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prod-my.sharepoint.com/personal/vodell_wisc_edu/Documents/Desktop/Upgrade/RebaselineReview/NSF_Rebaseline/CostWorkBooks/"/>
    </mc:Choice>
  </mc:AlternateContent>
  <xr:revisionPtr revIDLastSave="1" documentId="8_{864515F9-7EC8-4565-8D3F-B0F5E14969BA}" xr6:coauthVersionLast="47" xr6:coauthVersionMax="47" xr10:uidLastSave="{5D5835D8-2970-4AFB-BB22-3DD34782CA2B}"/>
  <bookViews>
    <workbookView xWindow="1260" yWindow="1635" windowWidth="24795" windowHeight="12885" firstSheet="2" activeTab="9" xr2:uid="{00000000-000D-0000-FFFF-FFFF00000000}"/>
  </bookViews>
  <sheets>
    <sheet name="Contingencies" sheetId="12" r:id="rId1"/>
    <sheet name="Combined Rebaseline Cost Workb" sheetId="1" r:id="rId2"/>
    <sheet name="PY5 Pivots" sheetId="4" r:id="rId3"/>
    <sheet name="PY5 1030" sheetId="5" r:id="rId4"/>
    <sheet name="PY6 Pivots" sheetId="7" r:id="rId5"/>
    <sheet name="PY6 1030" sheetId="6" r:id="rId6"/>
    <sheet name="PY7 Pivots" sheetId="8" r:id="rId7"/>
    <sheet name="PY7 1030" sheetId="9" r:id="rId8"/>
    <sheet name="PY8 Pivots" sheetId="10" r:id="rId9"/>
    <sheet name="PY8 1030" sheetId="11" r:id="rId10"/>
  </sheets>
  <calcPr calcId="191029"/>
  <pivotCaches>
    <pivotCache cacheId="5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W698" i="1" l="1"/>
  <c r="S695" i="1"/>
  <c r="S693" i="1"/>
  <c r="S622" i="1"/>
  <c r="S621" i="1"/>
  <c r="S619" i="1"/>
  <c r="S618" i="1"/>
  <c r="S617" i="1"/>
  <c r="S616" i="1"/>
  <c r="S613" i="1"/>
  <c r="S612" i="1"/>
  <c r="S607" i="1"/>
  <c r="S603" i="1"/>
  <c r="S597" i="1"/>
  <c r="S596" i="1"/>
  <c r="S569" i="1"/>
  <c r="S551" i="1"/>
  <c r="S550" i="1"/>
  <c r="S549" i="1"/>
  <c r="S543" i="1"/>
  <c r="S542" i="1"/>
  <c r="S541" i="1"/>
  <c r="S496" i="1"/>
  <c r="S495" i="1"/>
  <c r="S494" i="1"/>
  <c r="S493" i="1"/>
  <c r="S482" i="1"/>
  <c r="S481" i="1"/>
  <c r="S480" i="1"/>
  <c r="S478" i="1"/>
  <c r="S474" i="1"/>
  <c r="S473" i="1"/>
  <c r="S472" i="1"/>
  <c r="S471" i="1"/>
  <c r="S470" i="1"/>
  <c r="S457" i="1"/>
  <c r="S456" i="1"/>
  <c r="S455" i="1"/>
  <c r="S418" i="1"/>
  <c r="S415" i="1"/>
  <c r="S412" i="1"/>
  <c r="S409" i="1"/>
  <c r="S406" i="1"/>
  <c r="S402" i="1"/>
  <c r="S400" i="1"/>
  <c r="S397" i="1"/>
  <c r="S394" i="1"/>
  <c r="S390" i="1"/>
  <c r="S388" i="1"/>
  <c r="S386" i="1"/>
  <c r="S384" i="1"/>
  <c r="S382" i="1"/>
  <c r="S379" i="1"/>
  <c r="S375" i="1"/>
  <c r="S371" i="1"/>
  <c r="S370" i="1"/>
  <c r="S369" i="1"/>
  <c r="S352" i="1"/>
  <c r="S350" i="1"/>
  <c r="S347" i="1"/>
  <c r="S344" i="1"/>
  <c r="S336" i="1"/>
  <c r="S328" i="1"/>
  <c r="S321" i="1"/>
  <c r="S318" i="1"/>
  <c r="S316" i="1"/>
  <c r="S314" i="1"/>
  <c r="S312" i="1"/>
  <c r="S306" i="1"/>
  <c r="S297" i="1"/>
  <c r="S292" i="1"/>
  <c r="S289" i="1"/>
  <c r="S287" i="1"/>
  <c r="S284" i="1"/>
  <c r="S281" i="1"/>
  <c r="S279" i="1"/>
  <c r="S276" i="1"/>
  <c r="S273" i="1"/>
  <c r="S269" i="1"/>
  <c r="S266" i="1"/>
  <c r="S253" i="1"/>
  <c r="S248" i="1"/>
  <c r="S245" i="1"/>
  <c r="S235" i="1"/>
  <c r="S230" i="1"/>
  <c r="S226" i="1"/>
  <c r="S224" i="1"/>
  <c r="S222" i="1"/>
  <c r="S220" i="1"/>
  <c r="S217" i="1"/>
  <c r="S215" i="1"/>
  <c r="S212" i="1"/>
  <c r="S159" i="1"/>
  <c r="S156" i="1"/>
  <c r="S154" i="1"/>
  <c r="S152" i="1"/>
  <c r="S150" i="1"/>
  <c r="S148" i="1"/>
  <c r="S146" i="1"/>
  <c r="S144" i="1"/>
  <c r="S142" i="1"/>
  <c r="S135" i="1"/>
  <c r="S132" i="1"/>
  <c r="S127" i="1"/>
  <c r="S124" i="1"/>
  <c r="S121" i="1"/>
  <c r="S118" i="1"/>
  <c r="S116" i="1"/>
  <c r="S114" i="1"/>
  <c r="S112" i="1"/>
  <c r="S110" i="1"/>
  <c r="S108" i="1"/>
  <c r="S106" i="1"/>
  <c r="S103" i="1"/>
  <c r="S101" i="1"/>
  <c r="S99" i="1"/>
  <c r="S96" i="1"/>
  <c r="S94" i="1"/>
  <c r="S90" i="1"/>
  <c r="Q2" i="1"/>
  <c r="DI2" i="1" s="1" a="1"/>
  <c r="DI2" i="1" s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DI487" i="1" s="1" a="1"/>
  <c r="DI487" i="1" s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DI455" i="1" s="1" a="1"/>
  <c r="DI455" i="1" s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DI423" i="1" s="1" a="1"/>
  <c r="DI423" i="1" s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DI399" i="1" s="1" a="1"/>
  <c r="DI399" i="1" s="1"/>
  <c r="Q398" i="1"/>
  <c r="Q397" i="1"/>
  <c r="Q396" i="1"/>
  <c r="Q395" i="1"/>
  <c r="Q394" i="1"/>
  <c r="Q393" i="1"/>
  <c r="Q392" i="1"/>
  <c r="Q391" i="1"/>
  <c r="Q390" i="1"/>
  <c r="Q389" i="1"/>
  <c r="DH389" i="1" s="1" a="1"/>
  <c r="DH389" i="1" s="1"/>
  <c r="Q388" i="1"/>
  <c r="Q387" i="1"/>
  <c r="Q386" i="1"/>
  <c r="Q385" i="1"/>
  <c r="Q384" i="1"/>
  <c r="Q383" i="1"/>
  <c r="Q382" i="1"/>
  <c r="Q381" i="1"/>
  <c r="Q380" i="1"/>
  <c r="Q379" i="1"/>
  <c r="Q378" i="1"/>
  <c r="DH378" i="1" s="1" a="1"/>
  <c r="DH378" i="1" s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DH357" i="1" s="1" a="1"/>
  <c r="DH357" i="1" s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DI335" i="1" s="1" a="1"/>
  <c r="DI335" i="1" s="1"/>
  <c r="Q334" i="1"/>
  <c r="Q333" i="1"/>
  <c r="Q332" i="1"/>
  <c r="Q331" i="1"/>
  <c r="Q330" i="1"/>
  <c r="Q329" i="1"/>
  <c r="Q328" i="1"/>
  <c r="Q327" i="1"/>
  <c r="Q326" i="1"/>
  <c r="Q325" i="1"/>
  <c r="DH325" i="1" s="1" a="1"/>
  <c r="DH325" i="1" s="1"/>
  <c r="Q324" i="1"/>
  <c r="Q323" i="1"/>
  <c r="Q322" i="1"/>
  <c r="Q321" i="1"/>
  <c r="Q320" i="1"/>
  <c r="Q319" i="1"/>
  <c r="Q318" i="1"/>
  <c r="Q317" i="1"/>
  <c r="Q316" i="1"/>
  <c r="Q315" i="1"/>
  <c r="Q314" i="1"/>
  <c r="DH314" i="1" s="1" a="1"/>
  <c r="DH314" i="1" s="1"/>
  <c r="Q313" i="1"/>
  <c r="Q312" i="1"/>
  <c r="Q311" i="1"/>
  <c r="Q310" i="1"/>
  <c r="Q309" i="1"/>
  <c r="Q308" i="1"/>
  <c r="Q307" i="1"/>
  <c r="Q306" i="1"/>
  <c r="Q305" i="1"/>
  <c r="Q304" i="1"/>
  <c r="Q303" i="1"/>
  <c r="DI303" i="1" s="1" a="1"/>
  <c r="DI303" i="1" s="1"/>
  <c r="Q302" i="1"/>
  <c r="Q301" i="1"/>
  <c r="Q300" i="1"/>
  <c r="Q299" i="1"/>
  <c r="Q298" i="1"/>
  <c r="Q297" i="1"/>
  <c r="Q296" i="1"/>
  <c r="Q295" i="1"/>
  <c r="Q294" i="1"/>
  <c r="Q293" i="1"/>
  <c r="DH293" i="1" s="1" a="1"/>
  <c r="DH293" i="1" s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DH261" i="1" s="1" a="1"/>
  <c r="DH261" i="1" s="1"/>
  <c r="Q260" i="1"/>
  <c r="Q259" i="1"/>
  <c r="Q258" i="1"/>
  <c r="Q257" i="1"/>
  <c r="Q256" i="1"/>
  <c r="Q255" i="1"/>
  <c r="Q254" i="1"/>
  <c r="Q253" i="1"/>
  <c r="DH253" i="1" s="1" a="1"/>
  <c r="DH253" i="1" s="1"/>
  <c r="Q252" i="1"/>
  <c r="Q251" i="1"/>
  <c r="Q250" i="1"/>
  <c r="Q249" i="1"/>
  <c r="Q248" i="1"/>
  <c r="Q247" i="1"/>
  <c r="Q246" i="1"/>
  <c r="Q245" i="1"/>
  <c r="Q244" i="1"/>
  <c r="DH244" i="1" s="1" a="1"/>
  <c r="DH244" i="1" s="1"/>
  <c r="Q243" i="1"/>
  <c r="Q242" i="1"/>
  <c r="Q241" i="1"/>
  <c r="Q240" i="1"/>
  <c r="DH240" i="1" s="1" a="1"/>
  <c r="DH240" i="1" s="1"/>
  <c r="Q239" i="1"/>
  <c r="Q238" i="1"/>
  <c r="Q237" i="1"/>
  <c r="Q236" i="1"/>
  <c r="DH236" i="1" s="1" a="1"/>
  <c r="DH236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DH220" i="1" s="1" a="1"/>
  <c r="DH220" i="1" s="1"/>
  <c r="Q219" i="1"/>
  <c r="Q218" i="1"/>
  <c r="Q217" i="1"/>
  <c r="Q216" i="1"/>
  <c r="Q215" i="1"/>
  <c r="Q214" i="1"/>
  <c r="Q213" i="1"/>
  <c r="Q212" i="1"/>
  <c r="DH212" i="1" s="1" a="1"/>
  <c r="DH212" i="1" s="1"/>
  <c r="Q211" i="1"/>
  <c r="Q210" i="1"/>
  <c r="Q209" i="1"/>
  <c r="Q208" i="1"/>
  <c r="DH208" i="1" s="1" a="1"/>
  <c r="DH208" i="1" s="1"/>
  <c r="Q207" i="1"/>
  <c r="Q206" i="1"/>
  <c r="Q205" i="1"/>
  <c r="Q204" i="1"/>
  <c r="DH204" i="1" s="1" a="1"/>
  <c r="DH204" i="1" s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DH188" i="1" s="1" a="1"/>
  <c r="DH188" i="1" s="1"/>
  <c r="Q187" i="1"/>
  <c r="Q186" i="1"/>
  <c r="Q185" i="1"/>
  <c r="Q184" i="1"/>
  <c r="Q183" i="1"/>
  <c r="Q182" i="1"/>
  <c r="Q181" i="1"/>
  <c r="Q180" i="1"/>
  <c r="DH180" i="1" s="1" a="1"/>
  <c r="DH180" i="1" s="1"/>
  <c r="Q179" i="1"/>
  <c r="Q178" i="1"/>
  <c r="Q177" i="1"/>
  <c r="Q176" i="1"/>
  <c r="DH176" i="1" s="1" a="1"/>
  <c r="DH176" i="1" s="1"/>
  <c r="Q175" i="1"/>
  <c r="Q174" i="1"/>
  <c r="Q173" i="1"/>
  <c r="Q172" i="1"/>
  <c r="DH172" i="1" s="1" a="1"/>
  <c r="DH172" i="1" s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DH156" i="1" s="1" a="1"/>
  <c r="DH156" i="1" s="1"/>
  <c r="Q155" i="1"/>
  <c r="Q154" i="1"/>
  <c r="Q153" i="1"/>
  <c r="Q152" i="1"/>
  <c r="Q151" i="1"/>
  <c r="Q150" i="1"/>
  <c r="Q149" i="1"/>
  <c r="Q148" i="1"/>
  <c r="DH148" i="1" s="1" a="1"/>
  <c r="DH148" i="1" s="1"/>
  <c r="Q147" i="1"/>
  <c r="Q146" i="1"/>
  <c r="Q145" i="1"/>
  <c r="Q144" i="1"/>
  <c r="DH144" i="1" s="1" a="1"/>
  <c r="DH144" i="1" s="1"/>
  <c r="Q143" i="1"/>
  <c r="Q142" i="1"/>
  <c r="Q141" i="1"/>
  <c r="Q140" i="1"/>
  <c r="DH140" i="1" s="1" a="1"/>
  <c r="DH140" i="1" s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DH124" i="1" s="1" a="1"/>
  <c r="DH124" i="1" s="1"/>
  <c r="Q123" i="1"/>
  <c r="Q122" i="1"/>
  <c r="Q121" i="1"/>
  <c r="Q120" i="1"/>
  <c r="Q119" i="1"/>
  <c r="Q118" i="1"/>
  <c r="Q117" i="1"/>
  <c r="Q116" i="1"/>
  <c r="DH116" i="1" s="1" a="1"/>
  <c r="DH116" i="1" s="1"/>
  <c r="Q115" i="1"/>
  <c r="Q114" i="1"/>
  <c r="Q113" i="1"/>
  <c r="Q112" i="1"/>
  <c r="DH112" i="1" s="1" a="1"/>
  <c r="DH112" i="1" s="1"/>
  <c r="Q111" i="1"/>
  <c r="Q110" i="1"/>
  <c r="Q109" i="1"/>
  <c r="Q108" i="1"/>
  <c r="DH108" i="1" s="1" a="1"/>
  <c r="DH108" i="1" s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DH92" i="1" s="1" a="1"/>
  <c r="DH92" i="1" s="1"/>
  <c r="Q91" i="1"/>
  <c r="Q90" i="1"/>
  <c r="Q89" i="1"/>
  <c r="Q88" i="1"/>
  <c r="Q87" i="1"/>
  <c r="Q86" i="1"/>
  <c r="Q85" i="1"/>
  <c r="Q84" i="1"/>
  <c r="DH84" i="1" s="1" a="1"/>
  <c r="DH84" i="1" s="1"/>
  <c r="Q83" i="1"/>
  <c r="Q82" i="1"/>
  <c r="Q81" i="1"/>
  <c r="Q80" i="1"/>
  <c r="DH80" i="1" s="1" a="1"/>
  <c r="DH80" i="1" s="1"/>
  <c r="Q79" i="1"/>
  <c r="Q78" i="1"/>
  <c r="Q77" i="1"/>
  <c r="Q76" i="1"/>
  <c r="DH76" i="1" s="1" a="1"/>
  <c r="DH76" i="1" s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DH60" i="1" s="1" a="1"/>
  <c r="DH60" i="1" s="1"/>
  <c r="Q59" i="1"/>
  <c r="Q58" i="1"/>
  <c r="Q57" i="1"/>
  <c r="Q56" i="1"/>
  <c r="Q55" i="1"/>
  <c r="Q54" i="1"/>
  <c r="Q53" i="1"/>
  <c r="Q52" i="1"/>
  <c r="DH52" i="1" s="1" a="1"/>
  <c r="DH52" i="1" s="1"/>
  <c r="Q51" i="1"/>
  <c r="Q50" i="1"/>
  <c r="Q49" i="1"/>
  <c r="Q48" i="1"/>
  <c r="DH48" i="1" s="1" a="1"/>
  <c r="DH48" i="1" s="1"/>
  <c r="Q47" i="1"/>
  <c r="Q46" i="1"/>
  <c r="Q45" i="1"/>
  <c r="Q44" i="1"/>
  <c r="DH44" i="1" s="1" a="1"/>
  <c r="DH44" i="1" s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DH28" i="1" s="1" a="1"/>
  <c r="DH28" i="1" s="1"/>
  <c r="Q27" i="1"/>
  <c r="Q26" i="1"/>
  <c r="Q25" i="1"/>
  <c r="Q24" i="1"/>
  <c r="Q23" i="1"/>
  <c r="Q22" i="1"/>
  <c r="Q21" i="1"/>
  <c r="Q20" i="1"/>
  <c r="DH20" i="1" s="1" a="1"/>
  <c r="DH20" i="1" s="1"/>
  <c r="Q19" i="1"/>
  <c r="Q18" i="1"/>
  <c r="Q17" i="1"/>
  <c r="Q16" i="1"/>
  <c r="DH16" i="1" s="1" a="1"/>
  <c r="DH16" i="1" s="1"/>
  <c r="Q15" i="1"/>
  <c r="Q14" i="1"/>
  <c r="Q13" i="1"/>
  <c r="Q12" i="1"/>
  <c r="Q11" i="1"/>
  <c r="Q10" i="1"/>
  <c r="Q9" i="1"/>
  <c r="Q8" i="1"/>
  <c r="Q7" i="1"/>
  <c r="Q6" i="1"/>
  <c r="DI6" i="1" s="1" a="1"/>
  <c r="DI6" i="1" s="1"/>
  <c r="Q5" i="1"/>
  <c r="Q4" i="1"/>
  <c r="DH4" i="1" s="1" a="1"/>
  <c r="DH4" i="1" s="1"/>
  <c r="Q3" i="1"/>
  <c r="D7" i="12"/>
  <c r="D6" i="12"/>
  <c r="Q517" i="1" s="1"/>
  <c r="D5" i="12"/>
  <c r="D4" i="12"/>
  <c r="D3" i="12"/>
  <c r="D2" i="12"/>
  <c r="EX695" i="1"/>
  <c r="EX694" i="1"/>
  <c r="EX693" i="1"/>
  <c r="EX692" i="1"/>
  <c r="EX691" i="1"/>
  <c r="EX682" i="1"/>
  <c r="EX676" i="1"/>
  <c r="EX675" i="1"/>
  <c r="EX674" i="1"/>
  <c r="EX673" i="1"/>
  <c r="EX671" i="1"/>
  <c r="EX670" i="1"/>
  <c r="EX669" i="1"/>
  <c r="EX668" i="1"/>
  <c r="EX667" i="1"/>
  <c r="EX666" i="1"/>
  <c r="EX664" i="1"/>
  <c r="EX663" i="1"/>
  <c r="EX662" i="1"/>
  <c r="EX660" i="1"/>
  <c r="EX659" i="1"/>
  <c r="EX656" i="1"/>
  <c r="EX647" i="1"/>
  <c r="EX646" i="1"/>
  <c r="EX644" i="1"/>
  <c r="EX643" i="1"/>
  <c r="EX642" i="1"/>
  <c r="EX641" i="1"/>
  <c r="EX640" i="1"/>
  <c r="EX639" i="1"/>
  <c r="EX638" i="1"/>
  <c r="EX635" i="1"/>
  <c r="EX634" i="1"/>
  <c r="EX633" i="1"/>
  <c r="EX632" i="1"/>
  <c r="EX631" i="1"/>
  <c r="EX630" i="1"/>
  <c r="EX629" i="1"/>
  <c r="EX628" i="1"/>
  <c r="EX624" i="1"/>
  <c r="EX622" i="1"/>
  <c r="EX621" i="1"/>
  <c r="EX619" i="1"/>
  <c r="EX618" i="1"/>
  <c r="EX617" i="1"/>
  <c r="EX616" i="1"/>
  <c r="EX613" i="1"/>
  <c r="EX612" i="1"/>
  <c r="EX610" i="1"/>
  <c r="EX609" i="1"/>
  <c r="EX607" i="1"/>
  <c r="EX605" i="1"/>
  <c r="EX603" i="1"/>
  <c r="EX600" i="1"/>
  <c r="EX598" i="1"/>
  <c r="EX597" i="1"/>
  <c r="EX596" i="1"/>
  <c r="EX592" i="1"/>
  <c r="EX591" i="1"/>
  <c r="EX590" i="1"/>
  <c r="EX589" i="1"/>
  <c r="EX588" i="1"/>
  <c r="EX584" i="1"/>
  <c r="EX579" i="1"/>
  <c r="EX575" i="1"/>
  <c r="EX574" i="1"/>
  <c r="EX569" i="1"/>
  <c r="EX565" i="1"/>
  <c r="EX564" i="1"/>
  <c r="EX563" i="1"/>
  <c r="EX562" i="1"/>
  <c r="EX561" i="1"/>
  <c r="EX559" i="1"/>
  <c r="EX558" i="1"/>
  <c r="EX555" i="1"/>
  <c r="EX554" i="1"/>
  <c r="EX553" i="1"/>
  <c r="EX551" i="1"/>
  <c r="EX550" i="1"/>
  <c r="EX549" i="1"/>
  <c r="EX548" i="1"/>
  <c r="EX546" i="1"/>
  <c r="EX543" i="1"/>
  <c r="EX542" i="1"/>
  <c r="EX541" i="1"/>
  <c r="EX540" i="1"/>
  <c r="EX537" i="1"/>
  <c r="EX532" i="1"/>
  <c r="EX525" i="1"/>
  <c r="EX524" i="1"/>
  <c r="EX521" i="1"/>
  <c r="EX504" i="1"/>
  <c r="EX503" i="1"/>
  <c r="EX502" i="1"/>
  <c r="EX500" i="1"/>
  <c r="EX498" i="1"/>
  <c r="EX496" i="1"/>
  <c r="EX495" i="1"/>
  <c r="EX494" i="1"/>
  <c r="EX493" i="1"/>
  <c r="EX492" i="1"/>
  <c r="EX490" i="1"/>
  <c r="EX489" i="1"/>
  <c r="EX488" i="1"/>
  <c r="EX486" i="1"/>
  <c r="EX485" i="1"/>
  <c r="EX484" i="1"/>
  <c r="EX482" i="1"/>
  <c r="EX481" i="1"/>
  <c r="EX480" i="1"/>
  <c r="EX478" i="1"/>
  <c r="EX477" i="1"/>
  <c r="EX475" i="1"/>
  <c r="EX474" i="1"/>
  <c r="EX473" i="1"/>
  <c r="EX472" i="1"/>
  <c r="EX471" i="1"/>
  <c r="EX470" i="1"/>
  <c r="EX466" i="1"/>
  <c r="EX465" i="1"/>
  <c r="EX457" i="1"/>
  <c r="EX456" i="1"/>
  <c r="EX455" i="1"/>
  <c r="EX454" i="1"/>
  <c r="EX453" i="1"/>
  <c r="EX445" i="1"/>
  <c r="EX444" i="1"/>
  <c r="EX438" i="1"/>
  <c r="EX437" i="1"/>
  <c r="EX436" i="1"/>
  <c r="EX435" i="1"/>
  <c r="EX432" i="1"/>
  <c r="EX431" i="1"/>
  <c r="EX430" i="1"/>
  <c r="EX429" i="1"/>
  <c r="EX426" i="1"/>
  <c r="EX425" i="1"/>
  <c r="EX424" i="1"/>
  <c r="EX423" i="1"/>
  <c r="EX420" i="1"/>
  <c r="EX418" i="1"/>
  <c r="EX415" i="1"/>
  <c r="EX412" i="1"/>
  <c r="EX409" i="1"/>
  <c r="EX406" i="1"/>
  <c r="EX402" i="1"/>
  <c r="EX400" i="1"/>
  <c r="EX397" i="1"/>
  <c r="EX394" i="1"/>
  <c r="EX390" i="1"/>
  <c r="EX388" i="1"/>
  <c r="EX386" i="1"/>
  <c r="EX384" i="1"/>
  <c r="EX382" i="1"/>
  <c r="EX379" i="1"/>
  <c r="EX375" i="1"/>
  <c r="EX371" i="1"/>
  <c r="EX370" i="1"/>
  <c r="EX369" i="1"/>
  <c r="EX352" i="1"/>
  <c r="EX350" i="1"/>
  <c r="EX347" i="1"/>
  <c r="EX344" i="1"/>
  <c r="EX336" i="1"/>
  <c r="EX328" i="1"/>
  <c r="EX321" i="1"/>
  <c r="EX318" i="1"/>
  <c r="EX316" i="1"/>
  <c r="EX314" i="1"/>
  <c r="EX312" i="1"/>
  <c r="EX306" i="1"/>
  <c r="EX297" i="1"/>
  <c r="EX292" i="1"/>
  <c r="EX289" i="1"/>
  <c r="EX287" i="1"/>
  <c r="EX284" i="1"/>
  <c r="EX281" i="1"/>
  <c r="EX279" i="1"/>
  <c r="EX276" i="1"/>
  <c r="EX273" i="1"/>
  <c r="EX269" i="1"/>
  <c r="EX266" i="1"/>
  <c r="EX253" i="1"/>
  <c r="EX248" i="1"/>
  <c r="EX245" i="1"/>
  <c r="EX235" i="1"/>
  <c r="EX230" i="1"/>
  <c r="EX226" i="1"/>
  <c r="EX224" i="1"/>
  <c r="EX222" i="1"/>
  <c r="EX220" i="1"/>
  <c r="EX217" i="1"/>
  <c r="EX215" i="1"/>
  <c r="EX212" i="1"/>
  <c r="EX159" i="1"/>
  <c r="EX156" i="1"/>
  <c r="EX154" i="1"/>
  <c r="EX152" i="1"/>
  <c r="EX150" i="1"/>
  <c r="EX148" i="1"/>
  <c r="EX146" i="1"/>
  <c r="EX144" i="1"/>
  <c r="EX142" i="1"/>
  <c r="EX135" i="1"/>
  <c r="EX132" i="1"/>
  <c r="EX127" i="1"/>
  <c r="EX124" i="1"/>
  <c r="EX121" i="1"/>
  <c r="EX118" i="1"/>
  <c r="EX116" i="1"/>
  <c r="EX114" i="1"/>
  <c r="EX112" i="1"/>
  <c r="EX110" i="1"/>
  <c r="EX108" i="1"/>
  <c r="EX106" i="1"/>
  <c r="EX103" i="1"/>
  <c r="EX101" i="1"/>
  <c r="EX99" i="1"/>
  <c r="EX96" i="1"/>
  <c r="EX94" i="1"/>
  <c r="EX90" i="1"/>
  <c r="EX88" i="1"/>
  <c r="EX87" i="1"/>
  <c r="EX86" i="1"/>
  <c r="EX85" i="1"/>
  <c r="EX84" i="1"/>
  <c r="EX83" i="1"/>
  <c r="EX82" i="1"/>
  <c r="EX81" i="1"/>
  <c r="EX79" i="1"/>
  <c r="EX77" i="1"/>
  <c r="EX76" i="1"/>
  <c r="EX75" i="1"/>
  <c r="EX74" i="1"/>
  <c r="EX73" i="1"/>
  <c r="EX72" i="1"/>
  <c r="EX64" i="1"/>
  <c r="EX61" i="1"/>
  <c r="EX59" i="1"/>
  <c r="EX57" i="1"/>
  <c r="EX56" i="1"/>
  <c r="EX55" i="1"/>
  <c r="EX10" i="1"/>
  <c r="EX9" i="1"/>
  <c r="EX8" i="1"/>
  <c r="EX7" i="1"/>
  <c r="EW695" i="1"/>
  <c r="EW694" i="1"/>
  <c r="EW693" i="1"/>
  <c r="EW692" i="1"/>
  <c r="EW691" i="1"/>
  <c r="EW682" i="1"/>
  <c r="EW676" i="1"/>
  <c r="EW675" i="1"/>
  <c r="EW674" i="1"/>
  <c r="EW673" i="1"/>
  <c r="EW671" i="1"/>
  <c r="EW670" i="1"/>
  <c r="EW669" i="1"/>
  <c r="EW668" i="1"/>
  <c r="EW667" i="1"/>
  <c r="EW666" i="1"/>
  <c r="EW664" i="1"/>
  <c r="EW663" i="1"/>
  <c r="EW662" i="1"/>
  <c r="EW660" i="1"/>
  <c r="EW659" i="1"/>
  <c r="EW656" i="1"/>
  <c r="EW647" i="1"/>
  <c r="EW646" i="1"/>
  <c r="EW644" i="1"/>
  <c r="EW643" i="1"/>
  <c r="EW642" i="1"/>
  <c r="EW641" i="1"/>
  <c r="EW640" i="1"/>
  <c r="EW639" i="1"/>
  <c r="EW638" i="1"/>
  <c r="EW635" i="1"/>
  <c r="EW634" i="1"/>
  <c r="EW633" i="1"/>
  <c r="EW632" i="1"/>
  <c r="EW631" i="1"/>
  <c r="EW630" i="1"/>
  <c r="EW629" i="1"/>
  <c r="EW628" i="1"/>
  <c r="EW624" i="1"/>
  <c r="EW622" i="1"/>
  <c r="EW621" i="1"/>
  <c r="EW619" i="1"/>
  <c r="EW618" i="1"/>
  <c r="EW617" i="1"/>
  <c r="EW616" i="1"/>
  <c r="EW613" i="1"/>
  <c r="EW612" i="1"/>
  <c r="EW610" i="1"/>
  <c r="EW609" i="1"/>
  <c r="EW607" i="1"/>
  <c r="EW605" i="1"/>
  <c r="EW603" i="1"/>
  <c r="EW600" i="1"/>
  <c r="EW598" i="1"/>
  <c r="EW597" i="1"/>
  <c r="EW596" i="1"/>
  <c r="EW592" i="1"/>
  <c r="EW591" i="1"/>
  <c r="EW590" i="1"/>
  <c r="EW589" i="1"/>
  <c r="EW588" i="1"/>
  <c r="EW584" i="1"/>
  <c r="EW579" i="1"/>
  <c r="EW575" i="1"/>
  <c r="EW574" i="1"/>
  <c r="EW569" i="1"/>
  <c r="EW565" i="1"/>
  <c r="EW564" i="1"/>
  <c r="EW563" i="1"/>
  <c r="EW562" i="1"/>
  <c r="EW561" i="1"/>
  <c r="EW559" i="1"/>
  <c r="EW558" i="1"/>
  <c r="EW555" i="1"/>
  <c r="EW554" i="1"/>
  <c r="EW553" i="1"/>
  <c r="EW551" i="1"/>
  <c r="EW550" i="1"/>
  <c r="EW549" i="1"/>
  <c r="EW548" i="1"/>
  <c r="EW546" i="1"/>
  <c r="EW543" i="1"/>
  <c r="EW542" i="1"/>
  <c r="EW541" i="1"/>
  <c r="EW540" i="1"/>
  <c r="EW537" i="1"/>
  <c r="EW532" i="1"/>
  <c r="EW525" i="1"/>
  <c r="EW524" i="1"/>
  <c r="EW521" i="1"/>
  <c r="EW504" i="1"/>
  <c r="EW503" i="1"/>
  <c r="EW502" i="1"/>
  <c r="EW500" i="1"/>
  <c r="EW498" i="1"/>
  <c r="EW496" i="1"/>
  <c r="EW495" i="1"/>
  <c r="EW494" i="1"/>
  <c r="EW493" i="1"/>
  <c r="EW492" i="1"/>
  <c r="EW490" i="1"/>
  <c r="EW489" i="1"/>
  <c r="EW488" i="1"/>
  <c r="EW486" i="1"/>
  <c r="EW485" i="1"/>
  <c r="EW484" i="1"/>
  <c r="EW482" i="1"/>
  <c r="EW481" i="1"/>
  <c r="EW480" i="1"/>
  <c r="EW478" i="1"/>
  <c r="EW477" i="1"/>
  <c r="EW475" i="1"/>
  <c r="EW474" i="1"/>
  <c r="EW473" i="1"/>
  <c r="EW472" i="1"/>
  <c r="EW471" i="1"/>
  <c r="EW470" i="1"/>
  <c r="EW466" i="1"/>
  <c r="EW465" i="1"/>
  <c r="EW457" i="1"/>
  <c r="EW456" i="1"/>
  <c r="EW455" i="1"/>
  <c r="EW454" i="1"/>
  <c r="EW453" i="1"/>
  <c r="EW445" i="1"/>
  <c r="EW444" i="1"/>
  <c r="EW438" i="1"/>
  <c r="EW437" i="1"/>
  <c r="EW436" i="1"/>
  <c r="EW435" i="1"/>
  <c r="EW432" i="1"/>
  <c r="EW431" i="1"/>
  <c r="EW430" i="1"/>
  <c r="EW429" i="1"/>
  <c r="EW426" i="1"/>
  <c r="EW425" i="1"/>
  <c r="EW424" i="1"/>
  <c r="EW423" i="1"/>
  <c r="EW420" i="1"/>
  <c r="EW418" i="1"/>
  <c r="EW415" i="1"/>
  <c r="EW412" i="1"/>
  <c r="EW409" i="1"/>
  <c r="EW406" i="1"/>
  <c r="EW402" i="1"/>
  <c r="EW400" i="1"/>
  <c r="EW397" i="1"/>
  <c r="EW394" i="1"/>
  <c r="EW390" i="1"/>
  <c r="EW388" i="1"/>
  <c r="EW386" i="1"/>
  <c r="EW384" i="1"/>
  <c r="EW382" i="1"/>
  <c r="EW379" i="1"/>
  <c r="EW375" i="1"/>
  <c r="EW371" i="1"/>
  <c r="EW370" i="1"/>
  <c r="EW369" i="1"/>
  <c r="EW352" i="1"/>
  <c r="EW350" i="1"/>
  <c r="EW347" i="1"/>
  <c r="EW344" i="1"/>
  <c r="EW336" i="1"/>
  <c r="EW328" i="1"/>
  <c r="EW321" i="1"/>
  <c r="EW318" i="1"/>
  <c r="EW316" i="1"/>
  <c r="EW314" i="1"/>
  <c r="EW312" i="1"/>
  <c r="EW306" i="1"/>
  <c r="EW297" i="1"/>
  <c r="EW292" i="1"/>
  <c r="EW289" i="1"/>
  <c r="EW287" i="1"/>
  <c r="EW284" i="1"/>
  <c r="EW281" i="1"/>
  <c r="EW279" i="1"/>
  <c r="EW276" i="1"/>
  <c r="EW273" i="1"/>
  <c r="EW269" i="1"/>
  <c r="EW266" i="1"/>
  <c r="EW253" i="1"/>
  <c r="EW248" i="1"/>
  <c r="EW245" i="1"/>
  <c r="EW235" i="1"/>
  <c r="EW230" i="1"/>
  <c r="EW226" i="1"/>
  <c r="EW224" i="1"/>
  <c r="EW222" i="1"/>
  <c r="EW220" i="1"/>
  <c r="EW217" i="1"/>
  <c r="EW215" i="1"/>
  <c r="EW212" i="1"/>
  <c r="EW159" i="1"/>
  <c r="EW156" i="1"/>
  <c r="EW154" i="1"/>
  <c r="EW152" i="1"/>
  <c r="EW150" i="1"/>
  <c r="EW148" i="1"/>
  <c r="EW146" i="1"/>
  <c r="EW144" i="1"/>
  <c r="EW142" i="1"/>
  <c r="EW135" i="1"/>
  <c r="EW132" i="1"/>
  <c r="EW127" i="1"/>
  <c r="EW124" i="1"/>
  <c r="EW121" i="1"/>
  <c r="EW118" i="1"/>
  <c r="EW116" i="1"/>
  <c r="EW114" i="1"/>
  <c r="EW112" i="1"/>
  <c r="EW110" i="1"/>
  <c r="EW108" i="1"/>
  <c r="EW106" i="1"/>
  <c r="EW103" i="1"/>
  <c r="EW101" i="1"/>
  <c r="EW99" i="1"/>
  <c r="EW96" i="1"/>
  <c r="EW94" i="1"/>
  <c r="EW90" i="1"/>
  <c r="EW88" i="1"/>
  <c r="EW87" i="1"/>
  <c r="EW86" i="1"/>
  <c r="EW85" i="1"/>
  <c r="EW84" i="1"/>
  <c r="EW83" i="1"/>
  <c r="EW82" i="1"/>
  <c r="EW81" i="1"/>
  <c r="EW79" i="1"/>
  <c r="EW77" i="1"/>
  <c r="EW76" i="1"/>
  <c r="EW75" i="1"/>
  <c r="EW74" i="1"/>
  <c r="EW73" i="1"/>
  <c r="EW72" i="1"/>
  <c r="EW64" i="1"/>
  <c r="EW61" i="1"/>
  <c r="EW59" i="1"/>
  <c r="EW57" i="1"/>
  <c r="EW56" i="1"/>
  <c r="EW55" i="1"/>
  <c r="EW10" i="1"/>
  <c r="EW9" i="1"/>
  <c r="EW8" i="1"/>
  <c r="EW7" i="1"/>
  <c r="EQ696" i="1"/>
  <c r="ER696" i="1" s="1"/>
  <c r="ES696" i="1" s="1"/>
  <c r="ET696" i="1" s="1"/>
  <c r="EQ695" i="1"/>
  <c r="ER695" i="1" s="1"/>
  <c r="ES695" i="1" s="1"/>
  <c r="ET695" i="1" s="1"/>
  <c r="EQ694" i="1"/>
  <c r="ER694" i="1" s="1"/>
  <c r="ES694" i="1" s="1"/>
  <c r="ET694" i="1" s="1"/>
  <c r="EQ693" i="1"/>
  <c r="ER693" i="1" s="1"/>
  <c r="ES693" i="1" s="1"/>
  <c r="ET693" i="1" s="1"/>
  <c r="EQ692" i="1"/>
  <c r="ER692" i="1" s="1"/>
  <c r="ES692" i="1" s="1"/>
  <c r="ET692" i="1" s="1"/>
  <c r="EQ691" i="1"/>
  <c r="ER691" i="1" s="1"/>
  <c r="ES691" i="1" s="1"/>
  <c r="ET691" i="1" s="1"/>
  <c r="EQ690" i="1"/>
  <c r="ER690" i="1" s="1"/>
  <c r="ES690" i="1" s="1"/>
  <c r="ET690" i="1" s="1"/>
  <c r="EQ689" i="1"/>
  <c r="ER689" i="1" s="1"/>
  <c r="ES689" i="1" s="1"/>
  <c r="ET689" i="1" s="1"/>
  <c r="EQ688" i="1"/>
  <c r="ER688" i="1" s="1"/>
  <c r="ES688" i="1" s="1"/>
  <c r="ET688" i="1" s="1"/>
  <c r="EQ687" i="1"/>
  <c r="ER687" i="1" s="1"/>
  <c r="ES687" i="1" s="1"/>
  <c r="ET687" i="1" s="1"/>
  <c r="EQ686" i="1"/>
  <c r="ER686" i="1" s="1"/>
  <c r="ES686" i="1" s="1"/>
  <c r="ET686" i="1" s="1"/>
  <c r="EQ685" i="1"/>
  <c r="ER685" i="1" s="1"/>
  <c r="ES685" i="1" s="1"/>
  <c r="ET685" i="1" s="1"/>
  <c r="EQ684" i="1"/>
  <c r="ER684" i="1" s="1"/>
  <c r="ES684" i="1" s="1"/>
  <c r="ET684" i="1" s="1"/>
  <c r="EQ683" i="1"/>
  <c r="ER683" i="1" s="1"/>
  <c r="ES683" i="1" s="1"/>
  <c r="ET683" i="1" s="1"/>
  <c r="EQ682" i="1"/>
  <c r="ER682" i="1" s="1"/>
  <c r="ES682" i="1" s="1"/>
  <c r="ET682" i="1" s="1"/>
  <c r="EQ681" i="1"/>
  <c r="ER681" i="1" s="1"/>
  <c r="ES681" i="1" s="1"/>
  <c r="ET681" i="1" s="1"/>
  <c r="EQ680" i="1"/>
  <c r="ER680" i="1" s="1"/>
  <c r="ES680" i="1" s="1"/>
  <c r="ET680" i="1" s="1"/>
  <c r="EQ679" i="1"/>
  <c r="ER679" i="1" s="1"/>
  <c r="ES679" i="1" s="1"/>
  <c r="ET679" i="1" s="1"/>
  <c r="EQ678" i="1"/>
  <c r="ER678" i="1" s="1"/>
  <c r="ES678" i="1" s="1"/>
  <c r="ET678" i="1" s="1"/>
  <c r="EQ677" i="1"/>
  <c r="ER677" i="1" s="1"/>
  <c r="ES677" i="1" s="1"/>
  <c r="ET677" i="1" s="1"/>
  <c r="EQ676" i="1"/>
  <c r="ER676" i="1" s="1"/>
  <c r="ES676" i="1" s="1"/>
  <c r="ET676" i="1" s="1"/>
  <c r="EQ675" i="1"/>
  <c r="ER675" i="1" s="1"/>
  <c r="ES675" i="1" s="1"/>
  <c r="ET675" i="1" s="1"/>
  <c r="EQ674" i="1"/>
  <c r="ER674" i="1" s="1"/>
  <c r="ES674" i="1" s="1"/>
  <c r="ET674" i="1" s="1"/>
  <c r="EQ673" i="1"/>
  <c r="ER673" i="1" s="1"/>
  <c r="ES673" i="1" s="1"/>
  <c r="ET673" i="1" s="1"/>
  <c r="EQ672" i="1"/>
  <c r="ER672" i="1" s="1"/>
  <c r="ES672" i="1" s="1"/>
  <c r="ET672" i="1" s="1"/>
  <c r="EQ671" i="1"/>
  <c r="ER671" i="1" s="1"/>
  <c r="ES671" i="1" s="1"/>
  <c r="ET671" i="1" s="1"/>
  <c r="EQ670" i="1"/>
  <c r="ER670" i="1" s="1"/>
  <c r="ES670" i="1" s="1"/>
  <c r="ET670" i="1" s="1"/>
  <c r="EQ669" i="1"/>
  <c r="ER669" i="1" s="1"/>
  <c r="ES669" i="1" s="1"/>
  <c r="ET669" i="1" s="1"/>
  <c r="EQ668" i="1"/>
  <c r="ER668" i="1" s="1"/>
  <c r="ES668" i="1" s="1"/>
  <c r="ET668" i="1" s="1"/>
  <c r="EQ667" i="1"/>
  <c r="ER667" i="1" s="1"/>
  <c r="ES667" i="1" s="1"/>
  <c r="ET667" i="1" s="1"/>
  <c r="EQ666" i="1"/>
  <c r="ER666" i="1" s="1"/>
  <c r="ES666" i="1" s="1"/>
  <c r="ET666" i="1" s="1"/>
  <c r="EQ665" i="1"/>
  <c r="ER665" i="1" s="1"/>
  <c r="ES665" i="1" s="1"/>
  <c r="ET665" i="1" s="1"/>
  <c r="EQ664" i="1"/>
  <c r="ER664" i="1" s="1"/>
  <c r="ES664" i="1" s="1"/>
  <c r="ET664" i="1" s="1"/>
  <c r="EQ663" i="1"/>
  <c r="ER663" i="1" s="1"/>
  <c r="ES663" i="1" s="1"/>
  <c r="ET663" i="1" s="1"/>
  <c r="EQ662" i="1"/>
  <c r="ER662" i="1" s="1"/>
  <c r="ES662" i="1" s="1"/>
  <c r="ET662" i="1" s="1"/>
  <c r="EQ661" i="1"/>
  <c r="ER661" i="1" s="1"/>
  <c r="ES661" i="1" s="1"/>
  <c r="ET661" i="1" s="1"/>
  <c r="EQ660" i="1"/>
  <c r="ER660" i="1" s="1"/>
  <c r="ES660" i="1" s="1"/>
  <c r="ET660" i="1" s="1"/>
  <c r="EQ659" i="1"/>
  <c r="ER659" i="1" s="1"/>
  <c r="ES659" i="1" s="1"/>
  <c r="ET659" i="1" s="1"/>
  <c r="EQ658" i="1"/>
  <c r="ER658" i="1" s="1"/>
  <c r="ES658" i="1" s="1"/>
  <c r="ET658" i="1" s="1"/>
  <c r="EQ657" i="1"/>
  <c r="ER657" i="1" s="1"/>
  <c r="ES657" i="1" s="1"/>
  <c r="ET657" i="1" s="1"/>
  <c r="EQ656" i="1"/>
  <c r="ER656" i="1" s="1"/>
  <c r="ES656" i="1" s="1"/>
  <c r="ET656" i="1" s="1"/>
  <c r="EQ655" i="1"/>
  <c r="ER655" i="1" s="1"/>
  <c r="ES655" i="1" s="1"/>
  <c r="ET655" i="1" s="1"/>
  <c r="EQ654" i="1"/>
  <c r="ER654" i="1" s="1"/>
  <c r="ES654" i="1" s="1"/>
  <c r="ET654" i="1" s="1"/>
  <c r="EQ653" i="1"/>
  <c r="ER653" i="1" s="1"/>
  <c r="ES653" i="1" s="1"/>
  <c r="ET653" i="1" s="1"/>
  <c r="EQ652" i="1"/>
  <c r="ER652" i="1" s="1"/>
  <c r="ES652" i="1" s="1"/>
  <c r="ET652" i="1" s="1"/>
  <c r="EQ651" i="1"/>
  <c r="ER651" i="1" s="1"/>
  <c r="ES651" i="1" s="1"/>
  <c r="ET651" i="1" s="1"/>
  <c r="EQ650" i="1"/>
  <c r="ER650" i="1" s="1"/>
  <c r="ES650" i="1" s="1"/>
  <c r="ET650" i="1" s="1"/>
  <c r="EQ649" i="1"/>
  <c r="ER649" i="1" s="1"/>
  <c r="ES649" i="1" s="1"/>
  <c r="ET649" i="1" s="1"/>
  <c r="EQ648" i="1"/>
  <c r="ER648" i="1" s="1"/>
  <c r="ES648" i="1" s="1"/>
  <c r="ET648" i="1" s="1"/>
  <c r="EQ647" i="1"/>
  <c r="ER647" i="1" s="1"/>
  <c r="ES647" i="1" s="1"/>
  <c r="ET647" i="1" s="1"/>
  <c r="EQ646" i="1"/>
  <c r="ER646" i="1" s="1"/>
  <c r="ES646" i="1" s="1"/>
  <c r="ET646" i="1" s="1"/>
  <c r="EQ645" i="1"/>
  <c r="ER645" i="1" s="1"/>
  <c r="ES645" i="1" s="1"/>
  <c r="ET645" i="1" s="1"/>
  <c r="EQ644" i="1"/>
  <c r="ER644" i="1" s="1"/>
  <c r="ES644" i="1" s="1"/>
  <c r="ET644" i="1" s="1"/>
  <c r="EQ643" i="1"/>
  <c r="ER643" i="1" s="1"/>
  <c r="ES643" i="1" s="1"/>
  <c r="ET643" i="1" s="1"/>
  <c r="EQ642" i="1"/>
  <c r="ER642" i="1" s="1"/>
  <c r="ES642" i="1" s="1"/>
  <c r="ET642" i="1" s="1"/>
  <c r="EQ641" i="1"/>
  <c r="ER641" i="1" s="1"/>
  <c r="ES641" i="1" s="1"/>
  <c r="ET641" i="1" s="1"/>
  <c r="EQ640" i="1"/>
  <c r="ER640" i="1" s="1"/>
  <c r="ES640" i="1" s="1"/>
  <c r="ET640" i="1" s="1"/>
  <c r="EQ639" i="1"/>
  <c r="ER639" i="1" s="1"/>
  <c r="ES639" i="1" s="1"/>
  <c r="ET639" i="1" s="1"/>
  <c r="EQ638" i="1"/>
  <c r="ER638" i="1" s="1"/>
  <c r="ES638" i="1" s="1"/>
  <c r="ET638" i="1" s="1"/>
  <c r="EQ637" i="1"/>
  <c r="ER637" i="1" s="1"/>
  <c r="ES637" i="1" s="1"/>
  <c r="ET637" i="1" s="1"/>
  <c r="EQ636" i="1"/>
  <c r="ER636" i="1" s="1"/>
  <c r="ES636" i="1" s="1"/>
  <c r="ET636" i="1" s="1"/>
  <c r="EQ635" i="1"/>
  <c r="ER635" i="1" s="1"/>
  <c r="ES635" i="1" s="1"/>
  <c r="ET635" i="1" s="1"/>
  <c r="EQ634" i="1"/>
  <c r="ER634" i="1" s="1"/>
  <c r="ES634" i="1" s="1"/>
  <c r="ET634" i="1" s="1"/>
  <c r="EQ633" i="1"/>
  <c r="ER633" i="1" s="1"/>
  <c r="ES633" i="1" s="1"/>
  <c r="ET633" i="1" s="1"/>
  <c r="EQ632" i="1"/>
  <c r="ER632" i="1" s="1"/>
  <c r="ES632" i="1" s="1"/>
  <c r="ET632" i="1" s="1"/>
  <c r="EQ631" i="1"/>
  <c r="ER631" i="1" s="1"/>
  <c r="ES631" i="1" s="1"/>
  <c r="ET631" i="1" s="1"/>
  <c r="EQ630" i="1"/>
  <c r="ER630" i="1" s="1"/>
  <c r="ES630" i="1" s="1"/>
  <c r="ET630" i="1" s="1"/>
  <c r="EQ629" i="1"/>
  <c r="ER629" i="1" s="1"/>
  <c r="ES629" i="1" s="1"/>
  <c r="ET629" i="1" s="1"/>
  <c r="EQ628" i="1"/>
  <c r="ER628" i="1" s="1"/>
  <c r="ES628" i="1" s="1"/>
  <c r="ET628" i="1" s="1"/>
  <c r="EQ627" i="1"/>
  <c r="ER627" i="1" s="1"/>
  <c r="ES627" i="1" s="1"/>
  <c r="ET627" i="1" s="1"/>
  <c r="EQ626" i="1"/>
  <c r="ER626" i="1" s="1"/>
  <c r="ES626" i="1" s="1"/>
  <c r="ET626" i="1" s="1"/>
  <c r="EQ625" i="1"/>
  <c r="ER625" i="1" s="1"/>
  <c r="ES625" i="1" s="1"/>
  <c r="ET625" i="1" s="1"/>
  <c r="EQ624" i="1"/>
  <c r="ER624" i="1" s="1"/>
  <c r="ES624" i="1" s="1"/>
  <c r="ET624" i="1" s="1"/>
  <c r="EQ623" i="1"/>
  <c r="ER623" i="1" s="1"/>
  <c r="ES623" i="1" s="1"/>
  <c r="ET623" i="1" s="1"/>
  <c r="EQ622" i="1"/>
  <c r="ER622" i="1" s="1"/>
  <c r="ES622" i="1" s="1"/>
  <c r="ET622" i="1" s="1"/>
  <c r="EQ621" i="1"/>
  <c r="ER621" i="1" s="1"/>
  <c r="ES621" i="1" s="1"/>
  <c r="ET621" i="1" s="1"/>
  <c r="EQ620" i="1"/>
  <c r="ER620" i="1" s="1"/>
  <c r="ES620" i="1" s="1"/>
  <c r="ET620" i="1" s="1"/>
  <c r="EQ619" i="1"/>
  <c r="ER619" i="1" s="1"/>
  <c r="ES619" i="1" s="1"/>
  <c r="ET619" i="1" s="1"/>
  <c r="EQ618" i="1"/>
  <c r="ER618" i="1" s="1"/>
  <c r="ES618" i="1" s="1"/>
  <c r="ET618" i="1" s="1"/>
  <c r="EQ617" i="1"/>
  <c r="ER617" i="1" s="1"/>
  <c r="ES617" i="1" s="1"/>
  <c r="ET617" i="1" s="1"/>
  <c r="EQ616" i="1"/>
  <c r="ER616" i="1" s="1"/>
  <c r="ES616" i="1" s="1"/>
  <c r="ET616" i="1" s="1"/>
  <c r="EQ615" i="1"/>
  <c r="ER615" i="1" s="1"/>
  <c r="ES615" i="1" s="1"/>
  <c r="ET615" i="1" s="1"/>
  <c r="EQ614" i="1"/>
  <c r="ER614" i="1" s="1"/>
  <c r="ES614" i="1" s="1"/>
  <c r="ET614" i="1" s="1"/>
  <c r="EQ613" i="1"/>
  <c r="ER613" i="1" s="1"/>
  <c r="ES613" i="1" s="1"/>
  <c r="ET613" i="1" s="1"/>
  <c r="EQ612" i="1"/>
  <c r="ER612" i="1" s="1"/>
  <c r="ES612" i="1" s="1"/>
  <c r="ET612" i="1" s="1"/>
  <c r="EQ611" i="1"/>
  <c r="ER611" i="1" s="1"/>
  <c r="ES611" i="1" s="1"/>
  <c r="ET611" i="1" s="1"/>
  <c r="EQ610" i="1"/>
  <c r="ER610" i="1" s="1"/>
  <c r="ES610" i="1" s="1"/>
  <c r="ET610" i="1" s="1"/>
  <c r="EQ609" i="1"/>
  <c r="ER609" i="1" s="1"/>
  <c r="ES609" i="1" s="1"/>
  <c r="ET609" i="1" s="1"/>
  <c r="EQ608" i="1"/>
  <c r="ER608" i="1" s="1"/>
  <c r="ES608" i="1" s="1"/>
  <c r="ET608" i="1" s="1"/>
  <c r="EQ607" i="1"/>
  <c r="ER607" i="1" s="1"/>
  <c r="ES607" i="1" s="1"/>
  <c r="ET607" i="1" s="1"/>
  <c r="EQ606" i="1"/>
  <c r="ER606" i="1" s="1"/>
  <c r="ES606" i="1" s="1"/>
  <c r="ET606" i="1" s="1"/>
  <c r="EQ605" i="1"/>
  <c r="ER605" i="1" s="1"/>
  <c r="ES605" i="1" s="1"/>
  <c r="ET605" i="1" s="1"/>
  <c r="EQ604" i="1"/>
  <c r="ER604" i="1" s="1"/>
  <c r="ES604" i="1" s="1"/>
  <c r="ET604" i="1" s="1"/>
  <c r="EQ603" i="1"/>
  <c r="ER603" i="1" s="1"/>
  <c r="ES603" i="1" s="1"/>
  <c r="ET603" i="1" s="1"/>
  <c r="EQ602" i="1"/>
  <c r="ER602" i="1" s="1"/>
  <c r="ES602" i="1" s="1"/>
  <c r="ET602" i="1" s="1"/>
  <c r="EQ601" i="1"/>
  <c r="ER601" i="1" s="1"/>
  <c r="ES601" i="1" s="1"/>
  <c r="ET601" i="1" s="1"/>
  <c r="EQ600" i="1"/>
  <c r="ER600" i="1" s="1"/>
  <c r="ES600" i="1" s="1"/>
  <c r="ET600" i="1" s="1"/>
  <c r="EQ599" i="1"/>
  <c r="ER599" i="1" s="1"/>
  <c r="ES599" i="1" s="1"/>
  <c r="ET599" i="1" s="1"/>
  <c r="EQ598" i="1"/>
  <c r="ER598" i="1" s="1"/>
  <c r="ES598" i="1" s="1"/>
  <c r="ET598" i="1" s="1"/>
  <c r="EQ597" i="1"/>
  <c r="ER597" i="1" s="1"/>
  <c r="ES597" i="1" s="1"/>
  <c r="ET597" i="1" s="1"/>
  <c r="EQ596" i="1"/>
  <c r="ER596" i="1" s="1"/>
  <c r="ES596" i="1" s="1"/>
  <c r="ET596" i="1" s="1"/>
  <c r="EQ595" i="1"/>
  <c r="ER595" i="1" s="1"/>
  <c r="ES595" i="1" s="1"/>
  <c r="ET595" i="1" s="1"/>
  <c r="EQ594" i="1"/>
  <c r="ER594" i="1" s="1"/>
  <c r="ES594" i="1" s="1"/>
  <c r="ET594" i="1" s="1"/>
  <c r="EQ593" i="1"/>
  <c r="ER593" i="1" s="1"/>
  <c r="ES593" i="1" s="1"/>
  <c r="ET593" i="1" s="1"/>
  <c r="EQ592" i="1"/>
  <c r="ER592" i="1" s="1"/>
  <c r="ES592" i="1" s="1"/>
  <c r="ET592" i="1" s="1"/>
  <c r="EQ591" i="1"/>
  <c r="ER591" i="1" s="1"/>
  <c r="ES591" i="1" s="1"/>
  <c r="ET591" i="1" s="1"/>
  <c r="EQ590" i="1"/>
  <c r="ER590" i="1" s="1"/>
  <c r="ES590" i="1" s="1"/>
  <c r="ET590" i="1" s="1"/>
  <c r="EQ589" i="1"/>
  <c r="ER589" i="1" s="1"/>
  <c r="ES589" i="1" s="1"/>
  <c r="ET589" i="1" s="1"/>
  <c r="EQ588" i="1"/>
  <c r="ER588" i="1" s="1"/>
  <c r="ES588" i="1" s="1"/>
  <c r="ET588" i="1" s="1"/>
  <c r="EQ587" i="1"/>
  <c r="ER587" i="1" s="1"/>
  <c r="ES587" i="1" s="1"/>
  <c r="ET587" i="1" s="1"/>
  <c r="EQ586" i="1"/>
  <c r="ER586" i="1" s="1"/>
  <c r="ES586" i="1" s="1"/>
  <c r="ET586" i="1" s="1"/>
  <c r="EQ585" i="1"/>
  <c r="ER585" i="1" s="1"/>
  <c r="ES585" i="1" s="1"/>
  <c r="ET585" i="1" s="1"/>
  <c r="EQ584" i="1"/>
  <c r="ER584" i="1" s="1"/>
  <c r="ES584" i="1" s="1"/>
  <c r="ET584" i="1" s="1"/>
  <c r="EQ583" i="1"/>
  <c r="ER583" i="1" s="1"/>
  <c r="ES583" i="1" s="1"/>
  <c r="ET583" i="1" s="1"/>
  <c r="EQ582" i="1"/>
  <c r="ER582" i="1" s="1"/>
  <c r="ES582" i="1" s="1"/>
  <c r="ET582" i="1" s="1"/>
  <c r="EQ581" i="1"/>
  <c r="ER581" i="1" s="1"/>
  <c r="ES581" i="1" s="1"/>
  <c r="ET581" i="1" s="1"/>
  <c r="EQ580" i="1"/>
  <c r="ER580" i="1" s="1"/>
  <c r="ES580" i="1" s="1"/>
  <c r="ET580" i="1" s="1"/>
  <c r="EQ579" i="1"/>
  <c r="ER579" i="1" s="1"/>
  <c r="ES579" i="1" s="1"/>
  <c r="ET579" i="1" s="1"/>
  <c r="EQ578" i="1"/>
  <c r="ER578" i="1" s="1"/>
  <c r="ES578" i="1" s="1"/>
  <c r="ET578" i="1" s="1"/>
  <c r="EQ577" i="1"/>
  <c r="ER577" i="1" s="1"/>
  <c r="ES577" i="1" s="1"/>
  <c r="ET577" i="1" s="1"/>
  <c r="EQ576" i="1"/>
  <c r="ER576" i="1" s="1"/>
  <c r="ES576" i="1" s="1"/>
  <c r="ET576" i="1" s="1"/>
  <c r="EQ575" i="1"/>
  <c r="ER575" i="1" s="1"/>
  <c r="ES575" i="1" s="1"/>
  <c r="ET575" i="1" s="1"/>
  <c r="EQ574" i="1"/>
  <c r="ER574" i="1" s="1"/>
  <c r="ES574" i="1" s="1"/>
  <c r="ET574" i="1" s="1"/>
  <c r="EQ573" i="1"/>
  <c r="ER573" i="1" s="1"/>
  <c r="ES573" i="1" s="1"/>
  <c r="ET573" i="1" s="1"/>
  <c r="EQ572" i="1"/>
  <c r="ER572" i="1" s="1"/>
  <c r="ES572" i="1" s="1"/>
  <c r="ET572" i="1" s="1"/>
  <c r="EQ571" i="1"/>
  <c r="ER571" i="1" s="1"/>
  <c r="ES571" i="1" s="1"/>
  <c r="ET571" i="1" s="1"/>
  <c r="EQ570" i="1"/>
  <c r="ER570" i="1" s="1"/>
  <c r="ES570" i="1" s="1"/>
  <c r="ET570" i="1" s="1"/>
  <c r="EQ569" i="1"/>
  <c r="ER569" i="1" s="1"/>
  <c r="ES569" i="1" s="1"/>
  <c r="ET569" i="1" s="1"/>
  <c r="EQ568" i="1"/>
  <c r="ER568" i="1" s="1"/>
  <c r="ES568" i="1" s="1"/>
  <c r="ET568" i="1" s="1"/>
  <c r="EQ567" i="1"/>
  <c r="ER567" i="1" s="1"/>
  <c r="ES567" i="1" s="1"/>
  <c r="ET567" i="1" s="1"/>
  <c r="EQ566" i="1"/>
  <c r="ER566" i="1" s="1"/>
  <c r="ES566" i="1" s="1"/>
  <c r="ET566" i="1" s="1"/>
  <c r="EQ565" i="1"/>
  <c r="ER565" i="1" s="1"/>
  <c r="ES565" i="1" s="1"/>
  <c r="ET565" i="1" s="1"/>
  <c r="EQ564" i="1"/>
  <c r="ER564" i="1" s="1"/>
  <c r="ES564" i="1" s="1"/>
  <c r="ET564" i="1" s="1"/>
  <c r="EQ563" i="1"/>
  <c r="ER563" i="1" s="1"/>
  <c r="ES563" i="1" s="1"/>
  <c r="ET563" i="1" s="1"/>
  <c r="EQ562" i="1"/>
  <c r="ER562" i="1" s="1"/>
  <c r="ES562" i="1" s="1"/>
  <c r="ET562" i="1" s="1"/>
  <c r="EQ561" i="1"/>
  <c r="ER561" i="1" s="1"/>
  <c r="ES561" i="1" s="1"/>
  <c r="ET561" i="1" s="1"/>
  <c r="EQ560" i="1"/>
  <c r="ER560" i="1" s="1"/>
  <c r="ES560" i="1" s="1"/>
  <c r="ET560" i="1" s="1"/>
  <c r="EQ559" i="1"/>
  <c r="ER559" i="1" s="1"/>
  <c r="ES559" i="1" s="1"/>
  <c r="ET559" i="1" s="1"/>
  <c r="EQ558" i="1"/>
  <c r="ER558" i="1" s="1"/>
  <c r="ES558" i="1" s="1"/>
  <c r="ET558" i="1" s="1"/>
  <c r="EQ557" i="1"/>
  <c r="ER557" i="1" s="1"/>
  <c r="ES557" i="1" s="1"/>
  <c r="ET557" i="1" s="1"/>
  <c r="EQ556" i="1"/>
  <c r="ER556" i="1" s="1"/>
  <c r="ES556" i="1" s="1"/>
  <c r="ET556" i="1" s="1"/>
  <c r="EQ555" i="1"/>
  <c r="ER555" i="1" s="1"/>
  <c r="ES555" i="1" s="1"/>
  <c r="ET555" i="1" s="1"/>
  <c r="EQ554" i="1"/>
  <c r="ER554" i="1" s="1"/>
  <c r="ES554" i="1" s="1"/>
  <c r="ET554" i="1" s="1"/>
  <c r="EQ553" i="1"/>
  <c r="ER553" i="1" s="1"/>
  <c r="ES553" i="1" s="1"/>
  <c r="ET553" i="1" s="1"/>
  <c r="EQ552" i="1"/>
  <c r="ER552" i="1" s="1"/>
  <c r="ES552" i="1" s="1"/>
  <c r="ET552" i="1" s="1"/>
  <c r="EQ551" i="1"/>
  <c r="ER551" i="1" s="1"/>
  <c r="ES551" i="1" s="1"/>
  <c r="ET551" i="1" s="1"/>
  <c r="EQ550" i="1"/>
  <c r="ER550" i="1" s="1"/>
  <c r="ES550" i="1" s="1"/>
  <c r="ET550" i="1" s="1"/>
  <c r="EQ549" i="1"/>
  <c r="ER549" i="1" s="1"/>
  <c r="ES549" i="1" s="1"/>
  <c r="ET549" i="1" s="1"/>
  <c r="EQ548" i="1"/>
  <c r="ER548" i="1" s="1"/>
  <c r="ES548" i="1" s="1"/>
  <c r="ET548" i="1" s="1"/>
  <c r="EQ547" i="1"/>
  <c r="ER547" i="1" s="1"/>
  <c r="ES547" i="1" s="1"/>
  <c r="ET547" i="1" s="1"/>
  <c r="EQ546" i="1"/>
  <c r="ER546" i="1" s="1"/>
  <c r="ES546" i="1" s="1"/>
  <c r="ET546" i="1" s="1"/>
  <c r="EQ545" i="1"/>
  <c r="ER545" i="1" s="1"/>
  <c r="ES545" i="1" s="1"/>
  <c r="ET545" i="1" s="1"/>
  <c r="EQ544" i="1"/>
  <c r="ER544" i="1" s="1"/>
  <c r="ES544" i="1" s="1"/>
  <c r="ET544" i="1" s="1"/>
  <c r="EQ543" i="1"/>
  <c r="ER543" i="1" s="1"/>
  <c r="ES543" i="1" s="1"/>
  <c r="ET543" i="1" s="1"/>
  <c r="EQ542" i="1"/>
  <c r="ER542" i="1" s="1"/>
  <c r="ES542" i="1" s="1"/>
  <c r="ET542" i="1" s="1"/>
  <c r="EQ541" i="1"/>
  <c r="ER541" i="1" s="1"/>
  <c r="ES541" i="1" s="1"/>
  <c r="ET541" i="1" s="1"/>
  <c r="EQ540" i="1"/>
  <c r="ER540" i="1" s="1"/>
  <c r="ES540" i="1" s="1"/>
  <c r="ET540" i="1" s="1"/>
  <c r="EQ539" i="1"/>
  <c r="ER539" i="1" s="1"/>
  <c r="ES539" i="1" s="1"/>
  <c r="ET539" i="1" s="1"/>
  <c r="EQ538" i="1"/>
  <c r="ER538" i="1" s="1"/>
  <c r="ES538" i="1" s="1"/>
  <c r="ET538" i="1" s="1"/>
  <c r="EQ537" i="1"/>
  <c r="ER537" i="1" s="1"/>
  <c r="ES537" i="1" s="1"/>
  <c r="ET537" i="1" s="1"/>
  <c r="EQ536" i="1"/>
  <c r="ER536" i="1" s="1"/>
  <c r="ES536" i="1" s="1"/>
  <c r="ET536" i="1" s="1"/>
  <c r="EQ535" i="1"/>
  <c r="ER535" i="1" s="1"/>
  <c r="ES535" i="1" s="1"/>
  <c r="ET535" i="1" s="1"/>
  <c r="EQ534" i="1"/>
  <c r="ER534" i="1" s="1"/>
  <c r="ES534" i="1" s="1"/>
  <c r="ET534" i="1" s="1"/>
  <c r="EQ533" i="1"/>
  <c r="ER533" i="1" s="1"/>
  <c r="ES533" i="1" s="1"/>
  <c r="ET533" i="1" s="1"/>
  <c r="EQ532" i="1"/>
  <c r="ER532" i="1" s="1"/>
  <c r="ES532" i="1" s="1"/>
  <c r="ET532" i="1" s="1"/>
  <c r="EQ531" i="1"/>
  <c r="ER531" i="1" s="1"/>
  <c r="ES531" i="1" s="1"/>
  <c r="ET531" i="1" s="1"/>
  <c r="EQ530" i="1"/>
  <c r="ER530" i="1" s="1"/>
  <c r="ES530" i="1" s="1"/>
  <c r="ET530" i="1" s="1"/>
  <c r="EQ529" i="1"/>
  <c r="ER529" i="1" s="1"/>
  <c r="ES529" i="1" s="1"/>
  <c r="ET529" i="1" s="1"/>
  <c r="EQ528" i="1"/>
  <c r="ER528" i="1" s="1"/>
  <c r="ES528" i="1" s="1"/>
  <c r="ET528" i="1" s="1"/>
  <c r="EQ527" i="1"/>
  <c r="ER527" i="1" s="1"/>
  <c r="ES527" i="1" s="1"/>
  <c r="ET527" i="1" s="1"/>
  <c r="EQ526" i="1"/>
  <c r="ER526" i="1" s="1"/>
  <c r="ES526" i="1" s="1"/>
  <c r="ET526" i="1" s="1"/>
  <c r="EQ525" i="1"/>
  <c r="ER525" i="1" s="1"/>
  <c r="ES525" i="1" s="1"/>
  <c r="ET525" i="1" s="1"/>
  <c r="EQ524" i="1"/>
  <c r="ER524" i="1" s="1"/>
  <c r="ES524" i="1" s="1"/>
  <c r="ET524" i="1" s="1"/>
  <c r="EQ523" i="1"/>
  <c r="ER523" i="1" s="1"/>
  <c r="ES523" i="1" s="1"/>
  <c r="ET523" i="1" s="1"/>
  <c r="EQ522" i="1"/>
  <c r="ER522" i="1" s="1"/>
  <c r="ES522" i="1" s="1"/>
  <c r="ET522" i="1" s="1"/>
  <c r="EQ521" i="1"/>
  <c r="ER521" i="1" s="1"/>
  <c r="ES521" i="1" s="1"/>
  <c r="ET521" i="1" s="1"/>
  <c r="EQ520" i="1"/>
  <c r="ER520" i="1" s="1"/>
  <c r="ES520" i="1" s="1"/>
  <c r="ET520" i="1" s="1"/>
  <c r="EQ519" i="1"/>
  <c r="ER519" i="1" s="1"/>
  <c r="ES519" i="1" s="1"/>
  <c r="ET519" i="1" s="1"/>
  <c r="EQ518" i="1"/>
  <c r="ER518" i="1" s="1"/>
  <c r="ES518" i="1" s="1"/>
  <c r="ET518" i="1" s="1"/>
  <c r="EQ517" i="1"/>
  <c r="ER517" i="1" s="1"/>
  <c r="ES517" i="1" s="1"/>
  <c r="ET517" i="1" s="1"/>
  <c r="EQ516" i="1"/>
  <c r="ER516" i="1" s="1"/>
  <c r="ES516" i="1" s="1"/>
  <c r="ET516" i="1" s="1"/>
  <c r="EQ515" i="1"/>
  <c r="ER515" i="1" s="1"/>
  <c r="ES515" i="1" s="1"/>
  <c r="ET515" i="1" s="1"/>
  <c r="EQ514" i="1"/>
  <c r="ER514" i="1" s="1"/>
  <c r="ES514" i="1" s="1"/>
  <c r="ET514" i="1" s="1"/>
  <c r="EQ513" i="1"/>
  <c r="ER513" i="1" s="1"/>
  <c r="ES513" i="1" s="1"/>
  <c r="ET513" i="1" s="1"/>
  <c r="EQ512" i="1"/>
  <c r="ER512" i="1" s="1"/>
  <c r="ES512" i="1" s="1"/>
  <c r="ET512" i="1" s="1"/>
  <c r="EQ511" i="1"/>
  <c r="ER511" i="1" s="1"/>
  <c r="ES511" i="1" s="1"/>
  <c r="ET511" i="1" s="1"/>
  <c r="EQ510" i="1"/>
  <c r="ER510" i="1" s="1"/>
  <c r="ES510" i="1" s="1"/>
  <c r="ET510" i="1" s="1"/>
  <c r="EQ509" i="1"/>
  <c r="ER509" i="1" s="1"/>
  <c r="ES509" i="1" s="1"/>
  <c r="ET509" i="1" s="1"/>
  <c r="EQ508" i="1"/>
  <c r="ER508" i="1" s="1"/>
  <c r="ES508" i="1" s="1"/>
  <c r="ET508" i="1" s="1"/>
  <c r="EQ507" i="1"/>
  <c r="ER507" i="1" s="1"/>
  <c r="ES507" i="1" s="1"/>
  <c r="ET507" i="1" s="1"/>
  <c r="EQ506" i="1"/>
  <c r="ER506" i="1" s="1"/>
  <c r="ES506" i="1" s="1"/>
  <c r="ET506" i="1" s="1"/>
  <c r="EQ505" i="1"/>
  <c r="ER505" i="1" s="1"/>
  <c r="ES505" i="1" s="1"/>
  <c r="ET505" i="1" s="1"/>
  <c r="EQ504" i="1"/>
  <c r="ER504" i="1" s="1"/>
  <c r="ES504" i="1" s="1"/>
  <c r="ET504" i="1" s="1"/>
  <c r="EQ503" i="1"/>
  <c r="ER503" i="1" s="1"/>
  <c r="ES503" i="1" s="1"/>
  <c r="ET503" i="1" s="1"/>
  <c r="EQ502" i="1"/>
  <c r="ER502" i="1" s="1"/>
  <c r="ES502" i="1" s="1"/>
  <c r="ET502" i="1" s="1"/>
  <c r="EQ501" i="1"/>
  <c r="ER501" i="1" s="1"/>
  <c r="ES501" i="1" s="1"/>
  <c r="ET501" i="1" s="1"/>
  <c r="EQ500" i="1"/>
  <c r="ER500" i="1" s="1"/>
  <c r="ES500" i="1" s="1"/>
  <c r="ET500" i="1" s="1"/>
  <c r="EQ499" i="1"/>
  <c r="ER499" i="1" s="1"/>
  <c r="ES499" i="1" s="1"/>
  <c r="ET499" i="1" s="1"/>
  <c r="EQ498" i="1"/>
  <c r="ER498" i="1" s="1"/>
  <c r="ES498" i="1" s="1"/>
  <c r="ET498" i="1" s="1"/>
  <c r="EQ497" i="1"/>
  <c r="ER497" i="1" s="1"/>
  <c r="ES497" i="1" s="1"/>
  <c r="ET497" i="1" s="1"/>
  <c r="EQ496" i="1"/>
  <c r="ER496" i="1" s="1"/>
  <c r="ES496" i="1" s="1"/>
  <c r="ET496" i="1" s="1"/>
  <c r="EQ495" i="1"/>
  <c r="ER495" i="1" s="1"/>
  <c r="ES495" i="1" s="1"/>
  <c r="ET495" i="1" s="1"/>
  <c r="EQ494" i="1"/>
  <c r="ER494" i="1" s="1"/>
  <c r="ES494" i="1" s="1"/>
  <c r="ET494" i="1" s="1"/>
  <c r="EQ493" i="1"/>
  <c r="ER493" i="1" s="1"/>
  <c r="ES493" i="1" s="1"/>
  <c r="ET493" i="1" s="1"/>
  <c r="EQ492" i="1"/>
  <c r="ER492" i="1" s="1"/>
  <c r="ES492" i="1" s="1"/>
  <c r="ET492" i="1" s="1"/>
  <c r="EQ491" i="1"/>
  <c r="ER491" i="1" s="1"/>
  <c r="ES491" i="1" s="1"/>
  <c r="ET491" i="1" s="1"/>
  <c r="EQ490" i="1"/>
  <c r="ER490" i="1" s="1"/>
  <c r="ES490" i="1" s="1"/>
  <c r="ET490" i="1" s="1"/>
  <c r="EQ489" i="1"/>
  <c r="ER489" i="1" s="1"/>
  <c r="ES489" i="1" s="1"/>
  <c r="ET489" i="1" s="1"/>
  <c r="EQ488" i="1"/>
  <c r="ER488" i="1" s="1"/>
  <c r="ES488" i="1" s="1"/>
  <c r="ET488" i="1" s="1"/>
  <c r="EQ487" i="1"/>
  <c r="ER487" i="1" s="1"/>
  <c r="ES487" i="1" s="1"/>
  <c r="ET487" i="1" s="1"/>
  <c r="EQ486" i="1"/>
  <c r="ER486" i="1" s="1"/>
  <c r="ES486" i="1" s="1"/>
  <c r="ET486" i="1" s="1"/>
  <c r="EQ485" i="1"/>
  <c r="ER485" i="1" s="1"/>
  <c r="ES485" i="1" s="1"/>
  <c r="ET485" i="1" s="1"/>
  <c r="EQ484" i="1"/>
  <c r="ER484" i="1" s="1"/>
  <c r="ES484" i="1" s="1"/>
  <c r="ET484" i="1" s="1"/>
  <c r="EQ483" i="1"/>
  <c r="ER483" i="1" s="1"/>
  <c r="ES483" i="1" s="1"/>
  <c r="ET483" i="1" s="1"/>
  <c r="EQ482" i="1"/>
  <c r="ER482" i="1" s="1"/>
  <c r="ES482" i="1" s="1"/>
  <c r="ET482" i="1" s="1"/>
  <c r="EQ481" i="1"/>
  <c r="ER481" i="1" s="1"/>
  <c r="ES481" i="1" s="1"/>
  <c r="ET481" i="1" s="1"/>
  <c r="EQ480" i="1"/>
  <c r="ER480" i="1" s="1"/>
  <c r="ES480" i="1" s="1"/>
  <c r="ET480" i="1" s="1"/>
  <c r="EQ479" i="1"/>
  <c r="ER479" i="1" s="1"/>
  <c r="ES479" i="1" s="1"/>
  <c r="ET479" i="1" s="1"/>
  <c r="EQ478" i="1"/>
  <c r="ER478" i="1" s="1"/>
  <c r="ES478" i="1" s="1"/>
  <c r="ET478" i="1" s="1"/>
  <c r="EQ477" i="1"/>
  <c r="ER477" i="1" s="1"/>
  <c r="ES477" i="1" s="1"/>
  <c r="ET477" i="1" s="1"/>
  <c r="EQ476" i="1"/>
  <c r="ER476" i="1" s="1"/>
  <c r="ES476" i="1" s="1"/>
  <c r="ET476" i="1" s="1"/>
  <c r="EQ475" i="1"/>
  <c r="ER475" i="1" s="1"/>
  <c r="ES475" i="1" s="1"/>
  <c r="ET475" i="1" s="1"/>
  <c r="EQ474" i="1"/>
  <c r="ER474" i="1" s="1"/>
  <c r="ES474" i="1" s="1"/>
  <c r="ET474" i="1" s="1"/>
  <c r="EQ473" i="1"/>
  <c r="ER473" i="1" s="1"/>
  <c r="ES473" i="1" s="1"/>
  <c r="ET473" i="1" s="1"/>
  <c r="EQ472" i="1"/>
  <c r="ER472" i="1" s="1"/>
  <c r="ES472" i="1" s="1"/>
  <c r="ET472" i="1" s="1"/>
  <c r="EQ471" i="1"/>
  <c r="ER471" i="1" s="1"/>
  <c r="ES471" i="1" s="1"/>
  <c r="ET471" i="1" s="1"/>
  <c r="EQ470" i="1"/>
  <c r="ER470" i="1" s="1"/>
  <c r="ES470" i="1" s="1"/>
  <c r="ET470" i="1" s="1"/>
  <c r="EQ469" i="1"/>
  <c r="ER469" i="1" s="1"/>
  <c r="ES469" i="1" s="1"/>
  <c r="ET469" i="1" s="1"/>
  <c r="EQ468" i="1"/>
  <c r="ER468" i="1" s="1"/>
  <c r="ES468" i="1" s="1"/>
  <c r="ET468" i="1" s="1"/>
  <c r="EQ467" i="1"/>
  <c r="ER467" i="1" s="1"/>
  <c r="ES467" i="1" s="1"/>
  <c r="ET467" i="1" s="1"/>
  <c r="EQ466" i="1"/>
  <c r="ER466" i="1" s="1"/>
  <c r="ES466" i="1" s="1"/>
  <c r="ET466" i="1" s="1"/>
  <c r="EQ465" i="1"/>
  <c r="ER465" i="1" s="1"/>
  <c r="ES465" i="1" s="1"/>
  <c r="ET465" i="1" s="1"/>
  <c r="EQ464" i="1"/>
  <c r="ER464" i="1" s="1"/>
  <c r="ES464" i="1" s="1"/>
  <c r="ET464" i="1" s="1"/>
  <c r="EQ463" i="1"/>
  <c r="ER463" i="1" s="1"/>
  <c r="ES463" i="1" s="1"/>
  <c r="ET463" i="1" s="1"/>
  <c r="EQ462" i="1"/>
  <c r="ER462" i="1" s="1"/>
  <c r="ES462" i="1" s="1"/>
  <c r="ET462" i="1" s="1"/>
  <c r="EQ461" i="1"/>
  <c r="ER461" i="1" s="1"/>
  <c r="ES461" i="1" s="1"/>
  <c r="ET461" i="1" s="1"/>
  <c r="EQ460" i="1"/>
  <c r="ER460" i="1" s="1"/>
  <c r="ES460" i="1" s="1"/>
  <c r="ET460" i="1" s="1"/>
  <c r="EQ459" i="1"/>
  <c r="ER459" i="1" s="1"/>
  <c r="ES459" i="1" s="1"/>
  <c r="ET459" i="1" s="1"/>
  <c r="EQ458" i="1"/>
  <c r="ER458" i="1" s="1"/>
  <c r="ES458" i="1" s="1"/>
  <c r="ET458" i="1" s="1"/>
  <c r="EQ457" i="1"/>
  <c r="ER457" i="1" s="1"/>
  <c r="ES457" i="1" s="1"/>
  <c r="ET457" i="1" s="1"/>
  <c r="EQ456" i="1"/>
  <c r="ER456" i="1" s="1"/>
  <c r="ES456" i="1" s="1"/>
  <c r="ET456" i="1" s="1"/>
  <c r="EQ455" i="1"/>
  <c r="ER455" i="1" s="1"/>
  <c r="ES455" i="1" s="1"/>
  <c r="ET455" i="1" s="1"/>
  <c r="EQ454" i="1"/>
  <c r="ER454" i="1" s="1"/>
  <c r="ES454" i="1" s="1"/>
  <c r="ET454" i="1" s="1"/>
  <c r="EQ453" i="1"/>
  <c r="ER453" i="1" s="1"/>
  <c r="ES453" i="1" s="1"/>
  <c r="ET453" i="1" s="1"/>
  <c r="EQ452" i="1"/>
  <c r="ER452" i="1" s="1"/>
  <c r="ES452" i="1" s="1"/>
  <c r="ET452" i="1" s="1"/>
  <c r="EQ451" i="1"/>
  <c r="ER451" i="1" s="1"/>
  <c r="ES451" i="1" s="1"/>
  <c r="ET451" i="1" s="1"/>
  <c r="EQ450" i="1"/>
  <c r="ER450" i="1" s="1"/>
  <c r="ES450" i="1" s="1"/>
  <c r="ET450" i="1" s="1"/>
  <c r="EQ449" i="1"/>
  <c r="ER449" i="1" s="1"/>
  <c r="ES449" i="1" s="1"/>
  <c r="ET449" i="1" s="1"/>
  <c r="EQ448" i="1"/>
  <c r="ER448" i="1" s="1"/>
  <c r="ES448" i="1" s="1"/>
  <c r="ET448" i="1" s="1"/>
  <c r="EQ447" i="1"/>
  <c r="ER447" i="1" s="1"/>
  <c r="ES447" i="1" s="1"/>
  <c r="ET447" i="1" s="1"/>
  <c r="EQ446" i="1"/>
  <c r="ER446" i="1" s="1"/>
  <c r="ES446" i="1" s="1"/>
  <c r="ET446" i="1" s="1"/>
  <c r="EQ445" i="1"/>
  <c r="ER445" i="1" s="1"/>
  <c r="ES445" i="1" s="1"/>
  <c r="ET445" i="1" s="1"/>
  <c r="EQ444" i="1"/>
  <c r="ER444" i="1" s="1"/>
  <c r="ES444" i="1" s="1"/>
  <c r="ET444" i="1" s="1"/>
  <c r="EQ443" i="1"/>
  <c r="ER443" i="1" s="1"/>
  <c r="ES443" i="1" s="1"/>
  <c r="ET443" i="1" s="1"/>
  <c r="EQ442" i="1"/>
  <c r="ER442" i="1" s="1"/>
  <c r="ES442" i="1" s="1"/>
  <c r="ET442" i="1" s="1"/>
  <c r="EQ441" i="1"/>
  <c r="ER441" i="1" s="1"/>
  <c r="ES441" i="1" s="1"/>
  <c r="ET441" i="1" s="1"/>
  <c r="EQ440" i="1"/>
  <c r="ER440" i="1" s="1"/>
  <c r="ES440" i="1" s="1"/>
  <c r="ET440" i="1" s="1"/>
  <c r="EQ439" i="1"/>
  <c r="ER439" i="1" s="1"/>
  <c r="ES439" i="1" s="1"/>
  <c r="ET439" i="1" s="1"/>
  <c r="EQ438" i="1"/>
  <c r="ER438" i="1" s="1"/>
  <c r="ES438" i="1" s="1"/>
  <c r="ET438" i="1" s="1"/>
  <c r="EQ437" i="1"/>
  <c r="ER437" i="1" s="1"/>
  <c r="ES437" i="1" s="1"/>
  <c r="ET437" i="1" s="1"/>
  <c r="EQ436" i="1"/>
  <c r="ER436" i="1" s="1"/>
  <c r="ES436" i="1" s="1"/>
  <c r="ET436" i="1" s="1"/>
  <c r="EQ435" i="1"/>
  <c r="ER435" i="1" s="1"/>
  <c r="ES435" i="1" s="1"/>
  <c r="ET435" i="1" s="1"/>
  <c r="EQ434" i="1"/>
  <c r="ER434" i="1" s="1"/>
  <c r="ES434" i="1" s="1"/>
  <c r="ET434" i="1" s="1"/>
  <c r="EQ433" i="1"/>
  <c r="ER433" i="1" s="1"/>
  <c r="ES433" i="1" s="1"/>
  <c r="ET433" i="1" s="1"/>
  <c r="EQ432" i="1"/>
  <c r="ER432" i="1" s="1"/>
  <c r="ES432" i="1" s="1"/>
  <c r="ET432" i="1" s="1"/>
  <c r="EQ431" i="1"/>
  <c r="ER431" i="1" s="1"/>
  <c r="ES431" i="1" s="1"/>
  <c r="ET431" i="1" s="1"/>
  <c r="EQ430" i="1"/>
  <c r="ER430" i="1" s="1"/>
  <c r="ES430" i="1" s="1"/>
  <c r="ET430" i="1" s="1"/>
  <c r="EQ429" i="1"/>
  <c r="ER429" i="1" s="1"/>
  <c r="ES429" i="1" s="1"/>
  <c r="ET429" i="1" s="1"/>
  <c r="EQ428" i="1"/>
  <c r="ER428" i="1" s="1"/>
  <c r="ES428" i="1" s="1"/>
  <c r="ET428" i="1" s="1"/>
  <c r="EQ427" i="1"/>
  <c r="ER427" i="1" s="1"/>
  <c r="ES427" i="1" s="1"/>
  <c r="ET427" i="1" s="1"/>
  <c r="EQ426" i="1"/>
  <c r="ER426" i="1" s="1"/>
  <c r="ES426" i="1" s="1"/>
  <c r="ET426" i="1" s="1"/>
  <c r="EQ425" i="1"/>
  <c r="ER425" i="1" s="1"/>
  <c r="ES425" i="1" s="1"/>
  <c r="ET425" i="1" s="1"/>
  <c r="EQ424" i="1"/>
  <c r="ER424" i="1" s="1"/>
  <c r="ES424" i="1" s="1"/>
  <c r="ET424" i="1" s="1"/>
  <c r="EQ423" i="1"/>
  <c r="ER423" i="1" s="1"/>
  <c r="ES423" i="1" s="1"/>
  <c r="ET423" i="1" s="1"/>
  <c r="EQ422" i="1"/>
  <c r="ER422" i="1" s="1"/>
  <c r="ES422" i="1" s="1"/>
  <c r="ET422" i="1" s="1"/>
  <c r="EQ421" i="1"/>
  <c r="ER421" i="1" s="1"/>
  <c r="ES421" i="1" s="1"/>
  <c r="ET421" i="1" s="1"/>
  <c r="EQ420" i="1"/>
  <c r="ER420" i="1" s="1"/>
  <c r="ES420" i="1" s="1"/>
  <c r="ET420" i="1" s="1"/>
  <c r="EQ419" i="1"/>
  <c r="ER419" i="1" s="1"/>
  <c r="ES419" i="1" s="1"/>
  <c r="ET419" i="1" s="1"/>
  <c r="EQ418" i="1"/>
  <c r="ER418" i="1" s="1"/>
  <c r="ES418" i="1" s="1"/>
  <c r="ET418" i="1" s="1"/>
  <c r="EQ417" i="1"/>
  <c r="ER417" i="1" s="1"/>
  <c r="ES417" i="1" s="1"/>
  <c r="ET417" i="1" s="1"/>
  <c r="EQ416" i="1"/>
  <c r="ER416" i="1" s="1"/>
  <c r="ES416" i="1" s="1"/>
  <c r="ET416" i="1" s="1"/>
  <c r="EQ415" i="1"/>
  <c r="ER415" i="1" s="1"/>
  <c r="ES415" i="1" s="1"/>
  <c r="ET415" i="1" s="1"/>
  <c r="EQ414" i="1"/>
  <c r="ER414" i="1" s="1"/>
  <c r="ES414" i="1" s="1"/>
  <c r="ET414" i="1" s="1"/>
  <c r="EQ413" i="1"/>
  <c r="ER413" i="1" s="1"/>
  <c r="ES413" i="1" s="1"/>
  <c r="ET413" i="1" s="1"/>
  <c r="EQ412" i="1"/>
  <c r="ER412" i="1" s="1"/>
  <c r="ES412" i="1" s="1"/>
  <c r="ET412" i="1" s="1"/>
  <c r="EQ411" i="1"/>
  <c r="ER411" i="1" s="1"/>
  <c r="ES411" i="1" s="1"/>
  <c r="ET411" i="1" s="1"/>
  <c r="EQ410" i="1"/>
  <c r="ER410" i="1" s="1"/>
  <c r="ES410" i="1" s="1"/>
  <c r="ET410" i="1" s="1"/>
  <c r="EQ409" i="1"/>
  <c r="ER409" i="1" s="1"/>
  <c r="ES409" i="1" s="1"/>
  <c r="ET409" i="1" s="1"/>
  <c r="EQ408" i="1"/>
  <c r="ER408" i="1" s="1"/>
  <c r="ES408" i="1" s="1"/>
  <c r="ET408" i="1" s="1"/>
  <c r="EQ407" i="1"/>
  <c r="ER407" i="1" s="1"/>
  <c r="ES407" i="1" s="1"/>
  <c r="ET407" i="1" s="1"/>
  <c r="EQ406" i="1"/>
  <c r="ER406" i="1" s="1"/>
  <c r="ES406" i="1" s="1"/>
  <c r="ET406" i="1" s="1"/>
  <c r="EQ405" i="1"/>
  <c r="ER405" i="1" s="1"/>
  <c r="ES405" i="1" s="1"/>
  <c r="ET405" i="1" s="1"/>
  <c r="EQ404" i="1"/>
  <c r="ER404" i="1" s="1"/>
  <c r="ES404" i="1" s="1"/>
  <c r="ET404" i="1" s="1"/>
  <c r="EQ403" i="1"/>
  <c r="ER403" i="1" s="1"/>
  <c r="ES403" i="1" s="1"/>
  <c r="ET403" i="1" s="1"/>
  <c r="EQ402" i="1"/>
  <c r="ER402" i="1" s="1"/>
  <c r="ES402" i="1" s="1"/>
  <c r="ET402" i="1" s="1"/>
  <c r="EQ401" i="1"/>
  <c r="ER401" i="1" s="1"/>
  <c r="ES401" i="1" s="1"/>
  <c r="ET401" i="1" s="1"/>
  <c r="EQ400" i="1"/>
  <c r="ER400" i="1" s="1"/>
  <c r="ES400" i="1" s="1"/>
  <c r="ET400" i="1" s="1"/>
  <c r="EQ399" i="1"/>
  <c r="ER399" i="1" s="1"/>
  <c r="ES399" i="1" s="1"/>
  <c r="ET399" i="1" s="1"/>
  <c r="EQ398" i="1"/>
  <c r="ER398" i="1" s="1"/>
  <c r="ES398" i="1" s="1"/>
  <c r="ET398" i="1" s="1"/>
  <c r="EQ397" i="1"/>
  <c r="ER397" i="1" s="1"/>
  <c r="ES397" i="1" s="1"/>
  <c r="ET397" i="1" s="1"/>
  <c r="EQ396" i="1"/>
  <c r="ER396" i="1" s="1"/>
  <c r="ES396" i="1" s="1"/>
  <c r="ET396" i="1" s="1"/>
  <c r="EQ395" i="1"/>
  <c r="ER395" i="1" s="1"/>
  <c r="ES395" i="1" s="1"/>
  <c r="ET395" i="1" s="1"/>
  <c r="EQ394" i="1"/>
  <c r="ER394" i="1" s="1"/>
  <c r="ES394" i="1" s="1"/>
  <c r="ET394" i="1" s="1"/>
  <c r="EQ393" i="1"/>
  <c r="ER393" i="1" s="1"/>
  <c r="ES393" i="1" s="1"/>
  <c r="ET393" i="1" s="1"/>
  <c r="EQ392" i="1"/>
  <c r="ER392" i="1" s="1"/>
  <c r="ES392" i="1" s="1"/>
  <c r="ET392" i="1" s="1"/>
  <c r="EQ391" i="1"/>
  <c r="ER391" i="1" s="1"/>
  <c r="ES391" i="1" s="1"/>
  <c r="ET391" i="1" s="1"/>
  <c r="EQ390" i="1"/>
  <c r="ER390" i="1" s="1"/>
  <c r="ES390" i="1" s="1"/>
  <c r="ET390" i="1" s="1"/>
  <c r="EQ389" i="1"/>
  <c r="ER389" i="1" s="1"/>
  <c r="ES389" i="1" s="1"/>
  <c r="ET389" i="1" s="1"/>
  <c r="EQ388" i="1"/>
  <c r="ER388" i="1" s="1"/>
  <c r="ES388" i="1" s="1"/>
  <c r="ET388" i="1" s="1"/>
  <c r="EQ387" i="1"/>
  <c r="ER387" i="1" s="1"/>
  <c r="ES387" i="1" s="1"/>
  <c r="ET387" i="1" s="1"/>
  <c r="EQ386" i="1"/>
  <c r="ER386" i="1" s="1"/>
  <c r="ES386" i="1" s="1"/>
  <c r="ET386" i="1" s="1"/>
  <c r="EQ385" i="1"/>
  <c r="ER385" i="1" s="1"/>
  <c r="ES385" i="1" s="1"/>
  <c r="ET385" i="1" s="1"/>
  <c r="EQ384" i="1"/>
  <c r="ER384" i="1" s="1"/>
  <c r="ES384" i="1" s="1"/>
  <c r="ET384" i="1" s="1"/>
  <c r="EQ383" i="1"/>
  <c r="ER383" i="1" s="1"/>
  <c r="ES383" i="1" s="1"/>
  <c r="ET383" i="1" s="1"/>
  <c r="EQ382" i="1"/>
  <c r="ER382" i="1" s="1"/>
  <c r="ES382" i="1" s="1"/>
  <c r="ET382" i="1" s="1"/>
  <c r="EQ381" i="1"/>
  <c r="ER381" i="1" s="1"/>
  <c r="ES381" i="1" s="1"/>
  <c r="ET381" i="1" s="1"/>
  <c r="EQ380" i="1"/>
  <c r="ER380" i="1" s="1"/>
  <c r="ES380" i="1" s="1"/>
  <c r="ET380" i="1" s="1"/>
  <c r="EQ379" i="1"/>
  <c r="ER379" i="1" s="1"/>
  <c r="ES379" i="1" s="1"/>
  <c r="ET379" i="1" s="1"/>
  <c r="EQ378" i="1"/>
  <c r="ER378" i="1" s="1"/>
  <c r="ES378" i="1" s="1"/>
  <c r="ET378" i="1" s="1"/>
  <c r="EQ377" i="1"/>
  <c r="ER377" i="1" s="1"/>
  <c r="ES377" i="1" s="1"/>
  <c r="ET377" i="1" s="1"/>
  <c r="EQ376" i="1"/>
  <c r="ER376" i="1" s="1"/>
  <c r="ES376" i="1" s="1"/>
  <c r="ET376" i="1" s="1"/>
  <c r="EQ375" i="1"/>
  <c r="ER375" i="1" s="1"/>
  <c r="ES375" i="1" s="1"/>
  <c r="ET375" i="1" s="1"/>
  <c r="EQ374" i="1"/>
  <c r="ER374" i="1" s="1"/>
  <c r="ES374" i="1" s="1"/>
  <c r="ET374" i="1" s="1"/>
  <c r="EQ373" i="1"/>
  <c r="ER373" i="1" s="1"/>
  <c r="ES373" i="1" s="1"/>
  <c r="ET373" i="1" s="1"/>
  <c r="EQ372" i="1"/>
  <c r="ER372" i="1" s="1"/>
  <c r="ES372" i="1" s="1"/>
  <c r="ET372" i="1" s="1"/>
  <c r="EQ371" i="1"/>
  <c r="ER371" i="1" s="1"/>
  <c r="ES371" i="1" s="1"/>
  <c r="ET371" i="1" s="1"/>
  <c r="EQ370" i="1"/>
  <c r="ER370" i="1" s="1"/>
  <c r="ES370" i="1" s="1"/>
  <c r="ET370" i="1" s="1"/>
  <c r="EQ369" i="1"/>
  <c r="ER369" i="1" s="1"/>
  <c r="ES369" i="1" s="1"/>
  <c r="ET369" i="1" s="1"/>
  <c r="EQ368" i="1"/>
  <c r="ER368" i="1" s="1"/>
  <c r="ES368" i="1" s="1"/>
  <c r="ET368" i="1" s="1"/>
  <c r="EQ367" i="1"/>
  <c r="ER367" i="1" s="1"/>
  <c r="ES367" i="1" s="1"/>
  <c r="ET367" i="1" s="1"/>
  <c r="EQ366" i="1"/>
  <c r="ER366" i="1" s="1"/>
  <c r="ES366" i="1" s="1"/>
  <c r="ET366" i="1" s="1"/>
  <c r="EQ365" i="1"/>
  <c r="ER365" i="1" s="1"/>
  <c r="ES365" i="1" s="1"/>
  <c r="ET365" i="1" s="1"/>
  <c r="EQ364" i="1"/>
  <c r="ER364" i="1" s="1"/>
  <c r="ES364" i="1" s="1"/>
  <c r="ET364" i="1" s="1"/>
  <c r="EQ363" i="1"/>
  <c r="ER363" i="1" s="1"/>
  <c r="ES363" i="1" s="1"/>
  <c r="ET363" i="1" s="1"/>
  <c r="EQ362" i="1"/>
  <c r="ER362" i="1" s="1"/>
  <c r="ES362" i="1" s="1"/>
  <c r="ET362" i="1" s="1"/>
  <c r="EQ361" i="1"/>
  <c r="ER361" i="1" s="1"/>
  <c r="ES361" i="1" s="1"/>
  <c r="ET361" i="1" s="1"/>
  <c r="EQ360" i="1"/>
  <c r="ER360" i="1" s="1"/>
  <c r="ES360" i="1" s="1"/>
  <c r="ET360" i="1" s="1"/>
  <c r="EQ359" i="1"/>
  <c r="ER359" i="1" s="1"/>
  <c r="ES359" i="1" s="1"/>
  <c r="ET359" i="1" s="1"/>
  <c r="EQ358" i="1"/>
  <c r="ER358" i="1" s="1"/>
  <c r="ES358" i="1" s="1"/>
  <c r="ET358" i="1" s="1"/>
  <c r="EQ357" i="1"/>
  <c r="ER357" i="1" s="1"/>
  <c r="ES357" i="1" s="1"/>
  <c r="ET357" i="1" s="1"/>
  <c r="EQ356" i="1"/>
  <c r="ER356" i="1" s="1"/>
  <c r="ES356" i="1" s="1"/>
  <c r="ET356" i="1" s="1"/>
  <c r="EQ355" i="1"/>
  <c r="ER355" i="1" s="1"/>
  <c r="ES355" i="1" s="1"/>
  <c r="ET355" i="1" s="1"/>
  <c r="EQ354" i="1"/>
  <c r="ER354" i="1" s="1"/>
  <c r="ES354" i="1" s="1"/>
  <c r="ET354" i="1" s="1"/>
  <c r="EQ353" i="1"/>
  <c r="ER353" i="1" s="1"/>
  <c r="ES353" i="1" s="1"/>
  <c r="ET353" i="1" s="1"/>
  <c r="EQ352" i="1"/>
  <c r="ER352" i="1" s="1"/>
  <c r="ES352" i="1" s="1"/>
  <c r="ET352" i="1" s="1"/>
  <c r="EQ351" i="1"/>
  <c r="ER351" i="1" s="1"/>
  <c r="ES351" i="1" s="1"/>
  <c r="ET351" i="1" s="1"/>
  <c r="EQ350" i="1"/>
  <c r="ER350" i="1" s="1"/>
  <c r="ES350" i="1" s="1"/>
  <c r="ET350" i="1" s="1"/>
  <c r="EQ349" i="1"/>
  <c r="ER349" i="1" s="1"/>
  <c r="ES349" i="1" s="1"/>
  <c r="ET349" i="1" s="1"/>
  <c r="EQ348" i="1"/>
  <c r="ER348" i="1" s="1"/>
  <c r="ES348" i="1" s="1"/>
  <c r="ET348" i="1" s="1"/>
  <c r="EQ347" i="1"/>
  <c r="ER347" i="1" s="1"/>
  <c r="ES347" i="1" s="1"/>
  <c r="ET347" i="1" s="1"/>
  <c r="EQ346" i="1"/>
  <c r="ER346" i="1" s="1"/>
  <c r="ES346" i="1" s="1"/>
  <c r="ET346" i="1" s="1"/>
  <c r="EQ345" i="1"/>
  <c r="ER345" i="1" s="1"/>
  <c r="ES345" i="1" s="1"/>
  <c r="ET345" i="1" s="1"/>
  <c r="EQ344" i="1"/>
  <c r="ER344" i="1" s="1"/>
  <c r="ES344" i="1" s="1"/>
  <c r="ET344" i="1" s="1"/>
  <c r="EQ343" i="1"/>
  <c r="ER343" i="1" s="1"/>
  <c r="ES343" i="1" s="1"/>
  <c r="ET343" i="1" s="1"/>
  <c r="EQ342" i="1"/>
  <c r="ER342" i="1" s="1"/>
  <c r="ES342" i="1" s="1"/>
  <c r="ET342" i="1" s="1"/>
  <c r="EQ341" i="1"/>
  <c r="ER341" i="1" s="1"/>
  <c r="ES341" i="1" s="1"/>
  <c r="ET341" i="1" s="1"/>
  <c r="EQ340" i="1"/>
  <c r="ER340" i="1" s="1"/>
  <c r="ES340" i="1" s="1"/>
  <c r="ET340" i="1" s="1"/>
  <c r="EQ339" i="1"/>
  <c r="ER339" i="1" s="1"/>
  <c r="ES339" i="1" s="1"/>
  <c r="ET339" i="1" s="1"/>
  <c r="EQ338" i="1"/>
  <c r="ER338" i="1" s="1"/>
  <c r="ES338" i="1" s="1"/>
  <c r="ET338" i="1" s="1"/>
  <c r="EQ337" i="1"/>
  <c r="ER337" i="1" s="1"/>
  <c r="ES337" i="1" s="1"/>
  <c r="ET337" i="1" s="1"/>
  <c r="EQ336" i="1"/>
  <c r="ER336" i="1" s="1"/>
  <c r="ES336" i="1" s="1"/>
  <c r="ET336" i="1" s="1"/>
  <c r="EQ335" i="1"/>
  <c r="ER335" i="1" s="1"/>
  <c r="ES335" i="1" s="1"/>
  <c r="ET335" i="1" s="1"/>
  <c r="EQ334" i="1"/>
  <c r="ER334" i="1" s="1"/>
  <c r="ES334" i="1" s="1"/>
  <c r="ET334" i="1" s="1"/>
  <c r="EQ333" i="1"/>
  <c r="ER333" i="1" s="1"/>
  <c r="ES333" i="1" s="1"/>
  <c r="ET333" i="1" s="1"/>
  <c r="EQ332" i="1"/>
  <c r="ER332" i="1" s="1"/>
  <c r="ES332" i="1" s="1"/>
  <c r="ET332" i="1" s="1"/>
  <c r="EQ331" i="1"/>
  <c r="ER331" i="1" s="1"/>
  <c r="ES331" i="1" s="1"/>
  <c r="ET331" i="1" s="1"/>
  <c r="EQ330" i="1"/>
  <c r="ER330" i="1" s="1"/>
  <c r="ES330" i="1" s="1"/>
  <c r="ET330" i="1" s="1"/>
  <c r="EQ329" i="1"/>
  <c r="ER329" i="1" s="1"/>
  <c r="ES329" i="1" s="1"/>
  <c r="ET329" i="1" s="1"/>
  <c r="EQ328" i="1"/>
  <c r="ER328" i="1" s="1"/>
  <c r="ES328" i="1" s="1"/>
  <c r="ET328" i="1" s="1"/>
  <c r="EQ327" i="1"/>
  <c r="ER327" i="1" s="1"/>
  <c r="ES327" i="1" s="1"/>
  <c r="ET327" i="1" s="1"/>
  <c r="EQ326" i="1"/>
  <c r="ER326" i="1" s="1"/>
  <c r="ES326" i="1" s="1"/>
  <c r="ET326" i="1" s="1"/>
  <c r="EQ325" i="1"/>
  <c r="ER325" i="1" s="1"/>
  <c r="ES325" i="1" s="1"/>
  <c r="ET325" i="1" s="1"/>
  <c r="EQ324" i="1"/>
  <c r="ER324" i="1" s="1"/>
  <c r="ES324" i="1" s="1"/>
  <c r="ET324" i="1" s="1"/>
  <c r="EQ323" i="1"/>
  <c r="ER323" i="1" s="1"/>
  <c r="ES323" i="1" s="1"/>
  <c r="ET323" i="1" s="1"/>
  <c r="EQ322" i="1"/>
  <c r="ER322" i="1" s="1"/>
  <c r="ES322" i="1" s="1"/>
  <c r="ET322" i="1" s="1"/>
  <c r="EQ321" i="1"/>
  <c r="ER321" i="1" s="1"/>
  <c r="ES321" i="1" s="1"/>
  <c r="ET321" i="1" s="1"/>
  <c r="EQ320" i="1"/>
  <c r="ER320" i="1" s="1"/>
  <c r="ES320" i="1" s="1"/>
  <c r="ET320" i="1" s="1"/>
  <c r="EQ319" i="1"/>
  <c r="ER319" i="1" s="1"/>
  <c r="ES319" i="1" s="1"/>
  <c r="ET319" i="1" s="1"/>
  <c r="EQ318" i="1"/>
  <c r="ER318" i="1" s="1"/>
  <c r="ES318" i="1" s="1"/>
  <c r="ET318" i="1" s="1"/>
  <c r="EQ317" i="1"/>
  <c r="ER317" i="1" s="1"/>
  <c r="ES317" i="1" s="1"/>
  <c r="ET317" i="1" s="1"/>
  <c r="EQ316" i="1"/>
  <c r="ER316" i="1" s="1"/>
  <c r="ES316" i="1" s="1"/>
  <c r="ET316" i="1" s="1"/>
  <c r="EQ315" i="1"/>
  <c r="ER315" i="1" s="1"/>
  <c r="ES315" i="1" s="1"/>
  <c r="ET315" i="1" s="1"/>
  <c r="EQ314" i="1"/>
  <c r="ER314" i="1" s="1"/>
  <c r="ES314" i="1" s="1"/>
  <c r="ET314" i="1" s="1"/>
  <c r="EQ313" i="1"/>
  <c r="ER313" i="1" s="1"/>
  <c r="ES313" i="1" s="1"/>
  <c r="ET313" i="1" s="1"/>
  <c r="EQ312" i="1"/>
  <c r="ER312" i="1" s="1"/>
  <c r="ES312" i="1" s="1"/>
  <c r="ET312" i="1" s="1"/>
  <c r="EQ311" i="1"/>
  <c r="ER311" i="1" s="1"/>
  <c r="ES311" i="1" s="1"/>
  <c r="ET311" i="1" s="1"/>
  <c r="EQ310" i="1"/>
  <c r="ER310" i="1" s="1"/>
  <c r="ES310" i="1" s="1"/>
  <c r="ET310" i="1" s="1"/>
  <c r="EQ309" i="1"/>
  <c r="ER309" i="1" s="1"/>
  <c r="ES309" i="1" s="1"/>
  <c r="ET309" i="1" s="1"/>
  <c r="EQ308" i="1"/>
  <c r="ER308" i="1" s="1"/>
  <c r="ES308" i="1" s="1"/>
  <c r="ET308" i="1" s="1"/>
  <c r="EQ307" i="1"/>
  <c r="ER307" i="1" s="1"/>
  <c r="ES307" i="1" s="1"/>
  <c r="ET307" i="1" s="1"/>
  <c r="EQ306" i="1"/>
  <c r="ER306" i="1" s="1"/>
  <c r="ES306" i="1" s="1"/>
  <c r="ET306" i="1" s="1"/>
  <c r="EQ305" i="1"/>
  <c r="ER305" i="1" s="1"/>
  <c r="ES305" i="1" s="1"/>
  <c r="ET305" i="1" s="1"/>
  <c r="EQ304" i="1"/>
  <c r="ER304" i="1" s="1"/>
  <c r="ES304" i="1" s="1"/>
  <c r="ET304" i="1" s="1"/>
  <c r="EQ303" i="1"/>
  <c r="ER303" i="1" s="1"/>
  <c r="ES303" i="1" s="1"/>
  <c r="ET303" i="1" s="1"/>
  <c r="EQ302" i="1"/>
  <c r="ER302" i="1" s="1"/>
  <c r="ES302" i="1" s="1"/>
  <c r="ET302" i="1" s="1"/>
  <c r="EQ301" i="1"/>
  <c r="ER301" i="1" s="1"/>
  <c r="ES301" i="1" s="1"/>
  <c r="ET301" i="1" s="1"/>
  <c r="EQ300" i="1"/>
  <c r="ER300" i="1" s="1"/>
  <c r="ES300" i="1" s="1"/>
  <c r="ET300" i="1" s="1"/>
  <c r="EQ299" i="1"/>
  <c r="ER299" i="1" s="1"/>
  <c r="ES299" i="1" s="1"/>
  <c r="ET299" i="1" s="1"/>
  <c r="EQ298" i="1"/>
  <c r="ER298" i="1" s="1"/>
  <c r="ES298" i="1" s="1"/>
  <c r="ET298" i="1" s="1"/>
  <c r="EQ297" i="1"/>
  <c r="ER297" i="1" s="1"/>
  <c r="ES297" i="1" s="1"/>
  <c r="ET297" i="1" s="1"/>
  <c r="EQ296" i="1"/>
  <c r="ER296" i="1" s="1"/>
  <c r="ES296" i="1" s="1"/>
  <c r="ET296" i="1" s="1"/>
  <c r="EQ295" i="1"/>
  <c r="ER295" i="1" s="1"/>
  <c r="ES295" i="1" s="1"/>
  <c r="ET295" i="1" s="1"/>
  <c r="EQ294" i="1"/>
  <c r="ER294" i="1" s="1"/>
  <c r="ES294" i="1" s="1"/>
  <c r="ET294" i="1" s="1"/>
  <c r="EQ293" i="1"/>
  <c r="ER293" i="1" s="1"/>
  <c r="ES293" i="1" s="1"/>
  <c r="ET293" i="1" s="1"/>
  <c r="EQ292" i="1"/>
  <c r="ER292" i="1" s="1"/>
  <c r="ES292" i="1" s="1"/>
  <c r="ET292" i="1" s="1"/>
  <c r="EQ291" i="1"/>
  <c r="ER291" i="1" s="1"/>
  <c r="ES291" i="1" s="1"/>
  <c r="ET291" i="1" s="1"/>
  <c r="EQ290" i="1"/>
  <c r="ER290" i="1" s="1"/>
  <c r="ES290" i="1" s="1"/>
  <c r="ET290" i="1" s="1"/>
  <c r="EQ289" i="1"/>
  <c r="ER289" i="1" s="1"/>
  <c r="ES289" i="1" s="1"/>
  <c r="ET289" i="1" s="1"/>
  <c r="EQ288" i="1"/>
  <c r="ER288" i="1" s="1"/>
  <c r="ES288" i="1" s="1"/>
  <c r="ET288" i="1" s="1"/>
  <c r="EQ287" i="1"/>
  <c r="ER287" i="1" s="1"/>
  <c r="ES287" i="1" s="1"/>
  <c r="ET287" i="1" s="1"/>
  <c r="EQ286" i="1"/>
  <c r="ER286" i="1" s="1"/>
  <c r="ES286" i="1" s="1"/>
  <c r="ET286" i="1" s="1"/>
  <c r="EQ285" i="1"/>
  <c r="ER285" i="1" s="1"/>
  <c r="ES285" i="1" s="1"/>
  <c r="ET285" i="1" s="1"/>
  <c r="EQ284" i="1"/>
  <c r="ER284" i="1" s="1"/>
  <c r="ES284" i="1" s="1"/>
  <c r="ET284" i="1" s="1"/>
  <c r="EQ283" i="1"/>
  <c r="ER283" i="1" s="1"/>
  <c r="ES283" i="1" s="1"/>
  <c r="ET283" i="1" s="1"/>
  <c r="EQ282" i="1"/>
  <c r="ER282" i="1" s="1"/>
  <c r="ES282" i="1" s="1"/>
  <c r="ET282" i="1" s="1"/>
  <c r="EQ281" i="1"/>
  <c r="ER281" i="1" s="1"/>
  <c r="ES281" i="1" s="1"/>
  <c r="ET281" i="1" s="1"/>
  <c r="EQ280" i="1"/>
  <c r="ER280" i="1" s="1"/>
  <c r="ES280" i="1" s="1"/>
  <c r="ET280" i="1" s="1"/>
  <c r="EQ279" i="1"/>
  <c r="ER279" i="1" s="1"/>
  <c r="ES279" i="1" s="1"/>
  <c r="ET279" i="1" s="1"/>
  <c r="EQ278" i="1"/>
  <c r="ER278" i="1" s="1"/>
  <c r="ES278" i="1" s="1"/>
  <c r="ET278" i="1" s="1"/>
  <c r="EQ277" i="1"/>
  <c r="ER277" i="1" s="1"/>
  <c r="ES277" i="1" s="1"/>
  <c r="ET277" i="1" s="1"/>
  <c r="EQ276" i="1"/>
  <c r="ER276" i="1" s="1"/>
  <c r="ES276" i="1" s="1"/>
  <c r="ET276" i="1" s="1"/>
  <c r="EQ275" i="1"/>
  <c r="ER275" i="1" s="1"/>
  <c r="ES275" i="1" s="1"/>
  <c r="ET275" i="1" s="1"/>
  <c r="EQ274" i="1"/>
  <c r="ER274" i="1" s="1"/>
  <c r="ES274" i="1" s="1"/>
  <c r="ET274" i="1" s="1"/>
  <c r="EQ273" i="1"/>
  <c r="ER273" i="1" s="1"/>
  <c r="ES273" i="1" s="1"/>
  <c r="ET273" i="1" s="1"/>
  <c r="EQ272" i="1"/>
  <c r="ER272" i="1" s="1"/>
  <c r="ES272" i="1" s="1"/>
  <c r="ET272" i="1" s="1"/>
  <c r="EQ271" i="1"/>
  <c r="ER271" i="1" s="1"/>
  <c r="ES271" i="1" s="1"/>
  <c r="ET271" i="1" s="1"/>
  <c r="EQ270" i="1"/>
  <c r="ER270" i="1" s="1"/>
  <c r="ES270" i="1" s="1"/>
  <c r="ET270" i="1" s="1"/>
  <c r="EQ269" i="1"/>
  <c r="ER269" i="1" s="1"/>
  <c r="ES269" i="1" s="1"/>
  <c r="ET269" i="1" s="1"/>
  <c r="EQ268" i="1"/>
  <c r="ER268" i="1" s="1"/>
  <c r="ES268" i="1" s="1"/>
  <c r="ET268" i="1" s="1"/>
  <c r="EQ267" i="1"/>
  <c r="ER267" i="1" s="1"/>
  <c r="ES267" i="1" s="1"/>
  <c r="ET267" i="1" s="1"/>
  <c r="EQ266" i="1"/>
  <c r="ER266" i="1" s="1"/>
  <c r="ES266" i="1" s="1"/>
  <c r="ET266" i="1" s="1"/>
  <c r="EQ265" i="1"/>
  <c r="ER265" i="1" s="1"/>
  <c r="ES265" i="1" s="1"/>
  <c r="ET265" i="1" s="1"/>
  <c r="EQ264" i="1"/>
  <c r="ER264" i="1" s="1"/>
  <c r="ES264" i="1" s="1"/>
  <c r="ET264" i="1" s="1"/>
  <c r="EQ263" i="1"/>
  <c r="ER263" i="1" s="1"/>
  <c r="ES263" i="1" s="1"/>
  <c r="ET263" i="1" s="1"/>
  <c r="EQ262" i="1"/>
  <c r="ER262" i="1" s="1"/>
  <c r="ES262" i="1" s="1"/>
  <c r="ET262" i="1" s="1"/>
  <c r="EQ261" i="1"/>
  <c r="ER261" i="1" s="1"/>
  <c r="ES261" i="1" s="1"/>
  <c r="ET261" i="1" s="1"/>
  <c r="EQ260" i="1"/>
  <c r="ER260" i="1" s="1"/>
  <c r="ES260" i="1" s="1"/>
  <c r="ET260" i="1" s="1"/>
  <c r="EQ259" i="1"/>
  <c r="ER259" i="1" s="1"/>
  <c r="ES259" i="1" s="1"/>
  <c r="ET259" i="1" s="1"/>
  <c r="EQ258" i="1"/>
  <c r="ER258" i="1" s="1"/>
  <c r="ES258" i="1" s="1"/>
  <c r="ET258" i="1" s="1"/>
  <c r="EQ257" i="1"/>
  <c r="ER257" i="1" s="1"/>
  <c r="ES257" i="1" s="1"/>
  <c r="ET257" i="1" s="1"/>
  <c r="EQ256" i="1"/>
  <c r="ER256" i="1" s="1"/>
  <c r="ES256" i="1" s="1"/>
  <c r="ET256" i="1" s="1"/>
  <c r="EQ255" i="1"/>
  <c r="ER255" i="1" s="1"/>
  <c r="ES255" i="1" s="1"/>
  <c r="ET255" i="1" s="1"/>
  <c r="EQ254" i="1"/>
  <c r="ER254" i="1" s="1"/>
  <c r="ES254" i="1" s="1"/>
  <c r="ET254" i="1" s="1"/>
  <c r="EQ253" i="1"/>
  <c r="ER253" i="1" s="1"/>
  <c r="ES253" i="1" s="1"/>
  <c r="ET253" i="1" s="1"/>
  <c r="EQ252" i="1"/>
  <c r="ER252" i="1" s="1"/>
  <c r="ES252" i="1" s="1"/>
  <c r="ET252" i="1" s="1"/>
  <c r="EQ251" i="1"/>
  <c r="ER251" i="1" s="1"/>
  <c r="ES251" i="1" s="1"/>
  <c r="ET251" i="1" s="1"/>
  <c r="EQ250" i="1"/>
  <c r="ER250" i="1" s="1"/>
  <c r="ES250" i="1" s="1"/>
  <c r="ET250" i="1" s="1"/>
  <c r="EQ249" i="1"/>
  <c r="ER249" i="1" s="1"/>
  <c r="ES249" i="1" s="1"/>
  <c r="ET249" i="1" s="1"/>
  <c r="EQ248" i="1"/>
  <c r="ER248" i="1" s="1"/>
  <c r="ES248" i="1" s="1"/>
  <c r="ET248" i="1" s="1"/>
  <c r="EQ247" i="1"/>
  <c r="ER247" i="1" s="1"/>
  <c r="ES247" i="1" s="1"/>
  <c r="ET247" i="1" s="1"/>
  <c r="EQ246" i="1"/>
  <c r="ER246" i="1" s="1"/>
  <c r="ES246" i="1" s="1"/>
  <c r="ET246" i="1" s="1"/>
  <c r="EQ245" i="1"/>
  <c r="ER245" i="1" s="1"/>
  <c r="ES245" i="1" s="1"/>
  <c r="ET245" i="1" s="1"/>
  <c r="EQ244" i="1"/>
  <c r="ER244" i="1" s="1"/>
  <c r="ES244" i="1" s="1"/>
  <c r="ET244" i="1" s="1"/>
  <c r="EQ243" i="1"/>
  <c r="ER243" i="1" s="1"/>
  <c r="ES243" i="1" s="1"/>
  <c r="ET243" i="1" s="1"/>
  <c r="EQ242" i="1"/>
  <c r="ER242" i="1" s="1"/>
  <c r="ES242" i="1" s="1"/>
  <c r="ET242" i="1" s="1"/>
  <c r="EQ241" i="1"/>
  <c r="ER241" i="1" s="1"/>
  <c r="ES241" i="1" s="1"/>
  <c r="ET241" i="1" s="1"/>
  <c r="EQ240" i="1"/>
  <c r="ER240" i="1" s="1"/>
  <c r="ES240" i="1" s="1"/>
  <c r="ET240" i="1" s="1"/>
  <c r="EQ239" i="1"/>
  <c r="ER239" i="1" s="1"/>
  <c r="ES239" i="1" s="1"/>
  <c r="ET239" i="1" s="1"/>
  <c r="EQ238" i="1"/>
  <c r="ER238" i="1" s="1"/>
  <c r="ES238" i="1" s="1"/>
  <c r="ET238" i="1" s="1"/>
  <c r="EQ237" i="1"/>
  <c r="ER237" i="1" s="1"/>
  <c r="ES237" i="1" s="1"/>
  <c r="ET237" i="1" s="1"/>
  <c r="EQ236" i="1"/>
  <c r="ER236" i="1" s="1"/>
  <c r="ES236" i="1" s="1"/>
  <c r="ET236" i="1" s="1"/>
  <c r="EQ235" i="1"/>
  <c r="ER235" i="1" s="1"/>
  <c r="ES235" i="1" s="1"/>
  <c r="ET235" i="1" s="1"/>
  <c r="EQ234" i="1"/>
  <c r="ER234" i="1" s="1"/>
  <c r="ES234" i="1" s="1"/>
  <c r="ET234" i="1" s="1"/>
  <c r="EQ233" i="1"/>
  <c r="ER233" i="1" s="1"/>
  <c r="ES233" i="1" s="1"/>
  <c r="ET233" i="1" s="1"/>
  <c r="EQ232" i="1"/>
  <c r="ER232" i="1" s="1"/>
  <c r="ES232" i="1" s="1"/>
  <c r="ET232" i="1" s="1"/>
  <c r="EQ231" i="1"/>
  <c r="ER231" i="1" s="1"/>
  <c r="ES231" i="1" s="1"/>
  <c r="ET231" i="1" s="1"/>
  <c r="EQ230" i="1"/>
  <c r="ER230" i="1" s="1"/>
  <c r="ES230" i="1" s="1"/>
  <c r="ET230" i="1" s="1"/>
  <c r="EQ229" i="1"/>
  <c r="ER229" i="1" s="1"/>
  <c r="ES229" i="1" s="1"/>
  <c r="ET229" i="1" s="1"/>
  <c r="EQ228" i="1"/>
  <c r="ER228" i="1" s="1"/>
  <c r="ES228" i="1" s="1"/>
  <c r="ET228" i="1" s="1"/>
  <c r="EQ227" i="1"/>
  <c r="ER227" i="1" s="1"/>
  <c r="ES227" i="1" s="1"/>
  <c r="ET227" i="1" s="1"/>
  <c r="EQ226" i="1"/>
  <c r="ER226" i="1" s="1"/>
  <c r="ES226" i="1" s="1"/>
  <c r="ET226" i="1" s="1"/>
  <c r="EQ225" i="1"/>
  <c r="ER225" i="1" s="1"/>
  <c r="ES225" i="1" s="1"/>
  <c r="ET225" i="1" s="1"/>
  <c r="EQ224" i="1"/>
  <c r="ER224" i="1" s="1"/>
  <c r="ES224" i="1" s="1"/>
  <c r="ET224" i="1" s="1"/>
  <c r="EQ223" i="1"/>
  <c r="ER223" i="1" s="1"/>
  <c r="ES223" i="1" s="1"/>
  <c r="ET223" i="1" s="1"/>
  <c r="EQ222" i="1"/>
  <c r="ER222" i="1" s="1"/>
  <c r="ES222" i="1" s="1"/>
  <c r="ET222" i="1" s="1"/>
  <c r="EQ221" i="1"/>
  <c r="ER221" i="1" s="1"/>
  <c r="ES221" i="1" s="1"/>
  <c r="ET221" i="1" s="1"/>
  <c r="EQ220" i="1"/>
  <c r="ER220" i="1" s="1"/>
  <c r="ES220" i="1" s="1"/>
  <c r="ET220" i="1" s="1"/>
  <c r="EQ219" i="1"/>
  <c r="ER219" i="1" s="1"/>
  <c r="ES219" i="1" s="1"/>
  <c r="ET219" i="1" s="1"/>
  <c r="EQ218" i="1"/>
  <c r="ER218" i="1" s="1"/>
  <c r="ES218" i="1" s="1"/>
  <c r="ET218" i="1" s="1"/>
  <c r="EQ217" i="1"/>
  <c r="ER217" i="1" s="1"/>
  <c r="ES217" i="1" s="1"/>
  <c r="ET217" i="1" s="1"/>
  <c r="EQ216" i="1"/>
  <c r="ER216" i="1" s="1"/>
  <c r="ES216" i="1" s="1"/>
  <c r="ET216" i="1" s="1"/>
  <c r="EQ215" i="1"/>
  <c r="ER215" i="1" s="1"/>
  <c r="ES215" i="1" s="1"/>
  <c r="ET215" i="1" s="1"/>
  <c r="EQ214" i="1"/>
  <c r="ER214" i="1" s="1"/>
  <c r="ES214" i="1" s="1"/>
  <c r="ET214" i="1" s="1"/>
  <c r="EQ213" i="1"/>
  <c r="ER213" i="1" s="1"/>
  <c r="ES213" i="1" s="1"/>
  <c r="ET213" i="1" s="1"/>
  <c r="EQ212" i="1"/>
  <c r="ER212" i="1" s="1"/>
  <c r="ES212" i="1" s="1"/>
  <c r="ET212" i="1" s="1"/>
  <c r="EQ211" i="1"/>
  <c r="ER211" i="1" s="1"/>
  <c r="ES211" i="1" s="1"/>
  <c r="ET211" i="1" s="1"/>
  <c r="EQ210" i="1"/>
  <c r="ER210" i="1" s="1"/>
  <c r="ES210" i="1" s="1"/>
  <c r="ET210" i="1" s="1"/>
  <c r="EQ209" i="1"/>
  <c r="ER209" i="1" s="1"/>
  <c r="ES209" i="1" s="1"/>
  <c r="ET209" i="1" s="1"/>
  <c r="EQ208" i="1"/>
  <c r="ER208" i="1" s="1"/>
  <c r="ES208" i="1" s="1"/>
  <c r="ET208" i="1" s="1"/>
  <c r="EQ207" i="1"/>
  <c r="ER207" i="1" s="1"/>
  <c r="ES207" i="1" s="1"/>
  <c r="ET207" i="1" s="1"/>
  <c r="EQ206" i="1"/>
  <c r="ER206" i="1" s="1"/>
  <c r="ES206" i="1" s="1"/>
  <c r="ET206" i="1" s="1"/>
  <c r="EQ205" i="1"/>
  <c r="ER205" i="1" s="1"/>
  <c r="ES205" i="1" s="1"/>
  <c r="ET205" i="1" s="1"/>
  <c r="EQ204" i="1"/>
  <c r="ER204" i="1" s="1"/>
  <c r="ES204" i="1" s="1"/>
  <c r="ET204" i="1" s="1"/>
  <c r="EQ203" i="1"/>
  <c r="ER203" i="1" s="1"/>
  <c r="ES203" i="1" s="1"/>
  <c r="ET203" i="1" s="1"/>
  <c r="EQ202" i="1"/>
  <c r="ER202" i="1" s="1"/>
  <c r="ES202" i="1" s="1"/>
  <c r="ET202" i="1" s="1"/>
  <c r="EQ201" i="1"/>
  <c r="ER201" i="1" s="1"/>
  <c r="ES201" i="1" s="1"/>
  <c r="ET201" i="1" s="1"/>
  <c r="EQ200" i="1"/>
  <c r="ER200" i="1" s="1"/>
  <c r="ES200" i="1" s="1"/>
  <c r="ET200" i="1" s="1"/>
  <c r="EQ199" i="1"/>
  <c r="ER199" i="1" s="1"/>
  <c r="ES199" i="1" s="1"/>
  <c r="ET199" i="1" s="1"/>
  <c r="EQ198" i="1"/>
  <c r="ER198" i="1" s="1"/>
  <c r="ES198" i="1" s="1"/>
  <c r="ET198" i="1" s="1"/>
  <c r="EQ197" i="1"/>
  <c r="ER197" i="1" s="1"/>
  <c r="ES197" i="1" s="1"/>
  <c r="ET197" i="1" s="1"/>
  <c r="EQ196" i="1"/>
  <c r="ER196" i="1" s="1"/>
  <c r="ES196" i="1" s="1"/>
  <c r="ET196" i="1" s="1"/>
  <c r="EQ195" i="1"/>
  <c r="ER195" i="1" s="1"/>
  <c r="ES195" i="1" s="1"/>
  <c r="ET195" i="1" s="1"/>
  <c r="EQ194" i="1"/>
  <c r="ER194" i="1" s="1"/>
  <c r="ES194" i="1" s="1"/>
  <c r="ET194" i="1" s="1"/>
  <c r="EQ193" i="1"/>
  <c r="ER193" i="1" s="1"/>
  <c r="ES193" i="1" s="1"/>
  <c r="ET193" i="1" s="1"/>
  <c r="EQ192" i="1"/>
  <c r="ER192" i="1" s="1"/>
  <c r="ES192" i="1" s="1"/>
  <c r="ET192" i="1" s="1"/>
  <c r="EQ191" i="1"/>
  <c r="ER191" i="1" s="1"/>
  <c r="ES191" i="1" s="1"/>
  <c r="ET191" i="1" s="1"/>
  <c r="EQ190" i="1"/>
  <c r="ER190" i="1" s="1"/>
  <c r="ES190" i="1" s="1"/>
  <c r="ET190" i="1" s="1"/>
  <c r="EQ189" i="1"/>
  <c r="ER189" i="1" s="1"/>
  <c r="ES189" i="1" s="1"/>
  <c r="ET189" i="1" s="1"/>
  <c r="EQ188" i="1"/>
  <c r="ER188" i="1" s="1"/>
  <c r="ES188" i="1" s="1"/>
  <c r="ET188" i="1" s="1"/>
  <c r="EQ187" i="1"/>
  <c r="ER187" i="1" s="1"/>
  <c r="ES187" i="1" s="1"/>
  <c r="ET187" i="1" s="1"/>
  <c r="EQ186" i="1"/>
  <c r="ER186" i="1" s="1"/>
  <c r="ES186" i="1" s="1"/>
  <c r="ET186" i="1" s="1"/>
  <c r="EQ185" i="1"/>
  <c r="ER185" i="1" s="1"/>
  <c r="ES185" i="1" s="1"/>
  <c r="ET185" i="1" s="1"/>
  <c r="EQ184" i="1"/>
  <c r="ER184" i="1" s="1"/>
  <c r="ES184" i="1" s="1"/>
  <c r="ET184" i="1" s="1"/>
  <c r="EQ183" i="1"/>
  <c r="ER183" i="1" s="1"/>
  <c r="ES183" i="1" s="1"/>
  <c r="ET183" i="1" s="1"/>
  <c r="EQ182" i="1"/>
  <c r="ER182" i="1" s="1"/>
  <c r="ES182" i="1" s="1"/>
  <c r="ET182" i="1" s="1"/>
  <c r="EQ181" i="1"/>
  <c r="ER181" i="1" s="1"/>
  <c r="ES181" i="1" s="1"/>
  <c r="ET181" i="1" s="1"/>
  <c r="EQ180" i="1"/>
  <c r="ER180" i="1" s="1"/>
  <c r="ES180" i="1" s="1"/>
  <c r="ET180" i="1" s="1"/>
  <c r="EQ179" i="1"/>
  <c r="ER179" i="1" s="1"/>
  <c r="ES179" i="1" s="1"/>
  <c r="ET179" i="1" s="1"/>
  <c r="EQ178" i="1"/>
  <c r="ER178" i="1" s="1"/>
  <c r="ES178" i="1" s="1"/>
  <c r="ET178" i="1" s="1"/>
  <c r="EQ177" i="1"/>
  <c r="ER177" i="1" s="1"/>
  <c r="ES177" i="1" s="1"/>
  <c r="ET177" i="1" s="1"/>
  <c r="EQ176" i="1"/>
  <c r="ER176" i="1" s="1"/>
  <c r="ES176" i="1" s="1"/>
  <c r="ET176" i="1" s="1"/>
  <c r="EQ175" i="1"/>
  <c r="ER175" i="1" s="1"/>
  <c r="ES175" i="1" s="1"/>
  <c r="ET175" i="1" s="1"/>
  <c r="EQ174" i="1"/>
  <c r="ER174" i="1" s="1"/>
  <c r="ES174" i="1" s="1"/>
  <c r="ET174" i="1" s="1"/>
  <c r="EQ173" i="1"/>
  <c r="ER173" i="1" s="1"/>
  <c r="ES173" i="1" s="1"/>
  <c r="ET173" i="1" s="1"/>
  <c r="EQ172" i="1"/>
  <c r="ER172" i="1" s="1"/>
  <c r="ES172" i="1" s="1"/>
  <c r="ET172" i="1" s="1"/>
  <c r="EQ171" i="1"/>
  <c r="ER171" i="1" s="1"/>
  <c r="ES171" i="1" s="1"/>
  <c r="ET171" i="1" s="1"/>
  <c r="EQ170" i="1"/>
  <c r="ER170" i="1" s="1"/>
  <c r="ES170" i="1" s="1"/>
  <c r="ET170" i="1" s="1"/>
  <c r="EQ169" i="1"/>
  <c r="ER169" i="1" s="1"/>
  <c r="ES169" i="1" s="1"/>
  <c r="ET169" i="1" s="1"/>
  <c r="EQ168" i="1"/>
  <c r="ER168" i="1" s="1"/>
  <c r="ES168" i="1" s="1"/>
  <c r="ET168" i="1" s="1"/>
  <c r="EQ167" i="1"/>
  <c r="ER167" i="1" s="1"/>
  <c r="ES167" i="1" s="1"/>
  <c r="ET167" i="1" s="1"/>
  <c r="EQ166" i="1"/>
  <c r="ER166" i="1" s="1"/>
  <c r="ES166" i="1" s="1"/>
  <c r="ET166" i="1" s="1"/>
  <c r="EQ165" i="1"/>
  <c r="ER165" i="1" s="1"/>
  <c r="ES165" i="1" s="1"/>
  <c r="ET165" i="1" s="1"/>
  <c r="EQ164" i="1"/>
  <c r="ER164" i="1" s="1"/>
  <c r="ES164" i="1" s="1"/>
  <c r="ET164" i="1" s="1"/>
  <c r="EQ163" i="1"/>
  <c r="ER163" i="1" s="1"/>
  <c r="ES163" i="1" s="1"/>
  <c r="ET163" i="1" s="1"/>
  <c r="EQ162" i="1"/>
  <c r="ER162" i="1" s="1"/>
  <c r="ES162" i="1" s="1"/>
  <c r="ET162" i="1" s="1"/>
  <c r="EQ161" i="1"/>
  <c r="ER161" i="1" s="1"/>
  <c r="ES161" i="1" s="1"/>
  <c r="ET161" i="1" s="1"/>
  <c r="EQ160" i="1"/>
  <c r="ER160" i="1" s="1"/>
  <c r="ES160" i="1" s="1"/>
  <c r="ET160" i="1" s="1"/>
  <c r="EQ159" i="1"/>
  <c r="ER159" i="1" s="1"/>
  <c r="ES159" i="1" s="1"/>
  <c r="ET159" i="1" s="1"/>
  <c r="EQ158" i="1"/>
  <c r="ER158" i="1" s="1"/>
  <c r="ES158" i="1" s="1"/>
  <c r="ET158" i="1" s="1"/>
  <c r="EQ157" i="1"/>
  <c r="ER157" i="1" s="1"/>
  <c r="ES157" i="1" s="1"/>
  <c r="ET157" i="1" s="1"/>
  <c r="EQ156" i="1"/>
  <c r="ER156" i="1" s="1"/>
  <c r="ES156" i="1" s="1"/>
  <c r="ET156" i="1" s="1"/>
  <c r="EQ155" i="1"/>
  <c r="ER155" i="1" s="1"/>
  <c r="ES155" i="1" s="1"/>
  <c r="ET155" i="1" s="1"/>
  <c r="EQ154" i="1"/>
  <c r="ER154" i="1" s="1"/>
  <c r="ES154" i="1" s="1"/>
  <c r="ET154" i="1" s="1"/>
  <c r="EQ153" i="1"/>
  <c r="ER153" i="1" s="1"/>
  <c r="ES153" i="1" s="1"/>
  <c r="ET153" i="1" s="1"/>
  <c r="EQ152" i="1"/>
  <c r="ER152" i="1" s="1"/>
  <c r="ES152" i="1" s="1"/>
  <c r="ET152" i="1" s="1"/>
  <c r="EQ151" i="1"/>
  <c r="ER151" i="1" s="1"/>
  <c r="ES151" i="1" s="1"/>
  <c r="ET151" i="1" s="1"/>
  <c r="EQ150" i="1"/>
  <c r="ER150" i="1" s="1"/>
  <c r="ES150" i="1" s="1"/>
  <c r="ET150" i="1" s="1"/>
  <c r="EQ149" i="1"/>
  <c r="ER149" i="1" s="1"/>
  <c r="ES149" i="1" s="1"/>
  <c r="ET149" i="1" s="1"/>
  <c r="EQ148" i="1"/>
  <c r="ER148" i="1" s="1"/>
  <c r="ES148" i="1" s="1"/>
  <c r="ET148" i="1" s="1"/>
  <c r="EQ147" i="1"/>
  <c r="ER147" i="1" s="1"/>
  <c r="ES147" i="1" s="1"/>
  <c r="ET147" i="1" s="1"/>
  <c r="EQ146" i="1"/>
  <c r="ER146" i="1" s="1"/>
  <c r="ES146" i="1" s="1"/>
  <c r="ET146" i="1" s="1"/>
  <c r="EQ145" i="1"/>
  <c r="ER145" i="1" s="1"/>
  <c r="ES145" i="1" s="1"/>
  <c r="ET145" i="1" s="1"/>
  <c r="EQ144" i="1"/>
  <c r="ER144" i="1" s="1"/>
  <c r="ES144" i="1" s="1"/>
  <c r="ET144" i="1" s="1"/>
  <c r="EQ143" i="1"/>
  <c r="ER143" i="1" s="1"/>
  <c r="ES143" i="1" s="1"/>
  <c r="ET143" i="1" s="1"/>
  <c r="EQ142" i="1"/>
  <c r="ER142" i="1" s="1"/>
  <c r="ES142" i="1" s="1"/>
  <c r="ET142" i="1" s="1"/>
  <c r="EQ141" i="1"/>
  <c r="ER141" i="1" s="1"/>
  <c r="ES141" i="1" s="1"/>
  <c r="ET141" i="1" s="1"/>
  <c r="EQ140" i="1"/>
  <c r="ER140" i="1" s="1"/>
  <c r="ES140" i="1" s="1"/>
  <c r="ET140" i="1" s="1"/>
  <c r="EQ139" i="1"/>
  <c r="ER139" i="1" s="1"/>
  <c r="ES139" i="1" s="1"/>
  <c r="ET139" i="1" s="1"/>
  <c r="EQ138" i="1"/>
  <c r="ER138" i="1" s="1"/>
  <c r="ES138" i="1" s="1"/>
  <c r="ET138" i="1" s="1"/>
  <c r="EQ137" i="1"/>
  <c r="ER137" i="1" s="1"/>
  <c r="ES137" i="1" s="1"/>
  <c r="ET137" i="1" s="1"/>
  <c r="EQ136" i="1"/>
  <c r="ER136" i="1" s="1"/>
  <c r="ES136" i="1" s="1"/>
  <c r="ET136" i="1" s="1"/>
  <c r="EQ135" i="1"/>
  <c r="ER135" i="1" s="1"/>
  <c r="ES135" i="1" s="1"/>
  <c r="ET135" i="1" s="1"/>
  <c r="EQ134" i="1"/>
  <c r="ER134" i="1" s="1"/>
  <c r="ES134" i="1" s="1"/>
  <c r="ET134" i="1" s="1"/>
  <c r="EQ133" i="1"/>
  <c r="ER133" i="1" s="1"/>
  <c r="ES133" i="1" s="1"/>
  <c r="ET133" i="1" s="1"/>
  <c r="EQ132" i="1"/>
  <c r="ER132" i="1" s="1"/>
  <c r="ES132" i="1" s="1"/>
  <c r="ET132" i="1" s="1"/>
  <c r="EQ131" i="1"/>
  <c r="ER131" i="1" s="1"/>
  <c r="ES131" i="1" s="1"/>
  <c r="ET131" i="1" s="1"/>
  <c r="EQ130" i="1"/>
  <c r="ER130" i="1" s="1"/>
  <c r="ES130" i="1" s="1"/>
  <c r="ET130" i="1" s="1"/>
  <c r="EQ129" i="1"/>
  <c r="ER129" i="1" s="1"/>
  <c r="ES129" i="1" s="1"/>
  <c r="ET129" i="1" s="1"/>
  <c r="EQ128" i="1"/>
  <c r="ER128" i="1" s="1"/>
  <c r="ES128" i="1" s="1"/>
  <c r="ET128" i="1" s="1"/>
  <c r="EQ127" i="1"/>
  <c r="ER127" i="1" s="1"/>
  <c r="ES127" i="1" s="1"/>
  <c r="ET127" i="1" s="1"/>
  <c r="EQ126" i="1"/>
  <c r="ER126" i="1" s="1"/>
  <c r="ES126" i="1" s="1"/>
  <c r="ET126" i="1" s="1"/>
  <c r="EQ125" i="1"/>
  <c r="ER125" i="1" s="1"/>
  <c r="ES125" i="1" s="1"/>
  <c r="ET125" i="1" s="1"/>
  <c r="EQ124" i="1"/>
  <c r="ER124" i="1" s="1"/>
  <c r="ES124" i="1" s="1"/>
  <c r="ET124" i="1" s="1"/>
  <c r="EQ123" i="1"/>
  <c r="ER123" i="1" s="1"/>
  <c r="ES123" i="1" s="1"/>
  <c r="ET123" i="1" s="1"/>
  <c r="EQ122" i="1"/>
  <c r="ER122" i="1" s="1"/>
  <c r="ES122" i="1" s="1"/>
  <c r="ET122" i="1" s="1"/>
  <c r="EQ121" i="1"/>
  <c r="ER121" i="1" s="1"/>
  <c r="ES121" i="1" s="1"/>
  <c r="ET121" i="1" s="1"/>
  <c r="EQ120" i="1"/>
  <c r="ER120" i="1" s="1"/>
  <c r="ES120" i="1" s="1"/>
  <c r="ET120" i="1" s="1"/>
  <c r="EQ119" i="1"/>
  <c r="ER119" i="1" s="1"/>
  <c r="ES119" i="1" s="1"/>
  <c r="ET119" i="1" s="1"/>
  <c r="EQ118" i="1"/>
  <c r="ER118" i="1" s="1"/>
  <c r="ES118" i="1" s="1"/>
  <c r="ET118" i="1" s="1"/>
  <c r="EQ117" i="1"/>
  <c r="ER117" i="1" s="1"/>
  <c r="ES117" i="1" s="1"/>
  <c r="ET117" i="1" s="1"/>
  <c r="EQ116" i="1"/>
  <c r="ER116" i="1" s="1"/>
  <c r="ES116" i="1" s="1"/>
  <c r="ET116" i="1" s="1"/>
  <c r="EQ115" i="1"/>
  <c r="ER115" i="1" s="1"/>
  <c r="ES115" i="1" s="1"/>
  <c r="ET115" i="1" s="1"/>
  <c r="EQ114" i="1"/>
  <c r="ER114" i="1" s="1"/>
  <c r="ES114" i="1" s="1"/>
  <c r="ET114" i="1" s="1"/>
  <c r="EQ113" i="1"/>
  <c r="ER113" i="1" s="1"/>
  <c r="ES113" i="1" s="1"/>
  <c r="ET113" i="1" s="1"/>
  <c r="EQ112" i="1"/>
  <c r="ER112" i="1" s="1"/>
  <c r="ES112" i="1" s="1"/>
  <c r="ET112" i="1" s="1"/>
  <c r="EQ111" i="1"/>
  <c r="ER111" i="1" s="1"/>
  <c r="ES111" i="1" s="1"/>
  <c r="ET111" i="1" s="1"/>
  <c r="EQ110" i="1"/>
  <c r="ER110" i="1" s="1"/>
  <c r="ES110" i="1" s="1"/>
  <c r="ET110" i="1" s="1"/>
  <c r="EQ109" i="1"/>
  <c r="ER109" i="1" s="1"/>
  <c r="ES109" i="1" s="1"/>
  <c r="ET109" i="1" s="1"/>
  <c r="EQ108" i="1"/>
  <c r="ER108" i="1" s="1"/>
  <c r="ES108" i="1" s="1"/>
  <c r="ET108" i="1" s="1"/>
  <c r="EQ107" i="1"/>
  <c r="ER107" i="1" s="1"/>
  <c r="ES107" i="1" s="1"/>
  <c r="ET107" i="1" s="1"/>
  <c r="EQ106" i="1"/>
  <c r="ER106" i="1" s="1"/>
  <c r="ES106" i="1" s="1"/>
  <c r="ET106" i="1" s="1"/>
  <c r="EQ105" i="1"/>
  <c r="ER105" i="1" s="1"/>
  <c r="ES105" i="1" s="1"/>
  <c r="ET105" i="1" s="1"/>
  <c r="EQ104" i="1"/>
  <c r="ER104" i="1" s="1"/>
  <c r="ES104" i="1" s="1"/>
  <c r="ET104" i="1" s="1"/>
  <c r="EQ103" i="1"/>
  <c r="ER103" i="1" s="1"/>
  <c r="ES103" i="1" s="1"/>
  <c r="ET103" i="1" s="1"/>
  <c r="EQ102" i="1"/>
  <c r="ER102" i="1" s="1"/>
  <c r="ES102" i="1" s="1"/>
  <c r="ET102" i="1" s="1"/>
  <c r="EQ101" i="1"/>
  <c r="ER101" i="1" s="1"/>
  <c r="ES101" i="1" s="1"/>
  <c r="ET101" i="1" s="1"/>
  <c r="EQ100" i="1"/>
  <c r="ER100" i="1" s="1"/>
  <c r="ES100" i="1" s="1"/>
  <c r="ET100" i="1" s="1"/>
  <c r="EQ99" i="1"/>
  <c r="ER99" i="1" s="1"/>
  <c r="ES99" i="1" s="1"/>
  <c r="ET99" i="1" s="1"/>
  <c r="EQ98" i="1"/>
  <c r="ER98" i="1" s="1"/>
  <c r="ES98" i="1" s="1"/>
  <c r="ET98" i="1" s="1"/>
  <c r="EQ97" i="1"/>
  <c r="ER97" i="1" s="1"/>
  <c r="ES97" i="1" s="1"/>
  <c r="ET97" i="1" s="1"/>
  <c r="EQ96" i="1"/>
  <c r="ER96" i="1" s="1"/>
  <c r="ES96" i="1" s="1"/>
  <c r="ET96" i="1" s="1"/>
  <c r="EQ95" i="1"/>
  <c r="ER95" i="1" s="1"/>
  <c r="ES95" i="1" s="1"/>
  <c r="ET95" i="1" s="1"/>
  <c r="EQ94" i="1"/>
  <c r="ER94" i="1" s="1"/>
  <c r="ES94" i="1" s="1"/>
  <c r="ET94" i="1" s="1"/>
  <c r="EQ93" i="1"/>
  <c r="ER93" i="1" s="1"/>
  <c r="ES93" i="1" s="1"/>
  <c r="ET93" i="1" s="1"/>
  <c r="EQ92" i="1"/>
  <c r="ER92" i="1" s="1"/>
  <c r="ES92" i="1" s="1"/>
  <c r="ET92" i="1" s="1"/>
  <c r="EQ91" i="1"/>
  <c r="ER91" i="1" s="1"/>
  <c r="ES91" i="1" s="1"/>
  <c r="ET91" i="1" s="1"/>
  <c r="EQ90" i="1"/>
  <c r="ER90" i="1" s="1"/>
  <c r="ES90" i="1" s="1"/>
  <c r="ET90" i="1" s="1"/>
  <c r="EQ89" i="1"/>
  <c r="ER89" i="1" s="1"/>
  <c r="ES89" i="1" s="1"/>
  <c r="ET89" i="1" s="1"/>
  <c r="EQ88" i="1"/>
  <c r="ER88" i="1" s="1"/>
  <c r="ES88" i="1" s="1"/>
  <c r="ET88" i="1" s="1"/>
  <c r="EQ87" i="1"/>
  <c r="ER87" i="1" s="1"/>
  <c r="ES87" i="1" s="1"/>
  <c r="ET87" i="1" s="1"/>
  <c r="EQ86" i="1"/>
  <c r="ER86" i="1" s="1"/>
  <c r="ES86" i="1" s="1"/>
  <c r="ET86" i="1" s="1"/>
  <c r="EQ85" i="1"/>
  <c r="ER85" i="1" s="1"/>
  <c r="ES85" i="1" s="1"/>
  <c r="ET85" i="1" s="1"/>
  <c r="EQ84" i="1"/>
  <c r="ER84" i="1" s="1"/>
  <c r="ES84" i="1" s="1"/>
  <c r="ET84" i="1" s="1"/>
  <c r="EQ83" i="1"/>
  <c r="ER83" i="1" s="1"/>
  <c r="ES83" i="1" s="1"/>
  <c r="ET83" i="1" s="1"/>
  <c r="EQ82" i="1"/>
  <c r="ER82" i="1" s="1"/>
  <c r="ES82" i="1" s="1"/>
  <c r="ET82" i="1" s="1"/>
  <c r="EQ81" i="1"/>
  <c r="ER81" i="1" s="1"/>
  <c r="ES81" i="1" s="1"/>
  <c r="ET81" i="1" s="1"/>
  <c r="EQ80" i="1"/>
  <c r="ER80" i="1" s="1"/>
  <c r="ES80" i="1" s="1"/>
  <c r="ET80" i="1" s="1"/>
  <c r="EQ79" i="1"/>
  <c r="ER79" i="1" s="1"/>
  <c r="ES79" i="1" s="1"/>
  <c r="ET79" i="1" s="1"/>
  <c r="EQ78" i="1"/>
  <c r="ER78" i="1" s="1"/>
  <c r="ES78" i="1" s="1"/>
  <c r="ET78" i="1" s="1"/>
  <c r="EQ77" i="1"/>
  <c r="ER77" i="1" s="1"/>
  <c r="ES77" i="1" s="1"/>
  <c r="ET77" i="1" s="1"/>
  <c r="EQ76" i="1"/>
  <c r="ER76" i="1" s="1"/>
  <c r="ES76" i="1" s="1"/>
  <c r="ET76" i="1" s="1"/>
  <c r="EQ75" i="1"/>
  <c r="ER75" i="1" s="1"/>
  <c r="ES75" i="1" s="1"/>
  <c r="ET75" i="1" s="1"/>
  <c r="EQ74" i="1"/>
  <c r="ER74" i="1" s="1"/>
  <c r="ES74" i="1" s="1"/>
  <c r="ET74" i="1" s="1"/>
  <c r="EQ73" i="1"/>
  <c r="ER73" i="1" s="1"/>
  <c r="ES73" i="1" s="1"/>
  <c r="ET73" i="1" s="1"/>
  <c r="EQ72" i="1"/>
  <c r="ER72" i="1" s="1"/>
  <c r="ES72" i="1" s="1"/>
  <c r="ET72" i="1" s="1"/>
  <c r="EQ71" i="1"/>
  <c r="ER71" i="1" s="1"/>
  <c r="ES71" i="1" s="1"/>
  <c r="ET71" i="1" s="1"/>
  <c r="EQ70" i="1"/>
  <c r="ER70" i="1" s="1"/>
  <c r="ES70" i="1" s="1"/>
  <c r="ET70" i="1" s="1"/>
  <c r="EQ69" i="1"/>
  <c r="ER69" i="1" s="1"/>
  <c r="ES69" i="1" s="1"/>
  <c r="ET69" i="1" s="1"/>
  <c r="EQ68" i="1"/>
  <c r="ER68" i="1" s="1"/>
  <c r="ES68" i="1" s="1"/>
  <c r="ET68" i="1" s="1"/>
  <c r="EQ67" i="1"/>
  <c r="ER67" i="1" s="1"/>
  <c r="ES67" i="1" s="1"/>
  <c r="ET67" i="1" s="1"/>
  <c r="EQ66" i="1"/>
  <c r="ER66" i="1" s="1"/>
  <c r="ES66" i="1" s="1"/>
  <c r="ET66" i="1" s="1"/>
  <c r="EQ65" i="1"/>
  <c r="ER65" i="1" s="1"/>
  <c r="ES65" i="1" s="1"/>
  <c r="ET65" i="1" s="1"/>
  <c r="EQ64" i="1"/>
  <c r="ER64" i="1" s="1"/>
  <c r="ES64" i="1" s="1"/>
  <c r="ET64" i="1" s="1"/>
  <c r="EQ63" i="1"/>
  <c r="ER63" i="1" s="1"/>
  <c r="ES63" i="1" s="1"/>
  <c r="ET63" i="1" s="1"/>
  <c r="EQ62" i="1"/>
  <c r="ER62" i="1" s="1"/>
  <c r="ES62" i="1" s="1"/>
  <c r="ET62" i="1" s="1"/>
  <c r="EQ61" i="1"/>
  <c r="ER61" i="1" s="1"/>
  <c r="ES61" i="1" s="1"/>
  <c r="ET61" i="1" s="1"/>
  <c r="EQ60" i="1"/>
  <c r="ER60" i="1" s="1"/>
  <c r="ES60" i="1" s="1"/>
  <c r="ET60" i="1" s="1"/>
  <c r="EQ59" i="1"/>
  <c r="ER59" i="1" s="1"/>
  <c r="ES59" i="1" s="1"/>
  <c r="ET59" i="1" s="1"/>
  <c r="EQ58" i="1"/>
  <c r="ER58" i="1" s="1"/>
  <c r="ES58" i="1" s="1"/>
  <c r="ET58" i="1" s="1"/>
  <c r="EQ57" i="1"/>
  <c r="ER57" i="1" s="1"/>
  <c r="ES57" i="1" s="1"/>
  <c r="ET57" i="1" s="1"/>
  <c r="EQ56" i="1"/>
  <c r="ER56" i="1" s="1"/>
  <c r="ES56" i="1" s="1"/>
  <c r="ET56" i="1" s="1"/>
  <c r="EQ55" i="1"/>
  <c r="ER55" i="1" s="1"/>
  <c r="ES55" i="1" s="1"/>
  <c r="ET55" i="1" s="1"/>
  <c r="EQ54" i="1"/>
  <c r="ER54" i="1" s="1"/>
  <c r="ES54" i="1" s="1"/>
  <c r="ET54" i="1" s="1"/>
  <c r="EQ53" i="1"/>
  <c r="ER53" i="1" s="1"/>
  <c r="ES53" i="1" s="1"/>
  <c r="ET53" i="1" s="1"/>
  <c r="EQ52" i="1"/>
  <c r="ER52" i="1" s="1"/>
  <c r="ES52" i="1" s="1"/>
  <c r="ET52" i="1" s="1"/>
  <c r="EQ51" i="1"/>
  <c r="ER51" i="1" s="1"/>
  <c r="ES51" i="1" s="1"/>
  <c r="ET51" i="1" s="1"/>
  <c r="EQ50" i="1"/>
  <c r="ER50" i="1" s="1"/>
  <c r="ES50" i="1" s="1"/>
  <c r="ET50" i="1" s="1"/>
  <c r="EQ49" i="1"/>
  <c r="ER49" i="1" s="1"/>
  <c r="ES49" i="1" s="1"/>
  <c r="ET49" i="1" s="1"/>
  <c r="EQ48" i="1"/>
  <c r="ER48" i="1" s="1"/>
  <c r="ES48" i="1" s="1"/>
  <c r="ET48" i="1" s="1"/>
  <c r="EQ47" i="1"/>
  <c r="ER47" i="1" s="1"/>
  <c r="ES47" i="1" s="1"/>
  <c r="ET47" i="1" s="1"/>
  <c r="EQ46" i="1"/>
  <c r="ER46" i="1" s="1"/>
  <c r="ES46" i="1" s="1"/>
  <c r="ET46" i="1" s="1"/>
  <c r="EQ45" i="1"/>
  <c r="ER45" i="1" s="1"/>
  <c r="ES45" i="1" s="1"/>
  <c r="ET45" i="1" s="1"/>
  <c r="EQ44" i="1"/>
  <c r="ER44" i="1" s="1"/>
  <c r="ES44" i="1" s="1"/>
  <c r="ET44" i="1" s="1"/>
  <c r="EQ43" i="1"/>
  <c r="ER43" i="1" s="1"/>
  <c r="ES43" i="1" s="1"/>
  <c r="ET43" i="1" s="1"/>
  <c r="EQ42" i="1"/>
  <c r="ER42" i="1" s="1"/>
  <c r="ES42" i="1" s="1"/>
  <c r="ET42" i="1" s="1"/>
  <c r="EQ41" i="1"/>
  <c r="ER41" i="1" s="1"/>
  <c r="ES41" i="1" s="1"/>
  <c r="ET41" i="1" s="1"/>
  <c r="EQ40" i="1"/>
  <c r="ER40" i="1" s="1"/>
  <c r="ES40" i="1" s="1"/>
  <c r="ET40" i="1" s="1"/>
  <c r="EQ39" i="1"/>
  <c r="ER39" i="1" s="1"/>
  <c r="ES39" i="1" s="1"/>
  <c r="ET39" i="1" s="1"/>
  <c r="EQ38" i="1"/>
  <c r="ER38" i="1" s="1"/>
  <c r="ES38" i="1" s="1"/>
  <c r="ET38" i="1" s="1"/>
  <c r="EQ37" i="1"/>
  <c r="ER37" i="1" s="1"/>
  <c r="ES37" i="1" s="1"/>
  <c r="ET37" i="1" s="1"/>
  <c r="EQ36" i="1"/>
  <c r="ER36" i="1" s="1"/>
  <c r="ES36" i="1" s="1"/>
  <c r="ET36" i="1" s="1"/>
  <c r="EQ35" i="1"/>
  <c r="ER35" i="1" s="1"/>
  <c r="ES35" i="1" s="1"/>
  <c r="ET35" i="1" s="1"/>
  <c r="EQ34" i="1"/>
  <c r="ER34" i="1" s="1"/>
  <c r="ES34" i="1" s="1"/>
  <c r="ET34" i="1" s="1"/>
  <c r="EQ33" i="1"/>
  <c r="ER33" i="1" s="1"/>
  <c r="ES33" i="1" s="1"/>
  <c r="ET33" i="1" s="1"/>
  <c r="EQ32" i="1"/>
  <c r="ER32" i="1" s="1"/>
  <c r="ES32" i="1" s="1"/>
  <c r="ET32" i="1" s="1"/>
  <c r="EQ31" i="1"/>
  <c r="ER31" i="1" s="1"/>
  <c r="ES31" i="1" s="1"/>
  <c r="ET31" i="1" s="1"/>
  <c r="EQ30" i="1"/>
  <c r="ER30" i="1" s="1"/>
  <c r="ES30" i="1" s="1"/>
  <c r="ET30" i="1" s="1"/>
  <c r="EQ29" i="1"/>
  <c r="ER29" i="1" s="1"/>
  <c r="ES29" i="1" s="1"/>
  <c r="ET29" i="1" s="1"/>
  <c r="EQ28" i="1"/>
  <c r="ER28" i="1" s="1"/>
  <c r="ES28" i="1" s="1"/>
  <c r="ET28" i="1" s="1"/>
  <c r="EQ27" i="1"/>
  <c r="ER27" i="1" s="1"/>
  <c r="ES27" i="1" s="1"/>
  <c r="ET27" i="1" s="1"/>
  <c r="EQ26" i="1"/>
  <c r="ER26" i="1" s="1"/>
  <c r="ES26" i="1" s="1"/>
  <c r="ET26" i="1" s="1"/>
  <c r="EQ25" i="1"/>
  <c r="ER25" i="1" s="1"/>
  <c r="ES25" i="1" s="1"/>
  <c r="ET25" i="1" s="1"/>
  <c r="EQ24" i="1"/>
  <c r="ER24" i="1" s="1"/>
  <c r="ES24" i="1" s="1"/>
  <c r="ET24" i="1" s="1"/>
  <c r="EQ23" i="1"/>
  <c r="ER23" i="1" s="1"/>
  <c r="ES23" i="1" s="1"/>
  <c r="ET23" i="1" s="1"/>
  <c r="EQ22" i="1"/>
  <c r="ER22" i="1" s="1"/>
  <c r="ES22" i="1" s="1"/>
  <c r="ET22" i="1" s="1"/>
  <c r="EQ21" i="1"/>
  <c r="ER21" i="1" s="1"/>
  <c r="ES21" i="1" s="1"/>
  <c r="ET21" i="1" s="1"/>
  <c r="EQ20" i="1"/>
  <c r="ER20" i="1" s="1"/>
  <c r="ES20" i="1" s="1"/>
  <c r="ET20" i="1" s="1"/>
  <c r="EQ19" i="1"/>
  <c r="ER19" i="1" s="1"/>
  <c r="ES19" i="1" s="1"/>
  <c r="ET19" i="1" s="1"/>
  <c r="EQ18" i="1"/>
  <c r="ER18" i="1" s="1"/>
  <c r="ES18" i="1" s="1"/>
  <c r="ET18" i="1" s="1"/>
  <c r="EQ17" i="1"/>
  <c r="ER17" i="1" s="1"/>
  <c r="ES17" i="1" s="1"/>
  <c r="ET17" i="1" s="1"/>
  <c r="EQ16" i="1"/>
  <c r="ER16" i="1" s="1"/>
  <c r="ES16" i="1" s="1"/>
  <c r="ET16" i="1" s="1"/>
  <c r="EQ15" i="1"/>
  <c r="ER15" i="1" s="1"/>
  <c r="ES15" i="1" s="1"/>
  <c r="ET15" i="1" s="1"/>
  <c r="EQ14" i="1"/>
  <c r="ER14" i="1" s="1"/>
  <c r="ES14" i="1" s="1"/>
  <c r="ET14" i="1" s="1"/>
  <c r="EQ13" i="1"/>
  <c r="ER13" i="1" s="1"/>
  <c r="ES13" i="1" s="1"/>
  <c r="ET13" i="1" s="1"/>
  <c r="EQ12" i="1"/>
  <c r="ER12" i="1" s="1"/>
  <c r="ES12" i="1" s="1"/>
  <c r="ET12" i="1" s="1"/>
  <c r="EQ11" i="1"/>
  <c r="ER11" i="1" s="1"/>
  <c r="ES11" i="1" s="1"/>
  <c r="ET11" i="1" s="1"/>
  <c r="EQ10" i="1"/>
  <c r="ER10" i="1" s="1"/>
  <c r="ES10" i="1" s="1"/>
  <c r="ET10" i="1" s="1"/>
  <c r="EQ9" i="1"/>
  <c r="ER9" i="1" s="1"/>
  <c r="ES9" i="1" s="1"/>
  <c r="ET9" i="1" s="1"/>
  <c r="EQ8" i="1"/>
  <c r="ER8" i="1" s="1"/>
  <c r="ES8" i="1" s="1"/>
  <c r="ET8" i="1" s="1"/>
  <c r="EQ7" i="1"/>
  <c r="ER7" i="1" s="1"/>
  <c r="ES7" i="1" s="1"/>
  <c r="ET7" i="1" s="1"/>
  <c r="EQ6" i="1"/>
  <c r="ER6" i="1" s="1"/>
  <c r="ES6" i="1" s="1"/>
  <c r="ET6" i="1" s="1"/>
  <c r="EQ5" i="1"/>
  <c r="ER5" i="1" s="1"/>
  <c r="ES5" i="1" s="1"/>
  <c r="ET5" i="1" s="1"/>
  <c r="EQ4" i="1"/>
  <c r="ER4" i="1" s="1"/>
  <c r="ES4" i="1" s="1"/>
  <c r="ET4" i="1" s="1"/>
  <c r="EQ3" i="1"/>
  <c r="ER3" i="1" s="1"/>
  <c r="ES3" i="1" s="1"/>
  <c r="ET3" i="1" s="1"/>
  <c r="EQ2" i="1"/>
  <c r="ER2" i="1" s="1"/>
  <c r="ES2" i="1" s="1"/>
  <c r="ET2" i="1" s="1"/>
  <c r="B162" i="10"/>
  <c r="A162" i="10"/>
  <c r="B163" i="8"/>
  <c r="A163" i="8"/>
  <c r="B164" i="7"/>
  <c r="A164" i="7"/>
  <c r="B163" i="4"/>
  <c r="A163" i="4"/>
  <c r="C15" i="11"/>
  <c r="C23" i="11"/>
  <c r="F13" i="11"/>
  <c r="J18" i="11"/>
  <c r="V25" i="11"/>
  <c r="Q30" i="11"/>
  <c r="AJ30" i="11"/>
  <c r="Q33" i="11"/>
  <c r="L34" i="11"/>
  <c r="V34" i="11"/>
  <c r="AB39" i="11"/>
  <c r="R40" i="11"/>
  <c r="E48" i="11"/>
  <c r="AG48" i="11"/>
  <c r="E69" i="11"/>
  <c r="F83" i="11"/>
  <c r="R83" i="11"/>
  <c r="AI83" i="11"/>
  <c r="C16" i="11"/>
  <c r="C24" i="11"/>
  <c r="G14" i="11"/>
  <c r="AF19" i="11"/>
  <c r="W26" i="11"/>
  <c r="S30" i="11"/>
  <c r="AM30" i="11"/>
  <c r="R33" i="11"/>
  <c r="M34" i="11"/>
  <c r="AG34" i="11"/>
  <c r="AG39" i="11"/>
  <c r="S40" i="11"/>
  <c r="J48" i="11"/>
  <c r="AI48" i="11"/>
  <c r="AJ69" i="11"/>
  <c r="G83" i="11"/>
  <c r="S83" i="11"/>
  <c r="AJ83" i="11"/>
  <c r="AG24" i="11"/>
  <c r="C7" i="11"/>
  <c r="C17" i="11"/>
  <c r="C25" i="11"/>
  <c r="Q14" i="11"/>
  <c r="AJ20" i="11"/>
  <c r="E30" i="11"/>
  <c r="V30" i="11"/>
  <c r="K33" i="11"/>
  <c r="S33" i="11"/>
  <c r="N34" i="11"/>
  <c r="E39" i="11"/>
  <c r="AI39" i="11"/>
  <c r="V40" i="11"/>
  <c r="P48" i="11"/>
  <c r="AJ48" i="11"/>
  <c r="AG70" i="11"/>
  <c r="H83" i="11"/>
  <c r="V83" i="11"/>
  <c r="AM83" i="11"/>
  <c r="C21" i="11"/>
  <c r="I30" i="11"/>
  <c r="J34" i="11"/>
  <c r="AJ40" i="11"/>
  <c r="P83" i="11"/>
  <c r="C8" i="11"/>
  <c r="C18" i="11"/>
  <c r="C26" i="11"/>
  <c r="I15" i="11"/>
  <c r="Z21" i="11"/>
  <c r="F30" i="11"/>
  <c r="W30" i="11"/>
  <c r="L33" i="11"/>
  <c r="V33" i="11"/>
  <c r="O34" i="11"/>
  <c r="J39" i="11"/>
  <c r="AJ39" i="11"/>
  <c r="AB40" i="11"/>
  <c r="Q48" i="11"/>
  <c r="AM48" i="11"/>
  <c r="AH70" i="11"/>
  <c r="I83" i="11"/>
  <c r="W83" i="11"/>
  <c r="S40" i="9"/>
  <c r="AM23" i="11"/>
  <c r="R34" i="11"/>
  <c r="Z48" i="11"/>
  <c r="AF83" i="11"/>
  <c r="AD68" i="11"/>
  <c r="C9" i="11"/>
  <c r="C19" i="11"/>
  <c r="E7" i="11"/>
  <c r="I16" i="11"/>
  <c r="AB21" i="11"/>
  <c r="G30" i="11"/>
  <c r="Z30" i="11"/>
  <c r="M33" i="11"/>
  <c r="AB33" i="11"/>
  <c r="P34" i="11"/>
  <c r="Q39" i="11"/>
  <c r="AM39" i="11"/>
  <c r="AG40" i="11"/>
  <c r="S48" i="11"/>
  <c r="Y68" i="11"/>
  <c r="E71" i="11"/>
  <c r="J83" i="11"/>
  <c r="Z83" i="11"/>
  <c r="C13" i="11"/>
  <c r="AF30" i="11"/>
  <c r="S39" i="11"/>
  <c r="AN71" i="11"/>
  <c r="S17" i="11"/>
  <c r="AG30" i="11"/>
  <c r="V39" i="11"/>
  <c r="E83" i="11"/>
  <c r="C12" i="11"/>
  <c r="C20" i="11"/>
  <c r="E8" i="11"/>
  <c r="H17" i="11"/>
  <c r="AJ22" i="11"/>
  <c r="H30" i="11"/>
  <c r="AB30" i="11"/>
  <c r="N33" i="11"/>
  <c r="AM33" i="11"/>
  <c r="Q34" i="11"/>
  <c r="R39" i="11"/>
  <c r="E40" i="11"/>
  <c r="AI40" i="11"/>
  <c r="V48" i="11"/>
  <c r="Z68" i="11"/>
  <c r="AI71" i="11"/>
  <c r="L83" i="11"/>
  <c r="AB83" i="11"/>
  <c r="E9" i="11"/>
  <c r="O33" i="11"/>
  <c r="J40" i="11"/>
  <c r="AB68" i="11"/>
  <c r="F12" i="11"/>
  <c r="P33" i="11"/>
  <c r="Q40" i="11"/>
  <c r="Q83" i="11"/>
  <c r="J17" i="11"/>
  <c r="C14" i="11"/>
  <c r="J30" i="11"/>
  <c r="S34" i="11"/>
  <c r="AB48" i="11"/>
  <c r="AG83" i="11"/>
  <c r="C22" i="11"/>
  <c r="K34" i="11"/>
  <c r="AM40" i="11"/>
  <c r="C163" i="4" l="1"/>
  <c r="C162" i="4" s="1"/>
  <c r="D163" i="4"/>
  <c r="D162" i="4" s="1"/>
  <c r="C164" i="7"/>
  <c r="C163" i="7" s="1"/>
  <c r="D164" i="7"/>
  <c r="D163" i="7" s="1"/>
  <c r="EN517" i="1" a="1"/>
  <c r="EN517" i="1" s="1"/>
  <c r="EM517" i="1" a="1"/>
  <c r="EM517" i="1" s="1"/>
  <c r="DI517" i="1" a="1"/>
  <c r="DI517" i="1" s="1"/>
  <c r="DH517" i="1" a="1"/>
  <c r="DH517" i="1" s="1"/>
  <c r="EN30" i="1" a="1"/>
  <c r="EN30" i="1" s="1"/>
  <c r="EM30" i="1" a="1"/>
  <c r="EM30" i="1" s="1"/>
  <c r="DI30" i="1" a="1"/>
  <c r="DI30" i="1" s="1"/>
  <c r="DH30" i="1" a="1"/>
  <c r="DH30" i="1" s="1"/>
  <c r="EM86" i="1" a="1"/>
  <c r="EM86" i="1" s="1"/>
  <c r="EN86" i="1" a="1"/>
  <c r="EN86" i="1" s="1"/>
  <c r="DI86" i="1" a="1"/>
  <c r="DI86" i="1" s="1"/>
  <c r="DH86" i="1" a="1"/>
  <c r="DH86" i="1" s="1"/>
  <c r="EM150" i="1" a="1"/>
  <c r="EM150" i="1" s="1"/>
  <c r="EN150" i="1" a="1"/>
  <c r="EN150" i="1" s="1"/>
  <c r="DI150" i="1" a="1"/>
  <c r="DI150" i="1" s="1"/>
  <c r="DH150" i="1" a="1"/>
  <c r="DH150" i="1" s="1"/>
  <c r="EM214" i="1" a="1"/>
  <c r="EM214" i="1" s="1"/>
  <c r="EN214" i="1" a="1"/>
  <c r="EN214" i="1" s="1"/>
  <c r="DI214" i="1" a="1"/>
  <c r="DI214" i="1" s="1"/>
  <c r="DH214" i="1" a="1"/>
  <c r="DH214" i="1" s="1"/>
  <c r="EM262" i="1" a="1"/>
  <c r="EM262" i="1" s="1"/>
  <c r="EN262" i="1" a="1"/>
  <c r="EN262" i="1" s="1"/>
  <c r="DI262" i="1" a="1"/>
  <c r="DI262" i="1" s="1"/>
  <c r="DH262" i="1" a="1"/>
  <c r="DH262" i="1" s="1"/>
  <c r="EM326" i="1" a="1"/>
  <c r="EM326" i="1" s="1"/>
  <c r="EN326" i="1" a="1"/>
  <c r="EN326" i="1" s="1"/>
  <c r="DI326" i="1" a="1"/>
  <c r="DI326" i="1" s="1"/>
  <c r="DH326" i="1" a="1"/>
  <c r="DH326" i="1" s="1"/>
  <c r="EM374" i="1" a="1"/>
  <c r="EM374" i="1" s="1"/>
  <c r="EN374" i="1" a="1"/>
  <c r="EN374" i="1" s="1"/>
  <c r="DI374" i="1" a="1"/>
  <c r="DI374" i="1" s="1"/>
  <c r="DH374" i="1" a="1"/>
  <c r="DH374" i="1" s="1"/>
  <c r="EM462" i="1" a="1"/>
  <c r="EM462" i="1" s="1"/>
  <c r="EN462" i="1" a="1"/>
  <c r="EN462" i="1" s="1"/>
  <c r="DI462" i="1" a="1"/>
  <c r="DI462" i="1" s="1"/>
  <c r="DH462" i="1" a="1"/>
  <c r="DH462" i="1" s="1"/>
  <c r="EM550" i="1" a="1"/>
  <c r="EM550" i="1" s="1"/>
  <c r="EN550" i="1" a="1"/>
  <c r="EN550" i="1" s="1"/>
  <c r="DI550" i="1" a="1"/>
  <c r="DI550" i="1" s="1"/>
  <c r="DH550" i="1" a="1"/>
  <c r="DH550" i="1" s="1"/>
  <c r="EN7" i="1" a="1"/>
  <c r="EN7" i="1" s="1"/>
  <c r="EM7" i="1" a="1"/>
  <c r="EM7" i="1" s="1"/>
  <c r="DI7" i="1" a="1"/>
  <c r="DI7" i="1" s="1"/>
  <c r="DH7" i="1" a="1"/>
  <c r="DH7" i="1" s="1"/>
  <c r="EM87" i="1" a="1"/>
  <c r="EM87" i="1" s="1"/>
  <c r="EN87" i="1" a="1"/>
  <c r="EN87" i="1" s="1"/>
  <c r="DI87" i="1" a="1"/>
  <c r="DI87" i="1" s="1"/>
  <c r="DH87" i="1" a="1"/>
  <c r="DH87" i="1" s="1"/>
  <c r="EM167" i="1" a="1"/>
  <c r="EM167" i="1" s="1"/>
  <c r="EN167" i="1" a="1"/>
  <c r="EN167" i="1" s="1"/>
  <c r="DI167" i="1" a="1"/>
  <c r="DI167" i="1" s="1"/>
  <c r="DH167" i="1" a="1"/>
  <c r="DH167" i="1" s="1"/>
  <c r="EN231" i="1" a="1"/>
  <c r="EN231" i="1" s="1"/>
  <c r="EM231" i="1" a="1"/>
  <c r="EM231" i="1" s="1"/>
  <c r="DI231" i="1" a="1"/>
  <c r="DI231" i="1" s="1"/>
  <c r="DH231" i="1" a="1"/>
  <c r="DH231" i="1" s="1"/>
  <c r="EN271" i="1" a="1"/>
  <c r="EN271" i="1" s="1"/>
  <c r="EM271" i="1" a="1"/>
  <c r="EM271" i="1" s="1"/>
  <c r="DH271" i="1" a="1"/>
  <c r="DH271" i="1" s="1"/>
  <c r="EN319" i="1" a="1"/>
  <c r="EN319" i="1" s="1"/>
  <c r="EM319" i="1" a="1"/>
  <c r="EM319" i="1" s="1"/>
  <c r="DH319" i="1" a="1"/>
  <c r="DH319" i="1" s="1"/>
  <c r="DI319" i="1" a="1"/>
  <c r="DI319" i="1" s="1"/>
  <c r="EN359" i="1" a="1"/>
  <c r="EN359" i="1" s="1"/>
  <c r="EM359" i="1" a="1"/>
  <c r="EM359" i="1" s="1"/>
  <c r="DH359" i="1" a="1"/>
  <c r="DH359" i="1" s="1"/>
  <c r="DI359" i="1" a="1"/>
  <c r="DI359" i="1" s="1"/>
  <c r="EN415" i="1" a="1"/>
  <c r="EN415" i="1" s="1"/>
  <c r="EM415" i="1" a="1"/>
  <c r="EM415" i="1" s="1"/>
  <c r="DH415" i="1" a="1"/>
  <c r="DH415" i="1" s="1"/>
  <c r="DI415" i="1" a="1"/>
  <c r="DI415" i="1" s="1"/>
  <c r="EN471" i="1" a="1"/>
  <c r="EN471" i="1" s="1"/>
  <c r="EM471" i="1" a="1"/>
  <c r="EM471" i="1" s="1"/>
  <c r="DH471" i="1" a="1"/>
  <c r="DH471" i="1" s="1"/>
  <c r="DI471" i="1" a="1"/>
  <c r="DI471" i="1" s="1"/>
  <c r="EN543" i="1" a="1"/>
  <c r="EN543" i="1" s="1"/>
  <c r="EM543" i="1" a="1"/>
  <c r="EM543" i="1" s="1"/>
  <c r="DI543" i="1" a="1"/>
  <c r="DI543" i="1" s="1"/>
  <c r="DH543" i="1" a="1"/>
  <c r="DH543" i="1" s="1"/>
  <c r="EN8" i="1" a="1"/>
  <c r="EN8" i="1" s="1"/>
  <c r="EM8" i="1" a="1"/>
  <c r="EM8" i="1" s="1"/>
  <c r="DI8" i="1" a="1"/>
  <c r="DI8" i="1" s="1"/>
  <c r="EN16" i="1" a="1"/>
  <c r="EN16" i="1" s="1"/>
  <c r="EM16" i="1" a="1"/>
  <c r="EM16" i="1" s="1"/>
  <c r="DI16" i="1" a="1"/>
  <c r="DI16" i="1" s="1"/>
  <c r="EN24" i="1" a="1"/>
  <c r="EN24" i="1" s="1"/>
  <c r="EM24" i="1" a="1"/>
  <c r="EM24" i="1" s="1"/>
  <c r="DI24" i="1" a="1"/>
  <c r="DI24" i="1" s="1"/>
  <c r="EN32" i="1" a="1"/>
  <c r="EN32" i="1" s="1"/>
  <c r="EM32" i="1" a="1"/>
  <c r="EM32" i="1" s="1"/>
  <c r="DI32" i="1" a="1"/>
  <c r="DI32" i="1" s="1"/>
  <c r="EN40" i="1" a="1"/>
  <c r="EN40" i="1" s="1"/>
  <c r="EM40" i="1" a="1"/>
  <c r="EM40" i="1" s="1"/>
  <c r="DI40" i="1" a="1"/>
  <c r="DI40" i="1" s="1"/>
  <c r="EN48" i="1" a="1"/>
  <c r="EN48" i="1" s="1"/>
  <c r="EM48" i="1" a="1"/>
  <c r="EM48" i="1" s="1"/>
  <c r="DI48" i="1" a="1"/>
  <c r="DI48" i="1" s="1"/>
  <c r="EN56" i="1" a="1"/>
  <c r="EN56" i="1" s="1"/>
  <c r="EM56" i="1" a="1"/>
  <c r="EM56" i="1" s="1"/>
  <c r="DI56" i="1" a="1"/>
  <c r="DI56" i="1" s="1"/>
  <c r="EN64" i="1" a="1"/>
  <c r="EN64" i="1" s="1"/>
  <c r="EM64" i="1" a="1"/>
  <c r="EM64" i="1" s="1"/>
  <c r="DI64" i="1" a="1"/>
  <c r="DI64" i="1" s="1"/>
  <c r="EN72" i="1" a="1"/>
  <c r="EN72" i="1" s="1"/>
  <c r="EM72" i="1" a="1"/>
  <c r="EM72" i="1" s="1"/>
  <c r="DI72" i="1" a="1"/>
  <c r="DI72" i="1" s="1"/>
  <c r="EN80" i="1" a="1"/>
  <c r="EN80" i="1" s="1"/>
  <c r="EM80" i="1" a="1"/>
  <c r="EM80" i="1" s="1"/>
  <c r="DI80" i="1" a="1"/>
  <c r="DI80" i="1" s="1"/>
  <c r="EM88" i="1" a="1"/>
  <c r="EM88" i="1" s="1"/>
  <c r="EN88" i="1" a="1"/>
  <c r="EN88" i="1" s="1"/>
  <c r="DI88" i="1" a="1"/>
  <c r="DI88" i="1" s="1"/>
  <c r="EM96" i="1" a="1"/>
  <c r="EM96" i="1" s="1"/>
  <c r="EN96" i="1" a="1"/>
  <c r="EN96" i="1" s="1"/>
  <c r="DI96" i="1" a="1"/>
  <c r="DI96" i="1" s="1"/>
  <c r="EN104" i="1" a="1"/>
  <c r="EN104" i="1" s="1"/>
  <c r="EM104" i="1" a="1"/>
  <c r="EM104" i="1" s="1"/>
  <c r="DI104" i="1" a="1"/>
  <c r="DI104" i="1" s="1"/>
  <c r="EN112" i="1" a="1"/>
  <c r="EN112" i="1" s="1"/>
  <c r="EM112" i="1" a="1"/>
  <c r="EM112" i="1" s="1"/>
  <c r="DI112" i="1" a="1"/>
  <c r="DI112" i="1" s="1"/>
  <c r="EN120" i="1" a="1"/>
  <c r="EN120" i="1" s="1"/>
  <c r="EM120" i="1" a="1"/>
  <c r="EM120" i="1" s="1"/>
  <c r="DI120" i="1" a="1"/>
  <c r="DI120" i="1" s="1"/>
  <c r="EN128" i="1" a="1"/>
  <c r="EN128" i="1" s="1"/>
  <c r="EM128" i="1" a="1"/>
  <c r="EM128" i="1" s="1"/>
  <c r="DI128" i="1" a="1"/>
  <c r="DI128" i="1" s="1"/>
  <c r="EN136" i="1" a="1"/>
  <c r="EN136" i="1" s="1"/>
  <c r="EM136" i="1" a="1"/>
  <c r="EM136" i="1" s="1"/>
  <c r="DI136" i="1" a="1"/>
  <c r="DI136" i="1" s="1"/>
  <c r="EN144" i="1" a="1"/>
  <c r="EN144" i="1" s="1"/>
  <c r="EM144" i="1" a="1"/>
  <c r="EM144" i="1" s="1"/>
  <c r="DI144" i="1" a="1"/>
  <c r="DI144" i="1" s="1"/>
  <c r="EN152" i="1" a="1"/>
  <c r="EN152" i="1" s="1"/>
  <c r="EM152" i="1" a="1"/>
  <c r="EM152" i="1" s="1"/>
  <c r="DI152" i="1" a="1"/>
  <c r="DI152" i="1" s="1"/>
  <c r="EN160" i="1" a="1"/>
  <c r="EN160" i="1" s="1"/>
  <c r="EM160" i="1" a="1"/>
  <c r="EM160" i="1" s="1"/>
  <c r="DI160" i="1" a="1"/>
  <c r="DI160" i="1" s="1"/>
  <c r="EN168" i="1" a="1"/>
  <c r="EN168" i="1" s="1"/>
  <c r="EM168" i="1" a="1"/>
  <c r="EM168" i="1" s="1"/>
  <c r="DI168" i="1" a="1"/>
  <c r="DI168" i="1" s="1"/>
  <c r="EN176" i="1" a="1"/>
  <c r="EN176" i="1" s="1"/>
  <c r="EM176" i="1" a="1"/>
  <c r="EM176" i="1" s="1"/>
  <c r="DI176" i="1" a="1"/>
  <c r="DI176" i="1" s="1"/>
  <c r="EN184" i="1" a="1"/>
  <c r="EN184" i="1" s="1"/>
  <c r="EM184" i="1" a="1"/>
  <c r="EM184" i="1" s="1"/>
  <c r="DI184" i="1" a="1"/>
  <c r="DI184" i="1" s="1"/>
  <c r="EN192" i="1" a="1"/>
  <c r="EN192" i="1" s="1"/>
  <c r="EM192" i="1" a="1"/>
  <c r="EM192" i="1" s="1"/>
  <c r="DI192" i="1" a="1"/>
  <c r="DI192" i="1" s="1"/>
  <c r="EN200" i="1" a="1"/>
  <c r="EN200" i="1" s="1"/>
  <c r="EM200" i="1" a="1"/>
  <c r="EM200" i="1" s="1"/>
  <c r="DI200" i="1" a="1"/>
  <c r="DI200" i="1" s="1"/>
  <c r="EN208" i="1" a="1"/>
  <c r="EN208" i="1" s="1"/>
  <c r="EM208" i="1" a="1"/>
  <c r="EM208" i="1" s="1"/>
  <c r="DI208" i="1" a="1"/>
  <c r="DI208" i="1" s="1"/>
  <c r="EN216" i="1" a="1"/>
  <c r="EN216" i="1" s="1"/>
  <c r="EM216" i="1" a="1"/>
  <c r="EM216" i="1" s="1"/>
  <c r="DI216" i="1" a="1"/>
  <c r="DI216" i="1" s="1"/>
  <c r="EN224" i="1" a="1"/>
  <c r="EN224" i="1" s="1"/>
  <c r="EM224" i="1" a="1"/>
  <c r="EM224" i="1" s="1"/>
  <c r="DI224" i="1" a="1"/>
  <c r="DI224" i="1" s="1"/>
  <c r="EN232" i="1" a="1"/>
  <c r="EN232" i="1" s="1"/>
  <c r="EM232" i="1" a="1"/>
  <c r="EM232" i="1" s="1"/>
  <c r="DI232" i="1" a="1"/>
  <c r="DI232" i="1" s="1"/>
  <c r="EN240" i="1" a="1"/>
  <c r="EN240" i="1" s="1"/>
  <c r="EM240" i="1" a="1"/>
  <c r="EM240" i="1" s="1"/>
  <c r="DI240" i="1" a="1"/>
  <c r="DI240" i="1" s="1"/>
  <c r="EN248" i="1" a="1"/>
  <c r="EN248" i="1" s="1"/>
  <c r="EM248" i="1" a="1"/>
  <c r="EM248" i="1" s="1"/>
  <c r="DI248" i="1" a="1"/>
  <c r="DI248" i="1" s="1"/>
  <c r="EN256" i="1" a="1"/>
  <c r="EN256" i="1" s="1"/>
  <c r="EM256" i="1" a="1"/>
  <c r="EM256" i="1" s="1"/>
  <c r="DI256" i="1" a="1"/>
  <c r="DI256" i="1" s="1"/>
  <c r="DH256" i="1" a="1"/>
  <c r="DH256" i="1" s="1"/>
  <c r="EN264" i="1" a="1"/>
  <c r="EN264" i="1" s="1"/>
  <c r="EM264" i="1" a="1"/>
  <c r="EM264" i="1" s="1"/>
  <c r="DI264" i="1" a="1"/>
  <c r="DI264" i="1" s="1"/>
  <c r="DH264" i="1" a="1"/>
  <c r="DH264" i="1" s="1"/>
  <c r="EN272" i="1" a="1"/>
  <c r="EN272" i="1" s="1"/>
  <c r="EM272" i="1" a="1"/>
  <c r="EM272" i="1" s="1"/>
  <c r="DI272" i="1" a="1"/>
  <c r="DI272" i="1" s="1"/>
  <c r="DH272" i="1" a="1"/>
  <c r="DH272" i="1" s="1"/>
  <c r="EN280" i="1" a="1"/>
  <c r="EN280" i="1" s="1"/>
  <c r="EM280" i="1" a="1"/>
  <c r="EM280" i="1" s="1"/>
  <c r="DI280" i="1" a="1"/>
  <c r="DI280" i="1" s="1"/>
  <c r="DH280" i="1" a="1"/>
  <c r="DH280" i="1" s="1"/>
  <c r="EN288" i="1" a="1"/>
  <c r="EN288" i="1" s="1"/>
  <c r="EM288" i="1" a="1"/>
  <c r="EM288" i="1" s="1"/>
  <c r="DI288" i="1" a="1"/>
  <c r="DI288" i="1" s="1"/>
  <c r="DH288" i="1" a="1"/>
  <c r="DH288" i="1" s="1"/>
  <c r="EN296" i="1" a="1"/>
  <c r="EN296" i="1" s="1"/>
  <c r="EM296" i="1" a="1"/>
  <c r="EM296" i="1" s="1"/>
  <c r="DI296" i="1" a="1"/>
  <c r="DI296" i="1" s="1"/>
  <c r="DH296" i="1" a="1"/>
  <c r="DH296" i="1" s="1"/>
  <c r="EN304" i="1" a="1"/>
  <c r="EN304" i="1" s="1"/>
  <c r="EM304" i="1" a="1"/>
  <c r="EM304" i="1" s="1"/>
  <c r="DI304" i="1" a="1"/>
  <c r="DI304" i="1" s="1"/>
  <c r="DH304" i="1" a="1"/>
  <c r="DH304" i="1" s="1"/>
  <c r="EN312" i="1" a="1"/>
  <c r="EN312" i="1" s="1"/>
  <c r="EM312" i="1" a="1"/>
  <c r="EM312" i="1" s="1"/>
  <c r="DI312" i="1" a="1"/>
  <c r="DI312" i="1" s="1"/>
  <c r="DH312" i="1" a="1"/>
  <c r="DH312" i="1" s="1"/>
  <c r="EN320" i="1" a="1"/>
  <c r="EN320" i="1" s="1"/>
  <c r="EM320" i="1" a="1"/>
  <c r="EM320" i="1" s="1"/>
  <c r="DI320" i="1" a="1"/>
  <c r="DI320" i="1" s="1"/>
  <c r="DH320" i="1" a="1"/>
  <c r="DH320" i="1" s="1"/>
  <c r="EN328" i="1" a="1"/>
  <c r="EN328" i="1" s="1"/>
  <c r="EM328" i="1" a="1"/>
  <c r="EM328" i="1" s="1"/>
  <c r="DI328" i="1" a="1"/>
  <c r="DI328" i="1" s="1"/>
  <c r="DH328" i="1" a="1"/>
  <c r="DH328" i="1" s="1"/>
  <c r="EN336" i="1" a="1"/>
  <c r="EN336" i="1" s="1"/>
  <c r="EM336" i="1" a="1"/>
  <c r="EM336" i="1" s="1"/>
  <c r="DI336" i="1" a="1"/>
  <c r="DI336" i="1" s="1"/>
  <c r="DH336" i="1" a="1"/>
  <c r="DH336" i="1" s="1"/>
  <c r="EN344" i="1" a="1"/>
  <c r="EN344" i="1" s="1"/>
  <c r="EM344" i="1" a="1"/>
  <c r="EM344" i="1" s="1"/>
  <c r="DI344" i="1" a="1"/>
  <c r="DI344" i="1" s="1"/>
  <c r="DH344" i="1" a="1"/>
  <c r="DH344" i="1" s="1"/>
  <c r="EN352" i="1" a="1"/>
  <c r="EN352" i="1" s="1"/>
  <c r="EM352" i="1" a="1"/>
  <c r="EM352" i="1" s="1"/>
  <c r="DI352" i="1" a="1"/>
  <c r="DI352" i="1" s="1"/>
  <c r="DH352" i="1" a="1"/>
  <c r="DH352" i="1" s="1"/>
  <c r="EM360" i="1" a="1"/>
  <c r="EM360" i="1" s="1"/>
  <c r="EN360" i="1" a="1"/>
  <c r="EN360" i="1" s="1"/>
  <c r="DI360" i="1" a="1"/>
  <c r="DI360" i="1" s="1"/>
  <c r="DH360" i="1" a="1"/>
  <c r="DH360" i="1" s="1"/>
  <c r="EM368" i="1" a="1"/>
  <c r="EM368" i="1" s="1"/>
  <c r="EN368" i="1" a="1"/>
  <c r="EN368" i="1" s="1"/>
  <c r="DI368" i="1" a="1"/>
  <c r="DI368" i="1" s="1"/>
  <c r="DH368" i="1" a="1"/>
  <c r="DH368" i="1" s="1"/>
  <c r="EM376" i="1" a="1"/>
  <c r="EM376" i="1" s="1"/>
  <c r="EN376" i="1" a="1"/>
  <c r="EN376" i="1" s="1"/>
  <c r="DI376" i="1" a="1"/>
  <c r="DI376" i="1" s="1"/>
  <c r="DH376" i="1" a="1"/>
  <c r="DH376" i="1" s="1"/>
  <c r="EM384" i="1" a="1"/>
  <c r="EM384" i="1" s="1"/>
  <c r="EN384" i="1" a="1"/>
  <c r="EN384" i="1" s="1"/>
  <c r="DI384" i="1" a="1"/>
  <c r="DI384" i="1" s="1"/>
  <c r="DH384" i="1" a="1"/>
  <c r="DH384" i="1" s="1"/>
  <c r="EN392" i="1" a="1"/>
  <c r="EN392" i="1" s="1"/>
  <c r="EM392" i="1" a="1"/>
  <c r="EM392" i="1" s="1"/>
  <c r="DI392" i="1" a="1"/>
  <c r="DI392" i="1" s="1"/>
  <c r="DH392" i="1" a="1"/>
  <c r="DH392" i="1" s="1"/>
  <c r="EN400" i="1" a="1"/>
  <c r="EN400" i="1" s="1"/>
  <c r="EM400" i="1" a="1"/>
  <c r="EM400" i="1" s="1"/>
  <c r="DI400" i="1" a="1"/>
  <c r="DI400" i="1" s="1"/>
  <c r="DH400" i="1" a="1"/>
  <c r="DH400" i="1" s="1"/>
  <c r="EN408" i="1" a="1"/>
  <c r="EN408" i="1" s="1"/>
  <c r="EM408" i="1" a="1"/>
  <c r="EM408" i="1" s="1"/>
  <c r="DI408" i="1" a="1"/>
  <c r="DI408" i="1" s="1"/>
  <c r="DH408" i="1" a="1"/>
  <c r="DH408" i="1" s="1"/>
  <c r="EN416" i="1" a="1"/>
  <c r="EN416" i="1" s="1"/>
  <c r="EM416" i="1" a="1"/>
  <c r="EM416" i="1" s="1"/>
  <c r="DI416" i="1" a="1"/>
  <c r="DI416" i="1" s="1"/>
  <c r="DH416" i="1" a="1"/>
  <c r="DH416" i="1" s="1"/>
  <c r="EN424" i="1" a="1"/>
  <c r="EN424" i="1" s="1"/>
  <c r="EM424" i="1" a="1"/>
  <c r="EM424" i="1" s="1"/>
  <c r="DI424" i="1" a="1"/>
  <c r="DI424" i="1" s="1"/>
  <c r="DH424" i="1" a="1"/>
  <c r="DH424" i="1" s="1"/>
  <c r="EN432" i="1" a="1"/>
  <c r="EN432" i="1" s="1"/>
  <c r="EM432" i="1" a="1"/>
  <c r="EM432" i="1" s="1"/>
  <c r="DI432" i="1" a="1"/>
  <c r="DI432" i="1" s="1"/>
  <c r="DH432" i="1" a="1"/>
  <c r="DH432" i="1" s="1"/>
  <c r="EN440" i="1" a="1"/>
  <c r="EN440" i="1" s="1"/>
  <c r="EM440" i="1" a="1"/>
  <c r="EM440" i="1" s="1"/>
  <c r="DI440" i="1" a="1"/>
  <c r="DI440" i="1" s="1"/>
  <c r="DH440" i="1" a="1"/>
  <c r="DH440" i="1" s="1"/>
  <c r="EN448" i="1" a="1"/>
  <c r="EN448" i="1" s="1"/>
  <c r="EM448" i="1" a="1"/>
  <c r="EM448" i="1" s="1"/>
  <c r="DI448" i="1" a="1"/>
  <c r="DI448" i="1" s="1"/>
  <c r="DH448" i="1" a="1"/>
  <c r="DH448" i="1" s="1"/>
  <c r="EN456" i="1" a="1"/>
  <c r="EN456" i="1" s="1"/>
  <c r="EM456" i="1" a="1"/>
  <c r="EM456" i="1" s="1"/>
  <c r="DI456" i="1" a="1"/>
  <c r="DI456" i="1" s="1"/>
  <c r="DH456" i="1" a="1"/>
  <c r="DH456" i="1" s="1"/>
  <c r="EN464" i="1" a="1"/>
  <c r="EN464" i="1" s="1"/>
  <c r="EM464" i="1" a="1"/>
  <c r="EM464" i="1" s="1"/>
  <c r="DI464" i="1" a="1"/>
  <c r="DI464" i="1" s="1"/>
  <c r="DH464" i="1" a="1"/>
  <c r="DH464" i="1" s="1"/>
  <c r="EN472" i="1" a="1"/>
  <c r="EN472" i="1" s="1"/>
  <c r="EM472" i="1" a="1"/>
  <c r="EM472" i="1" s="1"/>
  <c r="DI472" i="1" a="1"/>
  <c r="DI472" i="1" s="1"/>
  <c r="DH472" i="1" a="1"/>
  <c r="DH472" i="1" s="1"/>
  <c r="EN480" i="1" a="1"/>
  <c r="EN480" i="1" s="1"/>
  <c r="EM480" i="1" a="1"/>
  <c r="EM480" i="1" s="1"/>
  <c r="DI480" i="1" a="1"/>
  <c r="DI480" i="1" s="1"/>
  <c r="DH480" i="1" a="1"/>
  <c r="DH480" i="1" s="1"/>
  <c r="EN488" i="1" a="1"/>
  <c r="EN488" i="1" s="1"/>
  <c r="EM488" i="1" a="1"/>
  <c r="EM488" i="1" s="1"/>
  <c r="DI488" i="1" a="1"/>
  <c r="DI488" i="1" s="1"/>
  <c r="DH488" i="1" a="1"/>
  <c r="DH488" i="1" s="1"/>
  <c r="EN496" i="1" a="1"/>
  <c r="EN496" i="1" s="1"/>
  <c r="EM496" i="1" a="1"/>
  <c r="EM496" i="1" s="1"/>
  <c r="DI496" i="1" a="1"/>
  <c r="DI496" i="1" s="1"/>
  <c r="DH496" i="1" a="1"/>
  <c r="DH496" i="1" s="1"/>
  <c r="EN504" i="1" a="1"/>
  <c r="EN504" i="1" s="1"/>
  <c r="EM504" i="1" a="1"/>
  <c r="EM504" i="1" s="1"/>
  <c r="DI504" i="1" a="1"/>
  <c r="DI504" i="1" s="1"/>
  <c r="DH504" i="1" a="1"/>
  <c r="DH504" i="1" s="1"/>
  <c r="EN512" i="1" a="1"/>
  <c r="EN512" i="1" s="1"/>
  <c r="EM512" i="1" a="1"/>
  <c r="EM512" i="1" s="1"/>
  <c r="DI512" i="1" a="1"/>
  <c r="DI512" i="1" s="1"/>
  <c r="DH512" i="1" a="1"/>
  <c r="DH512" i="1" s="1"/>
  <c r="EN520" i="1" a="1"/>
  <c r="EN520" i="1" s="1"/>
  <c r="EM520" i="1" a="1"/>
  <c r="EM520" i="1" s="1"/>
  <c r="DI520" i="1" a="1"/>
  <c r="DI520" i="1" s="1"/>
  <c r="DH520" i="1" a="1"/>
  <c r="DH520" i="1" s="1"/>
  <c r="EN528" i="1" a="1"/>
  <c r="EN528" i="1" s="1"/>
  <c r="EM528" i="1" a="1"/>
  <c r="EM528" i="1" s="1"/>
  <c r="DI528" i="1" a="1"/>
  <c r="DI528" i="1" s="1"/>
  <c r="DH528" i="1" a="1"/>
  <c r="DH528" i="1" s="1"/>
  <c r="EN536" i="1" a="1"/>
  <c r="EN536" i="1" s="1"/>
  <c r="EM536" i="1" a="1"/>
  <c r="EM536" i="1" s="1"/>
  <c r="DI536" i="1" a="1"/>
  <c r="DI536" i="1" s="1"/>
  <c r="DH536" i="1" a="1"/>
  <c r="DH536" i="1" s="1"/>
  <c r="EN544" i="1" a="1"/>
  <c r="EN544" i="1" s="1"/>
  <c r="EM544" i="1" a="1"/>
  <c r="EM544" i="1" s="1"/>
  <c r="DI544" i="1" a="1"/>
  <c r="DI544" i="1" s="1"/>
  <c r="DH544" i="1" a="1"/>
  <c r="DH544" i="1" s="1"/>
  <c r="EN552" i="1" a="1"/>
  <c r="EN552" i="1" s="1"/>
  <c r="EM552" i="1" a="1"/>
  <c r="EM552" i="1" s="1"/>
  <c r="DI552" i="1" a="1"/>
  <c r="DI552" i="1" s="1"/>
  <c r="DH552" i="1" a="1"/>
  <c r="DH552" i="1" s="1"/>
  <c r="EN560" i="1" a="1"/>
  <c r="EN560" i="1" s="1"/>
  <c r="EM560" i="1" a="1"/>
  <c r="EM560" i="1" s="1"/>
  <c r="DI560" i="1" a="1"/>
  <c r="DI560" i="1" s="1"/>
  <c r="DH560" i="1" a="1"/>
  <c r="DH560" i="1" s="1"/>
  <c r="EN568" i="1" a="1"/>
  <c r="EN568" i="1" s="1"/>
  <c r="EM568" i="1" a="1"/>
  <c r="EM568" i="1" s="1"/>
  <c r="DI568" i="1" a="1"/>
  <c r="DI568" i="1" s="1"/>
  <c r="DH568" i="1" a="1"/>
  <c r="DH568" i="1" s="1"/>
  <c r="EN576" i="1" a="1"/>
  <c r="EN576" i="1" s="1"/>
  <c r="EM576" i="1" a="1"/>
  <c r="EM576" i="1" s="1"/>
  <c r="DI576" i="1" a="1"/>
  <c r="DI576" i="1" s="1"/>
  <c r="DH576" i="1" a="1"/>
  <c r="DH576" i="1" s="1"/>
  <c r="EN584" i="1" a="1"/>
  <c r="EN584" i="1" s="1"/>
  <c r="EM584" i="1" a="1"/>
  <c r="EM584" i="1" s="1"/>
  <c r="DI584" i="1" a="1"/>
  <c r="DI584" i="1" s="1"/>
  <c r="DH584" i="1" a="1"/>
  <c r="DH584" i="1" s="1"/>
  <c r="EN22" i="1" a="1"/>
  <c r="EN22" i="1" s="1"/>
  <c r="EM22" i="1" a="1"/>
  <c r="EM22" i="1" s="1"/>
  <c r="DI22" i="1" a="1"/>
  <c r="DI22" i="1" s="1"/>
  <c r="DH22" i="1" a="1"/>
  <c r="DH22" i="1" s="1"/>
  <c r="EN70" i="1" a="1"/>
  <c r="EN70" i="1" s="1"/>
  <c r="EM70" i="1" a="1"/>
  <c r="EM70" i="1" s="1"/>
  <c r="DI70" i="1" a="1"/>
  <c r="DI70" i="1" s="1"/>
  <c r="DH70" i="1" a="1"/>
  <c r="DH70" i="1" s="1"/>
  <c r="EM118" i="1" a="1"/>
  <c r="EM118" i="1" s="1"/>
  <c r="EN118" i="1" a="1"/>
  <c r="EN118" i="1" s="1"/>
  <c r="DI118" i="1" a="1"/>
  <c r="DI118" i="1" s="1"/>
  <c r="DH118" i="1" a="1"/>
  <c r="DH118" i="1" s="1"/>
  <c r="EM174" i="1" a="1"/>
  <c r="EM174" i="1" s="1"/>
  <c r="EN174" i="1" a="1"/>
  <c r="EN174" i="1" s="1"/>
  <c r="DI174" i="1" a="1"/>
  <c r="DI174" i="1" s="1"/>
  <c r="DH174" i="1" a="1"/>
  <c r="DH174" i="1" s="1"/>
  <c r="EM198" i="1" a="1"/>
  <c r="EM198" i="1" s="1"/>
  <c r="EN198" i="1" a="1"/>
  <c r="EN198" i="1" s="1"/>
  <c r="DI198" i="1" a="1"/>
  <c r="DI198" i="1" s="1"/>
  <c r="DH198" i="1" a="1"/>
  <c r="DH198" i="1" s="1"/>
  <c r="EM246" i="1" a="1"/>
  <c r="EM246" i="1" s="1"/>
  <c r="EN246" i="1" a="1"/>
  <c r="EN246" i="1" s="1"/>
  <c r="DI246" i="1" a="1"/>
  <c r="DI246" i="1" s="1"/>
  <c r="DH246" i="1" a="1"/>
  <c r="DH246" i="1" s="1"/>
  <c r="EM286" i="1" a="1"/>
  <c r="EM286" i="1" s="1"/>
  <c r="EN286" i="1" a="1"/>
  <c r="EN286" i="1" s="1"/>
  <c r="DI286" i="1" a="1"/>
  <c r="DI286" i="1" s="1"/>
  <c r="DH286" i="1" a="1"/>
  <c r="DH286" i="1" s="1"/>
  <c r="EM334" i="1" a="1"/>
  <c r="EM334" i="1" s="1"/>
  <c r="EN334" i="1" a="1"/>
  <c r="EN334" i="1" s="1"/>
  <c r="DI334" i="1" a="1"/>
  <c r="DI334" i="1" s="1"/>
  <c r="DH334" i="1" a="1"/>
  <c r="DH334" i="1" s="1"/>
  <c r="EM366" i="1" a="1"/>
  <c r="EM366" i="1" s="1"/>
  <c r="EN366" i="1" a="1"/>
  <c r="EN366" i="1" s="1"/>
  <c r="DI366" i="1" a="1"/>
  <c r="DI366" i="1" s="1"/>
  <c r="DH366" i="1" a="1"/>
  <c r="DH366" i="1" s="1"/>
  <c r="EM414" i="1" a="1"/>
  <c r="EM414" i="1" s="1"/>
  <c r="EN414" i="1" a="1"/>
  <c r="EN414" i="1" s="1"/>
  <c r="DI414" i="1" a="1"/>
  <c r="DI414" i="1" s="1"/>
  <c r="DH414" i="1" a="1"/>
  <c r="DH414" i="1" s="1"/>
  <c r="EM470" i="1" a="1"/>
  <c r="EM470" i="1" s="1"/>
  <c r="EN470" i="1" a="1"/>
  <c r="EN470" i="1" s="1"/>
  <c r="DI470" i="1" a="1"/>
  <c r="DI470" i="1" s="1"/>
  <c r="DH470" i="1" a="1"/>
  <c r="DH470" i="1" s="1"/>
  <c r="EM502" i="1" a="1"/>
  <c r="EM502" i="1" s="1"/>
  <c r="EN502" i="1" a="1"/>
  <c r="EN502" i="1" s="1"/>
  <c r="DI502" i="1" a="1"/>
  <c r="DI502" i="1" s="1"/>
  <c r="DH502" i="1" a="1"/>
  <c r="DH502" i="1" s="1"/>
  <c r="EM534" i="1" a="1"/>
  <c r="EM534" i="1" s="1"/>
  <c r="EN534" i="1" a="1"/>
  <c r="EN534" i="1" s="1"/>
  <c r="DI534" i="1" a="1"/>
  <c r="DI534" i="1" s="1"/>
  <c r="DH534" i="1" a="1"/>
  <c r="DH534" i="1" s="1"/>
  <c r="EM582" i="1" a="1"/>
  <c r="EM582" i="1" s="1"/>
  <c r="EN582" i="1" a="1"/>
  <c r="EN582" i="1" s="1"/>
  <c r="DI582" i="1" a="1"/>
  <c r="DI582" i="1" s="1"/>
  <c r="DH582" i="1" a="1"/>
  <c r="DH582" i="1" s="1"/>
  <c r="EN15" i="1" a="1"/>
  <c r="EN15" i="1" s="1"/>
  <c r="EM15" i="1" a="1"/>
  <c r="EM15" i="1" s="1"/>
  <c r="DI15" i="1" a="1"/>
  <c r="DI15" i="1" s="1"/>
  <c r="DH15" i="1" a="1"/>
  <c r="DH15" i="1" s="1"/>
  <c r="EN55" i="1" a="1"/>
  <c r="EN55" i="1" s="1"/>
  <c r="EM55" i="1" a="1"/>
  <c r="EM55" i="1" s="1"/>
  <c r="DI55" i="1" a="1"/>
  <c r="DI55" i="1" s="1"/>
  <c r="DH55" i="1" a="1"/>
  <c r="DH55" i="1" s="1"/>
  <c r="EN103" i="1" a="1"/>
  <c r="EN103" i="1" s="1"/>
  <c r="EM103" i="1" a="1"/>
  <c r="EM103" i="1" s="1"/>
  <c r="DI103" i="1" a="1"/>
  <c r="DI103" i="1" s="1"/>
  <c r="DH103" i="1" a="1"/>
  <c r="DH103" i="1" s="1"/>
  <c r="EN135" i="1" a="1"/>
  <c r="EN135" i="1" s="1"/>
  <c r="EM135" i="1" a="1"/>
  <c r="EM135" i="1" s="1"/>
  <c r="DI135" i="1" a="1"/>
  <c r="DI135" i="1" s="1"/>
  <c r="DH135" i="1" a="1"/>
  <c r="DH135" i="1" s="1"/>
  <c r="EN183" i="1" a="1"/>
  <c r="EN183" i="1" s="1"/>
  <c r="EM183" i="1" a="1"/>
  <c r="EM183" i="1" s="1"/>
  <c r="DI183" i="1" a="1"/>
  <c r="DI183" i="1" s="1"/>
  <c r="DH183" i="1" a="1"/>
  <c r="DH183" i="1" s="1"/>
  <c r="EN215" i="1" a="1"/>
  <c r="EN215" i="1" s="1"/>
  <c r="EM215" i="1" a="1"/>
  <c r="EM215" i="1" s="1"/>
  <c r="DI215" i="1" a="1"/>
  <c r="DI215" i="1" s="1"/>
  <c r="DH215" i="1" a="1"/>
  <c r="DH215" i="1" s="1"/>
  <c r="EN247" i="1" a="1"/>
  <c r="EN247" i="1" s="1"/>
  <c r="EM247" i="1" a="1"/>
  <c r="EM247" i="1" s="1"/>
  <c r="DI247" i="1" a="1"/>
  <c r="DI247" i="1" s="1"/>
  <c r="DH247" i="1" a="1"/>
  <c r="DH247" i="1" s="1"/>
  <c r="EN287" i="1" a="1"/>
  <c r="EN287" i="1" s="1"/>
  <c r="EM287" i="1" a="1"/>
  <c r="EM287" i="1" s="1"/>
  <c r="DH287" i="1" a="1"/>
  <c r="DH287" i="1" s="1"/>
  <c r="DI287" i="1" a="1"/>
  <c r="DI287" i="1" s="1"/>
  <c r="EN327" i="1" a="1"/>
  <c r="EN327" i="1" s="1"/>
  <c r="EM327" i="1" a="1"/>
  <c r="EM327" i="1" s="1"/>
  <c r="DH327" i="1" a="1"/>
  <c r="DH327" i="1" s="1"/>
  <c r="DI327" i="1" a="1"/>
  <c r="DI327" i="1" s="1"/>
  <c r="EM367" i="1" a="1"/>
  <c r="EM367" i="1" s="1"/>
  <c r="EN367" i="1" a="1"/>
  <c r="EN367" i="1" s="1"/>
  <c r="DH367" i="1" a="1"/>
  <c r="DH367" i="1" s="1"/>
  <c r="EM399" i="1" a="1"/>
  <c r="EM399" i="1" s="1"/>
  <c r="EN399" i="1" a="1"/>
  <c r="EN399" i="1" s="1"/>
  <c r="DH399" i="1" a="1"/>
  <c r="DH399" i="1" s="1"/>
  <c r="EN439" i="1" a="1"/>
  <c r="EN439" i="1" s="1"/>
  <c r="EM439" i="1" a="1"/>
  <c r="EM439" i="1" s="1"/>
  <c r="DH439" i="1" a="1"/>
  <c r="DH439" i="1" s="1"/>
  <c r="DI439" i="1" a="1"/>
  <c r="DI439" i="1" s="1"/>
  <c r="EN479" i="1" a="1"/>
  <c r="EN479" i="1" s="1"/>
  <c r="EM479" i="1" a="1"/>
  <c r="EM479" i="1" s="1"/>
  <c r="DH479" i="1" a="1"/>
  <c r="DH479" i="1" s="1"/>
  <c r="DI479" i="1" a="1"/>
  <c r="DI479" i="1" s="1"/>
  <c r="EN511" i="1" a="1"/>
  <c r="EN511" i="1" s="1"/>
  <c r="EM511" i="1" a="1"/>
  <c r="EM511" i="1" s="1"/>
  <c r="DI511" i="1" a="1"/>
  <c r="DI511" i="1" s="1"/>
  <c r="DH511" i="1" a="1"/>
  <c r="DH511" i="1" s="1"/>
  <c r="EN551" i="1" a="1"/>
  <c r="EN551" i="1" s="1"/>
  <c r="EM551" i="1" a="1"/>
  <c r="EM551" i="1" s="1"/>
  <c r="DI551" i="1" a="1"/>
  <c r="DI551" i="1" s="1"/>
  <c r="DH551" i="1" a="1"/>
  <c r="DH551" i="1" s="1"/>
  <c r="EN9" i="1" a="1"/>
  <c r="EN9" i="1" s="1"/>
  <c r="EM9" i="1" a="1"/>
  <c r="EM9" i="1" s="1"/>
  <c r="DI9" i="1" a="1"/>
  <c r="DI9" i="1" s="1"/>
  <c r="DH9" i="1" a="1"/>
  <c r="DH9" i="1" s="1"/>
  <c r="EN17" i="1" a="1"/>
  <c r="EN17" i="1" s="1"/>
  <c r="EM17" i="1" a="1"/>
  <c r="EM17" i="1" s="1"/>
  <c r="DI17" i="1" a="1"/>
  <c r="DI17" i="1" s="1"/>
  <c r="DH17" i="1" a="1"/>
  <c r="DH17" i="1" s="1"/>
  <c r="EN25" i="1" a="1"/>
  <c r="EN25" i="1" s="1"/>
  <c r="EM25" i="1" a="1"/>
  <c r="EM25" i="1" s="1"/>
  <c r="DI25" i="1" a="1"/>
  <c r="DI25" i="1" s="1"/>
  <c r="DH25" i="1" a="1"/>
  <c r="DH25" i="1" s="1"/>
  <c r="EN33" i="1" a="1"/>
  <c r="EN33" i="1" s="1"/>
  <c r="EM33" i="1" a="1"/>
  <c r="EM33" i="1" s="1"/>
  <c r="DI33" i="1" a="1"/>
  <c r="DI33" i="1" s="1"/>
  <c r="DH33" i="1" a="1"/>
  <c r="DH33" i="1" s="1"/>
  <c r="EN41" i="1" a="1"/>
  <c r="EN41" i="1" s="1"/>
  <c r="EM41" i="1" a="1"/>
  <c r="EM41" i="1" s="1"/>
  <c r="DI41" i="1" a="1"/>
  <c r="DI41" i="1" s="1"/>
  <c r="DH41" i="1" a="1"/>
  <c r="DH41" i="1" s="1"/>
  <c r="EN49" i="1" a="1"/>
  <c r="EN49" i="1" s="1"/>
  <c r="EM49" i="1" a="1"/>
  <c r="EM49" i="1" s="1"/>
  <c r="DI49" i="1" a="1"/>
  <c r="DI49" i="1" s="1"/>
  <c r="DH49" i="1" a="1"/>
  <c r="DH49" i="1" s="1"/>
  <c r="EN57" i="1" a="1"/>
  <c r="EN57" i="1" s="1"/>
  <c r="EM57" i="1" a="1"/>
  <c r="EM57" i="1" s="1"/>
  <c r="DI57" i="1" a="1"/>
  <c r="DI57" i="1" s="1"/>
  <c r="DH57" i="1" a="1"/>
  <c r="DH57" i="1" s="1"/>
  <c r="EN65" i="1" a="1"/>
  <c r="EN65" i="1" s="1"/>
  <c r="EM65" i="1" a="1"/>
  <c r="EM65" i="1" s="1"/>
  <c r="DI65" i="1" a="1"/>
  <c r="DI65" i="1" s="1"/>
  <c r="DH65" i="1" a="1"/>
  <c r="DH65" i="1" s="1"/>
  <c r="EN73" i="1" a="1"/>
  <c r="EN73" i="1" s="1"/>
  <c r="EM73" i="1" a="1"/>
  <c r="EM73" i="1" s="1"/>
  <c r="DI73" i="1" a="1"/>
  <c r="DI73" i="1" s="1"/>
  <c r="DH73" i="1" a="1"/>
  <c r="DH73" i="1" s="1"/>
  <c r="EN81" i="1" a="1"/>
  <c r="EN81" i="1" s="1"/>
  <c r="EM81" i="1" a="1"/>
  <c r="EM81" i="1" s="1"/>
  <c r="DI81" i="1" a="1"/>
  <c r="DI81" i="1" s="1"/>
  <c r="DH81" i="1" a="1"/>
  <c r="DH81" i="1" s="1"/>
  <c r="EN89" i="1" a="1"/>
  <c r="EN89" i="1" s="1"/>
  <c r="EM89" i="1" a="1"/>
  <c r="EM89" i="1" s="1"/>
  <c r="DI89" i="1" a="1"/>
  <c r="DI89" i="1" s="1"/>
  <c r="DH89" i="1" a="1"/>
  <c r="DH89" i="1" s="1"/>
  <c r="EN97" i="1" a="1"/>
  <c r="EN97" i="1" s="1"/>
  <c r="EM97" i="1" a="1"/>
  <c r="EM97" i="1" s="1"/>
  <c r="DI97" i="1" a="1"/>
  <c r="DI97" i="1" s="1"/>
  <c r="DH97" i="1" a="1"/>
  <c r="DH97" i="1" s="1"/>
  <c r="EM105" i="1" a="1"/>
  <c r="EM105" i="1" s="1"/>
  <c r="EN105" i="1" a="1"/>
  <c r="EN105" i="1" s="1"/>
  <c r="DI105" i="1" a="1"/>
  <c r="DI105" i="1" s="1"/>
  <c r="DH105" i="1" a="1"/>
  <c r="DH105" i="1" s="1"/>
  <c r="EM113" i="1" a="1"/>
  <c r="EM113" i="1" s="1"/>
  <c r="EN113" i="1" a="1"/>
  <c r="EN113" i="1" s="1"/>
  <c r="DI113" i="1" a="1"/>
  <c r="DI113" i="1" s="1"/>
  <c r="DH113" i="1" a="1"/>
  <c r="DH113" i="1" s="1"/>
  <c r="EM121" i="1" a="1"/>
  <c r="EM121" i="1" s="1"/>
  <c r="EN121" i="1" a="1"/>
  <c r="EN121" i="1" s="1"/>
  <c r="DI121" i="1" a="1"/>
  <c r="DI121" i="1" s="1"/>
  <c r="DH121" i="1" a="1"/>
  <c r="DH121" i="1" s="1"/>
  <c r="EM129" i="1" a="1"/>
  <c r="EM129" i="1" s="1"/>
  <c r="EN129" i="1" a="1"/>
  <c r="EN129" i="1" s="1"/>
  <c r="DI129" i="1" a="1"/>
  <c r="DI129" i="1" s="1"/>
  <c r="DH129" i="1" a="1"/>
  <c r="DH129" i="1" s="1"/>
  <c r="EM137" i="1" a="1"/>
  <c r="EM137" i="1" s="1"/>
  <c r="EN137" i="1" a="1"/>
  <c r="EN137" i="1" s="1"/>
  <c r="DI137" i="1" a="1"/>
  <c r="DI137" i="1" s="1"/>
  <c r="DH137" i="1" a="1"/>
  <c r="DH137" i="1" s="1"/>
  <c r="EM145" i="1" a="1"/>
  <c r="EM145" i="1" s="1"/>
  <c r="EN145" i="1" a="1"/>
  <c r="EN145" i="1" s="1"/>
  <c r="DI145" i="1" a="1"/>
  <c r="DI145" i="1" s="1"/>
  <c r="DH145" i="1" a="1"/>
  <c r="DH145" i="1" s="1"/>
  <c r="EM153" i="1" a="1"/>
  <c r="EM153" i="1" s="1"/>
  <c r="EN153" i="1" a="1"/>
  <c r="EN153" i="1" s="1"/>
  <c r="DI153" i="1" a="1"/>
  <c r="DI153" i="1" s="1"/>
  <c r="DH153" i="1" a="1"/>
  <c r="DH153" i="1" s="1"/>
  <c r="EM161" i="1" a="1"/>
  <c r="EM161" i="1" s="1"/>
  <c r="EN161" i="1" a="1"/>
  <c r="EN161" i="1" s="1"/>
  <c r="DI161" i="1" a="1"/>
  <c r="DI161" i="1" s="1"/>
  <c r="DH161" i="1" a="1"/>
  <c r="DH161" i="1" s="1"/>
  <c r="EM169" i="1" a="1"/>
  <c r="EM169" i="1" s="1"/>
  <c r="EN169" i="1" a="1"/>
  <c r="EN169" i="1" s="1"/>
  <c r="DI169" i="1" a="1"/>
  <c r="DI169" i="1" s="1"/>
  <c r="DH169" i="1" a="1"/>
  <c r="DH169" i="1" s="1"/>
  <c r="EM177" i="1" a="1"/>
  <c r="EM177" i="1" s="1"/>
  <c r="EN177" i="1" a="1"/>
  <c r="EN177" i="1" s="1"/>
  <c r="DI177" i="1" a="1"/>
  <c r="DI177" i="1" s="1"/>
  <c r="DH177" i="1" a="1"/>
  <c r="DH177" i="1" s="1"/>
  <c r="EM185" i="1" a="1"/>
  <c r="EM185" i="1" s="1"/>
  <c r="EN185" i="1" a="1"/>
  <c r="EN185" i="1" s="1"/>
  <c r="DI185" i="1" a="1"/>
  <c r="DI185" i="1" s="1"/>
  <c r="DH185" i="1" a="1"/>
  <c r="DH185" i="1" s="1"/>
  <c r="EM193" i="1" a="1"/>
  <c r="EM193" i="1" s="1"/>
  <c r="EN193" i="1" a="1"/>
  <c r="EN193" i="1" s="1"/>
  <c r="DI193" i="1" a="1"/>
  <c r="DI193" i="1" s="1"/>
  <c r="DH193" i="1" a="1"/>
  <c r="DH193" i="1" s="1"/>
  <c r="EM201" i="1" a="1"/>
  <c r="EM201" i="1" s="1"/>
  <c r="EN201" i="1" a="1"/>
  <c r="EN201" i="1" s="1"/>
  <c r="DI201" i="1" a="1"/>
  <c r="DI201" i="1" s="1"/>
  <c r="DH201" i="1" a="1"/>
  <c r="DH201" i="1" s="1"/>
  <c r="EM209" i="1" a="1"/>
  <c r="EM209" i="1" s="1"/>
  <c r="EN209" i="1" a="1"/>
  <c r="EN209" i="1" s="1"/>
  <c r="DI209" i="1" a="1"/>
  <c r="DI209" i="1" s="1"/>
  <c r="DH209" i="1" a="1"/>
  <c r="DH209" i="1" s="1"/>
  <c r="EM217" i="1" a="1"/>
  <c r="EM217" i="1" s="1"/>
  <c r="EN217" i="1" a="1"/>
  <c r="EN217" i="1" s="1"/>
  <c r="DI217" i="1" a="1"/>
  <c r="DI217" i="1" s="1"/>
  <c r="DH217" i="1" a="1"/>
  <c r="DH217" i="1" s="1"/>
  <c r="EM225" i="1" a="1"/>
  <c r="EM225" i="1" s="1"/>
  <c r="EN225" i="1" a="1"/>
  <c r="EN225" i="1" s="1"/>
  <c r="DI225" i="1" a="1"/>
  <c r="DI225" i="1" s="1"/>
  <c r="DH225" i="1" a="1"/>
  <c r="DH225" i="1" s="1"/>
  <c r="EM233" i="1" a="1"/>
  <c r="EM233" i="1" s="1"/>
  <c r="EN233" i="1" a="1"/>
  <c r="EN233" i="1" s="1"/>
  <c r="DI233" i="1" a="1"/>
  <c r="DI233" i="1" s="1"/>
  <c r="DH233" i="1" a="1"/>
  <c r="DH233" i="1" s="1"/>
  <c r="EM241" i="1" a="1"/>
  <c r="EM241" i="1" s="1"/>
  <c r="EN241" i="1" a="1"/>
  <c r="EN241" i="1" s="1"/>
  <c r="DI241" i="1" a="1"/>
  <c r="DI241" i="1" s="1"/>
  <c r="DH241" i="1" a="1"/>
  <c r="DH241" i="1" s="1"/>
  <c r="EM249" i="1" a="1"/>
  <c r="EM249" i="1" s="1"/>
  <c r="EN249" i="1" a="1"/>
  <c r="EN249" i="1" s="1"/>
  <c r="DI249" i="1" a="1"/>
  <c r="DI249" i="1" s="1"/>
  <c r="DH249" i="1" a="1"/>
  <c r="DH249" i="1" s="1"/>
  <c r="EM257" i="1" a="1"/>
  <c r="EM257" i="1" s="1"/>
  <c r="EN257" i="1" a="1"/>
  <c r="EN257" i="1" s="1"/>
  <c r="DI257" i="1" a="1"/>
  <c r="DI257" i="1" s="1"/>
  <c r="DH257" i="1" a="1"/>
  <c r="DH257" i="1" s="1"/>
  <c r="EM265" i="1" a="1"/>
  <c r="EM265" i="1" s="1"/>
  <c r="EN265" i="1" a="1"/>
  <c r="EN265" i="1" s="1"/>
  <c r="DI265" i="1" a="1"/>
  <c r="DI265" i="1" s="1"/>
  <c r="DH265" i="1" a="1"/>
  <c r="DH265" i="1" s="1"/>
  <c r="EM273" i="1" a="1"/>
  <c r="EM273" i="1" s="1"/>
  <c r="EN273" i="1" a="1"/>
  <c r="EN273" i="1" s="1"/>
  <c r="DI273" i="1" a="1"/>
  <c r="DI273" i="1" s="1"/>
  <c r="DH273" i="1" a="1"/>
  <c r="DH273" i="1" s="1"/>
  <c r="EM281" i="1" a="1"/>
  <c r="EM281" i="1" s="1"/>
  <c r="EN281" i="1" a="1"/>
  <c r="EN281" i="1" s="1"/>
  <c r="DI281" i="1" a="1"/>
  <c r="DI281" i="1" s="1"/>
  <c r="DH281" i="1" a="1"/>
  <c r="DH281" i="1" s="1"/>
  <c r="EM289" i="1" a="1"/>
  <c r="EM289" i="1" s="1"/>
  <c r="EN289" i="1" a="1"/>
  <c r="EN289" i="1" s="1"/>
  <c r="DI289" i="1" a="1"/>
  <c r="DI289" i="1" s="1"/>
  <c r="DH289" i="1" a="1"/>
  <c r="DH289" i="1" s="1"/>
  <c r="EM297" i="1" a="1"/>
  <c r="EM297" i="1" s="1"/>
  <c r="EN297" i="1" a="1"/>
  <c r="EN297" i="1" s="1"/>
  <c r="DI297" i="1" a="1"/>
  <c r="DI297" i="1" s="1"/>
  <c r="DH297" i="1" a="1"/>
  <c r="DH297" i="1" s="1"/>
  <c r="EM305" i="1" a="1"/>
  <c r="EM305" i="1" s="1"/>
  <c r="EN305" i="1" a="1"/>
  <c r="EN305" i="1" s="1"/>
  <c r="DI305" i="1" a="1"/>
  <c r="DI305" i="1" s="1"/>
  <c r="DH305" i="1" a="1"/>
  <c r="DH305" i="1" s="1"/>
  <c r="EM313" i="1" a="1"/>
  <c r="EM313" i="1" s="1"/>
  <c r="EN313" i="1" a="1"/>
  <c r="EN313" i="1" s="1"/>
  <c r="DI313" i="1" a="1"/>
  <c r="DI313" i="1" s="1"/>
  <c r="DH313" i="1" a="1"/>
  <c r="DH313" i="1" s="1"/>
  <c r="EM321" i="1" a="1"/>
  <c r="EM321" i="1" s="1"/>
  <c r="EN321" i="1" a="1"/>
  <c r="EN321" i="1" s="1"/>
  <c r="DI321" i="1" a="1"/>
  <c r="DI321" i="1" s="1"/>
  <c r="DH321" i="1" a="1"/>
  <c r="DH321" i="1" s="1"/>
  <c r="EM329" i="1" a="1"/>
  <c r="EM329" i="1" s="1"/>
  <c r="EN329" i="1" a="1"/>
  <c r="EN329" i="1" s="1"/>
  <c r="DI329" i="1" a="1"/>
  <c r="DI329" i="1" s="1"/>
  <c r="DH329" i="1" a="1"/>
  <c r="DH329" i="1" s="1"/>
  <c r="EM337" i="1" a="1"/>
  <c r="EM337" i="1" s="1"/>
  <c r="EN337" i="1" a="1"/>
  <c r="EN337" i="1" s="1"/>
  <c r="DI337" i="1" a="1"/>
  <c r="DI337" i="1" s="1"/>
  <c r="DH337" i="1" a="1"/>
  <c r="DH337" i="1" s="1"/>
  <c r="EM345" i="1" a="1"/>
  <c r="EM345" i="1" s="1"/>
  <c r="EN345" i="1" a="1"/>
  <c r="EN345" i="1" s="1"/>
  <c r="DI345" i="1" a="1"/>
  <c r="DI345" i="1" s="1"/>
  <c r="DH345" i="1" a="1"/>
  <c r="DH345" i="1" s="1"/>
  <c r="EM353" i="1" a="1"/>
  <c r="EM353" i="1" s="1"/>
  <c r="EN353" i="1" a="1"/>
  <c r="EN353" i="1" s="1"/>
  <c r="DI353" i="1" a="1"/>
  <c r="DI353" i="1" s="1"/>
  <c r="DH353" i="1" a="1"/>
  <c r="DH353" i="1" s="1"/>
  <c r="EN361" i="1" a="1"/>
  <c r="EN361" i="1" s="1"/>
  <c r="EM361" i="1" a="1"/>
  <c r="EM361" i="1" s="1"/>
  <c r="DI361" i="1" a="1"/>
  <c r="DI361" i="1" s="1"/>
  <c r="DH361" i="1" a="1"/>
  <c r="DH361" i="1" s="1"/>
  <c r="EM369" i="1" a="1"/>
  <c r="EM369" i="1" s="1"/>
  <c r="EN369" i="1" a="1"/>
  <c r="EN369" i="1" s="1"/>
  <c r="DI369" i="1" a="1"/>
  <c r="DI369" i="1" s="1"/>
  <c r="DH369" i="1" a="1"/>
  <c r="DH369" i="1" s="1"/>
  <c r="EN377" i="1" a="1"/>
  <c r="EN377" i="1" s="1"/>
  <c r="EM377" i="1" a="1"/>
  <c r="EM377" i="1" s="1"/>
  <c r="DI377" i="1" a="1"/>
  <c r="DI377" i="1" s="1"/>
  <c r="DH377" i="1" a="1"/>
  <c r="DH377" i="1" s="1"/>
  <c r="EN385" i="1" a="1"/>
  <c r="EN385" i="1" s="1"/>
  <c r="EM385" i="1" a="1"/>
  <c r="EM385" i="1" s="1"/>
  <c r="DI385" i="1" a="1"/>
  <c r="DI385" i="1" s="1"/>
  <c r="DH385" i="1" a="1"/>
  <c r="DH385" i="1" s="1"/>
  <c r="EN393" i="1" a="1"/>
  <c r="EN393" i="1" s="1"/>
  <c r="EM393" i="1" a="1"/>
  <c r="EM393" i="1" s="1"/>
  <c r="DI393" i="1" a="1"/>
  <c r="DI393" i="1" s="1"/>
  <c r="DH393" i="1" a="1"/>
  <c r="DH393" i="1" s="1"/>
  <c r="EN401" i="1" a="1"/>
  <c r="EN401" i="1" s="1"/>
  <c r="EM401" i="1" a="1"/>
  <c r="EM401" i="1" s="1"/>
  <c r="DI401" i="1" a="1"/>
  <c r="DI401" i="1" s="1"/>
  <c r="DH401" i="1" a="1"/>
  <c r="DH401" i="1" s="1"/>
  <c r="EN409" i="1" a="1"/>
  <c r="EN409" i="1" s="1"/>
  <c r="EM409" i="1" a="1"/>
  <c r="EM409" i="1" s="1"/>
  <c r="DI409" i="1" a="1"/>
  <c r="DI409" i="1" s="1"/>
  <c r="DH409" i="1" a="1"/>
  <c r="DH409" i="1" s="1"/>
  <c r="EN417" i="1" a="1"/>
  <c r="EN417" i="1" s="1"/>
  <c r="EM417" i="1" a="1"/>
  <c r="EM417" i="1" s="1"/>
  <c r="DI417" i="1" a="1"/>
  <c r="DI417" i="1" s="1"/>
  <c r="DH417" i="1" a="1"/>
  <c r="DH417" i="1" s="1"/>
  <c r="EN425" i="1" a="1"/>
  <c r="EN425" i="1" s="1"/>
  <c r="EM425" i="1" a="1"/>
  <c r="EM425" i="1" s="1"/>
  <c r="DI425" i="1" a="1"/>
  <c r="DI425" i="1" s="1"/>
  <c r="DH425" i="1" a="1"/>
  <c r="DH425" i="1" s="1"/>
  <c r="EN433" i="1" a="1"/>
  <c r="EN433" i="1" s="1"/>
  <c r="EM433" i="1" a="1"/>
  <c r="EM433" i="1" s="1"/>
  <c r="DI433" i="1" a="1"/>
  <c r="DI433" i="1" s="1"/>
  <c r="DH433" i="1" a="1"/>
  <c r="DH433" i="1" s="1"/>
  <c r="EN441" i="1" a="1"/>
  <c r="EN441" i="1" s="1"/>
  <c r="EM441" i="1" a="1"/>
  <c r="EM441" i="1" s="1"/>
  <c r="DI441" i="1" a="1"/>
  <c r="DI441" i="1" s="1"/>
  <c r="DH441" i="1" a="1"/>
  <c r="DH441" i="1" s="1"/>
  <c r="EN449" i="1" a="1"/>
  <c r="EN449" i="1" s="1"/>
  <c r="EM449" i="1" a="1"/>
  <c r="EM449" i="1" s="1"/>
  <c r="DI449" i="1" a="1"/>
  <c r="DI449" i="1" s="1"/>
  <c r="DH449" i="1" a="1"/>
  <c r="DH449" i="1" s="1"/>
  <c r="EN457" i="1" a="1"/>
  <c r="EN457" i="1" s="1"/>
  <c r="EM457" i="1" a="1"/>
  <c r="EM457" i="1" s="1"/>
  <c r="DI457" i="1" a="1"/>
  <c r="DI457" i="1" s="1"/>
  <c r="DH457" i="1" a="1"/>
  <c r="DH457" i="1" s="1"/>
  <c r="EN465" i="1" a="1"/>
  <c r="EN465" i="1" s="1"/>
  <c r="EM465" i="1" a="1"/>
  <c r="EM465" i="1" s="1"/>
  <c r="DI465" i="1" a="1"/>
  <c r="DI465" i="1" s="1"/>
  <c r="DH465" i="1" a="1"/>
  <c r="DH465" i="1" s="1"/>
  <c r="EN473" i="1" a="1"/>
  <c r="EN473" i="1" s="1"/>
  <c r="EM473" i="1" a="1"/>
  <c r="EM473" i="1" s="1"/>
  <c r="DI473" i="1" a="1"/>
  <c r="DI473" i="1" s="1"/>
  <c r="DH473" i="1" a="1"/>
  <c r="DH473" i="1" s="1"/>
  <c r="EN481" i="1" a="1"/>
  <c r="EN481" i="1" s="1"/>
  <c r="EM481" i="1" a="1"/>
  <c r="EM481" i="1" s="1"/>
  <c r="DI481" i="1" a="1"/>
  <c r="DI481" i="1" s="1"/>
  <c r="DH481" i="1" a="1"/>
  <c r="DH481" i="1" s="1"/>
  <c r="EN489" i="1" a="1"/>
  <c r="EN489" i="1" s="1"/>
  <c r="EM489" i="1" a="1"/>
  <c r="EM489" i="1" s="1"/>
  <c r="DI489" i="1" a="1"/>
  <c r="DI489" i="1" s="1"/>
  <c r="DH489" i="1" a="1"/>
  <c r="DH489" i="1" s="1"/>
  <c r="EN497" i="1" a="1"/>
  <c r="EN497" i="1" s="1"/>
  <c r="EM497" i="1" a="1"/>
  <c r="EM497" i="1" s="1"/>
  <c r="DI497" i="1" a="1"/>
  <c r="DI497" i="1" s="1"/>
  <c r="DH497" i="1" a="1"/>
  <c r="DH497" i="1" s="1"/>
  <c r="EN505" i="1" a="1"/>
  <c r="EN505" i="1" s="1"/>
  <c r="EM505" i="1" a="1"/>
  <c r="EM505" i="1" s="1"/>
  <c r="DI505" i="1" a="1"/>
  <c r="DI505" i="1" s="1"/>
  <c r="DH505" i="1" a="1"/>
  <c r="DH505" i="1" s="1"/>
  <c r="EN513" i="1" a="1"/>
  <c r="EN513" i="1" s="1"/>
  <c r="EM513" i="1" a="1"/>
  <c r="EM513" i="1" s="1"/>
  <c r="DI513" i="1" a="1"/>
  <c r="DI513" i="1" s="1"/>
  <c r="DH513" i="1" a="1"/>
  <c r="DH513" i="1" s="1"/>
  <c r="EN521" i="1" a="1"/>
  <c r="EN521" i="1" s="1"/>
  <c r="EM521" i="1" a="1"/>
  <c r="EM521" i="1" s="1"/>
  <c r="DI521" i="1" a="1"/>
  <c r="DI521" i="1" s="1"/>
  <c r="DH521" i="1" a="1"/>
  <c r="DH521" i="1" s="1"/>
  <c r="EN529" i="1" a="1"/>
  <c r="EN529" i="1" s="1"/>
  <c r="EM529" i="1" a="1"/>
  <c r="EM529" i="1" s="1"/>
  <c r="DI529" i="1" a="1"/>
  <c r="DI529" i="1" s="1"/>
  <c r="DH529" i="1" a="1"/>
  <c r="DH529" i="1" s="1"/>
  <c r="EN537" i="1" a="1"/>
  <c r="EN537" i="1" s="1"/>
  <c r="EM537" i="1" a="1"/>
  <c r="EM537" i="1" s="1"/>
  <c r="DI537" i="1" a="1"/>
  <c r="DI537" i="1" s="1"/>
  <c r="DH537" i="1" a="1"/>
  <c r="DH537" i="1" s="1"/>
  <c r="EN545" i="1" a="1"/>
  <c r="EN545" i="1" s="1"/>
  <c r="EM545" i="1" a="1"/>
  <c r="EM545" i="1" s="1"/>
  <c r="DI545" i="1" a="1"/>
  <c r="DI545" i="1" s="1"/>
  <c r="DH545" i="1" a="1"/>
  <c r="DH545" i="1" s="1"/>
  <c r="EN553" i="1" a="1"/>
  <c r="EN553" i="1" s="1"/>
  <c r="EM553" i="1" a="1"/>
  <c r="EM553" i="1" s="1"/>
  <c r="DI553" i="1" a="1"/>
  <c r="DI553" i="1" s="1"/>
  <c r="DH553" i="1" a="1"/>
  <c r="DH553" i="1" s="1"/>
  <c r="EN561" i="1" a="1"/>
  <c r="EN561" i="1" s="1"/>
  <c r="EM561" i="1" a="1"/>
  <c r="EM561" i="1" s="1"/>
  <c r="DI561" i="1" a="1"/>
  <c r="DI561" i="1" s="1"/>
  <c r="DH561" i="1" a="1"/>
  <c r="DH561" i="1" s="1"/>
  <c r="EN569" i="1" a="1"/>
  <c r="EN569" i="1" s="1"/>
  <c r="EM569" i="1" a="1"/>
  <c r="EM569" i="1" s="1"/>
  <c r="DI569" i="1" a="1"/>
  <c r="DI569" i="1" s="1"/>
  <c r="DH569" i="1" a="1"/>
  <c r="DH569" i="1" s="1"/>
  <c r="EN577" i="1" a="1"/>
  <c r="EN577" i="1" s="1"/>
  <c r="EM577" i="1" a="1"/>
  <c r="EM577" i="1" s="1"/>
  <c r="DI577" i="1" a="1"/>
  <c r="DI577" i="1" s="1"/>
  <c r="DH577" i="1" a="1"/>
  <c r="DH577" i="1" s="1"/>
  <c r="EN585" i="1" a="1"/>
  <c r="EN585" i="1" s="1"/>
  <c r="EM585" i="1" a="1"/>
  <c r="EM585" i="1" s="1"/>
  <c r="DI585" i="1" a="1"/>
  <c r="DI585" i="1" s="1"/>
  <c r="DH585" i="1" a="1"/>
  <c r="DH585" i="1" s="1"/>
  <c r="EN593" i="1" a="1"/>
  <c r="EN593" i="1" s="1"/>
  <c r="EM593" i="1" a="1"/>
  <c r="EM593" i="1" s="1"/>
  <c r="DI593" i="1" a="1"/>
  <c r="DI593" i="1" s="1"/>
  <c r="DH593" i="1" a="1"/>
  <c r="DH593" i="1" s="1"/>
  <c r="EN601" i="1" a="1"/>
  <c r="EN601" i="1" s="1"/>
  <c r="EM601" i="1" a="1"/>
  <c r="EM601" i="1" s="1"/>
  <c r="DI601" i="1" a="1"/>
  <c r="DI601" i="1" s="1"/>
  <c r="DH601" i="1" a="1"/>
  <c r="DH601" i="1" s="1"/>
  <c r="EN609" i="1" a="1"/>
  <c r="EN609" i="1" s="1"/>
  <c r="EM609" i="1" a="1"/>
  <c r="EM609" i="1" s="1"/>
  <c r="DI609" i="1" a="1"/>
  <c r="DI609" i="1" s="1"/>
  <c r="DH609" i="1" a="1"/>
  <c r="DH609" i="1" s="1"/>
  <c r="EN617" i="1" a="1"/>
  <c r="EN617" i="1" s="1"/>
  <c r="EM617" i="1" a="1"/>
  <c r="EM617" i="1" s="1"/>
  <c r="DI617" i="1" a="1"/>
  <c r="DI617" i="1" s="1"/>
  <c r="DH617" i="1" a="1"/>
  <c r="DH617" i="1" s="1"/>
  <c r="EN625" i="1" a="1"/>
  <c r="EN625" i="1" s="1"/>
  <c r="EM625" i="1" a="1"/>
  <c r="EM625" i="1" s="1"/>
  <c r="DI625" i="1" a="1"/>
  <c r="DI625" i="1" s="1"/>
  <c r="DH625" i="1" a="1"/>
  <c r="DH625" i="1" s="1"/>
  <c r="EN633" i="1" a="1"/>
  <c r="EN633" i="1" s="1"/>
  <c r="EM633" i="1" a="1"/>
  <c r="EM633" i="1" s="1"/>
  <c r="DI633" i="1" a="1"/>
  <c r="DI633" i="1" s="1"/>
  <c r="DH633" i="1" a="1"/>
  <c r="DH633" i="1" s="1"/>
  <c r="EN641" i="1" a="1"/>
  <c r="EN641" i="1" s="1"/>
  <c r="EM641" i="1" a="1"/>
  <c r="EM641" i="1" s="1"/>
  <c r="DI641" i="1" a="1"/>
  <c r="DI641" i="1" s="1"/>
  <c r="DH641" i="1" a="1"/>
  <c r="DH641" i="1" s="1"/>
  <c r="EN649" i="1" a="1"/>
  <c r="EN649" i="1" s="1"/>
  <c r="EM649" i="1" a="1"/>
  <c r="EM649" i="1" s="1"/>
  <c r="DI649" i="1" a="1"/>
  <c r="DI649" i="1" s="1"/>
  <c r="DH649" i="1" a="1"/>
  <c r="DH649" i="1" s="1"/>
  <c r="EN657" i="1" a="1"/>
  <c r="EN657" i="1" s="1"/>
  <c r="EM657" i="1" a="1"/>
  <c r="EM657" i="1" s="1"/>
  <c r="DI657" i="1" a="1"/>
  <c r="DI657" i="1" s="1"/>
  <c r="DH657" i="1" a="1"/>
  <c r="DH657" i="1" s="1"/>
  <c r="EN665" i="1" a="1"/>
  <c r="EN665" i="1" s="1"/>
  <c r="EM665" i="1" a="1"/>
  <c r="EM665" i="1" s="1"/>
  <c r="DI665" i="1" a="1"/>
  <c r="DI665" i="1" s="1"/>
  <c r="DH665" i="1" a="1"/>
  <c r="DH665" i="1" s="1"/>
  <c r="EN673" i="1" a="1"/>
  <c r="EN673" i="1" s="1"/>
  <c r="EM673" i="1" a="1"/>
  <c r="EM673" i="1" s="1"/>
  <c r="DI673" i="1" a="1"/>
  <c r="DI673" i="1" s="1"/>
  <c r="DH673" i="1" a="1"/>
  <c r="DH673" i="1" s="1"/>
  <c r="EN681" i="1" a="1"/>
  <c r="EN681" i="1" s="1"/>
  <c r="EM681" i="1" a="1"/>
  <c r="EM681" i="1" s="1"/>
  <c r="DI681" i="1" a="1"/>
  <c r="DI681" i="1" s="1"/>
  <c r="DH681" i="1" a="1"/>
  <c r="DH681" i="1" s="1"/>
  <c r="EN689" i="1" a="1"/>
  <c r="EN689" i="1" s="1"/>
  <c r="EM689" i="1" a="1"/>
  <c r="EM689" i="1" s="1"/>
  <c r="DI689" i="1" a="1"/>
  <c r="DI689" i="1" s="1"/>
  <c r="DH689" i="1" a="1"/>
  <c r="DH689" i="1" s="1"/>
  <c r="EN2" i="1" a="1"/>
  <c r="EN2" i="1" s="1"/>
  <c r="EM2" i="1" a="1"/>
  <c r="EM2" i="1" s="1"/>
  <c r="DH2" i="1" a="1"/>
  <c r="DH2" i="1" s="1"/>
  <c r="DH24" i="1" a="1"/>
  <c r="DH24" i="1" s="1"/>
  <c r="DH56" i="1" a="1"/>
  <c r="DH56" i="1" s="1"/>
  <c r="DH88" i="1" a="1"/>
  <c r="DH88" i="1" s="1"/>
  <c r="DH120" i="1" a="1"/>
  <c r="DH120" i="1" s="1"/>
  <c r="DH152" i="1" a="1"/>
  <c r="DH152" i="1" s="1"/>
  <c r="DH184" i="1" a="1"/>
  <c r="DH184" i="1" s="1"/>
  <c r="DH216" i="1" a="1"/>
  <c r="DH216" i="1" s="1"/>
  <c r="DH248" i="1" a="1"/>
  <c r="DH248" i="1" s="1"/>
  <c r="EN14" i="1" a="1"/>
  <c r="EN14" i="1" s="1"/>
  <c r="EM14" i="1" a="1"/>
  <c r="EM14" i="1" s="1"/>
  <c r="DH14" i="1" a="1"/>
  <c r="DH14" i="1" s="1"/>
  <c r="EN62" i="1" a="1"/>
  <c r="EN62" i="1" s="1"/>
  <c r="EM62" i="1" a="1"/>
  <c r="EM62" i="1" s="1"/>
  <c r="DI62" i="1" a="1"/>
  <c r="DI62" i="1" s="1"/>
  <c r="DH62" i="1" a="1"/>
  <c r="DH62" i="1" s="1"/>
  <c r="EM110" i="1" a="1"/>
  <c r="EM110" i="1" s="1"/>
  <c r="EN110" i="1" a="1"/>
  <c r="EN110" i="1" s="1"/>
  <c r="DI110" i="1" a="1"/>
  <c r="DI110" i="1" s="1"/>
  <c r="DH110" i="1" a="1"/>
  <c r="DH110" i="1" s="1"/>
  <c r="EM142" i="1" a="1"/>
  <c r="EM142" i="1" s="1"/>
  <c r="EN142" i="1" a="1"/>
  <c r="EN142" i="1" s="1"/>
  <c r="DI142" i="1" a="1"/>
  <c r="DI142" i="1" s="1"/>
  <c r="DH142" i="1" a="1"/>
  <c r="DH142" i="1" s="1"/>
  <c r="EM190" i="1" a="1"/>
  <c r="EM190" i="1" s="1"/>
  <c r="EN190" i="1" a="1"/>
  <c r="EN190" i="1" s="1"/>
  <c r="DI190" i="1" a="1"/>
  <c r="DI190" i="1" s="1"/>
  <c r="DH190" i="1" a="1"/>
  <c r="DH190" i="1" s="1"/>
  <c r="EM238" i="1" a="1"/>
  <c r="EM238" i="1" s="1"/>
  <c r="EN238" i="1" a="1"/>
  <c r="EN238" i="1" s="1"/>
  <c r="DI238" i="1" a="1"/>
  <c r="DI238" i="1" s="1"/>
  <c r="DH238" i="1" a="1"/>
  <c r="DH238" i="1" s="1"/>
  <c r="EM278" i="1" a="1"/>
  <c r="EM278" i="1" s="1"/>
  <c r="DI278" i="1" a="1"/>
  <c r="DI278" i="1" s="1"/>
  <c r="EN278" i="1" a="1"/>
  <c r="EN278" i="1" s="1"/>
  <c r="DH278" i="1" a="1"/>
  <c r="DH278" i="1" s="1"/>
  <c r="EM318" i="1" a="1"/>
  <c r="EM318" i="1" s="1"/>
  <c r="EN318" i="1" a="1"/>
  <c r="EN318" i="1" s="1"/>
  <c r="DI318" i="1" a="1"/>
  <c r="DI318" i="1" s="1"/>
  <c r="DH318" i="1" a="1"/>
  <c r="DH318" i="1" s="1"/>
  <c r="EM358" i="1" a="1"/>
  <c r="EM358" i="1" s="1"/>
  <c r="EN358" i="1" a="1"/>
  <c r="EN358" i="1" s="1"/>
  <c r="DI358" i="1" a="1"/>
  <c r="DI358" i="1" s="1"/>
  <c r="DH358" i="1" a="1"/>
  <c r="DH358" i="1" s="1"/>
  <c r="EM398" i="1" a="1"/>
  <c r="EM398" i="1" s="1"/>
  <c r="EN398" i="1" a="1"/>
  <c r="EN398" i="1" s="1"/>
  <c r="DI398" i="1" a="1"/>
  <c r="DI398" i="1" s="1"/>
  <c r="DH398" i="1" a="1"/>
  <c r="DH398" i="1" s="1"/>
  <c r="EM422" i="1" a="1"/>
  <c r="EM422" i="1" s="1"/>
  <c r="EN422" i="1" a="1"/>
  <c r="EN422" i="1" s="1"/>
  <c r="DI422" i="1" a="1"/>
  <c r="DI422" i="1" s="1"/>
  <c r="DH422" i="1" a="1"/>
  <c r="DH422" i="1" s="1"/>
  <c r="EM438" i="1" a="1"/>
  <c r="EM438" i="1" s="1"/>
  <c r="EN438" i="1" a="1"/>
  <c r="EN438" i="1" s="1"/>
  <c r="DI438" i="1" a="1"/>
  <c r="DI438" i="1" s="1"/>
  <c r="DH438" i="1" a="1"/>
  <c r="DH438" i="1" s="1"/>
  <c r="EM494" i="1" a="1"/>
  <c r="EM494" i="1" s="1"/>
  <c r="EN494" i="1" a="1"/>
  <c r="EN494" i="1" s="1"/>
  <c r="DI494" i="1" a="1"/>
  <c r="DI494" i="1" s="1"/>
  <c r="DH494" i="1" a="1"/>
  <c r="DH494" i="1" s="1"/>
  <c r="EM526" i="1" a="1"/>
  <c r="EM526" i="1" s="1"/>
  <c r="EN526" i="1" a="1"/>
  <c r="EN526" i="1" s="1"/>
  <c r="DH526" i="1" a="1"/>
  <c r="DH526" i="1" s="1"/>
  <c r="DI526" i="1" a="1"/>
  <c r="DI526" i="1" s="1"/>
  <c r="EM558" i="1" a="1"/>
  <c r="EM558" i="1" s="1"/>
  <c r="EN558" i="1" a="1"/>
  <c r="EN558" i="1" s="1"/>
  <c r="DI558" i="1" a="1"/>
  <c r="DI558" i="1" s="1"/>
  <c r="DH558" i="1" a="1"/>
  <c r="DH558" i="1" s="1"/>
  <c r="EN39" i="1" a="1"/>
  <c r="EN39" i="1" s="1"/>
  <c r="EM39" i="1" a="1"/>
  <c r="EM39" i="1" s="1"/>
  <c r="DI39" i="1" a="1"/>
  <c r="DI39" i="1" s="1"/>
  <c r="DH39" i="1" a="1"/>
  <c r="DH39" i="1" s="1"/>
  <c r="EN79" i="1" a="1"/>
  <c r="EN79" i="1" s="1"/>
  <c r="EM79" i="1" a="1"/>
  <c r="EM79" i="1" s="1"/>
  <c r="DI79" i="1" a="1"/>
  <c r="DI79" i="1" s="1"/>
  <c r="DH79" i="1" a="1"/>
  <c r="DH79" i="1" s="1"/>
  <c r="EN127" i="1" a="1"/>
  <c r="EN127" i="1" s="1"/>
  <c r="EM127" i="1" a="1"/>
  <c r="EM127" i="1" s="1"/>
  <c r="DI127" i="1" a="1"/>
  <c r="DI127" i="1" s="1"/>
  <c r="DH127" i="1" a="1"/>
  <c r="DH127" i="1" s="1"/>
  <c r="EM159" i="1" a="1"/>
  <c r="EM159" i="1" s="1"/>
  <c r="EN159" i="1" a="1"/>
  <c r="EN159" i="1" s="1"/>
  <c r="DI159" i="1" a="1"/>
  <c r="DI159" i="1" s="1"/>
  <c r="DH159" i="1" a="1"/>
  <c r="DH159" i="1" s="1"/>
  <c r="EN199" i="1" a="1"/>
  <c r="EN199" i="1" s="1"/>
  <c r="EM199" i="1" a="1"/>
  <c r="EM199" i="1" s="1"/>
  <c r="DI199" i="1" a="1"/>
  <c r="DI199" i="1" s="1"/>
  <c r="DH199" i="1" a="1"/>
  <c r="DH199" i="1" s="1"/>
  <c r="EN239" i="1" a="1"/>
  <c r="EN239" i="1" s="1"/>
  <c r="EM239" i="1" a="1"/>
  <c r="EM239" i="1" s="1"/>
  <c r="DI239" i="1" a="1"/>
  <c r="DI239" i="1" s="1"/>
  <c r="DH239" i="1" a="1"/>
  <c r="DH239" i="1" s="1"/>
  <c r="EN279" i="1" a="1"/>
  <c r="EN279" i="1" s="1"/>
  <c r="EM279" i="1" a="1"/>
  <c r="EM279" i="1" s="1"/>
  <c r="DH279" i="1" a="1"/>
  <c r="DH279" i="1" s="1"/>
  <c r="DI279" i="1" a="1"/>
  <c r="DI279" i="1" s="1"/>
  <c r="EN311" i="1" a="1"/>
  <c r="EN311" i="1" s="1"/>
  <c r="EM311" i="1" a="1"/>
  <c r="EM311" i="1" s="1"/>
  <c r="DH311" i="1" a="1"/>
  <c r="DH311" i="1" s="1"/>
  <c r="DI311" i="1" a="1"/>
  <c r="DI311" i="1" s="1"/>
  <c r="EN343" i="1" a="1"/>
  <c r="EN343" i="1" s="1"/>
  <c r="EM343" i="1" a="1"/>
  <c r="EM343" i="1" s="1"/>
  <c r="DH343" i="1" a="1"/>
  <c r="DH343" i="1" s="1"/>
  <c r="DI343" i="1" a="1"/>
  <c r="DI343" i="1" s="1"/>
  <c r="EM383" i="1" a="1"/>
  <c r="EM383" i="1" s="1"/>
  <c r="EN383" i="1" a="1"/>
  <c r="EN383" i="1" s="1"/>
  <c r="DH383" i="1" a="1"/>
  <c r="DH383" i="1" s="1"/>
  <c r="DI383" i="1" a="1"/>
  <c r="DI383" i="1" s="1"/>
  <c r="EN431" i="1" a="1"/>
  <c r="EN431" i="1" s="1"/>
  <c r="EM431" i="1" a="1"/>
  <c r="EM431" i="1" s="1"/>
  <c r="DH431" i="1" a="1"/>
  <c r="DH431" i="1" s="1"/>
  <c r="DI431" i="1" a="1"/>
  <c r="DI431" i="1" s="1"/>
  <c r="EN463" i="1" a="1"/>
  <c r="EN463" i="1" s="1"/>
  <c r="EM463" i="1" a="1"/>
  <c r="EM463" i="1" s="1"/>
  <c r="DH463" i="1" a="1"/>
  <c r="DH463" i="1" s="1"/>
  <c r="DI463" i="1" a="1"/>
  <c r="DI463" i="1" s="1"/>
  <c r="EN495" i="1" a="1"/>
  <c r="EN495" i="1" s="1"/>
  <c r="EM495" i="1" a="1"/>
  <c r="EM495" i="1" s="1"/>
  <c r="DH495" i="1" a="1"/>
  <c r="DH495" i="1" s="1"/>
  <c r="DI495" i="1" a="1"/>
  <c r="DI495" i="1" s="1"/>
  <c r="EN527" i="1" a="1"/>
  <c r="EN527" i="1" s="1"/>
  <c r="EM527" i="1" a="1"/>
  <c r="EM527" i="1" s="1"/>
  <c r="DI527" i="1" a="1"/>
  <c r="DI527" i="1" s="1"/>
  <c r="DH527" i="1" a="1"/>
  <c r="DH527" i="1" s="1"/>
  <c r="EN567" i="1" a="1"/>
  <c r="EN567" i="1" s="1"/>
  <c r="EM567" i="1" a="1"/>
  <c r="EM567" i="1" s="1"/>
  <c r="DI567" i="1" a="1"/>
  <c r="DI567" i="1" s="1"/>
  <c r="DH567" i="1" a="1"/>
  <c r="DH567" i="1" s="1"/>
  <c r="EN10" i="1" a="1"/>
  <c r="EN10" i="1" s="1"/>
  <c r="EM10" i="1" a="1"/>
  <c r="EM10" i="1" s="1"/>
  <c r="DH10" i="1" a="1"/>
  <c r="DH10" i="1" s="1"/>
  <c r="EN18" i="1" a="1"/>
  <c r="EN18" i="1" s="1"/>
  <c r="EM18" i="1" a="1"/>
  <c r="EM18" i="1" s="1"/>
  <c r="DI18" i="1" a="1"/>
  <c r="DI18" i="1" s="1"/>
  <c r="DH18" i="1" a="1"/>
  <c r="DH18" i="1" s="1"/>
  <c r="EN26" i="1" a="1"/>
  <c r="EN26" i="1" s="1"/>
  <c r="EM26" i="1" a="1"/>
  <c r="EM26" i="1" s="1"/>
  <c r="DI26" i="1" a="1"/>
  <c r="DI26" i="1" s="1"/>
  <c r="DH26" i="1" a="1"/>
  <c r="DH26" i="1" s="1"/>
  <c r="EN34" i="1" a="1"/>
  <c r="EN34" i="1" s="1"/>
  <c r="EM34" i="1" a="1"/>
  <c r="EM34" i="1" s="1"/>
  <c r="DI34" i="1" a="1"/>
  <c r="DI34" i="1" s="1"/>
  <c r="DH34" i="1" a="1"/>
  <c r="DH34" i="1" s="1"/>
  <c r="EN42" i="1" a="1"/>
  <c r="EN42" i="1" s="1"/>
  <c r="EM42" i="1" a="1"/>
  <c r="EM42" i="1" s="1"/>
  <c r="DI42" i="1" a="1"/>
  <c r="DI42" i="1" s="1"/>
  <c r="DH42" i="1" a="1"/>
  <c r="DH42" i="1" s="1"/>
  <c r="EN50" i="1" a="1"/>
  <c r="EN50" i="1" s="1"/>
  <c r="EM50" i="1" a="1"/>
  <c r="EM50" i="1" s="1"/>
  <c r="DI50" i="1" a="1"/>
  <c r="DI50" i="1" s="1"/>
  <c r="DH50" i="1" a="1"/>
  <c r="DH50" i="1" s="1"/>
  <c r="EN58" i="1" a="1"/>
  <c r="EN58" i="1" s="1"/>
  <c r="EM58" i="1" a="1"/>
  <c r="EM58" i="1" s="1"/>
  <c r="DI58" i="1" a="1"/>
  <c r="DI58" i="1" s="1"/>
  <c r="DH58" i="1" a="1"/>
  <c r="DH58" i="1" s="1"/>
  <c r="EN66" i="1" a="1"/>
  <c r="EN66" i="1" s="1"/>
  <c r="EM66" i="1" a="1"/>
  <c r="EM66" i="1" s="1"/>
  <c r="DI66" i="1" a="1"/>
  <c r="DI66" i="1" s="1"/>
  <c r="DH66" i="1" a="1"/>
  <c r="DH66" i="1" s="1"/>
  <c r="EN74" i="1" a="1"/>
  <c r="EN74" i="1" s="1"/>
  <c r="EM74" i="1" a="1"/>
  <c r="EM74" i="1" s="1"/>
  <c r="DI74" i="1" a="1"/>
  <c r="DI74" i="1" s="1"/>
  <c r="DH74" i="1" a="1"/>
  <c r="DH74" i="1" s="1"/>
  <c r="EM82" i="1" a="1"/>
  <c r="EM82" i="1" s="1"/>
  <c r="EN82" i="1" a="1"/>
  <c r="EN82" i="1" s="1"/>
  <c r="DI82" i="1" a="1"/>
  <c r="DI82" i="1" s="1"/>
  <c r="DH82" i="1" a="1"/>
  <c r="DH82" i="1" s="1"/>
  <c r="EM90" i="1" a="1"/>
  <c r="EM90" i="1" s="1"/>
  <c r="EN90" i="1" a="1"/>
  <c r="EN90" i="1" s="1"/>
  <c r="DI90" i="1" a="1"/>
  <c r="DI90" i="1" s="1"/>
  <c r="DH90" i="1" a="1"/>
  <c r="DH90" i="1" s="1"/>
  <c r="EM98" i="1" a="1"/>
  <c r="EM98" i="1" s="1"/>
  <c r="EN98" i="1" a="1"/>
  <c r="EN98" i="1" s="1"/>
  <c r="DI98" i="1" a="1"/>
  <c r="DI98" i="1" s="1"/>
  <c r="DH98" i="1" a="1"/>
  <c r="DH98" i="1" s="1"/>
  <c r="EM106" i="1" a="1"/>
  <c r="EM106" i="1" s="1"/>
  <c r="EN106" i="1" a="1"/>
  <c r="EN106" i="1" s="1"/>
  <c r="DI106" i="1" a="1"/>
  <c r="DI106" i="1" s="1"/>
  <c r="DH106" i="1" a="1"/>
  <c r="DH106" i="1" s="1"/>
  <c r="EM114" i="1" a="1"/>
  <c r="EM114" i="1" s="1"/>
  <c r="EN114" i="1" a="1"/>
  <c r="EN114" i="1" s="1"/>
  <c r="DI114" i="1" a="1"/>
  <c r="DI114" i="1" s="1"/>
  <c r="DH114" i="1" a="1"/>
  <c r="DH114" i="1" s="1"/>
  <c r="EM122" i="1" a="1"/>
  <c r="EM122" i="1" s="1"/>
  <c r="EN122" i="1" a="1"/>
  <c r="EN122" i="1" s="1"/>
  <c r="DI122" i="1" a="1"/>
  <c r="DI122" i="1" s="1"/>
  <c r="DH122" i="1" a="1"/>
  <c r="DH122" i="1" s="1"/>
  <c r="EM130" i="1" a="1"/>
  <c r="EM130" i="1" s="1"/>
  <c r="EN130" i="1" a="1"/>
  <c r="EN130" i="1" s="1"/>
  <c r="DI130" i="1" a="1"/>
  <c r="DI130" i="1" s="1"/>
  <c r="DH130" i="1" a="1"/>
  <c r="DH130" i="1" s="1"/>
  <c r="EM138" i="1" a="1"/>
  <c r="EM138" i="1" s="1"/>
  <c r="EN138" i="1" a="1"/>
  <c r="EN138" i="1" s="1"/>
  <c r="DI138" i="1" a="1"/>
  <c r="DI138" i="1" s="1"/>
  <c r="DH138" i="1" a="1"/>
  <c r="DH138" i="1" s="1"/>
  <c r="EM146" i="1" a="1"/>
  <c r="EM146" i="1" s="1"/>
  <c r="EN146" i="1" a="1"/>
  <c r="EN146" i="1" s="1"/>
  <c r="DI146" i="1" a="1"/>
  <c r="DI146" i="1" s="1"/>
  <c r="DH146" i="1" a="1"/>
  <c r="DH146" i="1" s="1"/>
  <c r="EM154" i="1" a="1"/>
  <c r="EM154" i="1" s="1"/>
  <c r="EN154" i="1" a="1"/>
  <c r="EN154" i="1" s="1"/>
  <c r="DI154" i="1" a="1"/>
  <c r="DI154" i="1" s="1"/>
  <c r="DH154" i="1" a="1"/>
  <c r="DH154" i="1" s="1"/>
  <c r="EM162" i="1" a="1"/>
  <c r="EM162" i="1" s="1"/>
  <c r="EN162" i="1" a="1"/>
  <c r="EN162" i="1" s="1"/>
  <c r="DI162" i="1" a="1"/>
  <c r="DI162" i="1" s="1"/>
  <c r="DH162" i="1" a="1"/>
  <c r="DH162" i="1" s="1"/>
  <c r="EM170" i="1" a="1"/>
  <c r="EM170" i="1" s="1"/>
  <c r="EN170" i="1" a="1"/>
  <c r="EN170" i="1" s="1"/>
  <c r="DI170" i="1" a="1"/>
  <c r="DI170" i="1" s="1"/>
  <c r="DH170" i="1" a="1"/>
  <c r="DH170" i="1" s="1"/>
  <c r="EM178" i="1" a="1"/>
  <c r="EM178" i="1" s="1"/>
  <c r="EN178" i="1" a="1"/>
  <c r="EN178" i="1" s="1"/>
  <c r="DI178" i="1" a="1"/>
  <c r="DI178" i="1" s="1"/>
  <c r="DH178" i="1" a="1"/>
  <c r="DH178" i="1" s="1"/>
  <c r="EM186" i="1" a="1"/>
  <c r="EM186" i="1" s="1"/>
  <c r="EN186" i="1" a="1"/>
  <c r="EN186" i="1" s="1"/>
  <c r="DI186" i="1" a="1"/>
  <c r="DI186" i="1" s="1"/>
  <c r="DH186" i="1" a="1"/>
  <c r="DH186" i="1" s="1"/>
  <c r="EM194" i="1" a="1"/>
  <c r="EM194" i="1" s="1"/>
  <c r="EN194" i="1" a="1"/>
  <c r="EN194" i="1" s="1"/>
  <c r="DI194" i="1" a="1"/>
  <c r="DI194" i="1" s="1"/>
  <c r="DH194" i="1" a="1"/>
  <c r="DH194" i="1" s="1"/>
  <c r="EM202" i="1" a="1"/>
  <c r="EM202" i="1" s="1"/>
  <c r="EN202" i="1" a="1"/>
  <c r="EN202" i="1" s="1"/>
  <c r="DI202" i="1" a="1"/>
  <c r="DI202" i="1" s="1"/>
  <c r="DH202" i="1" a="1"/>
  <c r="DH202" i="1" s="1"/>
  <c r="EM210" i="1" a="1"/>
  <c r="EM210" i="1" s="1"/>
  <c r="EN210" i="1" a="1"/>
  <c r="EN210" i="1" s="1"/>
  <c r="DI210" i="1" a="1"/>
  <c r="DI210" i="1" s="1"/>
  <c r="DH210" i="1" a="1"/>
  <c r="DH210" i="1" s="1"/>
  <c r="EM218" i="1" a="1"/>
  <c r="EM218" i="1" s="1"/>
  <c r="EN218" i="1" a="1"/>
  <c r="EN218" i="1" s="1"/>
  <c r="DI218" i="1" a="1"/>
  <c r="DI218" i="1" s="1"/>
  <c r="DH218" i="1" a="1"/>
  <c r="DH218" i="1" s="1"/>
  <c r="EM226" i="1" a="1"/>
  <c r="EM226" i="1" s="1"/>
  <c r="EN226" i="1" a="1"/>
  <c r="EN226" i="1" s="1"/>
  <c r="DI226" i="1" a="1"/>
  <c r="DI226" i="1" s="1"/>
  <c r="DH226" i="1" a="1"/>
  <c r="DH226" i="1" s="1"/>
  <c r="EM234" i="1" a="1"/>
  <c r="EM234" i="1" s="1"/>
  <c r="EN234" i="1" a="1"/>
  <c r="EN234" i="1" s="1"/>
  <c r="DI234" i="1" a="1"/>
  <c r="DI234" i="1" s="1"/>
  <c r="DH234" i="1" a="1"/>
  <c r="DH234" i="1" s="1"/>
  <c r="EM242" i="1" a="1"/>
  <c r="EM242" i="1" s="1"/>
  <c r="EN242" i="1" a="1"/>
  <c r="EN242" i="1" s="1"/>
  <c r="DI242" i="1" a="1"/>
  <c r="DI242" i="1" s="1"/>
  <c r="DH242" i="1" a="1"/>
  <c r="DH242" i="1" s="1"/>
  <c r="EM250" i="1" a="1"/>
  <c r="EM250" i="1" s="1"/>
  <c r="EN250" i="1" a="1"/>
  <c r="EN250" i="1" s="1"/>
  <c r="DI250" i="1" a="1"/>
  <c r="DI250" i="1" s="1"/>
  <c r="DH250" i="1" a="1"/>
  <c r="DH250" i="1" s="1"/>
  <c r="EM258" i="1" a="1"/>
  <c r="EM258" i="1" s="1"/>
  <c r="EN258" i="1" a="1"/>
  <c r="EN258" i="1" s="1"/>
  <c r="DI258" i="1" a="1"/>
  <c r="DI258" i="1" s="1"/>
  <c r="DH258" i="1" a="1"/>
  <c r="DH258" i="1" s="1"/>
  <c r="EM266" i="1" a="1"/>
  <c r="EM266" i="1" s="1"/>
  <c r="EN266" i="1" a="1"/>
  <c r="EN266" i="1" s="1"/>
  <c r="DI266" i="1" a="1"/>
  <c r="DI266" i="1" s="1"/>
  <c r="DH266" i="1" a="1"/>
  <c r="DH266" i="1" s="1"/>
  <c r="EM274" i="1" a="1"/>
  <c r="EM274" i="1" s="1"/>
  <c r="EN274" i="1" a="1"/>
  <c r="EN274" i="1" s="1"/>
  <c r="DI274" i="1" a="1"/>
  <c r="DI274" i="1" s="1"/>
  <c r="DH274" i="1" a="1"/>
  <c r="DH274" i="1" s="1"/>
  <c r="EM282" i="1" a="1"/>
  <c r="EM282" i="1" s="1"/>
  <c r="EN282" i="1" a="1"/>
  <c r="EN282" i="1" s="1"/>
  <c r="DI282" i="1" a="1"/>
  <c r="DI282" i="1" s="1"/>
  <c r="EM290" i="1" a="1"/>
  <c r="EM290" i="1" s="1"/>
  <c r="EN290" i="1" a="1"/>
  <c r="EN290" i="1" s="1"/>
  <c r="DI290" i="1" a="1"/>
  <c r="DI290" i="1" s="1"/>
  <c r="DH290" i="1" a="1"/>
  <c r="DH290" i="1" s="1"/>
  <c r="EM298" i="1" a="1"/>
  <c r="EM298" i="1" s="1"/>
  <c r="EN298" i="1" a="1"/>
  <c r="EN298" i="1" s="1"/>
  <c r="DI298" i="1" a="1"/>
  <c r="DI298" i="1" s="1"/>
  <c r="DH298" i="1" a="1"/>
  <c r="DH298" i="1" s="1"/>
  <c r="EM306" i="1" a="1"/>
  <c r="EM306" i="1" s="1"/>
  <c r="EN306" i="1" a="1"/>
  <c r="EN306" i="1" s="1"/>
  <c r="DI306" i="1" a="1"/>
  <c r="DI306" i="1" s="1"/>
  <c r="DH306" i="1" a="1"/>
  <c r="DH306" i="1" s="1"/>
  <c r="EM314" i="1" a="1"/>
  <c r="EM314" i="1" s="1"/>
  <c r="EN314" i="1" a="1"/>
  <c r="EN314" i="1" s="1"/>
  <c r="DI314" i="1" a="1"/>
  <c r="DI314" i="1" s="1"/>
  <c r="EM322" i="1" a="1"/>
  <c r="EM322" i="1" s="1"/>
  <c r="EN322" i="1" a="1"/>
  <c r="EN322" i="1" s="1"/>
  <c r="DI322" i="1" a="1"/>
  <c r="DI322" i="1" s="1"/>
  <c r="DH322" i="1" a="1"/>
  <c r="DH322" i="1" s="1"/>
  <c r="EM330" i="1" a="1"/>
  <c r="EM330" i="1" s="1"/>
  <c r="EN330" i="1" a="1"/>
  <c r="EN330" i="1" s="1"/>
  <c r="DI330" i="1" a="1"/>
  <c r="DI330" i="1" s="1"/>
  <c r="DH330" i="1" a="1"/>
  <c r="DH330" i="1" s="1"/>
  <c r="EM338" i="1" a="1"/>
  <c r="EM338" i="1" s="1"/>
  <c r="EN338" i="1" a="1"/>
  <c r="EN338" i="1" s="1"/>
  <c r="DI338" i="1" a="1"/>
  <c r="DI338" i="1" s="1"/>
  <c r="DH338" i="1" a="1"/>
  <c r="DH338" i="1" s="1"/>
  <c r="EM346" i="1" a="1"/>
  <c r="EM346" i="1" s="1"/>
  <c r="EN346" i="1" a="1"/>
  <c r="EN346" i="1" s="1"/>
  <c r="DI346" i="1" a="1"/>
  <c r="DI346" i="1" s="1"/>
  <c r="EM354" i="1" a="1"/>
  <c r="EM354" i="1" s="1"/>
  <c r="EN354" i="1" a="1"/>
  <c r="EN354" i="1" s="1"/>
  <c r="DI354" i="1" a="1"/>
  <c r="DI354" i="1" s="1"/>
  <c r="DH354" i="1" a="1"/>
  <c r="DH354" i="1" s="1"/>
  <c r="EM362" i="1" a="1"/>
  <c r="EM362" i="1" s="1"/>
  <c r="EN362" i="1" a="1"/>
  <c r="EN362" i="1" s="1"/>
  <c r="DI362" i="1" a="1"/>
  <c r="DI362" i="1" s="1"/>
  <c r="DH362" i="1" a="1"/>
  <c r="DH362" i="1" s="1"/>
  <c r="EM370" i="1" a="1"/>
  <c r="EM370" i="1" s="1"/>
  <c r="EN370" i="1" a="1"/>
  <c r="EN370" i="1" s="1"/>
  <c r="DI370" i="1" a="1"/>
  <c r="DI370" i="1" s="1"/>
  <c r="DH370" i="1" a="1"/>
  <c r="DH370" i="1" s="1"/>
  <c r="EM378" i="1" a="1"/>
  <c r="EM378" i="1" s="1"/>
  <c r="EN378" i="1" a="1"/>
  <c r="EN378" i="1" s="1"/>
  <c r="DI378" i="1" a="1"/>
  <c r="DI378" i="1" s="1"/>
  <c r="EM386" i="1" a="1"/>
  <c r="EM386" i="1" s="1"/>
  <c r="EN386" i="1" a="1"/>
  <c r="EN386" i="1" s="1"/>
  <c r="DI386" i="1" a="1"/>
  <c r="DI386" i="1" s="1"/>
  <c r="DH386" i="1" a="1"/>
  <c r="DH386" i="1" s="1"/>
  <c r="EM394" i="1" a="1"/>
  <c r="EM394" i="1" s="1"/>
  <c r="EN394" i="1" a="1"/>
  <c r="EN394" i="1" s="1"/>
  <c r="DI394" i="1" a="1"/>
  <c r="DI394" i="1" s="1"/>
  <c r="DH394" i="1" a="1"/>
  <c r="DH394" i="1" s="1"/>
  <c r="EM402" i="1" a="1"/>
  <c r="EM402" i="1" s="1"/>
  <c r="EN402" i="1" a="1"/>
  <c r="EN402" i="1" s="1"/>
  <c r="DI402" i="1" a="1"/>
  <c r="DI402" i="1" s="1"/>
  <c r="DH402" i="1" a="1"/>
  <c r="DH402" i="1" s="1"/>
  <c r="EM410" i="1" a="1"/>
  <c r="EM410" i="1" s="1"/>
  <c r="EN410" i="1" a="1"/>
  <c r="EN410" i="1" s="1"/>
  <c r="DI410" i="1" a="1"/>
  <c r="DI410" i="1" s="1"/>
  <c r="DH410" i="1" a="1"/>
  <c r="DH410" i="1" s="1"/>
  <c r="EM418" i="1" a="1"/>
  <c r="EM418" i="1" s="1"/>
  <c r="EN418" i="1" a="1"/>
  <c r="EN418" i="1" s="1"/>
  <c r="DI418" i="1" a="1"/>
  <c r="DI418" i="1" s="1"/>
  <c r="DH418" i="1" a="1"/>
  <c r="DH418" i="1" s="1"/>
  <c r="EM426" i="1" a="1"/>
  <c r="EM426" i="1" s="1"/>
  <c r="EN426" i="1" a="1"/>
  <c r="EN426" i="1" s="1"/>
  <c r="DI426" i="1" a="1"/>
  <c r="DI426" i="1" s="1"/>
  <c r="DH426" i="1" a="1"/>
  <c r="DH426" i="1" s="1"/>
  <c r="EM434" i="1" a="1"/>
  <c r="EM434" i="1" s="1"/>
  <c r="EN434" i="1" a="1"/>
  <c r="EN434" i="1" s="1"/>
  <c r="DI434" i="1" a="1"/>
  <c r="DI434" i="1" s="1"/>
  <c r="DH434" i="1" a="1"/>
  <c r="DH434" i="1" s="1"/>
  <c r="EM442" i="1" a="1"/>
  <c r="EM442" i="1" s="1"/>
  <c r="EN442" i="1" a="1"/>
  <c r="EN442" i="1" s="1"/>
  <c r="DI442" i="1" a="1"/>
  <c r="DI442" i="1" s="1"/>
  <c r="DH442" i="1" a="1"/>
  <c r="DH442" i="1" s="1"/>
  <c r="EM450" i="1" a="1"/>
  <c r="EM450" i="1" s="1"/>
  <c r="EN450" i="1" a="1"/>
  <c r="EN450" i="1" s="1"/>
  <c r="DI450" i="1" a="1"/>
  <c r="DI450" i="1" s="1"/>
  <c r="DH450" i="1" a="1"/>
  <c r="DH450" i="1" s="1"/>
  <c r="EM458" i="1" a="1"/>
  <c r="EM458" i="1" s="1"/>
  <c r="EN458" i="1" a="1"/>
  <c r="EN458" i="1" s="1"/>
  <c r="DI458" i="1" a="1"/>
  <c r="DI458" i="1" s="1"/>
  <c r="DH458" i="1" a="1"/>
  <c r="DH458" i="1" s="1"/>
  <c r="EM466" i="1" a="1"/>
  <c r="EM466" i="1" s="1"/>
  <c r="EN466" i="1" a="1"/>
  <c r="EN466" i="1" s="1"/>
  <c r="DI466" i="1" a="1"/>
  <c r="DI466" i="1" s="1"/>
  <c r="DH466" i="1" a="1"/>
  <c r="DH466" i="1" s="1"/>
  <c r="EM474" i="1" a="1"/>
  <c r="EM474" i="1" s="1"/>
  <c r="EN474" i="1" a="1"/>
  <c r="EN474" i="1" s="1"/>
  <c r="DI474" i="1" a="1"/>
  <c r="DI474" i="1" s="1"/>
  <c r="DH474" i="1" a="1"/>
  <c r="DH474" i="1" s="1"/>
  <c r="EM482" i="1" a="1"/>
  <c r="EM482" i="1" s="1"/>
  <c r="EN482" i="1" a="1"/>
  <c r="EN482" i="1" s="1"/>
  <c r="DI482" i="1" a="1"/>
  <c r="DI482" i="1" s="1"/>
  <c r="DH482" i="1" a="1"/>
  <c r="DH482" i="1" s="1"/>
  <c r="EM490" i="1" a="1"/>
  <c r="EM490" i="1" s="1"/>
  <c r="EN490" i="1" a="1"/>
  <c r="EN490" i="1" s="1"/>
  <c r="DI490" i="1" a="1"/>
  <c r="DI490" i="1" s="1"/>
  <c r="DH490" i="1" a="1"/>
  <c r="DH490" i="1" s="1"/>
  <c r="EM498" i="1" a="1"/>
  <c r="EM498" i="1" s="1"/>
  <c r="EN498" i="1" a="1"/>
  <c r="EN498" i="1" s="1"/>
  <c r="DI498" i="1" a="1"/>
  <c r="DI498" i="1" s="1"/>
  <c r="DH498" i="1" a="1"/>
  <c r="DH498" i="1" s="1"/>
  <c r="EM506" i="1" a="1"/>
  <c r="EM506" i="1" s="1"/>
  <c r="EN506" i="1" a="1"/>
  <c r="EN506" i="1" s="1"/>
  <c r="DI506" i="1" a="1"/>
  <c r="DI506" i="1" s="1"/>
  <c r="DH506" i="1" a="1"/>
  <c r="DH506" i="1" s="1"/>
  <c r="EM514" i="1" a="1"/>
  <c r="EM514" i="1" s="1"/>
  <c r="EN514" i="1" a="1"/>
  <c r="EN514" i="1" s="1"/>
  <c r="DH514" i="1" a="1"/>
  <c r="DH514" i="1" s="1"/>
  <c r="DI514" i="1" a="1"/>
  <c r="DI514" i="1" s="1"/>
  <c r="EM522" i="1" a="1"/>
  <c r="EM522" i="1" s="1"/>
  <c r="EN522" i="1" a="1"/>
  <c r="EN522" i="1" s="1"/>
  <c r="DI522" i="1" a="1"/>
  <c r="DI522" i="1" s="1"/>
  <c r="DH522" i="1" a="1"/>
  <c r="DH522" i="1" s="1"/>
  <c r="EM530" i="1" a="1"/>
  <c r="EM530" i="1" s="1"/>
  <c r="EN530" i="1" a="1"/>
  <c r="EN530" i="1" s="1"/>
  <c r="DI530" i="1" a="1"/>
  <c r="DI530" i="1" s="1"/>
  <c r="DH530" i="1" a="1"/>
  <c r="DH530" i="1" s="1"/>
  <c r="EM538" i="1" a="1"/>
  <c r="EM538" i="1" s="1"/>
  <c r="EN538" i="1" a="1"/>
  <c r="EN538" i="1" s="1"/>
  <c r="DI538" i="1" a="1"/>
  <c r="DI538" i="1" s="1"/>
  <c r="DH538" i="1" a="1"/>
  <c r="DH538" i="1" s="1"/>
  <c r="EM546" i="1" a="1"/>
  <c r="EM546" i="1" s="1"/>
  <c r="EN546" i="1" a="1"/>
  <c r="EN546" i="1" s="1"/>
  <c r="DH546" i="1" a="1"/>
  <c r="DH546" i="1" s="1"/>
  <c r="DI546" i="1" a="1"/>
  <c r="DI546" i="1" s="1"/>
  <c r="EM554" i="1" a="1"/>
  <c r="EM554" i="1" s="1"/>
  <c r="EN554" i="1" a="1"/>
  <c r="EN554" i="1" s="1"/>
  <c r="DH554" i="1" a="1"/>
  <c r="DH554" i="1" s="1"/>
  <c r="DI554" i="1" a="1"/>
  <c r="DI554" i="1" s="1"/>
  <c r="EM562" i="1" a="1"/>
  <c r="EM562" i="1" s="1"/>
  <c r="EN562" i="1" a="1"/>
  <c r="EN562" i="1" s="1"/>
  <c r="DI562" i="1" a="1"/>
  <c r="DI562" i="1" s="1"/>
  <c r="DH562" i="1" a="1"/>
  <c r="DH562" i="1" s="1"/>
  <c r="EM570" i="1" a="1"/>
  <c r="EM570" i="1" s="1"/>
  <c r="EN570" i="1" a="1"/>
  <c r="EN570" i="1" s="1"/>
  <c r="DI570" i="1" a="1"/>
  <c r="DI570" i="1" s="1"/>
  <c r="DH570" i="1" a="1"/>
  <c r="DH570" i="1" s="1"/>
  <c r="EM578" i="1" a="1"/>
  <c r="EM578" i="1" s="1"/>
  <c r="EN578" i="1" a="1"/>
  <c r="EN578" i="1" s="1"/>
  <c r="DI578" i="1" a="1"/>
  <c r="DI578" i="1" s="1"/>
  <c r="DH578" i="1" a="1"/>
  <c r="DH578" i="1" s="1"/>
  <c r="EN6" i="1" a="1"/>
  <c r="EN6" i="1" s="1"/>
  <c r="EM6" i="1" a="1"/>
  <c r="EM6" i="1" s="1"/>
  <c r="DH6" i="1" a="1"/>
  <c r="DH6" i="1" s="1"/>
  <c r="EN54" i="1" a="1"/>
  <c r="EN54" i="1" s="1"/>
  <c r="EM54" i="1" a="1"/>
  <c r="EM54" i="1" s="1"/>
  <c r="DI54" i="1" a="1"/>
  <c r="DI54" i="1" s="1"/>
  <c r="DH54" i="1" a="1"/>
  <c r="DH54" i="1" s="1"/>
  <c r="EM94" i="1" a="1"/>
  <c r="EM94" i="1" s="1"/>
  <c r="EN94" i="1" a="1"/>
  <c r="EN94" i="1" s="1"/>
  <c r="DI94" i="1" a="1"/>
  <c r="DI94" i="1" s="1"/>
  <c r="DH94" i="1" a="1"/>
  <c r="DH94" i="1" s="1"/>
  <c r="EM134" i="1" a="1"/>
  <c r="EM134" i="1" s="1"/>
  <c r="EN134" i="1" a="1"/>
  <c r="EN134" i="1" s="1"/>
  <c r="DI134" i="1" a="1"/>
  <c r="DI134" i="1" s="1"/>
  <c r="DH134" i="1" a="1"/>
  <c r="DH134" i="1" s="1"/>
  <c r="EM182" i="1" a="1"/>
  <c r="EM182" i="1" s="1"/>
  <c r="EN182" i="1" a="1"/>
  <c r="EN182" i="1" s="1"/>
  <c r="DI182" i="1" a="1"/>
  <c r="DI182" i="1" s="1"/>
  <c r="DH182" i="1" a="1"/>
  <c r="DH182" i="1" s="1"/>
  <c r="EM230" i="1" a="1"/>
  <c r="EM230" i="1" s="1"/>
  <c r="EN230" i="1" a="1"/>
  <c r="EN230" i="1" s="1"/>
  <c r="DI230" i="1" a="1"/>
  <c r="DI230" i="1" s="1"/>
  <c r="DH230" i="1" a="1"/>
  <c r="DH230" i="1" s="1"/>
  <c r="EM270" i="1" a="1"/>
  <c r="EM270" i="1" s="1"/>
  <c r="EN270" i="1" a="1"/>
  <c r="EN270" i="1" s="1"/>
  <c r="DI270" i="1" a="1"/>
  <c r="DI270" i="1" s="1"/>
  <c r="DH270" i="1" a="1"/>
  <c r="DH270" i="1" s="1"/>
  <c r="EM310" i="1" a="1"/>
  <c r="EM310" i="1" s="1"/>
  <c r="DI310" i="1" a="1"/>
  <c r="DI310" i="1" s="1"/>
  <c r="EN310" i="1" a="1"/>
  <c r="EN310" i="1" s="1"/>
  <c r="DH310" i="1" a="1"/>
  <c r="DH310" i="1" s="1"/>
  <c r="EM350" i="1" a="1"/>
  <c r="EM350" i="1" s="1"/>
  <c r="EN350" i="1" a="1"/>
  <c r="EN350" i="1" s="1"/>
  <c r="DI350" i="1" a="1"/>
  <c r="DI350" i="1" s="1"/>
  <c r="DH350" i="1" a="1"/>
  <c r="DH350" i="1" s="1"/>
  <c r="EM390" i="1" a="1"/>
  <c r="EM390" i="1" s="1"/>
  <c r="EN390" i="1" a="1"/>
  <c r="EN390" i="1" s="1"/>
  <c r="DI390" i="1" a="1"/>
  <c r="DI390" i="1" s="1"/>
  <c r="DH390" i="1" a="1"/>
  <c r="DH390" i="1" s="1"/>
  <c r="EM406" i="1" a="1"/>
  <c r="EM406" i="1" s="1"/>
  <c r="EN406" i="1" a="1"/>
  <c r="EN406" i="1" s="1"/>
  <c r="DI406" i="1" a="1"/>
  <c r="DI406" i="1" s="1"/>
  <c r="DH406" i="1" a="1"/>
  <c r="DH406" i="1" s="1"/>
  <c r="EM446" i="1" a="1"/>
  <c r="EM446" i="1" s="1"/>
  <c r="EN446" i="1" a="1"/>
  <c r="EN446" i="1" s="1"/>
  <c r="DI446" i="1" a="1"/>
  <c r="DI446" i="1" s="1"/>
  <c r="DH446" i="1" a="1"/>
  <c r="DH446" i="1" s="1"/>
  <c r="EM486" i="1" a="1"/>
  <c r="EM486" i="1" s="1"/>
  <c r="EN486" i="1" a="1"/>
  <c r="EN486" i="1" s="1"/>
  <c r="DI486" i="1" a="1"/>
  <c r="DI486" i="1" s="1"/>
  <c r="DH486" i="1" a="1"/>
  <c r="DH486" i="1" s="1"/>
  <c r="EM518" i="1" a="1"/>
  <c r="EM518" i="1" s="1"/>
  <c r="EN518" i="1" a="1"/>
  <c r="EN518" i="1" s="1"/>
  <c r="DI518" i="1" a="1"/>
  <c r="DI518" i="1" s="1"/>
  <c r="DH518" i="1" a="1"/>
  <c r="DH518" i="1" s="1"/>
  <c r="EM566" i="1" a="1"/>
  <c r="EM566" i="1" s="1"/>
  <c r="EN566" i="1" a="1"/>
  <c r="EN566" i="1" s="1"/>
  <c r="DI566" i="1" a="1"/>
  <c r="DI566" i="1" s="1"/>
  <c r="DH566" i="1" a="1"/>
  <c r="DH566" i="1" s="1"/>
  <c r="DI14" i="1" a="1"/>
  <c r="DI14" i="1" s="1"/>
  <c r="EN23" i="1" a="1"/>
  <c r="EN23" i="1" s="1"/>
  <c r="EM23" i="1" a="1"/>
  <c r="EM23" i="1" s="1"/>
  <c r="DI23" i="1" a="1"/>
  <c r="DI23" i="1" s="1"/>
  <c r="DH23" i="1" a="1"/>
  <c r="DH23" i="1" s="1"/>
  <c r="EN63" i="1" a="1"/>
  <c r="EN63" i="1" s="1"/>
  <c r="EM63" i="1" a="1"/>
  <c r="EM63" i="1" s="1"/>
  <c r="DI63" i="1" a="1"/>
  <c r="DI63" i="1" s="1"/>
  <c r="DH63" i="1" a="1"/>
  <c r="DH63" i="1" s="1"/>
  <c r="EN119" i="1" a="1"/>
  <c r="EN119" i="1" s="1"/>
  <c r="EM119" i="1" a="1"/>
  <c r="EM119" i="1" s="1"/>
  <c r="DI119" i="1" a="1"/>
  <c r="DI119" i="1" s="1"/>
  <c r="DH119" i="1" a="1"/>
  <c r="DH119" i="1" s="1"/>
  <c r="EN151" i="1" a="1"/>
  <c r="EN151" i="1" s="1"/>
  <c r="EM151" i="1" a="1"/>
  <c r="EM151" i="1" s="1"/>
  <c r="DI151" i="1" a="1"/>
  <c r="DI151" i="1" s="1"/>
  <c r="DH151" i="1" a="1"/>
  <c r="DH151" i="1" s="1"/>
  <c r="EN207" i="1" a="1"/>
  <c r="EN207" i="1" s="1"/>
  <c r="EM207" i="1" a="1"/>
  <c r="EM207" i="1" s="1"/>
  <c r="DI207" i="1" a="1"/>
  <c r="DI207" i="1" s="1"/>
  <c r="DH207" i="1" a="1"/>
  <c r="DH207" i="1" s="1"/>
  <c r="EN255" i="1" a="1"/>
  <c r="EN255" i="1" s="1"/>
  <c r="EM255" i="1" a="1"/>
  <c r="EM255" i="1" s="1"/>
  <c r="DH255" i="1" a="1"/>
  <c r="DH255" i="1" s="1"/>
  <c r="DI255" i="1" a="1"/>
  <c r="DI255" i="1" s="1"/>
  <c r="EN295" i="1" a="1"/>
  <c r="EN295" i="1" s="1"/>
  <c r="EM295" i="1" a="1"/>
  <c r="EM295" i="1" s="1"/>
  <c r="DH295" i="1" a="1"/>
  <c r="DH295" i="1" s="1"/>
  <c r="DI295" i="1" a="1"/>
  <c r="DI295" i="1" s="1"/>
  <c r="EN335" i="1" a="1"/>
  <c r="EN335" i="1" s="1"/>
  <c r="EM335" i="1" a="1"/>
  <c r="EM335" i="1" s="1"/>
  <c r="DH335" i="1" a="1"/>
  <c r="DH335" i="1" s="1"/>
  <c r="EM375" i="1" a="1"/>
  <c r="EM375" i="1" s="1"/>
  <c r="EN375" i="1" a="1"/>
  <c r="EN375" i="1" s="1"/>
  <c r="DH375" i="1" a="1"/>
  <c r="DH375" i="1" s="1"/>
  <c r="DI375" i="1" a="1"/>
  <c r="DI375" i="1" s="1"/>
  <c r="EN423" i="1" a="1"/>
  <c r="EN423" i="1" s="1"/>
  <c r="EM423" i="1" a="1"/>
  <c r="EM423" i="1" s="1"/>
  <c r="DH423" i="1" a="1"/>
  <c r="DH423" i="1" s="1"/>
  <c r="EN455" i="1" a="1"/>
  <c r="EN455" i="1" s="1"/>
  <c r="EM455" i="1" a="1"/>
  <c r="EM455" i="1" s="1"/>
  <c r="DH455" i="1" a="1"/>
  <c r="DH455" i="1" s="1"/>
  <c r="EN503" i="1" a="1"/>
  <c r="EN503" i="1" s="1"/>
  <c r="EM503" i="1" a="1"/>
  <c r="EM503" i="1" s="1"/>
  <c r="DH503" i="1" a="1"/>
  <c r="DH503" i="1" s="1"/>
  <c r="DI503" i="1" a="1"/>
  <c r="DI503" i="1" s="1"/>
  <c r="EN535" i="1" a="1"/>
  <c r="EN535" i="1" s="1"/>
  <c r="EM535" i="1" a="1"/>
  <c r="EM535" i="1" s="1"/>
  <c r="DI535" i="1" a="1"/>
  <c r="DI535" i="1" s="1"/>
  <c r="DH535" i="1" a="1"/>
  <c r="DH535" i="1" s="1"/>
  <c r="EN575" i="1" a="1"/>
  <c r="EN575" i="1" s="1"/>
  <c r="EM575" i="1" a="1"/>
  <c r="EM575" i="1" s="1"/>
  <c r="DI575" i="1" a="1"/>
  <c r="DI575" i="1" s="1"/>
  <c r="DH575" i="1" a="1"/>
  <c r="DH575" i="1" s="1"/>
  <c r="EN3" i="1" a="1"/>
  <c r="EN3" i="1" s="1"/>
  <c r="EM3" i="1" a="1"/>
  <c r="EM3" i="1" s="1"/>
  <c r="DI3" i="1" a="1"/>
  <c r="DI3" i="1" s="1"/>
  <c r="DH3" i="1" a="1"/>
  <c r="DH3" i="1" s="1"/>
  <c r="EN11" i="1" a="1"/>
  <c r="EN11" i="1" s="1"/>
  <c r="EM11" i="1" a="1"/>
  <c r="EM11" i="1" s="1"/>
  <c r="DI11" i="1" a="1"/>
  <c r="DI11" i="1" s="1"/>
  <c r="DH11" i="1" a="1"/>
  <c r="DH11" i="1" s="1"/>
  <c r="EN19" i="1" a="1"/>
  <c r="EN19" i="1" s="1"/>
  <c r="EM19" i="1" a="1"/>
  <c r="EM19" i="1" s="1"/>
  <c r="DI19" i="1" a="1"/>
  <c r="DI19" i="1" s="1"/>
  <c r="DH19" i="1" a="1"/>
  <c r="DH19" i="1" s="1"/>
  <c r="EN27" i="1" a="1"/>
  <c r="EN27" i="1" s="1"/>
  <c r="EM27" i="1" a="1"/>
  <c r="EM27" i="1" s="1"/>
  <c r="DI27" i="1" a="1"/>
  <c r="DI27" i="1" s="1"/>
  <c r="DH27" i="1" a="1"/>
  <c r="DH27" i="1" s="1"/>
  <c r="EN35" i="1" a="1"/>
  <c r="EN35" i="1" s="1"/>
  <c r="EM35" i="1" a="1"/>
  <c r="EM35" i="1" s="1"/>
  <c r="DI35" i="1" a="1"/>
  <c r="DI35" i="1" s="1"/>
  <c r="DH35" i="1" a="1"/>
  <c r="DH35" i="1" s="1"/>
  <c r="EN43" i="1" a="1"/>
  <c r="EN43" i="1" s="1"/>
  <c r="EM43" i="1" a="1"/>
  <c r="EM43" i="1" s="1"/>
  <c r="DI43" i="1" a="1"/>
  <c r="DI43" i="1" s="1"/>
  <c r="DH43" i="1" a="1"/>
  <c r="DH43" i="1" s="1"/>
  <c r="EN51" i="1" a="1"/>
  <c r="EN51" i="1" s="1"/>
  <c r="EM51" i="1" a="1"/>
  <c r="EM51" i="1" s="1"/>
  <c r="DI51" i="1" a="1"/>
  <c r="DI51" i="1" s="1"/>
  <c r="DH51" i="1" a="1"/>
  <c r="DH51" i="1" s="1"/>
  <c r="EN59" i="1" a="1"/>
  <c r="EN59" i="1" s="1"/>
  <c r="EM59" i="1" a="1"/>
  <c r="EM59" i="1" s="1"/>
  <c r="DI59" i="1" a="1"/>
  <c r="DI59" i="1" s="1"/>
  <c r="DH59" i="1" a="1"/>
  <c r="DH59" i="1" s="1"/>
  <c r="EN67" i="1" a="1"/>
  <c r="EN67" i="1" s="1"/>
  <c r="EM67" i="1" a="1"/>
  <c r="EM67" i="1" s="1"/>
  <c r="DI67" i="1" a="1"/>
  <c r="DI67" i="1" s="1"/>
  <c r="DH67" i="1" a="1"/>
  <c r="DH67" i="1" s="1"/>
  <c r="EN75" i="1" a="1"/>
  <c r="EN75" i="1" s="1"/>
  <c r="EM75" i="1" a="1"/>
  <c r="EM75" i="1" s="1"/>
  <c r="DI75" i="1" a="1"/>
  <c r="DI75" i="1" s="1"/>
  <c r="DH75" i="1" a="1"/>
  <c r="DH75" i="1" s="1"/>
  <c r="EM83" i="1" a="1"/>
  <c r="EM83" i="1" s="1"/>
  <c r="EN83" i="1" a="1"/>
  <c r="EN83" i="1" s="1"/>
  <c r="DI83" i="1" a="1"/>
  <c r="DI83" i="1" s="1"/>
  <c r="DH83" i="1" a="1"/>
  <c r="DH83" i="1" s="1"/>
  <c r="EN91" i="1" a="1"/>
  <c r="EN91" i="1" s="1"/>
  <c r="EM91" i="1" a="1"/>
  <c r="EM91" i="1" s="1"/>
  <c r="DI91" i="1" a="1"/>
  <c r="DI91" i="1" s="1"/>
  <c r="DH91" i="1" a="1"/>
  <c r="DH91" i="1" s="1"/>
  <c r="EM99" i="1" a="1"/>
  <c r="EM99" i="1" s="1"/>
  <c r="EN99" i="1" a="1"/>
  <c r="EN99" i="1" s="1"/>
  <c r="DI99" i="1" a="1"/>
  <c r="DI99" i="1" s="1"/>
  <c r="DH99" i="1" a="1"/>
  <c r="DH99" i="1" s="1"/>
  <c r="EM107" i="1" a="1"/>
  <c r="EM107" i="1" s="1"/>
  <c r="EN107" i="1" a="1"/>
  <c r="EN107" i="1" s="1"/>
  <c r="DI107" i="1" a="1"/>
  <c r="DI107" i="1" s="1"/>
  <c r="DH107" i="1" a="1"/>
  <c r="DH107" i="1" s="1"/>
  <c r="EM115" i="1" a="1"/>
  <c r="EM115" i="1" s="1"/>
  <c r="EN115" i="1" a="1"/>
  <c r="EN115" i="1" s="1"/>
  <c r="DI115" i="1" a="1"/>
  <c r="DI115" i="1" s="1"/>
  <c r="DH115" i="1" a="1"/>
  <c r="DH115" i="1" s="1"/>
  <c r="EN123" i="1" a="1"/>
  <c r="EN123" i="1" s="1"/>
  <c r="EM123" i="1" a="1"/>
  <c r="EM123" i="1" s="1"/>
  <c r="DI123" i="1" a="1"/>
  <c r="DI123" i="1" s="1"/>
  <c r="DH123" i="1" a="1"/>
  <c r="DH123" i="1" s="1"/>
  <c r="EN131" i="1" a="1"/>
  <c r="EN131" i="1" s="1"/>
  <c r="EM131" i="1" a="1"/>
  <c r="EM131" i="1" s="1"/>
  <c r="DI131" i="1" a="1"/>
  <c r="DI131" i="1" s="1"/>
  <c r="DH131" i="1" a="1"/>
  <c r="DH131" i="1" s="1"/>
  <c r="EM139" i="1" a="1"/>
  <c r="EM139" i="1" s="1"/>
  <c r="EN139" i="1" a="1"/>
  <c r="EN139" i="1" s="1"/>
  <c r="DI139" i="1" a="1"/>
  <c r="DI139" i="1" s="1"/>
  <c r="DH139" i="1" a="1"/>
  <c r="DH139" i="1" s="1"/>
  <c r="EM147" i="1" a="1"/>
  <c r="EM147" i="1" s="1"/>
  <c r="EN147" i="1" a="1"/>
  <c r="EN147" i="1" s="1"/>
  <c r="DI147" i="1" a="1"/>
  <c r="DI147" i="1" s="1"/>
  <c r="DH147" i="1" a="1"/>
  <c r="DH147" i="1" s="1"/>
  <c r="EM155" i="1" a="1"/>
  <c r="EM155" i="1" s="1"/>
  <c r="EN155" i="1" a="1"/>
  <c r="EN155" i="1" s="1"/>
  <c r="DI155" i="1" a="1"/>
  <c r="DI155" i="1" s="1"/>
  <c r="DH155" i="1" a="1"/>
  <c r="DH155" i="1" s="1"/>
  <c r="EM163" i="1" a="1"/>
  <c r="EM163" i="1" s="1"/>
  <c r="EN163" i="1" a="1"/>
  <c r="EN163" i="1" s="1"/>
  <c r="DI163" i="1" a="1"/>
  <c r="DI163" i="1" s="1"/>
  <c r="DH163" i="1" a="1"/>
  <c r="DH163" i="1" s="1"/>
  <c r="EM171" i="1" a="1"/>
  <c r="EM171" i="1" s="1"/>
  <c r="EN171" i="1" a="1"/>
  <c r="EN171" i="1" s="1"/>
  <c r="DI171" i="1" a="1"/>
  <c r="DI171" i="1" s="1"/>
  <c r="DH171" i="1" a="1"/>
  <c r="DH171" i="1" s="1"/>
  <c r="EM179" i="1" a="1"/>
  <c r="EM179" i="1" s="1"/>
  <c r="EN179" i="1" a="1"/>
  <c r="EN179" i="1" s="1"/>
  <c r="DI179" i="1" a="1"/>
  <c r="DI179" i="1" s="1"/>
  <c r="DH179" i="1" a="1"/>
  <c r="DH179" i="1" s="1"/>
  <c r="EN187" i="1" a="1"/>
  <c r="EN187" i="1" s="1"/>
  <c r="EM187" i="1" a="1"/>
  <c r="EM187" i="1" s="1"/>
  <c r="DI187" i="1" a="1"/>
  <c r="DI187" i="1" s="1"/>
  <c r="DH187" i="1" a="1"/>
  <c r="DH187" i="1" s="1"/>
  <c r="EN195" i="1" a="1"/>
  <c r="EN195" i="1" s="1"/>
  <c r="EM195" i="1" a="1"/>
  <c r="EM195" i="1" s="1"/>
  <c r="DI195" i="1" a="1"/>
  <c r="DI195" i="1" s="1"/>
  <c r="DH195" i="1" a="1"/>
  <c r="DH195" i="1" s="1"/>
  <c r="EN203" i="1" a="1"/>
  <c r="EN203" i="1" s="1"/>
  <c r="EM203" i="1" a="1"/>
  <c r="EM203" i="1" s="1"/>
  <c r="DI203" i="1" a="1"/>
  <c r="DI203" i="1" s="1"/>
  <c r="DH203" i="1" a="1"/>
  <c r="DH203" i="1" s="1"/>
  <c r="EN211" i="1" a="1"/>
  <c r="EN211" i="1" s="1"/>
  <c r="EM211" i="1" a="1"/>
  <c r="EM211" i="1" s="1"/>
  <c r="DI211" i="1" a="1"/>
  <c r="DI211" i="1" s="1"/>
  <c r="DH211" i="1" a="1"/>
  <c r="DH211" i="1" s="1"/>
  <c r="EN219" i="1" a="1"/>
  <c r="EN219" i="1" s="1"/>
  <c r="EM219" i="1" a="1"/>
  <c r="EM219" i="1" s="1"/>
  <c r="DI219" i="1" a="1"/>
  <c r="DI219" i="1" s="1"/>
  <c r="DH219" i="1" a="1"/>
  <c r="DH219" i="1" s="1"/>
  <c r="EN227" i="1" a="1"/>
  <c r="EN227" i="1" s="1"/>
  <c r="EM227" i="1" a="1"/>
  <c r="EM227" i="1" s="1"/>
  <c r="DI227" i="1" a="1"/>
  <c r="DI227" i="1" s="1"/>
  <c r="DH227" i="1" a="1"/>
  <c r="DH227" i="1" s="1"/>
  <c r="EN235" i="1" a="1"/>
  <c r="EN235" i="1" s="1"/>
  <c r="EM235" i="1" a="1"/>
  <c r="EM235" i="1" s="1"/>
  <c r="DI235" i="1" a="1"/>
  <c r="DI235" i="1" s="1"/>
  <c r="DH235" i="1" a="1"/>
  <c r="DH235" i="1" s="1"/>
  <c r="EN243" i="1" a="1"/>
  <c r="EN243" i="1" s="1"/>
  <c r="EM243" i="1" a="1"/>
  <c r="EM243" i="1" s="1"/>
  <c r="DI243" i="1" a="1"/>
  <c r="DI243" i="1" s="1"/>
  <c r="DH243" i="1" a="1"/>
  <c r="DH243" i="1" s="1"/>
  <c r="EN251" i="1" a="1"/>
  <c r="EN251" i="1" s="1"/>
  <c r="EM251" i="1" a="1"/>
  <c r="EM251" i="1" s="1"/>
  <c r="DH251" i="1" a="1"/>
  <c r="DH251" i="1" s="1"/>
  <c r="DI251" i="1" a="1"/>
  <c r="DI251" i="1" s="1"/>
  <c r="EN259" i="1" a="1"/>
  <c r="EN259" i="1" s="1"/>
  <c r="EM259" i="1" a="1"/>
  <c r="EM259" i="1" s="1"/>
  <c r="DH259" i="1" a="1"/>
  <c r="DH259" i="1" s="1"/>
  <c r="DI259" i="1" a="1"/>
  <c r="DI259" i="1" s="1"/>
  <c r="EN267" i="1" a="1"/>
  <c r="EN267" i="1" s="1"/>
  <c r="EM267" i="1" a="1"/>
  <c r="EM267" i="1" s="1"/>
  <c r="DH267" i="1" a="1"/>
  <c r="DH267" i="1" s="1"/>
  <c r="DI267" i="1" a="1"/>
  <c r="DI267" i="1" s="1"/>
  <c r="EN275" i="1" a="1"/>
  <c r="EN275" i="1" s="1"/>
  <c r="EM275" i="1" a="1"/>
  <c r="EM275" i="1" s="1"/>
  <c r="DH275" i="1" a="1"/>
  <c r="DH275" i="1" s="1"/>
  <c r="DI275" i="1" a="1"/>
  <c r="DI275" i="1" s="1"/>
  <c r="EN283" i="1" a="1"/>
  <c r="EN283" i="1" s="1"/>
  <c r="EM283" i="1" a="1"/>
  <c r="EM283" i="1" s="1"/>
  <c r="DH283" i="1" a="1"/>
  <c r="DH283" i="1" s="1"/>
  <c r="DI283" i="1" a="1"/>
  <c r="DI283" i="1" s="1"/>
  <c r="EN291" i="1" a="1"/>
  <c r="EN291" i="1" s="1"/>
  <c r="EM291" i="1" a="1"/>
  <c r="EM291" i="1" s="1"/>
  <c r="DH291" i="1" a="1"/>
  <c r="DH291" i="1" s="1"/>
  <c r="DI291" i="1" a="1"/>
  <c r="DI291" i="1" s="1"/>
  <c r="EN299" i="1" a="1"/>
  <c r="EN299" i="1" s="1"/>
  <c r="EM299" i="1" a="1"/>
  <c r="EM299" i="1" s="1"/>
  <c r="DH299" i="1" a="1"/>
  <c r="DH299" i="1" s="1"/>
  <c r="DI299" i="1" a="1"/>
  <c r="DI299" i="1" s="1"/>
  <c r="EN307" i="1" a="1"/>
  <c r="EN307" i="1" s="1"/>
  <c r="EM307" i="1" a="1"/>
  <c r="EM307" i="1" s="1"/>
  <c r="DH307" i="1" a="1"/>
  <c r="DH307" i="1" s="1"/>
  <c r="DI307" i="1" a="1"/>
  <c r="DI307" i="1" s="1"/>
  <c r="EN315" i="1" a="1"/>
  <c r="EN315" i="1" s="1"/>
  <c r="EM315" i="1" a="1"/>
  <c r="EM315" i="1" s="1"/>
  <c r="DH315" i="1" a="1"/>
  <c r="DH315" i="1" s="1"/>
  <c r="DI315" i="1" a="1"/>
  <c r="DI315" i="1" s="1"/>
  <c r="EN323" i="1" a="1"/>
  <c r="EN323" i="1" s="1"/>
  <c r="EM323" i="1" a="1"/>
  <c r="EM323" i="1" s="1"/>
  <c r="DH323" i="1" a="1"/>
  <c r="DH323" i="1" s="1"/>
  <c r="DI323" i="1" a="1"/>
  <c r="DI323" i="1" s="1"/>
  <c r="EN331" i="1" a="1"/>
  <c r="EN331" i="1" s="1"/>
  <c r="EM331" i="1" a="1"/>
  <c r="EM331" i="1" s="1"/>
  <c r="DH331" i="1" a="1"/>
  <c r="DH331" i="1" s="1"/>
  <c r="DI331" i="1" a="1"/>
  <c r="DI331" i="1" s="1"/>
  <c r="EN339" i="1" a="1"/>
  <c r="EN339" i="1" s="1"/>
  <c r="EM339" i="1" a="1"/>
  <c r="EM339" i="1" s="1"/>
  <c r="DH339" i="1" a="1"/>
  <c r="DH339" i="1" s="1"/>
  <c r="DI339" i="1" a="1"/>
  <c r="DI339" i="1" s="1"/>
  <c r="EN347" i="1" a="1"/>
  <c r="EN347" i="1" s="1"/>
  <c r="EM347" i="1" a="1"/>
  <c r="EM347" i="1" s="1"/>
  <c r="DH347" i="1" a="1"/>
  <c r="DH347" i="1" s="1"/>
  <c r="DI347" i="1" a="1"/>
  <c r="DI347" i="1" s="1"/>
  <c r="EN355" i="1" a="1"/>
  <c r="EN355" i="1" s="1"/>
  <c r="EM355" i="1" a="1"/>
  <c r="EM355" i="1" s="1"/>
  <c r="DH355" i="1" a="1"/>
  <c r="DH355" i="1" s="1"/>
  <c r="DI355" i="1" a="1"/>
  <c r="DI355" i="1" s="1"/>
  <c r="EM363" i="1" a="1"/>
  <c r="EM363" i="1" s="1"/>
  <c r="EN363" i="1" a="1"/>
  <c r="EN363" i="1" s="1"/>
  <c r="DH363" i="1" a="1"/>
  <c r="DH363" i="1" s="1"/>
  <c r="DI363" i="1" a="1"/>
  <c r="DI363" i="1" s="1"/>
  <c r="EN371" i="1" a="1"/>
  <c r="EN371" i="1" s="1"/>
  <c r="EM371" i="1" a="1"/>
  <c r="EM371" i="1" s="1"/>
  <c r="DH371" i="1" a="1"/>
  <c r="DH371" i="1" s="1"/>
  <c r="DI371" i="1" a="1"/>
  <c r="DI371" i="1" s="1"/>
  <c r="EN379" i="1" a="1"/>
  <c r="EN379" i="1" s="1"/>
  <c r="EM379" i="1" a="1"/>
  <c r="EM379" i="1" s="1"/>
  <c r="DH379" i="1" a="1"/>
  <c r="DH379" i="1" s="1"/>
  <c r="DI379" i="1" a="1"/>
  <c r="DI379" i="1" s="1"/>
  <c r="EN387" i="1" a="1"/>
  <c r="EN387" i="1" s="1"/>
  <c r="EM387" i="1" a="1"/>
  <c r="EM387" i="1" s="1"/>
  <c r="DH387" i="1" a="1"/>
  <c r="DH387" i="1" s="1"/>
  <c r="DI387" i="1" a="1"/>
  <c r="DI387" i="1" s="1"/>
  <c r="EN395" i="1" a="1"/>
  <c r="EN395" i="1" s="1"/>
  <c r="EM395" i="1" a="1"/>
  <c r="EM395" i="1" s="1"/>
  <c r="DH395" i="1" a="1"/>
  <c r="DH395" i="1" s="1"/>
  <c r="DI395" i="1" a="1"/>
  <c r="DI395" i="1" s="1"/>
  <c r="EN403" i="1" a="1"/>
  <c r="EN403" i="1" s="1"/>
  <c r="EM403" i="1" a="1"/>
  <c r="EM403" i="1" s="1"/>
  <c r="DH403" i="1" a="1"/>
  <c r="DH403" i="1" s="1"/>
  <c r="DI403" i="1" a="1"/>
  <c r="DI403" i="1" s="1"/>
  <c r="EN411" i="1" a="1"/>
  <c r="EN411" i="1" s="1"/>
  <c r="EM411" i="1" a="1"/>
  <c r="EM411" i="1" s="1"/>
  <c r="DH411" i="1" a="1"/>
  <c r="DH411" i="1" s="1"/>
  <c r="DI411" i="1" a="1"/>
  <c r="DI411" i="1" s="1"/>
  <c r="EN419" i="1" a="1"/>
  <c r="EN419" i="1" s="1"/>
  <c r="EM419" i="1" a="1"/>
  <c r="EM419" i="1" s="1"/>
  <c r="DH419" i="1" a="1"/>
  <c r="DH419" i="1" s="1"/>
  <c r="DI419" i="1" a="1"/>
  <c r="DI419" i="1" s="1"/>
  <c r="EN427" i="1" a="1"/>
  <c r="EN427" i="1" s="1"/>
  <c r="EM427" i="1" a="1"/>
  <c r="EM427" i="1" s="1"/>
  <c r="DH427" i="1" a="1"/>
  <c r="DH427" i="1" s="1"/>
  <c r="DI427" i="1" a="1"/>
  <c r="DI427" i="1" s="1"/>
  <c r="EN435" i="1" a="1"/>
  <c r="EN435" i="1" s="1"/>
  <c r="EM435" i="1" a="1"/>
  <c r="EM435" i="1" s="1"/>
  <c r="DH435" i="1" a="1"/>
  <c r="DH435" i="1" s="1"/>
  <c r="DI435" i="1" a="1"/>
  <c r="DI435" i="1" s="1"/>
  <c r="EN443" i="1" a="1"/>
  <c r="EN443" i="1" s="1"/>
  <c r="EM443" i="1" a="1"/>
  <c r="EM443" i="1" s="1"/>
  <c r="DH443" i="1" a="1"/>
  <c r="DH443" i="1" s="1"/>
  <c r="DI443" i="1" a="1"/>
  <c r="DI443" i="1" s="1"/>
  <c r="EN451" i="1" a="1"/>
  <c r="EN451" i="1" s="1"/>
  <c r="EM451" i="1" a="1"/>
  <c r="EM451" i="1" s="1"/>
  <c r="DH451" i="1" a="1"/>
  <c r="DH451" i="1" s="1"/>
  <c r="DI451" i="1" a="1"/>
  <c r="DI451" i="1" s="1"/>
  <c r="EN459" i="1" a="1"/>
  <c r="EN459" i="1" s="1"/>
  <c r="EM459" i="1" a="1"/>
  <c r="EM459" i="1" s="1"/>
  <c r="DH459" i="1" a="1"/>
  <c r="DH459" i="1" s="1"/>
  <c r="DI459" i="1" a="1"/>
  <c r="DI459" i="1" s="1"/>
  <c r="EN467" i="1" a="1"/>
  <c r="EN467" i="1" s="1"/>
  <c r="EM467" i="1" a="1"/>
  <c r="EM467" i="1" s="1"/>
  <c r="DH467" i="1" a="1"/>
  <c r="DH467" i="1" s="1"/>
  <c r="DI467" i="1" a="1"/>
  <c r="DI467" i="1" s="1"/>
  <c r="EN475" i="1" a="1"/>
  <c r="EN475" i="1" s="1"/>
  <c r="EM475" i="1" a="1"/>
  <c r="EM475" i="1" s="1"/>
  <c r="DH475" i="1" a="1"/>
  <c r="DH475" i="1" s="1"/>
  <c r="DI475" i="1" a="1"/>
  <c r="DI475" i="1" s="1"/>
  <c r="EN483" i="1" a="1"/>
  <c r="EN483" i="1" s="1"/>
  <c r="EM483" i="1" a="1"/>
  <c r="EM483" i="1" s="1"/>
  <c r="DH483" i="1" a="1"/>
  <c r="DH483" i="1" s="1"/>
  <c r="DI483" i="1" a="1"/>
  <c r="DI483" i="1" s="1"/>
  <c r="EN491" i="1" a="1"/>
  <c r="EN491" i="1" s="1"/>
  <c r="EM491" i="1" a="1"/>
  <c r="EM491" i="1" s="1"/>
  <c r="DH491" i="1" a="1"/>
  <c r="DH491" i="1" s="1"/>
  <c r="DI491" i="1" a="1"/>
  <c r="DI491" i="1" s="1"/>
  <c r="EN499" i="1" a="1"/>
  <c r="EN499" i="1" s="1"/>
  <c r="EM499" i="1" a="1"/>
  <c r="EM499" i="1" s="1"/>
  <c r="DH499" i="1" a="1"/>
  <c r="DH499" i="1" s="1"/>
  <c r="DI499" i="1" a="1"/>
  <c r="DI499" i="1" s="1"/>
  <c r="EN507" i="1" a="1"/>
  <c r="EN507" i="1" s="1"/>
  <c r="EM507" i="1" a="1"/>
  <c r="EM507" i="1" s="1"/>
  <c r="DH507" i="1" a="1"/>
  <c r="DH507" i="1" s="1"/>
  <c r="DI507" i="1" a="1"/>
  <c r="DI507" i="1" s="1"/>
  <c r="EN515" i="1" a="1"/>
  <c r="EN515" i="1" s="1"/>
  <c r="EM515" i="1" a="1"/>
  <c r="EM515" i="1" s="1"/>
  <c r="DI515" i="1" a="1"/>
  <c r="DI515" i="1" s="1"/>
  <c r="DH515" i="1" a="1"/>
  <c r="DH515" i="1" s="1"/>
  <c r="EN523" i="1" a="1"/>
  <c r="EN523" i="1" s="1"/>
  <c r="EM523" i="1" a="1"/>
  <c r="EM523" i="1" s="1"/>
  <c r="DI523" i="1" a="1"/>
  <c r="DI523" i="1" s="1"/>
  <c r="DH523" i="1" a="1"/>
  <c r="DH523" i="1" s="1"/>
  <c r="EN531" i="1" a="1"/>
  <c r="EN531" i="1" s="1"/>
  <c r="EM531" i="1" a="1"/>
  <c r="EM531" i="1" s="1"/>
  <c r="DI531" i="1" a="1"/>
  <c r="DI531" i="1" s="1"/>
  <c r="DH531" i="1" a="1"/>
  <c r="DH531" i="1" s="1"/>
  <c r="EN539" i="1" a="1"/>
  <c r="EN539" i="1" s="1"/>
  <c r="EM539" i="1" a="1"/>
  <c r="EM539" i="1" s="1"/>
  <c r="DI539" i="1" a="1"/>
  <c r="DI539" i="1" s="1"/>
  <c r="DH539" i="1" a="1"/>
  <c r="DH539" i="1" s="1"/>
  <c r="EN547" i="1" a="1"/>
  <c r="EN547" i="1" s="1"/>
  <c r="EM547" i="1" a="1"/>
  <c r="EM547" i="1" s="1"/>
  <c r="DI547" i="1" a="1"/>
  <c r="DI547" i="1" s="1"/>
  <c r="DH547" i="1" a="1"/>
  <c r="DH547" i="1" s="1"/>
  <c r="EN555" i="1" a="1"/>
  <c r="EN555" i="1" s="1"/>
  <c r="EM555" i="1" a="1"/>
  <c r="EM555" i="1" s="1"/>
  <c r="DI555" i="1" a="1"/>
  <c r="DI555" i="1" s="1"/>
  <c r="DH555" i="1" a="1"/>
  <c r="DH555" i="1" s="1"/>
  <c r="EN563" i="1" a="1"/>
  <c r="EN563" i="1" s="1"/>
  <c r="EM563" i="1" a="1"/>
  <c r="EM563" i="1" s="1"/>
  <c r="DI563" i="1" a="1"/>
  <c r="DI563" i="1" s="1"/>
  <c r="DH563" i="1" a="1"/>
  <c r="DH563" i="1" s="1"/>
  <c r="EN571" i="1" a="1"/>
  <c r="EN571" i="1" s="1"/>
  <c r="EM571" i="1" a="1"/>
  <c r="EM571" i="1" s="1"/>
  <c r="DI571" i="1" a="1"/>
  <c r="DI571" i="1" s="1"/>
  <c r="DH571" i="1" a="1"/>
  <c r="DH571" i="1" s="1"/>
  <c r="EN579" i="1" a="1"/>
  <c r="EN579" i="1" s="1"/>
  <c r="EM579" i="1" a="1"/>
  <c r="EM579" i="1" s="1"/>
  <c r="DI579" i="1" a="1"/>
  <c r="DI579" i="1" s="1"/>
  <c r="DH579" i="1" a="1"/>
  <c r="DH579" i="1" s="1"/>
  <c r="DH8" i="1" a="1"/>
  <c r="DH8" i="1" s="1"/>
  <c r="DH32" i="1" a="1"/>
  <c r="DH32" i="1" s="1"/>
  <c r="DH64" i="1" a="1"/>
  <c r="DH64" i="1" s="1"/>
  <c r="DH96" i="1" a="1"/>
  <c r="DH96" i="1" s="1"/>
  <c r="DH128" i="1" a="1"/>
  <c r="DH128" i="1" s="1"/>
  <c r="DH160" i="1" a="1"/>
  <c r="DH160" i="1" s="1"/>
  <c r="DH192" i="1" a="1"/>
  <c r="DH192" i="1" s="1"/>
  <c r="DH224" i="1" a="1"/>
  <c r="DH224" i="1" s="1"/>
  <c r="DH346" i="1" a="1"/>
  <c r="DH346" i="1" s="1"/>
  <c r="EN46" i="1" a="1"/>
  <c r="EN46" i="1" s="1"/>
  <c r="EM46" i="1" a="1"/>
  <c r="EM46" i="1" s="1"/>
  <c r="DI46" i="1" a="1"/>
  <c r="DI46" i="1" s="1"/>
  <c r="DH46" i="1" a="1"/>
  <c r="DH46" i="1" s="1"/>
  <c r="EM102" i="1" a="1"/>
  <c r="EM102" i="1" s="1"/>
  <c r="EN102" i="1" a="1"/>
  <c r="EN102" i="1" s="1"/>
  <c r="DI102" i="1" a="1"/>
  <c r="DI102" i="1" s="1"/>
  <c r="DH102" i="1" a="1"/>
  <c r="DH102" i="1" s="1"/>
  <c r="EM158" i="1" a="1"/>
  <c r="EM158" i="1" s="1"/>
  <c r="EN158" i="1" a="1"/>
  <c r="EN158" i="1" s="1"/>
  <c r="DI158" i="1" a="1"/>
  <c r="DI158" i="1" s="1"/>
  <c r="DH158" i="1" a="1"/>
  <c r="DH158" i="1" s="1"/>
  <c r="EM222" i="1" a="1"/>
  <c r="EM222" i="1" s="1"/>
  <c r="EN222" i="1" a="1"/>
  <c r="EN222" i="1" s="1"/>
  <c r="DI222" i="1" a="1"/>
  <c r="DI222" i="1" s="1"/>
  <c r="DH222" i="1" a="1"/>
  <c r="DH222" i="1" s="1"/>
  <c r="EM302" i="1" a="1"/>
  <c r="EM302" i="1" s="1"/>
  <c r="EN302" i="1" a="1"/>
  <c r="EN302" i="1" s="1"/>
  <c r="DI302" i="1" a="1"/>
  <c r="DI302" i="1" s="1"/>
  <c r="DH302" i="1" a="1"/>
  <c r="DH302" i="1" s="1"/>
  <c r="EM454" i="1" a="1"/>
  <c r="EM454" i="1" s="1"/>
  <c r="EN454" i="1" a="1"/>
  <c r="EN454" i="1" s="1"/>
  <c r="DI454" i="1" a="1"/>
  <c r="DI454" i="1" s="1"/>
  <c r="DH454" i="1" a="1"/>
  <c r="DH454" i="1" s="1"/>
  <c r="EN31" i="1" a="1"/>
  <c r="EN31" i="1" s="1"/>
  <c r="EM31" i="1" a="1"/>
  <c r="EM31" i="1" s="1"/>
  <c r="DI31" i="1" a="1"/>
  <c r="DI31" i="1" s="1"/>
  <c r="DH31" i="1" a="1"/>
  <c r="DH31" i="1" s="1"/>
  <c r="EN95" i="1" a="1"/>
  <c r="EN95" i="1" s="1"/>
  <c r="EM95" i="1" a="1"/>
  <c r="EM95" i="1" s="1"/>
  <c r="DI95" i="1" a="1"/>
  <c r="DI95" i="1" s="1"/>
  <c r="DH95" i="1" a="1"/>
  <c r="DH95" i="1" s="1"/>
  <c r="EM175" i="1" a="1"/>
  <c r="EM175" i="1" s="1"/>
  <c r="EN175" i="1" a="1"/>
  <c r="EN175" i="1" s="1"/>
  <c r="DI175" i="1" a="1"/>
  <c r="DI175" i="1" s="1"/>
  <c r="DH175" i="1" a="1"/>
  <c r="DH175" i="1" s="1"/>
  <c r="EN407" i="1" a="1"/>
  <c r="EN407" i="1" s="1"/>
  <c r="EM407" i="1" a="1"/>
  <c r="EM407" i="1" s="1"/>
  <c r="DH407" i="1" a="1"/>
  <c r="DH407" i="1" s="1"/>
  <c r="DI407" i="1" a="1"/>
  <c r="DI407" i="1" s="1"/>
  <c r="EN4" i="1" a="1"/>
  <c r="EN4" i="1" s="1"/>
  <c r="EM4" i="1" a="1"/>
  <c r="EM4" i="1" s="1"/>
  <c r="DI4" i="1" a="1"/>
  <c r="DI4" i="1" s="1"/>
  <c r="EN12" i="1" a="1"/>
  <c r="EN12" i="1" s="1"/>
  <c r="EM12" i="1" a="1"/>
  <c r="EM12" i="1" s="1"/>
  <c r="DI12" i="1" a="1"/>
  <c r="DI12" i="1" s="1"/>
  <c r="EN20" i="1" a="1"/>
  <c r="EN20" i="1" s="1"/>
  <c r="EM20" i="1" a="1"/>
  <c r="EM20" i="1" s="1"/>
  <c r="DI20" i="1" a="1"/>
  <c r="DI20" i="1" s="1"/>
  <c r="EN28" i="1" a="1"/>
  <c r="EN28" i="1" s="1"/>
  <c r="EM28" i="1" a="1"/>
  <c r="EM28" i="1" s="1"/>
  <c r="DI28" i="1" a="1"/>
  <c r="DI28" i="1" s="1"/>
  <c r="EN36" i="1" a="1"/>
  <c r="EN36" i="1" s="1"/>
  <c r="EM36" i="1" a="1"/>
  <c r="EM36" i="1" s="1"/>
  <c r="DI36" i="1" a="1"/>
  <c r="DI36" i="1" s="1"/>
  <c r="EN44" i="1" a="1"/>
  <c r="EN44" i="1" s="1"/>
  <c r="EM44" i="1" a="1"/>
  <c r="EM44" i="1" s="1"/>
  <c r="DI44" i="1" a="1"/>
  <c r="DI44" i="1" s="1"/>
  <c r="EN52" i="1" a="1"/>
  <c r="EN52" i="1" s="1"/>
  <c r="EM52" i="1" a="1"/>
  <c r="EM52" i="1" s="1"/>
  <c r="DI52" i="1" a="1"/>
  <c r="DI52" i="1" s="1"/>
  <c r="EN60" i="1" a="1"/>
  <c r="EN60" i="1" s="1"/>
  <c r="EM60" i="1" a="1"/>
  <c r="EM60" i="1" s="1"/>
  <c r="DI60" i="1" a="1"/>
  <c r="DI60" i="1" s="1"/>
  <c r="EN68" i="1" a="1"/>
  <c r="EN68" i="1" s="1"/>
  <c r="EM68" i="1" a="1"/>
  <c r="EM68" i="1" s="1"/>
  <c r="DI68" i="1" a="1"/>
  <c r="DI68" i="1" s="1"/>
  <c r="EN76" i="1" a="1"/>
  <c r="EN76" i="1" s="1"/>
  <c r="EM76" i="1" a="1"/>
  <c r="EM76" i="1" s="1"/>
  <c r="DI76" i="1" a="1"/>
  <c r="DI76" i="1" s="1"/>
  <c r="EM84" i="1" a="1"/>
  <c r="EM84" i="1" s="1"/>
  <c r="EN84" i="1" a="1"/>
  <c r="EN84" i="1" s="1"/>
  <c r="DI84" i="1" a="1"/>
  <c r="DI84" i="1" s="1"/>
  <c r="EM92" i="1" a="1"/>
  <c r="EM92" i="1" s="1"/>
  <c r="EN92" i="1" a="1"/>
  <c r="EN92" i="1" s="1"/>
  <c r="DI92" i="1" a="1"/>
  <c r="DI92" i="1" s="1"/>
  <c r="EN100" i="1" a="1"/>
  <c r="EN100" i="1" s="1"/>
  <c r="EM100" i="1" a="1"/>
  <c r="EM100" i="1" s="1"/>
  <c r="DI100" i="1" a="1"/>
  <c r="DI100" i="1" s="1"/>
  <c r="EN108" i="1" a="1"/>
  <c r="EN108" i="1" s="1"/>
  <c r="EM108" i="1" a="1"/>
  <c r="EM108" i="1" s="1"/>
  <c r="DI108" i="1" a="1"/>
  <c r="DI108" i="1" s="1"/>
  <c r="EN116" i="1" a="1"/>
  <c r="EN116" i="1" s="1"/>
  <c r="EM116" i="1" a="1"/>
  <c r="EM116" i="1" s="1"/>
  <c r="DI116" i="1" a="1"/>
  <c r="DI116" i="1" s="1"/>
  <c r="EN124" i="1" a="1"/>
  <c r="EN124" i="1" s="1"/>
  <c r="EM124" i="1" a="1"/>
  <c r="EM124" i="1" s="1"/>
  <c r="DI124" i="1" a="1"/>
  <c r="DI124" i="1" s="1"/>
  <c r="EN132" i="1" a="1"/>
  <c r="EN132" i="1" s="1"/>
  <c r="EM132" i="1" a="1"/>
  <c r="EM132" i="1" s="1"/>
  <c r="DI132" i="1" a="1"/>
  <c r="DI132" i="1" s="1"/>
  <c r="EN140" i="1" a="1"/>
  <c r="EN140" i="1" s="1"/>
  <c r="EM140" i="1" a="1"/>
  <c r="EM140" i="1" s="1"/>
  <c r="DI140" i="1" a="1"/>
  <c r="DI140" i="1" s="1"/>
  <c r="EN148" i="1" a="1"/>
  <c r="EN148" i="1" s="1"/>
  <c r="EM148" i="1" a="1"/>
  <c r="EM148" i="1" s="1"/>
  <c r="DI148" i="1" a="1"/>
  <c r="DI148" i="1" s="1"/>
  <c r="EN156" i="1" a="1"/>
  <c r="EN156" i="1" s="1"/>
  <c r="EM156" i="1" a="1"/>
  <c r="EM156" i="1" s="1"/>
  <c r="DI156" i="1" a="1"/>
  <c r="DI156" i="1" s="1"/>
  <c r="EN164" i="1" a="1"/>
  <c r="EN164" i="1" s="1"/>
  <c r="EM164" i="1" a="1"/>
  <c r="EM164" i="1" s="1"/>
  <c r="DI164" i="1" a="1"/>
  <c r="DI164" i="1" s="1"/>
  <c r="EN172" i="1" a="1"/>
  <c r="EN172" i="1" s="1"/>
  <c r="EM172" i="1" a="1"/>
  <c r="EM172" i="1" s="1"/>
  <c r="DI172" i="1" a="1"/>
  <c r="DI172" i="1" s="1"/>
  <c r="EN180" i="1" a="1"/>
  <c r="EN180" i="1" s="1"/>
  <c r="EM180" i="1" a="1"/>
  <c r="EM180" i="1" s="1"/>
  <c r="DI180" i="1" a="1"/>
  <c r="DI180" i="1" s="1"/>
  <c r="EN188" i="1" a="1"/>
  <c r="EN188" i="1" s="1"/>
  <c r="EM188" i="1" a="1"/>
  <c r="EM188" i="1" s="1"/>
  <c r="DI188" i="1" a="1"/>
  <c r="DI188" i="1" s="1"/>
  <c r="EN196" i="1" a="1"/>
  <c r="EN196" i="1" s="1"/>
  <c r="EM196" i="1" a="1"/>
  <c r="EM196" i="1" s="1"/>
  <c r="DI196" i="1" a="1"/>
  <c r="DI196" i="1" s="1"/>
  <c r="EN204" i="1" a="1"/>
  <c r="EN204" i="1" s="1"/>
  <c r="EM204" i="1" a="1"/>
  <c r="EM204" i="1" s="1"/>
  <c r="DI204" i="1" a="1"/>
  <c r="DI204" i="1" s="1"/>
  <c r="EN212" i="1" a="1"/>
  <c r="EN212" i="1" s="1"/>
  <c r="EM212" i="1" a="1"/>
  <c r="EM212" i="1" s="1"/>
  <c r="DI212" i="1" a="1"/>
  <c r="DI212" i="1" s="1"/>
  <c r="EN220" i="1" a="1"/>
  <c r="EN220" i="1" s="1"/>
  <c r="EM220" i="1" a="1"/>
  <c r="EM220" i="1" s="1"/>
  <c r="DI220" i="1" a="1"/>
  <c r="DI220" i="1" s="1"/>
  <c r="EN228" i="1" a="1"/>
  <c r="EN228" i="1" s="1"/>
  <c r="EM228" i="1" a="1"/>
  <c r="EM228" i="1" s="1"/>
  <c r="DI228" i="1" a="1"/>
  <c r="DI228" i="1" s="1"/>
  <c r="EN236" i="1" a="1"/>
  <c r="EN236" i="1" s="1"/>
  <c r="EM236" i="1" a="1"/>
  <c r="EM236" i="1" s="1"/>
  <c r="DI236" i="1" a="1"/>
  <c r="DI236" i="1" s="1"/>
  <c r="EN244" i="1" a="1"/>
  <c r="EN244" i="1" s="1"/>
  <c r="EM244" i="1" a="1"/>
  <c r="EM244" i="1" s="1"/>
  <c r="DI244" i="1" a="1"/>
  <c r="DI244" i="1" s="1"/>
  <c r="EN252" i="1" a="1"/>
  <c r="EN252" i="1" s="1"/>
  <c r="EM252" i="1" a="1"/>
  <c r="EM252" i="1" s="1"/>
  <c r="DI252" i="1" a="1"/>
  <c r="DI252" i="1" s="1"/>
  <c r="DH252" i="1" a="1"/>
  <c r="DH252" i="1" s="1"/>
  <c r="EN260" i="1" a="1"/>
  <c r="EN260" i="1" s="1"/>
  <c r="EM260" i="1" a="1"/>
  <c r="EM260" i="1" s="1"/>
  <c r="DI260" i="1" a="1"/>
  <c r="DI260" i="1" s="1"/>
  <c r="DH260" i="1" a="1"/>
  <c r="DH260" i="1" s="1"/>
  <c r="EN268" i="1" a="1"/>
  <c r="EN268" i="1" s="1"/>
  <c r="EM268" i="1" a="1"/>
  <c r="EM268" i="1" s="1"/>
  <c r="DI268" i="1" a="1"/>
  <c r="DI268" i="1" s="1"/>
  <c r="DH268" i="1" a="1"/>
  <c r="DH268" i="1" s="1"/>
  <c r="EN276" i="1" a="1"/>
  <c r="EN276" i="1" s="1"/>
  <c r="EM276" i="1" a="1"/>
  <c r="EM276" i="1" s="1"/>
  <c r="DI276" i="1" a="1"/>
  <c r="DI276" i="1" s="1"/>
  <c r="DH276" i="1" a="1"/>
  <c r="DH276" i="1" s="1"/>
  <c r="EN284" i="1" a="1"/>
  <c r="EN284" i="1" s="1"/>
  <c r="EM284" i="1" a="1"/>
  <c r="EM284" i="1" s="1"/>
  <c r="DI284" i="1" a="1"/>
  <c r="DI284" i="1" s="1"/>
  <c r="DH284" i="1" a="1"/>
  <c r="DH284" i="1" s="1"/>
  <c r="EN292" i="1" a="1"/>
  <c r="EN292" i="1" s="1"/>
  <c r="EM292" i="1" a="1"/>
  <c r="EM292" i="1" s="1"/>
  <c r="DI292" i="1" a="1"/>
  <c r="DI292" i="1" s="1"/>
  <c r="DH292" i="1" a="1"/>
  <c r="DH292" i="1" s="1"/>
  <c r="EN300" i="1" a="1"/>
  <c r="EN300" i="1" s="1"/>
  <c r="EM300" i="1" a="1"/>
  <c r="EM300" i="1" s="1"/>
  <c r="DI300" i="1" a="1"/>
  <c r="DI300" i="1" s="1"/>
  <c r="DH300" i="1" a="1"/>
  <c r="DH300" i="1" s="1"/>
  <c r="EN308" i="1" a="1"/>
  <c r="EN308" i="1" s="1"/>
  <c r="EM308" i="1" a="1"/>
  <c r="EM308" i="1" s="1"/>
  <c r="DI308" i="1" a="1"/>
  <c r="DI308" i="1" s="1"/>
  <c r="DH308" i="1" a="1"/>
  <c r="DH308" i="1" s="1"/>
  <c r="EN316" i="1" a="1"/>
  <c r="EN316" i="1" s="1"/>
  <c r="EM316" i="1" a="1"/>
  <c r="EM316" i="1" s="1"/>
  <c r="DI316" i="1" a="1"/>
  <c r="DI316" i="1" s="1"/>
  <c r="DH316" i="1" a="1"/>
  <c r="DH316" i="1" s="1"/>
  <c r="EN324" i="1" a="1"/>
  <c r="EN324" i="1" s="1"/>
  <c r="EM324" i="1" a="1"/>
  <c r="EM324" i="1" s="1"/>
  <c r="DI324" i="1" a="1"/>
  <c r="DI324" i="1" s="1"/>
  <c r="DH324" i="1" a="1"/>
  <c r="DH324" i="1" s="1"/>
  <c r="EN332" i="1" a="1"/>
  <c r="EN332" i="1" s="1"/>
  <c r="EM332" i="1" a="1"/>
  <c r="EM332" i="1" s="1"/>
  <c r="DI332" i="1" a="1"/>
  <c r="DI332" i="1" s="1"/>
  <c r="DH332" i="1" a="1"/>
  <c r="DH332" i="1" s="1"/>
  <c r="EN340" i="1" a="1"/>
  <c r="EN340" i="1" s="1"/>
  <c r="EM340" i="1" a="1"/>
  <c r="EM340" i="1" s="1"/>
  <c r="DI340" i="1" a="1"/>
  <c r="DI340" i="1" s="1"/>
  <c r="DH340" i="1" a="1"/>
  <c r="DH340" i="1" s="1"/>
  <c r="EN348" i="1" a="1"/>
  <c r="EN348" i="1" s="1"/>
  <c r="EM348" i="1" a="1"/>
  <c r="EM348" i="1" s="1"/>
  <c r="DI348" i="1" a="1"/>
  <c r="DI348" i="1" s="1"/>
  <c r="DH348" i="1" a="1"/>
  <c r="DH348" i="1" s="1"/>
  <c r="EN356" i="1" a="1"/>
  <c r="EN356" i="1" s="1"/>
  <c r="EM356" i="1" a="1"/>
  <c r="EM356" i="1" s="1"/>
  <c r="DI356" i="1" a="1"/>
  <c r="DI356" i="1" s="1"/>
  <c r="DH356" i="1" a="1"/>
  <c r="DH356" i="1" s="1"/>
  <c r="EM364" i="1" a="1"/>
  <c r="EM364" i="1" s="1"/>
  <c r="EN364" i="1" a="1"/>
  <c r="EN364" i="1" s="1"/>
  <c r="DI364" i="1" a="1"/>
  <c r="DI364" i="1" s="1"/>
  <c r="DH364" i="1" a="1"/>
  <c r="DH364" i="1" s="1"/>
  <c r="EM372" i="1" a="1"/>
  <c r="EM372" i="1" s="1"/>
  <c r="EN372" i="1" a="1"/>
  <c r="EN372" i="1" s="1"/>
  <c r="DI372" i="1" a="1"/>
  <c r="DI372" i="1" s="1"/>
  <c r="DH372" i="1" a="1"/>
  <c r="DH372" i="1" s="1"/>
  <c r="EM380" i="1" a="1"/>
  <c r="EM380" i="1" s="1"/>
  <c r="EN380" i="1" a="1"/>
  <c r="EN380" i="1" s="1"/>
  <c r="DI380" i="1" a="1"/>
  <c r="DI380" i="1" s="1"/>
  <c r="DH380" i="1" a="1"/>
  <c r="DH380" i="1" s="1"/>
  <c r="EM388" i="1" a="1"/>
  <c r="EM388" i="1" s="1"/>
  <c r="EN388" i="1" a="1"/>
  <c r="EN388" i="1" s="1"/>
  <c r="DI388" i="1" a="1"/>
  <c r="DI388" i="1" s="1"/>
  <c r="DH388" i="1" a="1"/>
  <c r="DH388" i="1" s="1"/>
  <c r="EN396" i="1" a="1"/>
  <c r="EN396" i="1" s="1"/>
  <c r="EM396" i="1" a="1"/>
  <c r="EM396" i="1" s="1"/>
  <c r="DI396" i="1" a="1"/>
  <c r="DI396" i="1" s="1"/>
  <c r="DH396" i="1" a="1"/>
  <c r="DH396" i="1" s="1"/>
  <c r="EN404" i="1" a="1"/>
  <c r="EN404" i="1" s="1"/>
  <c r="EM404" i="1" a="1"/>
  <c r="EM404" i="1" s="1"/>
  <c r="DI404" i="1" a="1"/>
  <c r="DI404" i="1" s="1"/>
  <c r="DH404" i="1" a="1"/>
  <c r="DH404" i="1" s="1"/>
  <c r="EN412" i="1" a="1"/>
  <c r="EN412" i="1" s="1"/>
  <c r="EM412" i="1" a="1"/>
  <c r="EM412" i="1" s="1"/>
  <c r="DI412" i="1" a="1"/>
  <c r="DI412" i="1" s="1"/>
  <c r="DH412" i="1" a="1"/>
  <c r="DH412" i="1" s="1"/>
  <c r="EN420" i="1" a="1"/>
  <c r="EN420" i="1" s="1"/>
  <c r="EM420" i="1" a="1"/>
  <c r="EM420" i="1" s="1"/>
  <c r="DI420" i="1" a="1"/>
  <c r="DI420" i="1" s="1"/>
  <c r="DH420" i="1" a="1"/>
  <c r="DH420" i="1" s="1"/>
  <c r="EN428" i="1" a="1"/>
  <c r="EN428" i="1" s="1"/>
  <c r="EM428" i="1" a="1"/>
  <c r="EM428" i="1" s="1"/>
  <c r="DI428" i="1" a="1"/>
  <c r="DI428" i="1" s="1"/>
  <c r="DH428" i="1" a="1"/>
  <c r="DH428" i="1" s="1"/>
  <c r="EN436" i="1" a="1"/>
  <c r="EN436" i="1" s="1"/>
  <c r="EM436" i="1" a="1"/>
  <c r="EM436" i="1" s="1"/>
  <c r="DI436" i="1" a="1"/>
  <c r="DI436" i="1" s="1"/>
  <c r="DH436" i="1" a="1"/>
  <c r="DH436" i="1" s="1"/>
  <c r="EN444" i="1" a="1"/>
  <c r="EN444" i="1" s="1"/>
  <c r="EM444" i="1" a="1"/>
  <c r="EM444" i="1" s="1"/>
  <c r="DI444" i="1" a="1"/>
  <c r="DI444" i="1" s="1"/>
  <c r="DH444" i="1" a="1"/>
  <c r="DH444" i="1" s="1"/>
  <c r="EN452" i="1" a="1"/>
  <c r="EN452" i="1" s="1"/>
  <c r="EM452" i="1" a="1"/>
  <c r="EM452" i="1" s="1"/>
  <c r="DI452" i="1" a="1"/>
  <c r="DI452" i="1" s="1"/>
  <c r="DH452" i="1" a="1"/>
  <c r="DH452" i="1" s="1"/>
  <c r="EN460" i="1" a="1"/>
  <c r="EN460" i="1" s="1"/>
  <c r="EM460" i="1" a="1"/>
  <c r="EM460" i="1" s="1"/>
  <c r="DI460" i="1" a="1"/>
  <c r="DI460" i="1" s="1"/>
  <c r="DH460" i="1" a="1"/>
  <c r="DH460" i="1" s="1"/>
  <c r="EN468" i="1" a="1"/>
  <c r="EN468" i="1" s="1"/>
  <c r="EM468" i="1" a="1"/>
  <c r="EM468" i="1" s="1"/>
  <c r="DI468" i="1" a="1"/>
  <c r="DI468" i="1" s="1"/>
  <c r="DH468" i="1" a="1"/>
  <c r="DH468" i="1" s="1"/>
  <c r="EN476" i="1" a="1"/>
  <c r="EN476" i="1" s="1"/>
  <c r="EM476" i="1" a="1"/>
  <c r="EM476" i="1" s="1"/>
  <c r="DI476" i="1" a="1"/>
  <c r="DI476" i="1" s="1"/>
  <c r="DH476" i="1" a="1"/>
  <c r="DH476" i="1" s="1"/>
  <c r="EN484" i="1" a="1"/>
  <c r="EN484" i="1" s="1"/>
  <c r="EM484" i="1" a="1"/>
  <c r="EM484" i="1" s="1"/>
  <c r="DI484" i="1" a="1"/>
  <c r="DI484" i="1" s="1"/>
  <c r="DH484" i="1" a="1"/>
  <c r="DH484" i="1" s="1"/>
  <c r="EN492" i="1" a="1"/>
  <c r="EN492" i="1" s="1"/>
  <c r="EM492" i="1" a="1"/>
  <c r="EM492" i="1" s="1"/>
  <c r="DI492" i="1" a="1"/>
  <c r="DI492" i="1" s="1"/>
  <c r="DH492" i="1" a="1"/>
  <c r="DH492" i="1" s="1"/>
  <c r="EN500" i="1" a="1"/>
  <c r="EN500" i="1" s="1"/>
  <c r="EM500" i="1" a="1"/>
  <c r="EM500" i="1" s="1"/>
  <c r="DI500" i="1" a="1"/>
  <c r="DI500" i="1" s="1"/>
  <c r="DH500" i="1" a="1"/>
  <c r="DH500" i="1" s="1"/>
  <c r="EN508" i="1" a="1"/>
  <c r="EN508" i="1" s="1"/>
  <c r="EM508" i="1" a="1"/>
  <c r="EM508" i="1" s="1"/>
  <c r="DH508" i="1" a="1"/>
  <c r="DH508" i="1" s="1"/>
  <c r="DI508" i="1" a="1"/>
  <c r="DI508" i="1" s="1"/>
  <c r="Q516" i="1"/>
  <c r="EN524" i="1" a="1"/>
  <c r="EN524" i="1" s="1"/>
  <c r="EM524" i="1" a="1"/>
  <c r="EM524" i="1" s="1"/>
  <c r="DI524" i="1" a="1"/>
  <c r="DI524" i="1" s="1"/>
  <c r="DH524" i="1" a="1"/>
  <c r="DH524" i="1" s="1"/>
  <c r="EN532" i="1" a="1"/>
  <c r="EN532" i="1" s="1"/>
  <c r="EM532" i="1" a="1"/>
  <c r="EM532" i="1" s="1"/>
  <c r="DI532" i="1" a="1"/>
  <c r="DI532" i="1" s="1"/>
  <c r="DH532" i="1" a="1"/>
  <c r="DH532" i="1" s="1"/>
  <c r="EN540" i="1" a="1"/>
  <c r="EN540" i="1" s="1"/>
  <c r="EM540" i="1" a="1"/>
  <c r="EM540" i="1" s="1"/>
  <c r="DI540" i="1" a="1"/>
  <c r="DI540" i="1" s="1"/>
  <c r="DH540" i="1" a="1"/>
  <c r="DH540" i="1" s="1"/>
  <c r="EN548" i="1" a="1"/>
  <c r="EN548" i="1" s="1"/>
  <c r="EM548" i="1" a="1"/>
  <c r="EM548" i="1" s="1"/>
  <c r="DI548" i="1" a="1"/>
  <c r="DI548" i="1" s="1"/>
  <c r="DH548" i="1" a="1"/>
  <c r="DH548" i="1" s="1"/>
  <c r="EN556" i="1" a="1"/>
  <c r="EN556" i="1" s="1"/>
  <c r="EM556" i="1" a="1"/>
  <c r="EM556" i="1" s="1"/>
  <c r="DI556" i="1" a="1"/>
  <c r="DI556" i="1" s="1"/>
  <c r="DH556" i="1" a="1"/>
  <c r="DH556" i="1" s="1"/>
  <c r="EN564" i="1" a="1"/>
  <c r="EN564" i="1" s="1"/>
  <c r="EM564" i="1" a="1"/>
  <c r="EM564" i="1" s="1"/>
  <c r="DI564" i="1" a="1"/>
  <c r="DI564" i="1" s="1"/>
  <c r="DH564" i="1" a="1"/>
  <c r="DH564" i="1" s="1"/>
  <c r="EN572" i="1" a="1"/>
  <c r="EN572" i="1" s="1"/>
  <c r="EM572" i="1" a="1"/>
  <c r="EM572" i="1" s="1"/>
  <c r="DI572" i="1" a="1"/>
  <c r="DI572" i="1" s="1"/>
  <c r="DH572" i="1" a="1"/>
  <c r="DH572" i="1" s="1"/>
  <c r="EN580" i="1" a="1"/>
  <c r="EN580" i="1" s="1"/>
  <c r="EM580" i="1" a="1"/>
  <c r="EM580" i="1" s="1"/>
  <c r="DI580" i="1" a="1"/>
  <c r="DI580" i="1" s="1"/>
  <c r="DH580" i="1" a="1"/>
  <c r="DH580" i="1" s="1"/>
  <c r="EN588" i="1" a="1"/>
  <c r="EN588" i="1" s="1"/>
  <c r="EM588" i="1" a="1"/>
  <c r="EM588" i="1" s="1"/>
  <c r="DI588" i="1" a="1"/>
  <c r="DI588" i="1" s="1"/>
  <c r="DH588" i="1" a="1"/>
  <c r="DH588" i="1" s="1"/>
  <c r="EN596" i="1" a="1"/>
  <c r="EN596" i="1" s="1"/>
  <c r="EM596" i="1" a="1"/>
  <c r="EM596" i="1" s="1"/>
  <c r="DI596" i="1" a="1"/>
  <c r="DI596" i="1" s="1"/>
  <c r="DH596" i="1" a="1"/>
  <c r="DH596" i="1" s="1"/>
  <c r="EN604" i="1" a="1"/>
  <c r="EN604" i="1" s="1"/>
  <c r="EM604" i="1" a="1"/>
  <c r="EM604" i="1" s="1"/>
  <c r="DI604" i="1" a="1"/>
  <c r="DI604" i="1" s="1"/>
  <c r="DH604" i="1" a="1"/>
  <c r="DH604" i="1" s="1"/>
  <c r="EN612" i="1" a="1"/>
  <c r="EN612" i="1" s="1"/>
  <c r="EM612" i="1" a="1"/>
  <c r="EM612" i="1" s="1"/>
  <c r="DI612" i="1" a="1"/>
  <c r="DI612" i="1" s="1"/>
  <c r="DH612" i="1" a="1"/>
  <c r="DH612" i="1" s="1"/>
  <c r="EN620" i="1" a="1"/>
  <c r="EN620" i="1" s="1"/>
  <c r="EM620" i="1" a="1"/>
  <c r="EM620" i="1" s="1"/>
  <c r="DI620" i="1" a="1"/>
  <c r="DI620" i="1" s="1"/>
  <c r="DH620" i="1" a="1"/>
  <c r="DH620" i="1" s="1"/>
  <c r="EN628" i="1" a="1"/>
  <c r="EN628" i="1" s="1"/>
  <c r="EM628" i="1" a="1"/>
  <c r="EM628" i="1" s="1"/>
  <c r="DI628" i="1" a="1"/>
  <c r="DI628" i="1" s="1"/>
  <c r="DH628" i="1" a="1"/>
  <c r="DH628" i="1" s="1"/>
  <c r="EN636" i="1" a="1"/>
  <c r="EN636" i="1" s="1"/>
  <c r="EM636" i="1" a="1"/>
  <c r="EM636" i="1" s="1"/>
  <c r="DI636" i="1" a="1"/>
  <c r="DI636" i="1" s="1"/>
  <c r="DH636" i="1" a="1"/>
  <c r="DH636" i="1" s="1"/>
  <c r="EN644" i="1" a="1"/>
  <c r="EN644" i="1" s="1"/>
  <c r="EM644" i="1" a="1"/>
  <c r="EM644" i="1" s="1"/>
  <c r="DI644" i="1" a="1"/>
  <c r="DI644" i="1" s="1"/>
  <c r="DH644" i="1" a="1"/>
  <c r="DH644" i="1" s="1"/>
  <c r="EN652" i="1" a="1"/>
  <c r="EN652" i="1" s="1"/>
  <c r="EM652" i="1" a="1"/>
  <c r="EM652" i="1" s="1"/>
  <c r="DI652" i="1" a="1"/>
  <c r="DI652" i="1" s="1"/>
  <c r="DH652" i="1" a="1"/>
  <c r="DH652" i="1" s="1"/>
  <c r="EN660" i="1" a="1"/>
  <c r="EN660" i="1" s="1"/>
  <c r="EM660" i="1" a="1"/>
  <c r="EM660" i="1" s="1"/>
  <c r="DI660" i="1" a="1"/>
  <c r="DI660" i="1" s="1"/>
  <c r="DH660" i="1" a="1"/>
  <c r="DH660" i="1" s="1"/>
  <c r="EN668" i="1" a="1"/>
  <c r="EN668" i="1" s="1"/>
  <c r="EM668" i="1" a="1"/>
  <c r="EM668" i="1" s="1"/>
  <c r="DI668" i="1" a="1"/>
  <c r="DI668" i="1" s="1"/>
  <c r="DH668" i="1" a="1"/>
  <c r="DH668" i="1" s="1"/>
  <c r="EN676" i="1" a="1"/>
  <c r="EN676" i="1" s="1"/>
  <c r="EM676" i="1" a="1"/>
  <c r="EM676" i="1" s="1"/>
  <c r="DI676" i="1" a="1"/>
  <c r="DI676" i="1" s="1"/>
  <c r="DH676" i="1" a="1"/>
  <c r="DH676" i="1" s="1"/>
  <c r="EN684" i="1" a="1"/>
  <c r="EN684" i="1" s="1"/>
  <c r="EM684" i="1" a="1"/>
  <c r="EM684" i="1" s="1"/>
  <c r="DI684" i="1" a="1"/>
  <c r="DI684" i="1" s="1"/>
  <c r="DH684" i="1" a="1"/>
  <c r="DH684" i="1" s="1"/>
  <c r="EN692" i="1" a="1"/>
  <c r="EN692" i="1" s="1"/>
  <c r="EM692" i="1" a="1"/>
  <c r="EM692" i="1" s="1"/>
  <c r="DI692" i="1" a="1"/>
  <c r="DI692" i="1" s="1"/>
  <c r="DH692" i="1" a="1"/>
  <c r="DH692" i="1" s="1"/>
  <c r="DI10" i="1" a="1"/>
  <c r="DI10" i="1" s="1"/>
  <c r="DH36" i="1" a="1"/>
  <c r="DH36" i="1" s="1"/>
  <c r="DH68" i="1" a="1"/>
  <c r="DH68" i="1" s="1"/>
  <c r="DH100" i="1" a="1"/>
  <c r="DH100" i="1" s="1"/>
  <c r="DH132" i="1" a="1"/>
  <c r="DH132" i="1" s="1"/>
  <c r="DH164" i="1" a="1"/>
  <c r="DH164" i="1" s="1"/>
  <c r="DH196" i="1" a="1"/>
  <c r="DH196" i="1" s="1"/>
  <c r="DH228" i="1" a="1"/>
  <c r="DH228" i="1" s="1"/>
  <c r="DI271" i="1" a="1"/>
  <c r="DI271" i="1" s="1"/>
  <c r="EN38" i="1" a="1"/>
  <c r="EN38" i="1" s="1"/>
  <c r="EM38" i="1" a="1"/>
  <c r="EM38" i="1" s="1"/>
  <c r="DI38" i="1" a="1"/>
  <c r="DI38" i="1" s="1"/>
  <c r="DH38" i="1" a="1"/>
  <c r="DH38" i="1" s="1"/>
  <c r="EN78" i="1" a="1"/>
  <c r="EN78" i="1" s="1"/>
  <c r="EM78" i="1" a="1"/>
  <c r="EM78" i="1" s="1"/>
  <c r="DI78" i="1" a="1"/>
  <c r="DI78" i="1" s="1"/>
  <c r="DH78" i="1" a="1"/>
  <c r="DH78" i="1" s="1"/>
  <c r="EM126" i="1" a="1"/>
  <c r="EM126" i="1" s="1"/>
  <c r="EN126" i="1" a="1"/>
  <c r="EN126" i="1" s="1"/>
  <c r="DI126" i="1" a="1"/>
  <c r="DI126" i="1" s="1"/>
  <c r="DH126" i="1" a="1"/>
  <c r="DH126" i="1" s="1"/>
  <c r="EM166" i="1" a="1"/>
  <c r="EM166" i="1" s="1"/>
  <c r="EN166" i="1" a="1"/>
  <c r="EN166" i="1" s="1"/>
  <c r="DI166" i="1" a="1"/>
  <c r="DI166" i="1" s="1"/>
  <c r="DH166" i="1" a="1"/>
  <c r="DH166" i="1" s="1"/>
  <c r="EM206" i="1" a="1"/>
  <c r="EM206" i="1" s="1"/>
  <c r="EN206" i="1" a="1"/>
  <c r="EN206" i="1" s="1"/>
  <c r="DI206" i="1" a="1"/>
  <c r="DI206" i="1" s="1"/>
  <c r="DH206" i="1" a="1"/>
  <c r="DH206" i="1" s="1"/>
  <c r="EM254" i="1" a="1"/>
  <c r="EM254" i="1" s="1"/>
  <c r="EN254" i="1" a="1"/>
  <c r="EN254" i="1" s="1"/>
  <c r="DI254" i="1" a="1"/>
  <c r="DI254" i="1" s="1"/>
  <c r="DH254" i="1" a="1"/>
  <c r="DH254" i="1" s="1"/>
  <c r="EM294" i="1" a="1"/>
  <c r="EM294" i="1" s="1"/>
  <c r="EN294" i="1" a="1"/>
  <c r="EN294" i="1" s="1"/>
  <c r="DI294" i="1" a="1"/>
  <c r="DI294" i="1" s="1"/>
  <c r="DH294" i="1" a="1"/>
  <c r="DH294" i="1" s="1"/>
  <c r="EM342" i="1" a="1"/>
  <c r="EM342" i="1" s="1"/>
  <c r="EN342" i="1" a="1"/>
  <c r="EN342" i="1" s="1"/>
  <c r="DI342" i="1" a="1"/>
  <c r="DI342" i="1" s="1"/>
  <c r="DH342" i="1" a="1"/>
  <c r="DH342" i="1" s="1"/>
  <c r="EM382" i="1" a="1"/>
  <c r="EM382" i="1" s="1"/>
  <c r="EN382" i="1" a="1"/>
  <c r="EN382" i="1" s="1"/>
  <c r="DI382" i="1" a="1"/>
  <c r="DI382" i="1" s="1"/>
  <c r="DH382" i="1" a="1"/>
  <c r="DH382" i="1" s="1"/>
  <c r="EM430" i="1" a="1"/>
  <c r="EM430" i="1" s="1"/>
  <c r="EN430" i="1" a="1"/>
  <c r="EN430" i="1" s="1"/>
  <c r="DI430" i="1" a="1"/>
  <c r="DI430" i="1" s="1"/>
  <c r="DH430" i="1" a="1"/>
  <c r="DH430" i="1" s="1"/>
  <c r="EM478" i="1" a="1"/>
  <c r="EM478" i="1" s="1"/>
  <c r="EN478" i="1" a="1"/>
  <c r="EN478" i="1" s="1"/>
  <c r="DI478" i="1" a="1"/>
  <c r="DI478" i="1" s="1"/>
  <c r="DH478" i="1" a="1"/>
  <c r="DH478" i="1" s="1"/>
  <c r="EM510" i="1" a="1"/>
  <c r="EM510" i="1" s="1"/>
  <c r="EN510" i="1" a="1"/>
  <c r="EN510" i="1" s="1"/>
  <c r="DI510" i="1" a="1"/>
  <c r="DI510" i="1" s="1"/>
  <c r="DH510" i="1" a="1"/>
  <c r="DH510" i="1" s="1"/>
  <c r="EM542" i="1" a="1"/>
  <c r="EM542" i="1" s="1"/>
  <c r="EN542" i="1" a="1"/>
  <c r="EN542" i="1" s="1"/>
  <c r="DI542" i="1" a="1"/>
  <c r="DI542" i="1" s="1"/>
  <c r="DH542" i="1" a="1"/>
  <c r="DH542" i="1" s="1"/>
  <c r="EM574" i="1" a="1"/>
  <c r="EM574" i="1" s="1"/>
  <c r="EN574" i="1" a="1"/>
  <c r="EN574" i="1" s="1"/>
  <c r="DI574" i="1" a="1"/>
  <c r="DI574" i="1" s="1"/>
  <c r="DH574" i="1" a="1"/>
  <c r="DH574" i="1" s="1"/>
  <c r="EN47" i="1" a="1"/>
  <c r="EN47" i="1" s="1"/>
  <c r="EM47" i="1" a="1"/>
  <c r="EM47" i="1" s="1"/>
  <c r="DI47" i="1" a="1"/>
  <c r="DI47" i="1" s="1"/>
  <c r="DH47" i="1" a="1"/>
  <c r="DH47" i="1" s="1"/>
  <c r="EN71" i="1" a="1"/>
  <c r="EN71" i="1" s="1"/>
  <c r="EM71" i="1" a="1"/>
  <c r="EM71" i="1" s="1"/>
  <c r="DI71" i="1" a="1"/>
  <c r="DI71" i="1" s="1"/>
  <c r="DH71" i="1" a="1"/>
  <c r="DH71" i="1" s="1"/>
  <c r="EN111" i="1" a="1"/>
  <c r="EN111" i="1" s="1"/>
  <c r="EM111" i="1" a="1"/>
  <c r="EM111" i="1" s="1"/>
  <c r="DI111" i="1" a="1"/>
  <c r="DI111" i="1" s="1"/>
  <c r="DH111" i="1" a="1"/>
  <c r="DH111" i="1" s="1"/>
  <c r="EN143" i="1" a="1"/>
  <c r="EN143" i="1" s="1"/>
  <c r="EM143" i="1" a="1"/>
  <c r="EM143" i="1" s="1"/>
  <c r="DI143" i="1" a="1"/>
  <c r="DI143" i="1" s="1"/>
  <c r="DH143" i="1" a="1"/>
  <c r="DH143" i="1" s="1"/>
  <c r="EN191" i="1" a="1"/>
  <c r="EN191" i="1" s="1"/>
  <c r="EM191" i="1" a="1"/>
  <c r="EM191" i="1" s="1"/>
  <c r="DI191" i="1" a="1"/>
  <c r="DI191" i="1" s="1"/>
  <c r="DH191" i="1" a="1"/>
  <c r="DH191" i="1" s="1"/>
  <c r="EN223" i="1" a="1"/>
  <c r="EN223" i="1" s="1"/>
  <c r="EM223" i="1" a="1"/>
  <c r="EM223" i="1" s="1"/>
  <c r="DI223" i="1" a="1"/>
  <c r="DI223" i="1" s="1"/>
  <c r="DH223" i="1" a="1"/>
  <c r="DH223" i="1" s="1"/>
  <c r="EN263" i="1" a="1"/>
  <c r="EN263" i="1" s="1"/>
  <c r="EM263" i="1" a="1"/>
  <c r="EM263" i="1" s="1"/>
  <c r="DH263" i="1" a="1"/>
  <c r="DH263" i="1" s="1"/>
  <c r="DI263" i="1" a="1"/>
  <c r="DI263" i="1" s="1"/>
  <c r="EN303" i="1" a="1"/>
  <c r="EN303" i="1" s="1"/>
  <c r="EM303" i="1" a="1"/>
  <c r="EM303" i="1" s="1"/>
  <c r="DH303" i="1" a="1"/>
  <c r="DH303" i="1" s="1"/>
  <c r="EN351" i="1" a="1"/>
  <c r="EN351" i="1" s="1"/>
  <c r="EM351" i="1" a="1"/>
  <c r="EM351" i="1" s="1"/>
  <c r="DH351" i="1" a="1"/>
  <c r="DH351" i="1" s="1"/>
  <c r="DI351" i="1" a="1"/>
  <c r="DI351" i="1" s="1"/>
  <c r="EM391" i="1" a="1"/>
  <c r="EM391" i="1" s="1"/>
  <c r="EN391" i="1" a="1"/>
  <c r="EN391" i="1" s="1"/>
  <c r="DH391" i="1" a="1"/>
  <c r="DH391" i="1" s="1"/>
  <c r="DI391" i="1" a="1"/>
  <c r="DI391" i="1" s="1"/>
  <c r="EN447" i="1" a="1"/>
  <c r="EN447" i="1" s="1"/>
  <c r="EM447" i="1" a="1"/>
  <c r="EM447" i="1" s="1"/>
  <c r="DH447" i="1" a="1"/>
  <c r="DH447" i="1" s="1"/>
  <c r="DI447" i="1" a="1"/>
  <c r="DI447" i="1" s="1"/>
  <c r="EN487" i="1" a="1"/>
  <c r="EN487" i="1" s="1"/>
  <c r="EM487" i="1" a="1"/>
  <c r="EM487" i="1" s="1"/>
  <c r="DH487" i="1" a="1"/>
  <c r="DH487" i="1" s="1"/>
  <c r="EN519" i="1" a="1"/>
  <c r="EN519" i="1" s="1"/>
  <c r="EM519" i="1" a="1"/>
  <c r="EM519" i="1" s="1"/>
  <c r="DH519" i="1" a="1"/>
  <c r="DH519" i="1" s="1"/>
  <c r="DI519" i="1" a="1"/>
  <c r="DI519" i="1" s="1"/>
  <c r="EN559" i="1" a="1"/>
  <c r="EN559" i="1" s="1"/>
  <c r="EM559" i="1" a="1"/>
  <c r="EM559" i="1" s="1"/>
  <c r="DI559" i="1" a="1"/>
  <c r="DI559" i="1" s="1"/>
  <c r="DH559" i="1" a="1"/>
  <c r="DH559" i="1" s="1"/>
  <c r="EN5" i="1" a="1"/>
  <c r="EN5" i="1" s="1"/>
  <c r="EM5" i="1" a="1"/>
  <c r="EM5" i="1" s="1"/>
  <c r="DI5" i="1" a="1"/>
  <c r="DI5" i="1" s="1"/>
  <c r="DH5" i="1" a="1"/>
  <c r="DH5" i="1" s="1"/>
  <c r="EN13" i="1" a="1"/>
  <c r="EN13" i="1" s="1"/>
  <c r="EM13" i="1" a="1"/>
  <c r="EM13" i="1" s="1"/>
  <c r="DI13" i="1" a="1"/>
  <c r="DI13" i="1" s="1"/>
  <c r="DH13" i="1" a="1"/>
  <c r="DH13" i="1" s="1"/>
  <c r="EN21" i="1" a="1"/>
  <c r="EN21" i="1" s="1"/>
  <c r="EM21" i="1" a="1"/>
  <c r="EM21" i="1" s="1"/>
  <c r="DI21" i="1" a="1"/>
  <c r="DI21" i="1" s="1"/>
  <c r="DH21" i="1" a="1"/>
  <c r="DH21" i="1" s="1"/>
  <c r="EN29" i="1" a="1"/>
  <c r="EN29" i="1" s="1"/>
  <c r="EM29" i="1" a="1"/>
  <c r="EM29" i="1" s="1"/>
  <c r="DI29" i="1" a="1"/>
  <c r="DI29" i="1" s="1"/>
  <c r="DH29" i="1" a="1"/>
  <c r="DH29" i="1" s="1"/>
  <c r="EN37" i="1" a="1"/>
  <c r="EN37" i="1" s="1"/>
  <c r="EM37" i="1" a="1"/>
  <c r="EM37" i="1" s="1"/>
  <c r="DI37" i="1" a="1"/>
  <c r="DI37" i="1" s="1"/>
  <c r="DH37" i="1" a="1"/>
  <c r="DH37" i="1" s="1"/>
  <c r="EN45" i="1" a="1"/>
  <c r="EN45" i="1" s="1"/>
  <c r="EM45" i="1" a="1"/>
  <c r="EM45" i="1" s="1"/>
  <c r="DI45" i="1" a="1"/>
  <c r="DI45" i="1" s="1"/>
  <c r="DH45" i="1" a="1"/>
  <c r="DH45" i="1" s="1"/>
  <c r="EN53" i="1" a="1"/>
  <c r="EN53" i="1" s="1"/>
  <c r="EM53" i="1" a="1"/>
  <c r="EM53" i="1" s="1"/>
  <c r="DI53" i="1" a="1"/>
  <c r="DI53" i="1" s="1"/>
  <c r="DH53" i="1" a="1"/>
  <c r="DH53" i="1" s="1"/>
  <c r="EN61" i="1" a="1"/>
  <c r="EN61" i="1" s="1"/>
  <c r="EM61" i="1" a="1"/>
  <c r="EM61" i="1" s="1"/>
  <c r="DI61" i="1" a="1"/>
  <c r="DI61" i="1" s="1"/>
  <c r="DH61" i="1" a="1"/>
  <c r="DH61" i="1" s="1"/>
  <c r="EN69" i="1" a="1"/>
  <c r="EN69" i="1" s="1"/>
  <c r="EM69" i="1" a="1"/>
  <c r="EM69" i="1" s="1"/>
  <c r="DI69" i="1" a="1"/>
  <c r="DI69" i="1" s="1"/>
  <c r="DH69" i="1" a="1"/>
  <c r="DH69" i="1" s="1"/>
  <c r="EN77" i="1" a="1"/>
  <c r="EN77" i="1" s="1"/>
  <c r="EM77" i="1" a="1"/>
  <c r="EM77" i="1" s="1"/>
  <c r="DI77" i="1" a="1"/>
  <c r="DI77" i="1" s="1"/>
  <c r="DH77" i="1" a="1"/>
  <c r="DH77" i="1" s="1"/>
  <c r="EN85" i="1" a="1"/>
  <c r="EN85" i="1" s="1"/>
  <c r="EM85" i="1" a="1"/>
  <c r="EM85" i="1" s="1"/>
  <c r="DI85" i="1" a="1"/>
  <c r="DI85" i="1" s="1"/>
  <c r="DH85" i="1" a="1"/>
  <c r="DH85" i="1" s="1"/>
  <c r="EN93" i="1" a="1"/>
  <c r="EN93" i="1" s="1"/>
  <c r="EM93" i="1" a="1"/>
  <c r="EM93" i="1" s="1"/>
  <c r="DI93" i="1" a="1"/>
  <c r="DI93" i="1" s="1"/>
  <c r="DH93" i="1" a="1"/>
  <c r="DH93" i="1" s="1"/>
  <c r="EN101" i="1" a="1"/>
  <c r="EN101" i="1" s="1"/>
  <c r="EM101" i="1" a="1"/>
  <c r="EM101" i="1" s="1"/>
  <c r="DI101" i="1" a="1"/>
  <c r="DI101" i="1" s="1"/>
  <c r="DH101" i="1" a="1"/>
  <c r="DH101" i="1" s="1"/>
  <c r="EM109" i="1" a="1"/>
  <c r="EM109" i="1" s="1"/>
  <c r="EN109" i="1" a="1"/>
  <c r="EN109" i="1" s="1"/>
  <c r="DI109" i="1" a="1"/>
  <c r="DI109" i="1" s="1"/>
  <c r="DH109" i="1" a="1"/>
  <c r="DH109" i="1" s="1"/>
  <c r="EM117" i="1" a="1"/>
  <c r="EM117" i="1" s="1"/>
  <c r="EN117" i="1" a="1"/>
  <c r="EN117" i="1" s="1"/>
  <c r="DI117" i="1" a="1"/>
  <c r="DI117" i="1" s="1"/>
  <c r="DH117" i="1" a="1"/>
  <c r="DH117" i="1" s="1"/>
  <c r="EM125" i="1" a="1"/>
  <c r="EM125" i="1" s="1"/>
  <c r="EN125" i="1" a="1"/>
  <c r="EN125" i="1" s="1"/>
  <c r="DI125" i="1" a="1"/>
  <c r="DI125" i="1" s="1"/>
  <c r="DH125" i="1" a="1"/>
  <c r="DH125" i="1" s="1"/>
  <c r="EM133" i="1" a="1"/>
  <c r="EM133" i="1" s="1"/>
  <c r="EN133" i="1" a="1"/>
  <c r="EN133" i="1" s="1"/>
  <c r="DI133" i="1" a="1"/>
  <c r="DI133" i="1" s="1"/>
  <c r="DH133" i="1" a="1"/>
  <c r="DH133" i="1" s="1"/>
  <c r="EM141" i="1" a="1"/>
  <c r="EM141" i="1" s="1"/>
  <c r="EN141" i="1" a="1"/>
  <c r="EN141" i="1" s="1"/>
  <c r="DI141" i="1" a="1"/>
  <c r="DI141" i="1" s="1"/>
  <c r="DH141" i="1" a="1"/>
  <c r="DH141" i="1" s="1"/>
  <c r="EM149" i="1" a="1"/>
  <c r="EM149" i="1" s="1"/>
  <c r="EN149" i="1" a="1"/>
  <c r="EN149" i="1" s="1"/>
  <c r="DI149" i="1" a="1"/>
  <c r="DI149" i="1" s="1"/>
  <c r="DH149" i="1" a="1"/>
  <c r="DH149" i="1" s="1"/>
  <c r="EM157" i="1" a="1"/>
  <c r="EM157" i="1" s="1"/>
  <c r="EN157" i="1" a="1"/>
  <c r="EN157" i="1" s="1"/>
  <c r="DI157" i="1" a="1"/>
  <c r="DI157" i="1" s="1"/>
  <c r="DH157" i="1" a="1"/>
  <c r="DH157" i="1" s="1"/>
  <c r="EM165" i="1" a="1"/>
  <c r="EM165" i="1" s="1"/>
  <c r="EN165" i="1" a="1"/>
  <c r="EN165" i="1" s="1"/>
  <c r="DI165" i="1" a="1"/>
  <c r="DI165" i="1" s="1"/>
  <c r="DH165" i="1" a="1"/>
  <c r="DH165" i="1" s="1"/>
  <c r="EM173" i="1" a="1"/>
  <c r="EM173" i="1" s="1"/>
  <c r="EN173" i="1" a="1"/>
  <c r="EN173" i="1" s="1"/>
  <c r="DI173" i="1" a="1"/>
  <c r="DI173" i="1" s="1"/>
  <c r="DH173" i="1" a="1"/>
  <c r="DH173" i="1" s="1"/>
  <c r="EM181" i="1" a="1"/>
  <c r="EM181" i="1" s="1"/>
  <c r="EN181" i="1" a="1"/>
  <c r="EN181" i="1" s="1"/>
  <c r="DI181" i="1" a="1"/>
  <c r="DI181" i="1" s="1"/>
  <c r="DH181" i="1" a="1"/>
  <c r="DH181" i="1" s="1"/>
  <c r="EM189" i="1" a="1"/>
  <c r="EM189" i="1" s="1"/>
  <c r="EN189" i="1" a="1"/>
  <c r="EN189" i="1" s="1"/>
  <c r="DI189" i="1" a="1"/>
  <c r="DI189" i="1" s="1"/>
  <c r="DH189" i="1" a="1"/>
  <c r="DH189" i="1" s="1"/>
  <c r="EM197" i="1" a="1"/>
  <c r="EM197" i="1" s="1"/>
  <c r="EN197" i="1" a="1"/>
  <c r="EN197" i="1" s="1"/>
  <c r="DI197" i="1" a="1"/>
  <c r="DI197" i="1" s="1"/>
  <c r="DH197" i="1" a="1"/>
  <c r="DH197" i="1" s="1"/>
  <c r="EM205" i="1" a="1"/>
  <c r="EM205" i="1" s="1"/>
  <c r="EN205" i="1" a="1"/>
  <c r="EN205" i="1" s="1"/>
  <c r="DI205" i="1" a="1"/>
  <c r="DI205" i="1" s="1"/>
  <c r="DH205" i="1" a="1"/>
  <c r="DH205" i="1" s="1"/>
  <c r="EM213" i="1" a="1"/>
  <c r="EM213" i="1" s="1"/>
  <c r="EN213" i="1" a="1"/>
  <c r="EN213" i="1" s="1"/>
  <c r="DI213" i="1" a="1"/>
  <c r="DI213" i="1" s="1"/>
  <c r="DH213" i="1" a="1"/>
  <c r="DH213" i="1" s="1"/>
  <c r="EM221" i="1" a="1"/>
  <c r="EM221" i="1" s="1"/>
  <c r="EN221" i="1" a="1"/>
  <c r="EN221" i="1" s="1"/>
  <c r="DI221" i="1" a="1"/>
  <c r="DI221" i="1" s="1"/>
  <c r="DH221" i="1" a="1"/>
  <c r="DH221" i="1" s="1"/>
  <c r="EM229" i="1" a="1"/>
  <c r="EM229" i="1" s="1"/>
  <c r="EN229" i="1" a="1"/>
  <c r="EN229" i="1" s="1"/>
  <c r="DI229" i="1" a="1"/>
  <c r="DI229" i="1" s="1"/>
  <c r="DH229" i="1" a="1"/>
  <c r="DH229" i="1" s="1"/>
  <c r="EM237" i="1" a="1"/>
  <c r="EM237" i="1" s="1"/>
  <c r="EN237" i="1" a="1"/>
  <c r="EN237" i="1" s="1"/>
  <c r="DI237" i="1" a="1"/>
  <c r="DI237" i="1" s="1"/>
  <c r="DH237" i="1" a="1"/>
  <c r="DH237" i="1" s="1"/>
  <c r="EM245" i="1" a="1"/>
  <c r="EM245" i="1" s="1"/>
  <c r="EN245" i="1" a="1"/>
  <c r="EN245" i="1" s="1"/>
  <c r="DI245" i="1" a="1"/>
  <c r="DI245" i="1" s="1"/>
  <c r="DH245" i="1" a="1"/>
  <c r="DH245" i="1" s="1"/>
  <c r="EM253" i="1" a="1"/>
  <c r="EM253" i="1" s="1"/>
  <c r="EN253" i="1" a="1"/>
  <c r="EN253" i="1" s="1"/>
  <c r="DI253" i="1" a="1"/>
  <c r="DI253" i="1" s="1"/>
  <c r="EM261" i="1" a="1"/>
  <c r="EM261" i="1" s="1"/>
  <c r="EN261" i="1" a="1"/>
  <c r="EN261" i="1" s="1"/>
  <c r="DI261" i="1" a="1"/>
  <c r="DI261" i="1" s="1"/>
  <c r="EM269" i="1" a="1"/>
  <c r="EM269" i="1" s="1"/>
  <c r="EN269" i="1" a="1"/>
  <c r="EN269" i="1" s="1"/>
  <c r="DI269" i="1" a="1"/>
  <c r="DI269" i="1" s="1"/>
  <c r="DH269" i="1" a="1"/>
  <c r="DH269" i="1" s="1"/>
  <c r="EM277" i="1" a="1"/>
  <c r="EM277" i="1" s="1"/>
  <c r="EN277" i="1" a="1"/>
  <c r="EN277" i="1" s="1"/>
  <c r="DI277" i="1" a="1"/>
  <c r="DI277" i="1" s="1"/>
  <c r="DH277" i="1" a="1"/>
  <c r="DH277" i="1" s="1"/>
  <c r="EM285" i="1" a="1"/>
  <c r="EM285" i="1" s="1"/>
  <c r="EN285" i="1" a="1"/>
  <c r="EN285" i="1" s="1"/>
  <c r="DI285" i="1" a="1"/>
  <c r="DI285" i="1" s="1"/>
  <c r="DH285" i="1" a="1"/>
  <c r="DH285" i="1" s="1"/>
  <c r="EM293" i="1" a="1"/>
  <c r="EM293" i="1" s="1"/>
  <c r="EN293" i="1" a="1"/>
  <c r="EN293" i="1" s="1"/>
  <c r="DI293" i="1" a="1"/>
  <c r="DI293" i="1" s="1"/>
  <c r="EM301" i="1" a="1"/>
  <c r="EM301" i="1" s="1"/>
  <c r="EN301" i="1" a="1"/>
  <c r="EN301" i="1" s="1"/>
  <c r="DI301" i="1" a="1"/>
  <c r="DI301" i="1" s="1"/>
  <c r="DH301" i="1" a="1"/>
  <c r="DH301" i="1" s="1"/>
  <c r="EM309" i="1" a="1"/>
  <c r="EM309" i="1" s="1"/>
  <c r="EN309" i="1" a="1"/>
  <c r="EN309" i="1" s="1"/>
  <c r="DI309" i="1" a="1"/>
  <c r="DI309" i="1" s="1"/>
  <c r="DH309" i="1" a="1"/>
  <c r="DH309" i="1" s="1"/>
  <c r="EM317" i="1" a="1"/>
  <c r="EM317" i="1" s="1"/>
  <c r="EN317" i="1" a="1"/>
  <c r="EN317" i="1" s="1"/>
  <c r="DI317" i="1" a="1"/>
  <c r="DI317" i="1" s="1"/>
  <c r="DH317" i="1" a="1"/>
  <c r="DH317" i="1" s="1"/>
  <c r="EM325" i="1" a="1"/>
  <c r="EM325" i="1" s="1"/>
  <c r="EN325" i="1" a="1"/>
  <c r="EN325" i="1" s="1"/>
  <c r="DI325" i="1" a="1"/>
  <c r="DI325" i="1" s="1"/>
  <c r="EM333" i="1" a="1"/>
  <c r="EM333" i="1" s="1"/>
  <c r="EN333" i="1" a="1"/>
  <c r="EN333" i="1" s="1"/>
  <c r="DI333" i="1" a="1"/>
  <c r="DI333" i="1" s="1"/>
  <c r="DH333" i="1" a="1"/>
  <c r="DH333" i="1" s="1"/>
  <c r="EM341" i="1" a="1"/>
  <c r="EM341" i="1" s="1"/>
  <c r="EN341" i="1" a="1"/>
  <c r="EN341" i="1" s="1"/>
  <c r="DI341" i="1" a="1"/>
  <c r="DI341" i="1" s="1"/>
  <c r="DH341" i="1" a="1"/>
  <c r="DH341" i="1" s="1"/>
  <c r="EM349" i="1" a="1"/>
  <c r="EM349" i="1" s="1"/>
  <c r="EN349" i="1" a="1"/>
  <c r="EN349" i="1" s="1"/>
  <c r="DI349" i="1" a="1"/>
  <c r="DI349" i="1" s="1"/>
  <c r="DH349" i="1" a="1"/>
  <c r="DH349" i="1" s="1"/>
  <c r="EM357" i="1" a="1"/>
  <c r="EM357" i="1" s="1"/>
  <c r="EN357" i="1" a="1"/>
  <c r="EN357" i="1" s="1"/>
  <c r="DI357" i="1" a="1"/>
  <c r="DI357" i="1" s="1"/>
  <c r="EN365" i="1" a="1"/>
  <c r="EN365" i="1" s="1"/>
  <c r="EM365" i="1" a="1"/>
  <c r="EM365" i="1" s="1"/>
  <c r="DI365" i="1" a="1"/>
  <c r="DI365" i="1" s="1"/>
  <c r="DH365" i="1" a="1"/>
  <c r="DH365" i="1" s="1"/>
  <c r="EM373" i="1" a="1"/>
  <c r="EM373" i="1" s="1"/>
  <c r="EN373" i="1" a="1"/>
  <c r="EN373" i="1" s="1"/>
  <c r="DI373" i="1" a="1"/>
  <c r="DI373" i="1" s="1"/>
  <c r="DH373" i="1" a="1"/>
  <c r="DH373" i="1" s="1"/>
  <c r="EN381" i="1" a="1"/>
  <c r="EN381" i="1" s="1"/>
  <c r="EM381" i="1" a="1"/>
  <c r="EM381" i="1" s="1"/>
  <c r="DI381" i="1" a="1"/>
  <c r="DI381" i="1" s="1"/>
  <c r="DH381" i="1" a="1"/>
  <c r="DH381" i="1" s="1"/>
  <c r="EN389" i="1" a="1"/>
  <c r="EN389" i="1" s="1"/>
  <c r="EM389" i="1" a="1"/>
  <c r="EM389" i="1" s="1"/>
  <c r="DI389" i="1" a="1"/>
  <c r="DI389" i="1" s="1"/>
  <c r="EN397" i="1" a="1"/>
  <c r="EN397" i="1" s="1"/>
  <c r="EM397" i="1" a="1"/>
  <c r="EM397" i="1" s="1"/>
  <c r="DI397" i="1" a="1"/>
  <c r="DI397" i="1" s="1"/>
  <c r="DH397" i="1" a="1"/>
  <c r="DH397" i="1" s="1"/>
  <c r="EN405" i="1" a="1"/>
  <c r="EN405" i="1" s="1"/>
  <c r="EM405" i="1" a="1"/>
  <c r="EM405" i="1" s="1"/>
  <c r="DI405" i="1" a="1"/>
  <c r="DI405" i="1" s="1"/>
  <c r="DH405" i="1" a="1"/>
  <c r="DH405" i="1" s="1"/>
  <c r="EN413" i="1" a="1"/>
  <c r="EN413" i="1" s="1"/>
  <c r="EM413" i="1" a="1"/>
  <c r="EM413" i="1" s="1"/>
  <c r="DI413" i="1" a="1"/>
  <c r="DI413" i="1" s="1"/>
  <c r="DH413" i="1" a="1"/>
  <c r="DH413" i="1" s="1"/>
  <c r="EN421" i="1" a="1"/>
  <c r="EN421" i="1" s="1"/>
  <c r="EM421" i="1" a="1"/>
  <c r="EM421" i="1" s="1"/>
  <c r="DI421" i="1" a="1"/>
  <c r="DI421" i="1" s="1"/>
  <c r="DH421" i="1" a="1"/>
  <c r="DH421" i="1" s="1"/>
  <c r="EN429" i="1" a="1"/>
  <c r="EN429" i="1" s="1"/>
  <c r="EM429" i="1" a="1"/>
  <c r="EM429" i="1" s="1"/>
  <c r="DI429" i="1" a="1"/>
  <c r="DI429" i="1" s="1"/>
  <c r="DH429" i="1" a="1"/>
  <c r="DH429" i="1" s="1"/>
  <c r="EN437" i="1" a="1"/>
  <c r="EN437" i="1" s="1"/>
  <c r="EM437" i="1" a="1"/>
  <c r="EM437" i="1" s="1"/>
  <c r="DI437" i="1" a="1"/>
  <c r="DI437" i="1" s="1"/>
  <c r="DH437" i="1" a="1"/>
  <c r="DH437" i="1" s="1"/>
  <c r="EN445" i="1" a="1"/>
  <c r="EN445" i="1" s="1"/>
  <c r="EM445" i="1" a="1"/>
  <c r="EM445" i="1" s="1"/>
  <c r="DI445" i="1" a="1"/>
  <c r="DI445" i="1" s="1"/>
  <c r="DH445" i="1" a="1"/>
  <c r="DH445" i="1" s="1"/>
  <c r="EN453" i="1" a="1"/>
  <c r="EN453" i="1" s="1"/>
  <c r="EM453" i="1" a="1"/>
  <c r="EM453" i="1" s="1"/>
  <c r="DI453" i="1" a="1"/>
  <c r="DI453" i="1" s="1"/>
  <c r="DH453" i="1" a="1"/>
  <c r="DH453" i="1" s="1"/>
  <c r="EN461" i="1" a="1"/>
  <c r="EN461" i="1" s="1"/>
  <c r="EM461" i="1" a="1"/>
  <c r="EM461" i="1" s="1"/>
  <c r="DI461" i="1" a="1"/>
  <c r="DI461" i="1" s="1"/>
  <c r="DH461" i="1" a="1"/>
  <c r="DH461" i="1" s="1"/>
  <c r="EN469" i="1" a="1"/>
  <c r="EN469" i="1" s="1"/>
  <c r="EM469" i="1" a="1"/>
  <c r="EM469" i="1" s="1"/>
  <c r="DI469" i="1" a="1"/>
  <c r="DI469" i="1" s="1"/>
  <c r="DH469" i="1" a="1"/>
  <c r="DH469" i="1" s="1"/>
  <c r="EN477" i="1" a="1"/>
  <c r="EN477" i="1" s="1"/>
  <c r="EM477" i="1" a="1"/>
  <c r="EM477" i="1" s="1"/>
  <c r="DI477" i="1" a="1"/>
  <c r="DI477" i="1" s="1"/>
  <c r="DH477" i="1" a="1"/>
  <c r="DH477" i="1" s="1"/>
  <c r="EN485" i="1" a="1"/>
  <c r="EN485" i="1" s="1"/>
  <c r="EM485" i="1" a="1"/>
  <c r="EM485" i="1" s="1"/>
  <c r="DI485" i="1" a="1"/>
  <c r="DI485" i="1" s="1"/>
  <c r="DH485" i="1" a="1"/>
  <c r="DH485" i="1" s="1"/>
  <c r="EN493" i="1" a="1"/>
  <c r="EN493" i="1" s="1"/>
  <c r="EM493" i="1" a="1"/>
  <c r="EM493" i="1" s="1"/>
  <c r="DI493" i="1" a="1"/>
  <c r="DI493" i="1" s="1"/>
  <c r="DH493" i="1" a="1"/>
  <c r="DH493" i="1" s="1"/>
  <c r="EN501" i="1" a="1"/>
  <c r="EN501" i="1" s="1"/>
  <c r="EM501" i="1" a="1"/>
  <c r="EM501" i="1" s="1"/>
  <c r="DI501" i="1" a="1"/>
  <c r="DI501" i="1" s="1"/>
  <c r="DH501" i="1" a="1"/>
  <c r="DH501" i="1" s="1"/>
  <c r="EN509" i="1" a="1"/>
  <c r="EN509" i="1" s="1"/>
  <c r="EM509" i="1" a="1"/>
  <c r="EM509" i="1" s="1"/>
  <c r="DH509" i="1" a="1"/>
  <c r="DH509" i="1" s="1"/>
  <c r="DI509" i="1" a="1"/>
  <c r="DI509" i="1" s="1"/>
  <c r="EN525" i="1" a="1"/>
  <c r="EN525" i="1" s="1"/>
  <c r="EM525" i="1" a="1"/>
  <c r="EM525" i="1" s="1"/>
  <c r="DI525" i="1" a="1"/>
  <c r="DI525" i="1" s="1"/>
  <c r="DH525" i="1" a="1"/>
  <c r="DH525" i="1" s="1"/>
  <c r="EN533" i="1" a="1"/>
  <c r="EN533" i="1" s="1"/>
  <c r="EM533" i="1" a="1"/>
  <c r="EM533" i="1" s="1"/>
  <c r="DI533" i="1" a="1"/>
  <c r="DI533" i="1" s="1"/>
  <c r="DH533" i="1" a="1"/>
  <c r="DH533" i="1" s="1"/>
  <c r="EN541" i="1" a="1"/>
  <c r="EN541" i="1" s="1"/>
  <c r="EM541" i="1" a="1"/>
  <c r="EM541" i="1" s="1"/>
  <c r="DI541" i="1" a="1"/>
  <c r="DI541" i="1" s="1"/>
  <c r="DH541" i="1" a="1"/>
  <c r="DH541" i="1" s="1"/>
  <c r="EN549" i="1" a="1"/>
  <c r="EN549" i="1" s="1"/>
  <c r="EM549" i="1" a="1"/>
  <c r="EM549" i="1" s="1"/>
  <c r="DI549" i="1" a="1"/>
  <c r="DI549" i="1" s="1"/>
  <c r="DH549" i="1" a="1"/>
  <c r="DH549" i="1" s="1"/>
  <c r="EN557" i="1" a="1"/>
  <c r="EN557" i="1" s="1"/>
  <c r="EM557" i="1" a="1"/>
  <c r="EM557" i="1" s="1"/>
  <c r="DI557" i="1" a="1"/>
  <c r="DI557" i="1" s="1"/>
  <c r="DH557" i="1" a="1"/>
  <c r="DH557" i="1" s="1"/>
  <c r="EN565" i="1" a="1"/>
  <c r="EN565" i="1" s="1"/>
  <c r="EM565" i="1" a="1"/>
  <c r="EM565" i="1" s="1"/>
  <c r="DI565" i="1" a="1"/>
  <c r="DI565" i="1" s="1"/>
  <c r="DH565" i="1" a="1"/>
  <c r="DH565" i="1" s="1"/>
  <c r="EN573" i="1" a="1"/>
  <c r="EN573" i="1" s="1"/>
  <c r="EM573" i="1" a="1"/>
  <c r="EM573" i="1" s="1"/>
  <c r="DI573" i="1" a="1"/>
  <c r="DI573" i="1" s="1"/>
  <c r="DH573" i="1" a="1"/>
  <c r="DH573" i="1" s="1"/>
  <c r="EN581" i="1" a="1"/>
  <c r="EN581" i="1" s="1"/>
  <c r="EM581" i="1" a="1"/>
  <c r="EM581" i="1" s="1"/>
  <c r="DI581" i="1" a="1"/>
  <c r="DI581" i="1" s="1"/>
  <c r="DH581" i="1" a="1"/>
  <c r="DH581" i="1" s="1"/>
  <c r="EN589" i="1" a="1"/>
  <c r="EN589" i="1" s="1"/>
  <c r="EM589" i="1" a="1"/>
  <c r="EM589" i="1" s="1"/>
  <c r="DI589" i="1" a="1"/>
  <c r="DI589" i="1" s="1"/>
  <c r="DH589" i="1" a="1"/>
  <c r="DH589" i="1" s="1"/>
  <c r="EN597" i="1" a="1"/>
  <c r="EN597" i="1" s="1"/>
  <c r="EM597" i="1" a="1"/>
  <c r="EM597" i="1" s="1"/>
  <c r="DI597" i="1" a="1"/>
  <c r="DI597" i="1" s="1"/>
  <c r="DH597" i="1" a="1"/>
  <c r="DH597" i="1" s="1"/>
  <c r="EN605" i="1" a="1"/>
  <c r="EN605" i="1" s="1"/>
  <c r="EM605" i="1" a="1"/>
  <c r="EM605" i="1" s="1"/>
  <c r="DI605" i="1" a="1"/>
  <c r="DI605" i="1" s="1"/>
  <c r="DH605" i="1" a="1"/>
  <c r="DH605" i="1" s="1"/>
  <c r="EN613" i="1" a="1"/>
  <c r="EN613" i="1" s="1"/>
  <c r="EM613" i="1" a="1"/>
  <c r="EM613" i="1" s="1"/>
  <c r="DI613" i="1" a="1"/>
  <c r="DI613" i="1" s="1"/>
  <c r="DH613" i="1" a="1"/>
  <c r="DH613" i="1" s="1"/>
  <c r="EN621" i="1" a="1"/>
  <c r="EN621" i="1" s="1"/>
  <c r="EM621" i="1" a="1"/>
  <c r="EM621" i="1" s="1"/>
  <c r="DI621" i="1" a="1"/>
  <c r="DI621" i="1" s="1"/>
  <c r="DH621" i="1" a="1"/>
  <c r="DH621" i="1" s="1"/>
  <c r="EN629" i="1" a="1"/>
  <c r="EN629" i="1" s="1"/>
  <c r="EM629" i="1" a="1"/>
  <c r="EM629" i="1" s="1"/>
  <c r="DI629" i="1" a="1"/>
  <c r="DI629" i="1" s="1"/>
  <c r="DH629" i="1" a="1"/>
  <c r="DH629" i="1" s="1"/>
  <c r="EN637" i="1" a="1"/>
  <c r="EN637" i="1" s="1"/>
  <c r="EM637" i="1" a="1"/>
  <c r="EM637" i="1" s="1"/>
  <c r="DI637" i="1" a="1"/>
  <c r="DI637" i="1" s="1"/>
  <c r="DH637" i="1" a="1"/>
  <c r="DH637" i="1" s="1"/>
  <c r="EN645" i="1" a="1"/>
  <c r="EN645" i="1" s="1"/>
  <c r="EM645" i="1" a="1"/>
  <c r="EM645" i="1" s="1"/>
  <c r="DI645" i="1" a="1"/>
  <c r="DI645" i="1" s="1"/>
  <c r="DH645" i="1" a="1"/>
  <c r="DH645" i="1" s="1"/>
  <c r="EN653" i="1" a="1"/>
  <c r="EN653" i="1" s="1"/>
  <c r="EM653" i="1" a="1"/>
  <c r="EM653" i="1" s="1"/>
  <c r="DI653" i="1" a="1"/>
  <c r="DI653" i="1" s="1"/>
  <c r="DH653" i="1" a="1"/>
  <c r="DH653" i="1" s="1"/>
  <c r="DH12" i="1" a="1"/>
  <c r="DH12" i="1" s="1"/>
  <c r="DH40" i="1" a="1"/>
  <c r="DH40" i="1" s="1"/>
  <c r="DH72" i="1" a="1"/>
  <c r="DH72" i="1" s="1"/>
  <c r="DH104" i="1" a="1"/>
  <c r="DH104" i="1" s="1"/>
  <c r="DH136" i="1" a="1"/>
  <c r="DH136" i="1" s="1"/>
  <c r="DH168" i="1" a="1"/>
  <c r="DH168" i="1" s="1"/>
  <c r="DH200" i="1" a="1"/>
  <c r="DH200" i="1" s="1"/>
  <c r="DH232" i="1" a="1"/>
  <c r="DH232" i="1" s="1"/>
  <c r="DH282" i="1" a="1"/>
  <c r="DH282" i="1" s="1"/>
  <c r="DI367" i="1" a="1"/>
  <c r="DI367" i="1" s="1"/>
  <c r="EN661" i="1" a="1"/>
  <c r="EN661" i="1" s="1"/>
  <c r="EM661" i="1" a="1"/>
  <c r="EM661" i="1" s="1"/>
  <c r="DI661" i="1" a="1"/>
  <c r="DI661" i="1" s="1"/>
  <c r="DH661" i="1" a="1"/>
  <c r="DH661" i="1" s="1"/>
  <c r="EN669" i="1" a="1"/>
  <c r="EN669" i="1" s="1"/>
  <c r="EM669" i="1" a="1"/>
  <c r="EM669" i="1" s="1"/>
  <c r="DI669" i="1" a="1"/>
  <c r="DI669" i="1" s="1"/>
  <c r="DH669" i="1" a="1"/>
  <c r="DH669" i="1" s="1"/>
  <c r="EN677" i="1" a="1"/>
  <c r="EN677" i="1" s="1"/>
  <c r="EM677" i="1" a="1"/>
  <c r="EM677" i="1" s="1"/>
  <c r="DI677" i="1" a="1"/>
  <c r="DI677" i="1" s="1"/>
  <c r="DH677" i="1" a="1"/>
  <c r="DH677" i="1" s="1"/>
  <c r="EN685" i="1" a="1"/>
  <c r="EN685" i="1" s="1"/>
  <c r="EM685" i="1" a="1"/>
  <c r="EM685" i="1" s="1"/>
  <c r="DI685" i="1" a="1"/>
  <c r="DI685" i="1" s="1"/>
  <c r="DH685" i="1" a="1"/>
  <c r="DH685" i="1" s="1"/>
  <c r="EN693" i="1" a="1"/>
  <c r="EN693" i="1" s="1"/>
  <c r="EM693" i="1" a="1"/>
  <c r="EM693" i="1" s="1"/>
  <c r="DI693" i="1" a="1"/>
  <c r="DI693" i="1" s="1"/>
  <c r="DH693" i="1" a="1"/>
  <c r="DH693" i="1" s="1"/>
  <c r="EM590" i="1" a="1"/>
  <c r="EM590" i="1" s="1"/>
  <c r="EN590" i="1" a="1"/>
  <c r="EN590" i="1" s="1"/>
  <c r="DI590" i="1" a="1"/>
  <c r="DI590" i="1" s="1"/>
  <c r="DH590" i="1" a="1"/>
  <c r="DH590" i="1" s="1"/>
  <c r="EM598" i="1" a="1"/>
  <c r="EM598" i="1" s="1"/>
  <c r="EN598" i="1" a="1"/>
  <c r="EN598" i="1" s="1"/>
  <c r="DI598" i="1" a="1"/>
  <c r="DI598" i="1" s="1"/>
  <c r="DH598" i="1" a="1"/>
  <c r="DH598" i="1" s="1"/>
  <c r="EM606" i="1" a="1"/>
  <c r="EM606" i="1" s="1"/>
  <c r="EN606" i="1" a="1"/>
  <c r="EN606" i="1" s="1"/>
  <c r="DI606" i="1" a="1"/>
  <c r="DI606" i="1" s="1"/>
  <c r="DH606" i="1" a="1"/>
  <c r="DH606" i="1" s="1"/>
  <c r="EM614" i="1" a="1"/>
  <c r="EM614" i="1" s="1"/>
  <c r="EN614" i="1" a="1"/>
  <c r="EN614" i="1" s="1"/>
  <c r="DI614" i="1" a="1"/>
  <c r="DI614" i="1" s="1"/>
  <c r="DH614" i="1" a="1"/>
  <c r="DH614" i="1" s="1"/>
  <c r="EM622" i="1" a="1"/>
  <c r="EM622" i="1" s="1"/>
  <c r="EN622" i="1" a="1"/>
  <c r="EN622" i="1" s="1"/>
  <c r="DI622" i="1" a="1"/>
  <c r="DI622" i="1" s="1"/>
  <c r="DH622" i="1" a="1"/>
  <c r="DH622" i="1" s="1"/>
  <c r="EM630" i="1" a="1"/>
  <c r="EM630" i="1" s="1"/>
  <c r="EN630" i="1" a="1"/>
  <c r="EN630" i="1" s="1"/>
  <c r="DI630" i="1" a="1"/>
  <c r="DI630" i="1" s="1"/>
  <c r="DH630" i="1" a="1"/>
  <c r="DH630" i="1" s="1"/>
  <c r="EM638" i="1" a="1"/>
  <c r="EM638" i="1" s="1"/>
  <c r="EN638" i="1" a="1"/>
  <c r="EN638" i="1" s="1"/>
  <c r="DI638" i="1" a="1"/>
  <c r="DI638" i="1" s="1"/>
  <c r="DH638" i="1" a="1"/>
  <c r="DH638" i="1" s="1"/>
  <c r="EM646" i="1" a="1"/>
  <c r="EM646" i="1" s="1"/>
  <c r="EN646" i="1" a="1"/>
  <c r="EN646" i="1" s="1"/>
  <c r="DI646" i="1" a="1"/>
  <c r="DI646" i="1" s="1"/>
  <c r="DH646" i="1" a="1"/>
  <c r="DH646" i="1" s="1"/>
  <c r="EM654" i="1" a="1"/>
  <c r="EM654" i="1" s="1"/>
  <c r="EN654" i="1" a="1"/>
  <c r="EN654" i="1" s="1"/>
  <c r="DI654" i="1" a="1"/>
  <c r="DI654" i="1" s="1"/>
  <c r="DH654" i="1" a="1"/>
  <c r="DH654" i="1" s="1"/>
  <c r="EM662" i="1" a="1"/>
  <c r="EM662" i="1" s="1"/>
  <c r="EN662" i="1" a="1"/>
  <c r="EN662" i="1" s="1"/>
  <c r="DI662" i="1" a="1"/>
  <c r="DI662" i="1" s="1"/>
  <c r="DH662" i="1" a="1"/>
  <c r="DH662" i="1" s="1"/>
  <c r="EM670" i="1" a="1"/>
  <c r="EM670" i="1" s="1"/>
  <c r="EN670" i="1" a="1"/>
  <c r="EN670" i="1" s="1"/>
  <c r="DI670" i="1" a="1"/>
  <c r="DI670" i="1" s="1"/>
  <c r="DH670" i="1" a="1"/>
  <c r="DH670" i="1" s="1"/>
  <c r="EM678" i="1" a="1"/>
  <c r="EM678" i="1" s="1"/>
  <c r="EN678" i="1" a="1"/>
  <c r="EN678" i="1" s="1"/>
  <c r="DI678" i="1" a="1"/>
  <c r="DI678" i="1" s="1"/>
  <c r="DH678" i="1" a="1"/>
  <c r="DH678" i="1" s="1"/>
  <c r="EM686" i="1" a="1"/>
  <c r="EM686" i="1" s="1"/>
  <c r="EN686" i="1" a="1"/>
  <c r="EN686" i="1" s="1"/>
  <c r="DI686" i="1" a="1"/>
  <c r="DI686" i="1" s="1"/>
  <c r="DH686" i="1" a="1"/>
  <c r="DH686" i="1" s="1"/>
  <c r="EM694" i="1" a="1"/>
  <c r="EM694" i="1" s="1"/>
  <c r="EN694" i="1" a="1"/>
  <c r="EN694" i="1" s="1"/>
  <c r="DI694" i="1" a="1"/>
  <c r="DI694" i="1" s="1"/>
  <c r="DH694" i="1" a="1"/>
  <c r="DH694" i="1" s="1"/>
  <c r="EN583" i="1" a="1"/>
  <c r="EN583" i="1" s="1"/>
  <c r="EM583" i="1" a="1"/>
  <c r="EM583" i="1" s="1"/>
  <c r="DI583" i="1" a="1"/>
  <c r="DI583" i="1" s="1"/>
  <c r="DH583" i="1" a="1"/>
  <c r="DH583" i="1" s="1"/>
  <c r="EN591" i="1" a="1"/>
  <c r="EN591" i="1" s="1"/>
  <c r="EM591" i="1" a="1"/>
  <c r="EM591" i="1" s="1"/>
  <c r="DI591" i="1" a="1"/>
  <c r="DI591" i="1" s="1"/>
  <c r="DH591" i="1" a="1"/>
  <c r="DH591" i="1" s="1"/>
  <c r="EN599" i="1" a="1"/>
  <c r="EN599" i="1" s="1"/>
  <c r="EM599" i="1" a="1"/>
  <c r="EM599" i="1" s="1"/>
  <c r="DI599" i="1" a="1"/>
  <c r="DI599" i="1" s="1"/>
  <c r="DH599" i="1" a="1"/>
  <c r="DH599" i="1" s="1"/>
  <c r="EN607" i="1" a="1"/>
  <c r="EN607" i="1" s="1"/>
  <c r="EM607" i="1" a="1"/>
  <c r="EM607" i="1" s="1"/>
  <c r="DI607" i="1" a="1"/>
  <c r="DI607" i="1" s="1"/>
  <c r="DH607" i="1" a="1"/>
  <c r="DH607" i="1" s="1"/>
  <c r="EN615" i="1" a="1"/>
  <c r="EN615" i="1" s="1"/>
  <c r="EM615" i="1" a="1"/>
  <c r="EM615" i="1" s="1"/>
  <c r="DI615" i="1" a="1"/>
  <c r="DI615" i="1" s="1"/>
  <c r="DH615" i="1" a="1"/>
  <c r="DH615" i="1" s="1"/>
  <c r="EN623" i="1" a="1"/>
  <c r="EN623" i="1" s="1"/>
  <c r="EM623" i="1" a="1"/>
  <c r="EM623" i="1" s="1"/>
  <c r="DI623" i="1" a="1"/>
  <c r="DI623" i="1" s="1"/>
  <c r="DH623" i="1" a="1"/>
  <c r="DH623" i="1" s="1"/>
  <c r="EN631" i="1" a="1"/>
  <c r="EN631" i="1" s="1"/>
  <c r="EM631" i="1" a="1"/>
  <c r="EM631" i="1" s="1"/>
  <c r="DI631" i="1" a="1"/>
  <c r="DI631" i="1" s="1"/>
  <c r="DH631" i="1" a="1"/>
  <c r="DH631" i="1" s="1"/>
  <c r="EN639" i="1" a="1"/>
  <c r="EN639" i="1" s="1"/>
  <c r="EM639" i="1" a="1"/>
  <c r="EM639" i="1" s="1"/>
  <c r="DI639" i="1" a="1"/>
  <c r="DI639" i="1" s="1"/>
  <c r="DH639" i="1" a="1"/>
  <c r="DH639" i="1" s="1"/>
  <c r="EN647" i="1" a="1"/>
  <c r="EN647" i="1" s="1"/>
  <c r="EM647" i="1" a="1"/>
  <c r="EM647" i="1" s="1"/>
  <c r="DI647" i="1" a="1"/>
  <c r="DI647" i="1" s="1"/>
  <c r="DH647" i="1" a="1"/>
  <c r="DH647" i="1" s="1"/>
  <c r="EN655" i="1" a="1"/>
  <c r="EN655" i="1" s="1"/>
  <c r="EM655" i="1" a="1"/>
  <c r="EM655" i="1" s="1"/>
  <c r="DI655" i="1" a="1"/>
  <c r="DI655" i="1" s="1"/>
  <c r="DH655" i="1" a="1"/>
  <c r="DH655" i="1" s="1"/>
  <c r="EN663" i="1" a="1"/>
  <c r="EN663" i="1" s="1"/>
  <c r="EM663" i="1" a="1"/>
  <c r="EM663" i="1" s="1"/>
  <c r="DI663" i="1" a="1"/>
  <c r="DI663" i="1" s="1"/>
  <c r="DH663" i="1" a="1"/>
  <c r="DH663" i="1" s="1"/>
  <c r="EN671" i="1" a="1"/>
  <c r="EN671" i="1" s="1"/>
  <c r="EM671" i="1" a="1"/>
  <c r="EM671" i="1" s="1"/>
  <c r="DI671" i="1" a="1"/>
  <c r="DI671" i="1" s="1"/>
  <c r="DH671" i="1" a="1"/>
  <c r="DH671" i="1" s="1"/>
  <c r="EN679" i="1" a="1"/>
  <c r="EN679" i="1" s="1"/>
  <c r="EM679" i="1" a="1"/>
  <c r="EM679" i="1" s="1"/>
  <c r="DI679" i="1" a="1"/>
  <c r="DI679" i="1" s="1"/>
  <c r="DH679" i="1" a="1"/>
  <c r="DH679" i="1" s="1"/>
  <c r="EN687" i="1" a="1"/>
  <c r="EN687" i="1" s="1"/>
  <c r="EM687" i="1" a="1"/>
  <c r="EM687" i="1" s="1"/>
  <c r="DI687" i="1" a="1"/>
  <c r="DI687" i="1" s="1"/>
  <c r="DH687" i="1" a="1"/>
  <c r="DH687" i="1" s="1"/>
  <c r="EN695" i="1" a="1"/>
  <c r="EN695" i="1" s="1"/>
  <c r="EM695" i="1" a="1"/>
  <c r="EM695" i="1" s="1"/>
  <c r="DI695" i="1" a="1"/>
  <c r="DI695" i="1" s="1"/>
  <c r="DH695" i="1" a="1"/>
  <c r="DH695" i="1" s="1"/>
  <c r="EN592" i="1" a="1"/>
  <c r="EN592" i="1" s="1"/>
  <c r="EM592" i="1" a="1"/>
  <c r="EM592" i="1" s="1"/>
  <c r="DI592" i="1" a="1"/>
  <c r="DI592" i="1" s="1"/>
  <c r="DH592" i="1" a="1"/>
  <c r="DH592" i="1" s="1"/>
  <c r="EN600" i="1" a="1"/>
  <c r="EN600" i="1" s="1"/>
  <c r="EM600" i="1" a="1"/>
  <c r="EM600" i="1" s="1"/>
  <c r="DI600" i="1" a="1"/>
  <c r="DI600" i="1" s="1"/>
  <c r="DH600" i="1" a="1"/>
  <c r="DH600" i="1" s="1"/>
  <c r="EN608" i="1" a="1"/>
  <c r="EN608" i="1" s="1"/>
  <c r="EM608" i="1" a="1"/>
  <c r="EM608" i="1" s="1"/>
  <c r="DI608" i="1" a="1"/>
  <c r="DI608" i="1" s="1"/>
  <c r="DH608" i="1" a="1"/>
  <c r="DH608" i="1" s="1"/>
  <c r="EN616" i="1" a="1"/>
  <c r="EN616" i="1" s="1"/>
  <c r="EM616" i="1" a="1"/>
  <c r="EM616" i="1" s="1"/>
  <c r="DI616" i="1" a="1"/>
  <c r="DI616" i="1" s="1"/>
  <c r="DH616" i="1" a="1"/>
  <c r="DH616" i="1" s="1"/>
  <c r="EN624" i="1" a="1"/>
  <c r="EN624" i="1" s="1"/>
  <c r="EM624" i="1" a="1"/>
  <c r="EM624" i="1" s="1"/>
  <c r="DI624" i="1" a="1"/>
  <c r="DI624" i="1" s="1"/>
  <c r="DH624" i="1" a="1"/>
  <c r="DH624" i="1" s="1"/>
  <c r="EN632" i="1" a="1"/>
  <c r="EN632" i="1" s="1"/>
  <c r="EM632" i="1" a="1"/>
  <c r="EM632" i="1" s="1"/>
  <c r="DI632" i="1" a="1"/>
  <c r="DI632" i="1" s="1"/>
  <c r="DH632" i="1" a="1"/>
  <c r="DH632" i="1" s="1"/>
  <c r="EN640" i="1" a="1"/>
  <c r="EN640" i="1" s="1"/>
  <c r="EM640" i="1" a="1"/>
  <c r="EM640" i="1" s="1"/>
  <c r="DI640" i="1" a="1"/>
  <c r="DI640" i="1" s="1"/>
  <c r="DH640" i="1" a="1"/>
  <c r="DH640" i="1" s="1"/>
  <c r="EN648" i="1" a="1"/>
  <c r="EN648" i="1" s="1"/>
  <c r="EM648" i="1" a="1"/>
  <c r="EM648" i="1" s="1"/>
  <c r="DI648" i="1" a="1"/>
  <c r="DI648" i="1" s="1"/>
  <c r="DH648" i="1" a="1"/>
  <c r="DH648" i="1" s="1"/>
  <c r="EN656" i="1" a="1"/>
  <c r="EN656" i="1" s="1"/>
  <c r="EM656" i="1" a="1"/>
  <c r="EM656" i="1" s="1"/>
  <c r="DI656" i="1" a="1"/>
  <c r="DI656" i="1" s="1"/>
  <c r="DH656" i="1" a="1"/>
  <c r="DH656" i="1" s="1"/>
  <c r="EN664" i="1" a="1"/>
  <c r="EN664" i="1" s="1"/>
  <c r="EM664" i="1" a="1"/>
  <c r="EM664" i="1" s="1"/>
  <c r="DI664" i="1" a="1"/>
  <c r="DI664" i="1" s="1"/>
  <c r="DH664" i="1" a="1"/>
  <c r="DH664" i="1" s="1"/>
  <c r="EN672" i="1" a="1"/>
  <c r="EN672" i="1" s="1"/>
  <c r="EM672" i="1" a="1"/>
  <c r="EM672" i="1" s="1"/>
  <c r="DI672" i="1" a="1"/>
  <c r="DI672" i="1" s="1"/>
  <c r="DH672" i="1" a="1"/>
  <c r="DH672" i="1" s="1"/>
  <c r="EN680" i="1" a="1"/>
  <c r="EN680" i="1" s="1"/>
  <c r="EM680" i="1" a="1"/>
  <c r="EM680" i="1" s="1"/>
  <c r="DI680" i="1" a="1"/>
  <c r="DI680" i="1" s="1"/>
  <c r="DH680" i="1" a="1"/>
  <c r="DH680" i="1" s="1"/>
  <c r="EN688" i="1" a="1"/>
  <c r="EN688" i="1" s="1"/>
  <c r="EM688" i="1" a="1"/>
  <c r="EM688" i="1" s="1"/>
  <c r="DI688" i="1" a="1"/>
  <c r="DI688" i="1" s="1"/>
  <c r="DH688" i="1" a="1"/>
  <c r="DH688" i="1" s="1"/>
  <c r="R696" i="1"/>
  <c r="EN696" i="1" a="1"/>
  <c r="EN696" i="1" s="1"/>
  <c r="EM696" i="1" a="1"/>
  <c r="EM696" i="1" s="1"/>
  <c r="DI696" i="1" a="1"/>
  <c r="DI696" i="1" s="1"/>
  <c r="DH696" i="1" a="1"/>
  <c r="DH696" i="1" s="1"/>
  <c r="EM586" i="1" a="1"/>
  <c r="EM586" i="1" s="1"/>
  <c r="EN586" i="1" a="1"/>
  <c r="EN586" i="1" s="1"/>
  <c r="DI586" i="1" a="1"/>
  <c r="DI586" i="1" s="1"/>
  <c r="DH586" i="1" a="1"/>
  <c r="DH586" i="1" s="1"/>
  <c r="EM594" i="1" a="1"/>
  <c r="EM594" i="1" s="1"/>
  <c r="EN594" i="1" a="1"/>
  <c r="EN594" i="1" s="1"/>
  <c r="DI594" i="1" a="1"/>
  <c r="DI594" i="1" s="1"/>
  <c r="DH594" i="1" a="1"/>
  <c r="DH594" i="1" s="1"/>
  <c r="EM602" i="1" a="1"/>
  <c r="EM602" i="1" s="1"/>
  <c r="EN602" i="1" a="1"/>
  <c r="EN602" i="1" s="1"/>
  <c r="DI602" i="1" a="1"/>
  <c r="DI602" i="1" s="1"/>
  <c r="DH602" i="1" a="1"/>
  <c r="DH602" i="1" s="1"/>
  <c r="EM610" i="1" a="1"/>
  <c r="EM610" i="1" s="1"/>
  <c r="EN610" i="1" a="1"/>
  <c r="EN610" i="1" s="1"/>
  <c r="DI610" i="1" a="1"/>
  <c r="DI610" i="1" s="1"/>
  <c r="DH610" i="1" a="1"/>
  <c r="DH610" i="1" s="1"/>
  <c r="EM618" i="1" a="1"/>
  <c r="EM618" i="1" s="1"/>
  <c r="EN618" i="1" a="1"/>
  <c r="EN618" i="1" s="1"/>
  <c r="DI618" i="1" a="1"/>
  <c r="DI618" i="1" s="1"/>
  <c r="DH618" i="1" a="1"/>
  <c r="DH618" i="1" s="1"/>
  <c r="EM626" i="1" a="1"/>
  <c r="EM626" i="1" s="1"/>
  <c r="EN626" i="1" a="1"/>
  <c r="EN626" i="1" s="1"/>
  <c r="DI626" i="1" a="1"/>
  <c r="DI626" i="1" s="1"/>
  <c r="DH626" i="1" a="1"/>
  <c r="DH626" i="1" s="1"/>
  <c r="EM634" i="1" a="1"/>
  <c r="EM634" i="1" s="1"/>
  <c r="EN634" i="1" a="1"/>
  <c r="EN634" i="1" s="1"/>
  <c r="DI634" i="1" a="1"/>
  <c r="DI634" i="1" s="1"/>
  <c r="DH634" i="1" a="1"/>
  <c r="DH634" i="1" s="1"/>
  <c r="EM642" i="1" a="1"/>
  <c r="EM642" i="1" s="1"/>
  <c r="EN642" i="1" a="1"/>
  <c r="EN642" i="1" s="1"/>
  <c r="DI642" i="1" a="1"/>
  <c r="DI642" i="1" s="1"/>
  <c r="DH642" i="1" a="1"/>
  <c r="DH642" i="1" s="1"/>
  <c r="EM650" i="1" a="1"/>
  <c r="EM650" i="1" s="1"/>
  <c r="EN650" i="1" a="1"/>
  <c r="EN650" i="1" s="1"/>
  <c r="DI650" i="1" a="1"/>
  <c r="DI650" i="1" s="1"/>
  <c r="DH650" i="1" a="1"/>
  <c r="DH650" i="1" s="1"/>
  <c r="EM658" i="1" a="1"/>
  <c r="EM658" i="1" s="1"/>
  <c r="EN658" i="1" a="1"/>
  <c r="EN658" i="1" s="1"/>
  <c r="DI658" i="1" a="1"/>
  <c r="DI658" i="1" s="1"/>
  <c r="DH658" i="1" a="1"/>
  <c r="DH658" i="1" s="1"/>
  <c r="EM666" i="1" a="1"/>
  <c r="EM666" i="1" s="1"/>
  <c r="EN666" i="1" a="1"/>
  <c r="EN666" i="1" s="1"/>
  <c r="DI666" i="1" a="1"/>
  <c r="DI666" i="1" s="1"/>
  <c r="DH666" i="1" a="1"/>
  <c r="DH666" i="1" s="1"/>
  <c r="EM674" i="1" a="1"/>
  <c r="EM674" i="1" s="1"/>
  <c r="EN674" i="1" a="1"/>
  <c r="EN674" i="1" s="1"/>
  <c r="DI674" i="1" a="1"/>
  <c r="DI674" i="1" s="1"/>
  <c r="DH674" i="1" a="1"/>
  <c r="DH674" i="1" s="1"/>
  <c r="EM682" i="1" a="1"/>
  <c r="EM682" i="1" s="1"/>
  <c r="EN682" i="1" a="1"/>
  <c r="EN682" i="1" s="1"/>
  <c r="DI682" i="1" a="1"/>
  <c r="DI682" i="1" s="1"/>
  <c r="DH682" i="1" a="1"/>
  <c r="DH682" i="1" s="1"/>
  <c r="EM690" i="1" a="1"/>
  <c r="EM690" i="1" s="1"/>
  <c r="EN690" i="1" a="1"/>
  <c r="EN690" i="1" s="1"/>
  <c r="DI690" i="1" a="1"/>
  <c r="DI690" i="1" s="1"/>
  <c r="DH690" i="1" a="1"/>
  <c r="DH690" i="1" s="1"/>
  <c r="EN587" i="1" a="1"/>
  <c r="EN587" i="1" s="1"/>
  <c r="EM587" i="1" a="1"/>
  <c r="EM587" i="1" s="1"/>
  <c r="DI587" i="1" a="1"/>
  <c r="DI587" i="1" s="1"/>
  <c r="DH587" i="1" a="1"/>
  <c r="DH587" i="1" s="1"/>
  <c r="EN595" i="1" a="1"/>
  <c r="EN595" i="1" s="1"/>
  <c r="EM595" i="1" a="1"/>
  <c r="EM595" i="1" s="1"/>
  <c r="DI595" i="1" a="1"/>
  <c r="DI595" i="1" s="1"/>
  <c r="DH595" i="1" a="1"/>
  <c r="DH595" i="1" s="1"/>
  <c r="EN603" i="1" a="1"/>
  <c r="EN603" i="1" s="1"/>
  <c r="EM603" i="1" a="1"/>
  <c r="EM603" i="1" s="1"/>
  <c r="DI603" i="1" a="1"/>
  <c r="DI603" i="1" s="1"/>
  <c r="DH603" i="1" a="1"/>
  <c r="DH603" i="1" s="1"/>
  <c r="EN611" i="1" a="1"/>
  <c r="EN611" i="1" s="1"/>
  <c r="EM611" i="1" a="1"/>
  <c r="EM611" i="1" s="1"/>
  <c r="DI611" i="1" a="1"/>
  <c r="DI611" i="1" s="1"/>
  <c r="DH611" i="1" a="1"/>
  <c r="DH611" i="1" s="1"/>
  <c r="EN619" i="1" a="1"/>
  <c r="EN619" i="1" s="1"/>
  <c r="EM619" i="1" a="1"/>
  <c r="EM619" i="1" s="1"/>
  <c r="DI619" i="1" a="1"/>
  <c r="DI619" i="1" s="1"/>
  <c r="DH619" i="1" a="1"/>
  <c r="DH619" i="1" s="1"/>
  <c r="EN627" i="1" a="1"/>
  <c r="EN627" i="1" s="1"/>
  <c r="EM627" i="1" a="1"/>
  <c r="EM627" i="1" s="1"/>
  <c r="DI627" i="1" a="1"/>
  <c r="DI627" i="1" s="1"/>
  <c r="DH627" i="1" a="1"/>
  <c r="DH627" i="1" s="1"/>
  <c r="EN635" i="1" a="1"/>
  <c r="EN635" i="1" s="1"/>
  <c r="EM635" i="1" a="1"/>
  <c r="EM635" i="1" s="1"/>
  <c r="DI635" i="1" a="1"/>
  <c r="DI635" i="1" s="1"/>
  <c r="DH635" i="1" a="1"/>
  <c r="DH635" i="1" s="1"/>
  <c r="EN643" i="1" a="1"/>
  <c r="EN643" i="1" s="1"/>
  <c r="EM643" i="1" a="1"/>
  <c r="EM643" i="1" s="1"/>
  <c r="DI643" i="1" a="1"/>
  <c r="DI643" i="1" s="1"/>
  <c r="DH643" i="1" a="1"/>
  <c r="DH643" i="1" s="1"/>
  <c r="EN651" i="1" a="1"/>
  <c r="EN651" i="1" s="1"/>
  <c r="EM651" i="1" a="1"/>
  <c r="EM651" i="1" s="1"/>
  <c r="DI651" i="1" a="1"/>
  <c r="DI651" i="1" s="1"/>
  <c r="DH651" i="1" a="1"/>
  <c r="DH651" i="1" s="1"/>
  <c r="EN659" i="1" a="1"/>
  <c r="EN659" i="1" s="1"/>
  <c r="EM659" i="1" a="1"/>
  <c r="EM659" i="1" s="1"/>
  <c r="DI659" i="1" a="1"/>
  <c r="DI659" i="1" s="1"/>
  <c r="DH659" i="1" a="1"/>
  <c r="DH659" i="1" s="1"/>
  <c r="EN667" i="1" a="1"/>
  <c r="EN667" i="1" s="1"/>
  <c r="EM667" i="1" a="1"/>
  <c r="EM667" i="1" s="1"/>
  <c r="DI667" i="1" a="1"/>
  <c r="DI667" i="1" s="1"/>
  <c r="DH667" i="1" a="1"/>
  <c r="DH667" i="1" s="1"/>
  <c r="EN675" i="1" a="1"/>
  <c r="EN675" i="1" s="1"/>
  <c r="EM675" i="1" a="1"/>
  <c r="EM675" i="1" s="1"/>
  <c r="DI675" i="1" a="1"/>
  <c r="DI675" i="1" s="1"/>
  <c r="DH675" i="1" a="1"/>
  <c r="DH675" i="1" s="1"/>
  <c r="EN683" i="1" a="1"/>
  <c r="EN683" i="1" s="1"/>
  <c r="EM683" i="1" a="1"/>
  <c r="EM683" i="1" s="1"/>
  <c r="DI683" i="1" a="1"/>
  <c r="DI683" i="1" s="1"/>
  <c r="DH683" i="1" a="1"/>
  <c r="DH683" i="1" s="1"/>
  <c r="EN691" i="1" a="1"/>
  <c r="EN691" i="1" s="1"/>
  <c r="EM691" i="1" a="1"/>
  <c r="EM691" i="1" s="1"/>
  <c r="DI691" i="1" a="1"/>
  <c r="DI691" i="1" s="1"/>
  <c r="DH691" i="1" a="1"/>
  <c r="DH691" i="1" s="1"/>
  <c r="D162" i="10"/>
  <c r="D161" i="10" s="1"/>
  <c r="C162" i="10"/>
  <c r="C161" i="10" s="1"/>
  <c r="F161" i="10"/>
  <c r="D163" i="8"/>
  <c r="D162" i="8" s="1"/>
  <c r="C163" i="8"/>
  <c r="C162" i="8" s="1"/>
  <c r="F163" i="7"/>
  <c r="D86" i="11"/>
  <c r="AL85" i="11"/>
  <c r="AK85" i="11"/>
  <c r="AH85" i="11"/>
  <c r="AA85" i="11"/>
  <c r="Y85" i="11"/>
  <c r="X85" i="11"/>
  <c r="U85" i="11"/>
  <c r="T85" i="11"/>
  <c r="O85" i="11"/>
  <c r="N85" i="11"/>
  <c r="M85" i="11"/>
  <c r="K85" i="11"/>
  <c r="AL81" i="11"/>
  <c r="AL88" i="11" s="1"/>
  <c r="D79" i="11"/>
  <c r="D77" i="11"/>
  <c r="D76" i="11"/>
  <c r="D75" i="11"/>
  <c r="AM73" i="11"/>
  <c r="AL73" i="11"/>
  <c r="AK73" i="11"/>
  <c r="AK81" i="11" s="1"/>
  <c r="AF73" i="11"/>
  <c r="AE73" i="11"/>
  <c r="AC73" i="11"/>
  <c r="AA73" i="11"/>
  <c r="X73" i="11"/>
  <c r="W73" i="11"/>
  <c r="V73" i="11"/>
  <c r="U73" i="11"/>
  <c r="U81" i="11" s="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D66" i="11"/>
  <c r="D64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 s="1"/>
  <c r="D61" i="11"/>
  <c r="D60" i="11"/>
  <c r="D59" i="11"/>
  <c r="D58" i="11"/>
  <c r="D57" i="11"/>
  <c r="AN54" i="11"/>
  <c r="AL54" i="11"/>
  <c r="AK54" i="11"/>
  <c r="AH54" i="11"/>
  <c r="AF54" i="11"/>
  <c r="AE54" i="11"/>
  <c r="AD54" i="11"/>
  <c r="AC54" i="11"/>
  <c r="AA54" i="11"/>
  <c r="Y54" i="11"/>
  <c r="X54" i="11"/>
  <c r="W54" i="11"/>
  <c r="U54" i="11"/>
  <c r="T54" i="11"/>
  <c r="R54" i="11"/>
  <c r="O54" i="11"/>
  <c r="N54" i="11"/>
  <c r="M54" i="11"/>
  <c r="L54" i="11"/>
  <c r="K54" i="11"/>
  <c r="I54" i="11"/>
  <c r="H54" i="11"/>
  <c r="G54" i="11"/>
  <c r="F54" i="11"/>
  <c r="D52" i="11"/>
  <c r="D51" i="11"/>
  <c r="D50" i="11"/>
  <c r="D49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D46" i="11" s="1"/>
  <c r="T46" i="11"/>
  <c r="D44" i="11"/>
  <c r="AN42" i="11"/>
  <c r="AL42" i="11"/>
  <c r="AK42" i="11"/>
  <c r="AH42" i="11"/>
  <c r="AF42" i="11"/>
  <c r="AE42" i="11"/>
  <c r="AD42" i="11"/>
  <c r="AC42" i="11"/>
  <c r="AA42" i="11"/>
  <c r="Z42" i="11"/>
  <c r="Y42" i="11"/>
  <c r="X42" i="11"/>
  <c r="W42" i="11"/>
  <c r="U42" i="11"/>
  <c r="T42" i="11"/>
  <c r="S42" i="11"/>
  <c r="P42" i="11"/>
  <c r="O42" i="11"/>
  <c r="N42" i="11"/>
  <c r="M42" i="11"/>
  <c r="L42" i="11"/>
  <c r="K42" i="11"/>
  <c r="I42" i="11"/>
  <c r="H42" i="11"/>
  <c r="G42" i="11"/>
  <c r="F42" i="11"/>
  <c r="AN37" i="11"/>
  <c r="AL37" i="11"/>
  <c r="AK37" i="11"/>
  <c r="AJ37" i="11"/>
  <c r="AI37" i="11"/>
  <c r="AH37" i="11"/>
  <c r="AF37" i="11"/>
  <c r="AE37" i="11"/>
  <c r="AD37" i="11"/>
  <c r="AC37" i="11"/>
  <c r="AA37" i="11"/>
  <c r="Z37" i="11"/>
  <c r="Y37" i="11"/>
  <c r="X37" i="11"/>
  <c r="W37" i="11"/>
  <c r="U37" i="11"/>
  <c r="T37" i="11"/>
  <c r="I37" i="11"/>
  <c r="H37" i="11"/>
  <c r="G37" i="11"/>
  <c r="F37" i="11"/>
  <c r="E37" i="11"/>
  <c r="AN28" i="11"/>
  <c r="AL28" i="11"/>
  <c r="AK28" i="11"/>
  <c r="AI28" i="11"/>
  <c r="AH28" i="11"/>
  <c r="AE28" i="11"/>
  <c r="AD28" i="11"/>
  <c r="AC28" i="11"/>
  <c r="AA28" i="11"/>
  <c r="Y28" i="11"/>
  <c r="X28" i="11"/>
  <c r="U28" i="11"/>
  <c r="T28" i="11"/>
  <c r="R28" i="11"/>
  <c r="P28" i="11"/>
  <c r="O28" i="11"/>
  <c r="N28" i="11"/>
  <c r="M28" i="11"/>
  <c r="L28" i="11"/>
  <c r="K28" i="11"/>
  <c r="G162" i="4"/>
  <c r="G161" i="10"/>
  <c r="H162" i="4"/>
  <c r="G163" i="7"/>
  <c r="H162" i="8"/>
  <c r="H163" i="7"/>
  <c r="G162" i="8"/>
  <c r="H161" i="10"/>
  <c r="Z83" i="9"/>
  <c r="J83" i="9"/>
  <c r="AI71" i="9"/>
  <c r="E69" i="9"/>
  <c r="S48" i="9"/>
  <c r="AI40" i="9"/>
  <c r="W30" i="9"/>
  <c r="W83" i="9"/>
  <c r="AI39" i="9"/>
  <c r="J34" i="9"/>
  <c r="AG70" i="9"/>
  <c r="AG39" i="9"/>
  <c r="AM30" i="9"/>
  <c r="AJ83" i="9"/>
  <c r="S83" i="9"/>
  <c r="G83" i="9"/>
  <c r="AD68" i="9"/>
  <c r="AI48" i="9"/>
  <c r="J48" i="9"/>
  <c r="AB39" i="9"/>
  <c r="E39" i="9"/>
  <c r="N33" i="9"/>
  <c r="P34" i="9"/>
  <c r="AJ30" i="9"/>
  <c r="J30" i="9"/>
  <c r="AI83" i="9"/>
  <c r="R83" i="9"/>
  <c r="F83" i="9"/>
  <c r="AB68" i="9"/>
  <c r="AG48" i="9"/>
  <c r="E48" i="9"/>
  <c r="R40" i="9"/>
  <c r="AM33" i="9"/>
  <c r="M33" i="9"/>
  <c r="O34" i="9"/>
  <c r="AG30" i="9"/>
  <c r="I30" i="9"/>
  <c r="AG83" i="9"/>
  <c r="Q83" i="9"/>
  <c r="E83" i="9"/>
  <c r="Z68" i="9"/>
  <c r="AB48" i="9"/>
  <c r="AM40" i="9"/>
  <c r="L33" i="9"/>
  <c r="N34" i="9"/>
  <c r="AF30" i="9"/>
  <c r="H30" i="9"/>
  <c r="AN71" i="9"/>
  <c r="AM39" i="9"/>
  <c r="Q40" i="9"/>
  <c r="M34" i="9"/>
  <c r="G30" i="9"/>
  <c r="Q33" i="9"/>
  <c r="I83" i="9"/>
  <c r="P33" i="9"/>
  <c r="AM83" i="9"/>
  <c r="AJ48" i="9"/>
  <c r="Q34" i="9"/>
  <c r="R39" i="9"/>
  <c r="Y68" i="9"/>
  <c r="K33" i="9"/>
  <c r="J40" i="9"/>
  <c r="E30" i="9"/>
  <c r="AM48" i="9"/>
  <c r="J39" i="9"/>
  <c r="AM23" i="9"/>
  <c r="AB33" i="9"/>
  <c r="S34" i="9"/>
  <c r="AH70" i="9"/>
  <c r="R34" i="9"/>
  <c r="H83" i="9"/>
  <c r="E40" i="9"/>
  <c r="S17" i="9"/>
  <c r="AF83" i="9"/>
  <c r="P83" i="9"/>
  <c r="Z48" i="9"/>
  <c r="S33" i="9"/>
  <c r="AB30" i="9"/>
  <c r="K34" i="9"/>
  <c r="Q48" i="9"/>
  <c r="S30" i="9"/>
  <c r="V83" i="9"/>
  <c r="P48" i="9"/>
  <c r="O33" i="9"/>
  <c r="Q30" i="9"/>
  <c r="AB83" i="9"/>
  <c r="L83" i="9"/>
  <c r="AJ69" i="9"/>
  <c r="E71" i="9"/>
  <c r="V48" i="9"/>
  <c r="AJ39" i="9"/>
  <c r="Q39" i="9"/>
  <c r="R33" i="9"/>
  <c r="AG34" i="9"/>
  <c r="L34" i="9"/>
  <c r="Z30" i="9"/>
  <c r="F30" i="9"/>
  <c r="D84" i="11" l="1"/>
  <c r="D74" i="9"/>
  <c r="D84" i="6"/>
  <c r="D84" i="9"/>
  <c r="D74" i="6"/>
  <c r="D84" i="5"/>
  <c r="D74" i="11"/>
  <c r="D74" i="5"/>
  <c r="F162" i="8"/>
  <c r="F162" i="4"/>
  <c r="EN516" i="1" a="1"/>
  <c r="EN516" i="1" s="1"/>
  <c r="EN698" i="1" s="1"/>
  <c r="EM516" i="1" a="1"/>
  <c r="EM516" i="1" s="1"/>
  <c r="EM698" i="1" s="1"/>
  <c r="DI516" i="1" a="1"/>
  <c r="DI516" i="1" s="1"/>
  <c r="DI698" i="1" s="1"/>
  <c r="DH516" i="1" a="1"/>
  <c r="DH516" i="1" s="1"/>
  <c r="DH698" i="1" s="1"/>
  <c r="T81" i="11"/>
  <c r="T88" i="11" s="1"/>
  <c r="X81" i="11"/>
  <c r="X88" i="11" s="1"/>
  <c r="AA81" i="11"/>
  <c r="AK88" i="11"/>
  <c r="AC81" i="11"/>
  <c r="AC85" i="11" s="1"/>
  <c r="AC88" i="11" s="1"/>
  <c r="AE81" i="11"/>
  <c r="AE85" i="11" s="1"/>
  <c r="AE88" i="11" s="1"/>
  <c r="U88" i="11"/>
  <c r="D22" i="11"/>
  <c r="D13" i="11"/>
  <c r="AJ28" i="11"/>
  <c r="D20" i="11"/>
  <c r="V28" i="11"/>
  <c r="D25" i="11"/>
  <c r="P37" i="11"/>
  <c r="D34" i="11"/>
  <c r="J37" i="11"/>
  <c r="AG42" i="11"/>
  <c r="S54" i="11"/>
  <c r="AD73" i="11"/>
  <c r="AD81" i="11" s="1"/>
  <c r="AD85" i="11" s="1"/>
  <c r="AD88" i="11" s="1"/>
  <c r="D71" i="11"/>
  <c r="J85" i="11"/>
  <c r="Z85" i="11"/>
  <c r="AJ85" i="11"/>
  <c r="D8" i="11"/>
  <c r="Q54" i="11"/>
  <c r="Q37" i="11"/>
  <c r="AI42" i="11"/>
  <c r="V54" i="11"/>
  <c r="AI73" i="11"/>
  <c r="L85" i="11"/>
  <c r="AB85" i="11"/>
  <c r="AM85" i="11"/>
  <c r="D9" i="11"/>
  <c r="D16" i="11"/>
  <c r="D18" i="11"/>
  <c r="AM28" i="11"/>
  <c r="D23" i="11"/>
  <c r="D30" i="11"/>
  <c r="R37" i="11"/>
  <c r="D39" i="11"/>
  <c r="E42" i="11"/>
  <c r="AJ42" i="11"/>
  <c r="Z54" i="11"/>
  <c r="E73" i="11"/>
  <c r="D69" i="11"/>
  <c r="AN73" i="11"/>
  <c r="AN81" i="11" s="1"/>
  <c r="AN83" i="11" s="1"/>
  <c r="P85" i="11"/>
  <c r="G28" i="11"/>
  <c r="G81" i="11" s="1"/>
  <c r="D14" i="11"/>
  <c r="Z28" i="11"/>
  <c r="D21" i="11"/>
  <c r="W28" i="11"/>
  <c r="W81" i="11" s="1"/>
  <c r="D26" i="11"/>
  <c r="K37" i="11"/>
  <c r="K81" i="11" s="1"/>
  <c r="K88" i="11" s="1"/>
  <c r="D33" i="11"/>
  <c r="S37" i="11"/>
  <c r="AG37" i="11"/>
  <c r="J42" i="11"/>
  <c r="AM42" i="11"/>
  <c r="AB54" i="11"/>
  <c r="AJ73" i="11"/>
  <c r="E85" i="11"/>
  <c r="Q85" i="11"/>
  <c r="AM54" i="11"/>
  <c r="W85" i="11"/>
  <c r="E28" i="11"/>
  <c r="D7" i="11"/>
  <c r="Q28" i="11"/>
  <c r="AB28" i="11"/>
  <c r="L37" i="11"/>
  <c r="L81" i="11" s="1"/>
  <c r="V37" i="11"/>
  <c r="Q42" i="11"/>
  <c r="E54" i="11"/>
  <c r="D48" i="11"/>
  <c r="AG54" i="11"/>
  <c r="F85" i="11"/>
  <c r="R85" i="11"/>
  <c r="D15" i="11"/>
  <c r="I28" i="11"/>
  <c r="I81" i="11" s="1"/>
  <c r="O37" i="11"/>
  <c r="O81" i="11" s="1"/>
  <c r="O88" i="11" s="1"/>
  <c r="AB42" i="11"/>
  <c r="I85" i="11"/>
  <c r="F28" i="11"/>
  <c r="F81" i="11" s="1"/>
  <c r="D12" i="11"/>
  <c r="D17" i="11"/>
  <c r="H28" i="11"/>
  <c r="H81" i="11" s="1"/>
  <c r="D19" i="11"/>
  <c r="AF28" i="11"/>
  <c r="AF81" i="11" s="1"/>
  <c r="D24" i="11"/>
  <c r="AG28" i="11"/>
  <c r="M37" i="11"/>
  <c r="M81" i="11" s="1"/>
  <c r="M88" i="11" s="1"/>
  <c r="AB37" i="11"/>
  <c r="R42" i="11"/>
  <c r="D40" i="11"/>
  <c r="J54" i="11"/>
  <c r="AI54" i="11"/>
  <c r="D68" i="11"/>
  <c r="Y73" i="11"/>
  <c r="Y81" i="11" s="1"/>
  <c r="Y88" i="11" s="1"/>
  <c r="D70" i="11"/>
  <c r="AG73" i="11"/>
  <c r="G85" i="11"/>
  <c r="S85" i="11"/>
  <c r="AF85" i="11"/>
  <c r="S28" i="11"/>
  <c r="AB73" i="11"/>
  <c r="AI85" i="11"/>
  <c r="J28" i="11"/>
  <c r="N37" i="11"/>
  <c r="N81" i="11" s="1"/>
  <c r="N88" i="11" s="1"/>
  <c r="AM37" i="11"/>
  <c r="V42" i="11"/>
  <c r="P54" i="11"/>
  <c r="AJ54" i="11"/>
  <c r="Z73" i="11"/>
  <c r="AH73" i="11"/>
  <c r="AH81" i="11" s="1"/>
  <c r="AH88" i="11" s="1"/>
  <c r="H85" i="11"/>
  <c r="V85" i="11"/>
  <c r="AG85" i="11"/>
  <c r="AA88" i="11"/>
  <c r="P81" i="11" l="1"/>
  <c r="P88" i="11" s="1"/>
  <c r="AF88" i="11"/>
  <c r="AM81" i="11"/>
  <c r="AM88" i="11" s="1"/>
  <c r="Z81" i="11"/>
  <c r="Z88" i="11" s="1"/>
  <c r="R81" i="11"/>
  <c r="AN85" i="11"/>
  <c r="AN88" i="11" s="1"/>
  <c r="D83" i="11"/>
  <c r="D85" i="11" s="1"/>
  <c r="D54" i="11"/>
  <c r="AB81" i="11"/>
  <c r="AB88" i="11" s="1"/>
  <c r="D37" i="11"/>
  <c r="AJ81" i="11"/>
  <c r="AJ88" i="11" s="1"/>
  <c r="W88" i="11"/>
  <c r="Q81" i="11"/>
  <c r="Q88" i="11" s="1"/>
  <c r="J81" i="11"/>
  <c r="J88" i="11" s="1"/>
  <c r="G88" i="11"/>
  <c r="F88" i="11"/>
  <c r="R88" i="11"/>
  <c r="AG81" i="11"/>
  <c r="AG88" i="11" s="1"/>
  <c r="L88" i="11"/>
  <c r="H88" i="11"/>
  <c r="AI81" i="11"/>
  <c r="AI88" i="11" s="1"/>
  <c r="I88" i="11"/>
  <c r="D28" i="11"/>
  <c r="E81" i="11"/>
  <c r="D73" i="11"/>
  <c r="V81" i="11"/>
  <c r="V88" i="11" s="1"/>
  <c r="S81" i="11"/>
  <c r="S88" i="11" s="1"/>
  <c r="D42" i="11"/>
  <c r="D81" i="11" l="1"/>
  <c r="D88" i="11"/>
  <c r="E88" i="11"/>
  <c r="D86" i="9" l="1"/>
  <c r="AL85" i="9"/>
  <c r="AK85" i="9"/>
  <c r="AH85" i="9"/>
  <c r="AA85" i="9"/>
  <c r="Y85" i="9"/>
  <c r="X85" i="9"/>
  <c r="U85" i="9"/>
  <c r="T85" i="9"/>
  <c r="O85" i="9"/>
  <c r="N85" i="9"/>
  <c r="M85" i="9"/>
  <c r="L85" i="9"/>
  <c r="K85" i="9"/>
  <c r="D79" i="9"/>
  <c r="D77" i="9"/>
  <c r="D76" i="9"/>
  <c r="D75" i="9"/>
  <c r="AN73" i="9"/>
  <c r="AM73" i="9"/>
  <c r="AL73" i="9"/>
  <c r="AK73" i="9"/>
  <c r="AF73" i="9"/>
  <c r="AE73" i="9"/>
  <c r="AC73" i="9"/>
  <c r="AA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D66" i="9"/>
  <c r="D64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 s="1"/>
  <c r="D61" i="9"/>
  <c r="D60" i="9"/>
  <c r="D59" i="9"/>
  <c r="D58" i="9"/>
  <c r="D57" i="9"/>
  <c r="AN54" i="9"/>
  <c r="AL54" i="9"/>
  <c r="AK54" i="9"/>
  <c r="AH54" i="9"/>
  <c r="AF54" i="9"/>
  <c r="AE54" i="9"/>
  <c r="AD54" i="9"/>
  <c r="AC54" i="9"/>
  <c r="AA54" i="9"/>
  <c r="Y54" i="9"/>
  <c r="X54" i="9"/>
  <c r="W54" i="9"/>
  <c r="U54" i="9"/>
  <c r="T54" i="9"/>
  <c r="R54" i="9"/>
  <c r="O54" i="9"/>
  <c r="N54" i="9"/>
  <c r="M54" i="9"/>
  <c r="L54" i="9"/>
  <c r="K54" i="9"/>
  <c r="I54" i="9"/>
  <c r="H54" i="9"/>
  <c r="G54" i="9"/>
  <c r="F54" i="9"/>
  <c r="D52" i="9"/>
  <c r="D51" i="9"/>
  <c r="D50" i="9"/>
  <c r="D49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D46" i="9" s="1"/>
  <c r="D44" i="9"/>
  <c r="AN42" i="9"/>
  <c r="AM42" i="9"/>
  <c r="AL42" i="9"/>
  <c r="AK42" i="9"/>
  <c r="AH42" i="9"/>
  <c r="AF42" i="9"/>
  <c r="AE42" i="9"/>
  <c r="AD42" i="9"/>
  <c r="AC42" i="9"/>
  <c r="AA42" i="9"/>
  <c r="Z42" i="9"/>
  <c r="Y42" i="9"/>
  <c r="X42" i="9"/>
  <c r="W42" i="9"/>
  <c r="U42" i="9"/>
  <c r="T42" i="9"/>
  <c r="S42" i="9"/>
  <c r="P42" i="9"/>
  <c r="O42" i="9"/>
  <c r="N42" i="9"/>
  <c r="M42" i="9"/>
  <c r="L42" i="9"/>
  <c r="K42" i="9"/>
  <c r="I42" i="9"/>
  <c r="H42" i="9"/>
  <c r="G42" i="9"/>
  <c r="F42" i="9"/>
  <c r="AN37" i="9"/>
  <c r="AM37" i="9"/>
  <c r="AL37" i="9"/>
  <c r="AK37" i="9"/>
  <c r="AJ37" i="9"/>
  <c r="AI37" i="9"/>
  <c r="AH37" i="9"/>
  <c r="AF37" i="9"/>
  <c r="AE37" i="9"/>
  <c r="AD37" i="9"/>
  <c r="AC37" i="9"/>
  <c r="AA37" i="9"/>
  <c r="Z37" i="9"/>
  <c r="Y37" i="9"/>
  <c r="X37" i="9"/>
  <c r="W37" i="9"/>
  <c r="U37" i="9"/>
  <c r="T37" i="9"/>
  <c r="I37" i="9"/>
  <c r="H37" i="9"/>
  <c r="G37" i="9"/>
  <c r="F37" i="9"/>
  <c r="E37" i="9"/>
  <c r="AN28" i="9"/>
  <c r="AM28" i="9"/>
  <c r="AL28" i="9"/>
  <c r="AK28" i="9"/>
  <c r="AI28" i="9"/>
  <c r="AH28" i="9"/>
  <c r="AE28" i="9"/>
  <c r="AD28" i="9"/>
  <c r="AC28" i="9"/>
  <c r="AA28" i="9"/>
  <c r="Y28" i="9"/>
  <c r="X28" i="9"/>
  <c r="U28" i="9"/>
  <c r="T28" i="9"/>
  <c r="S28" i="9"/>
  <c r="R28" i="9"/>
  <c r="P28" i="9"/>
  <c r="O28" i="9"/>
  <c r="N28" i="9"/>
  <c r="M28" i="9"/>
  <c r="L28" i="9"/>
  <c r="K28" i="9"/>
  <c r="D23" i="9"/>
  <c r="AG24" i="9"/>
  <c r="H17" i="9"/>
  <c r="E7" i="9"/>
  <c r="C19" i="9"/>
  <c r="C9" i="9"/>
  <c r="C21" i="5"/>
  <c r="C13" i="5"/>
  <c r="C20" i="6"/>
  <c r="C12" i="6"/>
  <c r="V39" i="9"/>
  <c r="AG83" i="6"/>
  <c r="Q83" i="6"/>
  <c r="AG70" i="6"/>
  <c r="Z68" i="6"/>
  <c r="Z48" i="6"/>
  <c r="AG40" i="6"/>
  <c r="R40" i="6"/>
  <c r="AG34" i="6"/>
  <c r="M34" i="6"/>
  <c r="P33" i="6"/>
  <c r="AF30" i="6"/>
  <c r="H30" i="6"/>
  <c r="C21" i="6"/>
  <c r="AB48" i="6"/>
  <c r="AG30" i="6"/>
  <c r="AF19" i="9"/>
  <c r="I16" i="9"/>
  <c r="C26" i="9"/>
  <c r="C18" i="9"/>
  <c r="C8" i="9"/>
  <c r="C20" i="5"/>
  <c r="C12" i="5"/>
  <c r="C19" i="6"/>
  <c r="C9" i="6"/>
  <c r="V33" i="9"/>
  <c r="AF83" i="6"/>
  <c r="P83" i="6"/>
  <c r="AI71" i="6"/>
  <c r="Y68" i="6"/>
  <c r="V48" i="6"/>
  <c r="AG39" i="6"/>
  <c r="Q40" i="6"/>
  <c r="V34" i="6"/>
  <c r="L34" i="6"/>
  <c r="O33" i="6"/>
  <c r="AB30" i="6"/>
  <c r="G30" i="6"/>
  <c r="V40" i="9"/>
  <c r="V40" i="6"/>
  <c r="AB21" i="9"/>
  <c r="I15" i="9"/>
  <c r="C25" i="9"/>
  <c r="C17" i="9"/>
  <c r="C7" i="9"/>
  <c r="C19" i="5"/>
  <c r="C26" i="6"/>
  <c r="C18" i="6"/>
  <c r="C8" i="6"/>
  <c r="V30" i="9"/>
  <c r="AB83" i="6"/>
  <c r="J83" i="6"/>
  <c r="AH70" i="6"/>
  <c r="AJ48" i="6"/>
  <c r="Q48" i="6"/>
  <c r="AJ40" i="6"/>
  <c r="R39" i="6"/>
  <c r="S34" i="6"/>
  <c r="K34" i="6"/>
  <c r="N33" i="6"/>
  <c r="Z30" i="6"/>
  <c r="F30" i="6"/>
  <c r="C13" i="6"/>
  <c r="E39" i="6"/>
  <c r="Z21" i="9"/>
  <c r="G14" i="9"/>
  <c r="C24" i="9"/>
  <c r="C16" i="9"/>
  <c r="C26" i="5"/>
  <c r="C18" i="5"/>
  <c r="C25" i="6"/>
  <c r="C17" i="6"/>
  <c r="C7" i="6"/>
  <c r="AJ40" i="9"/>
  <c r="Z83" i="6"/>
  <c r="I83" i="6"/>
  <c r="AJ69" i="6"/>
  <c r="AI48" i="6"/>
  <c r="P48" i="6"/>
  <c r="AJ39" i="6"/>
  <c r="Q39" i="6"/>
  <c r="R34" i="6"/>
  <c r="J34" i="6"/>
  <c r="M33" i="6"/>
  <c r="W30" i="6"/>
  <c r="E30" i="6"/>
  <c r="W26" i="9"/>
  <c r="C15" i="9"/>
  <c r="C17" i="5"/>
  <c r="C16" i="6"/>
  <c r="V25" i="9"/>
  <c r="W83" i="6"/>
  <c r="E71" i="6"/>
  <c r="J48" i="6"/>
  <c r="J40" i="6"/>
  <c r="AB33" i="6"/>
  <c r="L33" i="6"/>
  <c r="AG24" i="6"/>
  <c r="C20" i="9"/>
  <c r="E83" i="6"/>
  <c r="Q33" i="6"/>
  <c r="F13" i="9"/>
  <c r="C23" i="9"/>
  <c r="C25" i="5"/>
  <c r="C24" i="6"/>
  <c r="AG40" i="9"/>
  <c r="H83" i="6"/>
  <c r="AG48" i="6"/>
  <c r="AB39" i="6"/>
  <c r="Q34" i="6"/>
  <c r="V30" i="6"/>
  <c r="E8" i="9"/>
  <c r="R83" i="6"/>
  <c r="AI39" i="6"/>
  <c r="I30" i="6"/>
  <c r="Q14" i="9"/>
  <c r="F12" i="9"/>
  <c r="C22" i="9"/>
  <c r="C14" i="9"/>
  <c r="C24" i="5"/>
  <c r="C16" i="5"/>
  <c r="C23" i="6"/>
  <c r="C15" i="6"/>
  <c r="V34" i="9"/>
  <c r="AM83" i="6"/>
  <c r="V83" i="6"/>
  <c r="G83" i="6"/>
  <c r="E69" i="6"/>
  <c r="S48" i="6"/>
  <c r="E48" i="6"/>
  <c r="V39" i="6"/>
  <c r="J39" i="6"/>
  <c r="P34" i="6"/>
  <c r="V33" i="6"/>
  <c r="K33" i="6"/>
  <c r="Q30" i="6"/>
  <c r="Q14" i="6"/>
  <c r="AJ20" i="9"/>
  <c r="J17" i="9"/>
  <c r="C12" i="9"/>
  <c r="C22" i="5"/>
  <c r="C14" i="5"/>
  <c r="AI83" i="6"/>
  <c r="AD68" i="6"/>
  <c r="N34" i="6"/>
  <c r="AJ22" i="9"/>
  <c r="J18" i="9"/>
  <c r="E9" i="9"/>
  <c r="C21" i="9"/>
  <c r="C13" i="9"/>
  <c r="C23" i="5"/>
  <c r="C15" i="5"/>
  <c r="C22" i="6"/>
  <c r="C14" i="6"/>
  <c r="AB40" i="9"/>
  <c r="AJ83" i="6"/>
  <c r="S83" i="6"/>
  <c r="F83" i="6"/>
  <c r="AB68" i="6"/>
  <c r="AM48" i="6"/>
  <c r="AI40" i="6"/>
  <c r="AB40" i="6"/>
  <c r="E40" i="6"/>
  <c r="O34" i="6"/>
  <c r="R33" i="6"/>
  <c r="AJ30" i="6"/>
  <c r="J30" i="6"/>
  <c r="D40" i="6" l="1"/>
  <c r="D39" i="6"/>
  <c r="T81" i="9"/>
  <c r="T88" i="9" s="1"/>
  <c r="AE81" i="9"/>
  <c r="AE83" i="9" s="1"/>
  <c r="AE85" i="9" s="1"/>
  <c r="AE88" i="9" s="1"/>
  <c r="AL81" i="9"/>
  <c r="X81" i="9"/>
  <c r="AC81" i="9"/>
  <c r="AC83" i="9" s="1"/>
  <c r="AC85" i="9" s="1"/>
  <c r="AC88" i="9" s="1"/>
  <c r="AK88" i="9"/>
  <c r="AN81" i="9"/>
  <c r="AN83" i="9" s="1"/>
  <c r="AN85" i="9" s="1"/>
  <c r="AN88" i="9" s="1"/>
  <c r="AL88" i="9"/>
  <c r="AA81" i="9"/>
  <c r="AA88" i="9" s="1"/>
  <c r="U81" i="9"/>
  <c r="AK81" i="9"/>
  <c r="V28" i="9"/>
  <c r="D25" i="9"/>
  <c r="O37" i="9"/>
  <c r="O81" i="9" s="1"/>
  <c r="O88" i="9" s="1"/>
  <c r="AI42" i="9"/>
  <c r="F85" i="9"/>
  <c r="D13" i="9"/>
  <c r="D20" i="9"/>
  <c r="AJ28" i="9"/>
  <c r="D24" i="9"/>
  <c r="AG28" i="9"/>
  <c r="Q37" i="9"/>
  <c r="AG37" i="9"/>
  <c r="J42" i="9"/>
  <c r="J54" i="9"/>
  <c r="AI54" i="9"/>
  <c r="D68" i="9"/>
  <c r="Y73" i="9"/>
  <c r="Y81" i="9" s="1"/>
  <c r="Y88" i="9" s="1"/>
  <c r="D70" i="9"/>
  <c r="AG73" i="9"/>
  <c r="H85" i="9"/>
  <c r="W85" i="9"/>
  <c r="AI85" i="9"/>
  <c r="D7" i="9"/>
  <c r="E28" i="9"/>
  <c r="D19" i="9"/>
  <c r="AF28" i="9"/>
  <c r="AF81" i="9" s="1"/>
  <c r="S37" i="9"/>
  <c r="AB54" i="9"/>
  <c r="AJ73" i="9"/>
  <c r="AF85" i="9"/>
  <c r="D8" i="9"/>
  <c r="H28" i="9"/>
  <c r="H81" i="9" s="1"/>
  <c r="D17" i="9"/>
  <c r="R37" i="9"/>
  <c r="Q42" i="9"/>
  <c r="D40" i="9"/>
  <c r="P54" i="9"/>
  <c r="AJ54" i="9"/>
  <c r="Z73" i="9"/>
  <c r="AH73" i="9"/>
  <c r="AH81" i="9" s="1"/>
  <c r="AH88" i="9" s="1"/>
  <c r="I85" i="9"/>
  <c r="Z85" i="9"/>
  <c r="AJ85" i="9"/>
  <c r="J28" i="9"/>
  <c r="D33" i="9"/>
  <c r="K37" i="9"/>
  <c r="K81" i="9" s="1"/>
  <c r="K88" i="9" s="1"/>
  <c r="V37" i="9"/>
  <c r="R42" i="9"/>
  <c r="Q54" i="9"/>
  <c r="AM54" i="9"/>
  <c r="AM81" i="9" s="1"/>
  <c r="AB73" i="9"/>
  <c r="J85" i="9"/>
  <c r="AB85" i="9"/>
  <c r="AM85" i="9"/>
  <c r="Q28" i="9"/>
  <c r="AB37" i="9"/>
  <c r="AD73" i="9"/>
  <c r="AD81" i="9" s="1"/>
  <c r="AD83" i="9" s="1"/>
  <c r="AD85" i="9" s="1"/>
  <c r="AD88" i="9" s="1"/>
  <c r="D14" i="9"/>
  <c r="G28" i="9"/>
  <c r="G81" i="9" s="1"/>
  <c r="L37" i="9"/>
  <c r="L81" i="9" s="1"/>
  <c r="L88" i="9" s="1"/>
  <c r="V42" i="9"/>
  <c r="P85" i="9"/>
  <c r="D9" i="9"/>
  <c r="D18" i="9"/>
  <c r="D26" i="9"/>
  <c r="W28" i="9"/>
  <c r="W81" i="9" s="1"/>
  <c r="M37" i="9"/>
  <c r="M81" i="9" s="1"/>
  <c r="M88" i="9" s="1"/>
  <c r="AB42" i="9"/>
  <c r="V54" i="9"/>
  <c r="AI73" i="9"/>
  <c r="Q85" i="9"/>
  <c r="AB28" i="9"/>
  <c r="D30" i="9"/>
  <c r="S54" i="9"/>
  <c r="D71" i="9"/>
  <c r="D15" i="9"/>
  <c r="I28" i="9"/>
  <c r="I81" i="9" s="1"/>
  <c r="D22" i="9"/>
  <c r="N37" i="9"/>
  <c r="N81" i="9" s="1"/>
  <c r="N88" i="9" s="1"/>
  <c r="J37" i="9"/>
  <c r="D34" i="9"/>
  <c r="AG42" i="9"/>
  <c r="Z54" i="9"/>
  <c r="E73" i="9"/>
  <c r="D69" i="9"/>
  <c r="E85" i="9"/>
  <c r="R85" i="9"/>
  <c r="Z28" i="9"/>
  <c r="D21" i="9"/>
  <c r="F28" i="9"/>
  <c r="F81" i="9" s="1"/>
  <c r="D12" i="9"/>
  <c r="S85" i="9"/>
  <c r="D16" i="9"/>
  <c r="P37" i="9"/>
  <c r="E42" i="9"/>
  <c r="D39" i="9"/>
  <c r="AJ42" i="9"/>
  <c r="E54" i="9"/>
  <c r="D48" i="9"/>
  <c r="AG54" i="9"/>
  <c r="G85" i="9"/>
  <c r="V85" i="9"/>
  <c r="AG85" i="9"/>
  <c r="U88" i="9"/>
  <c r="X88" i="9"/>
  <c r="S54" i="6"/>
  <c r="R54" i="6"/>
  <c r="D48" i="6"/>
  <c r="Q81" i="9" l="1"/>
  <c r="Q88" i="9" s="1"/>
  <c r="R81" i="9"/>
  <c r="R88" i="9" s="1"/>
  <c r="V81" i="9"/>
  <c r="V88" i="9" s="1"/>
  <c r="J81" i="9"/>
  <c r="J88" i="9" s="1"/>
  <c r="D83" i="9"/>
  <c r="D85" i="9" s="1"/>
  <c r="D37" i="9"/>
  <c r="D73" i="9"/>
  <c r="E81" i="9"/>
  <c r="H88" i="9"/>
  <c r="D54" i="9"/>
  <c r="AG81" i="9"/>
  <c r="AG88" i="9" s="1"/>
  <c r="S81" i="9"/>
  <c r="S88" i="9" s="1"/>
  <c r="I88" i="9"/>
  <c r="D42" i="9"/>
  <c r="D28" i="9"/>
  <c r="AB81" i="9"/>
  <c r="AB88" i="9" s="1"/>
  <c r="Z81" i="9"/>
  <c r="Z88" i="9" s="1"/>
  <c r="G88" i="9"/>
  <c r="AI81" i="9"/>
  <c r="AI88" i="9" s="1"/>
  <c r="AM88" i="9"/>
  <c r="AF88" i="9"/>
  <c r="P81" i="9"/>
  <c r="P88" i="9" s="1"/>
  <c r="AJ81" i="9"/>
  <c r="AJ88" i="9" s="1"/>
  <c r="W88" i="9"/>
  <c r="F88" i="9"/>
  <c r="D81" i="9" l="1"/>
  <c r="D88" i="9" s="1"/>
  <c r="E88" i="9"/>
  <c r="D86" i="6" l="1"/>
  <c r="O85" i="6"/>
  <c r="N85" i="6"/>
  <c r="M85" i="6"/>
  <c r="L85" i="6"/>
  <c r="K85" i="6"/>
  <c r="D79" i="6"/>
  <c r="D77" i="6"/>
  <c r="D76" i="6"/>
  <c r="D75" i="6"/>
  <c r="AN73" i="6"/>
  <c r="AN81" i="6" s="1"/>
  <c r="AN83" i="6" s="1"/>
  <c r="AN85" i="6" s="1"/>
  <c r="AN88" i="6" s="1"/>
  <c r="AM73" i="6"/>
  <c r="AL73" i="6"/>
  <c r="AL81" i="6" s="1"/>
  <c r="AL85" i="6" s="1"/>
  <c r="AL88" i="6" s="1"/>
  <c r="AK73" i="6"/>
  <c r="AG73" i="6"/>
  <c r="AF73" i="6"/>
  <c r="AE73" i="6"/>
  <c r="AE81" i="6" s="1"/>
  <c r="AE83" i="6" s="1"/>
  <c r="AE85" i="6" s="1"/>
  <c r="AE88" i="6" s="1"/>
  <c r="AC73" i="6"/>
  <c r="AA73" i="6"/>
  <c r="AA81" i="6" s="1"/>
  <c r="AA85" i="6" s="1"/>
  <c r="AA88" i="6" s="1"/>
  <c r="X73" i="6"/>
  <c r="X81" i="6" s="1"/>
  <c r="X85" i="6" s="1"/>
  <c r="X88" i="6" s="1"/>
  <c r="W73" i="6"/>
  <c r="V73" i="6"/>
  <c r="U73" i="6"/>
  <c r="T73" i="6"/>
  <c r="T81" i="6" s="1"/>
  <c r="T85" i="6" s="1"/>
  <c r="T88" i="6" s="1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D66" i="6"/>
  <c r="D64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 s="1"/>
  <c r="D61" i="6"/>
  <c r="D60" i="6"/>
  <c r="D59" i="6"/>
  <c r="D58" i="6"/>
  <c r="D57" i="6"/>
  <c r="AN54" i="6"/>
  <c r="AL54" i="6"/>
  <c r="AK54" i="6"/>
  <c r="AJ54" i="6"/>
  <c r="AI54" i="6"/>
  <c r="AH54" i="6"/>
  <c r="AG54" i="6"/>
  <c r="AF54" i="6"/>
  <c r="AE54" i="6"/>
  <c r="AD54" i="6"/>
  <c r="AC54" i="6"/>
  <c r="AA54" i="6"/>
  <c r="Y54" i="6"/>
  <c r="X54" i="6"/>
  <c r="W54" i="6"/>
  <c r="U54" i="6"/>
  <c r="T54" i="6"/>
  <c r="O54" i="6"/>
  <c r="N54" i="6"/>
  <c r="M54" i="6"/>
  <c r="L54" i="6"/>
  <c r="K54" i="6"/>
  <c r="I54" i="6"/>
  <c r="H54" i="6"/>
  <c r="G54" i="6"/>
  <c r="F54" i="6"/>
  <c r="D52" i="6"/>
  <c r="D51" i="6"/>
  <c r="D50" i="6"/>
  <c r="D49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D46" i="6" s="1"/>
  <c r="D44" i="6"/>
  <c r="AN42" i="6"/>
  <c r="AM42" i="6"/>
  <c r="AL42" i="6"/>
  <c r="AK42" i="6"/>
  <c r="AK81" i="6" s="1"/>
  <c r="AK85" i="6" s="1"/>
  <c r="AK88" i="6" s="1"/>
  <c r="AI42" i="6"/>
  <c r="AH42" i="6"/>
  <c r="AG42" i="6"/>
  <c r="AF42" i="6"/>
  <c r="AE42" i="6"/>
  <c r="AD42" i="6"/>
  <c r="AC42" i="6"/>
  <c r="AC81" i="6" s="1"/>
  <c r="AC83" i="6" s="1"/>
  <c r="AC85" i="6" s="1"/>
  <c r="AC88" i="6" s="1"/>
  <c r="AA42" i="6"/>
  <c r="Z42" i="6"/>
  <c r="Y42" i="6"/>
  <c r="X42" i="6"/>
  <c r="W42" i="6"/>
  <c r="U42" i="6"/>
  <c r="U81" i="6" s="1"/>
  <c r="U85" i="6" s="1"/>
  <c r="U88" i="6" s="1"/>
  <c r="T42" i="6"/>
  <c r="S42" i="6"/>
  <c r="P42" i="6"/>
  <c r="O42" i="6"/>
  <c r="N42" i="6"/>
  <c r="M42" i="6"/>
  <c r="L42" i="6"/>
  <c r="K42" i="6"/>
  <c r="I42" i="6"/>
  <c r="H42" i="6"/>
  <c r="G42" i="6"/>
  <c r="F42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A37" i="6"/>
  <c r="Z37" i="6"/>
  <c r="Y37" i="6"/>
  <c r="X37" i="6"/>
  <c r="W37" i="6"/>
  <c r="U37" i="6"/>
  <c r="T37" i="6"/>
  <c r="I37" i="6"/>
  <c r="H37" i="6"/>
  <c r="G37" i="6"/>
  <c r="F37" i="6"/>
  <c r="E37" i="6"/>
  <c r="AN28" i="6"/>
  <c r="AM28" i="6"/>
  <c r="AL28" i="6"/>
  <c r="AK28" i="6"/>
  <c r="AI28" i="6"/>
  <c r="AH28" i="6"/>
  <c r="AG28" i="6"/>
  <c r="AE28" i="6"/>
  <c r="AD28" i="6"/>
  <c r="AC28" i="6"/>
  <c r="AA28" i="6"/>
  <c r="Y28" i="6"/>
  <c r="X28" i="6"/>
  <c r="U28" i="6"/>
  <c r="T28" i="6"/>
  <c r="S28" i="6"/>
  <c r="R28" i="6"/>
  <c r="Q28" i="6"/>
  <c r="P28" i="6"/>
  <c r="O28" i="6"/>
  <c r="N28" i="6"/>
  <c r="M28" i="6"/>
  <c r="L28" i="6"/>
  <c r="K28" i="6"/>
  <c r="D24" i="6"/>
  <c r="D23" i="6"/>
  <c r="D86" i="5"/>
  <c r="D79" i="5"/>
  <c r="D77" i="5"/>
  <c r="D76" i="5"/>
  <c r="D75" i="5"/>
  <c r="AN73" i="5"/>
  <c r="AM73" i="5"/>
  <c r="AL73" i="5"/>
  <c r="AK73" i="5"/>
  <c r="AG73" i="5"/>
  <c r="AF73" i="5"/>
  <c r="AE73" i="5"/>
  <c r="AC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D66" i="5"/>
  <c r="D64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D61" i="5"/>
  <c r="D60" i="5"/>
  <c r="D59" i="5"/>
  <c r="D58" i="5"/>
  <c r="D57" i="5"/>
  <c r="AL54" i="5"/>
  <c r="AK54" i="5"/>
  <c r="AJ54" i="5"/>
  <c r="AI54" i="5"/>
  <c r="AD54" i="5"/>
  <c r="AC54" i="5"/>
  <c r="AA54" i="5"/>
  <c r="U54" i="5"/>
  <c r="T54" i="5"/>
  <c r="S54" i="5"/>
  <c r="N54" i="5"/>
  <c r="M54" i="5"/>
  <c r="L54" i="5"/>
  <c r="K54" i="5"/>
  <c r="F54" i="5"/>
  <c r="D52" i="5"/>
  <c r="D51" i="5"/>
  <c r="D50" i="5"/>
  <c r="D49" i="5"/>
  <c r="AN54" i="5"/>
  <c r="AH54" i="5"/>
  <c r="AG54" i="5"/>
  <c r="AF54" i="5"/>
  <c r="AE54" i="5"/>
  <c r="Y54" i="5"/>
  <c r="X54" i="5"/>
  <c r="W54" i="5"/>
  <c r="R54" i="5"/>
  <c r="O54" i="5"/>
  <c r="I54" i="5"/>
  <c r="H54" i="5"/>
  <c r="G54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D46" i="5" s="1"/>
  <c r="D44" i="5"/>
  <c r="AI42" i="5"/>
  <c r="AH42" i="5"/>
  <c r="AA42" i="5"/>
  <c r="Z42" i="5"/>
  <c r="S42" i="5"/>
  <c r="AN42" i="5"/>
  <c r="AG42" i="5"/>
  <c r="AF42" i="5"/>
  <c r="Y42" i="5"/>
  <c r="X42" i="5"/>
  <c r="P42" i="5"/>
  <c r="I42" i="5"/>
  <c r="H42" i="5"/>
  <c r="AM42" i="5"/>
  <c r="AL42" i="5"/>
  <c r="AK42" i="5"/>
  <c r="AE42" i="5"/>
  <c r="AD42" i="5"/>
  <c r="AC42" i="5"/>
  <c r="W42" i="5"/>
  <c r="U42" i="5"/>
  <c r="T42" i="5"/>
  <c r="O42" i="5"/>
  <c r="N42" i="5"/>
  <c r="M42" i="5"/>
  <c r="L42" i="5"/>
  <c r="G42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A37" i="5"/>
  <c r="Z37" i="5"/>
  <c r="Y37" i="5"/>
  <c r="X37" i="5"/>
  <c r="W37" i="5"/>
  <c r="U37" i="5"/>
  <c r="T37" i="5"/>
  <c r="I37" i="5"/>
  <c r="H37" i="5"/>
  <c r="G37" i="5"/>
  <c r="F37" i="5"/>
  <c r="E37" i="5"/>
  <c r="AN28" i="5"/>
  <c r="AM28" i="5"/>
  <c r="AL28" i="5"/>
  <c r="AK28" i="5"/>
  <c r="AI28" i="5"/>
  <c r="AH28" i="5"/>
  <c r="AG28" i="5"/>
  <c r="AE28" i="5"/>
  <c r="AD28" i="5"/>
  <c r="AC28" i="5"/>
  <c r="AA28" i="5"/>
  <c r="Y28" i="5"/>
  <c r="X28" i="5"/>
  <c r="U28" i="5"/>
  <c r="T28" i="5"/>
  <c r="S28" i="5"/>
  <c r="R28" i="5"/>
  <c r="Q28" i="5"/>
  <c r="P28" i="5"/>
  <c r="O28" i="5"/>
  <c r="N28" i="5"/>
  <c r="M28" i="5"/>
  <c r="L28" i="5"/>
  <c r="K28" i="5"/>
  <c r="D24" i="5"/>
  <c r="D23" i="5"/>
  <c r="V25" i="6"/>
  <c r="F12" i="6"/>
  <c r="I83" i="5"/>
  <c r="AJ69" i="5"/>
  <c r="Z48" i="5"/>
  <c r="AB40" i="5"/>
  <c r="E40" i="5"/>
  <c r="M34" i="5"/>
  <c r="O33" i="5"/>
  <c r="Z30" i="5"/>
  <c r="E30" i="5"/>
  <c r="J18" i="5"/>
  <c r="E9" i="5"/>
  <c r="J18" i="6"/>
  <c r="K34" i="5"/>
  <c r="AJ20" i="6"/>
  <c r="R40" i="5"/>
  <c r="J17" i="6"/>
  <c r="E9" i="6"/>
  <c r="H83" i="5"/>
  <c r="E69" i="5"/>
  <c r="V48" i="5"/>
  <c r="AB39" i="5"/>
  <c r="E39" i="5"/>
  <c r="L34" i="5"/>
  <c r="N33" i="5"/>
  <c r="W30" i="5"/>
  <c r="W26" i="5"/>
  <c r="I16" i="5"/>
  <c r="E8" i="5"/>
  <c r="G83" i="5"/>
  <c r="S34" i="5"/>
  <c r="I15" i="5"/>
  <c r="F83" i="5"/>
  <c r="AJ22" i="5"/>
  <c r="AF19" i="6"/>
  <c r="I15" i="6"/>
  <c r="R83" i="5"/>
  <c r="E83" i="5"/>
  <c r="Z68" i="5"/>
  <c r="J48" i="5"/>
  <c r="R39" i="5"/>
  <c r="Q34" i="5"/>
  <c r="AB33" i="5"/>
  <c r="K33" i="5"/>
  <c r="I30" i="5"/>
  <c r="AJ20" i="5"/>
  <c r="H17" i="5"/>
  <c r="C8" i="5"/>
  <c r="E8" i="6"/>
  <c r="V30" i="5"/>
  <c r="E7" i="6"/>
  <c r="J34" i="5"/>
  <c r="C9" i="5"/>
  <c r="AB21" i="6"/>
  <c r="H17" i="6"/>
  <c r="Q83" i="5"/>
  <c r="AI71" i="5"/>
  <c r="Y68" i="5"/>
  <c r="E48" i="5"/>
  <c r="Q40" i="5"/>
  <c r="P34" i="5"/>
  <c r="V33" i="5"/>
  <c r="AJ30" i="5"/>
  <c r="H30" i="5"/>
  <c r="AB21" i="5"/>
  <c r="G14" i="5"/>
  <c r="C7" i="5"/>
  <c r="Z21" i="5"/>
  <c r="AF19" i="5"/>
  <c r="Q48" i="5"/>
  <c r="V25" i="5"/>
  <c r="P48" i="5"/>
  <c r="J30" i="5"/>
  <c r="Z21" i="6"/>
  <c r="G14" i="6"/>
  <c r="P83" i="5"/>
  <c r="E71" i="5"/>
  <c r="AM48" i="5"/>
  <c r="AJ40" i="5"/>
  <c r="Q39" i="5"/>
  <c r="O34" i="5"/>
  <c r="R33" i="5"/>
  <c r="AF30" i="5"/>
  <c r="G30" i="5"/>
  <c r="F13" i="5"/>
  <c r="F12" i="5"/>
  <c r="AJ22" i="6"/>
  <c r="V39" i="5"/>
  <c r="I16" i="6"/>
  <c r="L33" i="5"/>
  <c r="W26" i="6"/>
  <c r="F13" i="6"/>
  <c r="J83" i="5"/>
  <c r="AH70" i="5"/>
  <c r="AB48" i="5"/>
  <c r="AJ39" i="5"/>
  <c r="J39" i="5"/>
  <c r="N34" i="5"/>
  <c r="P33" i="5"/>
  <c r="AB30" i="5"/>
  <c r="F30" i="5"/>
  <c r="AD68" i="5"/>
  <c r="M33" i="5"/>
  <c r="E7" i="5"/>
  <c r="AB68" i="5"/>
  <c r="R34" i="5"/>
  <c r="J17" i="5"/>
  <c r="D7" i="5" l="1"/>
  <c r="J42" i="5"/>
  <c r="D17" i="5"/>
  <c r="D8" i="5"/>
  <c r="D9" i="5"/>
  <c r="AG81" i="6"/>
  <c r="AG85" i="6" s="1"/>
  <c r="AG88" i="6" s="1"/>
  <c r="AB37" i="6"/>
  <c r="H85" i="6"/>
  <c r="D20" i="6"/>
  <c r="AJ28" i="6"/>
  <c r="L37" i="6"/>
  <c r="L81" i="6" s="1"/>
  <c r="L88" i="6" s="1"/>
  <c r="Q37" i="6"/>
  <c r="Z54" i="6"/>
  <c r="D68" i="6"/>
  <c r="Y73" i="6"/>
  <c r="Y81" i="6" s="1"/>
  <c r="Y85" i="6" s="1"/>
  <c r="Y88" i="6" s="1"/>
  <c r="AH73" i="6"/>
  <c r="AH81" i="6" s="1"/>
  <c r="AH85" i="6" s="1"/>
  <c r="AH88" i="6" s="1"/>
  <c r="D70" i="6"/>
  <c r="I85" i="6"/>
  <c r="F28" i="6"/>
  <c r="F81" i="6" s="1"/>
  <c r="D12" i="6"/>
  <c r="D33" i="6"/>
  <c r="K37" i="6"/>
  <c r="K81" i="6" s="1"/>
  <c r="K88" i="6" s="1"/>
  <c r="D13" i="6"/>
  <c r="H28" i="6"/>
  <c r="H81" i="6" s="1"/>
  <c r="D17" i="6"/>
  <c r="V28" i="6"/>
  <c r="D25" i="6"/>
  <c r="M37" i="6"/>
  <c r="M81" i="6" s="1"/>
  <c r="M88" i="6" s="1"/>
  <c r="J37" i="6"/>
  <c r="D34" i="6"/>
  <c r="E42" i="6"/>
  <c r="AB54" i="6"/>
  <c r="Z73" i="6"/>
  <c r="J85" i="6"/>
  <c r="V54" i="6"/>
  <c r="D8" i="6"/>
  <c r="J28" i="6"/>
  <c r="Z28" i="6"/>
  <c r="D21" i="6"/>
  <c r="D30" i="6"/>
  <c r="N37" i="6"/>
  <c r="N81" i="6" s="1"/>
  <c r="N88" i="6" s="1"/>
  <c r="S37" i="6"/>
  <c r="J42" i="6"/>
  <c r="AM54" i="6"/>
  <c r="AB73" i="6"/>
  <c r="D71" i="6"/>
  <c r="P85" i="6"/>
  <c r="D7" i="6"/>
  <c r="E28" i="6"/>
  <c r="G28" i="6"/>
  <c r="G81" i="6" s="1"/>
  <c r="D14" i="6"/>
  <c r="AB28" i="6"/>
  <c r="W28" i="6"/>
  <c r="W81" i="6" s="1"/>
  <c r="W85" i="6" s="1"/>
  <c r="W88" i="6" s="1"/>
  <c r="D26" i="6"/>
  <c r="O37" i="6"/>
  <c r="O81" i="6" s="1"/>
  <c r="O88" i="6" s="1"/>
  <c r="Q42" i="6"/>
  <c r="E54" i="6"/>
  <c r="AD73" i="6"/>
  <c r="AD81" i="6" s="1"/>
  <c r="AD83" i="6" s="1"/>
  <c r="AD85" i="6" s="1"/>
  <c r="AD88" i="6" s="1"/>
  <c r="AI73" i="6"/>
  <c r="AI81" i="6" s="1"/>
  <c r="AI85" i="6" s="1"/>
  <c r="AI88" i="6" s="1"/>
  <c r="Q85" i="6"/>
  <c r="AJ42" i="6"/>
  <c r="D18" i="6"/>
  <c r="P37" i="6"/>
  <c r="R42" i="6"/>
  <c r="J54" i="6"/>
  <c r="E85" i="6"/>
  <c r="R85" i="6"/>
  <c r="D16" i="6"/>
  <c r="R37" i="6"/>
  <c r="V42" i="6"/>
  <c r="P54" i="6"/>
  <c r="P81" i="6" s="1"/>
  <c r="E73" i="6"/>
  <c r="D69" i="6"/>
  <c r="F85" i="6"/>
  <c r="D9" i="6"/>
  <c r="D15" i="6"/>
  <c r="I28" i="6"/>
  <c r="I81" i="6" s="1"/>
  <c r="D22" i="6"/>
  <c r="D19" i="6"/>
  <c r="AF28" i="6"/>
  <c r="AF81" i="6" s="1"/>
  <c r="AF85" i="6" s="1"/>
  <c r="AF88" i="6" s="1"/>
  <c r="V37" i="6"/>
  <c r="AB42" i="6"/>
  <c r="Q54" i="6"/>
  <c r="AJ73" i="6"/>
  <c r="G85" i="6"/>
  <c r="S81" i="6"/>
  <c r="S85" i="6" s="1"/>
  <c r="S88" i="6" s="1"/>
  <c r="AM81" i="6"/>
  <c r="AM85" i="6" s="1"/>
  <c r="AM88" i="6" s="1"/>
  <c r="AI73" i="5"/>
  <c r="AI81" i="5" s="1"/>
  <c r="AI83" i="5" s="1"/>
  <c r="AI85" i="5" s="1"/>
  <c r="AI88" i="5" s="1"/>
  <c r="D71" i="5"/>
  <c r="AH73" i="5"/>
  <c r="AH81" i="5" s="1"/>
  <c r="AH83" i="5" s="1"/>
  <c r="AH85" i="5" s="1"/>
  <c r="AH88" i="5" s="1"/>
  <c r="D70" i="5"/>
  <c r="AJ73" i="5"/>
  <c r="E73" i="5"/>
  <c r="D69" i="5"/>
  <c r="AD73" i="5"/>
  <c r="AD81" i="5" s="1"/>
  <c r="AD83" i="5" s="1"/>
  <c r="AD85" i="5" s="1"/>
  <c r="AD88" i="5" s="1"/>
  <c r="AB73" i="5"/>
  <c r="AA73" i="5"/>
  <c r="AA81" i="5" s="1"/>
  <c r="AA83" i="5" s="1"/>
  <c r="AA85" i="5" s="1"/>
  <c r="AA88" i="5" s="1"/>
  <c r="Z73" i="5"/>
  <c r="Y73" i="5"/>
  <c r="Y81" i="5" s="1"/>
  <c r="Y83" i="5" s="1"/>
  <c r="Y85" i="5" s="1"/>
  <c r="Y88" i="5" s="1"/>
  <c r="D68" i="5"/>
  <c r="AM54" i="5"/>
  <c r="AM81" i="5" s="1"/>
  <c r="AM83" i="5" s="1"/>
  <c r="AM85" i="5" s="1"/>
  <c r="AM88" i="5" s="1"/>
  <c r="AB54" i="5"/>
  <c r="Z54" i="5"/>
  <c r="V54" i="5"/>
  <c r="Q54" i="5"/>
  <c r="P54" i="5"/>
  <c r="J54" i="5"/>
  <c r="E54" i="5"/>
  <c r="D48" i="5"/>
  <c r="AJ42" i="5"/>
  <c r="AB42" i="5"/>
  <c r="V42" i="5"/>
  <c r="R42" i="5"/>
  <c r="Q42" i="5"/>
  <c r="K42" i="5"/>
  <c r="F42" i="5"/>
  <c r="D40" i="5"/>
  <c r="D39" i="5"/>
  <c r="S37" i="5"/>
  <c r="S81" i="5" s="1"/>
  <c r="S83" i="5" s="1"/>
  <c r="S85" i="5" s="1"/>
  <c r="S88" i="5" s="1"/>
  <c r="Q37" i="5"/>
  <c r="D34" i="5"/>
  <c r="J37" i="5"/>
  <c r="AB37" i="5"/>
  <c r="V37" i="5"/>
  <c r="R37" i="5"/>
  <c r="P37" i="5"/>
  <c r="O37" i="5"/>
  <c r="O81" i="5" s="1"/>
  <c r="O85" i="5" s="1"/>
  <c r="O88" i="5" s="1"/>
  <c r="N37" i="5"/>
  <c r="N81" i="5" s="1"/>
  <c r="N85" i="5" s="1"/>
  <c r="N88" i="5" s="1"/>
  <c r="M37" i="5"/>
  <c r="M81" i="5" s="1"/>
  <c r="M85" i="5" s="1"/>
  <c r="M88" i="5" s="1"/>
  <c r="L37" i="5"/>
  <c r="L81" i="5" s="1"/>
  <c r="L85" i="5" s="1"/>
  <c r="L88" i="5" s="1"/>
  <c r="K37" i="5"/>
  <c r="K81" i="5" s="1"/>
  <c r="K85" i="5" s="1"/>
  <c r="K88" i="5" s="1"/>
  <c r="D33" i="5"/>
  <c r="D30" i="5"/>
  <c r="W28" i="5"/>
  <c r="W81" i="5" s="1"/>
  <c r="W83" i="5" s="1"/>
  <c r="W85" i="5" s="1"/>
  <c r="W88" i="5" s="1"/>
  <c r="D26" i="5"/>
  <c r="D25" i="5"/>
  <c r="V28" i="5"/>
  <c r="D22" i="5"/>
  <c r="AJ28" i="5"/>
  <c r="D20" i="5"/>
  <c r="AB28" i="5"/>
  <c r="D21" i="5"/>
  <c r="Z28" i="5"/>
  <c r="D19" i="5"/>
  <c r="AF28" i="5"/>
  <c r="AF81" i="5" s="1"/>
  <c r="AF83" i="5" s="1"/>
  <c r="AF85" i="5" s="1"/>
  <c r="AF88" i="5" s="1"/>
  <c r="D18" i="5"/>
  <c r="D16" i="5"/>
  <c r="I28" i="5"/>
  <c r="D15" i="5"/>
  <c r="J28" i="5"/>
  <c r="H28" i="5"/>
  <c r="H81" i="5" s="1"/>
  <c r="H85" i="5" s="1"/>
  <c r="H88" i="5" s="1"/>
  <c r="D14" i="5"/>
  <c r="G28" i="5"/>
  <c r="D13" i="5"/>
  <c r="D12" i="5"/>
  <c r="F28" i="5"/>
  <c r="E28" i="5"/>
  <c r="AG81" i="5"/>
  <c r="AG83" i="5" s="1"/>
  <c r="AG85" i="5" s="1"/>
  <c r="AG88" i="5" s="1"/>
  <c r="AC81" i="5"/>
  <c r="AC83" i="5" s="1"/>
  <c r="AC85" i="5" s="1"/>
  <c r="AC88" i="5" s="1"/>
  <c r="I81" i="5"/>
  <c r="I85" i="5" s="1"/>
  <c r="I88" i="5" s="1"/>
  <c r="U81" i="5"/>
  <c r="U83" i="5" s="1"/>
  <c r="U85" i="5" s="1"/>
  <c r="U88" i="5" s="1"/>
  <c r="AK81" i="5"/>
  <c r="AK83" i="5" s="1"/>
  <c r="AK85" i="5" s="1"/>
  <c r="AK88" i="5" s="1"/>
  <c r="T81" i="5"/>
  <c r="T83" i="5" s="1"/>
  <c r="T85" i="5" s="1"/>
  <c r="T88" i="5" s="1"/>
  <c r="AL81" i="5"/>
  <c r="AL83" i="5" s="1"/>
  <c r="AL85" i="5" s="1"/>
  <c r="AL88" i="5" s="1"/>
  <c r="AE81" i="5"/>
  <c r="AE83" i="5" s="1"/>
  <c r="AE85" i="5" s="1"/>
  <c r="AE88" i="5" s="1"/>
  <c r="G81" i="5"/>
  <c r="G85" i="5" s="1"/>
  <c r="G88" i="5" s="1"/>
  <c r="X81" i="5"/>
  <c r="X83" i="5" s="1"/>
  <c r="X85" i="5" s="1"/>
  <c r="X88" i="5" s="1"/>
  <c r="AN81" i="5"/>
  <c r="AN83" i="5" s="1"/>
  <c r="AN85" i="5" s="1"/>
  <c r="AN88" i="5" s="1"/>
  <c r="E42" i="5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DV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Q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L696" i="1"/>
  <c r="BM696" i="1" s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G696" i="1"/>
  <c r="EU696" i="1" s="1"/>
  <c r="EY696" i="1" s="1"/>
  <c r="FB695" i="1"/>
  <c r="FA695" i="1"/>
  <c r="EV695" i="1"/>
  <c r="EZ695" i="1" s="1"/>
  <c r="EU695" i="1"/>
  <c r="EY695" i="1" s="1"/>
  <c r="EK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DV695" i="1"/>
  <c r="DW695" i="1" s="1"/>
  <c r="DF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Q695" i="1"/>
  <c r="CR695" i="1" s="1"/>
  <c r="CA695" i="1"/>
  <c r="CD695" i="1" s="1" a="1"/>
  <c r="CD695" i="1" s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L695" i="1"/>
  <c r="BM695" i="1" s="1"/>
  <c r="AV695" i="1"/>
  <c r="AY695" i="1" s="1" a="1"/>
  <c r="AY695" i="1" s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G695" i="1"/>
  <c r="AH695" i="1" s="1"/>
  <c r="FB694" i="1"/>
  <c r="FA694" i="1"/>
  <c r="EV694" i="1"/>
  <c r="EZ694" i="1" s="1"/>
  <c r="EU694" i="1"/>
  <c r="EY694" i="1" s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DV694" i="1"/>
  <c r="DW694" i="1" s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Q694" i="1"/>
  <c r="CR694" i="1" s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L694" i="1"/>
  <c r="BM694" i="1" s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G694" i="1"/>
  <c r="AH694" i="1" s="1"/>
  <c r="FB693" i="1"/>
  <c r="FA693" i="1"/>
  <c r="EV693" i="1"/>
  <c r="EZ693" i="1" s="1"/>
  <c r="EU693" i="1"/>
  <c r="EY693" i="1" s="1"/>
  <c r="EK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DV693" i="1"/>
  <c r="DW693" i="1" s="1"/>
  <c r="DF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Q693" i="1"/>
  <c r="CR693" i="1" s="1"/>
  <c r="CA693" i="1"/>
  <c r="CD693" i="1" s="1" a="1"/>
  <c r="CD693" i="1" s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L693" i="1"/>
  <c r="BM693" i="1" s="1"/>
  <c r="AV693" i="1"/>
  <c r="AY693" i="1" s="1" a="1"/>
  <c r="AY693" i="1" s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G693" i="1"/>
  <c r="AH693" i="1" s="1"/>
  <c r="FB692" i="1"/>
  <c r="FA692" i="1"/>
  <c r="EV692" i="1"/>
  <c r="EZ692" i="1" s="1"/>
  <c r="EU692" i="1"/>
  <c r="EY692" i="1" s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DV692" i="1"/>
  <c r="DW692" i="1" s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Q692" i="1"/>
  <c r="CR692" i="1" s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L692" i="1"/>
  <c r="BM692" i="1" s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G692" i="1"/>
  <c r="AH692" i="1" s="1"/>
  <c r="FB691" i="1"/>
  <c r="FA691" i="1"/>
  <c r="EV691" i="1"/>
  <c r="EZ691" i="1" s="1"/>
  <c r="EU691" i="1"/>
  <c r="EY691" i="1" s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DV691" i="1"/>
  <c r="DW691" i="1" s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Q691" i="1"/>
  <c r="CR691" i="1" s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L691" i="1"/>
  <c r="BM691" i="1" s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G691" i="1"/>
  <c r="AH691" i="1" s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DV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Q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L690" i="1"/>
  <c r="BM690" i="1" s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G690" i="1"/>
  <c r="AH690" i="1" s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DV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Q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L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G689" i="1"/>
  <c r="EU689" i="1" s="1"/>
  <c r="EY689" i="1" s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DV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Q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L688" i="1"/>
  <c r="BM688" i="1" s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G688" i="1"/>
  <c r="EU688" i="1" s="1"/>
  <c r="EY688" i="1" s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DV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Q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L687" i="1"/>
  <c r="EV687" i="1" s="1"/>
  <c r="EZ687" i="1" s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G687" i="1"/>
  <c r="EU687" i="1" s="1"/>
  <c r="EY687" i="1" s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DV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Q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L686" i="1"/>
  <c r="EV686" i="1" s="1"/>
  <c r="EZ686" i="1" s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G686" i="1"/>
  <c r="EU686" i="1" s="1"/>
  <c r="EY686" i="1" s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DV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Q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L685" i="1"/>
  <c r="BM685" i="1" s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G685" i="1"/>
  <c r="AH685" i="1" s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DV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Q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L684" i="1"/>
  <c r="EV684" i="1" s="1"/>
  <c r="EZ684" i="1" s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G684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DV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Q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L683" i="1"/>
  <c r="EV683" i="1" s="1"/>
  <c r="EZ683" i="1" s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G683" i="1"/>
  <c r="AH683" i="1" s="1"/>
  <c r="FB682" i="1"/>
  <c r="FA682" i="1"/>
  <c r="EV682" i="1"/>
  <c r="EZ682" i="1" s="1"/>
  <c r="EU682" i="1"/>
  <c r="EY682" i="1" s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DV682" i="1"/>
  <c r="DW682" i="1" s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Q682" i="1"/>
  <c r="CR682" i="1" s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L682" i="1"/>
  <c r="BM682" i="1" s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G682" i="1"/>
  <c r="AH682" i="1" s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DV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Q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L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G681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DV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Q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L680" i="1"/>
  <c r="BM680" i="1" s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G680" i="1"/>
  <c r="AH680" i="1" s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DV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Q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L679" i="1"/>
  <c r="EV679" i="1" s="1"/>
  <c r="EZ679" i="1" s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G679" i="1"/>
  <c r="EU679" i="1" s="1"/>
  <c r="EY679" i="1" s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DV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Q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L678" i="1"/>
  <c r="EV678" i="1" s="1"/>
  <c r="EZ678" i="1" s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G678" i="1"/>
  <c r="EU678" i="1" s="1"/>
  <c r="EY678" i="1" s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DV677" i="1"/>
  <c r="EX677" i="1" s="1"/>
  <c r="FB677" i="1" s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Q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L677" i="1"/>
  <c r="EV677" i="1" s="1"/>
  <c r="EZ677" i="1" s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G677" i="1"/>
  <c r="EU677" i="1" s="1"/>
  <c r="EY677" i="1" s="1"/>
  <c r="FB676" i="1"/>
  <c r="FA676" i="1"/>
  <c r="EV676" i="1"/>
  <c r="EZ676" i="1" s="1"/>
  <c r="EU676" i="1"/>
  <c r="EY676" i="1" s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DV676" i="1"/>
  <c r="DW676" i="1" s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Q676" i="1"/>
  <c r="CR676" i="1" s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L676" i="1"/>
  <c r="BM676" i="1" s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G676" i="1"/>
  <c r="AH676" i="1" s="1"/>
  <c r="FB675" i="1"/>
  <c r="FA675" i="1"/>
  <c r="EV675" i="1"/>
  <c r="EZ675" i="1" s="1"/>
  <c r="EU675" i="1"/>
  <c r="EY675" i="1" s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DV675" i="1"/>
  <c r="DW675" i="1" s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Q675" i="1"/>
  <c r="CR675" i="1" s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L675" i="1"/>
  <c r="BM675" i="1" s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G675" i="1"/>
  <c r="AH675" i="1" s="1"/>
  <c r="FB674" i="1"/>
  <c r="FA674" i="1"/>
  <c r="EV674" i="1"/>
  <c r="EZ674" i="1" s="1"/>
  <c r="EU674" i="1"/>
  <c r="EY674" i="1" s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DV674" i="1"/>
  <c r="DW674" i="1" s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Q674" i="1"/>
  <c r="CR674" i="1" s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L674" i="1"/>
  <c r="BM674" i="1" s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G674" i="1"/>
  <c r="AH674" i="1" s="1"/>
  <c r="FB673" i="1"/>
  <c r="FA673" i="1"/>
  <c r="EV673" i="1"/>
  <c r="EZ673" i="1" s="1"/>
  <c r="EU673" i="1"/>
  <c r="EY673" i="1" s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DV673" i="1"/>
  <c r="DW673" i="1" s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Q673" i="1"/>
  <c r="CR673" i="1" s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L673" i="1"/>
  <c r="BM673" i="1" s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G673" i="1"/>
  <c r="AH673" i="1" s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DV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Q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L672" i="1"/>
  <c r="EV672" i="1" s="1"/>
  <c r="EZ672" i="1" s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G672" i="1"/>
  <c r="AH672" i="1" s="1"/>
  <c r="FB671" i="1"/>
  <c r="FA671" i="1"/>
  <c r="EV671" i="1"/>
  <c r="EZ671" i="1" s="1"/>
  <c r="EU671" i="1"/>
  <c r="EY671" i="1" s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DV671" i="1"/>
  <c r="DW671" i="1" s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Q671" i="1"/>
  <c r="CR671" i="1" s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L671" i="1"/>
  <c r="BM671" i="1" s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G671" i="1"/>
  <c r="AH671" i="1" s="1"/>
  <c r="FB670" i="1"/>
  <c r="FA670" i="1"/>
  <c r="EV670" i="1"/>
  <c r="EZ670" i="1" s="1"/>
  <c r="EU670" i="1"/>
  <c r="EY670" i="1" s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DV670" i="1"/>
  <c r="DW670" i="1" s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Q670" i="1"/>
  <c r="CR670" i="1" s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L670" i="1"/>
  <c r="BM670" i="1" s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G670" i="1"/>
  <c r="AH670" i="1" s="1"/>
  <c r="FB669" i="1"/>
  <c r="FA669" i="1"/>
  <c r="EV669" i="1"/>
  <c r="EZ669" i="1" s="1"/>
  <c r="EU669" i="1"/>
  <c r="EY669" i="1" s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DV669" i="1"/>
  <c r="DW669" i="1" s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Q669" i="1"/>
  <c r="CR669" i="1" s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L669" i="1"/>
  <c r="BM669" i="1" s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G669" i="1"/>
  <c r="AH669" i="1" s="1"/>
  <c r="FB668" i="1"/>
  <c r="FA668" i="1"/>
  <c r="EV668" i="1"/>
  <c r="EZ668" i="1" s="1"/>
  <c r="EU668" i="1"/>
  <c r="EY668" i="1" s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DV668" i="1"/>
  <c r="DW668" i="1" s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Q668" i="1"/>
  <c r="CR668" i="1" s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L668" i="1"/>
  <c r="BM668" i="1" s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G668" i="1"/>
  <c r="AH668" i="1" s="1"/>
  <c r="FB667" i="1"/>
  <c r="FA667" i="1"/>
  <c r="EV667" i="1"/>
  <c r="EZ667" i="1" s="1"/>
  <c r="EU667" i="1"/>
  <c r="EY667" i="1" s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DV667" i="1"/>
  <c r="DW667" i="1" s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Q667" i="1"/>
  <c r="CR667" i="1" s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L667" i="1"/>
  <c r="BM667" i="1" s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G667" i="1"/>
  <c r="AH667" i="1" s="1"/>
  <c r="FB666" i="1"/>
  <c r="FA666" i="1"/>
  <c r="EV666" i="1"/>
  <c r="EZ666" i="1" s="1"/>
  <c r="EU666" i="1"/>
  <c r="EY666" i="1" s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DV666" i="1"/>
  <c r="DW666" i="1" s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Q666" i="1"/>
  <c r="CR666" i="1" s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L666" i="1"/>
  <c r="BM666" i="1" s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G666" i="1"/>
  <c r="AH666" i="1" s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DV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Q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L665" i="1"/>
  <c r="EV665" i="1" s="1"/>
  <c r="EZ665" i="1" s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G665" i="1"/>
  <c r="EU665" i="1" s="1"/>
  <c r="EY665" i="1" s="1"/>
  <c r="FB664" i="1"/>
  <c r="FA664" i="1"/>
  <c r="EV664" i="1"/>
  <c r="EZ664" i="1" s="1"/>
  <c r="EU664" i="1"/>
  <c r="EY664" i="1" s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DV664" i="1"/>
  <c r="DW664" i="1" s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Q664" i="1"/>
  <c r="CR664" i="1" s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L664" i="1"/>
  <c r="BM664" i="1" s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G664" i="1"/>
  <c r="AH664" i="1" s="1"/>
  <c r="FB663" i="1"/>
  <c r="FA663" i="1"/>
  <c r="EV663" i="1"/>
  <c r="EZ663" i="1" s="1"/>
  <c r="EU663" i="1"/>
  <c r="EY663" i="1" s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DV663" i="1"/>
  <c r="DW663" i="1" s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Q663" i="1"/>
  <c r="CR663" i="1" s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L663" i="1"/>
  <c r="BM663" i="1" s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G663" i="1"/>
  <c r="AH663" i="1" s="1"/>
  <c r="FB662" i="1"/>
  <c r="FA662" i="1"/>
  <c r="EV662" i="1"/>
  <c r="EZ662" i="1" s="1"/>
  <c r="EU662" i="1"/>
  <c r="EY662" i="1" s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DV662" i="1"/>
  <c r="DW662" i="1" s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Q662" i="1"/>
  <c r="CR662" i="1" s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L662" i="1"/>
  <c r="BM662" i="1" s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G662" i="1"/>
  <c r="AH662" i="1" s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DV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Q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L661" i="1"/>
  <c r="EV661" i="1" s="1"/>
  <c r="EZ661" i="1" s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G661" i="1"/>
  <c r="EU661" i="1" s="1"/>
  <c r="EY661" i="1" s="1"/>
  <c r="FB660" i="1"/>
  <c r="FA660" i="1"/>
  <c r="EV660" i="1"/>
  <c r="EZ660" i="1" s="1"/>
  <c r="EU660" i="1"/>
  <c r="EY660" i="1" s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DV660" i="1"/>
  <c r="DW660" i="1" s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Q660" i="1"/>
  <c r="CR660" i="1" s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L660" i="1"/>
  <c r="BM660" i="1" s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G660" i="1"/>
  <c r="AH660" i="1" s="1"/>
  <c r="FB659" i="1"/>
  <c r="FA659" i="1"/>
  <c r="EV659" i="1"/>
  <c r="EZ659" i="1" s="1"/>
  <c r="EU659" i="1"/>
  <c r="EY659" i="1" s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DV659" i="1"/>
  <c r="DW659" i="1" s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Q659" i="1"/>
  <c r="CR659" i="1" s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L659" i="1"/>
  <c r="BM659" i="1" s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G659" i="1"/>
  <c r="AH659" i="1" s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DV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Q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L658" i="1"/>
  <c r="EV658" i="1" s="1"/>
  <c r="EZ658" i="1" s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G658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DV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Q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L657" i="1"/>
  <c r="EV657" i="1" s="1"/>
  <c r="EZ657" i="1" s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G657" i="1"/>
  <c r="AH657" i="1" s="1"/>
  <c r="FB656" i="1"/>
  <c r="FA656" i="1"/>
  <c r="EV656" i="1"/>
  <c r="EZ656" i="1" s="1"/>
  <c r="EU656" i="1"/>
  <c r="EY656" i="1" s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DV656" i="1"/>
  <c r="DW656" i="1" s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Q656" i="1"/>
  <c r="CR656" i="1" s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L656" i="1"/>
  <c r="BM656" i="1" s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G656" i="1"/>
  <c r="AH656" i="1" s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DV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Q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L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G655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DV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Q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L654" i="1"/>
  <c r="BM654" i="1" s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G654" i="1"/>
  <c r="AH654" i="1" s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DV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Q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L653" i="1"/>
  <c r="BM653" i="1" s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G653" i="1"/>
  <c r="EU653" i="1" s="1"/>
  <c r="EY653" i="1" s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DV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Q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L652" i="1"/>
  <c r="EV652" i="1" s="1"/>
  <c r="EZ652" i="1" s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G652" i="1"/>
  <c r="EU652" i="1" s="1"/>
  <c r="EY652" i="1" s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DV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Q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L651" i="1"/>
  <c r="BM651" i="1" s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G651" i="1"/>
  <c r="AH651" i="1" s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DV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Q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L650" i="1"/>
  <c r="EV650" i="1" s="1"/>
  <c r="EZ650" i="1" s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G650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DV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Q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L649" i="1"/>
  <c r="EV649" i="1" s="1"/>
  <c r="EZ649" i="1" s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G649" i="1"/>
  <c r="AH649" i="1" s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DV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Q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L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G648" i="1"/>
  <c r="AH648" i="1" s="1"/>
  <c r="FB647" i="1"/>
  <c r="FA647" i="1"/>
  <c r="EV647" i="1"/>
  <c r="EZ647" i="1" s="1"/>
  <c r="EU647" i="1"/>
  <c r="EY647" i="1" s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DV647" i="1"/>
  <c r="DW647" i="1" s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Q647" i="1"/>
  <c r="CR647" i="1" s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L647" i="1"/>
  <c r="BM647" i="1" s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G647" i="1"/>
  <c r="AH647" i="1" s="1"/>
  <c r="FB646" i="1"/>
  <c r="FA646" i="1"/>
  <c r="EV646" i="1"/>
  <c r="EZ646" i="1" s="1"/>
  <c r="EU646" i="1"/>
  <c r="EY646" i="1" s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DV646" i="1"/>
  <c r="DW646" i="1" s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Q646" i="1"/>
  <c r="CR646" i="1" s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L646" i="1"/>
  <c r="BM646" i="1" s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G646" i="1"/>
  <c r="AH646" i="1" s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DV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Q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L645" i="1"/>
  <c r="BM645" i="1" s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G645" i="1"/>
  <c r="EU645" i="1" s="1"/>
  <c r="EY645" i="1" s="1"/>
  <c r="FB644" i="1"/>
  <c r="FA644" i="1"/>
  <c r="EV644" i="1"/>
  <c r="EZ644" i="1" s="1"/>
  <c r="EU644" i="1"/>
  <c r="EY644" i="1" s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DV644" i="1"/>
  <c r="DW644" i="1" s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Q644" i="1"/>
  <c r="CR644" i="1" s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L644" i="1"/>
  <c r="BM644" i="1" s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G644" i="1"/>
  <c r="AH644" i="1" s="1"/>
  <c r="FB643" i="1"/>
  <c r="FA643" i="1"/>
  <c r="EV643" i="1"/>
  <c r="EZ643" i="1" s="1"/>
  <c r="EU643" i="1"/>
  <c r="EY643" i="1" s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DV643" i="1"/>
  <c r="DW643" i="1" s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Q643" i="1"/>
  <c r="CR643" i="1" s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L643" i="1"/>
  <c r="BM643" i="1" s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G643" i="1"/>
  <c r="AH643" i="1" s="1"/>
  <c r="FB642" i="1"/>
  <c r="FA642" i="1"/>
  <c r="EV642" i="1"/>
  <c r="EZ642" i="1" s="1"/>
  <c r="EU642" i="1"/>
  <c r="EY642" i="1" s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DV642" i="1"/>
  <c r="DW642" i="1" s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Q642" i="1"/>
  <c r="CR642" i="1" s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L642" i="1"/>
  <c r="BM642" i="1" s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G642" i="1"/>
  <c r="AH642" i="1" s="1"/>
  <c r="FB641" i="1"/>
  <c r="FA641" i="1"/>
  <c r="EV641" i="1"/>
  <c r="EZ641" i="1" s="1"/>
  <c r="EU641" i="1"/>
  <c r="EY641" i="1" s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DV641" i="1"/>
  <c r="DW641" i="1" s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Q641" i="1"/>
  <c r="CR641" i="1" s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L641" i="1"/>
  <c r="BM641" i="1" s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G641" i="1"/>
  <c r="AH641" i="1" s="1"/>
  <c r="FB640" i="1"/>
  <c r="FA640" i="1"/>
  <c r="EV640" i="1"/>
  <c r="EZ640" i="1" s="1"/>
  <c r="EU640" i="1"/>
  <c r="EY640" i="1" s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DV640" i="1"/>
  <c r="DW640" i="1" s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Q640" i="1"/>
  <c r="CR640" i="1" s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L640" i="1"/>
  <c r="BM640" i="1" s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G640" i="1"/>
  <c r="AH640" i="1" s="1"/>
  <c r="FB639" i="1"/>
  <c r="FA639" i="1"/>
  <c r="EV639" i="1"/>
  <c r="EZ639" i="1" s="1"/>
  <c r="EU639" i="1"/>
  <c r="EY639" i="1" s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DV639" i="1"/>
  <c r="DW639" i="1" s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Q639" i="1"/>
  <c r="CR639" i="1" s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L639" i="1"/>
  <c r="BM639" i="1" s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G639" i="1"/>
  <c r="AH639" i="1" s="1"/>
  <c r="FB638" i="1"/>
  <c r="FA638" i="1"/>
  <c r="EV638" i="1"/>
  <c r="EZ638" i="1" s="1"/>
  <c r="EU638" i="1"/>
  <c r="EY638" i="1" s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DV638" i="1"/>
  <c r="DW638" i="1" s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Q638" i="1"/>
  <c r="CR638" i="1" s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L638" i="1"/>
  <c r="BM638" i="1" s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G638" i="1"/>
  <c r="AH638" i="1" s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DV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Q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L637" i="1"/>
  <c r="EV637" i="1" s="1"/>
  <c r="EZ637" i="1" s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G637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DV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Q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L636" i="1"/>
  <c r="EV636" i="1" s="1"/>
  <c r="EZ636" i="1" s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G636" i="1"/>
  <c r="AH636" i="1" s="1"/>
  <c r="FB635" i="1"/>
  <c r="FA635" i="1"/>
  <c r="EV635" i="1"/>
  <c r="EZ635" i="1" s="1"/>
  <c r="EU635" i="1"/>
  <c r="EY635" i="1" s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DV635" i="1"/>
  <c r="DW635" i="1" s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Q635" i="1"/>
  <c r="CR635" i="1" s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L635" i="1"/>
  <c r="BM635" i="1" s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G635" i="1"/>
  <c r="AH635" i="1" s="1"/>
  <c r="FB634" i="1"/>
  <c r="FA634" i="1"/>
  <c r="EV634" i="1"/>
  <c r="EZ634" i="1" s="1"/>
  <c r="EU634" i="1"/>
  <c r="EY634" i="1" s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DV634" i="1"/>
  <c r="DW634" i="1" s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Q634" i="1"/>
  <c r="CR634" i="1" s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L634" i="1"/>
  <c r="BM634" i="1" s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G634" i="1"/>
  <c r="AH634" i="1" s="1"/>
  <c r="FB633" i="1"/>
  <c r="FA633" i="1"/>
  <c r="EV633" i="1"/>
  <c r="EZ633" i="1" s="1"/>
  <c r="EU633" i="1"/>
  <c r="EY633" i="1" s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DV633" i="1"/>
  <c r="DW633" i="1" s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Q633" i="1"/>
  <c r="CR633" i="1" s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L633" i="1"/>
  <c r="BM633" i="1" s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G633" i="1"/>
  <c r="AH633" i="1" s="1"/>
  <c r="FB632" i="1"/>
  <c r="FA632" i="1"/>
  <c r="EV632" i="1"/>
  <c r="EZ632" i="1" s="1"/>
  <c r="EU632" i="1"/>
  <c r="EY632" i="1" s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DV632" i="1"/>
  <c r="DW632" i="1" s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Q632" i="1"/>
  <c r="CR632" i="1" s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L632" i="1"/>
  <c r="BM632" i="1" s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G632" i="1"/>
  <c r="AH632" i="1" s="1"/>
  <c r="FB631" i="1"/>
  <c r="FA631" i="1"/>
  <c r="EV631" i="1"/>
  <c r="EZ631" i="1" s="1"/>
  <c r="EU631" i="1"/>
  <c r="EY631" i="1" s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DV631" i="1"/>
  <c r="DW631" i="1" s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Q631" i="1"/>
  <c r="CR631" i="1" s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L631" i="1"/>
  <c r="BM631" i="1" s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G631" i="1"/>
  <c r="AH631" i="1" s="1"/>
  <c r="FB630" i="1"/>
  <c r="FA630" i="1"/>
  <c r="EV630" i="1"/>
  <c r="EZ630" i="1" s="1"/>
  <c r="EU630" i="1"/>
  <c r="EY630" i="1" s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DV630" i="1"/>
  <c r="DW630" i="1" s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Q630" i="1"/>
  <c r="CR630" i="1" s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L630" i="1"/>
  <c r="BM630" i="1" s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G630" i="1"/>
  <c r="AH630" i="1" s="1"/>
  <c r="FB629" i="1"/>
  <c r="FA629" i="1"/>
  <c r="EV629" i="1"/>
  <c r="EZ629" i="1" s="1"/>
  <c r="EU629" i="1"/>
  <c r="EY629" i="1" s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DV629" i="1"/>
  <c r="DW629" i="1" s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Q629" i="1"/>
  <c r="CR629" i="1" s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L629" i="1"/>
  <c r="BM629" i="1" s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G629" i="1"/>
  <c r="AH629" i="1" s="1"/>
  <c r="FB628" i="1"/>
  <c r="FA628" i="1"/>
  <c r="EV628" i="1"/>
  <c r="EZ628" i="1" s="1"/>
  <c r="EU628" i="1"/>
  <c r="EY628" i="1" s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DV628" i="1"/>
  <c r="DW628" i="1" s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Q628" i="1"/>
  <c r="CR628" i="1" s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L628" i="1"/>
  <c r="BM628" i="1" s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G628" i="1"/>
  <c r="AH628" i="1" s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DV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Q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L627" i="1"/>
  <c r="BM627" i="1" s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G627" i="1"/>
  <c r="AH627" i="1" s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DV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Q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L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G626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DV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Q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L625" i="1"/>
  <c r="BM625" i="1" s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G625" i="1"/>
  <c r="EU625" i="1" s="1"/>
  <c r="EY625" i="1" s="1"/>
  <c r="FB624" i="1"/>
  <c r="FA624" i="1"/>
  <c r="EV624" i="1"/>
  <c r="EZ624" i="1" s="1"/>
  <c r="EU624" i="1"/>
  <c r="EY624" i="1" s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DV624" i="1"/>
  <c r="DW624" i="1" s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Q624" i="1"/>
  <c r="CR624" i="1" s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L624" i="1"/>
  <c r="BM624" i="1" s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G624" i="1"/>
  <c r="AH624" i="1" s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DV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Q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L623" i="1"/>
  <c r="EV623" i="1" s="1"/>
  <c r="EZ623" i="1" s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G623" i="1"/>
  <c r="AH623" i="1" s="1"/>
  <c r="FB622" i="1"/>
  <c r="FA622" i="1"/>
  <c r="EV622" i="1"/>
  <c r="EZ622" i="1" s="1"/>
  <c r="EU622" i="1"/>
  <c r="EY622" i="1" s="1"/>
  <c r="EK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DV622" i="1"/>
  <c r="DW622" i="1" s="1"/>
  <c r="DF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Q622" i="1"/>
  <c r="CR622" i="1" s="1"/>
  <c r="CA622" i="1"/>
  <c r="CD622" i="1" s="1" a="1"/>
  <c r="CD622" i="1" s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L622" i="1"/>
  <c r="BM622" i="1" s="1"/>
  <c r="AV622" i="1"/>
  <c r="AY622" i="1" s="1" a="1"/>
  <c r="AY622" i="1" s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G622" i="1"/>
  <c r="AH622" i="1" s="1"/>
  <c r="FB621" i="1"/>
  <c r="FA621" i="1"/>
  <c r="EV621" i="1"/>
  <c r="EZ621" i="1" s="1"/>
  <c r="EU621" i="1"/>
  <c r="EY621" i="1" s="1"/>
  <c r="EK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DV621" i="1"/>
  <c r="DW621" i="1" s="1"/>
  <c r="DF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Q621" i="1"/>
  <c r="CR621" i="1" s="1"/>
  <c r="CA621" i="1"/>
  <c r="CD621" i="1" s="1" a="1"/>
  <c r="CD621" i="1" s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L621" i="1"/>
  <c r="BM621" i="1" s="1"/>
  <c r="AV621" i="1"/>
  <c r="AY621" i="1" s="1" a="1"/>
  <c r="AY621" i="1" s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G621" i="1"/>
  <c r="AH621" i="1" s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DV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Q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L620" i="1"/>
  <c r="EV620" i="1" s="1"/>
  <c r="EZ620" i="1" s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G620" i="1"/>
  <c r="AH620" i="1" s="1"/>
  <c r="FB619" i="1"/>
  <c r="FA619" i="1"/>
  <c r="EV619" i="1"/>
  <c r="EZ619" i="1" s="1"/>
  <c r="EU619" i="1"/>
  <c r="EY619" i="1" s="1"/>
  <c r="EK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DV619" i="1"/>
  <c r="DW619" i="1" s="1"/>
  <c r="DF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Q619" i="1"/>
  <c r="CR619" i="1" s="1"/>
  <c r="CA619" i="1"/>
  <c r="CD619" i="1" s="1" a="1"/>
  <c r="CD619" i="1" s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L619" i="1"/>
  <c r="BM619" i="1" s="1"/>
  <c r="AV619" i="1"/>
  <c r="AY619" i="1" s="1" a="1"/>
  <c r="AY619" i="1" s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G619" i="1"/>
  <c r="AH619" i="1" s="1"/>
  <c r="FB618" i="1"/>
  <c r="FA618" i="1"/>
  <c r="EV618" i="1"/>
  <c r="EZ618" i="1" s="1"/>
  <c r="EU618" i="1"/>
  <c r="EY618" i="1" s="1"/>
  <c r="EK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DV618" i="1"/>
  <c r="DW618" i="1" s="1"/>
  <c r="DF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Q618" i="1"/>
  <c r="CR618" i="1" s="1"/>
  <c r="CA618" i="1"/>
  <c r="CD618" i="1" s="1" a="1"/>
  <c r="CD618" i="1" s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L618" i="1"/>
  <c r="BM618" i="1" s="1"/>
  <c r="AV618" i="1"/>
  <c r="AY618" i="1" s="1" a="1"/>
  <c r="AY618" i="1" s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G618" i="1"/>
  <c r="AH618" i="1" s="1"/>
  <c r="FB617" i="1"/>
  <c r="FA617" i="1"/>
  <c r="EV617" i="1"/>
  <c r="EZ617" i="1" s="1"/>
  <c r="EU617" i="1"/>
  <c r="EY617" i="1" s="1"/>
  <c r="EK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DV617" i="1"/>
  <c r="DW617" i="1" s="1"/>
  <c r="DF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Q617" i="1"/>
  <c r="CR617" i="1" s="1"/>
  <c r="CA617" i="1"/>
  <c r="CD617" i="1" s="1" a="1"/>
  <c r="CD617" i="1" s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L617" i="1"/>
  <c r="BM617" i="1" s="1"/>
  <c r="AV617" i="1"/>
  <c r="AY617" i="1" s="1" a="1"/>
  <c r="AY617" i="1" s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G617" i="1"/>
  <c r="AH617" i="1" s="1"/>
  <c r="FB616" i="1"/>
  <c r="FA616" i="1"/>
  <c r="EV616" i="1"/>
  <c r="EZ616" i="1" s="1"/>
  <c r="EU616" i="1"/>
  <c r="EY616" i="1" s="1"/>
  <c r="EK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DV616" i="1"/>
  <c r="DW616" i="1" s="1"/>
  <c r="DF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Q616" i="1"/>
  <c r="CR616" i="1" s="1"/>
  <c r="CA616" i="1"/>
  <c r="CD616" i="1" s="1" a="1"/>
  <c r="CD616" i="1" s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L616" i="1"/>
  <c r="BM616" i="1" s="1"/>
  <c r="AV616" i="1"/>
  <c r="AY616" i="1" s="1" a="1"/>
  <c r="AY616" i="1" s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G616" i="1"/>
  <c r="AH616" i="1" s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DV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Q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L615" i="1"/>
  <c r="EV615" i="1" s="1"/>
  <c r="EZ615" i="1" s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G615" i="1"/>
  <c r="AH615" i="1" s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DV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Q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L614" i="1"/>
  <c r="EV614" i="1" s="1"/>
  <c r="EZ614" i="1" s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G614" i="1"/>
  <c r="AH614" i="1" s="1"/>
  <c r="FB613" i="1"/>
  <c r="FA613" i="1"/>
  <c r="EV613" i="1"/>
  <c r="EZ613" i="1" s="1"/>
  <c r="EU613" i="1"/>
  <c r="EY613" i="1" s="1"/>
  <c r="EK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DV613" i="1"/>
  <c r="DW613" i="1" s="1"/>
  <c r="DF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Q613" i="1"/>
  <c r="CR613" i="1" s="1"/>
  <c r="CA613" i="1"/>
  <c r="CD613" i="1" s="1" a="1"/>
  <c r="CD613" i="1" s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L613" i="1"/>
  <c r="BM613" i="1" s="1"/>
  <c r="AV613" i="1"/>
  <c r="AY613" i="1" s="1" a="1"/>
  <c r="AY613" i="1" s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G613" i="1"/>
  <c r="AH613" i="1" s="1"/>
  <c r="FB612" i="1"/>
  <c r="FA612" i="1"/>
  <c r="EV612" i="1"/>
  <c r="EZ612" i="1" s="1"/>
  <c r="EU612" i="1"/>
  <c r="EY612" i="1" s="1"/>
  <c r="EK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DV612" i="1"/>
  <c r="DW612" i="1" s="1"/>
  <c r="DF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Q612" i="1"/>
  <c r="CR612" i="1" s="1"/>
  <c r="CA612" i="1"/>
  <c r="CD612" i="1" s="1" a="1"/>
  <c r="CD612" i="1" s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L612" i="1"/>
  <c r="BM612" i="1" s="1"/>
  <c r="AV612" i="1"/>
  <c r="AY612" i="1" s="1" a="1"/>
  <c r="AY612" i="1" s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G612" i="1"/>
  <c r="AH612" i="1" s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DV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Q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L611" i="1"/>
  <c r="BM611" i="1" s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G611" i="1"/>
  <c r="EU611" i="1" s="1"/>
  <c r="EY611" i="1" s="1"/>
  <c r="FB610" i="1"/>
  <c r="FA610" i="1"/>
  <c r="EV610" i="1"/>
  <c r="EZ610" i="1" s="1"/>
  <c r="EU610" i="1"/>
  <c r="EY610" i="1" s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DV610" i="1"/>
  <c r="DW610" i="1" s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Q610" i="1"/>
  <c r="CR610" i="1" s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L610" i="1"/>
  <c r="BM610" i="1" s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G610" i="1"/>
  <c r="AH610" i="1" s="1"/>
  <c r="FB609" i="1"/>
  <c r="FA609" i="1"/>
  <c r="EV609" i="1"/>
  <c r="EZ609" i="1" s="1"/>
  <c r="EU609" i="1"/>
  <c r="EY609" i="1" s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DV609" i="1"/>
  <c r="DW609" i="1" s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Q609" i="1"/>
  <c r="CR609" i="1" s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L609" i="1"/>
  <c r="BM609" i="1" s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G609" i="1"/>
  <c r="AH609" i="1" s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DV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Q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L608" i="1"/>
  <c r="BM608" i="1" s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G608" i="1"/>
  <c r="AH608" i="1" s="1"/>
  <c r="FB607" i="1"/>
  <c r="FA607" i="1"/>
  <c r="EV607" i="1"/>
  <c r="EZ607" i="1" s="1"/>
  <c r="EU607" i="1"/>
  <c r="EY607" i="1" s="1"/>
  <c r="EK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DV607" i="1"/>
  <c r="DW607" i="1" s="1"/>
  <c r="DF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Q607" i="1"/>
  <c r="CR607" i="1" s="1"/>
  <c r="CA607" i="1"/>
  <c r="CD607" i="1" s="1" a="1"/>
  <c r="CD607" i="1" s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L607" i="1"/>
  <c r="BM607" i="1" s="1"/>
  <c r="AV607" i="1"/>
  <c r="AY607" i="1" s="1" a="1"/>
  <c r="AY607" i="1" s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G607" i="1"/>
  <c r="AH607" i="1" s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DV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Q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L606" i="1"/>
  <c r="EV606" i="1" s="1"/>
  <c r="EZ606" i="1" s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G606" i="1"/>
  <c r="AH606" i="1" s="1"/>
  <c r="FB605" i="1"/>
  <c r="FA605" i="1"/>
  <c r="EV605" i="1"/>
  <c r="EZ605" i="1" s="1"/>
  <c r="EU605" i="1"/>
  <c r="EY605" i="1" s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DV605" i="1"/>
  <c r="DW605" i="1" s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Q605" i="1"/>
  <c r="CR605" i="1" s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L605" i="1"/>
  <c r="BM605" i="1" s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G605" i="1"/>
  <c r="AH605" i="1" s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DV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Q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L604" i="1"/>
  <c r="EV604" i="1" s="1"/>
  <c r="EZ604" i="1" s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G604" i="1"/>
  <c r="FB603" i="1"/>
  <c r="FA603" i="1"/>
  <c r="EV603" i="1"/>
  <c r="EZ603" i="1" s="1"/>
  <c r="EU603" i="1"/>
  <c r="EY603" i="1" s="1"/>
  <c r="EK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DV603" i="1"/>
  <c r="DW603" i="1" s="1"/>
  <c r="DF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Q603" i="1"/>
  <c r="CR603" i="1" s="1"/>
  <c r="CA603" i="1"/>
  <c r="CD603" i="1" s="1" a="1"/>
  <c r="CD603" i="1" s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L603" i="1"/>
  <c r="BM603" i="1" s="1"/>
  <c r="AV603" i="1"/>
  <c r="AY603" i="1" s="1" a="1"/>
  <c r="AY603" i="1" s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G603" i="1"/>
  <c r="AH603" i="1" s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DV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Q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L602" i="1"/>
  <c r="EV602" i="1" s="1"/>
  <c r="EZ602" i="1" s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G602" i="1"/>
  <c r="EU602" i="1" s="1"/>
  <c r="EY602" i="1" s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DV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Q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L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G601" i="1"/>
  <c r="EU601" i="1" s="1"/>
  <c r="EY601" i="1" s="1"/>
  <c r="FB600" i="1"/>
  <c r="FA600" i="1"/>
  <c r="EV600" i="1"/>
  <c r="EZ600" i="1" s="1"/>
  <c r="EU600" i="1"/>
  <c r="EY600" i="1" s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DV600" i="1"/>
  <c r="DW600" i="1" s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Q600" i="1"/>
  <c r="CR600" i="1" s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L600" i="1"/>
  <c r="BM600" i="1" s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G600" i="1"/>
  <c r="AH600" i="1" s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DV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Q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L599" i="1"/>
  <c r="EV599" i="1" s="1"/>
  <c r="EZ599" i="1" s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G599" i="1"/>
  <c r="EU599" i="1" s="1"/>
  <c r="EY599" i="1" s="1"/>
  <c r="FB598" i="1"/>
  <c r="FA598" i="1"/>
  <c r="EV598" i="1"/>
  <c r="EZ598" i="1" s="1"/>
  <c r="EU598" i="1"/>
  <c r="EY598" i="1" s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DV598" i="1"/>
  <c r="DW598" i="1" s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Q598" i="1"/>
  <c r="CR598" i="1" s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L598" i="1"/>
  <c r="BM598" i="1" s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G598" i="1"/>
  <c r="AH598" i="1" s="1"/>
  <c r="FB597" i="1"/>
  <c r="FA597" i="1"/>
  <c r="EV597" i="1"/>
  <c r="EZ597" i="1" s="1"/>
  <c r="EU597" i="1"/>
  <c r="EY597" i="1" s="1"/>
  <c r="EK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DV597" i="1"/>
  <c r="DW597" i="1" s="1"/>
  <c r="DF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Q597" i="1"/>
  <c r="CR597" i="1" s="1"/>
  <c r="CA597" i="1"/>
  <c r="CD597" i="1" s="1" a="1"/>
  <c r="CD597" i="1" s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L597" i="1"/>
  <c r="BM597" i="1" s="1"/>
  <c r="AV597" i="1"/>
  <c r="AY597" i="1" s="1" a="1"/>
  <c r="AY597" i="1" s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G597" i="1"/>
  <c r="AH597" i="1" s="1"/>
  <c r="FB596" i="1"/>
  <c r="FA596" i="1"/>
  <c r="EV596" i="1"/>
  <c r="EZ596" i="1" s="1"/>
  <c r="EU596" i="1"/>
  <c r="EY596" i="1" s="1"/>
  <c r="EK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DV596" i="1"/>
  <c r="DW596" i="1" s="1"/>
  <c r="DF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Q596" i="1"/>
  <c r="CR596" i="1" s="1"/>
  <c r="CA596" i="1"/>
  <c r="CD596" i="1" s="1" a="1"/>
  <c r="CD596" i="1" s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L596" i="1"/>
  <c r="BM596" i="1" s="1"/>
  <c r="AV596" i="1"/>
  <c r="AY596" i="1" s="1" a="1"/>
  <c r="AY596" i="1" s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G596" i="1"/>
  <c r="AH596" i="1" s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DV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Q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L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G595" i="1"/>
  <c r="AH595" i="1" s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DV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Q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L594" i="1"/>
  <c r="BM594" i="1" s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G594" i="1"/>
  <c r="AH594" i="1" s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DV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Q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L593" i="1"/>
  <c r="EV593" i="1" s="1"/>
  <c r="EZ593" i="1" s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G593" i="1"/>
  <c r="EU593" i="1" s="1"/>
  <c r="EY593" i="1" s="1"/>
  <c r="FB592" i="1"/>
  <c r="FA592" i="1"/>
  <c r="EV592" i="1"/>
  <c r="EZ592" i="1" s="1"/>
  <c r="EU592" i="1"/>
  <c r="EY592" i="1" s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DV592" i="1"/>
  <c r="DW592" i="1" s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Q592" i="1"/>
  <c r="CR592" i="1" s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L592" i="1"/>
  <c r="BM592" i="1" s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G592" i="1"/>
  <c r="AH592" i="1" s="1"/>
  <c r="FB591" i="1"/>
  <c r="FA591" i="1"/>
  <c r="EV591" i="1"/>
  <c r="EZ591" i="1" s="1"/>
  <c r="EU591" i="1"/>
  <c r="EY591" i="1" s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DV591" i="1"/>
  <c r="DW591" i="1" s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Q591" i="1"/>
  <c r="CR591" i="1" s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L591" i="1"/>
  <c r="BM591" i="1" s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G591" i="1"/>
  <c r="AH591" i="1" s="1"/>
  <c r="FB590" i="1"/>
  <c r="FA590" i="1"/>
  <c r="EV590" i="1"/>
  <c r="EZ590" i="1" s="1"/>
  <c r="EU590" i="1"/>
  <c r="EY590" i="1" s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DV590" i="1"/>
  <c r="DW590" i="1" s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Q590" i="1"/>
  <c r="CR590" i="1" s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L590" i="1"/>
  <c r="BM590" i="1" s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G590" i="1"/>
  <c r="AH590" i="1" s="1"/>
  <c r="FB589" i="1"/>
  <c r="FA589" i="1"/>
  <c r="EV589" i="1"/>
  <c r="EZ589" i="1" s="1"/>
  <c r="EU589" i="1"/>
  <c r="EY589" i="1" s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DV589" i="1"/>
  <c r="DW589" i="1" s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Q589" i="1"/>
  <c r="CR589" i="1" s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L589" i="1"/>
  <c r="BM589" i="1" s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G589" i="1"/>
  <c r="AH589" i="1" s="1"/>
  <c r="FB588" i="1"/>
  <c r="FA588" i="1"/>
  <c r="EV588" i="1"/>
  <c r="EZ588" i="1" s="1"/>
  <c r="EU588" i="1"/>
  <c r="EY588" i="1" s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DV588" i="1"/>
  <c r="DW588" i="1" s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Q588" i="1"/>
  <c r="CR588" i="1" s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L588" i="1"/>
  <c r="BM588" i="1" s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G588" i="1"/>
  <c r="AH588" i="1" s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DV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Q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L587" i="1"/>
  <c r="EV587" i="1" s="1"/>
  <c r="EZ587" i="1" s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G587" i="1"/>
  <c r="EU587" i="1" s="1"/>
  <c r="EY587" i="1" s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DV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Q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L586" i="1"/>
  <c r="BM586" i="1" s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G586" i="1"/>
  <c r="AH586" i="1" s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DV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Q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L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G585" i="1"/>
  <c r="EU585" i="1" s="1"/>
  <c r="EY585" i="1" s="1"/>
  <c r="FB584" i="1"/>
  <c r="FA584" i="1"/>
  <c r="EV584" i="1"/>
  <c r="EZ584" i="1" s="1"/>
  <c r="EU584" i="1"/>
  <c r="EY584" i="1" s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DV584" i="1"/>
  <c r="DW584" i="1" s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Q584" i="1"/>
  <c r="CR584" i="1" s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L584" i="1"/>
  <c r="BM584" i="1" s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G584" i="1"/>
  <c r="AH584" i="1" s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DV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Q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L583" i="1"/>
  <c r="EV583" i="1" s="1"/>
  <c r="EZ583" i="1" s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G583" i="1"/>
  <c r="EU583" i="1" s="1"/>
  <c r="EY583" i="1" s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DV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Q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L582" i="1"/>
  <c r="EV582" i="1" s="1"/>
  <c r="EZ582" i="1" s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G582" i="1"/>
  <c r="EU582" i="1" s="1"/>
  <c r="EY582" i="1" s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DV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Q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L581" i="1"/>
  <c r="BM581" i="1" s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G581" i="1"/>
  <c r="AH581" i="1" s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DV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Q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L580" i="1"/>
  <c r="EV580" i="1" s="1"/>
  <c r="EZ580" i="1" s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G580" i="1"/>
  <c r="FB579" i="1"/>
  <c r="FA579" i="1"/>
  <c r="EV579" i="1"/>
  <c r="EZ579" i="1" s="1"/>
  <c r="EU579" i="1"/>
  <c r="EY579" i="1" s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DV579" i="1"/>
  <c r="DW579" i="1" s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Q579" i="1"/>
  <c r="CR579" i="1" s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L579" i="1"/>
  <c r="BM579" i="1" s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G579" i="1"/>
  <c r="AH579" i="1" s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DV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Q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L578" i="1"/>
  <c r="BM578" i="1" s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G578" i="1"/>
  <c r="EU578" i="1" s="1"/>
  <c r="EY578" i="1" s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DV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Q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L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G577" i="1"/>
  <c r="EU577" i="1" s="1"/>
  <c r="EY577" i="1" s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DV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Q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L576" i="1"/>
  <c r="EV576" i="1" s="1"/>
  <c r="EZ576" i="1" s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G576" i="1"/>
  <c r="AH576" i="1" s="1"/>
  <c r="FB575" i="1"/>
  <c r="FA575" i="1"/>
  <c r="EV575" i="1"/>
  <c r="EZ575" i="1" s="1"/>
  <c r="EU575" i="1"/>
  <c r="EY575" i="1" s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DV575" i="1"/>
  <c r="DW575" i="1" s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Q575" i="1"/>
  <c r="CR575" i="1" s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L575" i="1"/>
  <c r="BM575" i="1" s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G575" i="1"/>
  <c r="AH575" i="1" s="1"/>
  <c r="FB574" i="1"/>
  <c r="FA574" i="1"/>
  <c r="EV574" i="1"/>
  <c r="EZ574" i="1" s="1"/>
  <c r="EU574" i="1"/>
  <c r="EY574" i="1" s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DV574" i="1"/>
  <c r="DW574" i="1" s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Q574" i="1"/>
  <c r="CR574" i="1" s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L574" i="1"/>
  <c r="BM574" i="1" s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G574" i="1"/>
  <c r="AH574" i="1" s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DV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Q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L573" i="1"/>
  <c r="BM573" i="1" s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G573" i="1"/>
  <c r="AH573" i="1" s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DV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Q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L572" i="1"/>
  <c r="EV572" i="1" s="1"/>
  <c r="EZ572" i="1" s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G572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DV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Q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L571" i="1"/>
  <c r="EV571" i="1" s="1"/>
  <c r="EZ571" i="1" s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G571" i="1"/>
  <c r="EU571" i="1" s="1"/>
  <c r="EY571" i="1" s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DV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Q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L570" i="1"/>
  <c r="BM570" i="1" s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G570" i="1"/>
  <c r="EU570" i="1" s="1"/>
  <c r="EY570" i="1" s="1"/>
  <c r="FB569" i="1"/>
  <c r="FA569" i="1"/>
  <c r="EV569" i="1"/>
  <c r="EZ569" i="1" s="1"/>
  <c r="EU569" i="1"/>
  <c r="EY569" i="1" s="1"/>
  <c r="EK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DV569" i="1"/>
  <c r="DW569" i="1" s="1"/>
  <c r="DF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Q569" i="1"/>
  <c r="CR569" i="1" s="1"/>
  <c r="CA569" i="1"/>
  <c r="CD569" i="1" s="1" a="1"/>
  <c r="CD569" i="1" s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L569" i="1"/>
  <c r="BM569" i="1" s="1"/>
  <c r="AV569" i="1"/>
  <c r="AY569" i="1" s="1" a="1"/>
  <c r="AY569" i="1" s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G569" i="1"/>
  <c r="AH569" i="1" s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DV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Q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L568" i="1"/>
  <c r="BM568" i="1" s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G568" i="1"/>
  <c r="AH568" i="1" s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DV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Q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L567" i="1"/>
  <c r="EV567" i="1" s="1"/>
  <c r="EZ567" i="1" s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G567" i="1"/>
  <c r="EU567" i="1" s="1"/>
  <c r="EY567" i="1" s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DV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Q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L566" i="1"/>
  <c r="EV566" i="1" s="1"/>
  <c r="EZ566" i="1" s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G566" i="1"/>
  <c r="EU566" i="1" s="1"/>
  <c r="EY566" i="1" s="1"/>
  <c r="FB565" i="1"/>
  <c r="FA565" i="1"/>
  <c r="EV565" i="1"/>
  <c r="EZ565" i="1" s="1"/>
  <c r="EU565" i="1"/>
  <c r="EY565" i="1" s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DV565" i="1"/>
  <c r="DW565" i="1" s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Q565" i="1"/>
  <c r="CR565" i="1" s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L565" i="1"/>
  <c r="BM565" i="1" s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G565" i="1"/>
  <c r="AH565" i="1" s="1"/>
  <c r="FB564" i="1"/>
  <c r="FA564" i="1"/>
  <c r="EV564" i="1"/>
  <c r="EZ564" i="1" s="1"/>
  <c r="EU564" i="1"/>
  <c r="EY564" i="1" s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DV564" i="1"/>
  <c r="DW564" i="1" s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Q564" i="1"/>
  <c r="CR564" i="1" s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L564" i="1"/>
  <c r="BM564" i="1" s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G564" i="1"/>
  <c r="AH564" i="1" s="1"/>
  <c r="FB563" i="1"/>
  <c r="FA563" i="1"/>
  <c r="EV563" i="1"/>
  <c r="EZ563" i="1" s="1"/>
  <c r="EU563" i="1"/>
  <c r="EY563" i="1" s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DV563" i="1"/>
  <c r="DW563" i="1" s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Q563" i="1"/>
  <c r="CR563" i="1" s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L563" i="1"/>
  <c r="BM563" i="1" s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G563" i="1"/>
  <c r="AH563" i="1" s="1"/>
  <c r="FB562" i="1"/>
  <c r="FA562" i="1"/>
  <c r="EV562" i="1"/>
  <c r="EZ562" i="1" s="1"/>
  <c r="EU562" i="1"/>
  <c r="EY562" i="1" s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DV562" i="1"/>
  <c r="DW562" i="1" s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Q562" i="1"/>
  <c r="CR562" i="1" s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L562" i="1"/>
  <c r="BM562" i="1" s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G562" i="1"/>
  <c r="AH562" i="1" s="1"/>
  <c r="FB561" i="1"/>
  <c r="FA561" i="1"/>
  <c r="EV561" i="1"/>
  <c r="EZ561" i="1" s="1"/>
  <c r="EU561" i="1"/>
  <c r="EY561" i="1" s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DV561" i="1"/>
  <c r="DW561" i="1" s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Q561" i="1"/>
  <c r="CR561" i="1" s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L561" i="1"/>
  <c r="BM561" i="1" s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G561" i="1"/>
  <c r="AH561" i="1" s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DV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Q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L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G560" i="1"/>
  <c r="AH560" i="1" s="1"/>
  <c r="FB559" i="1"/>
  <c r="FA559" i="1"/>
  <c r="EV559" i="1"/>
  <c r="EZ559" i="1" s="1"/>
  <c r="EU559" i="1"/>
  <c r="EY559" i="1" s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DV559" i="1"/>
  <c r="DW559" i="1" s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Q559" i="1"/>
  <c r="CR559" i="1" s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L559" i="1"/>
  <c r="BM559" i="1" s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G559" i="1"/>
  <c r="AH559" i="1" s="1"/>
  <c r="FB558" i="1"/>
  <c r="FA558" i="1"/>
  <c r="EV558" i="1"/>
  <c r="EZ558" i="1" s="1"/>
  <c r="EU558" i="1"/>
  <c r="EY558" i="1" s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DV558" i="1"/>
  <c r="DW558" i="1" s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Q558" i="1"/>
  <c r="CR558" i="1" s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L558" i="1"/>
  <c r="BM558" i="1" s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G558" i="1"/>
  <c r="AH558" i="1" s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DV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Q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L557" i="1"/>
  <c r="BM557" i="1" s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G557" i="1"/>
  <c r="EU557" i="1" s="1"/>
  <c r="EY557" i="1" s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DV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Q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L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G556" i="1"/>
  <c r="EU556" i="1" s="1"/>
  <c r="EY556" i="1" s="1"/>
  <c r="FB555" i="1"/>
  <c r="FA555" i="1"/>
  <c r="EV555" i="1"/>
  <c r="EZ555" i="1" s="1"/>
  <c r="EU555" i="1"/>
  <c r="EY555" i="1" s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DV555" i="1"/>
  <c r="DW555" i="1" s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Q555" i="1"/>
  <c r="CR555" i="1" s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L555" i="1"/>
  <c r="BM555" i="1" s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G555" i="1"/>
  <c r="AH555" i="1" s="1"/>
  <c r="FB554" i="1"/>
  <c r="FA554" i="1"/>
  <c r="EV554" i="1"/>
  <c r="EZ554" i="1" s="1"/>
  <c r="EU554" i="1"/>
  <c r="EY554" i="1" s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DV554" i="1"/>
  <c r="DW554" i="1" s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Q554" i="1"/>
  <c r="CR554" i="1" s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L554" i="1"/>
  <c r="BM554" i="1" s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G554" i="1"/>
  <c r="AH554" i="1" s="1"/>
  <c r="FB553" i="1"/>
  <c r="FA553" i="1"/>
  <c r="EV553" i="1"/>
  <c r="EZ553" i="1" s="1"/>
  <c r="EU553" i="1"/>
  <c r="EY553" i="1" s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DV553" i="1"/>
  <c r="DW553" i="1" s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Q553" i="1"/>
  <c r="CR553" i="1" s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L553" i="1"/>
  <c r="BM553" i="1" s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G553" i="1"/>
  <c r="AH553" i="1" s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DV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Q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L552" i="1"/>
  <c r="EV552" i="1" s="1"/>
  <c r="EZ552" i="1" s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G552" i="1"/>
  <c r="AH552" i="1" s="1"/>
  <c r="FB551" i="1"/>
  <c r="FA551" i="1"/>
  <c r="EV551" i="1"/>
  <c r="EZ551" i="1" s="1"/>
  <c r="EU551" i="1"/>
  <c r="EY551" i="1" s="1"/>
  <c r="EK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DV551" i="1"/>
  <c r="DW551" i="1" s="1"/>
  <c r="DF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Q551" i="1"/>
  <c r="CR551" i="1" s="1"/>
  <c r="CA551" i="1"/>
  <c r="CD551" i="1" s="1" a="1"/>
  <c r="CD551" i="1" s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L551" i="1"/>
  <c r="BM551" i="1" s="1"/>
  <c r="AV551" i="1"/>
  <c r="AY551" i="1" s="1" a="1"/>
  <c r="AY551" i="1" s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G551" i="1"/>
  <c r="AH551" i="1" s="1"/>
  <c r="FB550" i="1"/>
  <c r="FA550" i="1"/>
  <c r="EV550" i="1"/>
  <c r="EZ550" i="1" s="1"/>
  <c r="EU550" i="1"/>
  <c r="EY550" i="1" s="1"/>
  <c r="EK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DV550" i="1"/>
  <c r="DW550" i="1" s="1"/>
  <c r="DF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Q550" i="1"/>
  <c r="CR550" i="1" s="1"/>
  <c r="CA550" i="1"/>
  <c r="CD550" i="1" s="1" a="1"/>
  <c r="CD550" i="1" s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L550" i="1"/>
  <c r="BM550" i="1" s="1"/>
  <c r="AV550" i="1"/>
  <c r="AY550" i="1" s="1" a="1"/>
  <c r="AY550" i="1" s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G550" i="1"/>
  <c r="AH550" i="1" s="1"/>
  <c r="FB549" i="1"/>
  <c r="FA549" i="1"/>
  <c r="EV549" i="1"/>
  <c r="EZ549" i="1" s="1"/>
  <c r="EU549" i="1"/>
  <c r="EY549" i="1" s="1"/>
  <c r="EK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DV549" i="1"/>
  <c r="DW549" i="1" s="1"/>
  <c r="DF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Q549" i="1"/>
  <c r="CR549" i="1" s="1"/>
  <c r="CA549" i="1"/>
  <c r="CD549" i="1" s="1" a="1"/>
  <c r="CD549" i="1" s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L549" i="1"/>
  <c r="BM549" i="1" s="1"/>
  <c r="AV549" i="1"/>
  <c r="AY549" i="1" s="1" a="1"/>
  <c r="AY549" i="1" s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G549" i="1"/>
  <c r="AH549" i="1" s="1"/>
  <c r="FB548" i="1"/>
  <c r="FA548" i="1"/>
  <c r="EV548" i="1"/>
  <c r="EZ548" i="1" s="1"/>
  <c r="EU548" i="1"/>
  <c r="EY548" i="1" s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DV548" i="1"/>
  <c r="DW548" i="1" s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Q548" i="1"/>
  <c r="CR548" i="1" s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L548" i="1"/>
  <c r="BM548" i="1" s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G548" i="1"/>
  <c r="AH548" i="1" s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DV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Q547" i="1"/>
  <c r="EW547" i="1" s="1"/>
  <c r="FA547" i="1" s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L547" i="1"/>
  <c r="BM547" i="1" s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G547" i="1"/>
  <c r="EU547" i="1" s="1"/>
  <c r="EY547" i="1" s="1"/>
  <c r="FB546" i="1"/>
  <c r="FA546" i="1"/>
  <c r="EV546" i="1"/>
  <c r="EZ546" i="1" s="1"/>
  <c r="EU546" i="1"/>
  <c r="EY546" i="1" s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DV546" i="1"/>
  <c r="DW546" i="1" s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Q546" i="1"/>
  <c r="CR546" i="1" s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L546" i="1"/>
  <c r="BM546" i="1" s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G546" i="1"/>
  <c r="AH546" i="1" s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DV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Q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L545" i="1"/>
  <c r="EV545" i="1" s="1"/>
  <c r="EZ545" i="1" s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G545" i="1"/>
  <c r="EU545" i="1" s="1"/>
  <c r="EY545" i="1" s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DV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Q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L544" i="1"/>
  <c r="EV544" i="1" s="1"/>
  <c r="EZ544" i="1" s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G544" i="1"/>
  <c r="AH544" i="1" s="1"/>
  <c r="FB543" i="1"/>
  <c r="FA543" i="1"/>
  <c r="EV543" i="1"/>
  <c r="EZ543" i="1" s="1"/>
  <c r="EU543" i="1"/>
  <c r="EY543" i="1" s="1"/>
  <c r="EK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DV543" i="1"/>
  <c r="DW543" i="1" s="1"/>
  <c r="DF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Q543" i="1"/>
  <c r="CR543" i="1" s="1"/>
  <c r="CA543" i="1"/>
  <c r="CD543" i="1" s="1" a="1"/>
  <c r="CD543" i="1" s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L543" i="1"/>
  <c r="BM543" i="1" s="1"/>
  <c r="AV543" i="1"/>
  <c r="AY543" i="1" s="1" a="1"/>
  <c r="AY543" i="1" s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G543" i="1"/>
  <c r="AH543" i="1" s="1"/>
  <c r="FB542" i="1"/>
  <c r="FA542" i="1"/>
  <c r="EV542" i="1"/>
  <c r="EZ542" i="1" s="1"/>
  <c r="EU542" i="1"/>
  <c r="EY542" i="1" s="1"/>
  <c r="EK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DV542" i="1"/>
  <c r="DW542" i="1" s="1"/>
  <c r="DF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Q542" i="1"/>
  <c r="CR542" i="1" s="1"/>
  <c r="CA542" i="1"/>
  <c r="CD542" i="1" s="1" a="1"/>
  <c r="CD542" i="1" s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L542" i="1"/>
  <c r="BM542" i="1" s="1"/>
  <c r="AV542" i="1"/>
  <c r="AY542" i="1" s="1" a="1"/>
  <c r="AY542" i="1" s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G542" i="1"/>
  <c r="AH542" i="1" s="1"/>
  <c r="FB541" i="1"/>
  <c r="FA541" i="1"/>
  <c r="EV541" i="1"/>
  <c r="EZ541" i="1" s="1"/>
  <c r="EU541" i="1"/>
  <c r="EY541" i="1" s="1"/>
  <c r="EK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DV541" i="1"/>
  <c r="DW541" i="1" s="1"/>
  <c r="DF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Q541" i="1"/>
  <c r="CR541" i="1" s="1"/>
  <c r="CA541" i="1"/>
  <c r="CD541" i="1" s="1" a="1"/>
  <c r="CD541" i="1" s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L541" i="1"/>
  <c r="BM541" i="1" s="1"/>
  <c r="AV541" i="1"/>
  <c r="AY541" i="1" s="1" a="1"/>
  <c r="AY541" i="1" s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G541" i="1"/>
  <c r="AH541" i="1" s="1"/>
  <c r="FB540" i="1"/>
  <c r="FA540" i="1"/>
  <c r="EV540" i="1"/>
  <c r="EZ540" i="1" s="1"/>
  <c r="EU540" i="1"/>
  <c r="EY540" i="1" s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DV540" i="1"/>
  <c r="DW540" i="1" s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Q540" i="1"/>
  <c r="CR540" i="1" s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L540" i="1"/>
  <c r="BM540" i="1" s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G540" i="1"/>
  <c r="AH540" i="1" s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DV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Q539" i="1"/>
  <c r="EW539" i="1" s="1"/>
  <c r="FA539" i="1" s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L539" i="1"/>
  <c r="BM539" i="1" s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G539" i="1"/>
  <c r="AH539" i="1" s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DV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Q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L538" i="1"/>
  <c r="EV538" i="1" s="1"/>
  <c r="EZ538" i="1" s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G538" i="1"/>
  <c r="EU538" i="1" s="1"/>
  <c r="EY538" i="1" s="1"/>
  <c r="FB537" i="1"/>
  <c r="FA537" i="1"/>
  <c r="EV537" i="1"/>
  <c r="EZ537" i="1" s="1"/>
  <c r="EU537" i="1"/>
  <c r="EY537" i="1" s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DV537" i="1"/>
  <c r="DW537" i="1" s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Q537" i="1"/>
  <c r="CR537" i="1" s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L537" i="1"/>
  <c r="BM537" i="1" s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G537" i="1"/>
  <c r="AH537" i="1" s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DV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Q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L536" i="1"/>
  <c r="BM536" i="1" s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G536" i="1"/>
  <c r="AH536" i="1" s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DV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Q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L535" i="1"/>
  <c r="EV535" i="1" s="1"/>
  <c r="EZ535" i="1" s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G535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DV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Q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L534" i="1"/>
  <c r="BM534" i="1" s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G534" i="1"/>
  <c r="EU534" i="1" s="1"/>
  <c r="EY534" i="1" s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DV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Q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L533" i="1"/>
  <c r="BM533" i="1" s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G533" i="1"/>
  <c r="EU533" i="1" s="1"/>
  <c r="EY533" i="1" s="1"/>
  <c r="FB532" i="1"/>
  <c r="FA532" i="1"/>
  <c r="EV532" i="1"/>
  <c r="EZ532" i="1" s="1"/>
  <c r="EU532" i="1"/>
  <c r="EY532" i="1" s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DV532" i="1"/>
  <c r="DW532" i="1" s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Q532" i="1"/>
  <c r="CR532" i="1" s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L532" i="1"/>
  <c r="BM532" i="1" s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G532" i="1"/>
  <c r="AH532" i="1" s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DV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Q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L531" i="1"/>
  <c r="EV531" i="1" s="1"/>
  <c r="EZ531" i="1" s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G531" i="1"/>
  <c r="EU531" i="1" s="1"/>
  <c r="EY531" i="1" s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DV530" i="1"/>
  <c r="EX530" i="1" s="1"/>
  <c r="FB530" i="1" s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Q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L530" i="1"/>
  <c r="EV530" i="1" s="1"/>
  <c r="EZ530" i="1" s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G530" i="1"/>
  <c r="AH530" i="1" s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DV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Q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L529" i="1"/>
  <c r="BM529" i="1" s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G529" i="1"/>
  <c r="AH529" i="1" s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DV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Q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L528" i="1"/>
  <c r="EV528" i="1" s="1"/>
  <c r="EZ528" i="1" s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G528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DV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Q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L527" i="1"/>
  <c r="EV527" i="1" s="1"/>
  <c r="EZ527" i="1" s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G527" i="1"/>
  <c r="AH527" i="1" s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DV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Q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L526" i="1"/>
  <c r="BM526" i="1" s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G526" i="1"/>
  <c r="AH526" i="1" s="1"/>
  <c r="FB525" i="1"/>
  <c r="FA525" i="1"/>
  <c r="EV525" i="1"/>
  <c r="EZ525" i="1" s="1"/>
  <c r="EU525" i="1"/>
  <c r="EY525" i="1" s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DV525" i="1"/>
  <c r="DW525" i="1" s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Q525" i="1"/>
  <c r="CR525" i="1" s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L525" i="1"/>
  <c r="BM525" i="1" s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G525" i="1"/>
  <c r="AH525" i="1" s="1"/>
  <c r="FB524" i="1"/>
  <c r="FA524" i="1"/>
  <c r="EV524" i="1"/>
  <c r="EZ524" i="1" s="1"/>
  <c r="EU524" i="1"/>
  <c r="EY524" i="1" s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DV524" i="1"/>
  <c r="DW524" i="1" s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Q524" i="1"/>
  <c r="CR524" i="1" s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L524" i="1"/>
  <c r="BM524" i="1" s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G524" i="1"/>
  <c r="AH524" i="1" s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DV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Q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L523" i="1"/>
  <c r="BM523" i="1" s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G523" i="1"/>
  <c r="AH523" i="1" s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DV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Q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L522" i="1"/>
  <c r="EV522" i="1" s="1"/>
  <c r="EZ522" i="1" s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G522" i="1"/>
  <c r="EU522" i="1" s="1"/>
  <c r="EY522" i="1" s="1"/>
  <c r="FB521" i="1"/>
  <c r="FA521" i="1"/>
  <c r="EV521" i="1"/>
  <c r="EZ521" i="1" s="1"/>
  <c r="EU521" i="1"/>
  <c r="EY521" i="1" s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DV521" i="1"/>
  <c r="DW521" i="1" s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Q521" i="1"/>
  <c r="CR521" i="1" s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L521" i="1"/>
  <c r="BM521" i="1" s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G521" i="1"/>
  <c r="AH521" i="1" s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DV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Q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L520" i="1"/>
  <c r="EV520" i="1" s="1"/>
  <c r="EZ520" i="1" s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G520" i="1"/>
  <c r="EU520" i="1" s="1"/>
  <c r="EY520" i="1" s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DV519" i="1"/>
  <c r="EX519" i="1" s="1"/>
  <c r="FB519" i="1" s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Q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L519" i="1"/>
  <c r="EV519" i="1" s="1"/>
  <c r="EZ519" i="1" s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G519" i="1"/>
  <c r="EU519" i="1" s="1"/>
  <c r="EY519" i="1" s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DV518" i="1"/>
  <c r="EX518" i="1" s="1"/>
  <c r="FB518" i="1" s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Q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L518" i="1"/>
  <c r="BM518" i="1" s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G518" i="1"/>
  <c r="AH518" i="1" s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DV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Q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L517" i="1"/>
  <c r="EV517" i="1" s="1"/>
  <c r="EZ517" i="1" s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G517" i="1"/>
  <c r="AH517" i="1" s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DV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Q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L516" i="1"/>
  <c r="BM516" i="1" s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G516" i="1"/>
  <c r="EU516" i="1" s="1"/>
  <c r="EY516" i="1" s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DV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Q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L515" i="1"/>
  <c r="EV515" i="1" s="1"/>
  <c r="EZ515" i="1" s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G515" i="1"/>
  <c r="EU515" i="1" s="1"/>
  <c r="EY515" i="1" s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DV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Q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L514" i="1"/>
  <c r="EV514" i="1" s="1"/>
  <c r="EZ514" i="1" s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G514" i="1"/>
  <c r="AH514" i="1" s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DV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Q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L513" i="1"/>
  <c r="BM513" i="1" s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G513" i="1"/>
  <c r="EU513" i="1" s="1"/>
  <c r="EY513" i="1" s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V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Q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L512" i="1"/>
  <c r="EV512" i="1" s="1"/>
  <c r="EZ512" i="1" s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G512" i="1"/>
  <c r="EU512" i="1" s="1"/>
  <c r="EY512" i="1" s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DV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Q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L511" i="1"/>
  <c r="BM511" i="1" s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G511" i="1"/>
  <c r="AH511" i="1" s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DV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Q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L510" i="1"/>
  <c r="EV510" i="1" s="1"/>
  <c r="EZ510" i="1" s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G510" i="1"/>
  <c r="EU510" i="1" s="1"/>
  <c r="EY510" i="1" s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DV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Q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L509" i="1"/>
  <c r="BM509" i="1" s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G509" i="1"/>
  <c r="EU509" i="1" s="1"/>
  <c r="EY509" i="1" s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DV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Q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L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G508" i="1"/>
  <c r="EU508" i="1" s="1"/>
  <c r="EY508" i="1" s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DV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Q507" i="1"/>
  <c r="EW507" i="1" s="1"/>
  <c r="FA507" i="1" s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L507" i="1"/>
  <c r="EV507" i="1" s="1"/>
  <c r="EZ507" i="1" s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G507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DV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Q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L506" i="1"/>
  <c r="EV506" i="1" s="1"/>
  <c r="EZ506" i="1" s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G506" i="1"/>
  <c r="AH506" i="1" s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DV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Q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L505" i="1"/>
  <c r="BM505" i="1" s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G505" i="1"/>
  <c r="EU505" i="1" s="1"/>
  <c r="EY505" i="1" s="1"/>
  <c r="FB504" i="1"/>
  <c r="FA504" i="1"/>
  <c r="EV504" i="1"/>
  <c r="EZ504" i="1" s="1"/>
  <c r="EU504" i="1"/>
  <c r="EY504" i="1" s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DV504" i="1"/>
  <c r="DW504" i="1" s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Q504" i="1"/>
  <c r="CR504" i="1" s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L504" i="1"/>
  <c r="BM504" i="1" s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G504" i="1"/>
  <c r="AH504" i="1" s="1"/>
  <c r="FB503" i="1"/>
  <c r="FA503" i="1"/>
  <c r="EV503" i="1"/>
  <c r="EZ503" i="1" s="1"/>
  <c r="EU503" i="1"/>
  <c r="EY503" i="1" s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DV503" i="1"/>
  <c r="DW503" i="1" s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Q503" i="1"/>
  <c r="CR503" i="1" s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L503" i="1"/>
  <c r="BM503" i="1" s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G503" i="1"/>
  <c r="AH503" i="1" s="1"/>
  <c r="FB502" i="1"/>
  <c r="FA502" i="1"/>
  <c r="EV502" i="1"/>
  <c r="EZ502" i="1" s="1"/>
  <c r="EU502" i="1"/>
  <c r="EY502" i="1" s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DV502" i="1"/>
  <c r="DW502" i="1" s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Q502" i="1"/>
  <c r="CR502" i="1" s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L502" i="1"/>
  <c r="BM502" i="1" s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G502" i="1"/>
  <c r="AH502" i="1" s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DV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Q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L501" i="1"/>
  <c r="EV501" i="1" s="1"/>
  <c r="EZ501" i="1" s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G501" i="1"/>
  <c r="EU501" i="1" s="1"/>
  <c r="EY501" i="1" s="1"/>
  <c r="FB500" i="1"/>
  <c r="FA500" i="1"/>
  <c r="EV500" i="1"/>
  <c r="EZ500" i="1" s="1"/>
  <c r="EU500" i="1"/>
  <c r="EY500" i="1" s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DV500" i="1"/>
  <c r="DW500" i="1" s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Q500" i="1"/>
  <c r="CR500" i="1" s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L500" i="1"/>
  <c r="BM500" i="1" s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G500" i="1"/>
  <c r="AH500" i="1" s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DV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Q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L499" i="1"/>
  <c r="EV499" i="1" s="1"/>
  <c r="EZ499" i="1" s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G499" i="1"/>
  <c r="EU499" i="1" s="1"/>
  <c r="EY499" i="1" s="1"/>
  <c r="FB498" i="1"/>
  <c r="FA498" i="1"/>
  <c r="EV498" i="1"/>
  <c r="EZ498" i="1" s="1"/>
  <c r="EU498" i="1"/>
  <c r="EY498" i="1" s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DV498" i="1"/>
  <c r="DW498" i="1" s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Q498" i="1"/>
  <c r="CR498" i="1" s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L498" i="1"/>
  <c r="BM498" i="1" s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G498" i="1"/>
  <c r="AH498" i="1" s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DV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Q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L497" i="1"/>
  <c r="EV497" i="1" s="1"/>
  <c r="EZ497" i="1" s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G497" i="1"/>
  <c r="AH497" i="1" s="1"/>
  <c r="FB496" i="1"/>
  <c r="FA496" i="1"/>
  <c r="EV496" i="1"/>
  <c r="EZ496" i="1" s="1"/>
  <c r="EU496" i="1"/>
  <c r="EY496" i="1" s="1"/>
  <c r="EK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DV496" i="1"/>
  <c r="DW496" i="1" s="1"/>
  <c r="DF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Q496" i="1"/>
  <c r="CR496" i="1" s="1"/>
  <c r="CA496" i="1"/>
  <c r="CD496" i="1" s="1" a="1"/>
  <c r="CD496" i="1" s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L496" i="1"/>
  <c r="BM496" i="1" s="1"/>
  <c r="AV496" i="1"/>
  <c r="AY496" i="1" s="1" a="1"/>
  <c r="AY496" i="1" s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G496" i="1"/>
  <c r="AH496" i="1" s="1"/>
  <c r="FB495" i="1"/>
  <c r="FA495" i="1"/>
  <c r="EV495" i="1"/>
  <c r="EZ495" i="1" s="1"/>
  <c r="EU495" i="1"/>
  <c r="EY495" i="1" s="1"/>
  <c r="EK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DV495" i="1"/>
  <c r="DW495" i="1" s="1"/>
  <c r="DF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Q495" i="1"/>
  <c r="CR495" i="1" s="1"/>
  <c r="CA495" i="1"/>
  <c r="CD495" i="1" s="1" a="1"/>
  <c r="CD495" i="1" s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L495" i="1"/>
  <c r="BM495" i="1" s="1"/>
  <c r="AV495" i="1"/>
  <c r="AY495" i="1" s="1" a="1"/>
  <c r="AY495" i="1" s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G495" i="1"/>
  <c r="AH495" i="1" s="1"/>
  <c r="FB494" i="1"/>
  <c r="FA494" i="1"/>
  <c r="EV494" i="1"/>
  <c r="EZ494" i="1" s="1"/>
  <c r="EU494" i="1"/>
  <c r="EY494" i="1" s="1"/>
  <c r="EK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DV494" i="1"/>
  <c r="DW494" i="1" s="1"/>
  <c r="DF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Q494" i="1"/>
  <c r="CR494" i="1" s="1"/>
  <c r="CA494" i="1"/>
  <c r="CD494" i="1" s="1" a="1"/>
  <c r="CD494" i="1" s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L494" i="1"/>
  <c r="BM494" i="1" s="1"/>
  <c r="AV494" i="1"/>
  <c r="AY494" i="1" s="1" a="1"/>
  <c r="AY494" i="1" s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G494" i="1"/>
  <c r="AH494" i="1" s="1"/>
  <c r="FB493" i="1"/>
  <c r="FA493" i="1"/>
  <c r="EV493" i="1"/>
  <c r="EZ493" i="1" s="1"/>
  <c r="EU493" i="1"/>
  <c r="EY493" i="1" s="1"/>
  <c r="EK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DV493" i="1"/>
  <c r="DW493" i="1" s="1"/>
  <c r="DF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Q493" i="1"/>
  <c r="CR493" i="1" s="1"/>
  <c r="CA493" i="1"/>
  <c r="CD493" i="1" s="1" a="1"/>
  <c r="CD493" i="1" s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L493" i="1"/>
  <c r="BM493" i="1" s="1"/>
  <c r="AV493" i="1"/>
  <c r="AY493" i="1" s="1" a="1"/>
  <c r="AY493" i="1" s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G493" i="1"/>
  <c r="AH493" i="1" s="1"/>
  <c r="FB492" i="1"/>
  <c r="FA492" i="1"/>
  <c r="EV492" i="1"/>
  <c r="EZ492" i="1" s="1"/>
  <c r="EU492" i="1"/>
  <c r="EY492" i="1" s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DV492" i="1"/>
  <c r="DW492" i="1" s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Q492" i="1"/>
  <c r="CR492" i="1" s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L492" i="1"/>
  <c r="BM492" i="1" s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G492" i="1"/>
  <c r="AH492" i="1" s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V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Q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L16" i="1"/>
  <c r="EV16" i="1" s="1"/>
  <c r="EZ16" i="1" s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G16" i="1"/>
  <c r="EU16" i="1" s="1"/>
  <c r="EY16" i="1" s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V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Q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L15" i="1"/>
  <c r="BM15" i="1" s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G15" i="1"/>
  <c r="EU15" i="1" s="1"/>
  <c r="EY15" i="1" s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V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Q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L14" i="1"/>
  <c r="EV14" i="1" s="1"/>
  <c r="EZ14" i="1" s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G14" i="1"/>
  <c r="EU14" i="1" s="1"/>
  <c r="EY14" i="1" s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V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Q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L13" i="1"/>
  <c r="EV13" i="1" s="1"/>
  <c r="EZ13" i="1" s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G13" i="1"/>
  <c r="AH13" i="1" s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V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Q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L12" i="1"/>
  <c r="BM12" i="1" s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G12" i="1"/>
  <c r="EU12" i="1" s="1"/>
  <c r="EY12" i="1" s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V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Q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L11" i="1"/>
  <c r="EV11" i="1" s="1"/>
  <c r="EZ11" i="1" s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G11" i="1"/>
  <c r="EU11" i="1" s="1"/>
  <c r="EY11" i="1" s="1"/>
  <c r="FB10" i="1"/>
  <c r="FA10" i="1"/>
  <c r="EV10" i="1"/>
  <c r="EZ10" i="1" s="1"/>
  <c r="EU10" i="1"/>
  <c r="EY10" i="1" s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V10" i="1"/>
  <c r="DW10" i="1" s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Q10" i="1"/>
  <c r="CR10" i="1" s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L10" i="1"/>
  <c r="BM10" i="1" s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G10" i="1"/>
  <c r="AH10" i="1" s="1"/>
  <c r="FB9" i="1"/>
  <c r="FA9" i="1"/>
  <c r="EV9" i="1"/>
  <c r="EZ9" i="1" s="1"/>
  <c r="EU9" i="1"/>
  <c r="EY9" i="1" s="1"/>
  <c r="EI9" i="1"/>
  <c r="EH9" i="1"/>
  <c r="EG9" i="1"/>
  <c r="EF9" i="1"/>
  <c r="EE9" i="1"/>
  <c r="ED9" i="1"/>
  <c r="EC9" i="1"/>
  <c r="EB9" i="1"/>
  <c r="EA9" i="1"/>
  <c r="DZ9" i="1"/>
  <c r="DY9" i="1"/>
  <c r="DX9" i="1"/>
  <c r="DV9" i="1"/>
  <c r="DW9" i="1" s="1"/>
  <c r="DD9" i="1"/>
  <c r="DC9" i="1"/>
  <c r="DB9" i="1"/>
  <c r="DA9" i="1"/>
  <c r="CZ9" i="1"/>
  <c r="CY9" i="1"/>
  <c r="CX9" i="1"/>
  <c r="CW9" i="1"/>
  <c r="CV9" i="1"/>
  <c r="CU9" i="1"/>
  <c r="CT9" i="1"/>
  <c r="CS9" i="1"/>
  <c r="CQ9" i="1"/>
  <c r="CR9" i="1" s="1"/>
  <c r="BY9" i="1"/>
  <c r="BX9" i="1"/>
  <c r="BW9" i="1"/>
  <c r="BV9" i="1"/>
  <c r="BU9" i="1"/>
  <c r="BT9" i="1"/>
  <c r="BS9" i="1"/>
  <c r="BR9" i="1"/>
  <c r="BQ9" i="1"/>
  <c r="BP9" i="1"/>
  <c r="BO9" i="1"/>
  <c r="BN9" i="1"/>
  <c r="BL9" i="1"/>
  <c r="BM9" i="1" s="1"/>
  <c r="AT9" i="1"/>
  <c r="AS9" i="1"/>
  <c r="AR9" i="1"/>
  <c r="AQ9" i="1"/>
  <c r="AP9" i="1"/>
  <c r="AO9" i="1"/>
  <c r="AN9" i="1"/>
  <c r="AM9" i="1"/>
  <c r="AL9" i="1"/>
  <c r="AK9" i="1"/>
  <c r="AJ9" i="1"/>
  <c r="AI9" i="1"/>
  <c r="AG9" i="1"/>
  <c r="AH9" i="1" s="1"/>
  <c r="FB8" i="1"/>
  <c r="FA8" i="1"/>
  <c r="EV8" i="1"/>
  <c r="EZ8" i="1" s="1"/>
  <c r="EU8" i="1"/>
  <c r="EY8" i="1" s="1"/>
  <c r="EI8" i="1"/>
  <c r="EH8" i="1"/>
  <c r="EG8" i="1"/>
  <c r="EF8" i="1"/>
  <c r="EE8" i="1"/>
  <c r="ED8" i="1"/>
  <c r="EC8" i="1"/>
  <c r="EB8" i="1"/>
  <c r="EA8" i="1"/>
  <c r="DZ8" i="1"/>
  <c r="DY8" i="1"/>
  <c r="DX8" i="1"/>
  <c r="DV8" i="1"/>
  <c r="DW8" i="1" s="1"/>
  <c r="DD8" i="1"/>
  <c r="DC8" i="1"/>
  <c r="DB8" i="1"/>
  <c r="DA8" i="1"/>
  <c r="CZ8" i="1"/>
  <c r="CY8" i="1"/>
  <c r="CX8" i="1"/>
  <c r="CW8" i="1"/>
  <c r="CV8" i="1"/>
  <c r="CU8" i="1"/>
  <c r="CT8" i="1"/>
  <c r="CS8" i="1"/>
  <c r="CQ8" i="1"/>
  <c r="CR8" i="1" s="1"/>
  <c r="BY8" i="1"/>
  <c r="BX8" i="1"/>
  <c r="BW8" i="1"/>
  <c r="BV8" i="1"/>
  <c r="BU8" i="1"/>
  <c r="BT8" i="1"/>
  <c r="BS8" i="1"/>
  <c r="BR8" i="1"/>
  <c r="BQ8" i="1"/>
  <c r="BP8" i="1"/>
  <c r="BO8" i="1"/>
  <c r="BN8" i="1"/>
  <c r="BL8" i="1"/>
  <c r="BM8" i="1" s="1"/>
  <c r="AT8" i="1"/>
  <c r="AS8" i="1"/>
  <c r="AR8" i="1"/>
  <c r="AQ8" i="1"/>
  <c r="AP8" i="1"/>
  <c r="AO8" i="1"/>
  <c r="AN8" i="1"/>
  <c r="AM8" i="1"/>
  <c r="AL8" i="1"/>
  <c r="AK8" i="1"/>
  <c r="AJ8" i="1"/>
  <c r="AI8" i="1"/>
  <c r="AG8" i="1"/>
  <c r="AH8" i="1" s="1"/>
  <c r="FB7" i="1"/>
  <c r="FA7" i="1"/>
  <c r="EV7" i="1"/>
  <c r="EZ7" i="1" s="1"/>
  <c r="EU7" i="1"/>
  <c r="EY7" i="1" s="1"/>
  <c r="EI7" i="1"/>
  <c r="EH7" i="1"/>
  <c r="EG7" i="1"/>
  <c r="EF7" i="1"/>
  <c r="EE7" i="1"/>
  <c r="ED7" i="1"/>
  <c r="EC7" i="1"/>
  <c r="EB7" i="1"/>
  <c r="EA7" i="1"/>
  <c r="DZ7" i="1"/>
  <c r="DY7" i="1"/>
  <c r="DX7" i="1"/>
  <c r="DV7" i="1"/>
  <c r="DW7" i="1" s="1"/>
  <c r="DD7" i="1"/>
  <c r="DC7" i="1"/>
  <c r="DB7" i="1"/>
  <c r="DA7" i="1"/>
  <c r="CZ7" i="1"/>
  <c r="CY7" i="1"/>
  <c r="CX7" i="1"/>
  <c r="CW7" i="1"/>
  <c r="CV7" i="1"/>
  <c r="CU7" i="1"/>
  <c r="CT7" i="1"/>
  <c r="CS7" i="1"/>
  <c r="CQ7" i="1"/>
  <c r="CR7" i="1" s="1"/>
  <c r="BY7" i="1"/>
  <c r="BX7" i="1"/>
  <c r="BW7" i="1"/>
  <c r="BV7" i="1"/>
  <c r="BU7" i="1"/>
  <c r="BT7" i="1"/>
  <c r="BS7" i="1"/>
  <c r="BR7" i="1"/>
  <c r="BQ7" i="1"/>
  <c r="BP7" i="1"/>
  <c r="BO7" i="1"/>
  <c r="BN7" i="1"/>
  <c r="BL7" i="1"/>
  <c r="BM7" i="1" s="1"/>
  <c r="AT7" i="1"/>
  <c r="AS7" i="1"/>
  <c r="AR7" i="1"/>
  <c r="AQ7" i="1"/>
  <c r="AP7" i="1"/>
  <c r="AO7" i="1"/>
  <c r="AN7" i="1"/>
  <c r="AM7" i="1"/>
  <c r="AL7" i="1"/>
  <c r="AK7" i="1"/>
  <c r="AJ7" i="1"/>
  <c r="AI7" i="1"/>
  <c r="AG7" i="1"/>
  <c r="AH7" i="1" s="1"/>
  <c r="EI6" i="1"/>
  <c r="EH6" i="1"/>
  <c r="EG6" i="1"/>
  <c r="EF6" i="1"/>
  <c r="EE6" i="1"/>
  <c r="ED6" i="1"/>
  <c r="EC6" i="1"/>
  <c r="EB6" i="1"/>
  <c r="EA6" i="1"/>
  <c r="DZ6" i="1"/>
  <c r="DY6" i="1"/>
  <c r="DX6" i="1"/>
  <c r="DV6" i="1"/>
  <c r="DD6" i="1"/>
  <c r="DC6" i="1"/>
  <c r="DB6" i="1"/>
  <c r="DA6" i="1"/>
  <c r="CZ6" i="1"/>
  <c r="CY6" i="1"/>
  <c r="CX6" i="1"/>
  <c r="CW6" i="1"/>
  <c r="CV6" i="1"/>
  <c r="CU6" i="1"/>
  <c r="CT6" i="1"/>
  <c r="CS6" i="1"/>
  <c r="CQ6" i="1"/>
  <c r="BY6" i="1"/>
  <c r="BX6" i="1"/>
  <c r="BW6" i="1"/>
  <c r="BV6" i="1"/>
  <c r="BU6" i="1"/>
  <c r="BT6" i="1"/>
  <c r="BS6" i="1"/>
  <c r="BR6" i="1"/>
  <c r="BQ6" i="1"/>
  <c r="BP6" i="1"/>
  <c r="BO6" i="1"/>
  <c r="BN6" i="1"/>
  <c r="BL6" i="1"/>
  <c r="EV6" i="1" s="1"/>
  <c r="EZ6" i="1" s="1"/>
  <c r="AT6" i="1"/>
  <c r="AS6" i="1"/>
  <c r="AR6" i="1"/>
  <c r="AQ6" i="1"/>
  <c r="AP6" i="1"/>
  <c r="AO6" i="1"/>
  <c r="AN6" i="1"/>
  <c r="AM6" i="1"/>
  <c r="AL6" i="1"/>
  <c r="AK6" i="1"/>
  <c r="AJ6" i="1"/>
  <c r="AI6" i="1"/>
  <c r="AG6" i="1"/>
  <c r="EU6" i="1" s="1"/>
  <c r="EY6" i="1" s="1"/>
  <c r="EI5" i="1"/>
  <c r="EH5" i="1"/>
  <c r="EG5" i="1"/>
  <c r="EF5" i="1"/>
  <c r="EE5" i="1"/>
  <c r="ED5" i="1"/>
  <c r="EC5" i="1"/>
  <c r="EB5" i="1"/>
  <c r="EA5" i="1"/>
  <c r="DZ5" i="1"/>
  <c r="DY5" i="1"/>
  <c r="DX5" i="1"/>
  <c r="DV5" i="1"/>
  <c r="DD5" i="1"/>
  <c r="DC5" i="1"/>
  <c r="DB5" i="1"/>
  <c r="DA5" i="1"/>
  <c r="CZ5" i="1"/>
  <c r="CY5" i="1"/>
  <c r="CX5" i="1"/>
  <c r="CW5" i="1"/>
  <c r="CV5" i="1"/>
  <c r="CU5" i="1"/>
  <c r="CT5" i="1"/>
  <c r="CS5" i="1"/>
  <c r="CQ5" i="1"/>
  <c r="BY5" i="1"/>
  <c r="BX5" i="1"/>
  <c r="BW5" i="1"/>
  <c r="BV5" i="1"/>
  <c r="BU5" i="1"/>
  <c r="BT5" i="1"/>
  <c r="BS5" i="1"/>
  <c r="BR5" i="1"/>
  <c r="BQ5" i="1"/>
  <c r="BP5" i="1"/>
  <c r="BO5" i="1"/>
  <c r="BN5" i="1"/>
  <c r="BL5" i="1"/>
  <c r="BM5" i="1" s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 s="1"/>
  <c r="EI4" i="1"/>
  <c r="EH4" i="1"/>
  <c r="EG4" i="1"/>
  <c r="EF4" i="1"/>
  <c r="EE4" i="1"/>
  <c r="ED4" i="1"/>
  <c r="EC4" i="1"/>
  <c r="EB4" i="1"/>
  <c r="EA4" i="1"/>
  <c r="DZ4" i="1"/>
  <c r="DY4" i="1"/>
  <c r="DX4" i="1"/>
  <c r="DV4" i="1"/>
  <c r="DD4" i="1"/>
  <c r="DC4" i="1"/>
  <c r="DB4" i="1"/>
  <c r="DA4" i="1"/>
  <c r="CZ4" i="1"/>
  <c r="CY4" i="1"/>
  <c r="CX4" i="1"/>
  <c r="CW4" i="1"/>
  <c r="CV4" i="1"/>
  <c r="CU4" i="1"/>
  <c r="CT4" i="1"/>
  <c r="CS4" i="1"/>
  <c r="CQ4" i="1"/>
  <c r="BY4" i="1"/>
  <c r="BX4" i="1"/>
  <c r="BW4" i="1"/>
  <c r="BV4" i="1"/>
  <c r="BU4" i="1"/>
  <c r="BT4" i="1"/>
  <c r="BS4" i="1"/>
  <c r="BR4" i="1"/>
  <c r="BQ4" i="1"/>
  <c r="BP4" i="1"/>
  <c r="BO4" i="1"/>
  <c r="BN4" i="1"/>
  <c r="BL4" i="1"/>
  <c r="BM4" i="1" s="1"/>
  <c r="AT4" i="1"/>
  <c r="AS4" i="1"/>
  <c r="AR4" i="1"/>
  <c r="AQ4" i="1"/>
  <c r="AP4" i="1"/>
  <c r="AO4" i="1"/>
  <c r="AN4" i="1"/>
  <c r="AM4" i="1"/>
  <c r="AL4" i="1"/>
  <c r="AK4" i="1"/>
  <c r="AJ4" i="1"/>
  <c r="AI4" i="1"/>
  <c r="AG4" i="1"/>
  <c r="EU4" i="1" s="1"/>
  <c r="EY4" i="1" s="1"/>
  <c r="EI3" i="1"/>
  <c r="EH3" i="1"/>
  <c r="EG3" i="1"/>
  <c r="EF3" i="1"/>
  <c r="EE3" i="1"/>
  <c r="ED3" i="1"/>
  <c r="EC3" i="1"/>
  <c r="EB3" i="1"/>
  <c r="EA3" i="1"/>
  <c r="DZ3" i="1"/>
  <c r="DY3" i="1"/>
  <c r="DX3" i="1"/>
  <c r="DV3" i="1"/>
  <c r="EX3" i="1" s="1"/>
  <c r="FB3" i="1" s="1"/>
  <c r="DD3" i="1"/>
  <c r="DC3" i="1"/>
  <c r="DB3" i="1"/>
  <c r="DA3" i="1"/>
  <c r="CZ3" i="1"/>
  <c r="CY3" i="1"/>
  <c r="CX3" i="1"/>
  <c r="CW3" i="1"/>
  <c r="CV3" i="1"/>
  <c r="CU3" i="1"/>
  <c r="CT3" i="1"/>
  <c r="CS3" i="1"/>
  <c r="CQ3" i="1"/>
  <c r="EW3" i="1" s="1"/>
  <c r="FA3" i="1" s="1"/>
  <c r="BY3" i="1"/>
  <c r="BX3" i="1"/>
  <c r="BW3" i="1"/>
  <c r="BV3" i="1"/>
  <c r="BU3" i="1"/>
  <c r="BT3" i="1"/>
  <c r="BS3" i="1"/>
  <c r="BR3" i="1"/>
  <c r="BQ3" i="1"/>
  <c r="BP3" i="1"/>
  <c r="BO3" i="1"/>
  <c r="BN3" i="1"/>
  <c r="BL3" i="1"/>
  <c r="BM3" i="1" s="1"/>
  <c r="AT3" i="1"/>
  <c r="AS3" i="1"/>
  <c r="AR3" i="1"/>
  <c r="AQ3" i="1"/>
  <c r="AP3" i="1"/>
  <c r="AO3" i="1"/>
  <c r="AN3" i="1"/>
  <c r="AM3" i="1"/>
  <c r="AL3" i="1"/>
  <c r="AK3" i="1"/>
  <c r="AJ3" i="1"/>
  <c r="AI3" i="1"/>
  <c r="AG3" i="1"/>
  <c r="AH3" i="1" s="1"/>
  <c r="EI2" i="1"/>
  <c r="EH2" i="1"/>
  <c r="EG2" i="1"/>
  <c r="EF2" i="1"/>
  <c r="EE2" i="1"/>
  <c r="ED2" i="1"/>
  <c r="EC2" i="1"/>
  <c r="EB2" i="1"/>
  <c r="EA2" i="1"/>
  <c r="DZ2" i="1"/>
  <c r="DY2" i="1"/>
  <c r="DX2" i="1"/>
  <c r="DV2" i="1"/>
  <c r="DW2" i="1" s="1"/>
  <c r="DD2" i="1"/>
  <c r="DC2" i="1"/>
  <c r="DB2" i="1"/>
  <c r="DA2" i="1"/>
  <c r="CZ2" i="1"/>
  <c r="CY2" i="1"/>
  <c r="CX2" i="1"/>
  <c r="CW2" i="1"/>
  <c r="CV2" i="1"/>
  <c r="CU2" i="1"/>
  <c r="CT2" i="1"/>
  <c r="CS2" i="1"/>
  <c r="CQ2" i="1"/>
  <c r="EW2" i="1" s="1"/>
  <c r="FA2" i="1" s="1"/>
  <c r="BY2" i="1"/>
  <c r="BX2" i="1"/>
  <c r="BW2" i="1"/>
  <c r="BV2" i="1"/>
  <c r="BU2" i="1"/>
  <c r="BT2" i="1"/>
  <c r="BS2" i="1"/>
  <c r="BR2" i="1"/>
  <c r="BQ2" i="1"/>
  <c r="BP2" i="1"/>
  <c r="BO2" i="1"/>
  <c r="BN2" i="1"/>
  <c r="BL2" i="1"/>
  <c r="EV2" i="1" s="1"/>
  <c r="EZ2" i="1" s="1"/>
  <c r="AT2" i="1"/>
  <c r="AS2" i="1"/>
  <c r="AR2" i="1"/>
  <c r="AQ2" i="1"/>
  <c r="AP2" i="1"/>
  <c r="AO2" i="1"/>
  <c r="AN2" i="1"/>
  <c r="AM2" i="1"/>
  <c r="AL2" i="1"/>
  <c r="AK2" i="1"/>
  <c r="AJ2" i="1"/>
  <c r="AI2" i="1"/>
  <c r="AG2" i="1"/>
  <c r="FB488" i="1"/>
  <c r="FB486" i="1"/>
  <c r="FB485" i="1"/>
  <c r="FB484" i="1"/>
  <c r="FB482" i="1"/>
  <c r="FB478" i="1"/>
  <c r="FB477" i="1"/>
  <c r="FB475" i="1"/>
  <c r="FB474" i="1"/>
  <c r="FB473" i="1"/>
  <c r="FB472" i="1"/>
  <c r="FB471" i="1"/>
  <c r="FB470" i="1"/>
  <c r="FB465" i="1"/>
  <c r="FB457" i="1"/>
  <c r="FB456" i="1"/>
  <c r="FB455" i="1"/>
  <c r="FB454" i="1"/>
  <c r="FB453" i="1"/>
  <c r="FB438" i="1"/>
  <c r="FB437" i="1"/>
  <c r="FB436" i="1"/>
  <c r="FB435" i="1"/>
  <c r="FB432" i="1"/>
  <c r="FB431" i="1"/>
  <c r="FB426" i="1"/>
  <c r="FB425" i="1"/>
  <c r="FB424" i="1"/>
  <c r="FB423" i="1"/>
  <c r="FB420" i="1"/>
  <c r="FB418" i="1"/>
  <c r="FB409" i="1"/>
  <c r="FB406" i="1"/>
  <c r="FB402" i="1"/>
  <c r="FB400" i="1"/>
  <c r="FB397" i="1"/>
  <c r="FB394" i="1"/>
  <c r="FB386" i="1"/>
  <c r="FB384" i="1"/>
  <c r="FB382" i="1"/>
  <c r="FB379" i="1"/>
  <c r="FB375" i="1"/>
  <c r="FB371" i="1"/>
  <c r="FB352" i="1"/>
  <c r="FB350" i="1"/>
  <c r="FB347" i="1"/>
  <c r="FB344" i="1"/>
  <c r="FB336" i="1"/>
  <c r="FB328" i="1"/>
  <c r="FB316" i="1"/>
  <c r="FB314" i="1"/>
  <c r="FB312" i="1"/>
  <c r="FB306" i="1"/>
  <c r="FB297" i="1"/>
  <c r="FB292" i="1"/>
  <c r="FB284" i="1"/>
  <c r="FB281" i="1"/>
  <c r="FB279" i="1"/>
  <c r="FB276" i="1"/>
  <c r="FB273" i="1"/>
  <c r="FB269" i="1"/>
  <c r="FB253" i="1"/>
  <c r="FB248" i="1"/>
  <c r="FB245" i="1"/>
  <c r="FB235" i="1"/>
  <c r="FB230" i="1"/>
  <c r="FB226" i="1"/>
  <c r="FB224" i="1"/>
  <c r="FB217" i="1"/>
  <c r="FB215" i="1"/>
  <c r="FB212" i="1"/>
  <c r="FB159" i="1"/>
  <c r="FB156" i="1"/>
  <c r="FB154" i="1"/>
  <c r="FB150" i="1"/>
  <c r="FB148" i="1"/>
  <c r="FB146" i="1"/>
  <c r="FB144" i="1"/>
  <c r="FB142" i="1"/>
  <c r="FB135" i="1"/>
  <c r="FB132" i="1"/>
  <c r="FB121" i="1"/>
  <c r="FB118" i="1"/>
  <c r="FB116" i="1"/>
  <c r="FB114" i="1"/>
  <c r="FB112" i="1"/>
  <c r="FB110" i="1"/>
  <c r="FB103" i="1"/>
  <c r="FB101" i="1"/>
  <c r="FB99" i="1"/>
  <c r="FB96" i="1"/>
  <c r="FB94" i="1"/>
  <c r="FB90" i="1"/>
  <c r="FB86" i="1"/>
  <c r="FB85" i="1"/>
  <c r="FB84" i="1"/>
  <c r="FB83" i="1"/>
  <c r="FB82" i="1"/>
  <c r="FB81" i="1"/>
  <c r="FB76" i="1"/>
  <c r="FB75" i="1"/>
  <c r="FB74" i="1"/>
  <c r="FB73" i="1"/>
  <c r="FB72" i="1"/>
  <c r="FB64" i="1"/>
  <c r="FB59" i="1"/>
  <c r="FB57" i="1"/>
  <c r="FB56" i="1"/>
  <c r="FB55" i="1"/>
  <c r="FA490" i="1"/>
  <c r="FA489" i="1"/>
  <c r="FA488" i="1"/>
  <c r="FA484" i="1"/>
  <c r="FA482" i="1"/>
  <c r="FA481" i="1"/>
  <c r="FA480" i="1"/>
  <c r="FA478" i="1"/>
  <c r="FA477" i="1"/>
  <c r="FA473" i="1"/>
  <c r="FA472" i="1"/>
  <c r="FA471" i="1"/>
  <c r="FA470" i="1"/>
  <c r="FA466" i="1"/>
  <c r="FA465" i="1"/>
  <c r="FA456" i="1"/>
  <c r="FA455" i="1"/>
  <c r="FA454" i="1"/>
  <c r="FA453" i="1"/>
  <c r="FA445" i="1"/>
  <c r="FA444" i="1"/>
  <c r="FA438" i="1"/>
  <c r="FA435" i="1"/>
  <c r="FA432" i="1"/>
  <c r="FA431" i="1"/>
  <c r="FA430" i="1"/>
  <c r="FA429" i="1"/>
  <c r="FA426" i="1"/>
  <c r="FA424" i="1"/>
  <c r="FA423" i="1"/>
  <c r="FA420" i="1"/>
  <c r="FA418" i="1"/>
  <c r="FA415" i="1"/>
  <c r="FA412" i="1"/>
  <c r="FA409" i="1"/>
  <c r="FA400" i="1"/>
  <c r="FA397" i="1"/>
  <c r="FA394" i="1"/>
  <c r="FA390" i="1"/>
  <c r="FA388" i="1"/>
  <c r="FA386" i="1"/>
  <c r="FA379" i="1"/>
  <c r="FA375" i="1"/>
  <c r="FA371" i="1"/>
  <c r="FA370" i="1"/>
  <c r="FA369" i="1"/>
  <c r="FA352" i="1"/>
  <c r="FA347" i="1"/>
  <c r="FA344" i="1"/>
  <c r="FA336" i="1"/>
  <c r="FA328" i="1"/>
  <c r="FA321" i="1"/>
  <c r="FA318" i="1"/>
  <c r="FA316" i="1"/>
  <c r="FA306" i="1"/>
  <c r="FA297" i="1"/>
  <c r="FA292" i="1"/>
  <c r="FA289" i="1"/>
  <c r="FA287" i="1"/>
  <c r="FA284" i="1"/>
  <c r="FA276" i="1"/>
  <c r="FA273" i="1"/>
  <c r="FA269" i="1"/>
  <c r="FA266" i="1"/>
  <c r="FA248" i="1"/>
  <c r="FA235" i="1"/>
  <c r="FA230" i="1"/>
  <c r="FA226" i="1"/>
  <c r="FA224" i="1"/>
  <c r="FA222" i="1"/>
  <c r="FA220" i="1"/>
  <c r="FA217" i="1"/>
  <c r="FA159" i="1"/>
  <c r="FA156" i="1"/>
  <c r="FA154" i="1"/>
  <c r="FA152" i="1"/>
  <c r="FA150" i="1"/>
  <c r="FA148" i="1"/>
  <c r="FA146" i="1"/>
  <c r="FA142" i="1"/>
  <c r="FA135" i="1"/>
  <c r="FA132" i="1"/>
  <c r="FA127" i="1"/>
  <c r="FA124" i="1"/>
  <c r="FA121" i="1"/>
  <c r="FA116" i="1"/>
  <c r="FA114" i="1"/>
  <c r="FA112" i="1"/>
  <c r="FA110" i="1"/>
  <c r="FA108" i="1"/>
  <c r="FA106" i="1"/>
  <c r="FA103" i="1"/>
  <c r="FA96" i="1"/>
  <c r="FA94" i="1"/>
  <c r="FA90" i="1"/>
  <c r="FA88" i="1"/>
  <c r="FA87" i="1"/>
  <c r="FA86" i="1"/>
  <c r="FA84" i="1"/>
  <c r="FA83" i="1"/>
  <c r="FA82" i="1"/>
  <c r="FA81" i="1"/>
  <c r="FA79" i="1"/>
  <c r="FA77" i="1"/>
  <c r="FA76" i="1"/>
  <c r="FA73" i="1"/>
  <c r="FA72" i="1"/>
  <c r="FA64" i="1"/>
  <c r="FA61" i="1"/>
  <c r="FA59" i="1"/>
  <c r="FA57" i="1"/>
  <c r="EV490" i="1"/>
  <c r="EZ490" i="1" s="1"/>
  <c r="EV489" i="1"/>
  <c r="EZ489" i="1" s="1"/>
  <c r="EV488" i="1"/>
  <c r="EZ488" i="1" s="1"/>
  <c r="EV486" i="1"/>
  <c r="EZ486" i="1" s="1"/>
  <c r="EV485" i="1"/>
  <c r="EZ485" i="1" s="1"/>
  <c r="EV484" i="1"/>
  <c r="EZ484" i="1" s="1"/>
  <c r="EV482" i="1"/>
  <c r="EZ482" i="1" s="1"/>
  <c r="EV481" i="1"/>
  <c r="EZ481" i="1" s="1"/>
  <c r="EV480" i="1"/>
  <c r="EZ480" i="1" s="1"/>
  <c r="EV478" i="1"/>
  <c r="EZ478" i="1" s="1"/>
  <c r="EV477" i="1"/>
  <c r="EZ477" i="1" s="1"/>
  <c r="EV475" i="1"/>
  <c r="EZ475" i="1" s="1"/>
  <c r="EV474" i="1"/>
  <c r="EZ474" i="1" s="1"/>
  <c r="EV473" i="1"/>
  <c r="EZ473" i="1" s="1"/>
  <c r="EV472" i="1"/>
  <c r="EZ472" i="1" s="1"/>
  <c r="EV471" i="1"/>
  <c r="EZ471" i="1" s="1"/>
  <c r="EV470" i="1"/>
  <c r="EZ470" i="1" s="1"/>
  <c r="EV466" i="1"/>
  <c r="EZ466" i="1" s="1"/>
  <c r="EV465" i="1"/>
  <c r="EZ465" i="1" s="1"/>
  <c r="EV457" i="1"/>
  <c r="EZ457" i="1" s="1"/>
  <c r="EV456" i="1"/>
  <c r="EZ456" i="1" s="1"/>
  <c r="EV455" i="1"/>
  <c r="EZ455" i="1" s="1"/>
  <c r="EV454" i="1"/>
  <c r="EZ454" i="1" s="1"/>
  <c r="EV453" i="1"/>
  <c r="EZ453" i="1" s="1"/>
  <c r="EV445" i="1"/>
  <c r="EZ445" i="1" s="1"/>
  <c r="EV444" i="1"/>
  <c r="EZ444" i="1" s="1"/>
  <c r="EV438" i="1"/>
  <c r="EZ438" i="1" s="1"/>
  <c r="EV437" i="1"/>
  <c r="EZ437" i="1" s="1"/>
  <c r="EV436" i="1"/>
  <c r="EZ436" i="1" s="1"/>
  <c r="EV435" i="1"/>
  <c r="EZ435" i="1" s="1"/>
  <c r="EV432" i="1"/>
  <c r="EZ432" i="1" s="1"/>
  <c r="EV431" i="1"/>
  <c r="EZ431" i="1" s="1"/>
  <c r="EV430" i="1"/>
  <c r="EZ430" i="1" s="1"/>
  <c r="EV429" i="1"/>
  <c r="EZ429" i="1" s="1"/>
  <c r="EV426" i="1"/>
  <c r="EZ426" i="1" s="1"/>
  <c r="EV425" i="1"/>
  <c r="EZ425" i="1" s="1"/>
  <c r="EV424" i="1"/>
  <c r="EZ424" i="1" s="1"/>
  <c r="EV423" i="1"/>
  <c r="EZ423" i="1" s="1"/>
  <c r="EV420" i="1"/>
  <c r="EZ420" i="1" s="1"/>
  <c r="EV418" i="1"/>
  <c r="EZ418" i="1" s="1"/>
  <c r="EV415" i="1"/>
  <c r="EZ415" i="1" s="1"/>
  <c r="EV412" i="1"/>
  <c r="EZ412" i="1" s="1"/>
  <c r="EV409" i="1"/>
  <c r="EZ409" i="1" s="1"/>
  <c r="EV406" i="1"/>
  <c r="EZ406" i="1" s="1"/>
  <c r="EV402" i="1"/>
  <c r="EZ402" i="1" s="1"/>
  <c r="EV400" i="1"/>
  <c r="EZ400" i="1" s="1"/>
  <c r="EV397" i="1"/>
  <c r="EZ397" i="1" s="1"/>
  <c r="EV394" i="1"/>
  <c r="EZ394" i="1" s="1"/>
  <c r="EV390" i="1"/>
  <c r="EZ390" i="1" s="1"/>
  <c r="EV388" i="1"/>
  <c r="EZ388" i="1" s="1"/>
  <c r="EV386" i="1"/>
  <c r="EZ386" i="1" s="1"/>
  <c r="EV384" i="1"/>
  <c r="EZ384" i="1" s="1"/>
  <c r="EV382" i="1"/>
  <c r="EZ382" i="1" s="1"/>
  <c r="EV379" i="1"/>
  <c r="EZ379" i="1" s="1"/>
  <c r="EV375" i="1"/>
  <c r="EZ375" i="1" s="1"/>
  <c r="EV371" i="1"/>
  <c r="EZ371" i="1" s="1"/>
  <c r="EV370" i="1"/>
  <c r="EZ370" i="1" s="1"/>
  <c r="EV369" i="1"/>
  <c r="EZ369" i="1" s="1"/>
  <c r="EV352" i="1"/>
  <c r="EZ352" i="1" s="1"/>
  <c r="EV350" i="1"/>
  <c r="EZ350" i="1" s="1"/>
  <c r="EV347" i="1"/>
  <c r="EZ347" i="1" s="1"/>
  <c r="EV344" i="1"/>
  <c r="EZ344" i="1" s="1"/>
  <c r="EV336" i="1"/>
  <c r="EZ336" i="1" s="1"/>
  <c r="EV328" i="1"/>
  <c r="EZ328" i="1" s="1"/>
  <c r="EV321" i="1"/>
  <c r="EZ321" i="1" s="1"/>
  <c r="EV318" i="1"/>
  <c r="EZ318" i="1" s="1"/>
  <c r="EV316" i="1"/>
  <c r="EZ316" i="1" s="1"/>
  <c r="EV314" i="1"/>
  <c r="EZ314" i="1" s="1"/>
  <c r="EV312" i="1"/>
  <c r="EZ312" i="1" s="1"/>
  <c r="EV306" i="1"/>
  <c r="EZ306" i="1" s="1"/>
  <c r="EV297" i="1"/>
  <c r="EZ297" i="1" s="1"/>
  <c r="EV292" i="1"/>
  <c r="EZ292" i="1" s="1"/>
  <c r="EV289" i="1"/>
  <c r="EZ289" i="1" s="1"/>
  <c r="EV287" i="1"/>
  <c r="EZ287" i="1" s="1"/>
  <c r="EV284" i="1"/>
  <c r="EZ284" i="1" s="1"/>
  <c r="EV281" i="1"/>
  <c r="EZ281" i="1" s="1"/>
  <c r="EV279" i="1"/>
  <c r="EZ279" i="1" s="1"/>
  <c r="EV276" i="1"/>
  <c r="EZ276" i="1" s="1"/>
  <c r="EV273" i="1"/>
  <c r="EZ273" i="1" s="1"/>
  <c r="EV269" i="1"/>
  <c r="EZ269" i="1" s="1"/>
  <c r="EV266" i="1"/>
  <c r="EZ266" i="1" s="1"/>
  <c r="EV253" i="1"/>
  <c r="EZ253" i="1" s="1"/>
  <c r="EV248" i="1"/>
  <c r="EZ248" i="1" s="1"/>
  <c r="EV245" i="1"/>
  <c r="EZ245" i="1" s="1"/>
  <c r="EV235" i="1"/>
  <c r="EZ235" i="1" s="1"/>
  <c r="EV230" i="1"/>
  <c r="EZ230" i="1" s="1"/>
  <c r="EV226" i="1"/>
  <c r="EZ226" i="1" s="1"/>
  <c r="EV224" i="1"/>
  <c r="EZ224" i="1" s="1"/>
  <c r="EV222" i="1"/>
  <c r="EZ222" i="1" s="1"/>
  <c r="EV220" i="1"/>
  <c r="EZ220" i="1" s="1"/>
  <c r="EV217" i="1"/>
  <c r="EZ217" i="1" s="1"/>
  <c r="EV215" i="1"/>
  <c r="EZ215" i="1" s="1"/>
  <c r="EV212" i="1"/>
  <c r="EZ212" i="1" s="1"/>
  <c r="EV159" i="1"/>
  <c r="EZ159" i="1" s="1"/>
  <c r="EV156" i="1"/>
  <c r="EZ156" i="1" s="1"/>
  <c r="EV154" i="1"/>
  <c r="EZ154" i="1" s="1"/>
  <c r="EV152" i="1"/>
  <c r="EZ152" i="1" s="1"/>
  <c r="EV150" i="1"/>
  <c r="EZ150" i="1" s="1"/>
  <c r="EV148" i="1"/>
  <c r="EZ148" i="1" s="1"/>
  <c r="EV146" i="1"/>
  <c r="EZ146" i="1" s="1"/>
  <c r="EV144" i="1"/>
  <c r="EZ144" i="1" s="1"/>
  <c r="EV142" i="1"/>
  <c r="EZ142" i="1" s="1"/>
  <c r="EV135" i="1"/>
  <c r="EZ135" i="1" s="1"/>
  <c r="EV132" i="1"/>
  <c r="EZ132" i="1" s="1"/>
  <c r="EV127" i="1"/>
  <c r="EZ127" i="1" s="1"/>
  <c r="EV124" i="1"/>
  <c r="EZ124" i="1" s="1"/>
  <c r="EV121" i="1"/>
  <c r="EZ121" i="1" s="1"/>
  <c r="EV118" i="1"/>
  <c r="EZ118" i="1" s="1"/>
  <c r="EV116" i="1"/>
  <c r="EZ116" i="1" s="1"/>
  <c r="EV114" i="1"/>
  <c r="EZ114" i="1" s="1"/>
  <c r="EV112" i="1"/>
  <c r="EZ112" i="1" s="1"/>
  <c r="EV110" i="1"/>
  <c r="EZ110" i="1" s="1"/>
  <c r="EV108" i="1"/>
  <c r="EZ108" i="1" s="1"/>
  <c r="EV106" i="1"/>
  <c r="EZ106" i="1" s="1"/>
  <c r="EV103" i="1"/>
  <c r="EZ103" i="1" s="1"/>
  <c r="EV101" i="1"/>
  <c r="EZ101" i="1" s="1"/>
  <c r="EV99" i="1"/>
  <c r="EZ99" i="1" s="1"/>
  <c r="EV96" i="1"/>
  <c r="EZ96" i="1" s="1"/>
  <c r="EV94" i="1"/>
  <c r="EZ94" i="1" s="1"/>
  <c r="EV90" i="1"/>
  <c r="EZ90" i="1" s="1"/>
  <c r="EV88" i="1"/>
  <c r="EZ88" i="1" s="1"/>
  <c r="EV87" i="1"/>
  <c r="EZ87" i="1" s="1"/>
  <c r="EV86" i="1"/>
  <c r="EZ86" i="1" s="1"/>
  <c r="EV85" i="1"/>
  <c r="EZ85" i="1" s="1"/>
  <c r="EV84" i="1"/>
  <c r="EZ84" i="1" s="1"/>
  <c r="EV83" i="1"/>
  <c r="EZ83" i="1" s="1"/>
  <c r="EV82" i="1"/>
  <c r="EZ82" i="1" s="1"/>
  <c r="EV81" i="1"/>
  <c r="EZ81" i="1" s="1"/>
  <c r="EV79" i="1"/>
  <c r="EZ79" i="1" s="1"/>
  <c r="EV77" i="1"/>
  <c r="EZ77" i="1" s="1"/>
  <c r="EV76" i="1"/>
  <c r="EZ76" i="1" s="1"/>
  <c r="EV75" i="1"/>
  <c r="EZ75" i="1" s="1"/>
  <c r="EV74" i="1"/>
  <c r="EZ74" i="1" s="1"/>
  <c r="EV73" i="1"/>
  <c r="EZ73" i="1" s="1"/>
  <c r="EV72" i="1"/>
  <c r="EZ72" i="1" s="1"/>
  <c r="EV64" i="1"/>
  <c r="EZ64" i="1" s="1"/>
  <c r="EV61" i="1"/>
  <c r="EZ61" i="1" s="1"/>
  <c r="EV59" i="1"/>
  <c r="EZ59" i="1" s="1"/>
  <c r="EV57" i="1"/>
  <c r="EZ57" i="1" s="1"/>
  <c r="EV56" i="1"/>
  <c r="EZ56" i="1" s="1"/>
  <c r="EV55" i="1"/>
  <c r="EZ55" i="1" s="1"/>
  <c r="FB490" i="1"/>
  <c r="EU490" i="1"/>
  <c r="EY490" i="1" s="1"/>
  <c r="FB489" i="1"/>
  <c r="EU489" i="1"/>
  <c r="EY489" i="1" s="1"/>
  <c r="EU488" i="1"/>
  <c r="EY488" i="1" s="1"/>
  <c r="FA486" i="1"/>
  <c r="EU486" i="1"/>
  <c r="EY486" i="1" s="1"/>
  <c r="FA485" i="1"/>
  <c r="EU485" i="1"/>
  <c r="EY485" i="1" s="1"/>
  <c r="EU484" i="1"/>
  <c r="EY484" i="1" s="1"/>
  <c r="EU482" i="1"/>
  <c r="EY482" i="1" s="1"/>
  <c r="FB481" i="1"/>
  <c r="EU481" i="1"/>
  <c r="EY481" i="1" s="1"/>
  <c r="FB480" i="1"/>
  <c r="EU480" i="1"/>
  <c r="EY480" i="1" s="1"/>
  <c r="EU478" i="1"/>
  <c r="EY478" i="1" s="1"/>
  <c r="EU477" i="1"/>
  <c r="EY477" i="1" s="1"/>
  <c r="FA475" i="1"/>
  <c r="EU475" i="1"/>
  <c r="EY475" i="1" s="1"/>
  <c r="FA474" i="1"/>
  <c r="EU474" i="1"/>
  <c r="EY474" i="1" s="1"/>
  <c r="EU473" i="1"/>
  <c r="EY473" i="1" s="1"/>
  <c r="EU472" i="1"/>
  <c r="EY472" i="1" s="1"/>
  <c r="EU471" i="1"/>
  <c r="EY471" i="1" s="1"/>
  <c r="EU470" i="1"/>
  <c r="EY470" i="1" s="1"/>
  <c r="FB466" i="1"/>
  <c r="EU466" i="1"/>
  <c r="EY466" i="1" s="1"/>
  <c r="EU465" i="1"/>
  <c r="EY465" i="1" s="1"/>
  <c r="FA457" i="1"/>
  <c r="EU457" i="1"/>
  <c r="EY457" i="1" s="1"/>
  <c r="EU456" i="1"/>
  <c r="EY456" i="1" s="1"/>
  <c r="EU455" i="1"/>
  <c r="EY455" i="1" s="1"/>
  <c r="EU454" i="1"/>
  <c r="EY454" i="1" s="1"/>
  <c r="EU453" i="1"/>
  <c r="EY453" i="1" s="1"/>
  <c r="FB445" i="1"/>
  <c r="EU445" i="1"/>
  <c r="EY445" i="1" s="1"/>
  <c r="FB444" i="1"/>
  <c r="EU444" i="1"/>
  <c r="EY444" i="1" s="1"/>
  <c r="EU438" i="1"/>
  <c r="EY438" i="1" s="1"/>
  <c r="FA437" i="1"/>
  <c r="EU437" i="1"/>
  <c r="EY437" i="1" s="1"/>
  <c r="FA436" i="1"/>
  <c r="EU436" i="1"/>
  <c r="EY436" i="1" s="1"/>
  <c r="EU435" i="1"/>
  <c r="EY435" i="1" s="1"/>
  <c r="EU432" i="1"/>
  <c r="EY432" i="1" s="1"/>
  <c r="EU431" i="1"/>
  <c r="EY431" i="1" s="1"/>
  <c r="FB430" i="1"/>
  <c r="EU430" i="1"/>
  <c r="EY430" i="1" s="1"/>
  <c r="FB429" i="1"/>
  <c r="EU429" i="1"/>
  <c r="EY429" i="1" s="1"/>
  <c r="EU426" i="1"/>
  <c r="EY426" i="1" s="1"/>
  <c r="FA425" i="1"/>
  <c r="EU425" i="1"/>
  <c r="EY425" i="1" s="1"/>
  <c r="EU424" i="1"/>
  <c r="EY424" i="1" s="1"/>
  <c r="EU423" i="1"/>
  <c r="EY423" i="1" s="1"/>
  <c r="EU420" i="1"/>
  <c r="EY420" i="1" s="1"/>
  <c r="EU418" i="1"/>
  <c r="EY418" i="1" s="1"/>
  <c r="FB415" i="1"/>
  <c r="EU415" i="1"/>
  <c r="EY415" i="1" s="1"/>
  <c r="FB412" i="1"/>
  <c r="EU412" i="1"/>
  <c r="EY412" i="1" s="1"/>
  <c r="EU409" i="1"/>
  <c r="EY409" i="1" s="1"/>
  <c r="FA406" i="1"/>
  <c r="EU406" i="1"/>
  <c r="EY406" i="1" s="1"/>
  <c r="FA402" i="1"/>
  <c r="EU402" i="1"/>
  <c r="EY402" i="1" s="1"/>
  <c r="EU400" i="1"/>
  <c r="EY400" i="1" s="1"/>
  <c r="EU397" i="1"/>
  <c r="EY397" i="1" s="1"/>
  <c r="EU394" i="1"/>
  <c r="EY394" i="1" s="1"/>
  <c r="FB390" i="1"/>
  <c r="EU390" i="1"/>
  <c r="EY390" i="1" s="1"/>
  <c r="FB388" i="1"/>
  <c r="EU388" i="1"/>
  <c r="EY388" i="1" s="1"/>
  <c r="EU386" i="1"/>
  <c r="EY386" i="1" s="1"/>
  <c r="FA384" i="1"/>
  <c r="EU384" i="1"/>
  <c r="EY384" i="1" s="1"/>
  <c r="FA382" i="1"/>
  <c r="EU382" i="1"/>
  <c r="EY382" i="1" s="1"/>
  <c r="EU379" i="1"/>
  <c r="EY379" i="1" s="1"/>
  <c r="EU375" i="1"/>
  <c r="EY375" i="1" s="1"/>
  <c r="EU371" i="1"/>
  <c r="EY371" i="1" s="1"/>
  <c r="FB370" i="1"/>
  <c r="EU370" i="1"/>
  <c r="EY370" i="1" s="1"/>
  <c r="FB369" i="1"/>
  <c r="EU369" i="1"/>
  <c r="EY369" i="1" s="1"/>
  <c r="EU352" i="1"/>
  <c r="EY352" i="1" s="1"/>
  <c r="FA350" i="1"/>
  <c r="EU350" i="1"/>
  <c r="EY350" i="1" s="1"/>
  <c r="EU347" i="1"/>
  <c r="EY347" i="1" s="1"/>
  <c r="EU344" i="1"/>
  <c r="EY344" i="1" s="1"/>
  <c r="EU336" i="1"/>
  <c r="EY336" i="1" s="1"/>
  <c r="EU328" i="1"/>
  <c r="EY328" i="1" s="1"/>
  <c r="FB321" i="1"/>
  <c r="EU321" i="1"/>
  <c r="EY321" i="1" s="1"/>
  <c r="FB318" i="1"/>
  <c r="EU318" i="1"/>
  <c r="EY318" i="1" s="1"/>
  <c r="EU316" i="1"/>
  <c r="EY316" i="1" s="1"/>
  <c r="FA314" i="1"/>
  <c r="EU314" i="1"/>
  <c r="EY314" i="1" s="1"/>
  <c r="FA312" i="1"/>
  <c r="EU312" i="1"/>
  <c r="EY312" i="1" s="1"/>
  <c r="EU306" i="1"/>
  <c r="EY306" i="1" s="1"/>
  <c r="EU297" i="1"/>
  <c r="EY297" i="1" s="1"/>
  <c r="EU292" i="1"/>
  <c r="EY292" i="1" s="1"/>
  <c r="FB289" i="1"/>
  <c r="EU289" i="1"/>
  <c r="EY289" i="1" s="1"/>
  <c r="FB287" i="1"/>
  <c r="EU287" i="1"/>
  <c r="EY287" i="1" s="1"/>
  <c r="EU284" i="1"/>
  <c r="EY284" i="1" s="1"/>
  <c r="FA281" i="1"/>
  <c r="EU281" i="1"/>
  <c r="EY281" i="1" s="1"/>
  <c r="FA279" i="1"/>
  <c r="EU279" i="1"/>
  <c r="EY279" i="1" s="1"/>
  <c r="EU276" i="1"/>
  <c r="EY276" i="1" s="1"/>
  <c r="EU273" i="1"/>
  <c r="EY273" i="1" s="1"/>
  <c r="EU269" i="1"/>
  <c r="EY269" i="1" s="1"/>
  <c r="FB266" i="1"/>
  <c r="EU266" i="1"/>
  <c r="EY266" i="1" s="1"/>
  <c r="FA253" i="1"/>
  <c r="EU253" i="1"/>
  <c r="EY253" i="1" s="1"/>
  <c r="EU248" i="1"/>
  <c r="EY248" i="1" s="1"/>
  <c r="FA245" i="1"/>
  <c r="EU245" i="1"/>
  <c r="EY245" i="1" s="1"/>
  <c r="EU235" i="1"/>
  <c r="EY235" i="1" s="1"/>
  <c r="EU230" i="1"/>
  <c r="EY230" i="1" s="1"/>
  <c r="EU226" i="1"/>
  <c r="EY226" i="1" s="1"/>
  <c r="EU224" i="1"/>
  <c r="EY224" i="1" s="1"/>
  <c r="FB222" i="1"/>
  <c r="EU222" i="1"/>
  <c r="EY222" i="1" s="1"/>
  <c r="FB220" i="1"/>
  <c r="EU220" i="1"/>
  <c r="EY220" i="1" s="1"/>
  <c r="EU217" i="1"/>
  <c r="EY217" i="1" s="1"/>
  <c r="FA215" i="1"/>
  <c r="EU215" i="1"/>
  <c r="EY215" i="1" s="1"/>
  <c r="FA212" i="1"/>
  <c r="EU212" i="1"/>
  <c r="EY212" i="1" s="1"/>
  <c r="EU159" i="1"/>
  <c r="EY159" i="1" s="1"/>
  <c r="EU156" i="1"/>
  <c r="EY156" i="1" s="1"/>
  <c r="EU154" i="1"/>
  <c r="EY154" i="1" s="1"/>
  <c r="FB152" i="1"/>
  <c r="EU152" i="1"/>
  <c r="EY152" i="1" s="1"/>
  <c r="EU150" i="1"/>
  <c r="EY150" i="1" s="1"/>
  <c r="EU148" i="1"/>
  <c r="EY148" i="1" s="1"/>
  <c r="EU146" i="1"/>
  <c r="EY146" i="1" s="1"/>
  <c r="FA144" i="1"/>
  <c r="EU144" i="1"/>
  <c r="EY144" i="1" s="1"/>
  <c r="EU142" i="1"/>
  <c r="EY142" i="1" s="1"/>
  <c r="EU135" i="1"/>
  <c r="EY135" i="1" s="1"/>
  <c r="EU132" i="1"/>
  <c r="EY132" i="1" s="1"/>
  <c r="FB127" i="1"/>
  <c r="EU127" i="1"/>
  <c r="EY127" i="1" s="1"/>
  <c r="FB124" i="1"/>
  <c r="EU124" i="1"/>
  <c r="EY124" i="1" s="1"/>
  <c r="EU121" i="1"/>
  <c r="EY121" i="1" s="1"/>
  <c r="FA118" i="1"/>
  <c r="EU118" i="1"/>
  <c r="EY118" i="1" s="1"/>
  <c r="EU116" i="1"/>
  <c r="EY116" i="1" s="1"/>
  <c r="EU114" i="1"/>
  <c r="EY114" i="1" s="1"/>
  <c r="EU112" i="1"/>
  <c r="EY112" i="1" s="1"/>
  <c r="EU110" i="1"/>
  <c r="EY110" i="1" s="1"/>
  <c r="FB108" i="1"/>
  <c r="EU108" i="1"/>
  <c r="EY108" i="1" s="1"/>
  <c r="FB106" i="1"/>
  <c r="EU106" i="1"/>
  <c r="EY106" i="1" s="1"/>
  <c r="EU103" i="1"/>
  <c r="EY103" i="1" s="1"/>
  <c r="FA101" i="1"/>
  <c r="EU101" i="1"/>
  <c r="EY101" i="1" s="1"/>
  <c r="FA99" i="1"/>
  <c r="EU99" i="1"/>
  <c r="EY99" i="1" s="1"/>
  <c r="EU96" i="1"/>
  <c r="EY96" i="1" s="1"/>
  <c r="EU94" i="1"/>
  <c r="EY94" i="1" s="1"/>
  <c r="EU90" i="1"/>
  <c r="EY90" i="1" s="1"/>
  <c r="FB88" i="1"/>
  <c r="EU88" i="1"/>
  <c r="EY88" i="1" s="1"/>
  <c r="FB87" i="1"/>
  <c r="EU87" i="1"/>
  <c r="EY87" i="1" s="1"/>
  <c r="EU86" i="1"/>
  <c r="EY86" i="1" s="1"/>
  <c r="FA85" i="1"/>
  <c r="EU85" i="1"/>
  <c r="EY85" i="1" s="1"/>
  <c r="EU84" i="1"/>
  <c r="EY84" i="1" s="1"/>
  <c r="EU83" i="1"/>
  <c r="EY83" i="1" s="1"/>
  <c r="EU82" i="1"/>
  <c r="EY82" i="1" s="1"/>
  <c r="EU81" i="1"/>
  <c r="EY81" i="1" s="1"/>
  <c r="FB79" i="1"/>
  <c r="EU79" i="1"/>
  <c r="EY79" i="1" s="1"/>
  <c r="FB77" i="1"/>
  <c r="EU77" i="1"/>
  <c r="EY77" i="1" s="1"/>
  <c r="EU76" i="1"/>
  <c r="EY76" i="1" s="1"/>
  <c r="FA75" i="1"/>
  <c r="EU75" i="1"/>
  <c r="EY75" i="1" s="1"/>
  <c r="FA74" i="1"/>
  <c r="EU74" i="1"/>
  <c r="EY74" i="1" s="1"/>
  <c r="EU73" i="1"/>
  <c r="EY73" i="1" s="1"/>
  <c r="EU72" i="1"/>
  <c r="EY72" i="1" s="1"/>
  <c r="EU64" i="1"/>
  <c r="EY64" i="1" s="1"/>
  <c r="FB61" i="1"/>
  <c r="EU61" i="1"/>
  <c r="EY61" i="1" s="1"/>
  <c r="EU59" i="1"/>
  <c r="EY59" i="1" s="1"/>
  <c r="EU57" i="1"/>
  <c r="EY57" i="1" s="1"/>
  <c r="FA56" i="1"/>
  <c r="EU56" i="1"/>
  <c r="EY56" i="1" s="1"/>
  <c r="FA55" i="1"/>
  <c r="EU55" i="1"/>
  <c r="EY55" i="1" s="1"/>
  <c r="EK482" i="1"/>
  <c r="EK481" i="1"/>
  <c r="EK480" i="1"/>
  <c r="EK478" i="1"/>
  <c r="EK474" i="1"/>
  <c r="EK473" i="1"/>
  <c r="EK472" i="1"/>
  <c r="EK471" i="1"/>
  <c r="EK470" i="1"/>
  <c r="EK457" i="1"/>
  <c r="EK456" i="1"/>
  <c r="EK455" i="1"/>
  <c r="EK418" i="1"/>
  <c r="EK415" i="1"/>
  <c r="EK412" i="1"/>
  <c r="EK409" i="1"/>
  <c r="EK406" i="1"/>
  <c r="EK402" i="1"/>
  <c r="EK400" i="1"/>
  <c r="EK397" i="1"/>
  <c r="EK394" i="1"/>
  <c r="EK390" i="1"/>
  <c r="EK388" i="1"/>
  <c r="EK386" i="1"/>
  <c r="EK384" i="1"/>
  <c r="EK382" i="1"/>
  <c r="EK379" i="1"/>
  <c r="EK375" i="1"/>
  <c r="EK371" i="1"/>
  <c r="EK370" i="1"/>
  <c r="EK369" i="1"/>
  <c r="EK352" i="1"/>
  <c r="EK350" i="1"/>
  <c r="EK347" i="1"/>
  <c r="EK344" i="1"/>
  <c r="EK336" i="1"/>
  <c r="EK328" i="1"/>
  <c r="EK321" i="1"/>
  <c r="EK318" i="1"/>
  <c r="EK316" i="1"/>
  <c r="EK314" i="1"/>
  <c r="EK312" i="1"/>
  <c r="EK306" i="1"/>
  <c r="EK297" i="1"/>
  <c r="EK292" i="1"/>
  <c r="EK289" i="1"/>
  <c r="EK287" i="1"/>
  <c r="EK284" i="1"/>
  <c r="EK281" i="1"/>
  <c r="EK279" i="1"/>
  <c r="EK276" i="1"/>
  <c r="EK273" i="1"/>
  <c r="EK269" i="1"/>
  <c r="EK266" i="1"/>
  <c r="EK253" i="1"/>
  <c r="EK248" i="1"/>
  <c r="EK245" i="1"/>
  <c r="EK235" i="1"/>
  <c r="EK230" i="1"/>
  <c r="EK226" i="1"/>
  <c r="EK224" i="1"/>
  <c r="EK222" i="1"/>
  <c r="EK220" i="1"/>
  <c r="EK217" i="1"/>
  <c r="EK215" i="1"/>
  <c r="EK212" i="1"/>
  <c r="EK159" i="1"/>
  <c r="EK156" i="1"/>
  <c r="EK154" i="1"/>
  <c r="EK152" i="1"/>
  <c r="EK150" i="1"/>
  <c r="EK148" i="1"/>
  <c r="EK146" i="1"/>
  <c r="EK144" i="1"/>
  <c r="EK142" i="1"/>
  <c r="EK135" i="1"/>
  <c r="EK132" i="1"/>
  <c r="EK127" i="1"/>
  <c r="EK124" i="1"/>
  <c r="EK121" i="1"/>
  <c r="EK118" i="1"/>
  <c r="EK116" i="1"/>
  <c r="EK114" i="1"/>
  <c r="EK112" i="1"/>
  <c r="EK110" i="1"/>
  <c r="EK108" i="1"/>
  <c r="EK106" i="1"/>
  <c r="EK103" i="1"/>
  <c r="EK101" i="1"/>
  <c r="EK99" i="1"/>
  <c r="EK96" i="1"/>
  <c r="EK94" i="1"/>
  <c r="EK90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V491" i="1"/>
  <c r="DV490" i="1"/>
  <c r="DW490" i="1" s="1"/>
  <c r="DV489" i="1"/>
  <c r="DW489" i="1" s="1"/>
  <c r="DV488" i="1"/>
  <c r="DW488" i="1" s="1"/>
  <c r="DV487" i="1"/>
  <c r="EX487" i="1" s="1"/>
  <c r="DV486" i="1"/>
  <c r="DW486" i="1" s="1"/>
  <c r="DV485" i="1"/>
  <c r="DW485" i="1" s="1"/>
  <c r="DV484" i="1"/>
  <c r="DW484" i="1" s="1"/>
  <c r="DV483" i="1"/>
  <c r="DV482" i="1"/>
  <c r="DW482" i="1" s="1"/>
  <c r="DV481" i="1"/>
  <c r="DW481" i="1" s="1"/>
  <c r="DV480" i="1"/>
  <c r="DW480" i="1" s="1"/>
  <c r="DV479" i="1"/>
  <c r="EX479" i="1" s="1"/>
  <c r="DV478" i="1"/>
  <c r="DW478" i="1" s="1"/>
  <c r="DV477" i="1"/>
  <c r="DW477" i="1" s="1"/>
  <c r="DV476" i="1"/>
  <c r="EX476" i="1" s="1"/>
  <c r="DV475" i="1"/>
  <c r="DW475" i="1" s="1"/>
  <c r="DV474" i="1"/>
  <c r="DW474" i="1" s="1"/>
  <c r="DV473" i="1"/>
  <c r="DW473" i="1" s="1"/>
  <c r="DV472" i="1"/>
  <c r="DW472" i="1" s="1"/>
  <c r="DV471" i="1"/>
  <c r="DW471" i="1" s="1"/>
  <c r="DV470" i="1"/>
  <c r="DW470" i="1" s="1"/>
  <c r="DV469" i="1"/>
  <c r="EX469" i="1" s="1"/>
  <c r="DV468" i="1"/>
  <c r="EX468" i="1" s="1"/>
  <c r="DV467" i="1"/>
  <c r="EX467" i="1" s="1"/>
  <c r="DV466" i="1"/>
  <c r="DW466" i="1" s="1"/>
  <c r="DV465" i="1"/>
  <c r="DW465" i="1" s="1"/>
  <c r="DV464" i="1"/>
  <c r="EX464" i="1" s="1"/>
  <c r="DV463" i="1"/>
  <c r="EX463" i="1" s="1"/>
  <c r="DV462" i="1"/>
  <c r="DV461" i="1"/>
  <c r="EX461" i="1" s="1"/>
  <c r="DV460" i="1"/>
  <c r="EX460" i="1" s="1"/>
  <c r="DV459" i="1"/>
  <c r="EX459" i="1" s="1"/>
  <c r="DV458" i="1"/>
  <c r="EX458" i="1" s="1"/>
  <c r="DV457" i="1"/>
  <c r="DW457" i="1" s="1"/>
  <c r="DV456" i="1"/>
  <c r="DW456" i="1" s="1"/>
  <c r="DV455" i="1"/>
  <c r="DW455" i="1" s="1"/>
  <c r="DV454" i="1"/>
  <c r="DW454" i="1" s="1"/>
  <c r="DV453" i="1"/>
  <c r="DW453" i="1" s="1"/>
  <c r="DV452" i="1"/>
  <c r="EX452" i="1" s="1"/>
  <c r="DV451" i="1"/>
  <c r="EX451" i="1" s="1"/>
  <c r="DV450" i="1"/>
  <c r="EX450" i="1" s="1"/>
  <c r="DV449" i="1"/>
  <c r="EX449" i="1" s="1"/>
  <c r="DV448" i="1"/>
  <c r="EX448" i="1" s="1"/>
  <c r="DV447" i="1"/>
  <c r="DV446" i="1"/>
  <c r="EX446" i="1" s="1"/>
  <c r="DV445" i="1"/>
  <c r="DW445" i="1" s="1"/>
  <c r="DV444" i="1"/>
  <c r="DW444" i="1" s="1"/>
  <c r="DV443" i="1"/>
  <c r="EX443" i="1" s="1"/>
  <c r="DV442" i="1"/>
  <c r="EX442" i="1" s="1"/>
  <c r="DV441" i="1"/>
  <c r="EX441" i="1" s="1"/>
  <c r="DV440" i="1"/>
  <c r="EX440" i="1" s="1"/>
  <c r="DV439" i="1"/>
  <c r="DV438" i="1"/>
  <c r="DW438" i="1" s="1"/>
  <c r="DV437" i="1"/>
  <c r="DW437" i="1" s="1"/>
  <c r="DV436" i="1"/>
  <c r="DW436" i="1" s="1"/>
  <c r="DV435" i="1"/>
  <c r="DW435" i="1" s="1"/>
  <c r="DV434" i="1"/>
  <c r="EX434" i="1" s="1"/>
  <c r="DV433" i="1"/>
  <c r="EX433" i="1" s="1"/>
  <c r="DV432" i="1"/>
  <c r="DW432" i="1" s="1"/>
  <c r="DV431" i="1"/>
  <c r="DW431" i="1" s="1"/>
  <c r="DV430" i="1"/>
  <c r="DW430" i="1" s="1"/>
  <c r="DV429" i="1"/>
  <c r="DW429" i="1" s="1"/>
  <c r="DV428" i="1"/>
  <c r="EX428" i="1" s="1"/>
  <c r="DV427" i="1"/>
  <c r="EX427" i="1" s="1"/>
  <c r="DV426" i="1"/>
  <c r="DW426" i="1" s="1"/>
  <c r="DV425" i="1"/>
  <c r="DW425" i="1" s="1"/>
  <c r="DV424" i="1"/>
  <c r="DW424" i="1" s="1"/>
  <c r="DV423" i="1"/>
  <c r="DW423" i="1" s="1"/>
  <c r="DV422" i="1"/>
  <c r="EX422" i="1" s="1"/>
  <c r="DV421" i="1"/>
  <c r="EX421" i="1" s="1"/>
  <c r="DV420" i="1"/>
  <c r="DW420" i="1" s="1"/>
  <c r="DV419" i="1"/>
  <c r="EX419" i="1" s="1"/>
  <c r="DV418" i="1"/>
  <c r="DW418" i="1" s="1"/>
  <c r="DV417" i="1"/>
  <c r="EX417" i="1" s="1"/>
  <c r="DV416" i="1"/>
  <c r="EX416" i="1" s="1"/>
  <c r="DV415" i="1"/>
  <c r="DW415" i="1" s="1"/>
  <c r="DV414" i="1"/>
  <c r="EX414" i="1" s="1"/>
  <c r="DV413" i="1"/>
  <c r="EX413" i="1" s="1"/>
  <c r="DV412" i="1"/>
  <c r="DW412" i="1" s="1"/>
  <c r="DV411" i="1"/>
  <c r="EX411" i="1" s="1"/>
  <c r="DV410" i="1"/>
  <c r="DV409" i="1"/>
  <c r="DW409" i="1" s="1"/>
  <c r="DV408" i="1"/>
  <c r="EX408" i="1" s="1"/>
  <c r="DV407" i="1"/>
  <c r="EX407" i="1" s="1"/>
  <c r="DV406" i="1"/>
  <c r="DW406" i="1" s="1"/>
  <c r="DV405" i="1"/>
  <c r="EX405" i="1" s="1"/>
  <c r="DV404" i="1"/>
  <c r="EX404" i="1" s="1"/>
  <c r="DV403" i="1"/>
  <c r="EX403" i="1" s="1"/>
  <c r="DV402" i="1"/>
  <c r="DW402" i="1" s="1"/>
  <c r="DV401" i="1"/>
  <c r="EX401" i="1" s="1"/>
  <c r="DV400" i="1"/>
  <c r="DW400" i="1" s="1"/>
  <c r="DV399" i="1"/>
  <c r="EX399" i="1" s="1"/>
  <c r="DV398" i="1"/>
  <c r="EX398" i="1" s="1"/>
  <c r="DV397" i="1"/>
  <c r="DW397" i="1" s="1"/>
  <c r="DV396" i="1"/>
  <c r="EX396" i="1" s="1"/>
  <c r="DV395" i="1"/>
  <c r="EX395" i="1" s="1"/>
  <c r="DV394" i="1"/>
  <c r="DW394" i="1" s="1"/>
  <c r="DV393" i="1"/>
  <c r="EX393" i="1" s="1"/>
  <c r="DV392" i="1"/>
  <c r="EX392" i="1" s="1"/>
  <c r="DV391" i="1"/>
  <c r="EX391" i="1" s="1"/>
  <c r="DV390" i="1"/>
  <c r="DW390" i="1" s="1"/>
  <c r="DV389" i="1"/>
  <c r="EX389" i="1" s="1"/>
  <c r="DV388" i="1"/>
  <c r="DW388" i="1" s="1"/>
  <c r="DV387" i="1"/>
  <c r="EX387" i="1" s="1"/>
  <c r="DV386" i="1"/>
  <c r="DW386" i="1" s="1"/>
  <c r="DV385" i="1"/>
  <c r="EX385" i="1" s="1"/>
  <c r="DV384" i="1"/>
  <c r="DW384" i="1" s="1"/>
  <c r="DV383" i="1"/>
  <c r="EX383" i="1" s="1"/>
  <c r="DV382" i="1"/>
  <c r="DW382" i="1" s="1"/>
  <c r="DV381" i="1"/>
  <c r="EX381" i="1" s="1"/>
  <c r="DV380" i="1"/>
  <c r="EX380" i="1" s="1"/>
  <c r="DV379" i="1"/>
  <c r="DW379" i="1" s="1"/>
  <c r="DV378" i="1"/>
  <c r="DV377" i="1"/>
  <c r="EX377" i="1" s="1"/>
  <c r="DV376" i="1"/>
  <c r="EX376" i="1" s="1"/>
  <c r="DV375" i="1"/>
  <c r="DW375" i="1" s="1"/>
  <c r="DV374" i="1"/>
  <c r="EX374" i="1" s="1"/>
  <c r="DV373" i="1"/>
  <c r="EX373" i="1" s="1"/>
  <c r="DV372" i="1"/>
  <c r="EX372" i="1" s="1"/>
  <c r="DV371" i="1"/>
  <c r="DW371" i="1" s="1"/>
  <c r="DV370" i="1"/>
  <c r="DW370" i="1" s="1"/>
  <c r="DV369" i="1"/>
  <c r="DW369" i="1" s="1"/>
  <c r="DV368" i="1"/>
  <c r="EX368" i="1" s="1"/>
  <c r="DV367" i="1"/>
  <c r="EX367" i="1" s="1"/>
  <c r="DV366" i="1"/>
  <c r="EX366" i="1" s="1"/>
  <c r="DV365" i="1"/>
  <c r="EX365" i="1" s="1"/>
  <c r="DV364" i="1"/>
  <c r="EX364" i="1" s="1"/>
  <c r="DV363" i="1"/>
  <c r="EX363" i="1" s="1"/>
  <c r="DV362" i="1"/>
  <c r="DV361" i="1"/>
  <c r="EX361" i="1" s="1"/>
  <c r="DV360" i="1"/>
  <c r="EX360" i="1" s="1"/>
  <c r="DV359" i="1"/>
  <c r="EX359" i="1" s="1"/>
  <c r="DV358" i="1"/>
  <c r="EX358" i="1" s="1"/>
  <c r="DV357" i="1"/>
  <c r="EX357" i="1" s="1"/>
  <c r="DV356" i="1"/>
  <c r="EX356" i="1" s="1"/>
  <c r="DV355" i="1"/>
  <c r="EX355" i="1" s="1"/>
  <c r="DV354" i="1"/>
  <c r="DV353" i="1"/>
  <c r="EX353" i="1" s="1"/>
  <c r="DV352" i="1"/>
  <c r="DW352" i="1" s="1"/>
  <c r="DV351" i="1"/>
  <c r="EX351" i="1" s="1"/>
  <c r="DV350" i="1"/>
  <c r="DW350" i="1" s="1"/>
  <c r="DV349" i="1"/>
  <c r="EX349" i="1" s="1"/>
  <c r="DV348" i="1"/>
  <c r="EX348" i="1" s="1"/>
  <c r="DV347" i="1"/>
  <c r="DW347" i="1" s="1"/>
  <c r="DV346" i="1"/>
  <c r="DV345" i="1"/>
  <c r="EX345" i="1" s="1"/>
  <c r="DV344" i="1"/>
  <c r="DW344" i="1" s="1"/>
  <c r="DV343" i="1"/>
  <c r="EX343" i="1" s="1"/>
  <c r="DV342" i="1"/>
  <c r="EX342" i="1" s="1"/>
  <c r="DV341" i="1"/>
  <c r="EX341" i="1" s="1"/>
  <c r="DV340" i="1"/>
  <c r="EX340" i="1" s="1"/>
  <c r="DV339" i="1"/>
  <c r="EX339" i="1" s="1"/>
  <c r="DV338" i="1"/>
  <c r="DV337" i="1"/>
  <c r="EX337" i="1" s="1"/>
  <c r="DV336" i="1"/>
  <c r="DW336" i="1" s="1"/>
  <c r="DV335" i="1"/>
  <c r="EX335" i="1" s="1"/>
  <c r="DV334" i="1"/>
  <c r="EX334" i="1" s="1"/>
  <c r="DV333" i="1"/>
  <c r="EX333" i="1" s="1"/>
  <c r="DV332" i="1"/>
  <c r="EX332" i="1" s="1"/>
  <c r="DV331" i="1"/>
  <c r="EX331" i="1" s="1"/>
  <c r="DV330" i="1"/>
  <c r="DV329" i="1"/>
  <c r="EX329" i="1" s="1"/>
  <c r="DV328" i="1"/>
  <c r="DW328" i="1" s="1"/>
  <c r="DV327" i="1"/>
  <c r="EX327" i="1" s="1"/>
  <c r="DV326" i="1"/>
  <c r="EX326" i="1" s="1"/>
  <c r="DV325" i="1"/>
  <c r="EX325" i="1" s="1"/>
  <c r="DV324" i="1"/>
  <c r="EX324" i="1" s="1"/>
  <c r="DV323" i="1"/>
  <c r="EX323" i="1" s="1"/>
  <c r="DV322" i="1"/>
  <c r="DV321" i="1"/>
  <c r="DW321" i="1" s="1"/>
  <c r="DV320" i="1"/>
  <c r="EX320" i="1" s="1"/>
  <c r="DV319" i="1"/>
  <c r="EX319" i="1" s="1"/>
  <c r="DV318" i="1"/>
  <c r="DW318" i="1" s="1"/>
  <c r="DV317" i="1"/>
  <c r="EX317" i="1" s="1"/>
  <c r="DV316" i="1"/>
  <c r="DW316" i="1" s="1"/>
  <c r="DV315" i="1"/>
  <c r="EX315" i="1" s="1"/>
  <c r="DV314" i="1"/>
  <c r="DW314" i="1" s="1"/>
  <c r="DV313" i="1"/>
  <c r="EX313" i="1" s="1"/>
  <c r="DV312" i="1"/>
  <c r="DW312" i="1" s="1"/>
  <c r="DV311" i="1"/>
  <c r="EX311" i="1" s="1"/>
  <c r="DV310" i="1"/>
  <c r="EX310" i="1" s="1"/>
  <c r="DV309" i="1"/>
  <c r="EX309" i="1" s="1"/>
  <c r="DV308" i="1"/>
  <c r="EX308" i="1" s="1"/>
  <c r="DV307" i="1"/>
  <c r="EX307" i="1" s="1"/>
  <c r="DV306" i="1"/>
  <c r="DW306" i="1" s="1"/>
  <c r="DV305" i="1"/>
  <c r="EX305" i="1" s="1"/>
  <c r="DV304" i="1"/>
  <c r="EX304" i="1" s="1"/>
  <c r="DV303" i="1"/>
  <c r="EX303" i="1" s="1"/>
  <c r="DV302" i="1"/>
  <c r="EX302" i="1" s="1"/>
  <c r="DV301" i="1"/>
  <c r="EX301" i="1" s="1"/>
  <c r="DV300" i="1"/>
  <c r="EX300" i="1" s="1"/>
  <c r="DV299" i="1"/>
  <c r="EX299" i="1" s="1"/>
  <c r="DV298" i="1"/>
  <c r="DV297" i="1"/>
  <c r="DW297" i="1" s="1"/>
  <c r="DV296" i="1"/>
  <c r="EX296" i="1" s="1"/>
  <c r="DV295" i="1"/>
  <c r="EX295" i="1" s="1"/>
  <c r="DV294" i="1"/>
  <c r="EX294" i="1" s="1"/>
  <c r="DV293" i="1"/>
  <c r="EX293" i="1" s="1"/>
  <c r="DV292" i="1"/>
  <c r="DW292" i="1" s="1"/>
  <c r="DV291" i="1"/>
  <c r="EX291" i="1" s="1"/>
  <c r="DV290" i="1"/>
  <c r="DV289" i="1"/>
  <c r="DW289" i="1" s="1"/>
  <c r="DV288" i="1"/>
  <c r="EX288" i="1" s="1"/>
  <c r="DV287" i="1"/>
  <c r="DW287" i="1" s="1"/>
  <c r="DV286" i="1"/>
  <c r="EX286" i="1" s="1"/>
  <c r="DV285" i="1"/>
  <c r="EX285" i="1" s="1"/>
  <c r="DV284" i="1"/>
  <c r="DW284" i="1" s="1"/>
  <c r="DV283" i="1"/>
  <c r="EX283" i="1" s="1"/>
  <c r="DV282" i="1"/>
  <c r="DV281" i="1"/>
  <c r="DW281" i="1" s="1"/>
  <c r="DV280" i="1"/>
  <c r="EX280" i="1" s="1"/>
  <c r="DV279" i="1"/>
  <c r="DW279" i="1" s="1"/>
  <c r="DV278" i="1"/>
  <c r="EX278" i="1" s="1"/>
  <c r="DV277" i="1"/>
  <c r="EX277" i="1" s="1"/>
  <c r="DV276" i="1"/>
  <c r="DW276" i="1" s="1"/>
  <c r="DV275" i="1"/>
  <c r="EX275" i="1" s="1"/>
  <c r="DV274" i="1"/>
  <c r="DV273" i="1"/>
  <c r="DW273" i="1" s="1"/>
  <c r="DV272" i="1"/>
  <c r="EX272" i="1" s="1"/>
  <c r="DV271" i="1"/>
  <c r="EX271" i="1" s="1"/>
  <c r="DV270" i="1"/>
  <c r="EX270" i="1" s="1"/>
  <c r="DV269" i="1"/>
  <c r="DW269" i="1" s="1"/>
  <c r="DV268" i="1"/>
  <c r="EX268" i="1" s="1"/>
  <c r="DV267" i="1"/>
  <c r="EX267" i="1" s="1"/>
  <c r="DV266" i="1"/>
  <c r="DW266" i="1" s="1"/>
  <c r="DV265" i="1"/>
  <c r="EX265" i="1" s="1"/>
  <c r="DV264" i="1"/>
  <c r="EX264" i="1" s="1"/>
  <c r="DV263" i="1"/>
  <c r="EX263" i="1" s="1"/>
  <c r="DV262" i="1"/>
  <c r="EX262" i="1" s="1"/>
  <c r="DV261" i="1"/>
  <c r="EX261" i="1" s="1"/>
  <c r="DV260" i="1"/>
  <c r="EX260" i="1" s="1"/>
  <c r="DV259" i="1"/>
  <c r="EX259" i="1" s="1"/>
  <c r="DV258" i="1"/>
  <c r="DV257" i="1"/>
  <c r="EX257" i="1" s="1"/>
  <c r="DV256" i="1"/>
  <c r="EX256" i="1" s="1"/>
  <c r="DV255" i="1"/>
  <c r="EX255" i="1" s="1"/>
  <c r="DV254" i="1"/>
  <c r="EX254" i="1" s="1"/>
  <c r="DV253" i="1"/>
  <c r="DW253" i="1" s="1"/>
  <c r="DV252" i="1"/>
  <c r="EX252" i="1" s="1"/>
  <c r="DV251" i="1"/>
  <c r="EX251" i="1" s="1"/>
  <c r="DV250" i="1"/>
  <c r="DV249" i="1"/>
  <c r="EX249" i="1" s="1"/>
  <c r="DV248" i="1"/>
  <c r="DW248" i="1" s="1"/>
  <c r="DV247" i="1"/>
  <c r="EX247" i="1" s="1"/>
  <c r="DV246" i="1"/>
  <c r="EX246" i="1" s="1"/>
  <c r="DV245" i="1"/>
  <c r="DW245" i="1" s="1"/>
  <c r="DV244" i="1"/>
  <c r="EX244" i="1" s="1"/>
  <c r="DV243" i="1"/>
  <c r="EX243" i="1" s="1"/>
  <c r="DV242" i="1"/>
  <c r="DV241" i="1"/>
  <c r="EX241" i="1" s="1"/>
  <c r="DV240" i="1"/>
  <c r="EX240" i="1" s="1"/>
  <c r="DV239" i="1"/>
  <c r="EX239" i="1" s="1"/>
  <c r="DV238" i="1"/>
  <c r="EX238" i="1" s="1"/>
  <c r="DV237" i="1"/>
  <c r="EX237" i="1" s="1"/>
  <c r="DV236" i="1"/>
  <c r="EX236" i="1" s="1"/>
  <c r="DV235" i="1"/>
  <c r="DW235" i="1" s="1"/>
  <c r="DV234" i="1"/>
  <c r="DV233" i="1"/>
  <c r="EX233" i="1" s="1"/>
  <c r="DV232" i="1"/>
  <c r="EX232" i="1" s="1"/>
  <c r="DV231" i="1"/>
  <c r="EX231" i="1" s="1"/>
  <c r="DV230" i="1"/>
  <c r="DW230" i="1" s="1"/>
  <c r="DV229" i="1"/>
  <c r="EX229" i="1" s="1"/>
  <c r="DV228" i="1"/>
  <c r="EX228" i="1" s="1"/>
  <c r="DV227" i="1"/>
  <c r="EX227" i="1" s="1"/>
  <c r="DV226" i="1"/>
  <c r="DW226" i="1" s="1"/>
  <c r="DV225" i="1"/>
  <c r="EX225" i="1" s="1"/>
  <c r="DV224" i="1"/>
  <c r="DW224" i="1" s="1"/>
  <c r="DV223" i="1"/>
  <c r="EX223" i="1" s="1"/>
  <c r="DV222" i="1"/>
  <c r="DW222" i="1" s="1"/>
  <c r="DV221" i="1"/>
  <c r="EX221" i="1" s="1"/>
  <c r="DV220" i="1"/>
  <c r="DW220" i="1" s="1"/>
  <c r="DV219" i="1"/>
  <c r="EX219" i="1" s="1"/>
  <c r="DV218" i="1"/>
  <c r="DV217" i="1"/>
  <c r="DW217" i="1" s="1"/>
  <c r="DV216" i="1"/>
  <c r="EX216" i="1" s="1"/>
  <c r="DV215" i="1"/>
  <c r="DW215" i="1" s="1"/>
  <c r="DV214" i="1"/>
  <c r="EX214" i="1" s="1"/>
  <c r="DV213" i="1"/>
  <c r="EX213" i="1" s="1"/>
  <c r="DV212" i="1"/>
  <c r="DW212" i="1" s="1"/>
  <c r="DV211" i="1"/>
  <c r="EX211" i="1" s="1"/>
  <c r="DV210" i="1"/>
  <c r="DV209" i="1"/>
  <c r="EX209" i="1" s="1"/>
  <c r="DV208" i="1"/>
  <c r="EX208" i="1" s="1"/>
  <c r="DV207" i="1"/>
  <c r="EX207" i="1" s="1"/>
  <c r="DV206" i="1"/>
  <c r="EX206" i="1" s="1"/>
  <c r="DV205" i="1"/>
  <c r="EX205" i="1" s="1"/>
  <c r="DV204" i="1"/>
  <c r="EX204" i="1" s="1"/>
  <c r="DV203" i="1"/>
  <c r="EX203" i="1" s="1"/>
  <c r="DV202" i="1"/>
  <c r="DV201" i="1"/>
  <c r="EX201" i="1" s="1"/>
  <c r="DV200" i="1"/>
  <c r="EX200" i="1" s="1"/>
  <c r="DV199" i="1"/>
  <c r="EX199" i="1" s="1"/>
  <c r="DV198" i="1"/>
  <c r="EX198" i="1" s="1"/>
  <c r="DV197" i="1"/>
  <c r="EX197" i="1" s="1"/>
  <c r="DV196" i="1"/>
  <c r="EX196" i="1" s="1"/>
  <c r="DV195" i="1"/>
  <c r="EX195" i="1" s="1"/>
  <c r="DV194" i="1"/>
  <c r="DV193" i="1"/>
  <c r="EX193" i="1" s="1"/>
  <c r="DV192" i="1"/>
  <c r="EX192" i="1" s="1"/>
  <c r="DV191" i="1"/>
  <c r="EX191" i="1" s="1"/>
  <c r="DV190" i="1"/>
  <c r="EX190" i="1" s="1"/>
  <c r="DV189" i="1"/>
  <c r="EX189" i="1" s="1"/>
  <c r="DV188" i="1"/>
  <c r="EX188" i="1" s="1"/>
  <c r="DV187" i="1"/>
  <c r="EX187" i="1" s="1"/>
  <c r="DV186" i="1"/>
  <c r="DV185" i="1"/>
  <c r="EX185" i="1" s="1"/>
  <c r="DV184" i="1"/>
  <c r="EX184" i="1" s="1"/>
  <c r="DV183" i="1"/>
  <c r="EX183" i="1" s="1"/>
  <c r="DV182" i="1"/>
  <c r="EX182" i="1" s="1"/>
  <c r="DV181" i="1"/>
  <c r="EX181" i="1" s="1"/>
  <c r="DV180" i="1"/>
  <c r="EX180" i="1" s="1"/>
  <c r="DV179" i="1"/>
  <c r="EX179" i="1" s="1"/>
  <c r="DV178" i="1"/>
  <c r="DV177" i="1"/>
  <c r="EX177" i="1" s="1"/>
  <c r="DV176" i="1"/>
  <c r="EX176" i="1" s="1"/>
  <c r="DV175" i="1"/>
  <c r="EX175" i="1" s="1"/>
  <c r="DV174" i="1"/>
  <c r="EX174" i="1" s="1"/>
  <c r="DV173" i="1"/>
  <c r="EX173" i="1" s="1"/>
  <c r="DV172" i="1"/>
  <c r="EX172" i="1" s="1"/>
  <c r="DV171" i="1"/>
  <c r="EX171" i="1" s="1"/>
  <c r="DV170" i="1"/>
  <c r="DV169" i="1"/>
  <c r="EX169" i="1" s="1"/>
  <c r="DV168" i="1"/>
  <c r="EX168" i="1" s="1"/>
  <c r="DV167" i="1"/>
  <c r="EX167" i="1" s="1"/>
  <c r="DV166" i="1"/>
  <c r="EX166" i="1" s="1"/>
  <c r="DV165" i="1"/>
  <c r="EX165" i="1" s="1"/>
  <c r="DV164" i="1"/>
  <c r="EX164" i="1" s="1"/>
  <c r="DV163" i="1"/>
  <c r="EX163" i="1" s="1"/>
  <c r="DV162" i="1"/>
  <c r="DV161" i="1"/>
  <c r="EX161" i="1" s="1"/>
  <c r="DV160" i="1"/>
  <c r="EX160" i="1" s="1"/>
  <c r="DV159" i="1"/>
  <c r="DW159" i="1" s="1"/>
  <c r="DV158" i="1"/>
  <c r="EX158" i="1" s="1"/>
  <c r="DV157" i="1"/>
  <c r="EX157" i="1" s="1"/>
  <c r="DV156" i="1"/>
  <c r="DW156" i="1" s="1"/>
  <c r="DV155" i="1"/>
  <c r="EX155" i="1" s="1"/>
  <c r="DV154" i="1"/>
  <c r="DW154" i="1" s="1"/>
  <c r="DV153" i="1"/>
  <c r="EX153" i="1" s="1"/>
  <c r="DV152" i="1"/>
  <c r="DW152" i="1" s="1"/>
  <c r="DV151" i="1"/>
  <c r="EX151" i="1" s="1"/>
  <c r="DV150" i="1"/>
  <c r="DW150" i="1" s="1"/>
  <c r="DV149" i="1"/>
  <c r="EX149" i="1" s="1"/>
  <c r="DV148" i="1"/>
  <c r="DW148" i="1" s="1"/>
  <c r="DV147" i="1"/>
  <c r="DV146" i="1"/>
  <c r="DW146" i="1" s="1"/>
  <c r="DV145" i="1"/>
  <c r="EX145" i="1" s="1"/>
  <c r="DV144" i="1"/>
  <c r="DW144" i="1" s="1"/>
  <c r="DV143" i="1"/>
  <c r="EX143" i="1" s="1"/>
  <c r="DV142" i="1"/>
  <c r="DW142" i="1" s="1"/>
  <c r="DV141" i="1"/>
  <c r="EX141" i="1" s="1"/>
  <c r="DV140" i="1"/>
  <c r="EX140" i="1" s="1"/>
  <c r="DV139" i="1"/>
  <c r="DV138" i="1"/>
  <c r="EX138" i="1" s="1"/>
  <c r="DV137" i="1"/>
  <c r="EX137" i="1" s="1"/>
  <c r="DV136" i="1"/>
  <c r="EX136" i="1" s="1"/>
  <c r="DV135" i="1"/>
  <c r="DW135" i="1" s="1"/>
  <c r="DV134" i="1"/>
  <c r="EX134" i="1" s="1"/>
  <c r="DV133" i="1"/>
  <c r="EX133" i="1" s="1"/>
  <c r="DV132" i="1"/>
  <c r="DW132" i="1" s="1"/>
  <c r="DV131" i="1"/>
  <c r="DV130" i="1"/>
  <c r="EX130" i="1" s="1"/>
  <c r="DV129" i="1"/>
  <c r="EX129" i="1" s="1"/>
  <c r="DV128" i="1"/>
  <c r="EX128" i="1" s="1"/>
  <c r="DV127" i="1"/>
  <c r="DW127" i="1" s="1"/>
  <c r="DV126" i="1"/>
  <c r="EX126" i="1" s="1"/>
  <c r="DV125" i="1"/>
  <c r="EX125" i="1" s="1"/>
  <c r="DV124" i="1"/>
  <c r="DW124" i="1" s="1"/>
  <c r="DV123" i="1"/>
  <c r="DV122" i="1"/>
  <c r="EX122" i="1" s="1"/>
  <c r="DV121" i="1"/>
  <c r="DW121" i="1" s="1"/>
  <c r="DV120" i="1"/>
  <c r="EX120" i="1" s="1"/>
  <c r="DV119" i="1"/>
  <c r="EX119" i="1" s="1"/>
  <c r="DV118" i="1"/>
  <c r="DW118" i="1" s="1"/>
  <c r="DV117" i="1"/>
  <c r="EX117" i="1" s="1"/>
  <c r="DV116" i="1"/>
  <c r="DW116" i="1" s="1"/>
  <c r="DV115" i="1"/>
  <c r="DV114" i="1"/>
  <c r="DW114" i="1" s="1"/>
  <c r="DV113" i="1"/>
  <c r="EX113" i="1" s="1"/>
  <c r="DV112" i="1"/>
  <c r="DW112" i="1" s="1"/>
  <c r="DV111" i="1"/>
  <c r="EX111" i="1" s="1"/>
  <c r="DV110" i="1"/>
  <c r="DW110" i="1" s="1"/>
  <c r="DV109" i="1"/>
  <c r="EX109" i="1" s="1"/>
  <c r="DV108" i="1"/>
  <c r="DW108" i="1" s="1"/>
  <c r="DV107" i="1"/>
  <c r="DV106" i="1"/>
  <c r="DW106" i="1" s="1"/>
  <c r="DV105" i="1"/>
  <c r="EX105" i="1" s="1"/>
  <c r="DV104" i="1"/>
  <c r="EX104" i="1" s="1"/>
  <c r="DV103" i="1"/>
  <c r="DW103" i="1" s="1"/>
  <c r="DV102" i="1"/>
  <c r="EX102" i="1" s="1"/>
  <c r="DV101" i="1"/>
  <c r="DW101" i="1" s="1"/>
  <c r="DV100" i="1"/>
  <c r="EX100" i="1" s="1"/>
  <c r="DV99" i="1"/>
  <c r="DW99" i="1" s="1"/>
  <c r="DV98" i="1"/>
  <c r="EX98" i="1" s="1"/>
  <c r="DV97" i="1"/>
  <c r="EX97" i="1" s="1"/>
  <c r="DV96" i="1"/>
  <c r="DW96" i="1" s="1"/>
  <c r="DV95" i="1"/>
  <c r="EX95" i="1" s="1"/>
  <c r="DV94" i="1"/>
  <c r="DW94" i="1" s="1"/>
  <c r="DV93" i="1"/>
  <c r="EX93" i="1" s="1"/>
  <c r="DV92" i="1"/>
  <c r="EX92" i="1" s="1"/>
  <c r="DV91" i="1"/>
  <c r="DV90" i="1"/>
  <c r="DW90" i="1" s="1"/>
  <c r="DV89" i="1"/>
  <c r="EX89" i="1" s="1"/>
  <c r="DV88" i="1"/>
  <c r="DW88" i="1" s="1"/>
  <c r="DV87" i="1"/>
  <c r="DW87" i="1" s="1"/>
  <c r="DV86" i="1"/>
  <c r="DW86" i="1" s="1"/>
  <c r="DV85" i="1"/>
  <c r="DW85" i="1" s="1"/>
  <c r="DV84" i="1"/>
  <c r="DW84" i="1" s="1"/>
  <c r="DV83" i="1"/>
  <c r="DW83" i="1" s="1"/>
  <c r="DV82" i="1"/>
  <c r="DW82" i="1" s="1"/>
  <c r="DV81" i="1"/>
  <c r="DW81" i="1" s="1"/>
  <c r="DV80" i="1"/>
  <c r="EX80" i="1" s="1"/>
  <c r="DV79" i="1"/>
  <c r="DW79" i="1" s="1"/>
  <c r="DV78" i="1"/>
  <c r="EX78" i="1" s="1"/>
  <c r="DV77" i="1"/>
  <c r="DW77" i="1" s="1"/>
  <c r="DV76" i="1"/>
  <c r="DW76" i="1" s="1"/>
  <c r="DV75" i="1"/>
  <c r="DW75" i="1" s="1"/>
  <c r="DV74" i="1"/>
  <c r="DW74" i="1" s="1"/>
  <c r="DV73" i="1"/>
  <c r="DW73" i="1" s="1"/>
  <c r="DV72" i="1"/>
  <c r="DW72" i="1" s="1"/>
  <c r="DV71" i="1"/>
  <c r="EX71" i="1" s="1"/>
  <c r="DV70" i="1"/>
  <c r="EX70" i="1" s="1"/>
  <c r="DV69" i="1"/>
  <c r="EX69" i="1" s="1"/>
  <c r="DV68" i="1"/>
  <c r="EX68" i="1" s="1"/>
  <c r="DV67" i="1"/>
  <c r="DV66" i="1"/>
  <c r="EX66" i="1" s="1"/>
  <c r="DV65" i="1"/>
  <c r="EX65" i="1" s="1"/>
  <c r="DV64" i="1"/>
  <c r="DW64" i="1" s="1"/>
  <c r="DV63" i="1"/>
  <c r="EX63" i="1" s="1"/>
  <c r="DV62" i="1"/>
  <c r="EX62" i="1" s="1"/>
  <c r="DV61" i="1"/>
  <c r="DW61" i="1" s="1"/>
  <c r="DV60" i="1"/>
  <c r="EX60" i="1" s="1"/>
  <c r="DV59" i="1"/>
  <c r="DW59" i="1" s="1"/>
  <c r="DV58" i="1"/>
  <c r="EX58" i="1" s="1"/>
  <c r="DV57" i="1"/>
  <c r="DW57" i="1" s="1"/>
  <c r="DV56" i="1"/>
  <c r="DW56" i="1" s="1"/>
  <c r="DV55" i="1"/>
  <c r="DW55" i="1" s="1"/>
  <c r="DV54" i="1"/>
  <c r="EX54" i="1" s="1"/>
  <c r="DV53" i="1"/>
  <c r="EX53" i="1" s="1"/>
  <c r="DV52" i="1"/>
  <c r="EX52" i="1" s="1"/>
  <c r="DV51" i="1"/>
  <c r="DV50" i="1"/>
  <c r="EX50" i="1" s="1"/>
  <c r="DV49" i="1"/>
  <c r="EX49" i="1" s="1"/>
  <c r="DV48" i="1"/>
  <c r="EX48" i="1" s="1"/>
  <c r="DV47" i="1"/>
  <c r="EX47" i="1" s="1"/>
  <c r="DV46" i="1"/>
  <c r="EX46" i="1" s="1"/>
  <c r="DV45" i="1"/>
  <c r="EX45" i="1" s="1"/>
  <c r="DV44" i="1"/>
  <c r="EX44" i="1" s="1"/>
  <c r="DV43" i="1"/>
  <c r="DV42" i="1"/>
  <c r="EX42" i="1" s="1"/>
  <c r="DV41" i="1"/>
  <c r="EX41" i="1" s="1"/>
  <c r="DV40" i="1"/>
  <c r="EX40" i="1" s="1"/>
  <c r="DV39" i="1"/>
  <c r="EX39" i="1" s="1"/>
  <c r="DV38" i="1"/>
  <c r="EX38" i="1" s="1"/>
  <c r="DV37" i="1"/>
  <c r="EX37" i="1" s="1"/>
  <c r="DV36" i="1"/>
  <c r="EX36" i="1" s="1"/>
  <c r="DV35" i="1"/>
  <c r="DV34" i="1"/>
  <c r="EX34" i="1" s="1"/>
  <c r="DV33" i="1"/>
  <c r="EX33" i="1" s="1"/>
  <c r="DV32" i="1"/>
  <c r="EX32" i="1" s="1"/>
  <c r="DV31" i="1"/>
  <c r="EX31" i="1" s="1"/>
  <c r="DV30" i="1"/>
  <c r="EX30" i="1" s="1"/>
  <c r="DV29" i="1"/>
  <c r="EX29" i="1" s="1"/>
  <c r="DV28" i="1"/>
  <c r="EX28" i="1" s="1"/>
  <c r="DV27" i="1"/>
  <c r="DV26" i="1"/>
  <c r="EX26" i="1" s="1"/>
  <c r="DV25" i="1"/>
  <c r="EX25" i="1" s="1"/>
  <c r="DV24" i="1"/>
  <c r="EX24" i="1" s="1"/>
  <c r="DV23" i="1"/>
  <c r="EX23" i="1" s="1"/>
  <c r="DV22" i="1"/>
  <c r="EX22" i="1" s="1"/>
  <c r="DV21" i="1"/>
  <c r="EX21" i="1" s="1"/>
  <c r="DV20" i="1"/>
  <c r="EX20" i="1" s="1"/>
  <c r="DV19" i="1"/>
  <c r="DV18" i="1"/>
  <c r="EX18" i="1" s="1"/>
  <c r="DV17" i="1"/>
  <c r="EX17" i="1" s="1"/>
  <c r="DF482" i="1"/>
  <c r="DF481" i="1"/>
  <c r="DF480" i="1"/>
  <c r="DF478" i="1"/>
  <c r="DF474" i="1"/>
  <c r="DF473" i="1"/>
  <c r="DF472" i="1"/>
  <c r="DF471" i="1"/>
  <c r="DF470" i="1"/>
  <c r="DF457" i="1"/>
  <c r="DF456" i="1"/>
  <c r="DF455" i="1"/>
  <c r="DF418" i="1"/>
  <c r="DF415" i="1"/>
  <c r="DF412" i="1"/>
  <c r="DF409" i="1"/>
  <c r="DF406" i="1"/>
  <c r="DF402" i="1"/>
  <c r="DF400" i="1"/>
  <c r="DF397" i="1"/>
  <c r="DF394" i="1"/>
  <c r="DF390" i="1"/>
  <c r="DF388" i="1"/>
  <c r="DF386" i="1"/>
  <c r="DF384" i="1"/>
  <c r="DF382" i="1"/>
  <c r="DF379" i="1"/>
  <c r="DF375" i="1"/>
  <c r="DF371" i="1"/>
  <c r="DF370" i="1"/>
  <c r="DF369" i="1"/>
  <c r="DF352" i="1"/>
  <c r="DF350" i="1"/>
  <c r="DF347" i="1"/>
  <c r="DF344" i="1"/>
  <c r="DF336" i="1"/>
  <c r="DF328" i="1"/>
  <c r="DF321" i="1"/>
  <c r="DF318" i="1"/>
  <c r="DF316" i="1"/>
  <c r="DF314" i="1"/>
  <c r="DF312" i="1"/>
  <c r="DF306" i="1"/>
  <c r="DF297" i="1"/>
  <c r="DF292" i="1"/>
  <c r="DF289" i="1"/>
  <c r="DF287" i="1"/>
  <c r="DF284" i="1"/>
  <c r="DF281" i="1"/>
  <c r="DF279" i="1"/>
  <c r="DF276" i="1"/>
  <c r="DF273" i="1"/>
  <c r="DF269" i="1"/>
  <c r="DF266" i="1"/>
  <c r="DF253" i="1"/>
  <c r="DF248" i="1"/>
  <c r="DF245" i="1"/>
  <c r="DF235" i="1"/>
  <c r="DF230" i="1"/>
  <c r="DF226" i="1"/>
  <c r="DF224" i="1"/>
  <c r="DF222" i="1"/>
  <c r="DF220" i="1"/>
  <c r="DF217" i="1"/>
  <c r="DF215" i="1"/>
  <c r="DF212" i="1"/>
  <c r="DF159" i="1"/>
  <c r="DF156" i="1"/>
  <c r="DF154" i="1"/>
  <c r="DF152" i="1"/>
  <c r="DF150" i="1"/>
  <c r="DF148" i="1"/>
  <c r="DF146" i="1"/>
  <c r="DF144" i="1"/>
  <c r="DF142" i="1"/>
  <c r="DF135" i="1"/>
  <c r="DF132" i="1"/>
  <c r="DF127" i="1"/>
  <c r="DF124" i="1"/>
  <c r="DF121" i="1"/>
  <c r="DF118" i="1"/>
  <c r="DF116" i="1"/>
  <c r="DF114" i="1"/>
  <c r="DF112" i="1"/>
  <c r="DF110" i="1"/>
  <c r="DF108" i="1"/>
  <c r="DF106" i="1"/>
  <c r="DF103" i="1"/>
  <c r="DF101" i="1"/>
  <c r="DF99" i="1"/>
  <c r="DF96" i="1"/>
  <c r="DF94" i="1"/>
  <c r="DF90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S17" i="1"/>
  <c r="DE17" i="1" s="1"/>
  <c r="CQ491" i="1"/>
  <c r="EW491" i="1" s="1"/>
  <c r="CQ490" i="1"/>
  <c r="CR490" i="1" s="1"/>
  <c r="CQ489" i="1"/>
  <c r="CR489" i="1" s="1"/>
  <c r="CQ488" i="1"/>
  <c r="CR488" i="1" s="1"/>
  <c r="CQ487" i="1"/>
  <c r="EW487" i="1" s="1"/>
  <c r="CQ486" i="1"/>
  <c r="CR486" i="1" s="1"/>
  <c r="CQ485" i="1"/>
  <c r="CR485" i="1" s="1"/>
  <c r="CQ484" i="1"/>
  <c r="CR484" i="1" s="1"/>
  <c r="CQ483" i="1"/>
  <c r="EW483" i="1" s="1"/>
  <c r="CQ482" i="1"/>
  <c r="CR482" i="1" s="1"/>
  <c r="CQ481" i="1"/>
  <c r="CR481" i="1" s="1"/>
  <c r="CQ480" i="1"/>
  <c r="CR480" i="1" s="1"/>
  <c r="CQ479" i="1"/>
  <c r="EW479" i="1" s="1"/>
  <c r="CQ478" i="1"/>
  <c r="CR478" i="1" s="1"/>
  <c r="CQ477" i="1"/>
  <c r="CR477" i="1" s="1"/>
  <c r="CQ476" i="1"/>
  <c r="EW476" i="1" s="1"/>
  <c r="CQ475" i="1"/>
  <c r="CR475" i="1" s="1"/>
  <c r="CQ474" i="1"/>
  <c r="CR474" i="1" s="1"/>
  <c r="CQ473" i="1"/>
  <c r="CR473" i="1" s="1"/>
  <c r="CQ472" i="1"/>
  <c r="CR472" i="1" s="1"/>
  <c r="CQ471" i="1"/>
  <c r="CR471" i="1" s="1"/>
  <c r="CQ470" i="1"/>
  <c r="CR470" i="1" s="1"/>
  <c r="CQ469" i="1"/>
  <c r="EW469" i="1" s="1"/>
  <c r="CQ468" i="1"/>
  <c r="EW468" i="1" s="1"/>
  <c r="CQ467" i="1"/>
  <c r="EW467" i="1" s="1"/>
  <c r="CQ466" i="1"/>
  <c r="CR466" i="1" s="1"/>
  <c r="CQ465" i="1"/>
  <c r="CR465" i="1" s="1"/>
  <c r="CQ464" i="1"/>
  <c r="CQ463" i="1"/>
  <c r="EW463" i="1" s="1"/>
  <c r="CQ462" i="1"/>
  <c r="EW462" i="1" s="1"/>
  <c r="CQ461" i="1"/>
  <c r="EW461" i="1" s="1"/>
  <c r="CQ460" i="1"/>
  <c r="EW460" i="1" s="1"/>
  <c r="CQ459" i="1"/>
  <c r="EW459" i="1" s="1"/>
  <c r="CQ458" i="1"/>
  <c r="EW458" i="1" s="1"/>
  <c r="CQ457" i="1"/>
  <c r="CR457" i="1" s="1"/>
  <c r="CQ456" i="1"/>
  <c r="CR456" i="1" s="1"/>
  <c r="CQ455" i="1"/>
  <c r="CR455" i="1" s="1"/>
  <c r="CQ454" i="1"/>
  <c r="CR454" i="1" s="1"/>
  <c r="CQ453" i="1"/>
  <c r="CR453" i="1" s="1"/>
  <c r="CQ452" i="1"/>
  <c r="EW452" i="1" s="1"/>
  <c r="CQ451" i="1"/>
  <c r="EW451" i="1" s="1"/>
  <c r="CQ450" i="1"/>
  <c r="EW450" i="1" s="1"/>
  <c r="CQ449" i="1"/>
  <c r="CQ448" i="1"/>
  <c r="EW448" i="1" s="1"/>
  <c r="CQ447" i="1"/>
  <c r="EW447" i="1" s="1"/>
  <c r="CQ446" i="1"/>
  <c r="EW446" i="1" s="1"/>
  <c r="CQ445" i="1"/>
  <c r="CR445" i="1" s="1"/>
  <c r="CQ444" i="1"/>
  <c r="CR444" i="1" s="1"/>
  <c r="CQ443" i="1"/>
  <c r="EW443" i="1" s="1"/>
  <c r="CQ442" i="1"/>
  <c r="EW442" i="1" s="1"/>
  <c r="CQ441" i="1"/>
  <c r="CQ440" i="1"/>
  <c r="EW440" i="1" s="1"/>
  <c r="CQ439" i="1"/>
  <c r="EW439" i="1" s="1"/>
  <c r="CQ438" i="1"/>
  <c r="CR438" i="1" s="1"/>
  <c r="CQ437" i="1"/>
  <c r="CR437" i="1" s="1"/>
  <c r="CQ436" i="1"/>
  <c r="CR436" i="1" s="1"/>
  <c r="CQ435" i="1"/>
  <c r="CR435" i="1" s="1"/>
  <c r="CQ434" i="1"/>
  <c r="EW434" i="1" s="1"/>
  <c r="CQ433" i="1"/>
  <c r="CQ432" i="1"/>
  <c r="CR432" i="1" s="1"/>
  <c r="CQ431" i="1"/>
  <c r="CR431" i="1" s="1"/>
  <c r="CQ430" i="1"/>
  <c r="CR430" i="1" s="1"/>
  <c r="CQ429" i="1"/>
  <c r="CR429" i="1" s="1"/>
  <c r="CQ428" i="1"/>
  <c r="EW428" i="1" s="1"/>
  <c r="CQ427" i="1"/>
  <c r="EW427" i="1" s="1"/>
  <c r="CQ426" i="1"/>
  <c r="CR426" i="1" s="1"/>
  <c r="CQ425" i="1"/>
  <c r="CR425" i="1" s="1"/>
  <c r="CQ424" i="1"/>
  <c r="CR424" i="1" s="1"/>
  <c r="CQ423" i="1"/>
  <c r="CR423" i="1" s="1"/>
  <c r="CQ422" i="1"/>
  <c r="EW422" i="1" s="1"/>
  <c r="CQ421" i="1"/>
  <c r="EW421" i="1" s="1"/>
  <c r="CQ420" i="1"/>
  <c r="CR420" i="1" s="1"/>
  <c r="CQ419" i="1"/>
  <c r="CQ418" i="1"/>
  <c r="CR418" i="1" s="1"/>
  <c r="CQ417" i="1"/>
  <c r="EW417" i="1" s="1"/>
  <c r="CQ416" i="1"/>
  <c r="EW416" i="1" s="1"/>
  <c r="CQ415" i="1"/>
  <c r="CR415" i="1" s="1"/>
  <c r="CQ414" i="1"/>
  <c r="EW414" i="1" s="1"/>
  <c r="CQ413" i="1"/>
  <c r="EW413" i="1" s="1"/>
  <c r="CQ412" i="1"/>
  <c r="CR412" i="1" s="1"/>
  <c r="CQ411" i="1"/>
  <c r="EW411" i="1" s="1"/>
  <c r="CQ410" i="1"/>
  <c r="EW410" i="1" s="1"/>
  <c r="CQ409" i="1"/>
  <c r="CR409" i="1" s="1"/>
  <c r="CQ408" i="1"/>
  <c r="EW408" i="1" s="1"/>
  <c r="CQ407" i="1"/>
  <c r="EW407" i="1" s="1"/>
  <c r="CQ406" i="1"/>
  <c r="CR406" i="1" s="1"/>
  <c r="CQ405" i="1"/>
  <c r="EW405" i="1" s="1"/>
  <c r="CQ404" i="1"/>
  <c r="CQ403" i="1"/>
  <c r="EW403" i="1" s="1"/>
  <c r="CQ402" i="1"/>
  <c r="CR402" i="1" s="1"/>
  <c r="CQ401" i="1"/>
  <c r="EW401" i="1" s="1"/>
  <c r="CQ400" i="1"/>
  <c r="CR400" i="1" s="1"/>
  <c r="CQ399" i="1"/>
  <c r="EW399" i="1" s="1"/>
  <c r="CQ398" i="1"/>
  <c r="EW398" i="1" s="1"/>
  <c r="CQ397" i="1"/>
  <c r="CR397" i="1" s="1"/>
  <c r="CQ396" i="1"/>
  <c r="CQ395" i="1"/>
  <c r="EW395" i="1" s="1"/>
  <c r="CQ394" i="1"/>
  <c r="CR394" i="1" s="1"/>
  <c r="CQ393" i="1"/>
  <c r="EW393" i="1" s="1"/>
  <c r="CQ392" i="1"/>
  <c r="EW392" i="1" s="1"/>
  <c r="CQ391" i="1"/>
  <c r="EW391" i="1" s="1"/>
  <c r="CQ390" i="1"/>
  <c r="CR390" i="1" s="1"/>
  <c r="CQ389" i="1"/>
  <c r="EW389" i="1" s="1"/>
  <c r="CQ388" i="1"/>
  <c r="CR388" i="1" s="1"/>
  <c r="CQ387" i="1"/>
  <c r="EW387" i="1" s="1"/>
  <c r="CQ386" i="1"/>
  <c r="CR386" i="1" s="1"/>
  <c r="CQ385" i="1"/>
  <c r="EW385" i="1" s="1"/>
  <c r="CQ384" i="1"/>
  <c r="CR384" i="1" s="1"/>
  <c r="CQ383" i="1"/>
  <c r="EW383" i="1" s="1"/>
  <c r="CQ382" i="1"/>
  <c r="CR382" i="1" s="1"/>
  <c r="CQ381" i="1"/>
  <c r="EW381" i="1" s="1"/>
  <c r="CQ380" i="1"/>
  <c r="CQ379" i="1"/>
  <c r="CR379" i="1" s="1"/>
  <c r="CQ378" i="1"/>
  <c r="EW378" i="1" s="1"/>
  <c r="CQ377" i="1"/>
  <c r="EW377" i="1" s="1"/>
  <c r="CQ376" i="1"/>
  <c r="EW376" i="1" s="1"/>
  <c r="CQ375" i="1"/>
  <c r="CR375" i="1" s="1"/>
  <c r="CQ374" i="1"/>
  <c r="EW374" i="1" s="1"/>
  <c r="CQ373" i="1"/>
  <c r="EW373" i="1" s="1"/>
  <c r="CQ372" i="1"/>
  <c r="EW372" i="1" s="1"/>
  <c r="CQ371" i="1"/>
  <c r="CR371" i="1" s="1"/>
  <c r="CQ370" i="1"/>
  <c r="CR370" i="1" s="1"/>
  <c r="CQ369" i="1"/>
  <c r="CR369" i="1" s="1"/>
  <c r="CQ368" i="1"/>
  <c r="EW368" i="1" s="1"/>
  <c r="CQ367" i="1"/>
  <c r="EW367" i="1" s="1"/>
  <c r="CQ366" i="1"/>
  <c r="EW366" i="1" s="1"/>
  <c r="CQ365" i="1"/>
  <c r="EW365" i="1" s="1"/>
  <c r="CQ364" i="1"/>
  <c r="EW364" i="1" s="1"/>
  <c r="CQ363" i="1"/>
  <c r="EW363" i="1" s="1"/>
  <c r="CQ362" i="1"/>
  <c r="EW362" i="1" s="1"/>
  <c r="CQ361" i="1"/>
  <c r="EW361" i="1" s="1"/>
  <c r="CQ360" i="1"/>
  <c r="EW360" i="1" s="1"/>
  <c r="CQ359" i="1"/>
  <c r="EW359" i="1" s="1"/>
  <c r="CQ358" i="1"/>
  <c r="EW358" i="1" s="1"/>
  <c r="CQ357" i="1"/>
  <c r="EW357" i="1" s="1"/>
  <c r="CQ356" i="1"/>
  <c r="EW356" i="1" s="1"/>
  <c r="CQ355" i="1"/>
  <c r="EW355" i="1" s="1"/>
  <c r="CQ354" i="1"/>
  <c r="EW354" i="1" s="1"/>
  <c r="CQ353" i="1"/>
  <c r="EW353" i="1" s="1"/>
  <c r="CQ352" i="1"/>
  <c r="CR352" i="1" s="1"/>
  <c r="CQ351" i="1"/>
  <c r="EW351" i="1" s="1"/>
  <c r="CQ350" i="1"/>
  <c r="CR350" i="1" s="1"/>
  <c r="CQ349" i="1"/>
  <c r="EW349" i="1" s="1"/>
  <c r="CQ348" i="1"/>
  <c r="EW348" i="1" s="1"/>
  <c r="CQ347" i="1"/>
  <c r="CR347" i="1" s="1"/>
  <c r="CQ346" i="1"/>
  <c r="EW346" i="1" s="1"/>
  <c r="CQ345" i="1"/>
  <c r="EW345" i="1" s="1"/>
  <c r="CQ344" i="1"/>
  <c r="CR344" i="1" s="1"/>
  <c r="CQ343" i="1"/>
  <c r="EW343" i="1" s="1"/>
  <c r="CQ342" i="1"/>
  <c r="EW342" i="1" s="1"/>
  <c r="CQ341" i="1"/>
  <c r="EW341" i="1" s="1"/>
  <c r="CQ340" i="1"/>
  <c r="EW340" i="1" s="1"/>
  <c r="CQ339" i="1"/>
  <c r="EW339" i="1" s="1"/>
  <c r="CQ338" i="1"/>
  <c r="EW338" i="1" s="1"/>
  <c r="CQ337" i="1"/>
  <c r="EW337" i="1" s="1"/>
  <c r="CQ336" i="1"/>
  <c r="CR336" i="1" s="1"/>
  <c r="CQ335" i="1"/>
  <c r="EW335" i="1" s="1"/>
  <c r="CQ334" i="1"/>
  <c r="EW334" i="1" s="1"/>
  <c r="CQ333" i="1"/>
  <c r="EW333" i="1" s="1"/>
  <c r="CQ332" i="1"/>
  <c r="EW332" i="1" s="1"/>
  <c r="CQ331" i="1"/>
  <c r="EW331" i="1" s="1"/>
  <c r="CQ330" i="1"/>
  <c r="EW330" i="1" s="1"/>
  <c r="CQ329" i="1"/>
  <c r="EW329" i="1" s="1"/>
  <c r="CQ328" i="1"/>
  <c r="CR328" i="1" s="1"/>
  <c r="CQ327" i="1"/>
  <c r="EW327" i="1" s="1"/>
  <c r="CQ326" i="1"/>
  <c r="EW326" i="1" s="1"/>
  <c r="CQ325" i="1"/>
  <c r="EW325" i="1" s="1"/>
  <c r="CQ324" i="1"/>
  <c r="EW324" i="1" s="1"/>
  <c r="CQ323" i="1"/>
  <c r="EW323" i="1" s="1"/>
  <c r="CQ322" i="1"/>
  <c r="EW322" i="1" s="1"/>
  <c r="CQ321" i="1"/>
  <c r="CR321" i="1" s="1"/>
  <c r="CQ320" i="1"/>
  <c r="EW320" i="1" s="1"/>
  <c r="CQ319" i="1"/>
  <c r="EW319" i="1" s="1"/>
  <c r="CQ318" i="1"/>
  <c r="CR318" i="1" s="1"/>
  <c r="CQ317" i="1"/>
  <c r="EW317" i="1" s="1"/>
  <c r="CQ316" i="1"/>
  <c r="CR316" i="1" s="1"/>
  <c r="CQ315" i="1"/>
  <c r="EW315" i="1" s="1"/>
  <c r="CQ314" i="1"/>
  <c r="CR314" i="1" s="1"/>
  <c r="CQ313" i="1"/>
  <c r="EW313" i="1" s="1"/>
  <c r="CQ312" i="1"/>
  <c r="CR312" i="1" s="1"/>
  <c r="CQ311" i="1"/>
  <c r="EW311" i="1" s="1"/>
  <c r="CQ310" i="1"/>
  <c r="EW310" i="1" s="1"/>
  <c r="CQ309" i="1"/>
  <c r="EW309" i="1" s="1"/>
  <c r="CQ308" i="1"/>
  <c r="EW308" i="1" s="1"/>
  <c r="CQ307" i="1"/>
  <c r="EW307" i="1" s="1"/>
  <c r="CQ306" i="1"/>
  <c r="CR306" i="1" s="1"/>
  <c r="CQ305" i="1"/>
  <c r="EW305" i="1" s="1"/>
  <c r="CQ304" i="1"/>
  <c r="EW304" i="1" s="1"/>
  <c r="CQ303" i="1"/>
  <c r="EW303" i="1" s="1"/>
  <c r="CQ302" i="1"/>
  <c r="EW302" i="1" s="1"/>
  <c r="CQ301" i="1"/>
  <c r="EW301" i="1" s="1"/>
  <c r="CQ300" i="1"/>
  <c r="EW300" i="1" s="1"/>
  <c r="CQ299" i="1"/>
  <c r="EW299" i="1" s="1"/>
  <c r="CQ298" i="1"/>
  <c r="EW298" i="1" s="1"/>
  <c r="CQ297" i="1"/>
  <c r="CR297" i="1" s="1"/>
  <c r="CQ296" i="1"/>
  <c r="EW296" i="1" s="1"/>
  <c r="CQ295" i="1"/>
  <c r="EW295" i="1" s="1"/>
  <c r="CQ294" i="1"/>
  <c r="EW294" i="1" s="1"/>
  <c r="CQ293" i="1"/>
  <c r="EW293" i="1" s="1"/>
  <c r="CQ292" i="1"/>
  <c r="CR292" i="1" s="1"/>
  <c r="CQ291" i="1"/>
  <c r="EW291" i="1" s="1"/>
  <c r="CQ290" i="1"/>
  <c r="EW290" i="1" s="1"/>
  <c r="CQ289" i="1"/>
  <c r="CR289" i="1" s="1"/>
  <c r="CQ288" i="1"/>
  <c r="EW288" i="1" s="1"/>
  <c r="CQ287" i="1"/>
  <c r="CR287" i="1" s="1"/>
  <c r="CQ286" i="1"/>
  <c r="EW286" i="1" s="1"/>
  <c r="CQ285" i="1"/>
  <c r="EW285" i="1" s="1"/>
  <c r="CQ284" i="1"/>
  <c r="CR284" i="1" s="1"/>
  <c r="CQ283" i="1"/>
  <c r="EW283" i="1" s="1"/>
  <c r="CQ282" i="1"/>
  <c r="EW282" i="1" s="1"/>
  <c r="CQ281" i="1"/>
  <c r="CR281" i="1" s="1"/>
  <c r="CQ280" i="1"/>
  <c r="EW280" i="1" s="1"/>
  <c r="CQ279" i="1"/>
  <c r="CR279" i="1" s="1"/>
  <c r="CQ278" i="1"/>
  <c r="EW278" i="1" s="1"/>
  <c r="CQ277" i="1"/>
  <c r="EW277" i="1" s="1"/>
  <c r="CQ276" i="1"/>
  <c r="CR276" i="1" s="1"/>
  <c r="CQ275" i="1"/>
  <c r="EW275" i="1" s="1"/>
  <c r="CQ274" i="1"/>
  <c r="EW274" i="1" s="1"/>
  <c r="CQ273" i="1"/>
  <c r="CR273" i="1" s="1"/>
  <c r="CQ272" i="1"/>
  <c r="EW272" i="1" s="1"/>
  <c r="CQ271" i="1"/>
  <c r="EW271" i="1" s="1"/>
  <c r="CQ270" i="1"/>
  <c r="EW270" i="1" s="1"/>
  <c r="CQ269" i="1"/>
  <c r="CR269" i="1" s="1"/>
  <c r="CQ268" i="1"/>
  <c r="EW268" i="1" s="1"/>
  <c r="CQ267" i="1"/>
  <c r="EW267" i="1" s="1"/>
  <c r="CQ266" i="1"/>
  <c r="CR266" i="1" s="1"/>
  <c r="CQ265" i="1"/>
  <c r="EW265" i="1" s="1"/>
  <c r="CQ264" i="1"/>
  <c r="EW264" i="1" s="1"/>
  <c r="CQ263" i="1"/>
  <c r="EW263" i="1" s="1"/>
  <c r="CQ262" i="1"/>
  <c r="EW262" i="1" s="1"/>
  <c r="CQ261" i="1"/>
  <c r="EW261" i="1" s="1"/>
  <c r="CQ260" i="1"/>
  <c r="EW260" i="1" s="1"/>
  <c r="CQ259" i="1"/>
  <c r="EW259" i="1" s="1"/>
  <c r="CQ258" i="1"/>
  <c r="EW258" i="1" s="1"/>
  <c r="CQ257" i="1"/>
  <c r="EW257" i="1" s="1"/>
  <c r="CQ256" i="1"/>
  <c r="EW256" i="1" s="1"/>
  <c r="CQ255" i="1"/>
  <c r="EW255" i="1" s="1"/>
  <c r="CQ254" i="1"/>
  <c r="EW254" i="1" s="1"/>
  <c r="CQ253" i="1"/>
  <c r="CR253" i="1" s="1"/>
  <c r="CQ252" i="1"/>
  <c r="EW252" i="1" s="1"/>
  <c r="CQ251" i="1"/>
  <c r="EW251" i="1" s="1"/>
  <c r="CQ250" i="1"/>
  <c r="EW250" i="1" s="1"/>
  <c r="CQ249" i="1"/>
  <c r="EW249" i="1" s="1"/>
  <c r="CQ248" i="1"/>
  <c r="CR248" i="1" s="1"/>
  <c r="CQ247" i="1"/>
  <c r="EW247" i="1" s="1"/>
  <c r="CQ246" i="1"/>
  <c r="EW246" i="1" s="1"/>
  <c r="CQ245" i="1"/>
  <c r="CR245" i="1" s="1"/>
  <c r="CQ244" i="1"/>
  <c r="EW244" i="1" s="1"/>
  <c r="CQ243" i="1"/>
  <c r="EW243" i="1" s="1"/>
  <c r="CQ242" i="1"/>
  <c r="EW242" i="1" s="1"/>
  <c r="CQ241" i="1"/>
  <c r="EW241" i="1" s="1"/>
  <c r="CQ240" i="1"/>
  <c r="EW240" i="1" s="1"/>
  <c r="CQ239" i="1"/>
  <c r="EW239" i="1" s="1"/>
  <c r="CQ238" i="1"/>
  <c r="EW238" i="1" s="1"/>
  <c r="CQ237" i="1"/>
  <c r="EW237" i="1" s="1"/>
  <c r="CQ236" i="1"/>
  <c r="EW236" i="1" s="1"/>
  <c r="CQ235" i="1"/>
  <c r="CR235" i="1" s="1"/>
  <c r="CQ234" i="1"/>
  <c r="EW234" i="1" s="1"/>
  <c r="CQ233" i="1"/>
  <c r="EW233" i="1" s="1"/>
  <c r="CQ232" i="1"/>
  <c r="EW232" i="1" s="1"/>
  <c r="CQ231" i="1"/>
  <c r="EW231" i="1" s="1"/>
  <c r="CQ230" i="1"/>
  <c r="CR230" i="1" s="1"/>
  <c r="CQ229" i="1"/>
  <c r="EW229" i="1" s="1"/>
  <c r="CQ228" i="1"/>
  <c r="EW228" i="1" s="1"/>
  <c r="CQ227" i="1"/>
  <c r="EW227" i="1" s="1"/>
  <c r="CQ226" i="1"/>
  <c r="CR226" i="1" s="1"/>
  <c r="CQ225" i="1"/>
  <c r="EW225" i="1" s="1"/>
  <c r="CQ224" i="1"/>
  <c r="CR224" i="1" s="1"/>
  <c r="CQ223" i="1"/>
  <c r="EW223" i="1" s="1"/>
  <c r="CQ222" i="1"/>
  <c r="CR222" i="1" s="1"/>
  <c r="CQ221" i="1"/>
  <c r="EW221" i="1" s="1"/>
  <c r="CQ220" i="1"/>
  <c r="CR220" i="1" s="1"/>
  <c r="CQ219" i="1"/>
  <c r="EW219" i="1" s="1"/>
  <c r="CQ218" i="1"/>
  <c r="EW218" i="1" s="1"/>
  <c r="CQ217" i="1"/>
  <c r="CR217" i="1" s="1"/>
  <c r="CQ216" i="1"/>
  <c r="EW216" i="1" s="1"/>
  <c r="CQ215" i="1"/>
  <c r="CR215" i="1" s="1"/>
  <c r="CQ214" i="1"/>
  <c r="EW214" i="1" s="1"/>
  <c r="CQ213" i="1"/>
  <c r="EW213" i="1" s="1"/>
  <c r="CQ212" i="1"/>
  <c r="CR212" i="1" s="1"/>
  <c r="CQ211" i="1"/>
  <c r="EW211" i="1" s="1"/>
  <c r="CQ210" i="1"/>
  <c r="EW210" i="1" s="1"/>
  <c r="CQ209" i="1"/>
  <c r="EW209" i="1" s="1"/>
  <c r="CQ208" i="1"/>
  <c r="EW208" i="1" s="1"/>
  <c r="CQ207" i="1"/>
  <c r="EW207" i="1" s="1"/>
  <c r="CQ206" i="1"/>
  <c r="EW206" i="1" s="1"/>
  <c r="CQ205" i="1"/>
  <c r="EW205" i="1" s="1"/>
  <c r="CQ204" i="1"/>
  <c r="EW204" i="1" s="1"/>
  <c r="CQ203" i="1"/>
  <c r="EW203" i="1" s="1"/>
  <c r="CQ202" i="1"/>
  <c r="EW202" i="1" s="1"/>
  <c r="CQ201" i="1"/>
  <c r="EW201" i="1" s="1"/>
  <c r="CQ200" i="1"/>
  <c r="EW200" i="1" s="1"/>
  <c r="CQ199" i="1"/>
  <c r="EW199" i="1" s="1"/>
  <c r="CQ198" i="1"/>
  <c r="EW198" i="1" s="1"/>
  <c r="CQ197" i="1"/>
  <c r="EW197" i="1" s="1"/>
  <c r="CQ196" i="1"/>
  <c r="EW196" i="1" s="1"/>
  <c r="CQ195" i="1"/>
  <c r="EW195" i="1" s="1"/>
  <c r="CQ194" i="1"/>
  <c r="EW194" i="1" s="1"/>
  <c r="CQ193" i="1"/>
  <c r="EW193" i="1" s="1"/>
  <c r="CQ192" i="1"/>
  <c r="EW192" i="1" s="1"/>
  <c r="CQ191" i="1"/>
  <c r="EW191" i="1" s="1"/>
  <c r="CQ190" i="1"/>
  <c r="EW190" i="1" s="1"/>
  <c r="CQ189" i="1"/>
  <c r="EW189" i="1" s="1"/>
  <c r="CQ188" i="1"/>
  <c r="EW188" i="1" s="1"/>
  <c r="CQ187" i="1"/>
  <c r="EW187" i="1" s="1"/>
  <c r="CQ186" i="1"/>
  <c r="EW186" i="1" s="1"/>
  <c r="CQ185" i="1"/>
  <c r="EW185" i="1" s="1"/>
  <c r="CQ184" i="1"/>
  <c r="EW184" i="1" s="1"/>
  <c r="CQ183" i="1"/>
  <c r="EW183" i="1" s="1"/>
  <c r="CQ182" i="1"/>
  <c r="EW182" i="1" s="1"/>
  <c r="CQ181" i="1"/>
  <c r="EW181" i="1" s="1"/>
  <c r="CQ180" i="1"/>
  <c r="EW180" i="1" s="1"/>
  <c r="CQ179" i="1"/>
  <c r="EW179" i="1" s="1"/>
  <c r="CQ178" i="1"/>
  <c r="EW178" i="1" s="1"/>
  <c r="CQ177" i="1"/>
  <c r="EW177" i="1" s="1"/>
  <c r="CQ176" i="1"/>
  <c r="EW176" i="1" s="1"/>
  <c r="CQ175" i="1"/>
  <c r="EW175" i="1" s="1"/>
  <c r="CQ174" i="1"/>
  <c r="EW174" i="1" s="1"/>
  <c r="CQ173" i="1"/>
  <c r="EW173" i="1" s="1"/>
  <c r="CQ172" i="1"/>
  <c r="EW172" i="1" s="1"/>
  <c r="CQ171" i="1"/>
  <c r="EW171" i="1" s="1"/>
  <c r="CQ170" i="1"/>
  <c r="EW170" i="1" s="1"/>
  <c r="CQ169" i="1"/>
  <c r="EW169" i="1" s="1"/>
  <c r="CQ168" i="1"/>
  <c r="EW168" i="1" s="1"/>
  <c r="CQ167" i="1"/>
  <c r="EW167" i="1" s="1"/>
  <c r="CQ166" i="1"/>
  <c r="EW166" i="1" s="1"/>
  <c r="CQ165" i="1"/>
  <c r="EW165" i="1" s="1"/>
  <c r="CQ164" i="1"/>
  <c r="EW164" i="1" s="1"/>
  <c r="CQ163" i="1"/>
  <c r="EW163" i="1" s="1"/>
  <c r="CQ162" i="1"/>
  <c r="EW162" i="1" s="1"/>
  <c r="CQ161" i="1"/>
  <c r="EW161" i="1" s="1"/>
  <c r="CQ160" i="1"/>
  <c r="EW160" i="1" s="1"/>
  <c r="CQ159" i="1"/>
  <c r="CR159" i="1" s="1"/>
  <c r="CQ158" i="1"/>
  <c r="EW158" i="1" s="1"/>
  <c r="CQ157" i="1"/>
  <c r="EW157" i="1" s="1"/>
  <c r="CQ156" i="1"/>
  <c r="CR156" i="1" s="1"/>
  <c r="CQ155" i="1"/>
  <c r="EW155" i="1" s="1"/>
  <c r="CQ154" i="1"/>
  <c r="CR154" i="1" s="1"/>
  <c r="CQ153" i="1"/>
  <c r="EW153" i="1" s="1"/>
  <c r="CQ152" i="1"/>
  <c r="CR152" i="1" s="1"/>
  <c r="CQ151" i="1"/>
  <c r="EW151" i="1" s="1"/>
  <c r="CQ150" i="1"/>
  <c r="CR150" i="1" s="1"/>
  <c r="CQ149" i="1"/>
  <c r="EW149" i="1" s="1"/>
  <c r="CQ148" i="1"/>
  <c r="CR148" i="1" s="1"/>
  <c r="CQ147" i="1"/>
  <c r="EW147" i="1" s="1"/>
  <c r="CQ146" i="1"/>
  <c r="CR146" i="1" s="1"/>
  <c r="CQ145" i="1"/>
  <c r="EW145" i="1" s="1"/>
  <c r="CQ144" i="1"/>
  <c r="CR144" i="1" s="1"/>
  <c r="CQ143" i="1"/>
  <c r="EW143" i="1" s="1"/>
  <c r="CQ142" i="1"/>
  <c r="CR142" i="1" s="1"/>
  <c r="CQ141" i="1"/>
  <c r="EW141" i="1" s="1"/>
  <c r="CQ140" i="1"/>
  <c r="EW140" i="1" s="1"/>
  <c r="CQ139" i="1"/>
  <c r="EW139" i="1" s="1"/>
  <c r="CQ138" i="1"/>
  <c r="EW138" i="1" s="1"/>
  <c r="CQ137" i="1"/>
  <c r="EW137" i="1" s="1"/>
  <c r="CQ136" i="1"/>
  <c r="EW136" i="1" s="1"/>
  <c r="CQ135" i="1"/>
  <c r="CR135" i="1" s="1"/>
  <c r="CQ134" i="1"/>
  <c r="EW134" i="1" s="1"/>
  <c r="CQ133" i="1"/>
  <c r="EW133" i="1" s="1"/>
  <c r="CQ132" i="1"/>
  <c r="CR132" i="1" s="1"/>
  <c r="CQ131" i="1"/>
  <c r="EW131" i="1" s="1"/>
  <c r="CQ130" i="1"/>
  <c r="EW130" i="1" s="1"/>
  <c r="CQ129" i="1"/>
  <c r="EW129" i="1" s="1"/>
  <c r="CQ128" i="1"/>
  <c r="EW128" i="1" s="1"/>
  <c r="CQ127" i="1"/>
  <c r="CR127" i="1" s="1"/>
  <c r="CQ126" i="1"/>
  <c r="EW126" i="1" s="1"/>
  <c r="CQ125" i="1"/>
  <c r="EW125" i="1" s="1"/>
  <c r="CQ124" i="1"/>
  <c r="CR124" i="1" s="1"/>
  <c r="CQ123" i="1"/>
  <c r="EW123" i="1" s="1"/>
  <c r="CQ122" i="1"/>
  <c r="EW122" i="1" s="1"/>
  <c r="CQ121" i="1"/>
  <c r="CR121" i="1" s="1"/>
  <c r="CQ120" i="1"/>
  <c r="EW120" i="1" s="1"/>
  <c r="CQ119" i="1"/>
  <c r="EW119" i="1" s="1"/>
  <c r="CQ118" i="1"/>
  <c r="CR118" i="1" s="1"/>
  <c r="CQ117" i="1"/>
  <c r="EW117" i="1" s="1"/>
  <c r="CQ116" i="1"/>
  <c r="CR116" i="1" s="1"/>
  <c r="CQ115" i="1"/>
  <c r="EW115" i="1" s="1"/>
  <c r="CQ114" i="1"/>
  <c r="CR114" i="1" s="1"/>
  <c r="CQ113" i="1"/>
  <c r="EW113" i="1" s="1"/>
  <c r="CQ112" i="1"/>
  <c r="CR112" i="1" s="1"/>
  <c r="CQ111" i="1"/>
  <c r="EW111" i="1" s="1"/>
  <c r="CQ110" i="1"/>
  <c r="CR110" i="1" s="1"/>
  <c r="CQ109" i="1"/>
  <c r="EW109" i="1" s="1"/>
  <c r="CQ108" i="1"/>
  <c r="CR108" i="1" s="1"/>
  <c r="CQ107" i="1"/>
  <c r="EW107" i="1" s="1"/>
  <c r="CQ106" i="1"/>
  <c r="CR106" i="1" s="1"/>
  <c r="CQ105" i="1"/>
  <c r="EW105" i="1" s="1"/>
  <c r="CQ104" i="1"/>
  <c r="EW104" i="1" s="1"/>
  <c r="CQ103" i="1"/>
  <c r="CR103" i="1" s="1"/>
  <c r="CQ102" i="1"/>
  <c r="EW102" i="1" s="1"/>
  <c r="CQ101" i="1"/>
  <c r="CR101" i="1" s="1"/>
  <c r="CQ100" i="1"/>
  <c r="EW100" i="1" s="1"/>
  <c r="CQ99" i="1"/>
  <c r="CR99" i="1" s="1"/>
  <c r="CQ98" i="1"/>
  <c r="EW98" i="1" s="1"/>
  <c r="CQ97" i="1"/>
  <c r="EW97" i="1" s="1"/>
  <c r="CQ96" i="1"/>
  <c r="CR96" i="1" s="1"/>
  <c r="CQ95" i="1"/>
  <c r="EW95" i="1" s="1"/>
  <c r="CQ94" i="1"/>
  <c r="CR94" i="1" s="1"/>
  <c r="CQ93" i="1"/>
  <c r="EW93" i="1" s="1"/>
  <c r="CQ92" i="1"/>
  <c r="EW92" i="1" s="1"/>
  <c r="CQ91" i="1"/>
  <c r="EW91" i="1" s="1"/>
  <c r="CQ90" i="1"/>
  <c r="CR90" i="1" s="1"/>
  <c r="CQ89" i="1"/>
  <c r="EW89" i="1" s="1"/>
  <c r="CQ88" i="1"/>
  <c r="CR88" i="1" s="1"/>
  <c r="CQ87" i="1"/>
  <c r="CR87" i="1" s="1"/>
  <c r="CQ86" i="1"/>
  <c r="CR86" i="1" s="1"/>
  <c r="CQ85" i="1"/>
  <c r="CR85" i="1" s="1"/>
  <c r="CQ84" i="1"/>
  <c r="CR84" i="1" s="1"/>
  <c r="CQ83" i="1"/>
  <c r="CR83" i="1" s="1"/>
  <c r="CQ82" i="1"/>
  <c r="CR82" i="1" s="1"/>
  <c r="CQ81" i="1"/>
  <c r="CR81" i="1" s="1"/>
  <c r="CQ80" i="1"/>
  <c r="EW80" i="1" s="1"/>
  <c r="CQ79" i="1"/>
  <c r="CR79" i="1" s="1"/>
  <c r="CQ78" i="1"/>
  <c r="EW78" i="1" s="1"/>
  <c r="CQ77" i="1"/>
  <c r="CR77" i="1" s="1"/>
  <c r="CQ76" i="1"/>
  <c r="CR76" i="1" s="1"/>
  <c r="CQ75" i="1"/>
  <c r="CR75" i="1" s="1"/>
  <c r="CQ74" i="1"/>
  <c r="CR74" i="1" s="1"/>
  <c r="CQ73" i="1"/>
  <c r="CR73" i="1" s="1"/>
  <c r="CQ72" i="1"/>
  <c r="CR72" i="1" s="1"/>
  <c r="CQ71" i="1"/>
  <c r="EW71" i="1" s="1"/>
  <c r="CQ70" i="1"/>
  <c r="EW70" i="1" s="1"/>
  <c r="CQ69" i="1"/>
  <c r="EW69" i="1" s="1"/>
  <c r="CQ68" i="1"/>
  <c r="EW68" i="1" s="1"/>
  <c r="CQ67" i="1"/>
  <c r="EW67" i="1" s="1"/>
  <c r="CQ66" i="1"/>
  <c r="EW66" i="1" s="1"/>
  <c r="CQ65" i="1"/>
  <c r="EW65" i="1" s="1"/>
  <c r="CQ64" i="1"/>
  <c r="CR64" i="1" s="1"/>
  <c r="CQ63" i="1"/>
  <c r="EW63" i="1" s="1"/>
  <c r="CQ62" i="1"/>
  <c r="EW62" i="1" s="1"/>
  <c r="CQ61" i="1"/>
  <c r="CR61" i="1" s="1"/>
  <c r="CQ60" i="1"/>
  <c r="EW60" i="1" s="1"/>
  <c r="CQ59" i="1"/>
  <c r="CR59" i="1" s="1"/>
  <c r="CQ58" i="1"/>
  <c r="EW58" i="1" s="1"/>
  <c r="CQ57" i="1"/>
  <c r="CR57" i="1" s="1"/>
  <c r="CQ56" i="1"/>
  <c r="CR56" i="1" s="1"/>
  <c r="CQ55" i="1"/>
  <c r="CR55" i="1" s="1"/>
  <c r="CQ54" i="1"/>
  <c r="EW54" i="1" s="1"/>
  <c r="CQ53" i="1"/>
  <c r="EW53" i="1" s="1"/>
  <c r="CQ52" i="1"/>
  <c r="EW52" i="1" s="1"/>
  <c r="CQ51" i="1"/>
  <c r="EW51" i="1" s="1"/>
  <c r="CQ50" i="1"/>
  <c r="EW50" i="1" s="1"/>
  <c r="CQ49" i="1"/>
  <c r="EW49" i="1" s="1"/>
  <c r="CQ48" i="1"/>
  <c r="EW48" i="1" s="1"/>
  <c r="CQ47" i="1"/>
  <c r="EW47" i="1" s="1"/>
  <c r="CQ46" i="1"/>
  <c r="EW46" i="1" s="1"/>
  <c r="CQ45" i="1"/>
  <c r="EW45" i="1" s="1"/>
  <c r="CQ44" i="1"/>
  <c r="EW44" i="1" s="1"/>
  <c r="CQ43" i="1"/>
  <c r="EW43" i="1" s="1"/>
  <c r="CQ42" i="1"/>
  <c r="EW42" i="1" s="1"/>
  <c r="CQ41" i="1"/>
  <c r="EW41" i="1" s="1"/>
  <c r="CQ40" i="1"/>
  <c r="EW40" i="1" s="1"/>
  <c r="CQ39" i="1"/>
  <c r="EW39" i="1" s="1"/>
  <c r="CQ38" i="1"/>
  <c r="EW38" i="1" s="1"/>
  <c r="CQ37" i="1"/>
  <c r="EW37" i="1" s="1"/>
  <c r="CQ36" i="1"/>
  <c r="EW36" i="1" s="1"/>
  <c r="CQ35" i="1"/>
  <c r="EW35" i="1" s="1"/>
  <c r="CQ34" i="1"/>
  <c r="EW34" i="1" s="1"/>
  <c r="CQ33" i="1"/>
  <c r="EW33" i="1" s="1"/>
  <c r="CQ32" i="1"/>
  <c r="EW32" i="1" s="1"/>
  <c r="CQ31" i="1"/>
  <c r="EW31" i="1" s="1"/>
  <c r="CQ30" i="1"/>
  <c r="EW30" i="1" s="1"/>
  <c r="CQ29" i="1"/>
  <c r="EW29" i="1" s="1"/>
  <c r="CQ28" i="1"/>
  <c r="EW28" i="1" s="1"/>
  <c r="CQ27" i="1"/>
  <c r="EW27" i="1" s="1"/>
  <c r="CQ26" i="1"/>
  <c r="EW26" i="1" s="1"/>
  <c r="CQ25" i="1"/>
  <c r="EW25" i="1" s="1"/>
  <c r="CQ24" i="1"/>
  <c r="EW24" i="1" s="1"/>
  <c r="CQ23" i="1"/>
  <c r="EW23" i="1" s="1"/>
  <c r="CQ22" i="1"/>
  <c r="EW22" i="1" s="1"/>
  <c r="CQ21" i="1"/>
  <c r="EW21" i="1" s="1"/>
  <c r="CQ20" i="1"/>
  <c r="EW20" i="1" s="1"/>
  <c r="CQ19" i="1"/>
  <c r="EW19" i="1" s="1"/>
  <c r="CQ18" i="1"/>
  <c r="EW18" i="1" s="1"/>
  <c r="CQ17" i="1"/>
  <c r="EW17" i="1" s="1"/>
  <c r="BL491" i="1"/>
  <c r="BL490" i="1"/>
  <c r="BM490" i="1" s="1"/>
  <c r="BL489" i="1"/>
  <c r="BM489" i="1" s="1"/>
  <c r="BL488" i="1"/>
  <c r="BM488" i="1" s="1"/>
  <c r="BL487" i="1"/>
  <c r="BL486" i="1"/>
  <c r="BM486" i="1" s="1"/>
  <c r="BL485" i="1"/>
  <c r="BM485" i="1" s="1"/>
  <c r="BL484" i="1"/>
  <c r="BM484" i="1" s="1"/>
  <c r="BL483" i="1"/>
  <c r="BL482" i="1"/>
  <c r="BM482" i="1" s="1"/>
  <c r="BL481" i="1"/>
  <c r="BM481" i="1" s="1"/>
  <c r="BL480" i="1"/>
  <c r="BM480" i="1" s="1"/>
  <c r="BL479" i="1"/>
  <c r="BL478" i="1"/>
  <c r="BM478" i="1" s="1"/>
  <c r="BL477" i="1"/>
  <c r="BM477" i="1" s="1"/>
  <c r="BL476" i="1"/>
  <c r="BL475" i="1"/>
  <c r="BM475" i="1" s="1"/>
  <c r="BL474" i="1"/>
  <c r="BM474" i="1" s="1"/>
  <c r="BL473" i="1"/>
  <c r="BM473" i="1" s="1"/>
  <c r="BL472" i="1"/>
  <c r="BM472" i="1" s="1"/>
  <c r="BL471" i="1"/>
  <c r="BM471" i="1" s="1"/>
  <c r="BL470" i="1"/>
  <c r="BM470" i="1" s="1"/>
  <c r="BL469" i="1"/>
  <c r="BL468" i="1"/>
  <c r="BL467" i="1"/>
  <c r="BL466" i="1"/>
  <c r="BM466" i="1" s="1"/>
  <c r="BL465" i="1"/>
  <c r="BM465" i="1" s="1"/>
  <c r="BL464" i="1"/>
  <c r="BL463" i="1"/>
  <c r="BL462" i="1"/>
  <c r="BL461" i="1"/>
  <c r="BL460" i="1"/>
  <c r="BL459" i="1"/>
  <c r="BL458" i="1"/>
  <c r="BL457" i="1"/>
  <c r="BM457" i="1" s="1"/>
  <c r="BL456" i="1"/>
  <c r="BM456" i="1" s="1"/>
  <c r="BL455" i="1"/>
  <c r="BM455" i="1" s="1"/>
  <c r="BL454" i="1"/>
  <c r="BM454" i="1" s="1"/>
  <c r="BL453" i="1"/>
  <c r="BM453" i="1" s="1"/>
  <c r="BL452" i="1"/>
  <c r="BL451" i="1"/>
  <c r="BL450" i="1"/>
  <c r="BL449" i="1"/>
  <c r="BL448" i="1"/>
  <c r="BL447" i="1"/>
  <c r="BL446" i="1"/>
  <c r="BL445" i="1"/>
  <c r="BM445" i="1" s="1"/>
  <c r="BL444" i="1"/>
  <c r="BM444" i="1" s="1"/>
  <c r="BL443" i="1"/>
  <c r="BL442" i="1"/>
  <c r="BL441" i="1"/>
  <c r="BL440" i="1"/>
  <c r="BL439" i="1"/>
  <c r="BL438" i="1"/>
  <c r="BM438" i="1" s="1"/>
  <c r="BL437" i="1"/>
  <c r="BM437" i="1" s="1"/>
  <c r="BL436" i="1"/>
  <c r="BM436" i="1" s="1"/>
  <c r="BL435" i="1"/>
  <c r="BM435" i="1" s="1"/>
  <c r="BL434" i="1"/>
  <c r="BL433" i="1"/>
  <c r="BL432" i="1"/>
  <c r="BM432" i="1" s="1"/>
  <c r="BL431" i="1"/>
  <c r="BM431" i="1" s="1"/>
  <c r="BL430" i="1"/>
  <c r="BM430" i="1" s="1"/>
  <c r="BL429" i="1"/>
  <c r="BM429" i="1" s="1"/>
  <c r="BL428" i="1"/>
  <c r="BL427" i="1"/>
  <c r="BL426" i="1"/>
  <c r="BM426" i="1" s="1"/>
  <c r="BL425" i="1"/>
  <c r="BM425" i="1" s="1"/>
  <c r="BL424" i="1"/>
  <c r="BM424" i="1" s="1"/>
  <c r="BL423" i="1"/>
  <c r="BM423" i="1" s="1"/>
  <c r="BL422" i="1"/>
  <c r="BL421" i="1"/>
  <c r="BL420" i="1"/>
  <c r="BM420" i="1" s="1"/>
  <c r="BL419" i="1"/>
  <c r="BL418" i="1"/>
  <c r="BM418" i="1" s="1"/>
  <c r="BL417" i="1"/>
  <c r="BL416" i="1"/>
  <c r="BL415" i="1"/>
  <c r="BM415" i="1" s="1"/>
  <c r="BL414" i="1"/>
  <c r="BL413" i="1"/>
  <c r="BL412" i="1"/>
  <c r="BM412" i="1" s="1"/>
  <c r="BL411" i="1"/>
  <c r="BL410" i="1"/>
  <c r="BL409" i="1"/>
  <c r="BM409" i="1" s="1"/>
  <c r="BL408" i="1"/>
  <c r="BL407" i="1"/>
  <c r="BL406" i="1"/>
  <c r="BM406" i="1" s="1"/>
  <c r="BL405" i="1"/>
  <c r="BL404" i="1"/>
  <c r="BL403" i="1"/>
  <c r="BL402" i="1"/>
  <c r="BM402" i="1" s="1"/>
  <c r="BL401" i="1"/>
  <c r="BL400" i="1"/>
  <c r="BM400" i="1" s="1"/>
  <c r="BL399" i="1"/>
  <c r="BL398" i="1"/>
  <c r="BL397" i="1"/>
  <c r="BM397" i="1" s="1"/>
  <c r="BL396" i="1"/>
  <c r="BL395" i="1"/>
  <c r="BL394" i="1"/>
  <c r="BM394" i="1" s="1"/>
  <c r="BL393" i="1"/>
  <c r="BL392" i="1"/>
  <c r="BL391" i="1"/>
  <c r="BL390" i="1"/>
  <c r="BM390" i="1" s="1"/>
  <c r="BL389" i="1"/>
  <c r="BL388" i="1"/>
  <c r="BM388" i="1" s="1"/>
  <c r="BL387" i="1"/>
  <c r="BL386" i="1"/>
  <c r="BM386" i="1" s="1"/>
  <c r="BL385" i="1"/>
  <c r="BL384" i="1"/>
  <c r="BM384" i="1" s="1"/>
  <c r="BL383" i="1"/>
  <c r="BL382" i="1"/>
  <c r="BM382" i="1" s="1"/>
  <c r="BL381" i="1"/>
  <c r="BL380" i="1"/>
  <c r="BL379" i="1"/>
  <c r="BM379" i="1" s="1"/>
  <c r="BL378" i="1"/>
  <c r="BL377" i="1"/>
  <c r="BL376" i="1"/>
  <c r="BL375" i="1"/>
  <c r="BM375" i="1" s="1"/>
  <c r="BL374" i="1"/>
  <c r="BL373" i="1"/>
  <c r="BL372" i="1"/>
  <c r="BL371" i="1"/>
  <c r="BM371" i="1" s="1"/>
  <c r="BL370" i="1"/>
  <c r="BM370" i="1" s="1"/>
  <c r="BL369" i="1"/>
  <c r="BM369" i="1" s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M352" i="1" s="1"/>
  <c r="BL351" i="1"/>
  <c r="BL350" i="1"/>
  <c r="BM350" i="1" s="1"/>
  <c r="BL349" i="1"/>
  <c r="BL348" i="1"/>
  <c r="BL347" i="1"/>
  <c r="BM347" i="1" s="1"/>
  <c r="BL346" i="1"/>
  <c r="BL345" i="1"/>
  <c r="BL344" i="1"/>
  <c r="BM344" i="1" s="1"/>
  <c r="BL343" i="1"/>
  <c r="BL342" i="1"/>
  <c r="BL341" i="1"/>
  <c r="BL340" i="1"/>
  <c r="BL339" i="1"/>
  <c r="BL338" i="1"/>
  <c r="BL337" i="1"/>
  <c r="BL336" i="1"/>
  <c r="BM336" i="1" s="1"/>
  <c r="BL335" i="1"/>
  <c r="BL334" i="1"/>
  <c r="BL333" i="1"/>
  <c r="BL332" i="1"/>
  <c r="BL331" i="1"/>
  <c r="BL330" i="1"/>
  <c r="BL329" i="1"/>
  <c r="BL328" i="1"/>
  <c r="BM328" i="1" s="1"/>
  <c r="BL327" i="1"/>
  <c r="BL326" i="1"/>
  <c r="BL325" i="1"/>
  <c r="BL324" i="1"/>
  <c r="BL323" i="1"/>
  <c r="BL322" i="1"/>
  <c r="BL321" i="1"/>
  <c r="BM321" i="1" s="1"/>
  <c r="BL320" i="1"/>
  <c r="BL319" i="1"/>
  <c r="BL318" i="1"/>
  <c r="BM318" i="1" s="1"/>
  <c r="BL317" i="1"/>
  <c r="BL316" i="1"/>
  <c r="BM316" i="1" s="1"/>
  <c r="BL315" i="1"/>
  <c r="BL314" i="1"/>
  <c r="BM314" i="1" s="1"/>
  <c r="BL313" i="1"/>
  <c r="BL312" i="1"/>
  <c r="BM312" i="1" s="1"/>
  <c r="BL311" i="1"/>
  <c r="BL310" i="1"/>
  <c r="BL309" i="1"/>
  <c r="BL308" i="1"/>
  <c r="BL307" i="1"/>
  <c r="BL306" i="1"/>
  <c r="BM306" i="1" s="1"/>
  <c r="BL305" i="1"/>
  <c r="BL304" i="1"/>
  <c r="BL303" i="1"/>
  <c r="BL302" i="1"/>
  <c r="BL301" i="1"/>
  <c r="BL300" i="1"/>
  <c r="BL299" i="1"/>
  <c r="BL298" i="1"/>
  <c r="BL297" i="1"/>
  <c r="BM297" i="1" s="1"/>
  <c r="BL296" i="1"/>
  <c r="BL295" i="1"/>
  <c r="BL294" i="1"/>
  <c r="BL293" i="1"/>
  <c r="BL292" i="1"/>
  <c r="BM292" i="1" s="1"/>
  <c r="BL291" i="1"/>
  <c r="BL290" i="1"/>
  <c r="BL289" i="1"/>
  <c r="BM289" i="1" s="1"/>
  <c r="BL288" i="1"/>
  <c r="BL287" i="1"/>
  <c r="BM287" i="1" s="1"/>
  <c r="BL286" i="1"/>
  <c r="BL285" i="1"/>
  <c r="BL284" i="1"/>
  <c r="BM284" i="1" s="1"/>
  <c r="BL283" i="1"/>
  <c r="BL282" i="1"/>
  <c r="BL281" i="1"/>
  <c r="BM281" i="1" s="1"/>
  <c r="BL280" i="1"/>
  <c r="BL279" i="1"/>
  <c r="BM279" i="1" s="1"/>
  <c r="BL278" i="1"/>
  <c r="BL277" i="1"/>
  <c r="BL276" i="1"/>
  <c r="BM276" i="1" s="1"/>
  <c r="BL275" i="1"/>
  <c r="BL274" i="1"/>
  <c r="BL273" i="1"/>
  <c r="BM273" i="1" s="1"/>
  <c r="BL272" i="1"/>
  <c r="BL271" i="1"/>
  <c r="BL270" i="1"/>
  <c r="BL269" i="1"/>
  <c r="BM269" i="1" s="1"/>
  <c r="BL268" i="1"/>
  <c r="BL267" i="1"/>
  <c r="BL266" i="1"/>
  <c r="BM266" i="1" s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M253" i="1" s="1"/>
  <c r="BL252" i="1"/>
  <c r="BL251" i="1"/>
  <c r="BL250" i="1"/>
  <c r="BL249" i="1"/>
  <c r="BL248" i="1"/>
  <c r="BM248" i="1" s="1"/>
  <c r="BL247" i="1"/>
  <c r="BL246" i="1"/>
  <c r="BL245" i="1"/>
  <c r="BM245" i="1" s="1"/>
  <c r="BL244" i="1"/>
  <c r="BL243" i="1"/>
  <c r="BL242" i="1"/>
  <c r="BL241" i="1"/>
  <c r="BL240" i="1"/>
  <c r="BL239" i="1"/>
  <c r="BL238" i="1"/>
  <c r="BL237" i="1"/>
  <c r="BL236" i="1"/>
  <c r="BL235" i="1"/>
  <c r="BM235" i="1" s="1"/>
  <c r="BL234" i="1"/>
  <c r="BL233" i="1"/>
  <c r="BL232" i="1"/>
  <c r="BL231" i="1"/>
  <c r="BL230" i="1"/>
  <c r="BM230" i="1" s="1"/>
  <c r="BL229" i="1"/>
  <c r="BL228" i="1"/>
  <c r="BL227" i="1"/>
  <c r="BL226" i="1"/>
  <c r="BM226" i="1" s="1"/>
  <c r="BL225" i="1"/>
  <c r="BL224" i="1"/>
  <c r="BM224" i="1" s="1"/>
  <c r="BL223" i="1"/>
  <c r="BL222" i="1"/>
  <c r="BM222" i="1" s="1"/>
  <c r="BL221" i="1"/>
  <c r="BL220" i="1"/>
  <c r="BM220" i="1" s="1"/>
  <c r="BL219" i="1"/>
  <c r="BL218" i="1"/>
  <c r="BL217" i="1"/>
  <c r="BM217" i="1" s="1"/>
  <c r="BL216" i="1"/>
  <c r="BL215" i="1"/>
  <c r="BM215" i="1" s="1"/>
  <c r="BL214" i="1"/>
  <c r="BL213" i="1"/>
  <c r="BL212" i="1"/>
  <c r="BM212" i="1" s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M159" i="1" s="1"/>
  <c r="BL158" i="1"/>
  <c r="BL157" i="1"/>
  <c r="BL156" i="1"/>
  <c r="BM156" i="1" s="1"/>
  <c r="BL155" i="1"/>
  <c r="BL154" i="1"/>
  <c r="BM154" i="1" s="1"/>
  <c r="BL153" i="1"/>
  <c r="BL152" i="1"/>
  <c r="BM152" i="1" s="1"/>
  <c r="BL151" i="1"/>
  <c r="BL150" i="1"/>
  <c r="BM150" i="1" s="1"/>
  <c r="BL149" i="1"/>
  <c r="BL148" i="1"/>
  <c r="BM148" i="1" s="1"/>
  <c r="BL147" i="1"/>
  <c r="BL146" i="1"/>
  <c r="BM146" i="1" s="1"/>
  <c r="BL145" i="1"/>
  <c r="BL144" i="1"/>
  <c r="BM144" i="1" s="1"/>
  <c r="BL143" i="1"/>
  <c r="BL142" i="1"/>
  <c r="BM142" i="1" s="1"/>
  <c r="BL141" i="1"/>
  <c r="BL140" i="1"/>
  <c r="BL139" i="1"/>
  <c r="BL138" i="1"/>
  <c r="BL137" i="1"/>
  <c r="BL136" i="1"/>
  <c r="BL135" i="1"/>
  <c r="BM135" i="1" s="1"/>
  <c r="BL134" i="1"/>
  <c r="BL133" i="1"/>
  <c r="BL132" i="1"/>
  <c r="BM132" i="1" s="1"/>
  <c r="BL131" i="1"/>
  <c r="BL130" i="1"/>
  <c r="BL129" i="1"/>
  <c r="BL128" i="1"/>
  <c r="BL127" i="1"/>
  <c r="BM127" i="1" s="1"/>
  <c r="BL126" i="1"/>
  <c r="BL125" i="1"/>
  <c r="BL124" i="1"/>
  <c r="BM124" i="1" s="1"/>
  <c r="BL123" i="1"/>
  <c r="BL122" i="1"/>
  <c r="BL121" i="1"/>
  <c r="BM121" i="1" s="1"/>
  <c r="BL120" i="1"/>
  <c r="BL119" i="1"/>
  <c r="BL118" i="1"/>
  <c r="BM118" i="1" s="1"/>
  <c r="BL117" i="1"/>
  <c r="BL116" i="1"/>
  <c r="BM116" i="1" s="1"/>
  <c r="BL115" i="1"/>
  <c r="BL114" i="1"/>
  <c r="BM114" i="1" s="1"/>
  <c r="BL113" i="1"/>
  <c r="BL112" i="1"/>
  <c r="BM112" i="1" s="1"/>
  <c r="BL111" i="1"/>
  <c r="BL110" i="1"/>
  <c r="BM110" i="1" s="1"/>
  <c r="BL109" i="1"/>
  <c r="BL108" i="1"/>
  <c r="BM108" i="1" s="1"/>
  <c r="BL107" i="1"/>
  <c r="BL106" i="1"/>
  <c r="BM106" i="1" s="1"/>
  <c r="BL105" i="1"/>
  <c r="BL104" i="1"/>
  <c r="BL103" i="1"/>
  <c r="BM103" i="1" s="1"/>
  <c r="BL102" i="1"/>
  <c r="BL101" i="1"/>
  <c r="BM101" i="1" s="1"/>
  <c r="BL100" i="1"/>
  <c r="BL99" i="1"/>
  <c r="BM99" i="1" s="1"/>
  <c r="BL98" i="1"/>
  <c r="BL97" i="1"/>
  <c r="BL96" i="1"/>
  <c r="BM96" i="1" s="1"/>
  <c r="BL95" i="1"/>
  <c r="BL94" i="1"/>
  <c r="BM94" i="1" s="1"/>
  <c r="BL93" i="1"/>
  <c r="BL92" i="1"/>
  <c r="BL91" i="1"/>
  <c r="BL90" i="1"/>
  <c r="BM90" i="1" s="1"/>
  <c r="BL89" i="1"/>
  <c r="BL88" i="1"/>
  <c r="BM88" i="1" s="1"/>
  <c r="BL87" i="1"/>
  <c r="BM87" i="1" s="1"/>
  <c r="BL86" i="1"/>
  <c r="BM86" i="1" s="1"/>
  <c r="BL85" i="1"/>
  <c r="BM85" i="1" s="1"/>
  <c r="BL84" i="1"/>
  <c r="BM84" i="1" s="1"/>
  <c r="BL83" i="1"/>
  <c r="BM83" i="1" s="1"/>
  <c r="BL82" i="1"/>
  <c r="BM82" i="1" s="1"/>
  <c r="BL81" i="1"/>
  <c r="BM81" i="1" s="1"/>
  <c r="BL80" i="1"/>
  <c r="BL79" i="1"/>
  <c r="BM79" i="1" s="1"/>
  <c r="BL78" i="1"/>
  <c r="BL77" i="1"/>
  <c r="BM77" i="1" s="1"/>
  <c r="BL76" i="1"/>
  <c r="BM76" i="1" s="1"/>
  <c r="BL75" i="1"/>
  <c r="BM75" i="1" s="1"/>
  <c r="BL74" i="1"/>
  <c r="BM74" i="1" s="1"/>
  <c r="BL73" i="1"/>
  <c r="BM73" i="1" s="1"/>
  <c r="BL72" i="1"/>
  <c r="BM72" i="1" s="1"/>
  <c r="BL71" i="1"/>
  <c r="BL70" i="1"/>
  <c r="BL69" i="1"/>
  <c r="BL68" i="1"/>
  <c r="BL67" i="1"/>
  <c r="BL66" i="1"/>
  <c r="BL65" i="1"/>
  <c r="BL64" i="1"/>
  <c r="BM64" i="1" s="1"/>
  <c r="BL63" i="1"/>
  <c r="BL62" i="1"/>
  <c r="BL61" i="1"/>
  <c r="BM61" i="1" s="1"/>
  <c r="BL60" i="1"/>
  <c r="BL59" i="1"/>
  <c r="BM59" i="1" s="1"/>
  <c r="BL58" i="1"/>
  <c r="BL57" i="1"/>
  <c r="BM57" i="1" s="1"/>
  <c r="BL56" i="1"/>
  <c r="BM56" i="1" s="1"/>
  <c r="BL55" i="1"/>
  <c r="BM55" i="1" s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CA482" i="1"/>
  <c r="CD482" i="1" s="1" a="1"/>
  <c r="CD482" i="1" s="1"/>
  <c r="CA481" i="1"/>
  <c r="CD481" i="1" s="1" a="1"/>
  <c r="CD481" i="1" s="1"/>
  <c r="CA480" i="1"/>
  <c r="CD480" i="1" s="1" a="1"/>
  <c r="CD480" i="1" s="1"/>
  <c r="CA478" i="1"/>
  <c r="CD478" i="1" s="1" a="1"/>
  <c r="CD478" i="1" s="1"/>
  <c r="CA474" i="1"/>
  <c r="CD474" i="1" s="1" a="1"/>
  <c r="CD474" i="1" s="1"/>
  <c r="CA473" i="1"/>
  <c r="CD473" i="1" s="1" a="1"/>
  <c r="CD473" i="1" s="1"/>
  <c r="CA472" i="1"/>
  <c r="CD472" i="1" s="1" a="1"/>
  <c r="CD472" i="1" s="1"/>
  <c r="CA471" i="1"/>
  <c r="CD471" i="1" s="1" a="1"/>
  <c r="CD471" i="1" s="1"/>
  <c r="CA470" i="1"/>
  <c r="CD470" i="1" s="1" a="1"/>
  <c r="CD470" i="1" s="1"/>
  <c r="CA457" i="1"/>
  <c r="CD457" i="1" s="1" a="1"/>
  <c r="CD457" i="1" s="1"/>
  <c r="CA456" i="1"/>
  <c r="CD456" i="1" s="1" a="1"/>
  <c r="CD456" i="1" s="1"/>
  <c r="CA455" i="1"/>
  <c r="CD455" i="1" s="1" a="1"/>
  <c r="CD455" i="1" s="1"/>
  <c r="CA418" i="1"/>
  <c r="CD418" i="1" s="1" a="1"/>
  <c r="CD418" i="1" s="1"/>
  <c r="CA415" i="1"/>
  <c r="CD415" i="1" s="1" a="1"/>
  <c r="CD415" i="1" s="1"/>
  <c r="CA412" i="1"/>
  <c r="CD412" i="1" s="1" a="1"/>
  <c r="CD412" i="1" s="1"/>
  <c r="CA409" i="1"/>
  <c r="CD409" i="1" s="1" a="1"/>
  <c r="CD409" i="1" s="1"/>
  <c r="CA406" i="1"/>
  <c r="CD406" i="1" s="1" a="1"/>
  <c r="CD406" i="1" s="1"/>
  <c r="CA402" i="1"/>
  <c r="CD402" i="1" s="1" a="1"/>
  <c r="CD402" i="1" s="1"/>
  <c r="CA400" i="1"/>
  <c r="CD400" i="1" s="1" a="1"/>
  <c r="CD400" i="1" s="1"/>
  <c r="CA397" i="1"/>
  <c r="CD397" i="1" s="1" a="1"/>
  <c r="CD397" i="1" s="1"/>
  <c r="CA394" i="1"/>
  <c r="CD394" i="1" s="1" a="1"/>
  <c r="CD394" i="1" s="1"/>
  <c r="CA390" i="1"/>
  <c r="CD390" i="1" s="1" a="1"/>
  <c r="CD390" i="1" s="1"/>
  <c r="CA388" i="1"/>
  <c r="CD388" i="1" s="1" a="1"/>
  <c r="CD388" i="1" s="1"/>
  <c r="CA386" i="1"/>
  <c r="CD386" i="1" s="1" a="1"/>
  <c r="CD386" i="1" s="1"/>
  <c r="CA384" i="1"/>
  <c r="CD384" i="1" s="1" a="1"/>
  <c r="CD384" i="1" s="1"/>
  <c r="CA382" i="1"/>
  <c r="CD382" i="1" s="1" a="1"/>
  <c r="CD382" i="1" s="1"/>
  <c r="CA379" i="1"/>
  <c r="CD379" i="1" s="1" a="1"/>
  <c r="CD379" i="1" s="1"/>
  <c r="CA375" i="1"/>
  <c r="CD375" i="1" s="1" a="1"/>
  <c r="CD375" i="1" s="1"/>
  <c r="CA371" i="1"/>
  <c r="CD371" i="1" s="1" a="1"/>
  <c r="CD371" i="1" s="1"/>
  <c r="CA370" i="1"/>
  <c r="CD370" i="1" s="1" a="1"/>
  <c r="CD370" i="1" s="1"/>
  <c r="CA369" i="1"/>
  <c r="CD369" i="1" s="1" a="1"/>
  <c r="CD369" i="1" s="1"/>
  <c r="CA352" i="1"/>
  <c r="CD352" i="1" s="1" a="1"/>
  <c r="CD352" i="1" s="1"/>
  <c r="CA350" i="1"/>
  <c r="CD350" i="1" s="1" a="1"/>
  <c r="CD350" i="1" s="1"/>
  <c r="CA347" i="1"/>
  <c r="CD347" i="1" s="1" a="1"/>
  <c r="CD347" i="1" s="1"/>
  <c r="CA344" i="1"/>
  <c r="CD344" i="1" s="1" a="1"/>
  <c r="CD344" i="1" s="1"/>
  <c r="CA336" i="1"/>
  <c r="CD336" i="1" s="1" a="1"/>
  <c r="CD336" i="1" s="1"/>
  <c r="CA328" i="1"/>
  <c r="CD328" i="1" s="1" a="1"/>
  <c r="CD328" i="1" s="1"/>
  <c r="CA321" i="1"/>
  <c r="CD321" i="1" s="1" a="1"/>
  <c r="CD321" i="1" s="1"/>
  <c r="CA318" i="1"/>
  <c r="CD318" i="1" s="1" a="1"/>
  <c r="CD318" i="1" s="1"/>
  <c r="CA316" i="1"/>
  <c r="CD316" i="1" s="1" a="1"/>
  <c r="CD316" i="1" s="1"/>
  <c r="CA314" i="1"/>
  <c r="CD314" i="1" s="1" a="1"/>
  <c r="CD314" i="1" s="1"/>
  <c r="CA312" i="1"/>
  <c r="CD312" i="1" s="1" a="1"/>
  <c r="CD312" i="1" s="1"/>
  <c r="CA306" i="1"/>
  <c r="CD306" i="1" s="1" a="1"/>
  <c r="CD306" i="1" s="1"/>
  <c r="CA297" i="1"/>
  <c r="CD297" i="1" s="1" a="1"/>
  <c r="CD297" i="1" s="1"/>
  <c r="CA292" i="1"/>
  <c r="CD292" i="1" s="1" a="1"/>
  <c r="CD292" i="1" s="1"/>
  <c r="CA289" i="1"/>
  <c r="CD289" i="1" s="1" a="1"/>
  <c r="CD289" i="1" s="1"/>
  <c r="CA287" i="1"/>
  <c r="CD287" i="1" s="1" a="1"/>
  <c r="CD287" i="1" s="1"/>
  <c r="CA284" i="1"/>
  <c r="CD284" i="1" s="1" a="1"/>
  <c r="CD284" i="1" s="1"/>
  <c r="CA281" i="1"/>
  <c r="CD281" i="1" s="1" a="1"/>
  <c r="CD281" i="1" s="1"/>
  <c r="CA279" i="1"/>
  <c r="CD279" i="1" s="1" a="1"/>
  <c r="CD279" i="1" s="1"/>
  <c r="CA276" i="1"/>
  <c r="CD276" i="1" s="1" a="1"/>
  <c r="CD276" i="1" s="1"/>
  <c r="CA273" i="1"/>
  <c r="CD273" i="1" s="1" a="1"/>
  <c r="CD273" i="1" s="1"/>
  <c r="CA269" i="1"/>
  <c r="CD269" i="1" s="1" a="1"/>
  <c r="CD269" i="1" s="1"/>
  <c r="CA266" i="1"/>
  <c r="CD266" i="1" s="1" a="1"/>
  <c r="CD266" i="1" s="1"/>
  <c r="CA253" i="1"/>
  <c r="CD253" i="1" s="1" a="1"/>
  <c r="CD253" i="1" s="1"/>
  <c r="CA248" i="1"/>
  <c r="CD248" i="1" s="1" a="1"/>
  <c r="CD248" i="1" s="1"/>
  <c r="CA245" i="1"/>
  <c r="CD245" i="1" s="1" a="1"/>
  <c r="CD245" i="1" s="1"/>
  <c r="CA235" i="1"/>
  <c r="CD235" i="1" s="1" a="1"/>
  <c r="CD235" i="1" s="1"/>
  <c r="CA230" i="1"/>
  <c r="CD230" i="1" s="1" a="1"/>
  <c r="CD230" i="1" s="1"/>
  <c r="CA226" i="1"/>
  <c r="CD226" i="1" s="1" a="1"/>
  <c r="CD226" i="1" s="1"/>
  <c r="CA224" i="1"/>
  <c r="CD224" i="1" s="1" a="1"/>
  <c r="CD224" i="1" s="1"/>
  <c r="CA222" i="1"/>
  <c r="CD222" i="1" s="1" a="1"/>
  <c r="CD222" i="1" s="1"/>
  <c r="CA220" i="1"/>
  <c r="CD220" i="1" s="1" a="1"/>
  <c r="CD220" i="1" s="1"/>
  <c r="CA217" i="1"/>
  <c r="CD217" i="1" s="1" a="1"/>
  <c r="CD217" i="1" s="1"/>
  <c r="CA215" i="1"/>
  <c r="CD215" i="1" s="1" a="1"/>
  <c r="CD215" i="1" s="1"/>
  <c r="CA212" i="1"/>
  <c r="CD212" i="1" s="1" a="1"/>
  <c r="CD212" i="1" s="1"/>
  <c r="CA159" i="1"/>
  <c r="CD159" i="1" s="1" a="1"/>
  <c r="CD159" i="1" s="1"/>
  <c r="CA156" i="1"/>
  <c r="CD156" i="1" s="1" a="1"/>
  <c r="CD156" i="1" s="1"/>
  <c r="CA154" i="1"/>
  <c r="CD154" i="1" s="1" a="1"/>
  <c r="CD154" i="1" s="1"/>
  <c r="CA152" i="1"/>
  <c r="CD152" i="1" s="1" a="1"/>
  <c r="CD152" i="1" s="1"/>
  <c r="CA150" i="1"/>
  <c r="CD150" i="1" s="1" a="1"/>
  <c r="CD150" i="1" s="1"/>
  <c r="CA148" i="1"/>
  <c r="CD148" i="1" s="1" a="1"/>
  <c r="CD148" i="1" s="1"/>
  <c r="CA146" i="1"/>
  <c r="CD146" i="1" s="1" a="1"/>
  <c r="CD146" i="1" s="1"/>
  <c r="CA144" i="1"/>
  <c r="CD144" i="1" s="1" a="1"/>
  <c r="CD144" i="1" s="1"/>
  <c r="CA142" i="1"/>
  <c r="CD142" i="1" s="1" a="1"/>
  <c r="CD142" i="1" s="1"/>
  <c r="CA135" i="1"/>
  <c r="CD135" i="1" s="1" a="1"/>
  <c r="CD135" i="1" s="1"/>
  <c r="CA132" i="1"/>
  <c r="CD132" i="1" s="1" a="1"/>
  <c r="CD132" i="1" s="1"/>
  <c r="CA127" i="1"/>
  <c r="CD127" i="1" s="1" a="1"/>
  <c r="CD127" i="1" s="1"/>
  <c r="CA124" i="1"/>
  <c r="CD124" i="1" s="1" a="1"/>
  <c r="CD124" i="1" s="1"/>
  <c r="CA121" i="1"/>
  <c r="CD121" i="1" s="1" a="1"/>
  <c r="CD121" i="1" s="1"/>
  <c r="CA118" i="1"/>
  <c r="CD118" i="1" s="1" a="1"/>
  <c r="CD118" i="1" s="1"/>
  <c r="CA116" i="1"/>
  <c r="CD116" i="1" s="1" a="1"/>
  <c r="CD116" i="1" s="1"/>
  <c r="CA114" i="1"/>
  <c r="CD114" i="1" s="1" a="1"/>
  <c r="CD114" i="1" s="1"/>
  <c r="CA112" i="1"/>
  <c r="CD112" i="1" s="1" a="1"/>
  <c r="CD112" i="1" s="1"/>
  <c r="CA110" i="1"/>
  <c r="CD110" i="1" s="1" a="1"/>
  <c r="CD110" i="1" s="1"/>
  <c r="CA108" i="1"/>
  <c r="CD108" i="1" s="1" a="1"/>
  <c r="CD108" i="1" s="1"/>
  <c r="CA106" i="1"/>
  <c r="CD106" i="1" s="1" a="1"/>
  <c r="CD106" i="1" s="1"/>
  <c r="CA103" i="1"/>
  <c r="CD103" i="1" s="1" a="1"/>
  <c r="CD103" i="1" s="1"/>
  <c r="CA101" i="1"/>
  <c r="CD101" i="1" s="1" a="1"/>
  <c r="CD101" i="1" s="1"/>
  <c r="CA99" i="1"/>
  <c r="CD99" i="1" s="1" a="1"/>
  <c r="CD99" i="1" s="1"/>
  <c r="CA96" i="1"/>
  <c r="CD96" i="1" s="1" a="1"/>
  <c r="CD96" i="1" s="1"/>
  <c r="CA94" i="1"/>
  <c r="CD94" i="1" s="1" a="1"/>
  <c r="CD94" i="1" s="1"/>
  <c r="CA90" i="1"/>
  <c r="CD90" i="1" s="1" a="1"/>
  <c r="CD90" i="1" s="1"/>
  <c r="BY491" i="1"/>
  <c r="BX491" i="1"/>
  <c r="BW491" i="1"/>
  <c r="BV491" i="1"/>
  <c r="BU491" i="1"/>
  <c r="BT491" i="1"/>
  <c r="BS491" i="1"/>
  <c r="BR491" i="1"/>
  <c r="BQ491" i="1"/>
  <c r="BP491" i="1"/>
  <c r="BO491" i="1"/>
  <c r="BY490" i="1"/>
  <c r="BX490" i="1"/>
  <c r="BW490" i="1"/>
  <c r="BV490" i="1"/>
  <c r="BU490" i="1"/>
  <c r="BT490" i="1"/>
  <c r="BS490" i="1"/>
  <c r="BR490" i="1"/>
  <c r="BQ490" i="1"/>
  <c r="BP490" i="1"/>
  <c r="BO490" i="1"/>
  <c r="BY489" i="1"/>
  <c r="BX489" i="1"/>
  <c r="BW489" i="1"/>
  <c r="BV489" i="1"/>
  <c r="BU489" i="1"/>
  <c r="BT489" i="1"/>
  <c r="BS489" i="1"/>
  <c r="BR489" i="1"/>
  <c r="BQ489" i="1"/>
  <c r="BP489" i="1"/>
  <c r="BO489" i="1"/>
  <c r="BY488" i="1"/>
  <c r="BX488" i="1"/>
  <c r="BW488" i="1"/>
  <c r="BV488" i="1"/>
  <c r="BU488" i="1"/>
  <c r="BT488" i="1"/>
  <c r="BS488" i="1"/>
  <c r="BR488" i="1"/>
  <c r="BQ488" i="1"/>
  <c r="BP488" i="1"/>
  <c r="BO488" i="1"/>
  <c r="BY487" i="1"/>
  <c r="BX487" i="1"/>
  <c r="BW487" i="1"/>
  <c r="BV487" i="1"/>
  <c r="BU487" i="1"/>
  <c r="BT487" i="1"/>
  <c r="BS487" i="1"/>
  <c r="BR487" i="1"/>
  <c r="BQ487" i="1"/>
  <c r="BP487" i="1"/>
  <c r="BO487" i="1"/>
  <c r="BY486" i="1"/>
  <c r="BX486" i="1"/>
  <c r="BW486" i="1"/>
  <c r="BV486" i="1"/>
  <c r="BU486" i="1"/>
  <c r="BT486" i="1"/>
  <c r="BS486" i="1"/>
  <c r="BR486" i="1"/>
  <c r="BQ486" i="1"/>
  <c r="BP486" i="1"/>
  <c r="BO486" i="1"/>
  <c r="BY485" i="1"/>
  <c r="BX485" i="1"/>
  <c r="BW485" i="1"/>
  <c r="BV485" i="1"/>
  <c r="BU485" i="1"/>
  <c r="BT485" i="1"/>
  <c r="BS485" i="1"/>
  <c r="BR485" i="1"/>
  <c r="BQ485" i="1"/>
  <c r="BP485" i="1"/>
  <c r="BO485" i="1"/>
  <c r="BY484" i="1"/>
  <c r="BX484" i="1"/>
  <c r="BW484" i="1"/>
  <c r="BV484" i="1"/>
  <c r="BU484" i="1"/>
  <c r="BT484" i="1"/>
  <c r="BS484" i="1"/>
  <c r="BR484" i="1"/>
  <c r="BQ484" i="1"/>
  <c r="BP484" i="1"/>
  <c r="BO484" i="1"/>
  <c r="BY483" i="1"/>
  <c r="BX483" i="1"/>
  <c r="BW483" i="1"/>
  <c r="BV483" i="1"/>
  <c r="BU483" i="1"/>
  <c r="BT483" i="1"/>
  <c r="BS483" i="1"/>
  <c r="BR483" i="1"/>
  <c r="BQ483" i="1"/>
  <c r="BP483" i="1"/>
  <c r="BO483" i="1"/>
  <c r="BY482" i="1"/>
  <c r="BX482" i="1"/>
  <c r="BW482" i="1"/>
  <c r="BV482" i="1"/>
  <c r="BU482" i="1"/>
  <c r="BT482" i="1"/>
  <c r="BS482" i="1"/>
  <c r="BR482" i="1"/>
  <c r="BQ482" i="1"/>
  <c r="BP482" i="1"/>
  <c r="BO482" i="1"/>
  <c r="BY481" i="1"/>
  <c r="BX481" i="1"/>
  <c r="BW481" i="1"/>
  <c r="BV481" i="1"/>
  <c r="BU481" i="1"/>
  <c r="BT481" i="1"/>
  <c r="BS481" i="1"/>
  <c r="BR481" i="1"/>
  <c r="BQ481" i="1"/>
  <c r="BP481" i="1"/>
  <c r="BO481" i="1"/>
  <c r="BY480" i="1"/>
  <c r="BX480" i="1"/>
  <c r="BW480" i="1"/>
  <c r="BV480" i="1"/>
  <c r="BU480" i="1"/>
  <c r="BT480" i="1"/>
  <c r="BS480" i="1"/>
  <c r="BR480" i="1"/>
  <c r="BQ480" i="1"/>
  <c r="BP480" i="1"/>
  <c r="BO480" i="1"/>
  <c r="BY479" i="1"/>
  <c r="BX479" i="1"/>
  <c r="BW479" i="1"/>
  <c r="BV479" i="1"/>
  <c r="BU479" i="1"/>
  <c r="BT479" i="1"/>
  <c r="BS479" i="1"/>
  <c r="BR479" i="1"/>
  <c r="BQ479" i="1"/>
  <c r="BP479" i="1"/>
  <c r="BO479" i="1"/>
  <c r="BY478" i="1"/>
  <c r="BX478" i="1"/>
  <c r="BW478" i="1"/>
  <c r="BV478" i="1"/>
  <c r="BU478" i="1"/>
  <c r="BT478" i="1"/>
  <c r="BS478" i="1"/>
  <c r="BR478" i="1"/>
  <c r="BQ478" i="1"/>
  <c r="BP478" i="1"/>
  <c r="BO478" i="1"/>
  <c r="BY477" i="1"/>
  <c r="BX477" i="1"/>
  <c r="BW477" i="1"/>
  <c r="BV477" i="1"/>
  <c r="BU477" i="1"/>
  <c r="BT477" i="1"/>
  <c r="BS477" i="1"/>
  <c r="BR477" i="1"/>
  <c r="BQ477" i="1"/>
  <c r="BP477" i="1"/>
  <c r="BO477" i="1"/>
  <c r="BY476" i="1"/>
  <c r="BX476" i="1"/>
  <c r="BW476" i="1"/>
  <c r="BV476" i="1"/>
  <c r="BU476" i="1"/>
  <c r="BT476" i="1"/>
  <c r="BS476" i="1"/>
  <c r="BR476" i="1"/>
  <c r="BQ476" i="1"/>
  <c r="BP476" i="1"/>
  <c r="BO476" i="1"/>
  <c r="BY475" i="1"/>
  <c r="BX475" i="1"/>
  <c r="BW475" i="1"/>
  <c r="BV475" i="1"/>
  <c r="BU475" i="1"/>
  <c r="BT475" i="1"/>
  <c r="BS475" i="1"/>
  <c r="BR475" i="1"/>
  <c r="BQ475" i="1"/>
  <c r="BP475" i="1"/>
  <c r="BO475" i="1"/>
  <c r="BY474" i="1"/>
  <c r="BX474" i="1"/>
  <c r="BW474" i="1"/>
  <c r="BV474" i="1"/>
  <c r="BU474" i="1"/>
  <c r="BT474" i="1"/>
  <c r="BS474" i="1"/>
  <c r="BR474" i="1"/>
  <c r="BQ474" i="1"/>
  <c r="BP474" i="1"/>
  <c r="BO474" i="1"/>
  <c r="BY473" i="1"/>
  <c r="BX473" i="1"/>
  <c r="BW473" i="1"/>
  <c r="BV473" i="1"/>
  <c r="BU473" i="1"/>
  <c r="BT473" i="1"/>
  <c r="BS473" i="1"/>
  <c r="BR473" i="1"/>
  <c r="BQ473" i="1"/>
  <c r="BP473" i="1"/>
  <c r="BO473" i="1"/>
  <c r="BY472" i="1"/>
  <c r="BX472" i="1"/>
  <c r="BW472" i="1"/>
  <c r="BV472" i="1"/>
  <c r="BU472" i="1"/>
  <c r="BT472" i="1"/>
  <c r="BS472" i="1"/>
  <c r="BR472" i="1"/>
  <c r="BQ472" i="1"/>
  <c r="BP472" i="1"/>
  <c r="BO472" i="1"/>
  <c r="BY471" i="1"/>
  <c r="BX471" i="1"/>
  <c r="BW471" i="1"/>
  <c r="BV471" i="1"/>
  <c r="BU471" i="1"/>
  <c r="BT471" i="1"/>
  <c r="BS471" i="1"/>
  <c r="BR471" i="1"/>
  <c r="BQ471" i="1"/>
  <c r="BP471" i="1"/>
  <c r="BO471" i="1"/>
  <c r="BY470" i="1"/>
  <c r="BX470" i="1"/>
  <c r="BW470" i="1"/>
  <c r="BV470" i="1"/>
  <c r="BU470" i="1"/>
  <c r="BT470" i="1"/>
  <c r="BS470" i="1"/>
  <c r="BR470" i="1"/>
  <c r="BQ470" i="1"/>
  <c r="BP470" i="1"/>
  <c r="BO470" i="1"/>
  <c r="BY469" i="1"/>
  <c r="BX469" i="1"/>
  <c r="BW469" i="1"/>
  <c r="BV469" i="1"/>
  <c r="BU469" i="1"/>
  <c r="BT469" i="1"/>
  <c r="BS469" i="1"/>
  <c r="BR469" i="1"/>
  <c r="BQ469" i="1"/>
  <c r="BP469" i="1"/>
  <c r="BO469" i="1"/>
  <c r="BY468" i="1"/>
  <c r="BX468" i="1"/>
  <c r="BW468" i="1"/>
  <c r="BV468" i="1"/>
  <c r="BU468" i="1"/>
  <c r="BT468" i="1"/>
  <c r="BS468" i="1"/>
  <c r="BR468" i="1"/>
  <c r="BQ468" i="1"/>
  <c r="BP468" i="1"/>
  <c r="BO468" i="1"/>
  <c r="BY467" i="1"/>
  <c r="BX467" i="1"/>
  <c r="BW467" i="1"/>
  <c r="BV467" i="1"/>
  <c r="BU467" i="1"/>
  <c r="BT467" i="1"/>
  <c r="BS467" i="1"/>
  <c r="BR467" i="1"/>
  <c r="BQ467" i="1"/>
  <c r="BP467" i="1"/>
  <c r="BO467" i="1"/>
  <c r="BY466" i="1"/>
  <c r="BX466" i="1"/>
  <c r="BW466" i="1"/>
  <c r="BV466" i="1"/>
  <c r="BU466" i="1"/>
  <c r="BT466" i="1"/>
  <c r="BS466" i="1"/>
  <c r="BR466" i="1"/>
  <c r="BQ466" i="1"/>
  <c r="BP466" i="1"/>
  <c r="BO466" i="1"/>
  <c r="BY465" i="1"/>
  <c r="BX465" i="1"/>
  <c r="BW465" i="1"/>
  <c r="BV465" i="1"/>
  <c r="BU465" i="1"/>
  <c r="BT465" i="1"/>
  <c r="BS465" i="1"/>
  <c r="BR465" i="1"/>
  <c r="BQ465" i="1"/>
  <c r="BP465" i="1"/>
  <c r="BO465" i="1"/>
  <c r="BY464" i="1"/>
  <c r="BX464" i="1"/>
  <c r="BW464" i="1"/>
  <c r="BV464" i="1"/>
  <c r="BU464" i="1"/>
  <c r="BT464" i="1"/>
  <c r="BS464" i="1"/>
  <c r="BR464" i="1"/>
  <c r="BQ464" i="1"/>
  <c r="BP464" i="1"/>
  <c r="BO464" i="1"/>
  <c r="BY463" i="1"/>
  <c r="BX463" i="1"/>
  <c r="BW463" i="1"/>
  <c r="BV463" i="1"/>
  <c r="BU463" i="1"/>
  <c r="BT463" i="1"/>
  <c r="BS463" i="1"/>
  <c r="BR463" i="1"/>
  <c r="BQ463" i="1"/>
  <c r="BP463" i="1"/>
  <c r="BO463" i="1"/>
  <c r="BY462" i="1"/>
  <c r="BX462" i="1"/>
  <c r="BW462" i="1"/>
  <c r="BV462" i="1"/>
  <c r="BU462" i="1"/>
  <c r="BT462" i="1"/>
  <c r="BS462" i="1"/>
  <c r="BR462" i="1"/>
  <c r="BQ462" i="1"/>
  <c r="BP462" i="1"/>
  <c r="BO462" i="1"/>
  <c r="BY461" i="1"/>
  <c r="BX461" i="1"/>
  <c r="BW461" i="1"/>
  <c r="BV461" i="1"/>
  <c r="BU461" i="1"/>
  <c r="BT461" i="1"/>
  <c r="BS461" i="1"/>
  <c r="BR461" i="1"/>
  <c r="BQ461" i="1"/>
  <c r="BP461" i="1"/>
  <c r="BO461" i="1"/>
  <c r="BY460" i="1"/>
  <c r="BX460" i="1"/>
  <c r="BW460" i="1"/>
  <c r="BV460" i="1"/>
  <c r="BU460" i="1"/>
  <c r="BT460" i="1"/>
  <c r="BS460" i="1"/>
  <c r="BR460" i="1"/>
  <c r="BQ460" i="1"/>
  <c r="BP460" i="1"/>
  <c r="BO460" i="1"/>
  <c r="BY459" i="1"/>
  <c r="BX459" i="1"/>
  <c r="BW459" i="1"/>
  <c r="BV459" i="1"/>
  <c r="BU459" i="1"/>
  <c r="BT459" i="1"/>
  <c r="BS459" i="1"/>
  <c r="BR459" i="1"/>
  <c r="BQ459" i="1"/>
  <c r="BP459" i="1"/>
  <c r="BO459" i="1"/>
  <c r="BY458" i="1"/>
  <c r="BX458" i="1"/>
  <c r="BW458" i="1"/>
  <c r="BV458" i="1"/>
  <c r="BU458" i="1"/>
  <c r="BT458" i="1"/>
  <c r="BS458" i="1"/>
  <c r="BR458" i="1"/>
  <c r="BQ458" i="1"/>
  <c r="BP458" i="1"/>
  <c r="BO458" i="1"/>
  <c r="BY457" i="1"/>
  <c r="BX457" i="1"/>
  <c r="BW457" i="1"/>
  <c r="BV457" i="1"/>
  <c r="BU457" i="1"/>
  <c r="BT457" i="1"/>
  <c r="BS457" i="1"/>
  <c r="BR457" i="1"/>
  <c r="BQ457" i="1"/>
  <c r="BP457" i="1"/>
  <c r="BO457" i="1"/>
  <c r="BY456" i="1"/>
  <c r="BX456" i="1"/>
  <c r="BW456" i="1"/>
  <c r="BV456" i="1"/>
  <c r="BU456" i="1"/>
  <c r="BT456" i="1"/>
  <c r="BS456" i="1"/>
  <c r="BR456" i="1"/>
  <c r="BQ456" i="1"/>
  <c r="BP456" i="1"/>
  <c r="BO456" i="1"/>
  <c r="BY455" i="1"/>
  <c r="BX455" i="1"/>
  <c r="BW455" i="1"/>
  <c r="BV455" i="1"/>
  <c r="BU455" i="1"/>
  <c r="BT455" i="1"/>
  <c r="BS455" i="1"/>
  <c r="BR455" i="1"/>
  <c r="BQ455" i="1"/>
  <c r="BP455" i="1"/>
  <c r="BO455" i="1"/>
  <c r="BY454" i="1"/>
  <c r="BX454" i="1"/>
  <c r="BW454" i="1"/>
  <c r="BV454" i="1"/>
  <c r="BU454" i="1"/>
  <c r="BT454" i="1"/>
  <c r="BS454" i="1"/>
  <c r="BR454" i="1"/>
  <c r="BQ454" i="1"/>
  <c r="BP454" i="1"/>
  <c r="BO454" i="1"/>
  <c r="BY453" i="1"/>
  <c r="BX453" i="1"/>
  <c r="BW453" i="1"/>
  <c r="BV453" i="1"/>
  <c r="BU453" i="1"/>
  <c r="BT453" i="1"/>
  <c r="BS453" i="1"/>
  <c r="BR453" i="1"/>
  <c r="BQ453" i="1"/>
  <c r="BP453" i="1"/>
  <c r="BO453" i="1"/>
  <c r="BY452" i="1"/>
  <c r="BX452" i="1"/>
  <c r="BW452" i="1"/>
  <c r="BV452" i="1"/>
  <c r="BU452" i="1"/>
  <c r="BT452" i="1"/>
  <c r="BS452" i="1"/>
  <c r="BR452" i="1"/>
  <c r="BQ452" i="1"/>
  <c r="BP452" i="1"/>
  <c r="BO452" i="1"/>
  <c r="BY451" i="1"/>
  <c r="BX451" i="1"/>
  <c r="BW451" i="1"/>
  <c r="BV451" i="1"/>
  <c r="BU451" i="1"/>
  <c r="BT451" i="1"/>
  <c r="BS451" i="1"/>
  <c r="BR451" i="1"/>
  <c r="BQ451" i="1"/>
  <c r="BP451" i="1"/>
  <c r="BO451" i="1"/>
  <c r="BY450" i="1"/>
  <c r="BX450" i="1"/>
  <c r="BW450" i="1"/>
  <c r="BV450" i="1"/>
  <c r="BU450" i="1"/>
  <c r="BT450" i="1"/>
  <c r="BS450" i="1"/>
  <c r="BR450" i="1"/>
  <c r="BQ450" i="1"/>
  <c r="BP450" i="1"/>
  <c r="BO450" i="1"/>
  <c r="BY449" i="1"/>
  <c r="BX449" i="1"/>
  <c r="BW449" i="1"/>
  <c r="BV449" i="1"/>
  <c r="BU449" i="1"/>
  <c r="BT449" i="1"/>
  <c r="BS449" i="1"/>
  <c r="BR449" i="1"/>
  <c r="BQ449" i="1"/>
  <c r="BP449" i="1"/>
  <c r="BO449" i="1"/>
  <c r="BY448" i="1"/>
  <c r="BX448" i="1"/>
  <c r="BW448" i="1"/>
  <c r="BV448" i="1"/>
  <c r="BU448" i="1"/>
  <c r="BT448" i="1"/>
  <c r="BS448" i="1"/>
  <c r="BR448" i="1"/>
  <c r="BQ448" i="1"/>
  <c r="BP448" i="1"/>
  <c r="BO448" i="1"/>
  <c r="BY447" i="1"/>
  <c r="BX447" i="1"/>
  <c r="BW447" i="1"/>
  <c r="BV447" i="1"/>
  <c r="BU447" i="1"/>
  <c r="BT447" i="1"/>
  <c r="BS447" i="1"/>
  <c r="BR447" i="1"/>
  <c r="BQ447" i="1"/>
  <c r="BP447" i="1"/>
  <c r="BO447" i="1"/>
  <c r="BY446" i="1"/>
  <c r="BX446" i="1"/>
  <c r="BW446" i="1"/>
  <c r="BV446" i="1"/>
  <c r="BU446" i="1"/>
  <c r="BT446" i="1"/>
  <c r="BS446" i="1"/>
  <c r="BR446" i="1"/>
  <c r="BQ446" i="1"/>
  <c r="BP446" i="1"/>
  <c r="BO446" i="1"/>
  <c r="BY445" i="1"/>
  <c r="BX445" i="1"/>
  <c r="BW445" i="1"/>
  <c r="BV445" i="1"/>
  <c r="BU445" i="1"/>
  <c r="BT445" i="1"/>
  <c r="BS445" i="1"/>
  <c r="BR445" i="1"/>
  <c r="BQ445" i="1"/>
  <c r="BP445" i="1"/>
  <c r="BO445" i="1"/>
  <c r="BY444" i="1"/>
  <c r="BX444" i="1"/>
  <c r="BW444" i="1"/>
  <c r="BV444" i="1"/>
  <c r="BU444" i="1"/>
  <c r="BT444" i="1"/>
  <c r="BS444" i="1"/>
  <c r="BR444" i="1"/>
  <c r="BQ444" i="1"/>
  <c r="BP444" i="1"/>
  <c r="BO444" i="1"/>
  <c r="BY443" i="1"/>
  <c r="BX443" i="1"/>
  <c r="BW443" i="1"/>
  <c r="BV443" i="1"/>
  <c r="BU443" i="1"/>
  <c r="BT443" i="1"/>
  <c r="BS443" i="1"/>
  <c r="BR443" i="1"/>
  <c r="BQ443" i="1"/>
  <c r="BP443" i="1"/>
  <c r="BO443" i="1"/>
  <c r="BY442" i="1"/>
  <c r="BX442" i="1"/>
  <c r="BW442" i="1"/>
  <c r="BV442" i="1"/>
  <c r="BU442" i="1"/>
  <c r="BT442" i="1"/>
  <c r="BS442" i="1"/>
  <c r="BR442" i="1"/>
  <c r="BQ442" i="1"/>
  <c r="BP442" i="1"/>
  <c r="BO442" i="1"/>
  <c r="BY441" i="1"/>
  <c r="BX441" i="1"/>
  <c r="BW441" i="1"/>
  <c r="BV441" i="1"/>
  <c r="BU441" i="1"/>
  <c r="BT441" i="1"/>
  <c r="BS441" i="1"/>
  <c r="BR441" i="1"/>
  <c r="BQ441" i="1"/>
  <c r="BP441" i="1"/>
  <c r="BO441" i="1"/>
  <c r="BY440" i="1"/>
  <c r="BX440" i="1"/>
  <c r="BW440" i="1"/>
  <c r="BV440" i="1"/>
  <c r="BU440" i="1"/>
  <c r="BT440" i="1"/>
  <c r="BS440" i="1"/>
  <c r="BR440" i="1"/>
  <c r="BQ440" i="1"/>
  <c r="BP440" i="1"/>
  <c r="BO440" i="1"/>
  <c r="BY439" i="1"/>
  <c r="BX439" i="1"/>
  <c r="BW439" i="1"/>
  <c r="BV439" i="1"/>
  <c r="BU439" i="1"/>
  <c r="BT439" i="1"/>
  <c r="BS439" i="1"/>
  <c r="BR439" i="1"/>
  <c r="BQ439" i="1"/>
  <c r="BP439" i="1"/>
  <c r="BO439" i="1"/>
  <c r="BY438" i="1"/>
  <c r="BX438" i="1"/>
  <c r="BW438" i="1"/>
  <c r="BV438" i="1"/>
  <c r="BU438" i="1"/>
  <c r="BT438" i="1"/>
  <c r="BS438" i="1"/>
  <c r="BR438" i="1"/>
  <c r="BQ438" i="1"/>
  <c r="BP438" i="1"/>
  <c r="BO438" i="1"/>
  <c r="BY437" i="1"/>
  <c r="BX437" i="1"/>
  <c r="BW437" i="1"/>
  <c r="BV437" i="1"/>
  <c r="BU437" i="1"/>
  <c r="BT437" i="1"/>
  <c r="BS437" i="1"/>
  <c r="BR437" i="1"/>
  <c r="BQ437" i="1"/>
  <c r="BP437" i="1"/>
  <c r="BO437" i="1"/>
  <c r="BY436" i="1"/>
  <c r="BX436" i="1"/>
  <c r="BW436" i="1"/>
  <c r="BV436" i="1"/>
  <c r="BU436" i="1"/>
  <c r="BT436" i="1"/>
  <c r="BS436" i="1"/>
  <c r="BR436" i="1"/>
  <c r="BQ436" i="1"/>
  <c r="BP436" i="1"/>
  <c r="BO436" i="1"/>
  <c r="BY435" i="1"/>
  <c r="BX435" i="1"/>
  <c r="BW435" i="1"/>
  <c r="BV435" i="1"/>
  <c r="BU435" i="1"/>
  <c r="BT435" i="1"/>
  <c r="BS435" i="1"/>
  <c r="BR435" i="1"/>
  <c r="BQ435" i="1"/>
  <c r="BP435" i="1"/>
  <c r="BO435" i="1"/>
  <c r="BY434" i="1"/>
  <c r="BX434" i="1"/>
  <c r="BW434" i="1"/>
  <c r="BV434" i="1"/>
  <c r="BU434" i="1"/>
  <c r="BT434" i="1"/>
  <c r="BS434" i="1"/>
  <c r="BR434" i="1"/>
  <c r="BQ434" i="1"/>
  <c r="BP434" i="1"/>
  <c r="BO434" i="1"/>
  <c r="BY433" i="1"/>
  <c r="BX433" i="1"/>
  <c r="BW433" i="1"/>
  <c r="BV433" i="1"/>
  <c r="BU433" i="1"/>
  <c r="BT433" i="1"/>
  <c r="BS433" i="1"/>
  <c r="BR433" i="1"/>
  <c r="BQ433" i="1"/>
  <c r="BP433" i="1"/>
  <c r="BO433" i="1"/>
  <c r="BY432" i="1"/>
  <c r="BX432" i="1"/>
  <c r="BW432" i="1"/>
  <c r="BV432" i="1"/>
  <c r="BU432" i="1"/>
  <c r="BT432" i="1"/>
  <c r="BS432" i="1"/>
  <c r="BR432" i="1"/>
  <c r="BQ432" i="1"/>
  <c r="BP432" i="1"/>
  <c r="BO432" i="1"/>
  <c r="BY431" i="1"/>
  <c r="BX431" i="1"/>
  <c r="BW431" i="1"/>
  <c r="BV431" i="1"/>
  <c r="BU431" i="1"/>
  <c r="BT431" i="1"/>
  <c r="BS431" i="1"/>
  <c r="BR431" i="1"/>
  <c r="BQ431" i="1"/>
  <c r="BP431" i="1"/>
  <c r="BO431" i="1"/>
  <c r="BY430" i="1"/>
  <c r="BX430" i="1"/>
  <c r="BW430" i="1"/>
  <c r="BV430" i="1"/>
  <c r="BU430" i="1"/>
  <c r="BT430" i="1"/>
  <c r="BS430" i="1"/>
  <c r="BR430" i="1"/>
  <c r="BQ430" i="1"/>
  <c r="BP430" i="1"/>
  <c r="BO430" i="1"/>
  <c r="BY429" i="1"/>
  <c r="BX429" i="1"/>
  <c r="BW429" i="1"/>
  <c r="BV429" i="1"/>
  <c r="BU429" i="1"/>
  <c r="BT429" i="1"/>
  <c r="BS429" i="1"/>
  <c r="BR429" i="1"/>
  <c r="BQ429" i="1"/>
  <c r="BP429" i="1"/>
  <c r="BO429" i="1"/>
  <c r="BY428" i="1"/>
  <c r="BX428" i="1"/>
  <c r="BW428" i="1"/>
  <c r="BV428" i="1"/>
  <c r="BU428" i="1"/>
  <c r="BT428" i="1"/>
  <c r="BS428" i="1"/>
  <c r="BR428" i="1"/>
  <c r="BQ428" i="1"/>
  <c r="BP428" i="1"/>
  <c r="BO428" i="1"/>
  <c r="BY427" i="1"/>
  <c r="BX427" i="1"/>
  <c r="BW427" i="1"/>
  <c r="BV427" i="1"/>
  <c r="BU427" i="1"/>
  <c r="BT427" i="1"/>
  <c r="BS427" i="1"/>
  <c r="BR427" i="1"/>
  <c r="BQ427" i="1"/>
  <c r="BP427" i="1"/>
  <c r="BO427" i="1"/>
  <c r="BY426" i="1"/>
  <c r="BX426" i="1"/>
  <c r="BW426" i="1"/>
  <c r="BV426" i="1"/>
  <c r="BU426" i="1"/>
  <c r="BT426" i="1"/>
  <c r="BS426" i="1"/>
  <c r="BR426" i="1"/>
  <c r="BQ426" i="1"/>
  <c r="BP426" i="1"/>
  <c r="BO426" i="1"/>
  <c r="BY425" i="1"/>
  <c r="BX425" i="1"/>
  <c r="BW425" i="1"/>
  <c r="BV425" i="1"/>
  <c r="BU425" i="1"/>
  <c r="BT425" i="1"/>
  <c r="BS425" i="1"/>
  <c r="BR425" i="1"/>
  <c r="BQ425" i="1"/>
  <c r="BP425" i="1"/>
  <c r="BO425" i="1"/>
  <c r="BY424" i="1"/>
  <c r="BX424" i="1"/>
  <c r="BW424" i="1"/>
  <c r="BV424" i="1"/>
  <c r="BU424" i="1"/>
  <c r="BT424" i="1"/>
  <c r="BS424" i="1"/>
  <c r="BR424" i="1"/>
  <c r="BQ424" i="1"/>
  <c r="BP424" i="1"/>
  <c r="BO424" i="1"/>
  <c r="BY423" i="1"/>
  <c r="BX423" i="1"/>
  <c r="BW423" i="1"/>
  <c r="BV423" i="1"/>
  <c r="BU423" i="1"/>
  <c r="BT423" i="1"/>
  <c r="BS423" i="1"/>
  <c r="BR423" i="1"/>
  <c r="BQ423" i="1"/>
  <c r="BP423" i="1"/>
  <c r="BO423" i="1"/>
  <c r="BY422" i="1"/>
  <c r="BX422" i="1"/>
  <c r="BW422" i="1"/>
  <c r="BV422" i="1"/>
  <c r="BU422" i="1"/>
  <c r="BT422" i="1"/>
  <c r="BS422" i="1"/>
  <c r="BR422" i="1"/>
  <c r="BQ422" i="1"/>
  <c r="BP422" i="1"/>
  <c r="BO422" i="1"/>
  <c r="BY421" i="1"/>
  <c r="BX421" i="1"/>
  <c r="BW421" i="1"/>
  <c r="BV421" i="1"/>
  <c r="BU421" i="1"/>
  <c r="BT421" i="1"/>
  <c r="BS421" i="1"/>
  <c r="BR421" i="1"/>
  <c r="BQ421" i="1"/>
  <c r="BP421" i="1"/>
  <c r="BO421" i="1"/>
  <c r="BY420" i="1"/>
  <c r="BX420" i="1"/>
  <c r="BW420" i="1"/>
  <c r="BV420" i="1"/>
  <c r="BU420" i="1"/>
  <c r="BT420" i="1"/>
  <c r="BS420" i="1"/>
  <c r="BR420" i="1"/>
  <c r="BQ420" i="1"/>
  <c r="BP420" i="1"/>
  <c r="BO420" i="1"/>
  <c r="BY419" i="1"/>
  <c r="BX419" i="1"/>
  <c r="BW419" i="1"/>
  <c r="BV419" i="1"/>
  <c r="BU419" i="1"/>
  <c r="BT419" i="1"/>
  <c r="BS419" i="1"/>
  <c r="BR419" i="1"/>
  <c r="BQ419" i="1"/>
  <c r="BP419" i="1"/>
  <c r="BO419" i="1"/>
  <c r="BY418" i="1"/>
  <c r="BX418" i="1"/>
  <c r="BW418" i="1"/>
  <c r="BV418" i="1"/>
  <c r="BU418" i="1"/>
  <c r="BT418" i="1"/>
  <c r="BS418" i="1"/>
  <c r="BR418" i="1"/>
  <c r="BQ418" i="1"/>
  <c r="BP418" i="1"/>
  <c r="BO418" i="1"/>
  <c r="BY417" i="1"/>
  <c r="BX417" i="1"/>
  <c r="BW417" i="1"/>
  <c r="BV417" i="1"/>
  <c r="BU417" i="1"/>
  <c r="BT417" i="1"/>
  <c r="BS417" i="1"/>
  <c r="BR417" i="1"/>
  <c r="BQ417" i="1"/>
  <c r="BP417" i="1"/>
  <c r="BO417" i="1"/>
  <c r="BY416" i="1"/>
  <c r="BX416" i="1"/>
  <c r="BW416" i="1"/>
  <c r="BV416" i="1"/>
  <c r="BU416" i="1"/>
  <c r="BT416" i="1"/>
  <c r="BS416" i="1"/>
  <c r="BR416" i="1"/>
  <c r="BQ416" i="1"/>
  <c r="BP416" i="1"/>
  <c r="BO416" i="1"/>
  <c r="BY415" i="1"/>
  <c r="BX415" i="1"/>
  <c r="BW415" i="1"/>
  <c r="BV415" i="1"/>
  <c r="BU415" i="1"/>
  <c r="BT415" i="1"/>
  <c r="BS415" i="1"/>
  <c r="BR415" i="1"/>
  <c r="BQ415" i="1"/>
  <c r="BP415" i="1"/>
  <c r="BO415" i="1"/>
  <c r="BY414" i="1"/>
  <c r="BX414" i="1"/>
  <c r="BW414" i="1"/>
  <c r="BV414" i="1"/>
  <c r="BU414" i="1"/>
  <c r="BT414" i="1"/>
  <c r="BS414" i="1"/>
  <c r="BR414" i="1"/>
  <c r="BQ414" i="1"/>
  <c r="BP414" i="1"/>
  <c r="BO414" i="1"/>
  <c r="BY413" i="1"/>
  <c r="BX413" i="1"/>
  <c r="BW413" i="1"/>
  <c r="BV413" i="1"/>
  <c r="BU413" i="1"/>
  <c r="BT413" i="1"/>
  <c r="BS413" i="1"/>
  <c r="BR413" i="1"/>
  <c r="BQ413" i="1"/>
  <c r="BP413" i="1"/>
  <c r="BO413" i="1"/>
  <c r="BY412" i="1"/>
  <c r="BX412" i="1"/>
  <c r="BW412" i="1"/>
  <c r="BV412" i="1"/>
  <c r="BU412" i="1"/>
  <c r="BT412" i="1"/>
  <c r="BS412" i="1"/>
  <c r="BR412" i="1"/>
  <c r="BQ412" i="1"/>
  <c r="BP412" i="1"/>
  <c r="BO412" i="1"/>
  <c r="BY411" i="1"/>
  <c r="BX411" i="1"/>
  <c r="BW411" i="1"/>
  <c r="BV411" i="1"/>
  <c r="BU411" i="1"/>
  <c r="BT411" i="1"/>
  <c r="BS411" i="1"/>
  <c r="BR411" i="1"/>
  <c r="BQ411" i="1"/>
  <c r="BP411" i="1"/>
  <c r="BO411" i="1"/>
  <c r="BY410" i="1"/>
  <c r="BX410" i="1"/>
  <c r="BW410" i="1"/>
  <c r="BV410" i="1"/>
  <c r="BU410" i="1"/>
  <c r="BT410" i="1"/>
  <c r="BS410" i="1"/>
  <c r="BR410" i="1"/>
  <c r="BQ410" i="1"/>
  <c r="BP410" i="1"/>
  <c r="BO410" i="1"/>
  <c r="BY409" i="1"/>
  <c r="BX409" i="1"/>
  <c r="BW409" i="1"/>
  <c r="BV409" i="1"/>
  <c r="BU409" i="1"/>
  <c r="BT409" i="1"/>
  <c r="BS409" i="1"/>
  <c r="BR409" i="1"/>
  <c r="BQ409" i="1"/>
  <c r="BP409" i="1"/>
  <c r="BO409" i="1"/>
  <c r="BY408" i="1"/>
  <c r="BX408" i="1"/>
  <c r="BW408" i="1"/>
  <c r="BV408" i="1"/>
  <c r="BU408" i="1"/>
  <c r="BT408" i="1"/>
  <c r="BS408" i="1"/>
  <c r="BR408" i="1"/>
  <c r="BQ408" i="1"/>
  <c r="BP408" i="1"/>
  <c r="BO408" i="1"/>
  <c r="BY407" i="1"/>
  <c r="BX407" i="1"/>
  <c r="BW407" i="1"/>
  <c r="BV407" i="1"/>
  <c r="BU407" i="1"/>
  <c r="BT407" i="1"/>
  <c r="BS407" i="1"/>
  <c r="BR407" i="1"/>
  <c r="BQ407" i="1"/>
  <c r="BP407" i="1"/>
  <c r="BO407" i="1"/>
  <c r="BY406" i="1"/>
  <c r="BX406" i="1"/>
  <c r="BW406" i="1"/>
  <c r="BV406" i="1"/>
  <c r="BU406" i="1"/>
  <c r="BT406" i="1"/>
  <c r="BS406" i="1"/>
  <c r="BR406" i="1"/>
  <c r="BQ406" i="1"/>
  <c r="BP406" i="1"/>
  <c r="BO406" i="1"/>
  <c r="BY405" i="1"/>
  <c r="BX405" i="1"/>
  <c r="BW405" i="1"/>
  <c r="BV405" i="1"/>
  <c r="BU405" i="1"/>
  <c r="BT405" i="1"/>
  <c r="BS405" i="1"/>
  <c r="BR405" i="1"/>
  <c r="BQ405" i="1"/>
  <c r="BP405" i="1"/>
  <c r="BO405" i="1"/>
  <c r="BY404" i="1"/>
  <c r="BX404" i="1"/>
  <c r="BW404" i="1"/>
  <c r="BV404" i="1"/>
  <c r="BU404" i="1"/>
  <c r="BT404" i="1"/>
  <c r="BS404" i="1"/>
  <c r="BR404" i="1"/>
  <c r="BQ404" i="1"/>
  <c r="BP404" i="1"/>
  <c r="BO404" i="1"/>
  <c r="BY403" i="1"/>
  <c r="BX403" i="1"/>
  <c r="BW403" i="1"/>
  <c r="BV403" i="1"/>
  <c r="BU403" i="1"/>
  <c r="BT403" i="1"/>
  <c r="BS403" i="1"/>
  <c r="BR403" i="1"/>
  <c r="BQ403" i="1"/>
  <c r="BP403" i="1"/>
  <c r="BO403" i="1"/>
  <c r="BY402" i="1"/>
  <c r="BX402" i="1"/>
  <c r="BW402" i="1"/>
  <c r="BV402" i="1"/>
  <c r="BU402" i="1"/>
  <c r="BT402" i="1"/>
  <c r="BS402" i="1"/>
  <c r="BR402" i="1"/>
  <c r="BQ402" i="1"/>
  <c r="BP402" i="1"/>
  <c r="BO402" i="1"/>
  <c r="BY401" i="1"/>
  <c r="BX401" i="1"/>
  <c r="BW401" i="1"/>
  <c r="BV401" i="1"/>
  <c r="BU401" i="1"/>
  <c r="BT401" i="1"/>
  <c r="BS401" i="1"/>
  <c r="BR401" i="1"/>
  <c r="BQ401" i="1"/>
  <c r="BP401" i="1"/>
  <c r="BO401" i="1"/>
  <c r="BY400" i="1"/>
  <c r="BX400" i="1"/>
  <c r="BW400" i="1"/>
  <c r="BV400" i="1"/>
  <c r="BU400" i="1"/>
  <c r="BT400" i="1"/>
  <c r="BS400" i="1"/>
  <c r="BR400" i="1"/>
  <c r="BQ400" i="1"/>
  <c r="BP400" i="1"/>
  <c r="BO400" i="1"/>
  <c r="BY399" i="1"/>
  <c r="BX399" i="1"/>
  <c r="BW399" i="1"/>
  <c r="BV399" i="1"/>
  <c r="BU399" i="1"/>
  <c r="BT399" i="1"/>
  <c r="BS399" i="1"/>
  <c r="BR399" i="1"/>
  <c r="BQ399" i="1"/>
  <c r="BP399" i="1"/>
  <c r="BO399" i="1"/>
  <c r="BY398" i="1"/>
  <c r="BX398" i="1"/>
  <c r="BW398" i="1"/>
  <c r="BV398" i="1"/>
  <c r="BU398" i="1"/>
  <c r="BT398" i="1"/>
  <c r="BS398" i="1"/>
  <c r="BR398" i="1"/>
  <c r="BQ398" i="1"/>
  <c r="BP398" i="1"/>
  <c r="BO398" i="1"/>
  <c r="BY397" i="1"/>
  <c r="BX397" i="1"/>
  <c r="BW397" i="1"/>
  <c r="BV397" i="1"/>
  <c r="BU397" i="1"/>
  <c r="BT397" i="1"/>
  <c r="BS397" i="1"/>
  <c r="BR397" i="1"/>
  <c r="BQ397" i="1"/>
  <c r="BP397" i="1"/>
  <c r="BO397" i="1"/>
  <c r="BY396" i="1"/>
  <c r="BX396" i="1"/>
  <c r="BW396" i="1"/>
  <c r="BV396" i="1"/>
  <c r="BU396" i="1"/>
  <c r="BT396" i="1"/>
  <c r="BS396" i="1"/>
  <c r="BR396" i="1"/>
  <c r="BQ396" i="1"/>
  <c r="BP396" i="1"/>
  <c r="BO396" i="1"/>
  <c r="BY395" i="1"/>
  <c r="BX395" i="1"/>
  <c r="BW395" i="1"/>
  <c r="BV395" i="1"/>
  <c r="BU395" i="1"/>
  <c r="BT395" i="1"/>
  <c r="BS395" i="1"/>
  <c r="BR395" i="1"/>
  <c r="BQ395" i="1"/>
  <c r="BP395" i="1"/>
  <c r="BO395" i="1"/>
  <c r="BY394" i="1"/>
  <c r="BX394" i="1"/>
  <c r="BW394" i="1"/>
  <c r="BV394" i="1"/>
  <c r="BU394" i="1"/>
  <c r="BT394" i="1"/>
  <c r="BS394" i="1"/>
  <c r="BR394" i="1"/>
  <c r="BQ394" i="1"/>
  <c r="BP394" i="1"/>
  <c r="BO394" i="1"/>
  <c r="BY393" i="1"/>
  <c r="BX393" i="1"/>
  <c r="BW393" i="1"/>
  <c r="BV393" i="1"/>
  <c r="BU393" i="1"/>
  <c r="BT393" i="1"/>
  <c r="BS393" i="1"/>
  <c r="BR393" i="1"/>
  <c r="BQ393" i="1"/>
  <c r="BP393" i="1"/>
  <c r="BO393" i="1"/>
  <c r="BY392" i="1"/>
  <c r="BX392" i="1"/>
  <c r="BW392" i="1"/>
  <c r="BV392" i="1"/>
  <c r="BU392" i="1"/>
  <c r="BT392" i="1"/>
  <c r="BS392" i="1"/>
  <c r="BR392" i="1"/>
  <c r="BQ392" i="1"/>
  <c r="BP392" i="1"/>
  <c r="BO392" i="1"/>
  <c r="BY391" i="1"/>
  <c r="BX391" i="1"/>
  <c r="BW391" i="1"/>
  <c r="BV391" i="1"/>
  <c r="BU391" i="1"/>
  <c r="BT391" i="1"/>
  <c r="BS391" i="1"/>
  <c r="BR391" i="1"/>
  <c r="BQ391" i="1"/>
  <c r="BP391" i="1"/>
  <c r="BO391" i="1"/>
  <c r="BY390" i="1"/>
  <c r="BX390" i="1"/>
  <c r="BW390" i="1"/>
  <c r="BV390" i="1"/>
  <c r="BU390" i="1"/>
  <c r="BT390" i="1"/>
  <c r="BS390" i="1"/>
  <c r="BR390" i="1"/>
  <c r="BQ390" i="1"/>
  <c r="BP390" i="1"/>
  <c r="BO390" i="1"/>
  <c r="BY389" i="1"/>
  <c r="BX389" i="1"/>
  <c r="BW389" i="1"/>
  <c r="BV389" i="1"/>
  <c r="BU389" i="1"/>
  <c r="BT389" i="1"/>
  <c r="BS389" i="1"/>
  <c r="BR389" i="1"/>
  <c r="BQ389" i="1"/>
  <c r="BP389" i="1"/>
  <c r="BO389" i="1"/>
  <c r="BY388" i="1"/>
  <c r="BX388" i="1"/>
  <c r="BW388" i="1"/>
  <c r="BV388" i="1"/>
  <c r="BU388" i="1"/>
  <c r="BT388" i="1"/>
  <c r="BS388" i="1"/>
  <c r="BR388" i="1"/>
  <c r="BQ388" i="1"/>
  <c r="BP388" i="1"/>
  <c r="BO388" i="1"/>
  <c r="BY387" i="1"/>
  <c r="BX387" i="1"/>
  <c r="BW387" i="1"/>
  <c r="BV387" i="1"/>
  <c r="BU387" i="1"/>
  <c r="BT387" i="1"/>
  <c r="BS387" i="1"/>
  <c r="BR387" i="1"/>
  <c r="BQ387" i="1"/>
  <c r="BP387" i="1"/>
  <c r="BO387" i="1"/>
  <c r="BY386" i="1"/>
  <c r="BX386" i="1"/>
  <c r="BW386" i="1"/>
  <c r="BV386" i="1"/>
  <c r="BU386" i="1"/>
  <c r="BT386" i="1"/>
  <c r="BS386" i="1"/>
  <c r="BR386" i="1"/>
  <c r="BQ386" i="1"/>
  <c r="BP386" i="1"/>
  <c r="BO386" i="1"/>
  <c r="BY385" i="1"/>
  <c r="BX385" i="1"/>
  <c r="BW385" i="1"/>
  <c r="BV385" i="1"/>
  <c r="BU385" i="1"/>
  <c r="BT385" i="1"/>
  <c r="BS385" i="1"/>
  <c r="BR385" i="1"/>
  <c r="BQ385" i="1"/>
  <c r="BP385" i="1"/>
  <c r="BO385" i="1"/>
  <c r="BY384" i="1"/>
  <c r="BX384" i="1"/>
  <c r="BW384" i="1"/>
  <c r="BV384" i="1"/>
  <c r="BU384" i="1"/>
  <c r="BT384" i="1"/>
  <c r="BS384" i="1"/>
  <c r="BR384" i="1"/>
  <c r="BQ384" i="1"/>
  <c r="BP384" i="1"/>
  <c r="BO384" i="1"/>
  <c r="BY383" i="1"/>
  <c r="BX383" i="1"/>
  <c r="BW383" i="1"/>
  <c r="BV383" i="1"/>
  <c r="BU383" i="1"/>
  <c r="BT383" i="1"/>
  <c r="BS383" i="1"/>
  <c r="BR383" i="1"/>
  <c r="BQ383" i="1"/>
  <c r="BP383" i="1"/>
  <c r="BO383" i="1"/>
  <c r="BY382" i="1"/>
  <c r="BX382" i="1"/>
  <c r="BW382" i="1"/>
  <c r="BV382" i="1"/>
  <c r="BU382" i="1"/>
  <c r="BT382" i="1"/>
  <c r="BS382" i="1"/>
  <c r="BR382" i="1"/>
  <c r="BQ382" i="1"/>
  <c r="BP382" i="1"/>
  <c r="BO382" i="1"/>
  <c r="BY381" i="1"/>
  <c r="BX381" i="1"/>
  <c r="BW381" i="1"/>
  <c r="BV381" i="1"/>
  <c r="BU381" i="1"/>
  <c r="BT381" i="1"/>
  <c r="BS381" i="1"/>
  <c r="BR381" i="1"/>
  <c r="BQ381" i="1"/>
  <c r="BP381" i="1"/>
  <c r="BO381" i="1"/>
  <c r="BY380" i="1"/>
  <c r="BX380" i="1"/>
  <c r="BW380" i="1"/>
  <c r="BV380" i="1"/>
  <c r="BU380" i="1"/>
  <c r="BT380" i="1"/>
  <c r="BS380" i="1"/>
  <c r="BR380" i="1"/>
  <c r="BQ380" i="1"/>
  <c r="BP380" i="1"/>
  <c r="BO380" i="1"/>
  <c r="BY379" i="1"/>
  <c r="BX379" i="1"/>
  <c r="BW379" i="1"/>
  <c r="BV379" i="1"/>
  <c r="BU379" i="1"/>
  <c r="BT379" i="1"/>
  <c r="BS379" i="1"/>
  <c r="BR379" i="1"/>
  <c r="BQ379" i="1"/>
  <c r="BP379" i="1"/>
  <c r="BO379" i="1"/>
  <c r="BY378" i="1"/>
  <c r="BX378" i="1"/>
  <c r="BW378" i="1"/>
  <c r="BV378" i="1"/>
  <c r="BU378" i="1"/>
  <c r="BT378" i="1"/>
  <c r="BS378" i="1"/>
  <c r="BR378" i="1"/>
  <c r="BQ378" i="1"/>
  <c r="BP378" i="1"/>
  <c r="BO378" i="1"/>
  <c r="BY377" i="1"/>
  <c r="BX377" i="1"/>
  <c r="BW377" i="1"/>
  <c r="BV377" i="1"/>
  <c r="BU377" i="1"/>
  <c r="BT377" i="1"/>
  <c r="BS377" i="1"/>
  <c r="BR377" i="1"/>
  <c r="BQ377" i="1"/>
  <c r="BP377" i="1"/>
  <c r="BO377" i="1"/>
  <c r="BY376" i="1"/>
  <c r="BX376" i="1"/>
  <c r="BW376" i="1"/>
  <c r="BV376" i="1"/>
  <c r="BU376" i="1"/>
  <c r="BT376" i="1"/>
  <c r="BS376" i="1"/>
  <c r="BR376" i="1"/>
  <c r="BQ376" i="1"/>
  <c r="BP376" i="1"/>
  <c r="BO376" i="1"/>
  <c r="BY375" i="1"/>
  <c r="BX375" i="1"/>
  <c r="BW375" i="1"/>
  <c r="BV375" i="1"/>
  <c r="BU375" i="1"/>
  <c r="BT375" i="1"/>
  <c r="BS375" i="1"/>
  <c r="BR375" i="1"/>
  <c r="BQ375" i="1"/>
  <c r="BP375" i="1"/>
  <c r="BO375" i="1"/>
  <c r="BY374" i="1"/>
  <c r="BX374" i="1"/>
  <c r="BW374" i="1"/>
  <c r="BV374" i="1"/>
  <c r="BU374" i="1"/>
  <c r="BT374" i="1"/>
  <c r="BS374" i="1"/>
  <c r="BR374" i="1"/>
  <c r="BQ374" i="1"/>
  <c r="BP374" i="1"/>
  <c r="BO374" i="1"/>
  <c r="BY373" i="1"/>
  <c r="BX373" i="1"/>
  <c r="BW373" i="1"/>
  <c r="BV373" i="1"/>
  <c r="BU373" i="1"/>
  <c r="BT373" i="1"/>
  <c r="BS373" i="1"/>
  <c r="BR373" i="1"/>
  <c r="BQ373" i="1"/>
  <c r="BP373" i="1"/>
  <c r="BO373" i="1"/>
  <c r="BY372" i="1"/>
  <c r="BX372" i="1"/>
  <c r="BW372" i="1"/>
  <c r="BV372" i="1"/>
  <c r="BU372" i="1"/>
  <c r="BT372" i="1"/>
  <c r="BS372" i="1"/>
  <c r="BR372" i="1"/>
  <c r="BQ372" i="1"/>
  <c r="BP372" i="1"/>
  <c r="BO372" i="1"/>
  <c r="BY371" i="1"/>
  <c r="BX371" i="1"/>
  <c r="BW371" i="1"/>
  <c r="BV371" i="1"/>
  <c r="BU371" i="1"/>
  <c r="BT371" i="1"/>
  <c r="BS371" i="1"/>
  <c r="BR371" i="1"/>
  <c r="BQ371" i="1"/>
  <c r="BP371" i="1"/>
  <c r="BO371" i="1"/>
  <c r="BY370" i="1"/>
  <c r="BX370" i="1"/>
  <c r="BW370" i="1"/>
  <c r="BV370" i="1"/>
  <c r="BU370" i="1"/>
  <c r="BT370" i="1"/>
  <c r="BS370" i="1"/>
  <c r="BR370" i="1"/>
  <c r="BQ370" i="1"/>
  <c r="BP370" i="1"/>
  <c r="BO370" i="1"/>
  <c r="BY369" i="1"/>
  <c r="BX369" i="1"/>
  <c r="BW369" i="1"/>
  <c r="BV369" i="1"/>
  <c r="BU369" i="1"/>
  <c r="BT369" i="1"/>
  <c r="BS369" i="1"/>
  <c r="BR369" i="1"/>
  <c r="BQ369" i="1"/>
  <c r="BP369" i="1"/>
  <c r="BO369" i="1"/>
  <c r="BY368" i="1"/>
  <c r="BX368" i="1"/>
  <c r="BW368" i="1"/>
  <c r="BV368" i="1"/>
  <c r="BU368" i="1"/>
  <c r="BT368" i="1"/>
  <c r="BS368" i="1"/>
  <c r="BR368" i="1"/>
  <c r="BQ368" i="1"/>
  <c r="BP368" i="1"/>
  <c r="BO368" i="1"/>
  <c r="BY367" i="1"/>
  <c r="BX367" i="1"/>
  <c r="BW367" i="1"/>
  <c r="BV367" i="1"/>
  <c r="BU367" i="1"/>
  <c r="BT367" i="1"/>
  <c r="BS367" i="1"/>
  <c r="BR367" i="1"/>
  <c r="BQ367" i="1"/>
  <c r="BP367" i="1"/>
  <c r="BO367" i="1"/>
  <c r="BY366" i="1"/>
  <c r="BX366" i="1"/>
  <c r="BW366" i="1"/>
  <c r="BV366" i="1"/>
  <c r="BU366" i="1"/>
  <c r="BT366" i="1"/>
  <c r="BS366" i="1"/>
  <c r="BR366" i="1"/>
  <c r="BQ366" i="1"/>
  <c r="BP366" i="1"/>
  <c r="BO366" i="1"/>
  <c r="BY365" i="1"/>
  <c r="BX365" i="1"/>
  <c r="BW365" i="1"/>
  <c r="BV365" i="1"/>
  <c r="BU365" i="1"/>
  <c r="BT365" i="1"/>
  <c r="BS365" i="1"/>
  <c r="BR365" i="1"/>
  <c r="BQ365" i="1"/>
  <c r="BP365" i="1"/>
  <c r="BO365" i="1"/>
  <c r="BY364" i="1"/>
  <c r="BX364" i="1"/>
  <c r="BW364" i="1"/>
  <c r="BV364" i="1"/>
  <c r="BU364" i="1"/>
  <c r="BT364" i="1"/>
  <c r="BS364" i="1"/>
  <c r="BR364" i="1"/>
  <c r="BQ364" i="1"/>
  <c r="BP364" i="1"/>
  <c r="BO364" i="1"/>
  <c r="BY363" i="1"/>
  <c r="BX363" i="1"/>
  <c r="BW363" i="1"/>
  <c r="BV363" i="1"/>
  <c r="BU363" i="1"/>
  <c r="BT363" i="1"/>
  <c r="BS363" i="1"/>
  <c r="BR363" i="1"/>
  <c r="BQ363" i="1"/>
  <c r="BP363" i="1"/>
  <c r="BO363" i="1"/>
  <c r="BY362" i="1"/>
  <c r="BX362" i="1"/>
  <c r="BW362" i="1"/>
  <c r="BV362" i="1"/>
  <c r="BU362" i="1"/>
  <c r="BT362" i="1"/>
  <c r="BS362" i="1"/>
  <c r="BR362" i="1"/>
  <c r="BQ362" i="1"/>
  <c r="BP362" i="1"/>
  <c r="BO362" i="1"/>
  <c r="BY361" i="1"/>
  <c r="BX361" i="1"/>
  <c r="BW361" i="1"/>
  <c r="BV361" i="1"/>
  <c r="BU361" i="1"/>
  <c r="BT361" i="1"/>
  <c r="BS361" i="1"/>
  <c r="BR361" i="1"/>
  <c r="BQ361" i="1"/>
  <c r="BP361" i="1"/>
  <c r="BO361" i="1"/>
  <c r="BY360" i="1"/>
  <c r="BX360" i="1"/>
  <c r="BW360" i="1"/>
  <c r="BV360" i="1"/>
  <c r="BU360" i="1"/>
  <c r="BT360" i="1"/>
  <c r="BS360" i="1"/>
  <c r="BR360" i="1"/>
  <c r="BQ360" i="1"/>
  <c r="BP360" i="1"/>
  <c r="BO360" i="1"/>
  <c r="BY359" i="1"/>
  <c r="BX359" i="1"/>
  <c r="BW359" i="1"/>
  <c r="BV359" i="1"/>
  <c r="BU359" i="1"/>
  <c r="BT359" i="1"/>
  <c r="BS359" i="1"/>
  <c r="BR359" i="1"/>
  <c r="BQ359" i="1"/>
  <c r="BP359" i="1"/>
  <c r="BO359" i="1"/>
  <c r="BY358" i="1"/>
  <c r="BX358" i="1"/>
  <c r="BW358" i="1"/>
  <c r="BV358" i="1"/>
  <c r="BU358" i="1"/>
  <c r="BT358" i="1"/>
  <c r="BS358" i="1"/>
  <c r="BR358" i="1"/>
  <c r="BQ358" i="1"/>
  <c r="BP358" i="1"/>
  <c r="BO358" i="1"/>
  <c r="BY357" i="1"/>
  <c r="BX357" i="1"/>
  <c r="BW357" i="1"/>
  <c r="BV357" i="1"/>
  <c r="BU357" i="1"/>
  <c r="BT357" i="1"/>
  <c r="BS357" i="1"/>
  <c r="BR357" i="1"/>
  <c r="BQ357" i="1"/>
  <c r="BP357" i="1"/>
  <c r="BO357" i="1"/>
  <c r="BY356" i="1"/>
  <c r="BX356" i="1"/>
  <c r="BW356" i="1"/>
  <c r="BV356" i="1"/>
  <c r="BU356" i="1"/>
  <c r="BT356" i="1"/>
  <c r="BS356" i="1"/>
  <c r="BR356" i="1"/>
  <c r="BQ356" i="1"/>
  <c r="BP356" i="1"/>
  <c r="BO356" i="1"/>
  <c r="BY355" i="1"/>
  <c r="BX355" i="1"/>
  <c r="BW355" i="1"/>
  <c r="BV355" i="1"/>
  <c r="BU355" i="1"/>
  <c r="BT355" i="1"/>
  <c r="BS355" i="1"/>
  <c r="BR355" i="1"/>
  <c r="BQ355" i="1"/>
  <c r="BP355" i="1"/>
  <c r="BO355" i="1"/>
  <c r="BY354" i="1"/>
  <c r="BX354" i="1"/>
  <c r="BW354" i="1"/>
  <c r="BV354" i="1"/>
  <c r="BU354" i="1"/>
  <c r="BT354" i="1"/>
  <c r="BS354" i="1"/>
  <c r="BR354" i="1"/>
  <c r="BQ354" i="1"/>
  <c r="BP354" i="1"/>
  <c r="BO354" i="1"/>
  <c r="BY353" i="1"/>
  <c r="BX353" i="1"/>
  <c r="BW353" i="1"/>
  <c r="BV353" i="1"/>
  <c r="BU353" i="1"/>
  <c r="BT353" i="1"/>
  <c r="BS353" i="1"/>
  <c r="BR353" i="1"/>
  <c r="BQ353" i="1"/>
  <c r="BP353" i="1"/>
  <c r="BO353" i="1"/>
  <c r="BY352" i="1"/>
  <c r="BX352" i="1"/>
  <c r="BW352" i="1"/>
  <c r="BV352" i="1"/>
  <c r="BU352" i="1"/>
  <c r="BT352" i="1"/>
  <c r="BS352" i="1"/>
  <c r="BR352" i="1"/>
  <c r="BQ352" i="1"/>
  <c r="BP352" i="1"/>
  <c r="BO352" i="1"/>
  <c r="BY351" i="1"/>
  <c r="BX351" i="1"/>
  <c r="BW351" i="1"/>
  <c r="BV351" i="1"/>
  <c r="BU351" i="1"/>
  <c r="BT351" i="1"/>
  <c r="BS351" i="1"/>
  <c r="BR351" i="1"/>
  <c r="BQ351" i="1"/>
  <c r="BP351" i="1"/>
  <c r="BO351" i="1"/>
  <c r="BY350" i="1"/>
  <c r="BX350" i="1"/>
  <c r="BW350" i="1"/>
  <c r="BV350" i="1"/>
  <c r="BU350" i="1"/>
  <c r="BT350" i="1"/>
  <c r="BS350" i="1"/>
  <c r="BR350" i="1"/>
  <c r="BQ350" i="1"/>
  <c r="BP350" i="1"/>
  <c r="BO350" i="1"/>
  <c r="BY349" i="1"/>
  <c r="BX349" i="1"/>
  <c r="BW349" i="1"/>
  <c r="BV349" i="1"/>
  <c r="BU349" i="1"/>
  <c r="BT349" i="1"/>
  <c r="BS349" i="1"/>
  <c r="BR349" i="1"/>
  <c r="BQ349" i="1"/>
  <c r="BP349" i="1"/>
  <c r="BO349" i="1"/>
  <c r="BY348" i="1"/>
  <c r="BX348" i="1"/>
  <c r="BW348" i="1"/>
  <c r="BV348" i="1"/>
  <c r="BU348" i="1"/>
  <c r="BT348" i="1"/>
  <c r="BS348" i="1"/>
  <c r="BR348" i="1"/>
  <c r="BQ348" i="1"/>
  <c r="BP348" i="1"/>
  <c r="BO348" i="1"/>
  <c r="BY347" i="1"/>
  <c r="BX347" i="1"/>
  <c r="BW347" i="1"/>
  <c r="BV347" i="1"/>
  <c r="BU347" i="1"/>
  <c r="BT347" i="1"/>
  <c r="BS347" i="1"/>
  <c r="BR347" i="1"/>
  <c r="BQ347" i="1"/>
  <c r="BP347" i="1"/>
  <c r="BO347" i="1"/>
  <c r="BY346" i="1"/>
  <c r="BX346" i="1"/>
  <c r="BW346" i="1"/>
  <c r="BV346" i="1"/>
  <c r="BU346" i="1"/>
  <c r="BT346" i="1"/>
  <c r="BS346" i="1"/>
  <c r="BR346" i="1"/>
  <c r="BQ346" i="1"/>
  <c r="BP346" i="1"/>
  <c r="BO346" i="1"/>
  <c r="BY345" i="1"/>
  <c r="BX345" i="1"/>
  <c r="BW345" i="1"/>
  <c r="BV345" i="1"/>
  <c r="BU345" i="1"/>
  <c r="BT345" i="1"/>
  <c r="BS345" i="1"/>
  <c r="BR345" i="1"/>
  <c r="BQ345" i="1"/>
  <c r="BP345" i="1"/>
  <c r="BO345" i="1"/>
  <c r="BY344" i="1"/>
  <c r="BX344" i="1"/>
  <c r="BW344" i="1"/>
  <c r="BV344" i="1"/>
  <c r="BU344" i="1"/>
  <c r="BT344" i="1"/>
  <c r="BS344" i="1"/>
  <c r="BR344" i="1"/>
  <c r="BQ344" i="1"/>
  <c r="BP344" i="1"/>
  <c r="BO344" i="1"/>
  <c r="BY343" i="1"/>
  <c r="BX343" i="1"/>
  <c r="BW343" i="1"/>
  <c r="BV343" i="1"/>
  <c r="BU343" i="1"/>
  <c r="BT343" i="1"/>
  <c r="BS343" i="1"/>
  <c r="BR343" i="1"/>
  <c r="BQ343" i="1"/>
  <c r="BP343" i="1"/>
  <c r="BO343" i="1"/>
  <c r="BY342" i="1"/>
  <c r="BX342" i="1"/>
  <c r="BW342" i="1"/>
  <c r="BV342" i="1"/>
  <c r="BU342" i="1"/>
  <c r="BT342" i="1"/>
  <c r="BS342" i="1"/>
  <c r="BR342" i="1"/>
  <c r="BQ342" i="1"/>
  <c r="BP342" i="1"/>
  <c r="BO342" i="1"/>
  <c r="BY341" i="1"/>
  <c r="BX341" i="1"/>
  <c r="BW341" i="1"/>
  <c r="BV341" i="1"/>
  <c r="BU341" i="1"/>
  <c r="BT341" i="1"/>
  <c r="BS341" i="1"/>
  <c r="BR341" i="1"/>
  <c r="BQ341" i="1"/>
  <c r="BP341" i="1"/>
  <c r="BO341" i="1"/>
  <c r="BY340" i="1"/>
  <c r="BX340" i="1"/>
  <c r="BW340" i="1"/>
  <c r="BV340" i="1"/>
  <c r="BU340" i="1"/>
  <c r="BT340" i="1"/>
  <c r="BS340" i="1"/>
  <c r="BR340" i="1"/>
  <c r="BQ340" i="1"/>
  <c r="BP340" i="1"/>
  <c r="BO340" i="1"/>
  <c r="BY339" i="1"/>
  <c r="BX339" i="1"/>
  <c r="BW339" i="1"/>
  <c r="BV339" i="1"/>
  <c r="BU339" i="1"/>
  <c r="BT339" i="1"/>
  <c r="BS339" i="1"/>
  <c r="BR339" i="1"/>
  <c r="BQ339" i="1"/>
  <c r="BP339" i="1"/>
  <c r="BO339" i="1"/>
  <c r="BY338" i="1"/>
  <c r="BX338" i="1"/>
  <c r="BW338" i="1"/>
  <c r="BV338" i="1"/>
  <c r="BU338" i="1"/>
  <c r="BT338" i="1"/>
  <c r="BS338" i="1"/>
  <c r="BR338" i="1"/>
  <c r="BQ338" i="1"/>
  <c r="BP338" i="1"/>
  <c r="BO338" i="1"/>
  <c r="BY337" i="1"/>
  <c r="BX337" i="1"/>
  <c r="BW337" i="1"/>
  <c r="BV337" i="1"/>
  <c r="BU337" i="1"/>
  <c r="BT337" i="1"/>
  <c r="BS337" i="1"/>
  <c r="BR337" i="1"/>
  <c r="BQ337" i="1"/>
  <c r="BP337" i="1"/>
  <c r="BO337" i="1"/>
  <c r="BY336" i="1"/>
  <c r="BX336" i="1"/>
  <c r="BW336" i="1"/>
  <c r="BV336" i="1"/>
  <c r="BU336" i="1"/>
  <c r="BT336" i="1"/>
  <c r="BS336" i="1"/>
  <c r="BR336" i="1"/>
  <c r="BQ336" i="1"/>
  <c r="BP336" i="1"/>
  <c r="BO336" i="1"/>
  <c r="BY335" i="1"/>
  <c r="BX335" i="1"/>
  <c r="BW335" i="1"/>
  <c r="BV335" i="1"/>
  <c r="BU335" i="1"/>
  <c r="BT335" i="1"/>
  <c r="BS335" i="1"/>
  <c r="BR335" i="1"/>
  <c r="BQ335" i="1"/>
  <c r="BP335" i="1"/>
  <c r="BO335" i="1"/>
  <c r="BY334" i="1"/>
  <c r="BX334" i="1"/>
  <c r="BW334" i="1"/>
  <c r="BV334" i="1"/>
  <c r="BU334" i="1"/>
  <c r="BT334" i="1"/>
  <c r="BS334" i="1"/>
  <c r="BR334" i="1"/>
  <c r="BQ334" i="1"/>
  <c r="BP334" i="1"/>
  <c r="BO334" i="1"/>
  <c r="BY333" i="1"/>
  <c r="BX333" i="1"/>
  <c r="BW333" i="1"/>
  <c r="BV333" i="1"/>
  <c r="BU333" i="1"/>
  <c r="BT333" i="1"/>
  <c r="BS333" i="1"/>
  <c r="BR333" i="1"/>
  <c r="BQ333" i="1"/>
  <c r="BP333" i="1"/>
  <c r="BO333" i="1"/>
  <c r="BY332" i="1"/>
  <c r="BX332" i="1"/>
  <c r="BW332" i="1"/>
  <c r="BV332" i="1"/>
  <c r="BU332" i="1"/>
  <c r="BT332" i="1"/>
  <c r="BS332" i="1"/>
  <c r="BR332" i="1"/>
  <c r="BQ332" i="1"/>
  <c r="BP332" i="1"/>
  <c r="BO332" i="1"/>
  <c r="BY331" i="1"/>
  <c r="BX331" i="1"/>
  <c r="BW331" i="1"/>
  <c r="BV331" i="1"/>
  <c r="BU331" i="1"/>
  <c r="BT331" i="1"/>
  <c r="BS331" i="1"/>
  <c r="BR331" i="1"/>
  <c r="BQ331" i="1"/>
  <c r="BP331" i="1"/>
  <c r="BO331" i="1"/>
  <c r="BY330" i="1"/>
  <c r="BX330" i="1"/>
  <c r="BW330" i="1"/>
  <c r="BV330" i="1"/>
  <c r="BU330" i="1"/>
  <c r="BT330" i="1"/>
  <c r="BS330" i="1"/>
  <c r="BR330" i="1"/>
  <c r="BQ330" i="1"/>
  <c r="BP330" i="1"/>
  <c r="BO330" i="1"/>
  <c r="BY329" i="1"/>
  <c r="BX329" i="1"/>
  <c r="BW329" i="1"/>
  <c r="BV329" i="1"/>
  <c r="BU329" i="1"/>
  <c r="BT329" i="1"/>
  <c r="BS329" i="1"/>
  <c r="BR329" i="1"/>
  <c r="BQ329" i="1"/>
  <c r="BP329" i="1"/>
  <c r="BO329" i="1"/>
  <c r="BY328" i="1"/>
  <c r="BX328" i="1"/>
  <c r="BW328" i="1"/>
  <c r="BV328" i="1"/>
  <c r="BU328" i="1"/>
  <c r="BT328" i="1"/>
  <c r="BS328" i="1"/>
  <c r="BR328" i="1"/>
  <c r="BQ328" i="1"/>
  <c r="BP328" i="1"/>
  <c r="BO328" i="1"/>
  <c r="BY327" i="1"/>
  <c r="BX327" i="1"/>
  <c r="BW327" i="1"/>
  <c r="BV327" i="1"/>
  <c r="BU327" i="1"/>
  <c r="BT327" i="1"/>
  <c r="BS327" i="1"/>
  <c r="BR327" i="1"/>
  <c r="BQ327" i="1"/>
  <c r="BP327" i="1"/>
  <c r="BO327" i="1"/>
  <c r="BY326" i="1"/>
  <c r="BX326" i="1"/>
  <c r="BW326" i="1"/>
  <c r="BV326" i="1"/>
  <c r="BU326" i="1"/>
  <c r="BT326" i="1"/>
  <c r="BS326" i="1"/>
  <c r="BR326" i="1"/>
  <c r="BQ326" i="1"/>
  <c r="BP326" i="1"/>
  <c r="BO326" i="1"/>
  <c r="BY325" i="1"/>
  <c r="BX325" i="1"/>
  <c r="BW325" i="1"/>
  <c r="BV325" i="1"/>
  <c r="BU325" i="1"/>
  <c r="BT325" i="1"/>
  <c r="BS325" i="1"/>
  <c r="BR325" i="1"/>
  <c r="BQ325" i="1"/>
  <c r="BP325" i="1"/>
  <c r="BO325" i="1"/>
  <c r="BY324" i="1"/>
  <c r="BX324" i="1"/>
  <c r="BW324" i="1"/>
  <c r="BV324" i="1"/>
  <c r="BU324" i="1"/>
  <c r="BT324" i="1"/>
  <c r="BS324" i="1"/>
  <c r="BR324" i="1"/>
  <c r="BQ324" i="1"/>
  <c r="BP324" i="1"/>
  <c r="BO324" i="1"/>
  <c r="BY323" i="1"/>
  <c r="BX323" i="1"/>
  <c r="BW323" i="1"/>
  <c r="BV323" i="1"/>
  <c r="BU323" i="1"/>
  <c r="BT323" i="1"/>
  <c r="BS323" i="1"/>
  <c r="BR323" i="1"/>
  <c r="BQ323" i="1"/>
  <c r="BP323" i="1"/>
  <c r="BO323" i="1"/>
  <c r="BY322" i="1"/>
  <c r="BX322" i="1"/>
  <c r="BW322" i="1"/>
  <c r="BV322" i="1"/>
  <c r="BU322" i="1"/>
  <c r="BT322" i="1"/>
  <c r="BS322" i="1"/>
  <c r="BR322" i="1"/>
  <c r="BQ322" i="1"/>
  <c r="BP322" i="1"/>
  <c r="BO322" i="1"/>
  <c r="BY321" i="1"/>
  <c r="BX321" i="1"/>
  <c r="BW321" i="1"/>
  <c r="BV321" i="1"/>
  <c r="BU321" i="1"/>
  <c r="BT321" i="1"/>
  <c r="BS321" i="1"/>
  <c r="BR321" i="1"/>
  <c r="BQ321" i="1"/>
  <c r="BP321" i="1"/>
  <c r="BO321" i="1"/>
  <c r="BY320" i="1"/>
  <c r="BX320" i="1"/>
  <c r="BW320" i="1"/>
  <c r="BV320" i="1"/>
  <c r="BU320" i="1"/>
  <c r="BT320" i="1"/>
  <c r="BS320" i="1"/>
  <c r="BR320" i="1"/>
  <c r="BQ320" i="1"/>
  <c r="BP320" i="1"/>
  <c r="BO320" i="1"/>
  <c r="BY319" i="1"/>
  <c r="BX319" i="1"/>
  <c r="BW319" i="1"/>
  <c r="BV319" i="1"/>
  <c r="BU319" i="1"/>
  <c r="BT319" i="1"/>
  <c r="BS319" i="1"/>
  <c r="BR319" i="1"/>
  <c r="BQ319" i="1"/>
  <c r="BP319" i="1"/>
  <c r="BO319" i="1"/>
  <c r="BY318" i="1"/>
  <c r="BX318" i="1"/>
  <c r="BW318" i="1"/>
  <c r="BV318" i="1"/>
  <c r="BU318" i="1"/>
  <c r="BT318" i="1"/>
  <c r="BS318" i="1"/>
  <c r="BR318" i="1"/>
  <c r="BQ318" i="1"/>
  <c r="BP318" i="1"/>
  <c r="BO318" i="1"/>
  <c r="BY317" i="1"/>
  <c r="BX317" i="1"/>
  <c r="BW317" i="1"/>
  <c r="BV317" i="1"/>
  <c r="BU317" i="1"/>
  <c r="BT317" i="1"/>
  <c r="BS317" i="1"/>
  <c r="BR317" i="1"/>
  <c r="BQ317" i="1"/>
  <c r="BP317" i="1"/>
  <c r="BO317" i="1"/>
  <c r="BY316" i="1"/>
  <c r="BX316" i="1"/>
  <c r="BW316" i="1"/>
  <c r="BV316" i="1"/>
  <c r="BU316" i="1"/>
  <c r="BT316" i="1"/>
  <c r="BS316" i="1"/>
  <c r="BR316" i="1"/>
  <c r="BQ316" i="1"/>
  <c r="BP316" i="1"/>
  <c r="BO316" i="1"/>
  <c r="BY315" i="1"/>
  <c r="BX315" i="1"/>
  <c r="BW315" i="1"/>
  <c r="BV315" i="1"/>
  <c r="BU315" i="1"/>
  <c r="BT315" i="1"/>
  <c r="BS315" i="1"/>
  <c r="BR315" i="1"/>
  <c r="BQ315" i="1"/>
  <c r="BP315" i="1"/>
  <c r="BO315" i="1"/>
  <c r="BY314" i="1"/>
  <c r="BX314" i="1"/>
  <c r="BW314" i="1"/>
  <c r="BV314" i="1"/>
  <c r="BU314" i="1"/>
  <c r="BT314" i="1"/>
  <c r="BS314" i="1"/>
  <c r="BR314" i="1"/>
  <c r="BQ314" i="1"/>
  <c r="BP314" i="1"/>
  <c r="BO314" i="1"/>
  <c r="BY313" i="1"/>
  <c r="BX313" i="1"/>
  <c r="BW313" i="1"/>
  <c r="BV313" i="1"/>
  <c r="BU313" i="1"/>
  <c r="BT313" i="1"/>
  <c r="BS313" i="1"/>
  <c r="BR313" i="1"/>
  <c r="BQ313" i="1"/>
  <c r="BP313" i="1"/>
  <c r="BO313" i="1"/>
  <c r="BY312" i="1"/>
  <c r="BX312" i="1"/>
  <c r="BW312" i="1"/>
  <c r="BV312" i="1"/>
  <c r="BU312" i="1"/>
  <c r="BT312" i="1"/>
  <c r="BS312" i="1"/>
  <c r="BR312" i="1"/>
  <c r="BQ312" i="1"/>
  <c r="BP312" i="1"/>
  <c r="BO312" i="1"/>
  <c r="BY311" i="1"/>
  <c r="BX311" i="1"/>
  <c r="BW311" i="1"/>
  <c r="BV311" i="1"/>
  <c r="BU311" i="1"/>
  <c r="BT311" i="1"/>
  <c r="BS311" i="1"/>
  <c r="BR311" i="1"/>
  <c r="BQ311" i="1"/>
  <c r="BP311" i="1"/>
  <c r="BO311" i="1"/>
  <c r="BY310" i="1"/>
  <c r="BX310" i="1"/>
  <c r="BW310" i="1"/>
  <c r="BV310" i="1"/>
  <c r="BU310" i="1"/>
  <c r="BT310" i="1"/>
  <c r="BS310" i="1"/>
  <c r="BR310" i="1"/>
  <c r="BQ310" i="1"/>
  <c r="BP310" i="1"/>
  <c r="BO310" i="1"/>
  <c r="BY309" i="1"/>
  <c r="BX309" i="1"/>
  <c r="BW309" i="1"/>
  <c r="BV309" i="1"/>
  <c r="BU309" i="1"/>
  <c r="BT309" i="1"/>
  <c r="BS309" i="1"/>
  <c r="BR309" i="1"/>
  <c r="BQ309" i="1"/>
  <c r="BP309" i="1"/>
  <c r="BO309" i="1"/>
  <c r="BY308" i="1"/>
  <c r="BX308" i="1"/>
  <c r="BW308" i="1"/>
  <c r="BV308" i="1"/>
  <c r="BU308" i="1"/>
  <c r="BT308" i="1"/>
  <c r="BS308" i="1"/>
  <c r="BR308" i="1"/>
  <c r="BQ308" i="1"/>
  <c r="BP308" i="1"/>
  <c r="BO308" i="1"/>
  <c r="BY307" i="1"/>
  <c r="BX307" i="1"/>
  <c r="BW307" i="1"/>
  <c r="BV307" i="1"/>
  <c r="BU307" i="1"/>
  <c r="BT307" i="1"/>
  <c r="BS307" i="1"/>
  <c r="BR307" i="1"/>
  <c r="BQ307" i="1"/>
  <c r="BP307" i="1"/>
  <c r="BO307" i="1"/>
  <c r="BY306" i="1"/>
  <c r="BX306" i="1"/>
  <c r="BW306" i="1"/>
  <c r="BV306" i="1"/>
  <c r="BU306" i="1"/>
  <c r="BT306" i="1"/>
  <c r="BS306" i="1"/>
  <c r="BR306" i="1"/>
  <c r="BQ306" i="1"/>
  <c r="BP306" i="1"/>
  <c r="BO306" i="1"/>
  <c r="BY305" i="1"/>
  <c r="BX305" i="1"/>
  <c r="BW305" i="1"/>
  <c r="BV305" i="1"/>
  <c r="BU305" i="1"/>
  <c r="BT305" i="1"/>
  <c r="BS305" i="1"/>
  <c r="BR305" i="1"/>
  <c r="BQ305" i="1"/>
  <c r="BP305" i="1"/>
  <c r="BO305" i="1"/>
  <c r="BY304" i="1"/>
  <c r="BX304" i="1"/>
  <c r="BW304" i="1"/>
  <c r="BV304" i="1"/>
  <c r="BU304" i="1"/>
  <c r="BT304" i="1"/>
  <c r="BS304" i="1"/>
  <c r="BR304" i="1"/>
  <c r="BQ304" i="1"/>
  <c r="BP304" i="1"/>
  <c r="BO304" i="1"/>
  <c r="BY303" i="1"/>
  <c r="BX303" i="1"/>
  <c r="BW303" i="1"/>
  <c r="BV303" i="1"/>
  <c r="BU303" i="1"/>
  <c r="BT303" i="1"/>
  <c r="BS303" i="1"/>
  <c r="BR303" i="1"/>
  <c r="BQ303" i="1"/>
  <c r="BP303" i="1"/>
  <c r="BO303" i="1"/>
  <c r="BY302" i="1"/>
  <c r="BX302" i="1"/>
  <c r="BW302" i="1"/>
  <c r="BV302" i="1"/>
  <c r="BU302" i="1"/>
  <c r="BT302" i="1"/>
  <c r="BS302" i="1"/>
  <c r="BR302" i="1"/>
  <c r="BQ302" i="1"/>
  <c r="BP302" i="1"/>
  <c r="BO302" i="1"/>
  <c r="BY301" i="1"/>
  <c r="BX301" i="1"/>
  <c r="BW301" i="1"/>
  <c r="BV301" i="1"/>
  <c r="BU301" i="1"/>
  <c r="BT301" i="1"/>
  <c r="BS301" i="1"/>
  <c r="BR301" i="1"/>
  <c r="BQ301" i="1"/>
  <c r="BP301" i="1"/>
  <c r="BO301" i="1"/>
  <c r="BY300" i="1"/>
  <c r="BX300" i="1"/>
  <c r="BW300" i="1"/>
  <c r="BV300" i="1"/>
  <c r="BU300" i="1"/>
  <c r="BT300" i="1"/>
  <c r="BS300" i="1"/>
  <c r="BR300" i="1"/>
  <c r="BQ300" i="1"/>
  <c r="BP300" i="1"/>
  <c r="BO300" i="1"/>
  <c r="BY299" i="1"/>
  <c r="BX299" i="1"/>
  <c r="BW299" i="1"/>
  <c r="BV299" i="1"/>
  <c r="BU299" i="1"/>
  <c r="BT299" i="1"/>
  <c r="BS299" i="1"/>
  <c r="BR299" i="1"/>
  <c r="BQ299" i="1"/>
  <c r="BP299" i="1"/>
  <c r="BO299" i="1"/>
  <c r="BY298" i="1"/>
  <c r="BX298" i="1"/>
  <c r="BW298" i="1"/>
  <c r="BV298" i="1"/>
  <c r="BU298" i="1"/>
  <c r="BT298" i="1"/>
  <c r="BS298" i="1"/>
  <c r="BR298" i="1"/>
  <c r="BQ298" i="1"/>
  <c r="BP298" i="1"/>
  <c r="BO298" i="1"/>
  <c r="BY297" i="1"/>
  <c r="BX297" i="1"/>
  <c r="BW297" i="1"/>
  <c r="BV297" i="1"/>
  <c r="BU297" i="1"/>
  <c r="BT297" i="1"/>
  <c r="BS297" i="1"/>
  <c r="BR297" i="1"/>
  <c r="BQ297" i="1"/>
  <c r="BP297" i="1"/>
  <c r="BO297" i="1"/>
  <c r="BY296" i="1"/>
  <c r="BX296" i="1"/>
  <c r="BW296" i="1"/>
  <c r="BV296" i="1"/>
  <c r="BU296" i="1"/>
  <c r="BT296" i="1"/>
  <c r="BS296" i="1"/>
  <c r="BR296" i="1"/>
  <c r="BQ296" i="1"/>
  <c r="BP296" i="1"/>
  <c r="BO296" i="1"/>
  <c r="BY295" i="1"/>
  <c r="BX295" i="1"/>
  <c r="BW295" i="1"/>
  <c r="BV295" i="1"/>
  <c r="BU295" i="1"/>
  <c r="BT295" i="1"/>
  <c r="BS295" i="1"/>
  <c r="BR295" i="1"/>
  <c r="BQ295" i="1"/>
  <c r="BP295" i="1"/>
  <c r="BO295" i="1"/>
  <c r="BY294" i="1"/>
  <c r="BX294" i="1"/>
  <c r="BW294" i="1"/>
  <c r="BV294" i="1"/>
  <c r="BU294" i="1"/>
  <c r="BT294" i="1"/>
  <c r="BS294" i="1"/>
  <c r="BR294" i="1"/>
  <c r="BQ294" i="1"/>
  <c r="BP294" i="1"/>
  <c r="BO294" i="1"/>
  <c r="BY293" i="1"/>
  <c r="BX293" i="1"/>
  <c r="BW293" i="1"/>
  <c r="BV293" i="1"/>
  <c r="BU293" i="1"/>
  <c r="BT293" i="1"/>
  <c r="BS293" i="1"/>
  <c r="BR293" i="1"/>
  <c r="BQ293" i="1"/>
  <c r="BP293" i="1"/>
  <c r="BO293" i="1"/>
  <c r="BY292" i="1"/>
  <c r="BX292" i="1"/>
  <c r="BW292" i="1"/>
  <c r="BV292" i="1"/>
  <c r="BU292" i="1"/>
  <c r="BT292" i="1"/>
  <c r="BS292" i="1"/>
  <c r="BR292" i="1"/>
  <c r="BQ292" i="1"/>
  <c r="BP292" i="1"/>
  <c r="BO292" i="1"/>
  <c r="BY291" i="1"/>
  <c r="BX291" i="1"/>
  <c r="BW291" i="1"/>
  <c r="BV291" i="1"/>
  <c r="BU291" i="1"/>
  <c r="BT291" i="1"/>
  <c r="BS291" i="1"/>
  <c r="BR291" i="1"/>
  <c r="BQ291" i="1"/>
  <c r="BP291" i="1"/>
  <c r="BO291" i="1"/>
  <c r="BY290" i="1"/>
  <c r="BX290" i="1"/>
  <c r="BW290" i="1"/>
  <c r="BV290" i="1"/>
  <c r="BU290" i="1"/>
  <c r="BT290" i="1"/>
  <c r="BS290" i="1"/>
  <c r="BR290" i="1"/>
  <c r="BQ290" i="1"/>
  <c r="BP290" i="1"/>
  <c r="BO290" i="1"/>
  <c r="BY289" i="1"/>
  <c r="BX289" i="1"/>
  <c r="BW289" i="1"/>
  <c r="BV289" i="1"/>
  <c r="BU289" i="1"/>
  <c r="BT289" i="1"/>
  <c r="BS289" i="1"/>
  <c r="BR289" i="1"/>
  <c r="BQ289" i="1"/>
  <c r="BP289" i="1"/>
  <c r="BO289" i="1"/>
  <c r="BY288" i="1"/>
  <c r="BX288" i="1"/>
  <c r="BW288" i="1"/>
  <c r="BV288" i="1"/>
  <c r="BU288" i="1"/>
  <c r="BT288" i="1"/>
  <c r="BS288" i="1"/>
  <c r="BR288" i="1"/>
  <c r="BQ288" i="1"/>
  <c r="BP288" i="1"/>
  <c r="BO288" i="1"/>
  <c r="BY287" i="1"/>
  <c r="BX287" i="1"/>
  <c r="BW287" i="1"/>
  <c r="BV287" i="1"/>
  <c r="BU287" i="1"/>
  <c r="BT287" i="1"/>
  <c r="BS287" i="1"/>
  <c r="BR287" i="1"/>
  <c r="BQ287" i="1"/>
  <c r="BP287" i="1"/>
  <c r="BO287" i="1"/>
  <c r="BY286" i="1"/>
  <c r="BX286" i="1"/>
  <c r="BW286" i="1"/>
  <c r="BV286" i="1"/>
  <c r="BU286" i="1"/>
  <c r="BT286" i="1"/>
  <c r="BS286" i="1"/>
  <c r="BR286" i="1"/>
  <c r="BQ286" i="1"/>
  <c r="BP286" i="1"/>
  <c r="BO286" i="1"/>
  <c r="BY285" i="1"/>
  <c r="BX285" i="1"/>
  <c r="BW285" i="1"/>
  <c r="BV285" i="1"/>
  <c r="BU285" i="1"/>
  <c r="BT285" i="1"/>
  <c r="BS285" i="1"/>
  <c r="BR285" i="1"/>
  <c r="BQ285" i="1"/>
  <c r="BP285" i="1"/>
  <c r="BO285" i="1"/>
  <c r="BY284" i="1"/>
  <c r="BX284" i="1"/>
  <c r="BW284" i="1"/>
  <c r="BV284" i="1"/>
  <c r="BU284" i="1"/>
  <c r="BT284" i="1"/>
  <c r="BS284" i="1"/>
  <c r="BR284" i="1"/>
  <c r="BQ284" i="1"/>
  <c r="BP284" i="1"/>
  <c r="BO284" i="1"/>
  <c r="BY283" i="1"/>
  <c r="BX283" i="1"/>
  <c r="BW283" i="1"/>
  <c r="BV283" i="1"/>
  <c r="BU283" i="1"/>
  <c r="BT283" i="1"/>
  <c r="BS283" i="1"/>
  <c r="BR283" i="1"/>
  <c r="BQ283" i="1"/>
  <c r="BP283" i="1"/>
  <c r="BO283" i="1"/>
  <c r="BY282" i="1"/>
  <c r="BX282" i="1"/>
  <c r="BW282" i="1"/>
  <c r="BV282" i="1"/>
  <c r="BU282" i="1"/>
  <c r="BT282" i="1"/>
  <c r="BS282" i="1"/>
  <c r="BR282" i="1"/>
  <c r="BQ282" i="1"/>
  <c r="BP282" i="1"/>
  <c r="BO282" i="1"/>
  <c r="BY281" i="1"/>
  <c r="BX281" i="1"/>
  <c r="BW281" i="1"/>
  <c r="BV281" i="1"/>
  <c r="BU281" i="1"/>
  <c r="BT281" i="1"/>
  <c r="BS281" i="1"/>
  <c r="BR281" i="1"/>
  <c r="BQ281" i="1"/>
  <c r="BP281" i="1"/>
  <c r="BO281" i="1"/>
  <c r="BY280" i="1"/>
  <c r="BX280" i="1"/>
  <c r="BW280" i="1"/>
  <c r="BV280" i="1"/>
  <c r="BU280" i="1"/>
  <c r="BT280" i="1"/>
  <c r="BS280" i="1"/>
  <c r="BR280" i="1"/>
  <c r="BQ280" i="1"/>
  <c r="BP280" i="1"/>
  <c r="BO280" i="1"/>
  <c r="BY279" i="1"/>
  <c r="BX279" i="1"/>
  <c r="BW279" i="1"/>
  <c r="BV279" i="1"/>
  <c r="BU279" i="1"/>
  <c r="BT279" i="1"/>
  <c r="BS279" i="1"/>
  <c r="BR279" i="1"/>
  <c r="BQ279" i="1"/>
  <c r="BP279" i="1"/>
  <c r="BO279" i="1"/>
  <c r="BY278" i="1"/>
  <c r="BX278" i="1"/>
  <c r="BW278" i="1"/>
  <c r="BV278" i="1"/>
  <c r="BU278" i="1"/>
  <c r="BT278" i="1"/>
  <c r="BS278" i="1"/>
  <c r="BR278" i="1"/>
  <c r="BQ278" i="1"/>
  <c r="BP278" i="1"/>
  <c r="BO278" i="1"/>
  <c r="BY277" i="1"/>
  <c r="BX277" i="1"/>
  <c r="BW277" i="1"/>
  <c r="BV277" i="1"/>
  <c r="BU277" i="1"/>
  <c r="BT277" i="1"/>
  <c r="BS277" i="1"/>
  <c r="BR277" i="1"/>
  <c r="BQ277" i="1"/>
  <c r="BP277" i="1"/>
  <c r="BO277" i="1"/>
  <c r="BY276" i="1"/>
  <c r="BX276" i="1"/>
  <c r="BW276" i="1"/>
  <c r="BV276" i="1"/>
  <c r="BU276" i="1"/>
  <c r="BT276" i="1"/>
  <c r="BS276" i="1"/>
  <c r="BR276" i="1"/>
  <c r="BQ276" i="1"/>
  <c r="BP276" i="1"/>
  <c r="BO276" i="1"/>
  <c r="BY275" i="1"/>
  <c r="BX275" i="1"/>
  <c r="BW275" i="1"/>
  <c r="BV275" i="1"/>
  <c r="BU275" i="1"/>
  <c r="BT275" i="1"/>
  <c r="BS275" i="1"/>
  <c r="BR275" i="1"/>
  <c r="BQ275" i="1"/>
  <c r="BP275" i="1"/>
  <c r="BO275" i="1"/>
  <c r="BY274" i="1"/>
  <c r="BX274" i="1"/>
  <c r="BW274" i="1"/>
  <c r="BV274" i="1"/>
  <c r="BU274" i="1"/>
  <c r="BT274" i="1"/>
  <c r="BS274" i="1"/>
  <c r="BR274" i="1"/>
  <c r="BQ274" i="1"/>
  <c r="BP274" i="1"/>
  <c r="BO274" i="1"/>
  <c r="BY273" i="1"/>
  <c r="BX273" i="1"/>
  <c r="BW273" i="1"/>
  <c r="BV273" i="1"/>
  <c r="BU273" i="1"/>
  <c r="BT273" i="1"/>
  <c r="BS273" i="1"/>
  <c r="BR273" i="1"/>
  <c r="BQ273" i="1"/>
  <c r="BP273" i="1"/>
  <c r="BO273" i="1"/>
  <c r="BY272" i="1"/>
  <c r="BX272" i="1"/>
  <c r="BW272" i="1"/>
  <c r="BV272" i="1"/>
  <c r="BU272" i="1"/>
  <c r="BT272" i="1"/>
  <c r="BS272" i="1"/>
  <c r="BR272" i="1"/>
  <c r="BQ272" i="1"/>
  <c r="BP272" i="1"/>
  <c r="BO272" i="1"/>
  <c r="BY271" i="1"/>
  <c r="BX271" i="1"/>
  <c r="BW271" i="1"/>
  <c r="BV271" i="1"/>
  <c r="BU271" i="1"/>
  <c r="BT271" i="1"/>
  <c r="BS271" i="1"/>
  <c r="BR271" i="1"/>
  <c r="BQ271" i="1"/>
  <c r="BP271" i="1"/>
  <c r="BO271" i="1"/>
  <c r="BY270" i="1"/>
  <c r="BX270" i="1"/>
  <c r="BW270" i="1"/>
  <c r="BV270" i="1"/>
  <c r="BU270" i="1"/>
  <c r="BT270" i="1"/>
  <c r="BS270" i="1"/>
  <c r="BR270" i="1"/>
  <c r="BQ270" i="1"/>
  <c r="BP270" i="1"/>
  <c r="BO270" i="1"/>
  <c r="BY269" i="1"/>
  <c r="BX269" i="1"/>
  <c r="BW269" i="1"/>
  <c r="BV269" i="1"/>
  <c r="BU269" i="1"/>
  <c r="BT269" i="1"/>
  <c r="BS269" i="1"/>
  <c r="BR269" i="1"/>
  <c r="BQ269" i="1"/>
  <c r="BP269" i="1"/>
  <c r="BO269" i="1"/>
  <c r="BY268" i="1"/>
  <c r="BX268" i="1"/>
  <c r="BW268" i="1"/>
  <c r="BV268" i="1"/>
  <c r="BU268" i="1"/>
  <c r="BT268" i="1"/>
  <c r="BS268" i="1"/>
  <c r="BR268" i="1"/>
  <c r="BQ268" i="1"/>
  <c r="BP268" i="1"/>
  <c r="BO268" i="1"/>
  <c r="BY267" i="1"/>
  <c r="BX267" i="1"/>
  <c r="BW267" i="1"/>
  <c r="BV267" i="1"/>
  <c r="BU267" i="1"/>
  <c r="BT267" i="1"/>
  <c r="BS267" i="1"/>
  <c r="BR267" i="1"/>
  <c r="BQ267" i="1"/>
  <c r="BP267" i="1"/>
  <c r="BO267" i="1"/>
  <c r="BY266" i="1"/>
  <c r="BX266" i="1"/>
  <c r="BW266" i="1"/>
  <c r="BV266" i="1"/>
  <c r="BU266" i="1"/>
  <c r="BT266" i="1"/>
  <c r="BS266" i="1"/>
  <c r="BR266" i="1"/>
  <c r="BQ266" i="1"/>
  <c r="BP266" i="1"/>
  <c r="BO266" i="1"/>
  <c r="BY265" i="1"/>
  <c r="BX265" i="1"/>
  <c r="BW265" i="1"/>
  <c r="BV265" i="1"/>
  <c r="BU265" i="1"/>
  <c r="BT265" i="1"/>
  <c r="BS265" i="1"/>
  <c r="BR265" i="1"/>
  <c r="BQ265" i="1"/>
  <c r="BP265" i="1"/>
  <c r="BO265" i="1"/>
  <c r="BY264" i="1"/>
  <c r="BX264" i="1"/>
  <c r="BW264" i="1"/>
  <c r="BV264" i="1"/>
  <c r="BU264" i="1"/>
  <c r="BT264" i="1"/>
  <c r="BS264" i="1"/>
  <c r="BR264" i="1"/>
  <c r="BQ264" i="1"/>
  <c r="BP264" i="1"/>
  <c r="BO264" i="1"/>
  <c r="BY263" i="1"/>
  <c r="BX263" i="1"/>
  <c r="BW263" i="1"/>
  <c r="BV263" i="1"/>
  <c r="BU263" i="1"/>
  <c r="BT263" i="1"/>
  <c r="BS263" i="1"/>
  <c r="BR263" i="1"/>
  <c r="BQ263" i="1"/>
  <c r="BP263" i="1"/>
  <c r="BO263" i="1"/>
  <c r="BY262" i="1"/>
  <c r="BX262" i="1"/>
  <c r="BW262" i="1"/>
  <c r="BV262" i="1"/>
  <c r="BU262" i="1"/>
  <c r="BT262" i="1"/>
  <c r="BS262" i="1"/>
  <c r="BR262" i="1"/>
  <c r="BQ262" i="1"/>
  <c r="BP262" i="1"/>
  <c r="BO262" i="1"/>
  <c r="BY261" i="1"/>
  <c r="BX261" i="1"/>
  <c r="BW261" i="1"/>
  <c r="BV261" i="1"/>
  <c r="BU261" i="1"/>
  <c r="BT261" i="1"/>
  <c r="BS261" i="1"/>
  <c r="BR261" i="1"/>
  <c r="BQ261" i="1"/>
  <c r="BP261" i="1"/>
  <c r="BO261" i="1"/>
  <c r="BY260" i="1"/>
  <c r="BX260" i="1"/>
  <c r="BW260" i="1"/>
  <c r="BV260" i="1"/>
  <c r="BU260" i="1"/>
  <c r="BT260" i="1"/>
  <c r="BS260" i="1"/>
  <c r="BR260" i="1"/>
  <c r="BQ260" i="1"/>
  <c r="BP260" i="1"/>
  <c r="BO260" i="1"/>
  <c r="BY259" i="1"/>
  <c r="BX259" i="1"/>
  <c r="BW259" i="1"/>
  <c r="BV259" i="1"/>
  <c r="BU259" i="1"/>
  <c r="BT259" i="1"/>
  <c r="BS259" i="1"/>
  <c r="BR259" i="1"/>
  <c r="BQ259" i="1"/>
  <c r="BP259" i="1"/>
  <c r="BO259" i="1"/>
  <c r="BY258" i="1"/>
  <c r="BX258" i="1"/>
  <c r="BW258" i="1"/>
  <c r="BV258" i="1"/>
  <c r="BU258" i="1"/>
  <c r="BT258" i="1"/>
  <c r="BS258" i="1"/>
  <c r="BR258" i="1"/>
  <c r="BQ258" i="1"/>
  <c r="BP258" i="1"/>
  <c r="BO258" i="1"/>
  <c r="BY257" i="1"/>
  <c r="BX257" i="1"/>
  <c r="BW257" i="1"/>
  <c r="BV257" i="1"/>
  <c r="BU257" i="1"/>
  <c r="BT257" i="1"/>
  <c r="BS257" i="1"/>
  <c r="BR257" i="1"/>
  <c r="BQ257" i="1"/>
  <c r="BP257" i="1"/>
  <c r="BO257" i="1"/>
  <c r="BY256" i="1"/>
  <c r="BX256" i="1"/>
  <c r="BW256" i="1"/>
  <c r="BV256" i="1"/>
  <c r="BU256" i="1"/>
  <c r="BT256" i="1"/>
  <c r="BS256" i="1"/>
  <c r="BR256" i="1"/>
  <c r="BQ256" i="1"/>
  <c r="BP256" i="1"/>
  <c r="BO256" i="1"/>
  <c r="BY255" i="1"/>
  <c r="BX255" i="1"/>
  <c r="BW255" i="1"/>
  <c r="BV255" i="1"/>
  <c r="BU255" i="1"/>
  <c r="BT255" i="1"/>
  <c r="BS255" i="1"/>
  <c r="BR255" i="1"/>
  <c r="BQ255" i="1"/>
  <c r="BP255" i="1"/>
  <c r="BO255" i="1"/>
  <c r="BY254" i="1"/>
  <c r="BX254" i="1"/>
  <c r="BW254" i="1"/>
  <c r="BV254" i="1"/>
  <c r="BU254" i="1"/>
  <c r="BT254" i="1"/>
  <c r="BS254" i="1"/>
  <c r="BR254" i="1"/>
  <c r="BQ254" i="1"/>
  <c r="BP254" i="1"/>
  <c r="BO254" i="1"/>
  <c r="BY253" i="1"/>
  <c r="BX253" i="1"/>
  <c r="BW253" i="1"/>
  <c r="BV253" i="1"/>
  <c r="BU253" i="1"/>
  <c r="BT253" i="1"/>
  <c r="BS253" i="1"/>
  <c r="BR253" i="1"/>
  <c r="BQ253" i="1"/>
  <c r="BP253" i="1"/>
  <c r="BO253" i="1"/>
  <c r="BY252" i="1"/>
  <c r="BX252" i="1"/>
  <c r="BW252" i="1"/>
  <c r="BV252" i="1"/>
  <c r="BU252" i="1"/>
  <c r="BT252" i="1"/>
  <c r="BS252" i="1"/>
  <c r="BR252" i="1"/>
  <c r="BQ252" i="1"/>
  <c r="BP252" i="1"/>
  <c r="BO252" i="1"/>
  <c r="BY251" i="1"/>
  <c r="BX251" i="1"/>
  <c r="BW251" i="1"/>
  <c r="BV251" i="1"/>
  <c r="BU251" i="1"/>
  <c r="BT251" i="1"/>
  <c r="BS251" i="1"/>
  <c r="BR251" i="1"/>
  <c r="BQ251" i="1"/>
  <c r="BP251" i="1"/>
  <c r="BO251" i="1"/>
  <c r="BY250" i="1"/>
  <c r="BX250" i="1"/>
  <c r="BW250" i="1"/>
  <c r="BV250" i="1"/>
  <c r="BU250" i="1"/>
  <c r="BT250" i="1"/>
  <c r="BS250" i="1"/>
  <c r="BR250" i="1"/>
  <c r="BQ250" i="1"/>
  <c r="BP250" i="1"/>
  <c r="BO250" i="1"/>
  <c r="BY249" i="1"/>
  <c r="BX249" i="1"/>
  <c r="BW249" i="1"/>
  <c r="BV249" i="1"/>
  <c r="BU249" i="1"/>
  <c r="BT249" i="1"/>
  <c r="BS249" i="1"/>
  <c r="BR249" i="1"/>
  <c r="BQ249" i="1"/>
  <c r="BP249" i="1"/>
  <c r="BO249" i="1"/>
  <c r="BY248" i="1"/>
  <c r="BX248" i="1"/>
  <c r="BW248" i="1"/>
  <c r="BV248" i="1"/>
  <c r="BU248" i="1"/>
  <c r="BT248" i="1"/>
  <c r="BS248" i="1"/>
  <c r="BR248" i="1"/>
  <c r="BQ248" i="1"/>
  <c r="BP248" i="1"/>
  <c r="BO248" i="1"/>
  <c r="BY247" i="1"/>
  <c r="BX247" i="1"/>
  <c r="BW247" i="1"/>
  <c r="BV247" i="1"/>
  <c r="BU247" i="1"/>
  <c r="BT247" i="1"/>
  <c r="BS247" i="1"/>
  <c r="BR247" i="1"/>
  <c r="BQ247" i="1"/>
  <c r="BP247" i="1"/>
  <c r="BO247" i="1"/>
  <c r="BY246" i="1"/>
  <c r="BX246" i="1"/>
  <c r="BW246" i="1"/>
  <c r="BV246" i="1"/>
  <c r="BU246" i="1"/>
  <c r="BT246" i="1"/>
  <c r="BS246" i="1"/>
  <c r="BR246" i="1"/>
  <c r="BQ246" i="1"/>
  <c r="BP246" i="1"/>
  <c r="BO246" i="1"/>
  <c r="BY245" i="1"/>
  <c r="BX245" i="1"/>
  <c r="BW245" i="1"/>
  <c r="BV245" i="1"/>
  <c r="BU245" i="1"/>
  <c r="BT245" i="1"/>
  <c r="BS245" i="1"/>
  <c r="BR245" i="1"/>
  <c r="BQ245" i="1"/>
  <c r="BP245" i="1"/>
  <c r="BO245" i="1"/>
  <c r="BY244" i="1"/>
  <c r="BX244" i="1"/>
  <c r="BW244" i="1"/>
  <c r="BV244" i="1"/>
  <c r="BU244" i="1"/>
  <c r="BT244" i="1"/>
  <c r="BS244" i="1"/>
  <c r="BR244" i="1"/>
  <c r="BQ244" i="1"/>
  <c r="BP244" i="1"/>
  <c r="BO244" i="1"/>
  <c r="BY243" i="1"/>
  <c r="BX243" i="1"/>
  <c r="BW243" i="1"/>
  <c r="BV243" i="1"/>
  <c r="BU243" i="1"/>
  <c r="BT243" i="1"/>
  <c r="BS243" i="1"/>
  <c r="BR243" i="1"/>
  <c r="BQ243" i="1"/>
  <c r="BP243" i="1"/>
  <c r="BO243" i="1"/>
  <c r="BY242" i="1"/>
  <c r="BX242" i="1"/>
  <c r="BW242" i="1"/>
  <c r="BV242" i="1"/>
  <c r="BU242" i="1"/>
  <c r="BT242" i="1"/>
  <c r="BS242" i="1"/>
  <c r="BR242" i="1"/>
  <c r="BQ242" i="1"/>
  <c r="BP242" i="1"/>
  <c r="BO242" i="1"/>
  <c r="BY241" i="1"/>
  <c r="BX241" i="1"/>
  <c r="BW241" i="1"/>
  <c r="BV241" i="1"/>
  <c r="BU241" i="1"/>
  <c r="BT241" i="1"/>
  <c r="BS241" i="1"/>
  <c r="BR241" i="1"/>
  <c r="BQ241" i="1"/>
  <c r="BP241" i="1"/>
  <c r="BO241" i="1"/>
  <c r="BY240" i="1"/>
  <c r="BX240" i="1"/>
  <c r="BW240" i="1"/>
  <c r="BV240" i="1"/>
  <c r="BU240" i="1"/>
  <c r="BT240" i="1"/>
  <c r="BS240" i="1"/>
  <c r="BR240" i="1"/>
  <c r="BQ240" i="1"/>
  <c r="BP240" i="1"/>
  <c r="BO240" i="1"/>
  <c r="BY239" i="1"/>
  <c r="BX239" i="1"/>
  <c r="BW239" i="1"/>
  <c r="BV239" i="1"/>
  <c r="BU239" i="1"/>
  <c r="BT239" i="1"/>
  <c r="BS239" i="1"/>
  <c r="BR239" i="1"/>
  <c r="BQ239" i="1"/>
  <c r="BP239" i="1"/>
  <c r="BO239" i="1"/>
  <c r="BY238" i="1"/>
  <c r="BX238" i="1"/>
  <c r="BW238" i="1"/>
  <c r="BV238" i="1"/>
  <c r="BU238" i="1"/>
  <c r="BT238" i="1"/>
  <c r="BS238" i="1"/>
  <c r="BR238" i="1"/>
  <c r="BQ238" i="1"/>
  <c r="BP238" i="1"/>
  <c r="BO238" i="1"/>
  <c r="BY237" i="1"/>
  <c r="BX237" i="1"/>
  <c r="BW237" i="1"/>
  <c r="BV237" i="1"/>
  <c r="BU237" i="1"/>
  <c r="BT237" i="1"/>
  <c r="BS237" i="1"/>
  <c r="BR237" i="1"/>
  <c r="BQ237" i="1"/>
  <c r="BP237" i="1"/>
  <c r="BO237" i="1"/>
  <c r="BY236" i="1"/>
  <c r="BX236" i="1"/>
  <c r="BW236" i="1"/>
  <c r="BV236" i="1"/>
  <c r="BU236" i="1"/>
  <c r="BT236" i="1"/>
  <c r="BS236" i="1"/>
  <c r="BR236" i="1"/>
  <c r="BQ236" i="1"/>
  <c r="BP236" i="1"/>
  <c r="BO236" i="1"/>
  <c r="BY235" i="1"/>
  <c r="BX235" i="1"/>
  <c r="BW235" i="1"/>
  <c r="BV235" i="1"/>
  <c r="BU235" i="1"/>
  <c r="BT235" i="1"/>
  <c r="BS235" i="1"/>
  <c r="BR235" i="1"/>
  <c r="BQ235" i="1"/>
  <c r="BP235" i="1"/>
  <c r="BO235" i="1"/>
  <c r="BY234" i="1"/>
  <c r="BX234" i="1"/>
  <c r="BW234" i="1"/>
  <c r="BV234" i="1"/>
  <c r="BU234" i="1"/>
  <c r="BT234" i="1"/>
  <c r="BS234" i="1"/>
  <c r="BR234" i="1"/>
  <c r="BQ234" i="1"/>
  <c r="BP234" i="1"/>
  <c r="BO234" i="1"/>
  <c r="BY233" i="1"/>
  <c r="BX233" i="1"/>
  <c r="BW233" i="1"/>
  <c r="BV233" i="1"/>
  <c r="BU233" i="1"/>
  <c r="BT233" i="1"/>
  <c r="BS233" i="1"/>
  <c r="BR233" i="1"/>
  <c r="BQ233" i="1"/>
  <c r="BP233" i="1"/>
  <c r="BO233" i="1"/>
  <c r="BY232" i="1"/>
  <c r="BX232" i="1"/>
  <c r="BW232" i="1"/>
  <c r="BV232" i="1"/>
  <c r="BU232" i="1"/>
  <c r="BT232" i="1"/>
  <c r="BS232" i="1"/>
  <c r="BR232" i="1"/>
  <c r="BQ232" i="1"/>
  <c r="BP232" i="1"/>
  <c r="BO232" i="1"/>
  <c r="BY231" i="1"/>
  <c r="BX231" i="1"/>
  <c r="BW231" i="1"/>
  <c r="BV231" i="1"/>
  <c r="BU231" i="1"/>
  <c r="BT231" i="1"/>
  <c r="BS231" i="1"/>
  <c r="BR231" i="1"/>
  <c r="BQ231" i="1"/>
  <c r="BP231" i="1"/>
  <c r="BO231" i="1"/>
  <c r="BY230" i="1"/>
  <c r="BX230" i="1"/>
  <c r="BW230" i="1"/>
  <c r="BV230" i="1"/>
  <c r="BU230" i="1"/>
  <c r="BT230" i="1"/>
  <c r="BS230" i="1"/>
  <c r="BR230" i="1"/>
  <c r="BQ230" i="1"/>
  <c r="BP230" i="1"/>
  <c r="BO230" i="1"/>
  <c r="BY229" i="1"/>
  <c r="BX229" i="1"/>
  <c r="BW229" i="1"/>
  <c r="BV229" i="1"/>
  <c r="BU229" i="1"/>
  <c r="BT229" i="1"/>
  <c r="BS229" i="1"/>
  <c r="BR229" i="1"/>
  <c r="BQ229" i="1"/>
  <c r="BP229" i="1"/>
  <c r="BO229" i="1"/>
  <c r="BY228" i="1"/>
  <c r="BX228" i="1"/>
  <c r="BW228" i="1"/>
  <c r="BV228" i="1"/>
  <c r="BU228" i="1"/>
  <c r="BT228" i="1"/>
  <c r="BS228" i="1"/>
  <c r="BR228" i="1"/>
  <c r="BQ228" i="1"/>
  <c r="BP228" i="1"/>
  <c r="BO228" i="1"/>
  <c r="BY227" i="1"/>
  <c r="BX227" i="1"/>
  <c r="BW227" i="1"/>
  <c r="BV227" i="1"/>
  <c r="BU227" i="1"/>
  <c r="BT227" i="1"/>
  <c r="BS227" i="1"/>
  <c r="BR227" i="1"/>
  <c r="BQ227" i="1"/>
  <c r="BP227" i="1"/>
  <c r="BO227" i="1"/>
  <c r="BY226" i="1"/>
  <c r="BX226" i="1"/>
  <c r="BW226" i="1"/>
  <c r="BV226" i="1"/>
  <c r="BU226" i="1"/>
  <c r="BT226" i="1"/>
  <c r="BS226" i="1"/>
  <c r="BR226" i="1"/>
  <c r="BQ226" i="1"/>
  <c r="BP226" i="1"/>
  <c r="BO226" i="1"/>
  <c r="BY225" i="1"/>
  <c r="BX225" i="1"/>
  <c r="BW225" i="1"/>
  <c r="BV225" i="1"/>
  <c r="BU225" i="1"/>
  <c r="BT225" i="1"/>
  <c r="BS225" i="1"/>
  <c r="BR225" i="1"/>
  <c r="BQ225" i="1"/>
  <c r="BP225" i="1"/>
  <c r="BO225" i="1"/>
  <c r="BY224" i="1"/>
  <c r="BX224" i="1"/>
  <c r="BW224" i="1"/>
  <c r="BV224" i="1"/>
  <c r="BU224" i="1"/>
  <c r="BT224" i="1"/>
  <c r="BS224" i="1"/>
  <c r="BR224" i="1"/>
  <c r="BQ224" i="1"/>
  <c r="BP224" i="1"/>
  <c r="BO224" i="1"/>
  <c r="BY223" i="1"/>
  <c r="BX223" i="1"/>
  <c r="BW223" i="1"/>
  <c r="BV223" i="1"/>
  <c r="BU223" i="1"/>
  <c r="BT223" i="1"/>
  <c r="BS223" i="1"/>
  <c r="BR223" i="1"/>
  <c r="BQ223" i="1"/>
  <c r="BP223" i="1"/>
  <c r="BO223" i="1"/>
  <c r="BY222" i="1"/>
  <c r="BX222" i="1"/>
  <c r="BW222" i="1"/>
  <c r="BV222" i="1"/>
  <c r="BU222" i="1"/>
  <c r="BT222" i="1"/>
  <c r="BS222" i="1"/>
  <c r="BR222" i="1"/>
  <c r="BQ222" i="1"/>
  <c r="BP222" i="1"/>
  <c r="BO222" i="1"/>
  <c r="BY221" i="1"/>
  <c r="BX221" i="1"/>
  <c r="BW221" i="1"/>
  <c r="BV221" i="1"/>
  <c r="BU221" i="1"/>
  <c r="BT221" i="1"/>
  <c r="BS221" i="1"/>
  <c r="BR221" i="1"/>
  <c r="BQ221" i="1"/>
  <c r="BP221" i="1"/>
  <c r="BO221" i="1"/>
  <c r="BY220" i="1"/>
  <c r="BX220" i="1"/>
  <c r="BW220" i="1"/>
  <c r="BV220" i="1"/>
  <c r="BU220" i="1"/>
  <c r="BT220" i="1"/>
  <c r="BS220" i="1"/>
  <c r="BR220" i="1"/>
  <c r="BQ220" i="1"/>
  <c r="BP220" i="1"/>
  <c r="BO220" i="1"/>
  <c r="BY219" i="1"/>
  <c r="BX219" i="1"/>
  <c r="BW219" i="1"/>
  <c r="BV219" i="1"/>
  <c r="BU219" i="1"/>
  <c r="BT219" i="1"/>
  <c r="BS219" i="1"/>
  <c r="BR219" i="1"/>
  <c r="BQ219" i="1"/>
  <c r="BP219" i="1"/>
  <c r="BO219" i="1"/>
  <c r="BY218" i="1"/>
  <c r="BX218" i="1"/>
  <c r="BW218" i="1"/>
  <c r="BV218" i="1"/>
  <c r="BU218" i="1"/>
  <c r="BT218" i="1"/>
  <c r="BS218" i="1"/>
  <c r="BR218" i="1"/>
  <c r="BQ218" i="1"/>
  <c r="BP218" i="1"/>
  <c r="BO218" i="1"/>
  <c r="BY217" i="1"/>
  <c r="BX217" i="1"/>
  <c r="BW217" i="1"/>
  <c r="BV217" i="1"/>
  <c r="BU217" i="1"/>
  <c r="BT217" i="1"/>
  <c r="BS217" i="1"/>
  <c r="BR217" i="1"/>
  <c r="BQ217" i="1"/>
  <c r="BP217" i="1"/>
  <c r="BO217" i="1"/>
  <c r="BY216" i="1"/>
  <c r="BX216" i="1"/>
  <c r="BW216" i="1"/>
  <c r="BV216" i="1"/>
  <c r="BU216" i="1"/>
  <c r="BT216" i="1"/>
  <c r="BS216" i="1"/>
  <c r="BR216" i="1"/>
  <c r="BQ216" i="1"/>
  <c r="BP216" i="1"/>
  <c r="BO216" i="1"/>
  <c r="BY215" i="1"/>
  <c r="BX215" i="1"/>
  <c r="BW215" i="1"/>
  <c r="BV215" i="1"/>
  <c r="BU215" i="1"/>
  <c r="BT215" i="1"/>
  <c r="BS215" i="1"/>
  <c r="BR215" i="1"/>
  <c r="BQ215" i="1"/>
  <c r="BP215" i="1"/>
  <c r="BO215" i="1"/>
  <c r="BY214" i="1"/>
  <c r="BX214" i="1"/>
  <c r="BW214" i="1"/>
  <c r="BV214" i="1"/>
  <c r="BU214" i="1"/>
  <c r="BT214" i="1"/>
  <c r="BS214" i="1"/>
  <c r="BR214" i="1"/>
  <c r="BQ214" i="1"/>
  <c r="BP214" i="1"/>
  <c r="BO214" i="1"/>
  <c r="BY213" i="1"/>
  <c r="BX213" i="1"/>
  <c r="BW213" i="1"/>
  <c r="BV213" i="1"/>
  <c r="BU213" i="1"/>
  <c r="BT213" i="1"/>
  <c r="BS213" i="1"/>
  <c r="BR213" i="1"/>
  <c r="BQ213" i="1"/>
  <c r="BP213" i="1"/>
  <c r="BO213" i="1"/>
  <c r="BY212" i="1"/>
  <c r="BX212" i="1"/>
  <c r="BW212" i="1"/>
  <c r="BV212" i="1"/>
  <c r="BU212" i="1"/>
  <c r="BT212" i="1"/>
  <c r="BS212" i="1"/>
  <c r="BR212" i="1"/>
  <c r="BQ212" i="1"/>
  <c r="BP212" i="1"/>
  <c r="BO212" i="1"/>
  <c r="BY211" i="1"/>
  <c r="BX211" i="1"/>
  <c r="BW211" i="1"/>
  <c r="BV211" i="1"/>
  <c r="BU211" i="1"/>
  <c r="BT211" i="1"/>
  <c r="BS211" i="1"/>
  <c r="BR211" i="1"/>
  <c r="BQ211" i="1"/>
  <c r="BP211" i="1"/>
  <c r="BO211" i="1"/>
  <c r="BY210" i="1"/>
  <c r="BX210" i="1"/>
  <c r="BW210" i="1"/>
  <c r="BV210" i="1"/>
  <c r="BU210" i="1"/>
  <c r="BT210" i="1"/>
  <c r="BS210" i="1"/>
  <c r="BR210" i="1"/>
  <c r="BQ210" i="1"/>
  <c r="BP210" i="1"/>
  <c r="BO210" i="1"/>
  <c r="BY209" i="1"/>
  <c r="BX209" i="1"/>
  <c r="BW209" i="1"/>
  <c r="BV209" i="1"/>
  <c r="BU209" i="1"/>
  <c r="BT209" i="1"/>
  <c r="BS209" i="1"/>
  <c r="BR209" i="1"/>
  <c r="BQ209" i="1"/>
  <c r="BP209" i="1"/>
  <c r="BO209" i="1"/>
  <c r="BY208" i="1"/>
  <c r="BX208" i="1"/>
  <c r="BW208" i="1"/>
  <c r="BV208" i="1"/>
  <c r="BU208" i="1"/>
  <c r="BT208" i="1"/>
  <c r="BS208" i="1"/>
  <c r="BR208" i="1"/>
  <c r="BQ208" i="1"/>
  <c r="BP208" i="1"/>
  <c r="BO208" i="1"/>
  <c r="BY207" i="1"/>
  <c r="BX207" i="1"/>
  <c r="BW207" i="1"/>
  <c r="BV207" i="1"/>
  <c r="BU207" i="1"/>
  <c r="BT207" i="1"/>
  <c r="BS207" i="1"/>
  <c r="BR207" i="1"/>
  <c r="BQ207" i="1"/>
  <c r="BP207" i="1"/>
  <c r="BO207" i="1"/>
  <c r="BY206" i="1"/>
  <c r="BX206" i="1"/>
  <c r="BW206" i="1"/>
  <c r="BV206" i="1"/>
  <c r="BU206" i="1"/>
  <c r="BT206" i="1"/>
  <c r="BS206" i="1"/>
  <c r="BR206" i="1"/>
  <c r="BQ206" i="1"/>
  <c r="BP206" i="1"/>
  <c r="BO206" i="1"/>
  <c r="BY205" i="1"/>
  <c r="BX205" i="1"/>
  <c r="BW205" i="1"/>
  <c r="BV205" i="1"/>
  <c r="BU205" i="1"/>
  <c r="BT205" i="1"/>
  <c r="BS205" i="1"/>
  <c r="BR205" i="1"/>
  <c r="BQ205" i="1"/>
  <c r="BP205" i="1"/>
  <c r="BO205" i="1"/>
  <c r="BY204" i="1"/>
  <c r="BX204" i="1"/>
  <c r="BW204" i="1"/>
  <c r="BV204" i="1"/>
  <c r="BU204" i="1"/>
  <c r="BT204" i="1"/>
  <c r="BS204" i="1"/>
  <c r="BR204" i="1"/>
  <c r="BQ204" i="1"/>
  <c r="BP204" i="1"/>
  <c r="BO204" i="1"/>
  <c r="BY203" i="1"/>
  <c r="BX203" i="1"/>
  <c r="BW203" i="1"/>
  <c r="BV203" i="1"/>
  <c r="BU203" i="1"/>
  <c r="BT203" i="1"/>
  <c r="BS203" i="1"/>
  <c r="BR203" i="1"/>
  <c r="BQ203" i="1"/>
  <c r="BP203" i="1"/>
  <c r="BO203" i="1"/>
  <c r="BY202" i="1"/>
  <c r="BX202" i="1"/>
  <c r="BW202" i="1"/>
  <c r="BV202" i="1"/>
  <c r="BU202" i="1"/>
  <c r="BT202" i="1"/>
  <c r="BS202" i="1"/>
  <c r="BR202" i="1"/>
  <c r="BQ202" i="1"/>
  <c r="BP202" i="1"/>
  <c r="BO202" i="1"/>
  <c r="BY201" i="1"/>
  <c r="BX201" i="1"/>
  <c r="BW201" i="1"/>
  <c r="BV201" i="1"/>
  <c r="BU201" i="1"/>
  <c r="BT201" i="1"/>
  <c r="BS201" i="1"/>
  <c r="BR201" i="1"/>
  <c r="BQ201" i="1"/>
  <c r="BP201" i="1"/>
  <c r="BO201" i="1"/>
  <c r="BY200" i="1"/>
  <c r="BX200" i="1"/>
  <c r="BW200" i="1"/>
  <c r="BV200" i="1"/>
  <c r="BU200" i="1"/>
  <c r="BT200" i="1"/>
  <c r="BS200" i="1"/>
  <c r="BR200" i="1"/>
  <c r="BQ200" i="1"/>
  <c r="BP200" i="1"/>
  <c r="BO200" i="1"/>
  <c r="BY199" i="1"/>
  <c r="BX199" i="1"/>
  <c r="BW199" i="1"/>
  <c r="BV199" i="1"/>
  <c r="BU199" i="1"/>
  <c r="BT199" i="1"/>
  <c r="BS199" i="1"/>
  <c r="BR199" i="1"/>
  <c r="BQ199" i="1"/>
  <c r="BP199" i="1"/>
  <c r="BO199" i="1"/>
  <c r="BY198" i="1"/>
  <c r="BX198" i="1"/>
  <c r="BW198" i="1"/>
  <c r="BV198" i="1"/>
  <c r="BU198" i="1"/>
  <c r="BT198" i="1"/>
  <c r="BS198" i="1"/>
  <c r="BR198" i="1"/>
  <c r="BQ198" i="1"/>
  <c r="BP198" i="1"/>
  <c r="BO198" i="1"/>
  <c r="BY197" i="1"/>
  <c r="BX197" i="1"/>
  <c r="BW197" i="1"/>
  <c r="BV197" i="1"/>
  <c r="BU197" i="1"/>
  <c r="BT197" i="1"/>
  <c r="BS197" i="1"/>
  <c r="BR197" i="1"/>
  <c r="BQ197" i="1"/>
  <c r="BP197" i="1"/>
  <c r="BO197" i="1"/>
  <c r="BY196" i="1"/>
  <c r="BX196" i="1"/>
  <c r="BW196" i="1"/>
  <c r="BV196" i="1"/>
  <c r="BU196" i="1"/>
  <c r="BT196" i="1"/>
  <c r="BS196" i="1"/>
  <c r="BR196" i="1"/>
  <c r="BQ196" i="1"/>
  <c r="BP196" i="1"/>
  <c r="BO196" i="1"/>
  <c r="BY195" i="1"/>
  <c r="BX195" i="1"/>
  <c r="BW195" i="1"/>
  <c r="BV195" i="1"/>
  <c r="BU195" i="1"/>
  <c r="BT195" i="1"/>
  <c r="BS195" i="1"/>
  <c r="BR195" i="1"/>
  <c r="BQ195" i="1"/>
  <c r="BP195" i="1"/>
  <c r="BO195" i="1"/>
  <c r="BY194" i="1"/>
  <c r="BX194" i="1"/>
  <c r="BW194" i="1"/>
  <c r="BV194" i="1"/>
  <c r="BU194" i="1"/>
  <c r="BT194" i="1"/>
  <c r="BS194" i="1"/>
  <c r="BR194" i="1"/>
  <c r="BQ194" i="1"/>
  <c r="BP194" i="1"/>
  <c r="BO194" i="1"/>
  <c r="BY193" i="1"/>
  <c r="BX193" i="1"/>
  <c r="BW193" i="1"/>
  <c r="BV193" i="1"/>
  <c r="BU193" i="1"/>
  <c r="BT193" i="1"/>
  <c r="BS193" i="1"/>
  <c r="BR193" i="1"/>
  <c r="BQ193" i="1"/>
  <c r="BP193" i="1"/>
  <c r="BO193" i="1"/>
  <c r="BY192" i="1"/>
  <c r="BX192" i="1"/>
  <c r="BW192" i="1"/>
  <c r="BV192" i="1"/>
  <c r="BU192" i="1"/>
  <c r="BT192" i="1"/>
  <c r="BS192" i="1"/>
  <c r="BR192" i="1"/>
  <c r="BQ192" i="1"/>
  <c r="BP192" i="1"/>
  <c r="BO192" i="1"/>
  <c r="BY191" i="1"/>
  <c r="BX191" i="1"/>
  <c r="BW191" i="1"/>
  <c r="BV191" i="1"/>
  <c r="BU191" i="1"/>
  <c r="BT191" i="1"/>
  <c r="BS191" i="1"/>
  <c r="BR191" i="1"/>
  <c r="BQ191" i="1"/>
  <c r="BP191" i="1"/>
  <c r="BO191" i="1"/>
  <c r="BY190" i="1"/>
  <c r="BX190" i="1"/>
  <c r="BW190" i="1"/>
  <c r="BV190" i="1"/>
  <c r="BU190" i="1"/>
  <c r="BT190" i="1"/>
  <c r="BS190" i="1"/>
  <c r="BR190" i="1"/>
  <c r="BQ190" i="1"/>
  <c r="BP190" i="1"/>
  <c r="BO190" i="1"/>
  <c r="BY189" i="1"/>
  <c r="BX189" i="1"/>
  <c r="BW189" i="1"/>
  <c r="BV189" i="1"/>
  <c r="BU189" i="1"/>
  <c r="BT189" i="1"/>
  <c r="BS189" i="1"/>
  <c r="BR189" i="1"/>
  <c r="BQ189" i="1"/>
  <c r="BP189" i="1"/>
  <c r="BO189" i="1"/>
  <c r="BY188" i="1"/>
  <c r="BX188" i="1"/>
  <c r="BW188" i="1"/>
  <c r="BV188" i="1"/>
  <c r="BU188" i="1"/>
  <c r="BT188" i="1"/>
  <c r="BS188" i="1"/>
  <c r="BR188" i="1"/>
  <c r="BQ188" i="1"/>
  <c r="BP188" i="1"/>
  <c r="BO188" i="1"/>
  <c r="BY187" i="1"/>
  <c r="BX187" i="1"/>
  <c r="BW187" i="1"/>
  <c r="BV187" i="1"/>
  <c r="BU187" i="1"/>
  <c r="BT187" i="1"/>
  <c r="BS187" i="1"/>
  <c r="BR187" i="1"/>
  <c r="BQ187" i="1"/>
  <c r="BP187" i="1"/>
  <c r="BO187" i="1"/>
  <c r="BY186" i="1"/>
  <c r="BX186" i="1"/>
  <c r="BW186" i="1"/>
  <c r="BV186" i="1"/>
  <c r="BU186" i="1"/>
  <c r="BT186" i="1"/>
  <c r="BS186" i="1"/>
  <c r="BR186" i="1"/>
  <c r="BQ186" i="1"/>
  <c r="BP186" i="1"/>
  <c r="BO186" i="1"/>
  <c r="BY185" i="1"/>
  <c r="BX185" i="1"/>
  <c r="BW185" i="1"/>
  <c r="BV185" i="1"/>
  <c r="BU185" i="1"/>
  <c r="BT185" i="1"/>
  <c r="BS185" i="1"/>
  <c r="BR185" i="1"/>
  <c r="BQ185" i="1"/>
  <c r="BP185" i="1"/>
  <c r="BO185" i="1"/>
  <c r="BY184" i="1"/>
  <c r="BX184" i="1"/>
  <c r="BW184" i="1"/>
  <c r="BV184" i="1"/>
  <c r="BU184" i="1"/>
  <c r="BT184" i="1"/>
  <c r="BS184" i="1"/>
  <c r="BR184" i="1"/>
  <c r="BQ184" i="1"/>
  <c r="BP184" i="1"/>
  <c r="BO184" i="1"/>
  <c r="BY183" i="1"/>
  <c r="BX183" i="1"/>
  <c r="BW183" i="1"/>
  <c r="BV183" i="1"/>
  <c r="BU183" i="1"/>
  <c r="BT183" i="1"/>
  <c r="BS183" i="1"/>
  <c r="BR183" i="1"/>
  <c r="BQ183" i="1"/>
  <c r="BP183" i="1"/>
  <c r="BO183" i="1"/>
  <c r="BY182" i="1"/>
  <c r="BX182" i="1"/>
  <c r="BW182" i="1"/>
  <c r="BV182" i="1"/>
  <c r="BU182" i="1"/>
  <c r="BT182" i="1"/>
  <c r="BS182" i="1"/>
  <c r="BR182" i="1"/>
  <c r="BQ182" i="1"/>
  <c r="BP182" i="1"/>
  <c r="BO182" i="1"/>
  <c r="BY181" i="1"/>
  <c r="BX181" i="1"/>
  <c r="BW181" i="1"/>
  <c r="BV181" i="1"/>
  <c r="BU181" i="1"/>
  <c r="BT181" i="1"/>
  <c r="BS181" i="1"/>
  <c r="BR181" i="1"/>
  <c r="BQ181" i="1"/>
  <c r="BP181" i="1"/>
  <c r="BO181" i="1"/>
  <c r="BY180" i="1"/>
  <c r="BX180" i="1"/>
  <c r="BW180" i="1"/>
  <c r="BV180" i="1"/>
  <c r="BU180" i="1"/>
  <c r="BT180" i="1"/>
  <c r="BS180" i="1"/>
  <c r="BR180" i="1"/>
  <c r="BQ180" i="1"/>
  <c r="BP180" i="1"/>
  <c r="BO180" i="1"/>
  <c r="BY179" i="1"/>
  <c r="BX179" i="1"/>
  <c r="BW179" i="1"/>
  <c r="BV179" i="1"/>
  <c r="BU179" i="1"/>
  <c r="BT179" i="1"/>
  <c r="BS179" i="1"/>
  <c r="BR179" i="1"/>
  <c r="BQ179" i="1"/>
  <c r="BP179" i="1"/>
  <c r="BO179" i="1"/>
  <c r="BY178" i="1"/>
  <c r="BX178" i="1"/>
  <c r="BW178" i="1"/>
  <c r="BV178" i="1"/>
  <c r="BU178" i="1"/>
  <c r="BT178" i="1"/>
  <c r="BS178" i="1"/>
  <c r="BR178" i="1"/>
  <c r="BQ178" i="1"/>
  <c r="BP178" i="1"/>
  <c r="BO178" i="1"/>
  <c r="BY177" i="1"/>
  <c r="BX177" i="1"/>
  <c r="BW177" i="1"/>
  <c r="BV177" i="1"/>
  <c r="BU177" i="1"/>
  <c r="BT177" i="1"/>
  <c r="BS177" i="1"/>
  <c r="BR177" i="1"/>
  <c r="BQ177" i="1"/>
  <c r="BP177" i="1"/>
  <c r="BO177" i="1"/>
  <c r="BY176" i="1"/>
  <c r="BX176" i="1"/>
  <c r="BW176" i="1"/>
  <c r="BV176" i="1"/>
  <c r="BU176" i="1"/>
  <c r="BT176" i="1"/>
  <c r="BS176" i="1"/>
  <c r="BR176" i="1"/>
  <c r="BQ176" i="1"/>
  <c r="BP176" i="1"/>
  <c r="BO176" i="1"/>
  <c r="BY175" i="1"/>
  <c r="BX175" i="1"/>
  <c r="BW175" i="1"/>
  <c r="BV175" i="1"/>
  <c r="BU175" i="1"/>
  <c r="BT175" i="1"/>
  <c r="BS175" i="1"/>
  <c r="BR175" i="1"/>
  <c r="BQ175" i="1"/>
  <c r="BP175" i="1"/>
  <c r="BO175" i="1"/>
  <c r="BY174" i="1"/>
  <c r="BX174" i="1"/>
  <c r="BW174" i="1"/>
  <c r="BV174" i="1"/>
  <c r="BU174" i="1"/>
  <c r="BT174" i="1"/>
  <c r="BS174" i="1"/>
  <c r="BR174" i="1"/>
  <c r="BQ174" i="1"/>
  <c r="BP174" i="1"/>
  <c r="BO174" i="1"/>
  <c r="BY173" i="1"/>
  <c r="BX173" i="1"/>
  <c r="BW173" i="1"/>
  <c r="BV173" i="1"/>
  <c r="BU173" i="1"/>
  <c r="BT173" i="1"/>
  <c r="BS173" i="1"/>
  <c r="BR173" i="1"/>
  <c r="BQ173" i="1"/>
  <c r="BP173" i="1"/>
  <c r="BO173" i="1"/>
  <c r="BY172" i="1"/>
  <c r="BX172" i="1"/>
  <c r="BW172" i="1"/>
  <c r="BV172" i="1"/>
  <c r="BU172" i="1"/>
  <c r="BT172" i="1"/>
  <c r="BS172" i="1"/>
  <c r="BR172" i="1"/>
  <c r="BQ172" i="1"/>
  <c r="BP172" i="1"/>
  <c r="BO172" i="1"/>
  <c r="BY171" i="1"/>
  <c r="BX171" i="1"/>
  <c r="BW171" i="1"/>
  <c r="BV171" i="1"/>
  <c r="BU171" i="1"/>
  <c r="BT171" i="1"/>
  <c r="BS171" i="1"/>
  <c r="BR171" i="1"/>
  <c r="BQ171" i="1"/>
  <c r="BP171" i="1"/>
  <c r="BO171" i="1"/>
  <c r="BY170" i="1"/>
  <c r="BX170" i="1"/>
  <c r="BW170" i="1"/>
  <c r="BV170" i="1"/>
  <c r="BU170" i="1"/>
  <c r="BT170" i="1"/>
  <c r="BS170" i="1"/>
  <c r="BR170" i="1"/>
  <c r="BQ170" i="1"/>
  <c r="BP170" i="1"/>
  <c r="BO170" i="1"/>
  <c r="BY169" i="1"/>
  <c r="BX169" i="1"/>
  <c r="BW169" i="1"/>
  <c r="BV169" i="1"/>
  <c r="BU169" i="1"/>
  <c r="BT169" i="1"/>
  <c r="BS169" i="1"/>
  <c r="BR169" i="1"/>
  <c r="BQ169" i="1"/>
  <c r="BP169" i="1"/>
  <c r="BO169" i="1"/>
  <c r="BY168" i="1"/>
  <c r="BX168" i="1"/>
  <c r="BW168" i="1"/>
  <c r="BV168" i="1"/>
  <c r="BU168" i="1"/>
  <c r="BT168" i="1"/>
  <c r="BS168" i="1"/>
  <c r="BR168" i="1"/>
  <c r="BQ168" i="1"/>
  <c r="BP168" i="1"/>
  <c r="BO168" i="1"/>
  <c r="BY167" i="1"/>
  <c r="BX167" i="1"/>
  <c r="BW167" i="1"/>
  <c r="BV167" i="1"/>
  <c r="BU167" i="1"/>
  <c r="BT167" i="1"/>
  <c r="BS167" i="1"/>
  <c r="BR167" i="1"/>
  <c r="BQ167" i="1"/>
  <c r="BP167" i="1"/>
  <c r="BO167" i="1"/>
  <c r="BY166" i="1"/>
  <c r="BX166" i="1"/>
  <c r="BW166" i="1"/>
  <c r="BV166" i="1"/>
  <c r="BU166" i="1"/>
  <c r="BT166" i="1"/>
  <c r="BS166" i="1"/>
  <c r="BR166" i="1"/>
  <c r="BQ166" i="1"/>
  <c r="BP166" i="1"/>
  <c r="BO166" i="1"/>
  <c r="BY165" i="1"/>
  <c r="BX165" i="1"/>
  <c r="BW165" i="1"/>
  <c r="BV165" i="1"/>
  <c r="BU165" i="1"/>
  <c r="BT165" i="1"/>
  <c r="BS165" i="1"/>
  <c r="BR165" i="1"/>
  <c r="BQ165" i="1"/>
  <c r="BP165" i="1"/>
  <c r="BO165" i="1"/>
  <c r="BY164" i="1"/>
  <c r="BX164" i="1"/>
  <c r="BW164" i="1"/>
  <c r="BV164" i="1"/>
  <c r="BU164" i="1"/>
  <c r="BT164" i="1"/>
  <c r="BS164" i="1"/>
  <c r="BR164" i="1"/>
  <c r="BQ164" i="1"/>
  <c r="BP164" i="1"/>
  <c r="BO164" i="1"/>
  <c r="BY163" i="1"/>
  <c r="BX163" i="1"/>
  <c r="BW163" i="1"/>
  <c r="BV163" i="1"/>
  <c r="BU163" i="1"/>
  <c r="BT163" i="1"/>
  <c r="BS163" i="1"/>
  <c r="BR163" i="1"/>
  <c r="BQ163" i="1"/>
  <c r="BP163" i="1"/>
  <c r="BO163" i="1"/>
  <c r="BY162" i="1"/>
  <c r="BX162" i="1"/>
  <c r="BW162" i="1"/>
  <c r="BV162" i="1"/>
  <c r="BU162" i="1"/>
  <c r="BT162" i="1"/>
  <c r="BS162" i="1"/>
  <c r="BR162" i="1"/>
  <c r="BQ162" i="1"/>
  <c r="BP162" i="1"/>
  <c r="BO162" i="1"/>
  <c r="BY161" i="1"/>
  <c r="BX161" i="1"/>
  <c r="BW161" i="1"/>
  <c r="BV161" i="1"/>
  <c r="BU161" i="1"/>
  <c r="BT161" i="1"/>
  <c r="BS161" i="1"/>
  <c r="BR161" i="1"/>
  <c r="BQ161" i="1"/>
  <c r="BP161" i="1"/>
  <c r="BO161" i="1"/>
  <c r="BY160" i="1"/>
  <c r="BX160" i="1"/>
  <c r="BW160" i="1"/>
  <c r="BV160" i="1"/>
  <c r="BU160" i="1"/>
  <c r="BT160" i="1"/>
  <c r="BS160" i="1"/>
  <c r="BR160" i="1"/>
  <c r="BQ160" i="1"/>
  <c r="BP160" i="1"/>
  <c r="BO160" i="1"/>
  <c r="BY159" i="1"/>
  <c r="BX159" i="1"/>
  <c r="BW159" i="1"/>
  <c r="BV159" i="1"/>
  <c r="BU159" i="1"/>
  <c r="BT159" i="1"/>
  <c r="BS159" i="1"/>
  <c r="BR159" i="1"/>
  <c r="BQ159" i="1"/>
  <c r="BP159" i="1"/>
  <c r="BO159" i="1"/>
  <c r="BY158" i="1"/>
  <c r="BX158" i="1"/>
  <c r="BW158" i="1"/>
  <c r="BV158" i="1"/>
  <c r="BU158" i="1"/>
  <c r="BT158" i="1"/>
  <c r="BS158" i="1"/>
  <c r="BR158" i="1"/>
  <c r="BQ158" i="1"/>
  <c r="BP158" i="1"/>
  <c r="BO158" i="1"/>
  <c r="BY157" i="1"/>
  <c r="BX157" i="1"/>
  <c r="BW157" i="1"/>
  <c r="BV157" i="1"/>
  <c r="BU157" i="1"/>
  <c r="BT157" i="1"/>
  <c r="BS157" i="1"/>
  <c r="BR157" i="1"/>
  <c r="BQ157" i="1"/>
  <c r="BP157" i="1"/>
  <c r="BO157" i="1"/>
  <c r="BY156" i="1"/>
  <c r="BX156" i="1"/>
  <c r="BW156" i="1"/>
  <c r="BV156" i="1"/>
  <c r="BU156" i="1"/>
  <c r="BT156" i="1"/>
  <c r="BS156" i="1"/>
  <c r="BR156" i="1"/>
  <c r="BQ156" i="1"/>
  <c r="BP156" i="1"/>
  <c r="BO156" i="1"/>
  <c r="BY155" i="1"/>
  <c r="BX155" i="1"/>
  <c r="BW155" i="1"/>
  <c r="BV155" i="1"/>
  <c r="BU155" i="1"/>
  <c r="BT155" i="1"/>
  <c r="BS155" i="1"/>
  <c r="BR155" i="1"/>
  <c r="BQ155" i="1"/>
  <c r="BP155" i="1"/>
  <c r="BO155" i="1"/>
  <c r="BY154" i="1"/>
  <c r="BX154" i="1"/>
  <c r="BW154" i="1"/>
  <c r="BV154" i="1"/>
  <c r="BU154" i="1"/>
  <c r="BT154" i="1"/>
  <c r="BS154" i="1"/>
  <c r="BR154" i="1"/>
  <c r="BQ154" i="1"/>
  <c r="BP154" i="1"/>
  <c r="BO154" i="1"/>
  <c r="BY153" i="1"/>
  <c r="BX153" i="1"/>
  <c r="BW153" i="1"/>
  <c r="BV153" i="1"/>
  <c r="BU153" i="1"/>
  <c r="BT153" i="1"/>
  <c r="BS153" i="1"/>
  <c r="BR153" i="1"/>
  <c r="BQ153" i="1"/>
  <c r="BP153" i="1"/>
  <c r="BO153" i="1"/>
  <c r="BY152" i="1"/>
  <c r="BX152" i="1"/>
  <c r="BW152" i="1"/>
  <c r="BV152" i="1"/>
  <c r="BU152" i="1"/>
  <c r="BT152" i="1"/>
  <c r="BS152" i="1"/>
  <c r="BR152" i="1"/>
  <c r="BQ152" i="1"/>
  <c r="BP152" i="1"/>
  <c r="BO152" i="1"/>
  <c r="BY151" i="1"/>
  <c r="BX151" i="1"/>
  <c r="BW151" i="1"/>
  <c r="BV151" i="1"/>
  <c r="BU151" i="1"/>
  <c r="BT151" i="1"/>
  <c r="BS151" i="1"/>
  <c r="BR151" i="1"/>
  <c r="BQ151" i="1"/>
  <c r="BP151" i="1"/>
  <c r="BO151" i="1"/>
  <c r="BY150" i="1"/>
  <c r="BX150" i="1"/>
  <c r="BW150" i="1"/>
  <c r="BV150" i="1"/>
  <c r="BU150" i="1"/>
  <c r="BT150" i="1"/>
  <c r="BS150" i="1"/>
  <c r="BR150" i="1"/>
  <c r="BQ150" i="1"/>
  <c r="BP150" i="1"/>
  <c r="BO150" i="1"/>
  <c r="BY149" i="1"/>
  <c r="BX149" i="1"/>
  <c r="BW149" i="1"/>
  <c r="BV149" i="1"/>
  <c r="BU149" i="1"/>
  <c r="BT149" i="1"/>
  <c r="BS149" i="1"/>
  <c r="BR149" i="1"/>
  <c r="BQ149" i="1"/>
  <c r="BP149" i="1"/>
  <c r="BO149" i="1"/>
  <c r="BY148" i="1"/>
  <c r="BX148" i="1"/>
  <c r="BW148" i="1"/>
  <c r="BV148" i="1"/>
  <c r="BU148" i="1"/>
  <c r="BT148" i="1"/>
  <c r="BS148" i="1"/>
  <c r="BR148" i="1"/>
  <c r="BQ148" i="1"/>
  <c r="BP148" i="1"/>
  <c r="BO148" i="1"/>
  <c r="BY147" i="1"/>
  <c r="BX147" i="1"/>
  <c r="BW147" i="1"/>
  <c r="BV147" i="1"/>
  <c r="BU147" i="1"/>
  <c r="BT147" i="1"/>
  <c r="BS147" i="1"/>
  <c r="BR147" i="1"/>
  <c r="BQ147" i="1"/>
  <c r="BP147" i="1"/>
  <c r="BO147" i="1"/>
  <c r="BY146" i="1"/>
  <c r="BX146" i="1"/>
  <c r="BW146" i="1"/>
  <c r="BV146" i="1"/>
  <c r="BU146" i="1"/>
  <c r="BT146" i="1"/>
  <c r="BS146" i="1"/>
  <c r="BR146" i="1"/>
  <c r="BQ146" i="1"/>
  <c r="BP146" i="1"/>
  <c r="BO146" i="1"/>
  <c r="BY145" i="1"/>
  <c r="BX145" i="1"/>
  <c r="BW145" i="1"/>
  <c r="BV145" i="1"/>
  <c r="BU145" i="1"/>
  <c r="BT145" i="1"/>
  <c r="BS145" i="1"/>
  <c r="BR145" i="1"/>
  <c r="BQ145" i="1"/>
  <c r="BP145" i="1"/>
  <c r="BO145" i="1"/>
  <c r="BY144" i="1"/>
  <c r="BX144" i="1"/>
  <c r="BW144" i="1"/>
  <c r="BV144" i="1"/>
  <c r="BU144" i="1"/>
  <c r="BT144" i="1"/>
  <c r="BS144" i="1"/>
  <c r="BR144" i="1"/>
  <c r="BQ144" i="1"/>
  <c r="BP144" i="1"/>
  <c r="BO144" i="1"/>
  <c r="BY143" i="1"/>
  <c r="BX143" i="1"/>
  <c r="BW143" i="1"/>
  <c r="BV143" i="1"/>
  <c r="BU143" i="1"/>
  <c r="BT143" i="1"/>
  <c r="BS143" i="1"/>
  <c r="BR143" i="1"/>
  <c r="BQ143" i="1"/>
  <c r="BP143" i="1"/>
  <c r="BO143" i="1"/>
  <c r="BY142" i="1"/>
  <c r="BX142" i="1"/>
  <c r="BW142" i="1"/>
  <c r="BV142" i="1"/>
  <c r="BU142" i="1"/>
  <c r="BT142" i="1"/>
  <c r="BS142" i="1"/>
  <c r="BR142" i="1"/>
  <c r="BQ142" i="1"/>
  <c r="BP142" i="1"/>
  <c r="BO142" i="1"/>
  <c r="BY141" i="1"/>
  <c r="BX141" i="1"/>
  <c r="BW141" i="1"/>
  <c r="BV141" i="1"/>
  <c r="BU141" i="1"/>
  <c r="BT141" i="1"/>
  <c r="BS141" i="1"/>
  <c r="BR141" i="1"/>
  <c r="BQ141" i="1"/>
  <c r="BP141" i="1"/>
  <c r="BO141" i="1"/>
  <c r="BY140" i="1"/>
  <c r="BX140" i="1"/>
  <c r="BW140" i="1"/>
  <c r="BV140" i="1"/>
  <c r="BU140" i="1"/>
  <c r="BT140" i="1"/>
  <c r="BS140" i="1"/>
  <c r="BR140" i="1"/>
  <c r="BQ140" i="1"/>
  <c r="BP140" i="1"/>
  <c r="BO140" i="1"/>
  <c r="BY139" i="1"/>
  <c r="BX139" i="1"/>
  <c r="BW139" i="1"/>
  <c r="BV139" i="1"/>
  <c r="BU139" i="1"/>
  <c r="BT139" i="1"/>
  <c r="BS139" i="1"/>
  <c r="BR139" i="1"/>
  <c r="BQ139" i="1"/>
  <c r="BP139" i="1"/>
  <c r="BO139" i="1"/>
  <c r="BY138" i="1"/>
  <c r="BX138" i="1"/>
  <c r="BW138" i="1"/>
  <c r="BV138" i="1"/>
  <c r="BU138" i="1"/>
  <c r="BT138" i="1"/>
  <c r="BS138" i="1"/>
  <c r="BR138" i="1"/>
  <c r="BQ138" i="1"/>
  <c r="BP138" i="1"/>
  <c r="BO138" i="1"/>
  <c r="BY137" i="1"/>
  <c r="BX137" i="1"/>
  <c r="BW137" i="1"/>
  <c r="BV137" i="1"/>
  <c r="BU137" i="1"/>
  <c r="BT137" i="1"/>
  <c r="BS137" i="1"/>
  <c r="BR137" i="1"/>
  <c r="BQ137" i="1"/>
  <c r="BP137" i="1"/>
  <c r="BO137" i="1"/>
  <c r="BY136" i="1"/>
  <c r="BX136" i="1"/>
  <c r="BW136" i="1"/>
  <c r="BV136" i="1"/>
  <c r="BU136" i="1"/>
  <c r="BT136" i="1"/>
  <c r="BS136" i="1"/>
  <c r="BR136" i="1"/>
  <c r="BQ136" i="1"/>
  <c r="BP136" i="1"/>
  <c r="BO136" i="1"/>
  <c r="BY135" i="1"/>
  <c r="BX135" i="1"/>
  <c r="BW135" i="1"/>
  <c r="BV135" i="1"/>
  <c r="BU135" i="1"/>
  <c r="BT135" i="1"/>
  <c r="BS135" i="1"/>
  <c r="BR135" i="1"/>
  <c r="BQ135" i="1"/>
  <c r="BP135" i="1"/>
  <c r="BO135" i="1"/>
  <c r="BY134" i="1"/>
  <c r="BX134" i="1"/>
  <c r="BW134" i="1"/>
  <c r="BV134" i="1"/>
  <c r="BU134" i="1"/>
  <c r="BT134" i="1"/>
  <c r="BS134" i="1"/>
  <c r="BR134" i="1"/>
  <c r="BQ134" i="1"/>
  <c r="BP134" i="1"/>
  <c r="BO134" i="1"/>
  <c r="BY133" i="1"/>
  <c r="BX133" i="1"/>
  <c r="BW133" i="1"/>
  <c r="BV133" i="1"/>
  <c r="BU133" i="1"/>
  <c r="BT133" i="1"/>
  <c r="BS133" i="1"/>
  <c r="BR133" i="1"/>
  <c r="BQ133" i="1"/>
  <c r="BP133" i="1"/>
  <c r="BO133" i="1"/>
  <c r="BY132" i="1"/>
  <c r="BX132" i="1"/>
  <c r="BW132" i="1"/>
  <c r="BV132" i="1"/>
  <c r="BU132" i="1"/>
  <c r="BT132" i="1"/>
  <c r="BS132" i="1"/>
  <c r="BR132" i="1"/>
  <c r="BQ132" i="1"/>
  <c r="BP132" i="1"/>
  <c r="BO132" i="1"/>
  <c r="BY131" i="1"/>
  <c r="BX131" i="1"/>
  <c r="BW131" i="1"/>
  <c r="BV131" i="1"/>
  <c r="BU131" i="1"/>
  <c r="BT131" i="1"/>
  <c r="BS131" i="1"/>
  <c r="BR131" i="1"/>
  <c r="BQ131" i="1"/>
  <c r="BP131" i="1"/>
  <c r="BO131" i="1"/>
  <c r="BY130" i="1"/>
  <c r="BX130" i="1"/>
  <c r="BW130" i="1"/>
  <c r="BV130" i="1"/>
  <c r="BU130" i="1"/>
  <c r="BT130" i="1"/>
  <c r="BS130" i="1"/>
  <c r="BR130" i="1"/>
  <c r="BQ130" i="1"/>
  <c r="BP130" i="1"/>
  <c r="BO130" i="1"/>
  <c r="BY129" i="1"/>
  <c r="BX129" i="1"/>
  <c r="BW129" i="1"/>
  <c r="BV129" i="1"/>
  <c r="BU129" i="1"/>
  <c r="BT129" i="1"/>
  <c r="BS129" i="1"/>
  <c r="BR129" i="1"/>
  <c r="BQ129" i="1"/>
  <c r="BP129" i="1"/>
  <c r="BO129" i="1"/>
  <c r="BY128" i="1"/>
  <c r="BX128" i="1"/>
  <c r="BW128" i="1"/>
  <c r="BV128" i="1"/>
  <c r="BU128" i="1"/>
  <c r="BT128" i="1"/>
  <c r="BS128" i="1"/>
  <c r="BR128" i="1"/>
  <c r="BQ128" i="1"/>
  <c r="BP128" i="1"/>
  <c r="BO128" i="1"/>
  <c r="BY127" i="1"/>
  <c r="BX127" i="1"/>
  <c r="BW127" i="1"/>
  <c r="BV127" i="1"/>
  <c r="BU127" i="1"/>
  <c r="BT127" i="1"/>
  <c r="BS127" i="1"/>
  <c r="BR127" i="1"/>
  <c r="BQ127" i="1"/>
  <c r="BP127" i="1"/>
  <c r="BO127" i="1"/>
  <c r="BY126" i="1"/>
  <c r="BX126" i="1"/>
  <c r="BW126" i="1"/>
  <c r="BV126" i="1"/>
  <c r="BU126" i="1"/>
  <c r="BT126" i="1"/>
  <c r="BS126" i="1"/>
  <c r="BR126" i="1"/>
  <c r="BQ126" i="1"/>
  <c r="BP126" i="1"/>
  <c r="BO126" i="1"/>
  <c r="BY125" i="1"/>
  <c r="BX125" i="1"/>
  <c r="BW125" i="1"/>
  <c r="BV125" i="1"/>
  <c r="BU125" i="1"/>
  <c r="BT125" i="1"/>
  <c r="BS125" i="1"/>
  <c r="BR125" i="1"/>
  <c r="BQ125" i="1"/>
  <c r="BP125" i="1"/>
  <c r="BO125" i="1"/>
  <c r="BY124" i="1"/>
  <c r="BX124" i="1"/>
  <c r="BW124" i="1"/>
  <c r="BV124" i="1"/>
  <c r="BU124" i="1"/>
  <c r="BT124" i="1"/>
  <c r="BS124" i="1"/>
  <c r="BR124" i="1"/>
  <c r="BQ124" i="1"/>
  <c r="BP124" i="1"/>
  <c r="BO124" i="1"/>
  <c r="BY123" i="1"/>
  <c r="BX123" i="1"/>
  <c r="BW123" i="1"/>
  <c r="BV123" i="1"/>
  <c r="BU123" i="1"/>
  <c r="BT123" i="1"/>
  <c r="BS123" i="1"/>
  <c r="BR123" i="1"/>
  <c r="BQ123" i="1"/>
  <c r="BP123" i="1"/>
  <c r="BO123" i="1"/>
  <c r="BY122" i="1"/>
  <c r="BX122" i="1"/>
  <c r="BW122" i="1"/>
  <c r="BV122" i="1"/>
  <c r="BU122" i="1"/>
  <c r="BT122" i="1"/>
  <c r="BS122" i="1"/>
  <c r="BR122" i="1"/>
  <c r="BQ122" i="1"/>
  <c r="BP122" i="1"/>
  <c r="BO122" i="1"/>
  <c r="BY121" i="1"/>
  <c r="BX121" i="1"/>
  <c r="BW121" i="1"/>
  <c r="BV121" i="1"/>
  <c r="BU121" i="1"/>
  <c r="BT121" i="1"/>
  <c r="BS121" i="1"/>
  <c r="BR121" i="1"/>
  <c r="BQ121" i="1"/>
  <c r="BP121" i="1"/>
  <c r="BO121" i="1"/>
  <c r="BY120" i="1"/>
  <c r="BX120" i="1"/>
  <c r="BW120" i="1"/>
  <c r="BV120" i="1"/>
  <c r="BU120" i="1"/>
  <c r="BT120" i="1"/>
  <c r="BS120" i="1"/>
  <c r="BR120" i="1"/>
  <c r="BQ120" i="1"/>
  <c r="BP120" i="1"/>
  <c r="BO120" i="1"/>
  <c r="BY119" i="1"/>
  <c r="BX119" i="1"/>
  <c r="BW119" i="1"/>
  <c r="BV119" i="1"/>
  <c r="BU119" i="1"/>
  <c r="BT119" i="1"/>
  <c r="BS119" i="1"/>
  <c r="BR119" i="1"/>
  <c r="BQ119" i="1"/>
  <c r="BP119" i="1"/>
  <c r="BO119" i="1"/>
  <c r="BY118" i="1"/>
  <c r="BX118" i="1"/>
  <c r="BW118" i="1"/>
  <c r="BV118" i="1"/>
  <c r="BU118" i="1"/>
  <c r="BT118" i="1"/>
  <c r="BS118" i="1"/>
  <c r="BR118" i="1"/>
  <c r="BQ118" i="1"/>
  <c r="BP118" i="1"/>
  <c r="BO118" i="1"/>
  <c r="BY117" i="1"/>
  <c r="BX117" i="1"/>
  <c r="BW117" i="1"/>
  <c r="BV117" i="1"/>
  <c r="BU117" i="1"/>
  <c r="BT117" i="1"/>
  <c r="BS117" i="1"/>
  <c r="BR117" i="1"/>
  <c r="BQ117" i="1"/>
  <c r="BP117" i="1"/>
  <c r="BO117" i="1"/>
  <c r="BY116" i="1"/>
  <c r="BX116" i="1"/>
  <c r="BW116" i="1"/>
  <c r="BV116" i="1"/>
  <c r="BU116" i="1"/>
  <c r="BT116" i="1"/>
  <c r="BS116" i="1"/>
  <c r="BR116" i="1"/>
  <c r="BQ116" i="1"/>
  <c r="BP116" i="1"/>
  <c r="BO116" i="1"/>
  <c r="BY115" i="1"/>
  <c r="BX115" i="1"/>
  <c r="BW115" i="1"/>
  <c r="BV115" i="1"/>
  <c r="BU115" i="1"/>
  <c r="BT115" i="1"/>
  <c r="BS115" i="1"/>
  <c r="BR115" i="1"/>
  <c r="BQ115" i="1"/>
  <c r="BP115" i="1"/>
  <c r="BO115" i="1"/>
  <c r="BY114" i="1"/>
  <c r="BX114" i="1"/>
  <c r="BW114" i="1"/>
  <c r="BV114" i="1"/>
  <c r="BU114" i="1"/>
  <c r="BT114" i="1"/>
  <c r="BS114" i="1"/>
  <c r="BR114" i="1"/>
  <c r="BQ114" i="1"/>
  <c r="BP114" i="1"/>
  <c r="BO114" i="1"/>
  <c r="BY113" i="1"/>
  <c r="BX113" i="1"/>
  <c r="BW113" i="1"/>
  <c r="BV113" i="1"/>
  <c r="BU113" i="1"/>
  <c r="BT113" i="1"/>
  <c r="BS113" i="1"/>
  <c r="BR113" i="1"/>
  <c r="BQ113" i="1"/>
  <c r="BP113" i="1"/>
  <c r="BO113" i="1"/>
  <c r="BY112" i="1"/>
  <c r="BX112" i="1"/>
  <c r="BW112" i="1"/>
  <c r="BV112" i="1"/>
  <c r="BU112" i="1"/>
  <c r="BT112" i="1"/>
  <c r="BS112" i="1"/>
  <c r="BR112" i="1"/>
  <c r="BQ112" i="1"/>
  <c r="BP112" i="1"/>
  <c r="BO112" i="1"/>
  <c r="BY111" i="1"/>
  <c r="BX111" i="1"/>
  <c r="BW111" i="1"/>
  <c r="BV111" i="1"/>
  <c r="BU111" i="1"/>
  <c r="BT111" i="1"/>
  <c r="BS111" i="1"/>
  <c r="BR111" i="1"/>
  <c r="BQ111" i="1"/>
  <c r="BP111" i="1"/>
  <c r="BO111" i="1"/>
  <c r="BY110" i="1"/>
  <c r="BX110" i="1"/>
  <c r="BW110" i="1"/>
  <c r="BV110" i="1"/>
  <c r="BU110" i="1"/>
  <c r="BT110" i="1"/>
  <c r="BS110" i="1"/>
  <c r="BR110" i="1"/>
  <c r="BQ110" i="1"/>
  <c r="BP110" i="1"/>
  <c r="BO110" i="1"/>
  <c r="BY109" i="1"/>
  <c r="BX109" i="1"/>
  <c r="BW109" i="1"/>
  <c r="BV109" i="1"/>
  <c r="BU109" i="1"/>
  <c r="BT109" i="1"/>
  <c r="BS109" i="1"/>
  <c r="BR109" i="1"/>
  <c r="BQ109" i="1"/>
  <c r="BP109" i="1"/>
  <c r="BO109" i="1"/>
  <c r="BY108" i="1"/>
  <c r="BX108" i="1"/>
  <c r="BW108" i="1"/>
  <c r="BV108" i="1"/>
  <c r="BU108" i="1"/>
  <c r="BT108" i="1"/>
  <c r="BS108" i="1"/>
  <c r="BR108" i="1"/>
  <c r="BQ108" i="1"/>
  <c r="BP108" i="1"/>
  <c r="BO108" i="1"/>
  <c r="BY107" i="1"/>
  <c r="BX107" i="1"/>
  <c r="BW107" i="1"/>
  <c r="BV107" i="1"/>
  <c r="BU107" i="1"/>
  <c r="BT107" i="1"/>
  <c r="BS107" i="1"/>
  <c r="BR107" i="1"/>
  <c r="BQ107" i="1"/>
  <c r="BP107" i="1"/>
  <c r="BO107" i="1"/>
  <c r="BY106" i="1"/>
  <c r="BX106" i="1"/>
  <c r="BW106" i="1"/>
  <c r="BV106" i="1"/>
  <c r="BU106" i="1"/>
  <c r="BT106" i="1"/>
  <c r="BS106" i="1"/>
  <c r="BR106" i="1"/>
  <c r="BQ106" i="1"/>
  <c r="BP106" i="1"/>
  <c r="BO106" i="1"/>
  <c r="BY105" i="1"/>
  <c r="BX105" i="1"/>
  <c r="BW105" i="1"/>
  <c r="BV105" i="1"/>
  <c r="BU105" i="1"/>
  <c r="BT105" i="1"/>
  <c r="BS105" i="1"/>
  <c r="BR105" i="1"/>
  <c r="BQ105" i="1"/>
  <c r="BP105" i="1"/>
  <c r="BO105" i="1"/>
  <c r="BY104" i="1"/>
  <c r="BX104" i="1"/>
  <c r="BW104" i="1"/>
  <c r="BV104" i="1"/>
  <c r="BU104" i="1"/>
  <c r="BT104" i="1"/>
  <c r="BS104" i="1"/>
  <c r="BR104" i="1"/>
  <c r="BQ104" i="1"/>
  <c r="BP104" i="1"/>
  <c r="BO104" i="1"/>
  <c r="BY103" i="1"/>
  <c r="BX103" i="1"/>
  <c r="BW103" i="1"/>
  <c r="BV103" i="1"/>
  <c r="BU103" i="1"/>
  <c r="BT103" i="1"/>
  <c r="BS103" i="1"/>
  <c r="BR103" i="1"/>
  <c r="BQ103" i="1"/>
  <c r="BP103" i="1"/>
  <c r="BO103" i="1"/>
  <c r="BY102" i="1"/>
  <c r="BX102" i="1"/>
  <c r="BW102" i="1"/>
  <c r="BV102" i="1"/>
  <c r="BU102" i="1"/>
  <c r="BT102" i="1"/>
  <c r="BS102" i="1"/>
  <c r="BR102" i="1"/>
  <c r="BQ102" i="1"/>
  <c r="BP102" i="1"/>
  <c r="BO102" i="1"/>
  <c r="BY101" i="1"/>
  <c r="BX101" i="1"/>
  <c r="BW101" i="1"/>
  <c r="BV101" i="1"/>
  <c r="BU101" i="1"/>
  <c r="BT101" i="1"/>
  <c r="BS101" i="1"/>
  <c r="BR101" i="1"/>
  <c r="BQ101" i="1"/>
  <c r="BP101" i="1"/>
  <c r="BO101" i="1"/>
  <c r="BY100" i="1"/>
  <c r="BX100" i="1"/>
  <c r="BW100" i="1"/>
  <c r="BV100" i="1"/>
  <c r="BU100" i="1"/>
  <c r="BT100" i="1"/>
  <c r="BS100" i="1"/>
  <c r="BR100" i="1"/>
  <c r="BQ100" i="1"/>
  <c r="BP100" i="1"/>
  <c r="BO100" i="1"/>
  <c r="BY99" i="1"/>
  <c r="BX99" i="1"/>
  <c r="BW99" i="1"/>
  <c r="BV99" i="1"/>
  <c r="BU99" i="1"/>
  <c r="BT99" i="1"/>
  <c r="BS99" i="1"/>
  <c r="BR99" i="1"/>
  <c r="BQ99" i="1"/>
  <c r="BP99" i="1"/>
  <c r="BO99" i="1"/>
  <c r="BY98" i="1"/>
  <c r="BX98" i="1"/>
  <c r="BW98" i="1"/>
  <c r="BV98" i="1"/>
  <c r="BU98" i="1"/>
  <c r="BT98" i="1"/>
  <c r="BS98" i="1"/>
  <c r="BR98" i="1"/>
  <c r="BQ98" i="1"/>
  <c r="BP98" i="1"/>
  <c r="BO98" i="1"/>
  <c r="BY97" i="1"/>
  <c r="BX97" i="1"/>
  <c r="BW97" i="1"/>
  <c r="BV97" i="1"/>
  <c r="BU97" i="1"/>
  <c r="BT97" i="1"/>
  <c r="BS97" i="1"/>
  <c r="BR97" i="1"/>
  <c r="BQ97" i="1"/>
  <c r="BP97" i="1"/>
  <c r="BO97" i="1"/>
  <c r="BY96" i="1"/>
  <c r="BX96" i="1"/>
  <c r="BW96" i="1"/>
  <c r="BV96" i="1"/>
  <c r="BU96" i="1"/>
  <c r="BT96" i="1"/>
  <c r="BS96" i="1"/>
  <c r="BR96" i="1"/>
  <c r="BQ96" i="1"/>
  <c r="BP96" i="1"/>
  <c r="BO96" i="1"/>
  <c r="BY95" i="1"/>
  <c r="BX95" i="1"/>
  <c r="BW95" i="1"/>
  <c r="BV95" i="1"/>
  <c r="BU95" i="1"/>
  <c r="BT95" i="1"/>
  <c r="BS95" i="1"/>
  <c r="BR95" i="1"/>
  <c r="BQ95" i="1"/>
  <c r="BP95" i="1"/>
  <c r="BO95" i="1"/>
  <c r="BY94" i="1"/>
  <c r="BX94" i="1"/>
  <c r="BW94" i="1"/>
  <c r="BV94" i="1"/>
  <c r="BU94" i="1"/>
  <c r="BT94" i="1"/>
  <c r="BS94" i="1"/>
  <c r="BR94" i="1"/>
  <c r="BQ94" i="1"/>
  <c r="BP94" i="1"/>
  <c r="BO94" i="1"/>
  <c r="BY93" i="1"/>
  <c r="BX93" i="1"/>
  <c r="BW93" i="1"/>
  <c r="BV93" i="1"/>
  <c r="BU93" i="1"/>
  <c r="BT93" i="1"/>
  <c r="BS93" i="1"/>
  <c r="BR93" i="1"/>
  <c r="BQ93" i="1"/>
  <c r="BP93" i="1"/>
  <c r="BO93" i="1"/>
  <c r="BY92" i="1"/>
  <c r="BX92" i="1"/>
  <c r="BW92" i="1"/>
  <c r="BV92" i="1"/>
  <c r="BU92" i="1"/>
  <c r="BT92" i="1"/>
  <c r="BS92" i="1"/>
  <c r="BR92" i="1"/>
  <c r="BQ92" i="1"/>
  <c r="BP92" i="1"/>
  <c r="BO92" i="1"/>
  <c r="BY91" i="1"/>
  <c r="BX91" i="1"/>
  <c r="BW91" i="1"/>
  <c r="BV91" i="1"/>
  <c r="BU91" i="1"/>
  <c r="BT91" i="1"/>
  <c r="BS91" i="1"/>
  <c r="BR91" i="1"/>
  <c r="BQ91" i="1"/>
  <c r="BP91" i="1"/>
  <c r="BO91" i="1"/>
  <c r="BY90" i="1"/>
  <c r="BX90" i="1"/>
  <c r="BW90" i="1"/>
  <c r="BV90" i="1"/>
  <c r="BU90" i="1"/>
  <c r="BT90" i="1"/>
  <c r="BS90" i="1"/>
  <c r="BR90" i="1"/>
  <c r="BQ90" i="1"/>
  <c r="BP90" i="1"/>
  <c r="BO90" i="1"/>
  <c r="BY89" i="1"/>
  <c r="BX89" i="1"/>
  <c r="BW89" i="1"/>
  <c r="BV89" i="1"/>
  <c r="BU89" i="1"/>
  <c r="BT89" i="1"/>
  <c r="BS89" i="1"/>
  <c r="BR89" i="1"/>
  <c r="BQ89" i="1"/>
  <c r="BP89" i="1"/>
  <c r="BO89" i="1"/>
  <c r="BY88" i="1"/>
  <c r="BX88" i="1"/>
  <c r="BW88" i="1"/>
  <c r="BV88" i="1"/>
  <c r="BU88" i="1"/>
  <c r="BT88" i="1"/>
  <c r="BS88" i="1"/>
  <c r="BR88" i="1"/>
  <c r="BQ88" i="1"/>
  <c r="BP88" i="1"/>
  <c r="BO88" i="1"/>
  <c r="BY87" i="1"/>
  <c r="BX87" i="1"/>
  <c r="BW87" i="1"/>
  <c r="BV87" i="1"/>
  <c r="BU87" i="1"/>
  <c r="BT87" i="1"/>
  <c r="BS87" i="1"/>
  <c r="BR87" i="1"/>
  <c r="BQ87" i="1"/>
  <c r="BP87" i="1"/>
  <c r="BO87" i="1"/>
  <c r="BY86" i="1"/>
  <c r="BX86" i="1"/>
  <c r="BW86" i="1"/>
  <c r="BV86" i="1"/>
  <c r="BU86" i="1"/>
  <c r="BT86" i="1"/>
  <c r="BS86" i="1"/>
  <c r="BR86" i="1"/>
  <c r="BQ86" i="1"/>
  <c r="BP86" i="1"/>
  <c r="BO86" i="1"/>
  <c r="BY85" i="1"/>
  <c r="BX85" i="1"/>
  <c r="BW85" i="1"/>
  <c r="BV85" i="1"/>
  <c r="BU85" i="1"/>
  <c r="BT85" i="1"/>
  <c r="BS85" i="1"/>
  <c r="BR85" i="1"/>
  <c r="BQ85" i="1"/>
  <c r="BP85" i="1"/>
  <c r="BO85" i="1"/>
  <c r="BY84" i="1"/>
  <c r="BX84" i="1"/>
  <c r="BW84" i="1"/>
  <c r="BV84" i="1"/>
  <c r="BU84" i="1"/>
  <c r="BT84" i="1"/>
  <c r="BS84" i="1"/>
  <c r="BR84" i="1"/>
  <c r="BQ84" i="1"/>
  <c r="BP84" i="1"/>
  <c r="BO84" i="1"/>
  <c r="BY83" i="1"/>
  <c r="BX83" i="1"/>
  <c r="BW83" i="1"/>
  <c r="BV83" i="1"/>
  <c r="BU83" i="1"/>
  <c r="BT83" i="1"/>
  <c r="BS83" i="1"/>
  <c r="BR83" i="1"/>
  <c r="BQ83" i="1"/>
  <c r="BP83" i="1"/>
  <c r="BO83" i="1"/>
  <c r="BY82" i="1"/>
  <c r="BX82" i="1"/>
  <c r="BW82" i="1"/>
  <c r="BV82" i="1"/>
  <c r="BU82" i="1"/>
  <c r="BT82" i="1"/>
  <c r="BS82" i="1"/>
  <c r="BR82" i="1"/>
  <c r="BQ82" i="1"/>
  <c r="BP82" i="1"/>
  <c r="BO82" i="1"/>
  <c r="BY81" i="1"/>
  <c r="BX81" i="1"/>
  <c r="BW81" i="1"/>
  <c r="BV81" i="1"/>
  <c r="BU81" i="1"/>
  <c r="BT81" i="1"/>
  <c r="BS81" i="1"/>
  <c r="BR81" i="1"/>
  <c r="BQ81" i="1"/>
  <c r="BP81" i="1"/>
  <c r="BO81" i="1"/>
  <c r="BY80" i="1"/>
  <c r="BX80" i="1"/>
  <c r="BW80" i="1"/>
  <c r="BV80" i="1"/>
  <c r="BU80" i="1"/>
  <c r="BT80" i="1"/>
  <c r="BS80" i="1"/>
  <c r="BR80" i="1"/>
  <c r="BQ80" i="1"/>
  <c r="BP80" i="1"/>
  <c r="BO80" i="1"/>
  <c r="BY79" i="1"/>
  <c r="BX79" i="1"/>
  <c r="BW79" i="1"/>
  <c r="BV79" i="1"/>
  <c r="BU79" i="1"/>
  <c r="BT79" i="1"/>
  <c r="BS79" i="1"/>
  <c r="BR79" i="1"/>
  <c r="BQ79" i="1"/>
  <c r="BP79" i="1"/>
  <c r="BO79" i="1"/>
  <c r="BY78" i="1"/>
  <c r="BX78" i="1"/>
  <c r="BW78" i="1"/>
  <c r="BV78" i="1"/>
  <c r="BU78" i="1"/>
  <c r="BT78" i="1"/>
  <c r="BS78" i="1"/>
  <c r="BR78" i="1"/>
  <c r="BQ78" i="1"/>
  <c r="BP78" i="1"/>
  <c r="BO78" i="1"/>
  <c r="BY77" i="1"/>
  <c r="BX77" i="1"/>
  <c r="BW77" i="1"/>
  <c r="BV77" i="1"/>
  <c r="BU77" i="1"/>
  <c r="BT77" i="1"/>
  <c r="BS77" i="1"/>
  <c r="BR77" i="1"/>
  <c r="BQ77" i="1"/>
  <c r="BP77" i="1"/>
  <c r="BO77" i="1"/>
  <c r="BY76" i="1"/>
  <c r="BX76" i="1"/>
  <c r="BW76" i="1"/>
  <c r="BV76" i="1"/>
  <c r="BU76" i="1"/>
  <c r="BT76" i="1"/>
  <c r="BS76" i="1"/>
  <c r="BR76" i="1"/>
  <c r="BQ76" i="1"/>
  <c r="BP76" i="1"/>
  <c r="BO76" i="1"/>
  <c r="BY75" i="1"/>
  <c r="BX75" i="1"/>
  <c r="BW75" i="1"/>
  <c r="BV75" i="1"/>
  <c r="BU75" i="1"/>
  <c r="BT75" i="1"/>
  <c r="BS75" i="1"/>
  <c r="BR75" i="1"/>
  <c r="BQ75" i="1"/>
  <c r="BP75" i="1"/>
  <c r="BO75" i="1"/>
  <c r="BY74" i="1"/>
  <c r="BX74" i="1"/>
  <c r="BW74" i="1"/>
  <c r="BV74" i="1"/>
  <c r="BU74" i="1"/>
  <c r="BT74" i="1"/>
  <c r="BS74" i="1"/>
  <c r="BR74" i="1"/>
  <c r="BQ74" i="1"/>
  <c r="BP74" i="1"/>
  <c r="BO74" i="1"/>
  <c r="BY73" i="1"/>
  <c r="BX73" i="1"/>
  <c r="BW73" i="1"/>
  <c r="BV73" i="1"/>
  <c r="BU73" i="1"/>
  <c r="BT73" i="1"/>
  <c r="BS73" i="1"/>
  <c r="BR73" i="1"/>
  <c r="BQ73" i="1"/>
  <c r="BP73" i="1"/>
  <c r="BO73" i="1"/>
  <c r="BY72" i="1"/>
  <c r="BX72" i="1"/>
  <c r="BW72" i="1"/>
  <c r="BV72" i="1"/>
  <c r="BU72" i="1"/>
  <c r="BT72" i="1"/>
  <c r="BS72" i="1"/>
  <c r="BR72" i="1"/>
  <c r="BQ72" i="1"/>
  <c r="BP72" i="1"/>
  <c r="BO72" i="1"/>
  <c r="BY71" i="1"/>
  <c r="BX71" i="1"/>
  <c r="BW71" i="1"/>
  <c r="BV71" i="1"/>
  <c r="BU71" i="1"/>
  <c r="BT71" i="1"/>
  <c r="BS71" i="1"/>
  <c r="BR71" i="1"/>
  <c r="BQ71" i="1"/>
  <c r="BP71" i="1"/>
  <c r="BO71" i="1"/>
  <c r="BY70" i="1"/>
  <c r="BX70" i="1"/>
  <c r="BW70" i="1"/>
  <c r="BV70" i="1"/>
  <c r="BU70" i="1"/>
  <c r="BT70" i="1"/>
  <c r="BS70" i="1"/>
  <c r="BR70" i="1"/>
  <c r="BQ70" i="1"/>
  <c r="BP70" i="1"/>
  <c r="BO70" i="1"/>
  <c r="BY69" i="1"/>
  <c r="BX69" i="1"/>
  <c r="BW69" i="1"/>
  <c r="BV69" i="1"/>
  <c r="BU69" i="1"/>
  <c r="BT69" i="1"/>
  <c r="BS69" i="1"/>
  <c r="BR69" i="1"/>
  <c r="BQ69" i="1"/>
  <c r="BP69" i="1"/>
  <c r="BO69" i="1"/>
  <c r="BY68" i="1"/>
  <c r="BX68" i="1"/>
  <c r="BW68" i="1"/>
  <c r="BV68" i="1"/>
  <c r="BU68" i="1"/>
  <c r="BT68" i="1"/>
  <c r="BS68" i="1"/>
  <c r="BR68" i="1"/>
  <c r="BQ68" i="1"/>
  <c r="BP68" i="1"/>
  <c r="BO68" i="1"/>
  <c r="BY67" i="1"/>
  <c r="BX67" i="1"/>
  <c r="BW67" i="1"/>
  <c r="BV67" i="1"/>
  <c r="BU67" i="1"/>
  <c r="BT67" i="1"/>
  <c r="BS67" i="1"/>
  <c r="BR67" i="1"/>
  <c r="BQ67" i="1"/>
  <c r="BP67" i="1"/>
  <c r="BO67" i="1"/>
  <c r="BY66" i="1"/>
  <c r="BX66" i="1"/>
  <c r="BW66" i="1"/>
  <c r="BV66" i="1"/>
  <c r="BU66" i="1"/>
  <c r="BT66" i="1"/>
  <c r="BS66" i="1"/>
  <c r="BR66" i="1"/>
  <c r="BQ66" i="1"/>
  <c r="BP66" i="1"/>
  <c r="BO66" i="1"/>
  <c r="BY65" i="1"/>
  <c r="BX65" i="1"/>
  <c r="BW65" i="1"/>
  <c r="BV65" i="1"/>
  <c r="BU65" i="1"/>
  <c r="BT65" i="1"/>
  <c r="BS65" i="1"/>
  <c r="BR65" i="1"/>
  <c r="BQ65" i="1"/>
  <c r="BP65" i="1"/>
  <c r="BO65" i="1"/>
  <c r="BY64" i="1"/>
  <c r="BX64" i="1"/>
  <c r="BW64" i="1"/>
  <c r="BV64" i="1"/>
  <c r="BU64" i="1"/>
  <c r="BT64" i="1"/>
  <c r="BS64" i="1"/>
  <c r="BR64" i="1"/>
  <c r="BQ64" i="1"/>
  <c r="BP64" i="1"/>
  <c r="BO64" i="1"/>
  <c r="BY63" i="1"/>
  <c r="BX63" i="1"/>
  <c r="BW63" i="1"/>
  <c r="BV63" i="1"/>
  <c r="BU63" i="1"/>
  <c r="BT63" i="1"/>
  <c r="BS63" i="1"/>
  <c r="BR63" i="1"/>
  <c r="BQ63" i="1"/>
  <c r="BP63" i="1"/>
  <c r="BO63" i="1"/>
  <c r="BY62" i="1"/>
  <c r="BX62" i="1"/>
  <c r="BW62" i="1"/>
  <c r="BV62" i="1"/>
  <c r="BU62" i="1"/>
  <c r="BT62" i="1"/>
  <c r="BS62" i="1"/>
  <c r="BR62" i="1"/>
  <c r="BQ62" i="1"/>
  <c r="BP62" i="1"/>
  <c r="BO62" i="1"/>
  <c r="BY61" i="1"/>
  <c r="BX61" i="1"/>
  <c r="BW61" i="1"/>
  <c r="BV61" i="1"/>
  <c r="BU61" i="1"/>
  <c r="BT61" i="1"/>
  <c r="BS61" i="1"/>
  <c r="BR61" i="1"/>
  <c r="BQ61" i="1"/>
  <c r="BP61" i="1"/>
  <c r="BO61" i="1"/>
  <c r="BY60" i="1"/>
  <c r="BX60" i="1"/>
  <c r="BW60" i="1"/>
  <c r="BV60" i="1"/>
  <c r="BU60" i="1"/>
  <c r="BT60" i="1"/>
  <c r="BS60" i="1"/>
  <c r="BR60" i="1"/>
  <c r="BQ60" i="1"/>
  <c r="BP60" i="1"/>
  <c r="BO60" i="1"/>
  <c r="BY59" i="1"/>
  <c r="BX59" i="1"/>
  <c r="BW59" i="1"/>
  <c r="BV59" i="1"/>
  <c r="BU59" i="1"/>
  <c r="BT59" i="1"/>
  <c r="BS59" i="1"/>
  <c r="BR59" i="1"/>
  <c r="BQ59" i="1"/>
  <c r="BP59" i="1"/>
  <c r="BO59" i="1"/>
  <c r="BY58" i="1"/>
  <c r="BX58" i="1"/>
  <c r="BW58" i="1"/>
  <c r="BV58" i="1"/>
  <c r="BU58" i="1"/>
  <c r="BT58" i="1"/>
  <c r="BS58" i="1"/>
  <c r="BR58" i="1"/>
  <c r="BQ58" i="1"/>
  <c r="BP58" i="1"/>
  <c r="BO58" i="1"/>
  <c r="BY57" i="1"/>
  <c r="BX57" i="1"/>
  <c r="BW57" i="1"/>
  <c r="BV57" i="1"/>
  <c r="BU57" i="1"/>
  <c r="BT57" i="1"/>
  <c r="BS57" i="1"/>
  <c r="BR57" i="1"/>
  <c r="BQ57" i="1"/>
  <c r="BP57" i="1"/>
  <c r="BO57" i="1"/>
  <c r="BY56" i="1"/>
  <c r="BX56" i="1"/>
  <c r="BW56" i="1"/>
  <c r="BV56" i="1"/>
  <c r="BU56" i="1"/>
  <c r="BT56" i="1"/>
  <c r="BS56" i="1"/>
  <c r="BR56" i="1"/>
  <c r="BQ56" i="1"/>
  <c r="BP56" i="1"/>
  <c r="BO56" i="1"/>
  <c r="BY55" i="1"/>
  <c r="BX55" i="1"/>
  <c r="BW55" i="1"/>
  <c r="BV55" i="1"/>
  <c r="BU55" i="1"/>
  <c r="BT55" i="1"/>
  <c r="BS55" i="1"/>
  <c r="BR55" i="1"/>
  <c r="BQ55" i="1"/>
  <c r="BP55" i="1"/>
  <c r="BO55" i="1"/>
  <c r="BY54" i="1"/>
  <c r="BX54" i="1"/>
  <c r="BW54" i="1"/>
  <c r="BV54" i="1"/>
  <c r="BU54" i="1"/>
  <c r="BT54" i="1"/>
  <c r="BS54" i="1"/>
  <c r="BR54" i="1"/>
  <c r="BQ54" i="1"/>
  <c r="BP54" i="1"/>
  <c r="BO54" i="1"/>
  <c r="BY53" i="1"/>
  <c r="BX53" i="1"/>
  <c r="BW53" i="1"/>
  <c r="BV53" i="1"/>
  <c r="BU53" i="1"/>
  <c r="BT53" i="1"/>
  <c r="BS53" i="1"/>
  <c r="BR53" i="1"/>
  <c r="BQ53" i="1"/>
  <c r="BP53" i="1"/>
  <c r="BO53" i="1"/>
  <c r="BY52" i="1"/>
  <c r="BX52" i="1"/>
  <c r="BW52" i="1"/>
  <c r="BV52" i="1"/>
  <c r="BU52" i="1"/>
  <c r="BT52" i="1"/>
  <c r="BS52" i="1"/>
  <c r="BR52" i="1"/>
  <c r="BQ52" i="1"/>
  <c r="BP52" i="1"/>
  <c r="BO52" i="1"/>
  <c r="BY51" i="1"/>
  <c r="BX51" i="1"/>
  <c r="BW51" i="1"/>
  <c r="BV51" i="1"/>
  <c r="BU51" i="1"/>
  <c r="BT51" i="1"/>
  <c r="BS51" i="1"/>
  <c r="BR51" i="1"/>
  <c r="BQ51" i="1"/>
  <c r="BP51" i="1"/>
  <c r="BO51" i="1"/>
  <c r="BY50" i="1"/>
  <c r="BX50" i="1"/>
  <c r="BW50" i="1"/>
  <c r="BV50" i="1"/>
  <c r="BU50" i="1"/>
  <c r="BT50" i="1"/>
  <c r="BS50" i="1"/>
  <c r="BR50" i="1"/>
  <c r="BQ50" i="1"/>
  <c r="BP50" i="1"/>
  <c r="BO50" i="1"/>
  <c r="BY49" i="1"/>
  <c r="BX49" i="1"/>
  <c r="BW49" i="1"/>
  <c r="BV49" i="1"/>
  <c r="BU49" i="1"/>
  <c r="BT49" i="1"/>
  <c r="BS49" i="1"/>
  <c r="BR49" i="1"/>
  <c r="BQ49" i="1"/>
  <c r="BP49" i="1"/>
  <c r="BO49" i="1"/>
  <c r="BY48" i="1"/>
  <c r="BX48" i="1"/>
  <c r="BW48" i="1"/>
  <c r="BV48" i="1"/>
  <c r="BU48" i="1"/>
  <c r="BT48" i="1"/>
  <c r="BS48" i="1"/>
  <c r="BR48" i="1"/>
  <c r="BQ48" i="1"/>
  <c r="BP48" i="1"/>
  <c r="BO48" i="1"/>
  <c r="BY47" i="1"/>
  <c r="BX47" i="1"/>
  <c r="BW47" i="1"/>
  <c r="BV47" i="1"/>
  <c r="BU47" i="1"/>
  <c r="BT47" i="1"/>
  <c r="BS47" i="1"/>
  <c r="BR47" i="1"/>
  <c r="BQ47" i="1"/>
  <c r="BP47" i="1"/>
  <c r="BO47" i="1"/>
  <c r="BY46" i="1"/>
  <c r="BX46" i="1"/>
  <c r="BW46" i="1"/>
  <c r="BV46" i="1"/>
  <c r="BU46" i="1"/>
  <c r="BT46" i="1"/>
  <c r="BS46" i="1"/>
  <c r="BR46" i="1"/>
  <c r="BQ46" i="1"/>
  <c r="BP46" i="1"/>
  <c r="BO46" i="1"/>
  <c r="BY45" i="1"/>
  <c r="BX45" i="1"/>
  <c r="BW45" i="1"/>
  <c r="BV45" i="1"/>
  <c r="BU45" i="1"/>
  <c r="BT45" i="1"/>
  <c r="BS45" i="1"/>
  <c r="BR45" i="1"/>
  <c r="BQ45" i="1"/>
  <c r="BP45" i="1"/>
  <c r="BO45" i="1"/>
  <c r="BY44" i="1"/>
  <c r="BX44" i="1"/>
  <c r="BW44" i="1"/>
  <c r="BV44" i="1"/>
  <c r="BU44" i="1"/>
  <c r="BT44" i="1"/>
  <c r="BS44" i="1"/>
  <c r="BR44" i="1"/>
  <c r="BQ44" i="1"/>
  <c r="BP44" i="1"/>
  <c r="BO44" i="1"/>
  <c r="BY43" i="1"/>
  <c r="BX43" i="1"/>
  <c r="BW43" i="1"/>
  <c r="BV43" i="1"/>
  <c r="BU43" i="1"/>
  <c r="BT43" i="1"/>
  <c r="BS43" i="1"/>
  <c r="BR43" i="1"/>
  <c r="BQ43" i="1"/>
  <c r="BP43" i="1"/>
  <c r="BO43" i="1"/>
  <c r="BY42" i="1"/>
  <c r="BX42" i="1"/>
  <c r="BW42" i="1"/>
  <c r="BV42" i="1"/>
  <c r="BU42" i="1"/>
  <c r="BT42" i="1"/>
  <c r="BS42" i="1"/>
  <c r="BR42" i="1"/>
  <c r="BQ42" i="1"/>
  <c r="BP42" i="1"/>
  <c r="BO42" i="1"/>
  <c r="BY41" i="1"/>
  <c r="BX41" i="1"/>
  <c r="BW41" i="1"/>
  <c r="BV41" i="1"/>
  <c r="BU41" i="1"/>
  <c r="BT41" i="1"/>
  <c r="BS41" i="1"/>
  <c r="BR41" i="1"/>
  <c r="BQ41" i="1"/>
  <c r="BP41" i="1"/>
  <c r="BO41" i="1"/>
  <c r="BY40" i="1"/>
  <c r="BX40" i="1"/>
  <c r="BW40" i="1"/>
  <c r="BV40" i="1"/>
  <c r="BU40" i="1"/>
  <c r="BT40" i="1"/>
  <c r="BS40" i="1"/>
  <c r="BR40" i="1"/>
  <c r="BQ40" i="1"/>
  <c r="BP40" i="1"/>
  <c r="BO40" i="1"/>
  <c r="BY39" i="1"/>
  <c r="BX39" i="1"/>
  <c r="BW39" i="1"/>
  <c r="BV39" i="1"/>
  <c r="BU39" i="1"/>
  <c r="BT39" i="1"/>
  <c r="BS39" i="1"/>
  <c r="BR39" i="1"/>
  <c r="BQ39" i="1"/>
  <c r="BP39" i="1"/>
  <c r="BO39" i="1"/>
  <c r="BY38" i="1"/>
  <c r="BX38" i="1"/>
  <c r="BW38" i="1"/>
  <c r="BV38" i="1"/>
  <c r="BU38" i="1"/>
  <c r="BT38" i="1"/>
  <c r="BS38" i="1"/>
  <c r="BR38" i="1"/>
  <c r="BQ38" i="1"/>
  <c r="BP38" i="1"/>
  <c r="BO38" i="1"/>
  <c r="BY37" i="1"/>
  <c r="BX37" i="1"/>
  <c r="BW37" i="1"/>
  <c r="BV37" i="1"/>
  <c r="BU37" i="1"/>
  <c r="BT37" i="1"/>
  <c r="BS37" i="1"/>
  <c r="BR37" i="1"/>
  <c r="BQ37" i="1"/>
  <c r="BP37" i="1"/>
  <c r="BO37" i="1"/>
  <c r="BY36" i="1"/>
  <c r="BX36" i="1"/>
  <c r="BW36" i="1"/>
  <c r="BV36" i="1"/>
  <c r="BU36" i="1"/>
  <c r="BT36" i="1"/>
  <c r="BS36" i="1"/>
  <c r="BR36" i="1"/>
  <c r="BQ36" i="1"/>
  <c r="BP36" i="1"/>
  <c r="BO36" i="1"/>
  <c r="BY35" i="1"/>
  <c r="BX35" i="1"/>
  <c r="BW35" i="1"/>
  <c r="BV35" i="1"/>
  <c r="BU35" i="1"/>
  <c r="BT35" i="1"/>
  <c r="BS35" i="1"/>
  <c r="BR35" i="1"/>
  <c r="BQ35" i="1"/>
  <c r="BP35" i="1"/>
  <c r="BO35" i="1"/>
  <c r="BY34" i="1"/>
  <c r="BX34" i="1"/>
  <c r="BW34" i="1"/>
  <c r="BV34" i="1"/>
  <c r="BU34" i="1"/>
  <c r="BT34" i="1"/>
  <c r="BS34" i="1"/>
  <c r="BR34" i="1"/>
  <c r="BQ34" i="1"/>
  <c r="BP34" i="1"/>
  <c r="BO34" i="1"/>
  <c r="BY33" i="1"/>
  <c r="BX33" i="1"/>
  <c r="BW33" i="1"/>
  <c r="BV33" i="1"/>
  <c r="BU33" i="1"/>
  <c r="BT33" i="1"/>
  <c r="BS33" i="1"/>
  <c r="BR33" i="1"/>
  <c r="BQ33" i="1"/>
  <c r="BP33" i="1"/>
  <c r="BO33" i="1"/>
  <c r="BY32" i="1"/>
  <c r="BX32" i="1"/>
  <c r="BW32" i="1"/>
  <c r="BV32" i="1"/>
  <c r="BU32" i="1"/>
  <c r="BT32" i="1"/>
  <c r="BS32" i="1"/>
  <c r="BR32" i="1"/>
  <c r="BQ32" i="1"/>
  <c r="BP32" i="1"/>
  <c r="BO32" i="1"/>
  <c r="BY31" i="1"/>
  <c r="BX31" i="1"/>
  <c r="BW31" i="1"/>
  <c r="BV31" i="1"/>
  <c r="BU31" i="1"/>
  <c r="BT31" i="1"/>
  <c r="BS31" i="1"/>
  <c r="BR31" i="1"/>
  <c r="BQ31" i="1"/>
  <c r="BP31" i="1"/>
  <c r="BO31" i="1"/>
  <c r="BY30" i="1"/>
  <c r="BX30" i="1"/>
  <c r="BW30" i="1"/>
  <c r="BV30" i="1"/>
  <c r="BU30" i="1"/>
  <c r="BT30" i="1"/>
  <c r="BS30" i="1"/>
  <c r="BR30" i="1"/>
  <c r="BQ30" i="1"/>
  <c r="BP30" i="1"/>
  <c r="BO30" i="1"/>
  <c r="BY29" i="1"/>
  <c r="BX29" i="1"/>
  <c r="BW29" i="1"/>
  <c r="BV29" i="1"/>
  <c r="BU29" i="1"/>
  <c r="BT29" i="1"/>
  <c r="BS29" i="1"/>
  <c r="BR29" i="1"/>
  <c r="BQ29" i="1"/>
  <c r="BP29" i="1"/>
  <c r="BO29" i="1"/>
  <c r="BY28" i="1"/>
  <c r="BX28" i="1"/>
  <c r="BW28" i="1"/>
  <c r="BV28" i="1"/>
  <c r="BU28" i="1"/>
  <c r="BT28" i="1"/>
  <c r="BS28" i="1"/>
  <c r="BR28" i="1"/>
  <c r="BQ28" i="1"/>
  <c r="BP28" i="1"/>
  <c r="BO28" i="1"/>
  <c r="BY27" i="1"/>
  <c r="BX27" i="1"/>
  <c r="BW27" i="1"/>
  <c r="BV27" i="1"/>
  <c r="BU27" i="1"/>
  <c r="BT27" i="1"/>
  <c r="BS27" i="1"/>
  <c r="BR27" i="1"/>
  <c r="BQ27" i="1"/>
  <c r="BP27" i="1"/>
  <c r="BO27" i="1"/>
  <c r="BY26" i="1"/>
  <c r="BX26" i="1"/>
  <c r="BW26" i="1"/>
  <c r="BV26" i="1"/>
  <c r="BU26" i="1"/>
  <c r="BT26" i="1"/>
  <c r="BS26" i="1"/>
  <c r="BR26" i="1"/>
  <c r="BQ26" i="1"/>
  <c r="BP26" i="1"/>
  <c r="BO26" i="1"/>
  <c r="BY25" i="1"/>
  <c r="BX25" i="1"/>
  <c r="BW25" i="1"/>
  <c r="BV25" i="1"/>
  <c r="BU25" i="1"/>
  <c r="BT25" i="1"/>
  <c r="BS25" i="1"/>
  <c r="BR25" i="1"/>
  <c r="BQ25" i="1"/>
  <c r="BP25" i="1"/>
  <c r="BO25" i="1"/>
  <c r="BY24" i="1"/>
  <c r="BX24" i="1"/>
  <c r="BW24" i="1"/>
  <c r="BV24" i="1"/>
  <c r="BU24" i="1"/>
  <c r="BT24" i="1"/>
  <c r="BS24" i="1"/>
  <c r="BR24" i="1"/>
  <c r="BQ24" i="1"/>
  <c r="BP24" i="1"/>
  <c r="BO24" i="1"/>
  <c r="BY23" i="1"/>
  <c r="BX23" i="1"/>
  <c r="BW23" i="1"/>
  <c r="BV23" i="1"/>
  <c r="BU23" i="1"/>
  <c r="BT23" i="1"/>
  <c r="BS23" i="1"/>
  <c r="BR23" i="1"/>
  <c r="BQ23" i="1"/>
  <c r="BP23" i="1"/>
  <c r="BO23" i="1"/>
  <c r="BY22" i="1"/>
  <c r="BX22" i="1"/>
  <c r="BW22" i="1"/>
  <c r="BV22" i="1"/>
  <c r="BU22" i="1"/>
  <c r="BT22" i="1"/>
  <c r="BS22" i="1"/>
  <c r="BR22" i="1"/>
  <c r="BQ22" i="1"/>
  <c r="BP22" i="1"/>
  <c r="BO22" i="1"/>
  <c r="BY21" i="1"/>
  <c r="BX21" i="1"/>
  <c r="BW21" i="1"/>
  <c r="BV21" i="1"/>
  <c r="BU21" i="1"/>
  <c r="BT21" i="1"/>
  <c r="BS21" i="1"/>
  <c r="BR21" i="1"/>
  <c r="BQ21" i="1"/>
  <c r="BP21" i="1"/>
  <c r="BO21" i="1"/>
  <c r="BY20" i="1"/>
  <c r="BX20" i="1"/>
  <c r="BW20" i="1"/>
  <c r="BV20" i="1"/>
  <c r="BU20" i="1"/>
  <c r="BT20" i="1"/>
  <c r="BS20" i="1"/>
  <c r="BR20" i="1"/>
  <c r="BQ20" i="1"/>
  <c r="BP20" i="1"/>
  <c r="BO20" i="1"/>
  <c r="BY19" i="1"/>
  <c r="BX19" i="1"/>
  <c r="BW19" i="1"/>
  <c r="BV19" i="1"/>
  <c r="BU19" i="1"/>
  <c r="BT19" i="1"/>
  <c r="BS19" i="1"/>
  <c r="BR19" i="1"/>
  <c r="BQ19" i="1"/>
  <c r="BP19" i="1"/>
  <c r="BO19" i="1"/>
  <c r="BY18" i="1"/>
  <c r="BX18" i="1"/>
  <c r="BW18" i="1"/>
  <c r="BV18" i="1"/>
  <c r="BU18" i="1"/>
  <c r="BT18" i="1"/>
  <c r="BS18" i="1"/>
  <c r="BR18" i="1"/>
  <c r="BQ18" i="1"/>
  <c r="BP18" i="1"/>
  <c r="BO18" i="1"/>
  <c r="BY17" i="1"/>
  <c r="BX17" i="1"/>
  <c r="BW17" i="1"/>
  <c r="BV17" i="1"/>
  <c r="BU17" i="1"/>
  <c r="BT17" i="1"/>
  <c r="BS17" i="1"/>
  <c r="BR17" i="1"/>
  <c r="BQ17" i="1"/>
  <c r="BP17" i="1"/>
  <c r="BO17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AV482" i="1"/>
  <c r="AY482" i="1" s="1" a="1"/>
  <c r="AY482" i="1" s="1"/>
  <c r="AV481" i="1"/>
  <c r="AY481" i="1" s="1" a="1"/>
  <c r="AY481" i="1" s="1"/>
  <c r="AV480" i="1"/>
  <c r="AY480" i="1" s="1" a="1"/>
  <c r="AY480" i="1" s="1"/>
  <c r="AV478" i="1"/>
  <c r="AY478" i="1" s="1" a="1"/>
  <c r="AY478" i="1" s="1"/>
  <c r="AV474" i="1"/>
  <c r="AY474" i="1" s="1" a="1"/>
  <c r="AY474" i="1" s="1"/>
  <c r="AV473" i="1"/>
  <c r="AY473" i="1" s="1" a="1"/>
  <c r="AY473" i="1" s="1"/>
  <c r="AV472" i="1"/>
  <c r="AY472" i="1" s="1" a="1"/>
  <c r="AY472" i="1" s="1"/>
  <c r="AV471" i="1"/>
  <c r="AY471" i="1" s="1" a="1"/>
  <c r="AY471" i="1" s="1"/>
  <c r="AV470" i="1"/>
  <c r="AY470" i="1" s="1" a="1"/>
  <c r="AY470" i="1" s="1"/>
  <c r="AV457" i="1"/>
  <c r="AY457" i="1" s="1" a="1"/>
  <c r="AY457" i="1" s="1"/>
  <c r="AV456" i="1"/>
  <c r="AY456" i="1" s="1" a="1"/>
  <c r="AY456" i="1" s="1"/>
  <c r="AV455" i="1"/>
  <c r="AY455" i="1" s="1" a="1"/>
  <c r="AY455" i="1" s="1"/>
  <c r="AV418" i="1"/>
  <c r="AY418" i="1" s="1" a="1"/>
  <c r="AY418" i="1" s="1"/>
  <c r="AV415" i="1"/>
  <c r="AY415" i="1" s="1" a="1"/>
  <c r="AY415" i="1" s="1"/>
  <c r="AV412" i="1"/>
  <c r="AY412" i="1" s="1" a="1"/>
  <c r="AY412" i="1" s="1"/>
  <c r="AV409" i="1"/>
  <c r="AY409" i="1" s="1" a="1"/>
  <c r="AY409" i="1" s="1"/>
  <c r="AV406" i="1"/>
  <c r="AY406" i="1" s="1" a="1"/>
  <c r="AY406" i="1" s="1"/>
  <c r="AV402" i="1"/>
  <c r="AY402" i="1" s="1" a="1"/>
  <c r="AY402" i="1" s="1"/>
  <c r="AV400" i="1"/>
  <c r="AY400" i="1" s="1" a="1"/>
  <c r="AY400" i="1" s="1"/>
  <c r="AV397" i="1"/>
  <c r="AY397" i="1" s="1" a="1"/>
  <c r="AY397" i="1" s="1"/>
  <c r="AV394" i="1"/>
  <c r="AY394" i="1" s="1" a="1"/>
  <c r="AY394" i="1" s="1"/>
  <c r="AV390" i="1"/>
  <c r="AY390" i="1" s="1" a="1"/>
  <c r="AY390" i="1" s="1"/>
  <c r="AV388" i="1"/>
  <c r="AY388" i="1" s="1" a="1"/>
  <c r="AY388" i="1" s="1"/>
  <c r="AV386" i="1"/>
  <c r="AY386" i="1" s="1" a="1"/>
  <c r="AY386" i="1" s="1"/>
  <c r="AV384" i="1"/>
  <c r="AY384" i="1" s="1" a="1"/>
  <c r="AY384" i="1" s="1"/>
  <c r="AV382" i="1"/>
  <c r="AY382" i="1" s="1" a="1"/>
  <c r="AY382" i="1" s="1"/>
  <c r="AV379" i="1"/>
  <c r="AY379" i="1" s="1" a="1"/>
  <c r="AY379" i="1" s="1"/>
  <c r="AV375" i="1"/>
  <c r="AY375" i="1" s="1" a="1"/>
  <c r="AY375" i="1" s="1"/>
  <c r="AV371" i="1"/>
  <c r="AY371" i="1" s="1" a="1"/>
  <c r="AY371" i="1" s="1"/>
  <c r="AV370" i="1"/>
  <c r="AY370" i="1" s="1" a="1"/>
  <c r="AY370" i="1" s="1"/>
  <c r="AV369" i="1"/>
  <c r="AY369" i="1" s="1" a="1"/>
  <c r="AY369" i="1" s="1"/>
  <c r="AV352" i="1"/>
  <c r="AY352" i="1" s="1" a="1"/>
  <c r="AY352" i="1" s="1"/>
  <c r="AV350" i="1"/>
  <c r="AY350" i="1" s="1" a="1"/>
  <c r="AY350" i="1" s="1"/>
  <c r="AV347" i="1"/>
  <c r="AY347" i="1" s="1" a="1"/>
  <c r="AY347" i="1" s="1"/>
  <c r="AV344" i="1"/>
  <c r="AY344" i="1" s="1" a="1"/>
  <c r="AY344" i="1" s="1"/>
  <c r="AV336" i="1"/>
  <c r="AY336" i="1" s="1" a="1"/>
  <c r="AY336" i="1" s="1"/>
  <c r="AV328" i="1"/>
  <c r="AY328" i="1" s="1" a="1"/>
  <c r="AY328" i="1" s="1"/>
  <c r="AV321" i="1"/>
  <c r="AY321" i="1" s="1" a="1"/>
  <c r="AY321" i="1" s="1"/>
  <c r="AV318" i="1"/>
  <c r="AY318" i="1" s="1" a="1"/>
  <c r="AY318" i="1" s="1"/>
  <c r="AV316" i="1"/>
  <c r="AY316" i="1" s="1" a="1"/>
  <c r="AY316" i="1" s="1"/>
  <c r="AV314" i="1"/>
  <c r="AY314" i="1" s="1" a="1"/>
  <c r="AY314" i="1" s="1"/>
  <c r="AV312" i="1"/>
  <c r="AY312" i="1" s="1" a="1"/>
  <c r="AY312" i="1" s="1"/>
  <c r="AV306" i="1"/>
  <c r="AY306" i="1" s="1" a="1"/>
  <c r="AY306" i="1" s="1"/>
  <c r="AV297" i="1"/>
  <c r="AY297" i="1" s="1" a="1"/>
  <c r="AY297" i="1" s="1"/>
  <c r="AV292" i="1"/>
  <c r="AY292" i="1" s="1" a="1"/>
  <c r="AY292" i="1" s="1"/>
  <c r="AV289" i="1"/>
  <c r="AY289" i="1" s="1" a="1"/>
  <c r="AY289" i="1" s="1"/>
  <c r="AV287" i="1"/>
  <c r="AY287" i="1" s="1" a="1"/>
  <c r="AY287" i="1" s="1"/>
  <c r="AV284" i="1"/>
  <c r="AY284" i="1" s="1" a="1"/>
  <c r="AY284" i="1" s="1"/>
  <c r="AV281" i="1"/>
  <c r="AY281" i="1" s="1" a="1"/>
  <c r="AY281" i="1" s="1"/>
  <c r="AV279" i="1"/>
  <c r="AY279" i="1" s="1" a="1"/>
  <c r="AY279" i="1" s="1"/>
  <c r="AV276" i="1"/>
  <c r="AY276" i="1" s="1" a="1"/>
  <c r="AY276" i="1" s="1"/>
  <c r="AV273" i="1"/>
  <c r="AY273" i="1" s="1" a="1"/>
  <c r="AY273" i="1" s="1"/>
  <c r="AV269" i="1"/>
  <c r="AY269" i="1" s="1" a="1"/>
  <c r="AY269" i="1" s="1"/>
  <c r="AV266" i="1"/>
  <c r="AY266" i="1" s="1" a="1"/>
  <c r="AY266" i="1" s="1"/>
  <c r="AV253" i="1"/>
  <c r="AY253" i="1" s="1" a="1"/>
  <c r="AY253" i="1" s="1"/>
  <c r="AV248" i="1"/>
  <c r="AY248" i="1" s="1" a="1"/>
  <c r="AY248" i="1" s="1"/>
  <c r="AV245" i="1"/>
  <c r="AY245" i="1" s="1" a="1"/>
  <c r="AY245" i="1" s="1"/>
  <c r="AV235" i="1"/>
  <c r="AY235" i="1" s="1" a="1"/>
  <c r="AY235" i="1" s="1"/>
  <c r="AV230" i="1"/>
  <c r="AY230" i="1" s="1" a="1"/>
  <c r="AY230" i="1" s="1"/>
  <c r="AV226" i="1"/>
  <c r="AY226" i="1" s="1" a="1"/>
  <c r="AY226" i="1" s="1"/>
  <c r="AV224" i="1"/>
  <c r="AY224" i="1" s="1" a="1"/>
  <c r="AY224" i="1" s="1"/>
  <c r="AV222" i="1"/>
  <c r="AY222" i="1" s="1" a="1"/>
  <c r="AY222" i="1" s="1"/>
  <c r="AV220" i="1"/>
  <c r="AY220" i="1" s="1" a="1"/>
  <c r="AY220" i="1" s="1"/>
  <c r="AV217" i="1"/>
  <c r="AY217" i="1" s="1" a="1"/>
  <c r="AY217" i="1" s="1"/>
  <c r="AV215" i="1"/>
  <c r="AY215" i="1" s="1" a="1"/>
  <c r="AY215" i="1" s="1"/>
  <c r="AV212" i="1"/>
  <c r="AY212" i="1" s="1" a="1"/>
  <c r="AY212" i="1" s="1"/>
  <c r="AV159" i="1"/>
  <c r="AY159" i="1" s="1" a="1"/>
  <c r="AY159" i="1" s="1"/>
  <c r="AV156" i="1"/>
  <c r="AY156" i="1" s="1" a="1"/>
  <c r="AY156" i="1" s="1"/>
  <c r="AV154" i="1"/>
  <c r="AY154" i="1" s="1" a="1"/>
  <c r="AY154" i="1" s="1"/>
  <c r="AV152" i="1"/>
  <c r="AY152" i="1" s="1" a="1"/>
  <c r="AY152" i="1" s="1"/>
  <c r="AV150" i="1"/>
  <c r="AY150" i="1" s="1" a="1"/>
  <c r="AY150" i="1" s="1"/>
  <c r="AV148" i="1"/>
  <c r="AY148" i="1" s="1" a="1"/>
  <c r="AY148" i="1" s="1"/>
  <c r="AV146" i="1"/>
  <c r="AY146" i="1" s="1" a="1"/>
  <c r="AY146" i="1" s="1"/>
  <c r="AV144" i="1"/>
  <c r="AY144" i="1" s="1" a="1"/>
  <c r="AY144" i="1" s="1"/>
  <c r="AV142" i="1"/>
  <c r="AY142" i="1" s="1" a="1"/>
  <c r="AY142" i="1" s="1"/>
  <c r="AV135" i="1"/>
  <c r="AY135" i="1" s="1" a="1"/>
  <c r="AY135" i="1" s="1"/>
  <c r="AV132" i="1"/>
  <c r="AY132" i="1" s="1" a="1"/>
  <c r="AY132" i="1" s="1"/>
  <c r="AV127" i="1"/>
  <c r="AY127" i="1" s="1" a="1"/>
  <c r="AY127" i="1" s="1"/>
  <c r="AV124" i="1"/>
  <c r="AY124" i="1" s="1" a="1"/>
  <c r="AY124" i="1" s="1"/>
  <c r="AV121" i="1"/>
  <c r="AY121" i="1" s="1" a="1"/>
  <c r="AY121" i="1" s="1"/>
  <c r="AV118" i="1"/>
  <c r="AY118" i="1" s="1" a="1"/>
  <c r="AY118" i="1" s="1"/>
  <c r="AV116" i="1"/>
  <c r="AY116" i="1" s="1" a="1"/>
  <c r="AY116" i="1" s="1"/>
  <c r="AV114" i="1"/>
  <c r="AY114" i="1" s="1" a="1"/>
  <c r="AY114" i="1" s="1"/>
  <c r="AV112" i="1"/>
  <c r="AY112" i="1" s="1" a="1"/>
  <c r="AY112" i="1" s="1"/>
  <c r="AV110" i="1"/>
  <c r="AY110" i="1" s="1" a="1"/>
  <c r="AY110" i="1" s="1"/>
  <c r="AV108" i="1"/>
  <c r="AY108" i="1" s="1" a="1"/>
  <c r="AY108" i="1" s="1"/>
  <c r="AV106" i="1"/>
  <c r="AY106" i="1" s="1" a="1"/>
  <c r="AY106" i="1" s="1"/>
  <c r="AV103" i="1"/>
  <c r="AY103" i="1" s="1" a="1"/>
  <c r="AY103" i="1" s="1"/>
  <c r="AV101" i="1"/>
  <c r="AY101" i="1" s="1" a="1"/>
  <c r="AY101" i="1" s="1"/>
  <c r="AV99" i="1"/>
  <c r="AY99" i="1" s="1" a="1"/>
  <c r="AY99" i="1" s="1"/>
  <c r="AV96" i="1"/>
  <c r="AY96" i="1" s="1" a="1"/>
  <c r="AY96" i="1" s="1"/>
  <c r="AV94" i="1"/>
  <c r="AY94" i="1" s="1" a="1"/>
  <c r="AY94" i="1" s="1"/>
  <c r="AV90" i="1"/>
  <c r="AY90" i="1" s="1" a="1"/>
  <c r="AY90" i="1" s="1"/>
  <c r="AT491" i="1"/>
  <c r="AS491" i="1"/>
  <c r="AR491" i="1"/>
  <c r="AQ491" i="1"/>
  <c r="AP491" i="1"/>
  <c r="AO491" i="1"/>
  <c r="AN491" i="1"/>
  <c r="AM491" i="1"/>
  <c r="AL491" i="1"/>
  <c r="AK491" i="1"/>
  <c r="AJ491" i="1"/>
  <c r="AT490" i="1"/>
  <c r="AS490" i="1"/>
  <c r="AR490" i="1"/>
  <c r="AQ490" i="1"/>
  <c r="AP490" i="1"/>
  <c r="AO490" i="1"/>
  <c r="AN490" i="1"/>
  <c r="AM490" i="1"/>
  <c r="AL490" i="1"/>
  <c r="AK490" i="1"/>
  <c r="AJ490" i="1"/>
  <c r="AT489" i="1"/>
  <c r="AS489" i="1"/>
  <c r="AR489" i="1"/>
  <c r="AQ489" i="1"/>
  <c r="AP489" i="1"/>
  <c r="AO489" i="1"/>
  <c r="AN489" i="1"/>
  <c r="AM489" i="1"/>
  <c r="AL489" i="1"/>
  <c r="AK489" i="1"/>
  <c r="AJ489" i="1"/>
  <c r="AT488" i="1"/>
  <c r="AS488" i="1"/>
  <c r="AR488" i="1"/>
  <c r="AQ488" i="1"/>
  <c r="AP488" i="1"/>
  <c r="AO488" i="1"/>
  <c r="AN488" i="1"/>
  <c r="AM488" i="1"/>
  <c r="AL488" i="1"/>
  <c r="AK488" i="1"/>
  <c r="AJ488" i="1"/>
  <c r="AT487" i="1"/>
  <c r="AS487" i="1"/>
  <c r="AR487" i="1"/>
  <c r="AQ487" i="1"/>
  <c r="AP487" i="1"/>
  <c r="AO487" i="1"/>
  <c r="AN487" i="1"/>
  <c r="AM487" i="1"/>
  <c r="AL487" i="1"/>
  <c r="AK487" i="1"/>
  <c r="AJ487" i="1"/>
  <c r="AT486" i="1"/>
  <c r="AS486" i="1"/>
  <c r="AR486" i="1"/>
  <c r="AQ486" i="1"/>
  <c r="AP486" i="1"/>
  <c r="AO486" i="1"/>
  <c r="AN486" i="1"/>
  <c r="AM486" i="1"/>
  <c r="AL486" i="1"/>
  <c r="AK486" i="1"/>
  <c r="AJ486" i="1"/>
  <c r="AT485" i="1"/>
  <c r="AS485" i="1"/>
  <c r="AR485" i="1"/>
  <c r="AQ485" i="1"/>
  <c r="AP485" i="1"/>
  <c r="AO485" i="1"/>
  <c r="AN485" i="1"/>
  <c r="AM485" i="1"/>
  <c r="AL485" i="1"/>
  <c r="AK485" i="1"/>
  <c r="AJ485" i="1"/>
  <c r="AT484" i="1"/>
  <c r="AS484" i="1"/>
  <c r="AR484" i="1"/>
  <c r="AQ484" i="1"/>
  <c r="AP484" i="1"/>
  <c r="AO484" i="1"/>
  <c r="AN484" i="1"/>
  <c r="AM484" i="1"/>
  <c r="AL484" i="1"/>
  <c r="AK484" i="1"/>
  <c r="AJ484" i="1"/>
  <c r="AT483" i="1"/>
  <c r="AS483" i="1"/>
  <c r="AR483" i="1"/>
  <c r="AQ483" i="1"/>
  <c r="AP483" i="1"/>
  <c r="AO483" i="1"/>
  <c r="AN483" i="1"/>
  <c r="AM483" i="1"/>
  <c r="AL483" i="1"/>
  <c r="AK483" i="1"/>
  <c r="AJ483" i="1"/>
  <c r="AT482" i="1"/>
  <c r="AS482" i="1"/>
  <c r="AR482" i="1"/>
  <c r="AQ482" i="1"/>
  <c r="AP482" i="1"/>
  <c r="AO482" i="1"/>
  <c r="AN482" i="1"/>
  <c r="AM482" i="1"/>
  <c r="AL482" i="1"/>
  <c r="AK482" i="1"/>
  <c r="AJ482" i="1"/>
  <c r="AT481" i="1"/>
  <c r="AS481" i="1"/>
  <c r="AR481" i="1"/>
  <c r="AQ481" i="1"/>
  <c r="AP481" i="1"/>
  <c r="AO481" i="1"/>
  <c r="AN481" i="1"/>
  <c r="AM481" i="1"/>
  <c r="AL481" i="1"/>
  <c r="AK481" i="1"/>
  <c r="AJ481" i="1"/>
  <c r="AT480" i="1"/>
  <c r="AS480" i="1"/>
  <c r="AR480" i="1"/>
  <c r="AQ480" i="1"/>
  <c r="AP480" i="1"/>
  <c r="AO480" i="1"/>
  <c r="AN480" i="1"/>
  <c r="AM480" i="1"/>
  <c r="AL480" i="1"/>
  <c r="AK480" i="1"/>
  <c r="AJ480" i="1"/>
  <c r="AT479" i="1"/>
  <c r="AS479" i="1"/>
  <c r="AR479" i="1"/>
  <c r="AQ479" i="1"/>
  <c r="AP479" i="1"/>
  <c r="AO479" i="1"/>
  <c r="AN479" i="1"/>
  <c r="AM479" i="1"/>
  <c r="AL479" i="1"/>
  <c r="AK479" i="1"/>
  <c r="AJ479" i="1"/>
  <c r="AT478" i="1"/>
  <c r="AS478" i="1"/>
  <c r="AR478" i="1"/>
  <c r="AQ478" i="1"/>
  <c r="AP478" i="1"/>
  <c r="AO478" i="1"/>
  <c r="AN478" i="1"/>
  <c r="AM478" i="1"/>
  <c r="AL478" i="1"/>
  <c r="AK478" i="1"/>
  <c r="AJ478" i="1"/>
  <c r="AT477" i="1"/>
  <c r="AS477" i="1"/>
  <c r="AR477" i="1"/>
  <c r="AQ477" i="1"/>
  <c r="AP477" i="1"/>
  <c r="AO477" i="1"/>
  <c r="AN477" i="1"/>
  <c r="AM477" i="1"/>
  <c r="AL477" i="1"/>
  <c r="AK477" i="1"/>
  <c r="AJ477" i="1"/>
  <c r="AT476" i="1"/>
  <c r="AS476" i="1"/>
  <c r="AR476" i="1"/>
  <c r="AQ476" i="1"/>
  <c r="AP476" i="1"/>
  <c r="AO476" i="1"/>
  <c r="AN476" i="1"/>
  <c r="AM476" i="1"/>
  <c r="AL476" i="1"/>
  <c r="AK476" i="1"/>
  <c r="AJ476" i="1"/>
  <c r="AT475" i="1"/>
  <c r="AS475" i="1"/>
  <c r="AR475" i="1"/>
  <c r="AQ475" i="1"/>
  <c r="AP475" i="1"/>
  <c r="AO475" i="1"/>
  <c r="AN475" i="1"/>
  <c r="AM475" i="1"/>
  <c r="AL475" i="1"/>
  <c r="AK475" i="1"/>
  <c r="AJ475" i="1"/>
  <c r="AT474" i="1"/>
  <c r="AS474" i="1"/>
  <c r="AR474" i="1"/>
  <c r="AQ474" i="1"/>
  <c r="AP474" i="1"/>
  <c r="AO474" i="1"/>
  <c r="AN474" i="1"/>
  <c r="AM474" i="1"/>
  <c r="AL474" i="1"/>
  <c r="AK474" i="1"/>
  <c r="AJ474" i="1"/>
  <c r="AT473" i="1"/>
  <c r="AS473" i="1"/>
  <c r="AR473" i="1"/>
  <c r="AQ473" i="1"/>
  <c r="AP473" i="1"/>
  <c r="AO473" i="1"/>
  <c r="AN473" i="1"/>
  <c r="AM473" i="1"/>
  <c r="AL473" i="1"/>
  <c r="AK473" i="1"/>
  <c r="AJ473" i="1"/>
  <c r="AT472" i="1"/>
  <c r="AS472" i="1"/>
  <c r="AR472" i="1"/>
  <c r="AQ472" i="1"/>
  <c r="AP472" i="1"/>
  <c r="AO472" i="1"/>
  <c r="AN472" i="1"/>
  <c r="AM472" i="1"/>
  <c r="AL472" i="1"/>
  <c r="AK472" i="1"/>
  <c r="AJ472" i="1"/>
  <c r="AT471" i="1"/>
  <c r="AS471" i="1"/>
  <c r="AR471" i="1"/>
  <c r="AQ471" i="1"/>
  <c r="AP471" i="1"/>
  <c r="AO471" i="1"/>
  <c r="AN471" i="1"/>
  <c r="AM471" i="1"/>
  <c r="AL471" i="1"/>
  <c r="AK471" i="1"/>
  <c r="AJ471" i="1"/>
  <c r="AT470" i="1"/>
  <c r="AS470" i="1"/>
  <c r="AR470" i="1"/>
  <c r="AQ470" i="1"/>
  <c r="AP470" i="1"/>
  <c r="AO470" i="1"/>
  <c r="AN470" i="1"/>
  <c r="AM470" i="1"/>
  <c r="AL470" i="1"/>
  <c r="AK470" i="1"/>
  <c r="AJ470" i="1"/>
  <c r="AT469" i="1"/>
  <c r="AS469" i="1"/>
  <c r="AR469" i="1"/>
  <c r="AQ469" i="1"/>
  <c r="AP469" i="1"/>
  <c r="AO469" i="1"/>
  <c r="AN469" i="1"/>
  <c r="AM469" i="1"/>
  <c r="AL469" i="1"/>
  <c r="AK469" i="1"/>
  <c r="AJ469" i="1"/>
  <c r="AT468" i="1"/>
  <c r="AS468" i="1"/>
  <c r="AR468" i="1"/>
  <c r="AQ468" i="1"/>
  <c r="AP468" i="1"/>
  <c r="AO468" i="1"/>
  <c r="AN468" i="1"/>
  <c r="AM468" i="1"/>
  <c r="AL468" i="1"/>
  <c r="AK468" i="1"/>
  <c r="AJ468" i="1"/>
  <c r="AT467" i="1"/>
  <c r="AS467" i="1"/>
  <c r="AR467" i="1"/>
  <c r="AQ467" i="1"/>
  <c r="AP467" i="1"/>
  <c r="AO467" i="1"/>
  <c r="AN467" i="1"/>
  <c r="AM467" i="1"/>
  <c r="AL467" i="1"/>
  <c r="AK467" i="1"/>
  <c r="AJ467" i="1"/>
  <c r="AT466" i="1"/>
  <c r="AS466" i="1"/>
  <c r="AR466" i="1"/>
  <c r="AQ466" i="1"/>
  <c r="AP466" i="1"/>
  <c r="AO466" i="1"/>
  <c r="AN466" i="1"/>
  <c r="AM466" i="1"/>
  <c r="AL466" i="1"/>
  <c r="AK466" i="1"/>
  <c r="AJ466" i="1"/>
  <c r="AT465" i="1"/>
  <c r="AS465" i="1"/>
  <c r="AR465" i="1"/>
  <c r="AQ465" i="1"/>
  <c r="AP465" i="1"/>
  <c r="AO465" i="1"/>
  <c r="AN465" i="1"/>
  <c r="AM465" i="1"/>
  <c r="AL465" i="1"/>
  <c r="AK465" i="1"/>
  <c r="AJ465" i="1"/>
  <c r="AT464" i="1"/>
  <c r="AS464" i="1"/>
  <c r="AR464" i="1"/>
  <c r="AQ464" i="1"/>
  <c r="AP464" i="1"/>
  <c r="AO464" i="1"/>
  <c r="AN464" i="1"/>
  <c r="AM464" i="1"/>
  <c r="AL464" i="1"/>
  <c r="AK464" i="1"/>
  <c r="AJ464" i="1"/>
  <c r="AT463" i="1"/>
  <c r="AS463" i="1"/>
  <c r="AR463" i="1"/>
  <c r="AQ463" i="1"/>
  <c r="AP463" i="1"/>
  <c r="AO463" i="1"/>
  <c r="AN463" i="1"/>
  <c r="AM463" i="1"/>
  <c r="AL463" i="1"/>
  <c r="AK463" i="1"/>
  <c r="AJ463" i="1"/>
  <c r="AT462" i="1"/>
  <c r="AS462" i="1"/>
  <c r="AR462" i="1"/>
  <c r="AQ462" i="1"/>
  <c r="AP462" i="1"/>
  <c r="AO462" i="1"/>
  <c r="AN462" i="1"/>
  <c r="AM462" i="1"/>
  <c r="AL462" i="1"/>
  <c r="AK462" i="1"/>
  <c r="AJ462" i="1"/>
  <c r="AT461" i="1"/>
  <c r="AS461" i="1"/>
  <c r="AR461" i="1"/>
  <c r="AQ461" i="1"/>
  <c r="AP461" i="1"/>
  <c r="AO461" i="1"/>
  <c r="AN461" i="1"/>
  <c r="AM461" i="1"/>
  <c r="AL461" i="1"/>
  <c r="AK461" i="1"/>
  <c r="AJ461" i="1"/>
  <c r="AT460" i="1"/>
  <c r="AS460" i="1"/>
  <c r="AR460" i="1"/>
  <c r="AQ460" i="1"/>
  <c r="AP460" i="1"/>
  <c r="AO460" i="1"/>
  <c r="AN460" i="1"/>
  <c r="AM460" i="1"/>
  <c r="AL460" i="1"/>
  <c r="AK460" i="1"/>
  <c r="AJ460" i="1"/>
  <c r="AT459" i="1"/>
  <c r="AS459" i="1"/>
  <c r="AR459" i="1"/>
  <c r="AQ459" i="1"/>
  <c r="AP459" i="1"/>
  <c r="AO459" i="1"/>
  <c r="AN459" i="1"/>
  <c r="AM459" i="1"/>
  <c r="AL459" i="1"/>
  <c r="AK459" i="1"/>
  <c r="AJ459" i="1"/>
  <c r="AT458" i="1"/>
  <c r="AS458" i="1"/>
  <c r="AR458" i="1"/>
  <c r="AQ458" i="1"/>
  <c r="AP458" i="1"/>
  <c r="AO458" i="1"/>
  <c r="AN458" i="1"/>
  <c r="AM458" i="1"/>
  <c r="AL458" i="1"/>
  <c r="AK458" i="1"/>
  <c r="AJ458" i="1"/>
  <c r="AT457" i="1"/>
  <c r="AS457" i="1"/>
  <c r="AR457" i="1"/>
  <c r="AQ457" i="1"/>
  <c r="AP457" i="1"/>
  <c r="AO457" i="1"/>
  <c r="AN457" i="1"/>
  <c r="AM457" i="1"/>
  <c r="AL457" i="1"/>
  <c r="AK457" i="1"/>
  <c r="AJ457" i="1"/>
  <c r="AT456" i="1"/>
  <c r="AS456" i="1"/>
  <c r="AR456" i="1"/>
  <c r="AQ456" i="1"/>
  <c r="AP456" i="1"/>
  <c r="AO456" i="1"/>
  <c r="AN456" i="1"/>
  <c r="AM456" i="1"/>
  <c r="AL456" i="1"/>
  <c r="AK456" i="1"/>
  <c r="AJ456" i="1"/>
  <c r="AT455" i="1"/>
  <c r="AS455" i="1"/>
  <c r="AR455" i="1"/>
  <c r="AQ455" i="1"/>
  <c r="AP455" i="1"/>
  <c r="AO455" i="1"/>
  <c r="AN455" i="1"/>
  <c r="AM455" i="1"/>
  <c r="AL455" i="1"/>
  <c r="AK455" i="1"/>
  <c r="AJ455" i="1"/>
  <c r="AT454" i="1"/>
  <c r="AS454" i="1"/>
  <c r="AR454" i="1"/>
  <c r="AQ454" i="1"/>
  <c r="AP454" i="1"/>
  <c r="AO454" i="1"/>
  <c r="AN454" i="1"/>
  <c r="AM454" i="1"/>
  <c r="AL454" i="1"/>
  <c r="AK454" i="1"/>
  <c r="AJ454" i="1"/>
  <c r="AT453" i="1"/>
  <c r="AS453" i="1"/>
  <c r="AR453" i="1"/>
  <c r="AQ453" i="1"/>
  <c r="AP453" i="1"/>
  <c r="AO453" i="1"/>
  <c r="AN453" i="1"/>
  <c r="AM453" i="1"/>
  <c r="AL453" i="1"/>
  <c r="AK453" i="1"/>
  <c r="AJ453" i="1"/>
  <c r="AT452" i="1"/>
  <c r="AS452" i="1"/>
  <c r="AR452" i="1"/>
  <c r="AQ452" i="1"/>
  <c r="AP452" i="1"/>
  <c r="AO452" i="1"/>
  <c r="AN452" i="1"/>
  <c r="AM452" i="1"/>
  <c r="AL452" i="1"/>
  <c r="AK452" i="1"/>
  <c r="AJ452" i="1"/>
  <c r="AT451" i="1"/>
  <c r="AS451" i="1"/>
  <c r="AR451" i="1"/>
  <c r="AQ451" i="1"/>
  <c r="AP451" i="1"/>
  <c r="AO451" i="1"/>
  <c r="AN451" i="1"/>
  <c r="AM451" i="1"/>
  <c r="AL451" i="1"/>
  <c r="AK451" i="1"/>
  <c r="AJ451" i="1"/>
  <c r="AT450" i="1"/>
  <c r="AS450" i="1"/>
  <c r="AR450" i="1"/>
  <c r="AQ450" i="1"/>
  <c r="AP450" i="1"/>
  <c r="AO450" i="1"/>
  <c r="AN450" i="1"/>
  <c r="AM450" i="1"/>
  <c r="AL450" i="1"/>
  <c r="AK450" i="1"/>
  <c r="AJ450" i="1"/>
  <c r="AT449" i="1"/>
  <c r="AS449" i="1"/>
  <c r="AR449" i="1"/>
  <c r="AQ449" i="1"/>
  <c r="AP449" i="1"/>
  <c r="AO449" i="1"/>
  <c r="AN449" i="1"/>
  <c r="AM449" i="1"/>
  <c r="AL449" i="1"/>
  <c r="AK449" i="1"/>
  <c r="AJ449" i="1"/>
  <c r="AT448" i="1"/>
  <c r="AS448" i="1"/>
  <c r="AR448" i="1"/>
  <c r="AQ448" i="1"/>
  <c r="AP448" i="1"/>
  <c r="AO448" i="1"/>
  <c r="AN448" i="1"/>
  <c r="AM448" i="1"/>
  <c r="AL448" i="1"/>
  <c r="AK448" i="1"/>
  <c r="AJ448" i="1"/>
  <c r="AT447" i="1"/>
  <c r="AS447" i="1"/>
  <c r="AR447" i="1"/>
  <c r="AQ447" i="1"/>
  <c r="AP447" i="1"/>
  <c r="AO447" i="1"/>
  <c r="AN447" i="1"/>
  <c r="AM447" i="1"/>
  <c r="AL447" i="1"/>
  <c r="AK447" i="1"/>
  <c r="AJ447" i="1"/>
  <c r="AT446" i="1"/>
  <c r="AS446" i="1"/>
  <c r="AR446" i="1"/>
  <c r="AQ446" i="1"/>
  <c r="AP446" i="1"/>
  <c r="AO446" i="1"/>
  <c r="AN446" i="1"/>
  <c r="AM446" i="1"/>
  <c r="AL446" i="1"/>
  <c r="AK446" i="1"/>
  <c r="AJ446" i="1"/>
  <c r="AT445" i="1"/>
  <c r="AS445" i="1"/>
  <c r="AR445" i="1"/>
  <c r="AQ445" i="1"/>
  <c r="AP445" i="1"/>
  <c r="AO445" i="1"/>
  <c r="AN445" i="1"/>
  <c r="AM445" i="1"/>
  <c r="AL445" i="1"/>
  <c r="AK445" i="1"/>
  <c r="AJ445" i="1"/>
  <c r="AT444" i="1"/>
  <c r="AS444" i="1"/>
  <c r="AR444" i="1"/>
  <c r="AQ444" i="1"/>
  <c r="AP444" i="1"/>
  <c r="AO444" i="1"/>
  <c r="AN444" i="1"/>
  <c r="AM444" i="1"/>
  <c r="AL444" i="1"/>
  <c r="AK444" i="1"/>
  <c r="AJ444" i="1"/>
  <c r="AT443" i="1"/>
  <c r="AS443" i="1"/>
  <c r="AR443" i="1"/>
  <c r="AQ443" i="1"/>
  <c r="AP443" i="1"/>
  <c r="AO443" i="1"/>
  <c r="AN443" i="1"/>
  <c r="AM443" i="1"/>
  <c r="AL443" i="1"/>
  <c r="AK443" i="1"/>
  <c r="AJ443" i="1"/>
  <c r="AT442" i="1"/>
  <c r="AS442" i="1"/>
  <c r="AR442" i="1"/>
  <c r="AQ442" i="1"/>
  <c r="AP442" i="1"/>
  <c r="AO442" i="1"/>
  <c r="AN442" i="1"/>
  <c r="AM442" i="1"/>
  <c r="AL442" i="1"/>
  <c r="AK442" i="1"/>
  <c r="AJ442" i="1"/>
  <c r="AT441" i="1"/>
  <c r="AS441" i="1"/>
  <c r="AR441" i="1"/>
  <c r="AQ441" i="1"/>
  <c r="AP441" i="1"/>
  <c r="AO441" i="1"/>
  <c r="AN441" i="1"/>
  <c r="AM441" i="1"/>
  <c r="AL441" i="1"/>
  <c r="AK441" i="1"/>
  <c r="AJ441" i="1"/>
  <c r="AT440" i="1"/>
  <c r="AS440" i="1"/>
  <c r="AR440" i="1"/>
  <c r="AQ440" i="1"/>
  <c r="AP440" i="1"/>
  <c r="AO440" i="1"/>
  <c r="AN440" i="1"/>
  <c r="AM440" i="1"/>
  <c r="AL440" i="1"/>
  <c r="AK440" i="1"/>
  <c r="AJ440" i="1"/>
  <c r="AT439" i="1"/>
  <c r="AS439" i="1"/>
  <c r="AR439" i="1"/>
  <c r="AQ439" i="1"/>
  <c r="AP439" i="1"/>
  <c r="AO439" i="1"/>
  <c r="AN439" i="1"/>
  <c r="AM439" i="1"/>
  <c r="AL439" i="1"/>
  <c r="AK439" i="1"/>
  <c r="AJ439" i="1"/>
  <c r="AT438" i="1"/>
  <c r="AS438" i="1"/>
  <c r="AR438" i="1"/>
  <c r="AQ438" i="1"/>
  <c r="AP438" i="1"/>
  <c r="AO438" i="1"/>
  <c r="AN438" i="1"/>
  <c r="AM438" i="1"/>
  <c r="AL438" i="1"/>
  <c r="AK438" i="1"/>
  <c r="AJ438" i="1"/>
  <c r="AT437" i="1"/>
  <c r="AS437" i="1"/>
  <c r="AR437" i="1"/>
  <c r="AQ437" i="1"/>
  <c r="AP437" i="1"/>
  <c r="AO437" i="1"/>
  <c r="AN437" i="1"/>
  <c r="AM437" i="1"/>
  <c r="AL437" i="1"/>
  <c r="AK437" i="1"/>
  <c r="AJ437" i="1"/>
  <c r="AT436" i="1"/>
  <c r="AS436" i="1"/>
  <c r="AR436" i="1"/>
  <c r="AQ436" i="1"/>
  <c r="AP436" i="1"/>
  <c r="AO436" i="1"/>
  <c r="AN436" i="1"/>
  <c r="AM436" i="1"/>
  <c r="AL436" i="1"/>
  <c r="AK436" i="1"/>
  <c r="AJ436" i="1"/>
  <c r="AT435" i="1"/>
  <c r="AS435" i="1"/>
  <c r="AR435" i="1"/>
  <c r="AQ435" i="1"/>
  <c r="AP435" i="1"/>
  <c r="AO435" i="1"/>
  <c r="AN435" i="1"/>
  <c r="AM435" i="1"/>
  <c r="AL435" i="1"/>
  <c r="AK435" i="1"/>
  <c r="AJ435" i="1"/>
  <c r="AT434" i="1"/>
  <c r="AS434" i="1"/>
  <c r="AR434" i="1"/>
  <c r="AQ434" i="1"/>
  <c r="AP434" i="1"/>
  <c r="AO434" i="1"/>
  <c r="AN434" i="1"/>
  <c r="AM434" i="1"/>
  <c r="AL434" i="1"/>
  <c r="AK434" i="1"/>
  <c r="AJ434" i="1"/>
  <c r="AT433" i="1"/>
  <c r="AS433" i="1"/>
  <c r="AR433" i="1"/>
  <c r="AQ433" i="1"/>
  <c r="AP433" i="1"/>
  <c r="AO433" i="1"/>
  <c r="AN433" i="1"/>
  <c r="AM433" i="1"/>
  <c r="AL433" i="1"/>
  <c r="AK433" i="1"/>
  <c r="AJ433" i="1"/>
  <c r="AT432" i="1"/>
  <c r="AS432" i="1"/>
  <c r="AR432" i="1"/>
  <c r="AQ432" i="1"/>
  <c r="AP432" i="1"/>
  <c r="AO432" i="1"/>
  <c r="AN432" i="1"/>
  <c r="AM432" i="1"/>
  <c r="AL432" i="1"/>
  <c r="AK432" i="1"/>
  <c r="AJ432" i="1"/>
  <c r="AT431" i="1"/>
  <c r="AS431" i="1"/>
  <c r="AR431" i="1"/>
  <c r="AQ431" i="1"/>
  <c r="AP431" i="1"/>
  <c r="AO431" i="1"/>
  <c r="AN431" i="1"/>
  <c r="AM431" i="1"/>
  <c r="AL431" i="1"/>
  <c r="AK431" i="1"/>
  <c r="AJ431" i="1"/>
  <c r="AT430" i="1"/>
  <c r="AS430" i="1"/>
  <c r="AR430" i="1"/>
  <c r="AQ430" i="1"/>
  <c r="AP430" i="1"/>
  <c r="AO430" i="1"/>
  <c r="AN430" i="1"/>
  <c r="AM430" i="1"/>
  <c r="AL430" i="1"/>
  <c r="AK430" i="1"/>
  <c r="AJ430" i="1"/>
  <c r="AT429" i="1"/>
  <c r="AS429" i="1"/>
  <c r="AR429" i="1"/>
  <c r="AQ429" i="1"/>
  <c r="AP429" i="1"/>
  <c r="AO429" i="1"/>
  <c r="AN429" i="1"/>
  <c r="AM429" i="1"/>
  <c r="AL429" i="1"/>
  <c r="AK429" i="1"/>
  <c r="AJ429" i="1"/>
  <c r="AT428" i="1"/>
  <c r="AS428" i="1"/>
  <c r="AR428" i="1"/>
  <c r="AQ428" i="1"/>
  <c r="AP428" i="1"/>
  <c r="AO428" i="1"/>
  <c r="AN428" i="1"/>
  <c r="AM428" i="1"/>
  <c r="AL428" i="1"/>
  <c r="AK428" i="1"/>
  <c r="AJ428" i="1"/>
  <c r="AT427" i="1"/>
  <c r="AS427" i="1"/>
  <c r="AR427" i="1"/>
  <c r="AQ427" i="1"/>
  <c r="AP427" i="1"/>
  <c r="AO427" i="1"/>
  <c r="AN427" i="1"/>
  <c r="AM427" i="1"/>
  <c r="AL427" i="1"/>
  <c r="AK427" i="1"/>
  <c r="AJ427" i="1"/>
  <c r="AT426" i="1"/>
  <c r="AS426" i="1"/>
  <c r="AR426" i="1"/>
  <c r="AQ426" i="1"/>
  <c r="AP426" i="1"/>
  <c r="AO426" i="1"/>
  <c r="AN426" i="1"/>
  <c r="AM426" i="1"/>
  <c r="AL426" i="1"/>
  <c r="AK426" i="1"/>
  <c r="AJ426" i="1"/>
  <c r="AT425" i="1"/>
  <c r="AS425" i="1"/>
  <c r="AR425" i="1"/>
  <c r="AQ425" i="1"/>
  <c r="AP425" i="1"/>
  <c r="AO425" i="1"/>
  <c r="AN425" i="1"/>
  <c r="AM425" i="1"/>
  <c r="AL425" i="1"/>
  <c r="AK425" i="1"/>
  <c r="AJ425" i="1"/>
  <c r="AT424" i="1"/>
  <c r="AS424" i="1"/>
  <c r="AR424" i="1"/>
  <c r="AQ424" i="1"/>
  <c r="AP424" i="1"/>
  <c r="AO424" i="1"/>
  <c r="AN424" i="1"/>
  <c r="AM424" i="1"/>
  <c r="AL424" i="1"/>
  <c r="AK424" i="1"/>
  <c r="AJ424" i="1"/>
  <c r="AT423" i="1"/>
  <c r="AS423" i="1"/>
  <c r="AR423" i="1"/>
  <c r="AQ423" i="1"/>
  <c r="AP423" i="1"/>
  <c r="AO423" i="1"/>
  <c r="AN423" i="1"/>
  <c r="AM423" i="1"/>
  <c r="AL423" i="1"/>
  <c r="AK423" i="1"/>
  <c r="AJ423" i="1"/>
  <c r="AT422" i="1"/>
  <c r="AS422" i="1"/>
  <c r="AR422" i="1"/>
  <c r="AQ422" i="1"/>
  <c r="AP422" i="1"/>
  <c r="AO422" i="1"/>
  <c r="AN422" i="1"/>
  <c r="AM422" i="1"/>
  <c r="AL422" i="1"/>
  <c r="AK422" i="1"/>
  <c r="AJ422" i="1"/>
  <c r="AT421" i="1"/>
  <c r="AS421" i="1"/>
  <c r="AR421" i="1"/>
  <c r="AQ421" i="1"/>
  <c r="AP421" i="1"/>
  <c r="AO421" i="1"/>
  <c r="AN421" i="1"/>
  <c r="AM421" i="1"/>
  <c r="AL421" i="1"/>
  <c r="AK421" i="1"/>
  <c r="AJ421" i="1"/>
  <c r="AT420" i="1"/>
  <c r="AS420" i="1"/>
  <c r="AR420" i="1"/>
  <c r="AQ420" i="1"/>
  <c r="AP420" i="1"/>
  <c r="AO420" i="1"/>
  <c r="AN420" i="1"/>
  <c r="AM420" i="1"/>
  <c r="AL420" i="1"/>
  <c r="AK420" i="1"/>
  <c r="AJ420" i="1"/>
  <c r="AT419" i="1"/>
  <c r="AS419" i="1"/>
  <c r="AR419" i="1"/>
  <c r="AQ419" i="1"/>
  <c r="AP419" i="1"/>
  <c r="AO419" i="1"/>
  <c r="AN419" i="1"/>
  <c r="AM419" i="1"/>
  <c r="AL419" i="1"/>
  <c r="AK419" i="1"/>
  <c r="AJ419" i="1"/>
  <c r="AT418" i="1"/>
  <c r="AS418" i="1"/>
  <c r="AR418" i="1"/>
  <c r="AQ418" i="1"/>
  <c r="AP418" i="1"/>
  <c r="AO418" i="1"/>
  <c r="AN418" i="1"/>
  <c r="AM418" i="1"/>
  <c r="AL418" i="1"/>
  <c r="AK418" i="1"/>
  <c r="AJ418" i="1"/>
  <c r="AT417" i="1"/>
  <c r="AS417" i="1"/>
  <c r="AR417" i="1"/>
  <c r="AQ417" i="1"/>
  <c r="AP417" i="1"/>
  <c r="AO417" i="1"/>
  <c r="AN417" i="1"/>
  <c r="AM417" i="1"/>
  <c r="AL417" i="1"/>
  <c r="AK417" i="1"/>
  <c r="AJ417" i="1"/>
  <c r="AT416" i="1"/>
  <c r="AS416" i="1"/>
  <c r="AR416" i="1"/>
  <c r="AQ416" i="1"/>
  <c r="AP416" i="1"/>
  <c r="AO416" i="1"/>
  <c r="AN416" i="1"/>
  <c r="AM416" i="1"/>
  <c r="AL416" i="1"/>
  <c r="AK416" i="1"/>
  <c r="AJ416" i="1"/>
  <c r="AT415" i="1"/>
  <c r="AS415" i="1"/>
  <c r="AR415" i="1"/>
  <c r="AQ415" i="1"/>
  <c r="AP415" i="1"/>
  <c r="AO415" i="1"/>
  <c r="AN415" i="1"/>
  <c r="AM415" i="1"/>
  <c r="AL415" i="1"/>
  <c r="AK415" i="1"/>
  <c r="AJ415" i="1"/>
  <c r="AT414" i="1"/>
  <c r="AS414" i="1"/>
  <c r="AR414" i="1"/>
  <c r="AQ414" i="1"/>
  <c r="AP414" i="1"/>
  <c r="AO414" i="1"/>
  <c r="AN414" i="1"/>
  <c r="AM414" i="1"/>
  <c r="AL414" i="1"/>
  <c r="AK414" i="1"/>
  <c r="AJ414" i="1"/>
  <c r="AT413" i="1"/>
  <c r="AS413" i="1"/>
  <c r="AR413" i="1"/>
  <c r="AQ413" i="1"/>
  <c r="AP413" i="1"/>
  <c r="AO413" i="1"/>
  <c r="AN413" i="1"/>
  <c r="AM413" i="1"/>
  <c r="AL413" i="1"/>
  <c r="AK413" i="1"/>
  <c r="AJ413" i="1"/>
  <c r="AT412" i="1"/>
  <c r="AS412" i="1"/>
  <c r="AR412" i="1"/>
  <c r="AQ412" i="1"/>
  <c r="AP412" i="1"/>
  <c r="AO412" i="1"/>
  <c r="AN412" i="1"/>
  <c r="AM412" i="1"/>
  <c r="AL412" i="1"/>
  <c r="AK412" i="1"/>
  <c r="AJ412" i="1"/>
  <c r="AT411" i="1"/>
  <c r="AS411" i="1"/>
  <c r="AR411" i="1"/>
  <c r="AQ411" i="1"/>
  <c r="AP411" i="1"/>
  <c r="AO411" i="1"/>
  <c r="AN411" i="1"/>
  <c r="AM411" i="1"/>
  <c r="AL411" i="1"/>
  <c r="AK411" i="1"/>
  <c r="AJ411" i="1"/>
  <c r="AT410" i="1"/>
  <c r="AS410" i="1"/>
  <c r="AR410" i="1"/>
  <c r="AQ410" i="1"/>
  <c r="AP410" i="1"/>
  <c r="AO410" i="1"/>
  <c r="AN410" i="1"/>
  <c r="AM410" i="1"/>
  <c r="AL410" i="1"/>
  <c r="AK410" i="1"/>
  <c r="AJ410" i="1"/>
  <c r="AT409" i="1"/>
  <c r="AS409" i="1"/>
  <c r="AR409" i="1"/>
  <c r="AQ409" i="1"/>
  <c r="AP409" i="1"/>
  <c r="AO409" i="1"/>
  <c r="AN409" i="1"/>
  <c r="AM409" i="1"/>
  <c r="AL409" i="1"/>
  <c r="AK409" i="1"/>
  <c r="AJ409" i="1"/>
  <c r="AT408" i="1"/>
  <c r="AS408" i="1"/>
  <c r="AR408" i="1"/>
  <c r="AQ408" i="1"/>
  <c r="AP408" i="1"/>
  <c r="AO408" i="1"/>
  <c r="AN408" i="1"/>
  <c r="AM408" i="1"/>
  <c r="AL408" i="1"/>
  <c r="AK408" i="1"/>
  <c r="AJ408" i="1"/>
  <c r="AT407" i="1"/>
  <c r="AS407" i="1"/>
  <c r="AR407" i="1"/>
  <c r="AQ407" i="1"/>
  <c r="AP407" i="1"/>
  <c r="AO407" i="1"/>
  <c r="AN407" i="1"/>
  <c r="AM407" i="1"/>
  <c r="AL407" i="1"/>
  <c r="AK407" i="1"/>
  <c r="AJ407" i="1"/>
  <c r="AT406" i="1"/>
  <c r="AS406" i="1"/>
  <c r="AR406" i="1"/>
  <c r="AQ406" i="1"/>
  <c r="AP406" i="1"/>
  <c r="AO406" i="1"/>
  <c r="AN406" i="1"/>
  <c r="AM406" i="1"/>
  <c r="AL406" i="1"/>
  <c r="AK406" i="1"/>
  <c r="AJ406" i="1"/>
  <c r="AT405" i="1"/>
  <c r="AS405" i="1"/>
  <c r="AR405" i="1"/>
  <c r="AQ405" i="1"/>
  <c r="AP405" i="1"/>
  <c r="AO405" i="1"/>
  <c r="AN405" i="1"/>
  <c r="AM405" i="1"/>
  <c r="AL405" i="1"/>
  <c r="AK405" i="1"/>
  <c r="AJ405" i="1"/>
  <c r="AT404" i="1"/>
  <c r="AS404" i="1"/>
  <c r="AR404" i="1"/>
  <c r="AQ404" i="1"/>
  <c r="AP404" i="1"/>
  <c r="AO404" i="1"/>
  <c r="AN404" i="1"/>
  <c r="AM404" i="1"/>
  <c r="AL404" i="1"/>
  <c r="AK404" i="1"/>
  <c r="AJ404" i="1"/>
  <c r="AT403" i="1"/>
  <c r="AS403" i="1"/>
  <c r="AR403" i="1"/>
  <c r="AQ403" i="1"/>
  <c r="AP403" i="1"/>
  <c r="AO403" i="1"/>
  <c r="AN403" i="1"/>
  <c r="AM403" i="1"/>
  <c r="AL403" i="1"/>
  <c r="AK403" i="1"/>
  <c r="AJ403" i="1"/>
  <c r="AT402" i="1"/>
  <c r="AS402" i="1"/>
  <c r="AR402" i="1"/>
  <c r="AQ402" i="1"/>
  <c r="AP402" i="1"/>
  <c r="AO402" i="1"/>
  <c r="AN402" i="1"/>
  <c r="AM402" i="1"/>
  <c r="AL402" i="1"/>
  <c r="AK402" i="1"/>
  <c r="AJ402" i="1"/>
  <c r="AT401" i="1"/>
  <c r="AS401" i="1"/>
  <c r="AR401" i="1"/>
  <c r="AQ401" i="1"/>
  <c r="AP401" i="1"/>
  <c r="AO401" i="1"/>
  <c r="AN401" i="1"/>
  <c r="AM401" i="1"/>
  <c r="AL401" i="1"/>
  <c r="AK401" i="1"/>
  <c r="AJ401" i="1"/>
  <c r="AT400" i="1"/>
  <c r="AS400" i="1"/>
  <c r="AR400" i="1"/>
  <c r="AQ400" i="1"/>
  <c r="AP400" i="1"/>
  <c r="AO400" i="1"/>
  <c r="AN400" i="1"/>
  <c r="AM400" i="1"/>
  <c r="AL400" i="1"/>
  <c r="AK400" i="1"/>
  <c r="AJ400" i="1"/>
  <c r="AT399" i="1"/>
  <c r="AS399" i="1"/>
  <c r="AR399" i="1"/>
  <c r="AQ399" i="1"/>
  <c r="AP399" i="1"/>
  <c r="AO399" i="1"/>
  <c r="AN399" i="1"/>
  <c r="AM399" i="1"/>
  <c r="AL399" i="1"/>
  <c r="AK399" i="1"/>
  <c r="AJ399" i="1"/>
  <c r="AT398" i="1"/>
  <c r="AS398" i="1"/>
  <c r="AR398" i="1"/>
  <c r="AQ398" i="1"/>
  <c r="AP398" i="1"/>
  <c r="AO398" i="1"/>
  <c r="AN398" i="1"/>
  <c r="AM398" i="1"/>
  <c r="AL398" i="1"/>
  <c r="AK398" i="1"/>
  <c r="AJ398" i="1"/>
  <c r="AT397" i="1"/>
  <c r="AS397" i="1"/>
  <c r="AR397" i="1"/>
  <c r="AQ397" i="1"/>
  <c r="AP397" i="1"/>
  <c r="AO397" i="1"/>
  <c r="AN397" i="1"/>
  <c r="AM397" i="1"/>
  <c r="AL397" i="1"/>
  <c r="AK397" i="1"/>
  <c r="AJ397" i="1"/>
  <c r="AT396" i="1"/>
  <c r="AS396" i="1"/>
  <c r="AR396" i="1"/>
  <c r="AQ396" i="1"/>
  <c r="AP396" i="1"/>
  <c r="AO396" i="1"/>
  <c r="AN396" i="1"/>
  <c r="AM396" i="1"/>
  <c r="AL396" i="1"/>
  <c r="AK396" i="1"/>
  <c r="AJ396" i="1"/>
  <c r="AT395" i="1"/>
  <c r="AS395" i="1"/>
  <c r="AR395" i="1"/>
  <c r="AQ395" i="1"/>
  <c r="AP395" i="1"/>
  <c r="AO395" i="1"/>
  <c r="AN395" i="1"/>
  <c r="AM395" i="1"/>
  <c r="AL395" i="1"/>
  <c r="AK395" i="1"/>
  <c r="AJ395" i="1"/>
  <c r="AT394" i="1"/>
  <c r="AS394" i="1"/>
  <c r="AR394" i="1"/>
  <c r="AQ394" i="1"/>
  <c r="AP394" i="1"/>
  <c r="AO394" i="1"/>
  <c r="AN394" i="1"/>
  <c r="AM394" i="1"/>
  <c r="AL394" i="1"/>
  <c r="AK394" i="1"/>
  <c r="AJ394" i="1"/>
  <c r="AT393" i="1"/>
  <c r="AS393" i="1"/>
  <c r="AR393" i="1"/>
  <c r="AQ393" i="1"/>
  <c r="AP393" i="1"/>
  <c r="AO393" i="1"/>
  <c r="AN393" i="1"/>
  <c r="AM393" i="1"/>
  <c r="AL393" i="1"/>
  <c r="AK393" i="1"/>
  <c r="AJ393" i="1"/>
  <c r="AT392" i="1"/>
  <c r="AS392" i="1"/>
  <c r="AR392" i="1"/>
  <c r="AQ392" i="1"/>
  <c r="AP392" i="1"/>
  <c r="AO392" i="1"/>
  <c r="AN392" i="1"/>
  <c r="AM392" i="1"/>
  <c r="AL392" i="1"/>
  <c r="AK392" i="1"/>
  <c r="AJ392" i="1"/>
  <c r="AT391" i="1"/>
  <c r="AS391" i="1"/>
  <c r="AR391" i="1"/>
  <c r="AQ391" i="1"/>
  <c r="AP391" i="1"/>
  <c r="AO391" i="1"/>
  <c r="AN391" i="1"/>
  <c r="AM391" i="1"/>
  <c r="AL391" i="1"/>
  <c r="AK391" i="1"/>
  <c r="AJ391" i="1"/>
  <c r="AT390" i="1"/>
  <c r="AS390" i="1"/>
  <c r="AR390" i="1"/>
  <c r="AQ390" i="1"/>
  <c r="AP390" i="1"/>
  <c r="AO390" i="1"/>
  <c r="AN390" i="1"/>
  <c r="AM390" i="1"/>
  <c r="AL390" i="1"/>
  <c r="AK390" i="1"/>
  <c r="AJ390" i="1"/>
  <c r="AT389" i="1"/>
  <c r="AS389" i="1"/>
  <c r="AR389" i="1"/>
  <c r="AQ389" i="1"/>
  <c r="AP389" i="1"/>
  <c r="AO389" i="1"/>
  <c r="AN389" i="1"/>
  <c r="AM389" i="1"/>
  <c r="AL389" i="1"/>
  <c r="AK389" i="1"/>
  <c r="AJ389" i="1"/>
  <c r="AT388" i="1"/>
  <c r="AS388" i="1"/>
  <c r="AR388" i="1"/>
  <c r="AQ388" i="1"/>
  <c r="AP388" i="1"/>
  <c r="AO388" i="1"/>
  <c r="AN388" i="1"/>
  <c r="AM388" i="1"/>
  <c r="AL388" i="1"/>
  <c r="AK388" i="1"/>
  <c r="AJ388" i="1"/>
  <c r="AT387" i="1"/>
  <c r="AS387" i="1"/>
  <c r="AR387" i="1"/>
  <c r="AQ387" i="1"/>
  <c r="AP387" i="1"/>
  <c r="AO387" i="1"/>
  <c r="AN387" i="1"/>
  <c r="AM387" i="1"/>
  <c r="AL387" i="1"/>
  <c r="AK387" i="1"/>
  <c r="AJ387" i="1"/>
  <c r="AT386" i="1"/>
  <c r="AS386" i="1"/>
  <c r="AR386" i="1"/>
  <c r="AQ386" i="1"/>
  <c r="AP386" i="1"/>
  <c r="AO386" i="1"/>
  <c r="AN386" i="1"/>
  <c r="AM386" i="1"/>
  <c r="AL386" i="1"/>
  <c r="AK386" i="1"/>
  <c r="AJ386" i="1"/>
  <c r="AT385" i="1"/>
  <c r="AS385" i="1"/>
  <c r="AR385" i="1"/>
  <c r="AQ385" i="1"/>
  <c r="AP385" i="1"/>
  <c r="AO385" i="1"/>
  <c r="AN385" i="1"/>
  <c r="AM385" i="1"/>
  <c r="AL385" i="1"/>
  <c r="AK385" i="1"/>
  <c r="AJ385" i="1"/>
  <c r="AT384" i="1"/>
  <c r="AS384" i="1"/>
  <c r="AR384" i="1"/>
  <c r="AQ384" i="1"/>
  <c r="AP384" i="1"/>
  <c r="AO384" i="1"/>
  <c r="AN384" i="1"/>
  <c r="AM384" i="1"/>
  <c r="AL384" i="1"/>
  <c r="AK384" i="1"/>
  <c r="AJ384" i="1"/>
  <c r="AT383" i="1"/>
  <c r="AS383" i="1"/>
  <c r="AR383" i="1"/>
  <c r="AQ383" i="1"/>
  <c r="AP383" i="1"/>
  <c r="AO383" i="1"/>
  <c r="AN383" i="1"/>
  <c r="AM383" i="1"/>
  <c r="AL383" i="1"/>
  <c r="AK383" i="1"/>
  <c r="AJ383" i="1"/>
  <c r="AT382" i="1"/>
  <c r="AS382" i="1"/>
  <c r="AR382" i="1"/>
  <c r="AQ382" i="1"/>
  <c r="AP382" i="1"/>
  <c r="AO382" i="1"/>
  <c r="AN382" i="1"/>
  <c r="AM382" i="1"/>
  <c r="AL382" i="1"/>
  <c r="AK382" i="1"/>
  <c r="AJ382" i="1"/>
  <c r="AT381" i="1"/>
  <c r="AS381" i="1"/>
  <c r="AR381" i="1"/>
  <c r="AQ381" i="1"/>
  <c r="AP381" i="1"/>
  <c r="AO381" i="1"/>
  <c r="AN381" i="1"/>
  <c r="AM381" i="1"/>
  <c r="AL381" i="1"/>
  <c r="AK381" i="1"/>
  <c r="AJ381" i="1"/>
  <c r="AT380" i="1"/>
  <c r="AS380" i="1"/>
  <c r="AR380" i="1"/>
  <c r="AQ380" i="1"/>
  <c r="AP380" i="1"/>
  <c r="AO380" i="1"/>
  <c r="AN380" i="1"/>
  <c r="AM380" i="1"/>
  <c r="AL380" i="1"/>
  <c r="AK380" i="1"/>
  <c r="AJ380" i="1"/>
  <c r="AT379" i="1"/>
  <c r="AS379" i="1"/>
  <c r="AR379" i="1"/>
  <c r="AQ379" i="1"/>
  <c r="AP379" i="1"/>
  <c r="AO379" i="1"/>
  <c r="AN379" i="1"/>
  <c r="AM379" i="1"/>
  <c r="AL379" i="1"/>
  <c r="AK379" i="1"/>
  <c r="AJ379" i="1"/>
  <c r="AT378" i="1"/>
  <c r="AS378" i="1"/>
  <c r="AR378" i="1"/>
  <c r="AQ378" i="1"/>
  <c r="AP378" i="1"/>
  <c r="AO378" i="1"/>
  <c r="AN378" i="1"/>
  <c r="AM378" i="1"/>
  <c r="AL378" i="1"/>
  <c r="AK378" i="1"/>
  <c r="AJ378" i="1"/>
  <c r="AT377" i="1"/>
  <c r="AS377" i="1"/>
  <c r="AR377" i="1"/>
  <c r="AQ377" i="1"/>
  <c r="AP377" i="1"/>
  <c r="AO377" i="1"/>
  <c r="AN377" i="1"/>
  <c r="AM377" i="1"/>
  <c r="AL377" i="1"/>
  <c r="AK377" i="1"/>
  <c r="AJ377" i="1"/>
  <c r="AT376" i="1"/>
  <c r="AS376" i="1"/>
  <c r="AR376" i="1"/>
  <c r="AQ376" i="1"/>
  <c r="AP376" i="1"/>
  <c r="AO376" i="1"/>
  <c r="AN376" i="1"/>
  <c r="AM376" i="1"/>
  <c r="AL376" i="1"/>
  <c r="AK376" i="1"/>
  <c r="AJ376" i="1"/>
  <c r="AT375" i="1"/>
  <c r="AS375" i="1"/>
  <c r="AR375" i="1"/>
  <c r="AQ375" i="1"/>
  <c r="AP375" i="1"/>
  <c r="AO375" i="1"/>
  <c r="AN375" i="1"/>
  <c r="AM375" i="1"/>
  <c r="AL375" i="1"/>
  <c r="AK375" i="1"/>
  <c r="AJ375" i="1"/>
  <c r="AT374" i="1"/>
  <c r="AS374" i="1"/>
  <c r="AR374" i="1"/>
  <c r="AQ374" i="1"/>
  <c r="AP374" i="1"/>
  <c r="AO374" i="1"/>
  <c r="AN374" i="1"/>
  <c r="AM374" i="1"/>
  <c r="AL374" i="1"/>
  <c r="AK374" i="1"/>
  <c r="AJ374" i="1"/>
  <c r="AT373" i="1"/>
  <c r="AS373" i="1"/>
  <c r="AR373" i="1"/>
  <c r="AQ373" i="1"/>
  <c r="AP373" i="1"/>
  <c r="AO373" i="1"/>
  <c r="AN373" i="1"/>
  <c r="AM373" i="1"/>
  <c r="AL373" i="1"/>
  <c r="AK373" i="1"/>
  <c r="AJ373" i="1"/>
  <c r="AT372" i="1"/>
  <c r="AS372" i="1"/>
  <c r="AR372" i="1"/>
  <c r="AQ372" i="1"/>
  <c r="AP372" i="1"/>
  <c r="AO372" i="1"/>
  <c r="AN372" i="1"/>
  <c r="AM372" i="1"/>
  <c r="AL372" i="1"/>
  <c r="AK372" i="1"/>
  <c r="AJ372" i="1"/>
  <c r="AT371" i="1"/>
  <c r="AS371" i="1"/>
  <c r="AR371" i="1"/>
  <c r="AQ371" i="1"/>
  <c r="AP371" i="1"/>
  <c r="AO371" i="1"/>
  <c r="AN371" i="1"/>
  <c r="AM371" i="1"/>
  <c r="AL371" i="1"/>
  <c r="AK371" i="1"/>
  <c r="AJ371" i="1"/>
  <c r="AT370" i="1"/>
  <c r="AS370" i="1"/>
  <c r="AR370" i="1"/>
  <c r="AQ370" i="1"/>
  <c r="AP370" i="1"/>
  <c r="AO370" i="1"/>
  <c r="AN370" i="1"/>
  <c r="AM370" i="1"/>
  <c r="AL370" i="1"/>
  <c r="AK370" i="1"/>
  <c r="AJ370" i="1"/>
  <c r="AT369" i="1"/>
  <c r="AS369" i="1"/>
  <c r="AR369" i="1"/>
  <c r="AQ369" i="1"/>
  <c r="AP369" i="1"/>
  <c r="AO369" i="1"/>
  <c r="AN369" i="1"/>
  <c r="AM369" i="1"/>
  <c r="AL369" i="1"/>
  <c r="AK369" i="1"/>
  <c r="AJ369" i="1"/>
  <c r="AT368" i="1"/>
  <c r="AS368" i="1"/>
  <c r="AR368" i="1"/>
  <c r="AQ368" i="1"/>
  <c r="AP368" i="1"/>
  <c r="AO368" i="1"/>
  <c r="AN368" i="1"/>
  <c r="AM368" i="1"/>
  <c r="AL368" i="1"/>
  <c r="AK368" i="1"/>
  <c r="AJ368" i="1"/>
  <c r="AT367" i="1"/>
  <c r="AS367" i="1"/>
  <c r="AR367" i="1"/>
  <c r="AQ367" i="1"/>
  <c r="AP367" i="1"/>
  <c r="AO367" i="1"/>
  <c r="AN367" i="1"/>
  <c r="AM367" i="1"/>
  <c r="AL367" i="1"/>
  <c r="AK367" i="1"/>
  <c r="AJ367" i="1"/>
  <c r="AT366" i="1"/>
  <c r="AS366" i="1"/>
  <c r="AR366" i="1"/>
  <c r="AQ366" i="1"/>
  <c r="AP366" i="1"/>
  <c r="AO366" i="1"/>
  <c r="AN366" i="1"/>
  <c r="AM366" i="1"/>
  <c r="AL366" i="1"/>
  <c r="AK366" i="1"/>
  <c r="AJ366" i="1"/>
  <c r="AT365" i="1"/>
  <c r="AS365" i="1"/>
  <c r="AR365" i="1"/>
  <c r="AQ365" i="1"/>
  <c r="AP365" i="1"/>
  <c r="AO365" i="1"/>
  <c r="AN365" i="1"/>
  <c r="AM365" i="1"/>
  <c r="AL365" i="1"/>
  <c r="AK365" i="1"/>
  <c r="AJ365" i="1"/>
  <c r="AT364" i="1"/>
  <c r="AS364" i="1"/>
  <c r="AR364" i="1"/>
  <c r="AQ364" i="1"/>
  <c r="AP364" i="1"/>
  <c r="AO364" i="1"/>
  <c r="AN364" i="1"/>
  <c r="AM364" i="1"/>
  <c r="AL364" i="1"/>
  <c r="AK364" i="1"/>
  <c r="AJ364" i="1"/>
  <c r="AT363" i="1"/>
  <c r="AS363" i="1"/>
  <c r="AR363" i="1"/>
  <c r="AQ363" i="1"/>
  <c r="AP363" i="1"/>
  <c r="AO363" i="1"/>
  <c r="AN363" i="1"/>
  <c r="AM363" i="1"/>
  <c r="AL363" i="1"/>
  <c r="AK363" i="1"/>
  <c r="AJ363" i="1"/>
  <c r="AT362" i="1"/>
  <c r="AS362" i="1"/>
  <c r="AR362" i="1"/>
  <c r="AQ362" i="1"/>
  <c r="AP362" i="1"/>
  <c r="AO362" i="1"/>
  <c r="AN362" i="1"/>
  <c r="AM362" i="1"/>
  <c r="AL362" i="1"/>
  <c r="AK362" i="1"/>
  <c r="AJ362" i="1"/>
  <c r="AT361" i="1"/>
  <c r="AS361" i="1"/>
  <c r="AR361" i="1"/>
  <c r="AQ361" i="1"/>
  <c r="AP361" i="1"/>
  <c r="AO361" i="1"/>
  <c r="AN361" i="1"/>
  <c r="AM361" i="1"/>
  <c r="AL361" i="1"/>
  <c r="AK361" i="1"/>
  <c r="AJ361" i="1"/>
  <c r="AT360" i="1"/>
  <c r="AS360" i="1"/>
  <c r="AR360" i="1"/>
  <c r="AQ360" i="1"/>
  <c r="AP360" i="1"/>
  <c r="AO360" i="1"/>
  <c r="AN360" i="1"/>
  <c r="AM360" i="1"/>
  <c r="AL360" i="1"/>
  <c r="AK360" i="1"/>
  <c r="AJ360" i="1"/>
  <c r="AT359" i="1"/>
  <c r="AS359" i="1"/>
  <c r="AR359" i="1"/>
  <c r="AQ359" i="1"/>
  <c r="AP359" i="1"/>
  <c r="AO359" i="1"/>
  <c r="AN359" i="1"/>
  <c r="AM359" i="1"/>
  <c r="AL359" i="1"/>
  <c r="AK359" i="1"/>
  <c r="AJ359" i="1"/>
  <c r="AT358" i="1"/>
  <c r="AS358" i="1"/>
  <c r="AR358" i="1"/>
  <c r="AQ358" i="1"/>
  <c r="AP358" i="1"/>
  <c r="AO358" i="1"/>
  <c r="AN358" i="1"/>
  <c r="AM358" i="1"/>
  <c r="AL358" i="1"/>
  <c r="AK358" i="1"/>
  <c r="AJ358" i="1"/>
  <c r="AT357" i="1"/>
  <c r="AS357" i="1"/>
  <c r="AR357" i="1"/>
  <c r="AQ357" i="1"/>
  <c r="AP357" i="1"/>
  <c r="AO357" i="1"/>
  <c r="AN357" i="1"/>
  <c r="AM357" i="1"/>
  <c r="AL357" i="1"/>
  <c r="AK357" i="1"/>
  <c r="AJ357" i="1"/>
  <c r="AT356" i="1"/>
  <c r="AS356" i="1"/>
  <c r="AR356" i="1"/>
  <c r="AQ356" i="1"/>
  <c r="AP356" i="1"/>
  <c r="AO356" i="1"/>
  <c r="AN356" i="1"/>
  <c r="AM356" i="1"/>
  <c r="AL356" i="1"/>
  <c r="AK356" i="1"/>
  <c r="AJ356" i="1"/>
  <c r="AT355" i="1"/>
  <c r="AS355" i="1"/>
  <c r="AR355" i="1"/>
  <c r="AQ355" i="1"/>
  <c r="AP355" i="1"/>
  <c r="AO355" i="1"/>
  <c r="AN355" i="1"/>
  <c r="AM355" i="1"/>
  <c r="AL355" i="1"/>
  <c r="AK355" i="1"/>
  <c r="AJ355" i="1"/>
  <c r="AT354" i="1"/>
  <c r="AS354" i="1"/>
  <c r="AR354" i="1"/>
  <c r="AQ354" i="1"/>
  <c r="AP354" i="1"/>
  <c r="AO354" i="1"/>
  <c r="AN354" i="1"/>
  <c r="AM354" i="1"/>
  <c r="AL354" i="1"/>
  <c r="AK354" i="1"/>
  <c r="AJ354" i="1"/>
  <c r="AT353" i="1"/>
  <c r="AS353" i="1"/>
  <c r="AR353" i="1"/>
  <c r="AQ353" i="1"/>
  <c r="AP353" i="1"/>
  <c r="AO353" i="1"/>
  <c r="AN353" i="1"/>
  <c r="AM353" i="1"/>
  <c r="AL353" i="1"/>
  <c r="AK353" i="1"/>
  <c r="AJ353" i="1"/>
  <c r="AT352" i="1"/>
  <c r="AS352" i="1"/>
  <c r="AR352" i="1"/>
  <c r="AQ352" i="1"/>
  <c r="AP352" i="1"/>
  <c r="AO352" i="1"/>
  <c r="AN352" i="1"/>
  <c r="AM352" i="1"/>
  <c r="AL352" i="1"/>
  <c r="AK352" i="1"/>
  <c r="AJ352" i="1"/>
  <c r="AT351" i="1"/>
  <c r="AS351" i="1"/>
  <c r="AR351" i="1"/>
  <c r="AQ351" i="1"/>
  <c r="AP351" i="1"/>
  <c r="AO351" i="1"/>
  <c r="AN351" i="1"/>
  <c r="AM351" i="1"/>
  <c r="AL351" i="1"/>
  <c r="AK351" i="1"/>
  <c r="AJ351" i="1"/>
  <c r="AT350" i="1"/>
  <c r="AS350" i="1"/>
  <c r="AR350" i="1"/>
  <c r="AQ350" i="1"/>
  <c r="AP350" i="1"/>
  <c r="AO350" i="1"/>
  <c r="AN350" i="1"/>
  <c r="AM350" i="1"/>
  <c r="AL350" i="1"/>
  <c r="AK350" i="1"/>
  <c r="AJ350" i="1"/>
  <c r="AT349" i="1"/>
  <c r="AS349" i="1"/>
  <c r="AR349" i="1"/>
  <c r="AQ349" i="1"/>
  <c r="AP349" i="1"/>
  <c r="AO349" i="1"/>
  <c r="AN349" i="1"/>
  <c r="AM349" i="1"/>
  <c r="AL349" i="1"/>
  <c r="AK349" i="1"/>
  <c r="AJ349" i="1"/>
  <c r="AT348" i="1"/>
  <c r="AS348" i="1"/>
  <c r="AR348" i="1"/>
  <c r="AQ348" i="1"/>
  <c r="AP348" i="1"/>
  <c r="AO348" i="1"/>
  <c r="AN348" i="1"/>
  <c r="AM348" i="1"/>
  <c r="AL348" i="1"/>
  <c r="AK348" i="1"/>
  <c r="AJ348" i="1"/>
  <c r="AT347" i="1"/>
  <c r="AS347" i="1"/>
  <c r="AR347" i="1"/>
  <c r="AQ347" i="1"/>
  <c r="AP347" i="1"/>
  <c r="AO347" i="1"/>
  <c r="AN347" i="1"/>
  <c r="AM347" i="1"/>
  <c r="AL347" i="1"/>
  <c r="AK347" i="1"/>
  <c r="AJ347" i="1"/>
  <c r="AT346" i="1"/>
  <c r="AS346" i="1"/>
  <c r="AR346" i="1"/>
  <c r="AQ346" i="1"/>
  <c r="AP346" i="1"/>
  <c r="AO346" i="1"/>
  <c r="AN346" i="1"/>
  <c r="AM346" i="1"/>
  <c r="AL346" i="1"/>
  <c r="AK346" i="1"/>
  <c r="AJ346" i="1"/>
  <c r="AT345" i="1"/>
  <c r="AS345" i="1"/>
  <c r="AR345" i="1"/>
  <c r="AQ345" i="1"/>
  <c r="AP345" i="1"/>
  <c r="AO345" i="1"/>
  <c r="AN345" i="1"/>
  <c r="AM345" i="1"/>
  <c r="AL345" i="1"/>
  <c r="AK345" i="1"/>
  <c r="AJ345" i="1"/>
  <c r="AT344" i="1"/>
  <c r="AS344" i="1"/>
  <c r="AR344" i="1"/>
  <c r="AQ344" i="1"/>
  <c r="AP344" i="1"/>
  <c r="AO344" i="1"/>
  <c r="AN344" i="1"/>
  <c r="AM344" i="1"/>
  <c r="AL344" i="1"/>
  <c r="AK344" i="1"/>
  <c r="AJ344" i="1"/>
  <c r="AT343" i="1"/>
  <c r="AS343" i="1"/>
  <c r="AR343" i="1"/>
  <c r="AQ343" i="1"/>
  <c r="AP343" i="1"/>
  <c r="AO343" i="1"/>
  <c r="AN343" i="1"/>
  <c r="AM343" i="1"/>
  <c r="AL343" i="1"/>
  <c r="AK343" i="1"/>
  <c r="AJ343" i="1"/>
  <c r="AT342" i="1"/>
  <c r="AS342" i="1"/>
  <c r="AR342" i="1"/>
  <c r="AQ342" i="1"/>
  <c r="AP342" i="1"/>
  <c r="AO342" i="1"/>
  <c r="AN342" i="1"/>
  <c r="AM342" i="1"/>
  <c r="AL342" i="1"/>
  <c r="AK342" i="1"/>
  <c r="AJ342" i="1"/>
  <c r="AT341" i="1"/>
  <c r="AS341" i="1"/>
  <c r="AR341" i="1"/>
  <c r="AQ341" i="1"/>
  <c r="AP341" i="1"/>
  <c r="AO341" i="1"/>
  <c r="AN341" i="1"/>
  <c r="AM341" i="1"/>
  <c r="AL341" i="1"/>
  <c r="AK341" i="1"/>
  <c r="AJ341" i="1"/>
  <c r="AT340" i="1"/>
  <c r="AS340" i="1"/>
  <c r="AR340" i="1"/>
  <c r="AQ340" i="1"/>
  <c r="AP340" i="1"/>
  <c r="AO340" i="1"/>
  <c r="AN340" i="1"/>
  <c r="AM340" i="1"/>
  <c r="AL340" i="1"/>
  <c r="AK340" i="1"/>
  <c r="AJ340" i="1"/>
  <c r="AT339" i="1"/>
  <c r="AS339" i="1"/>
  <c r="AR339" i="1"/>
  <c r="AQ339" i="1"/>
  <c r="AP339" i="1"/>
  <c r="AO339" i="1"/>
  <c r="AN339" i="1"/>
  <c r="AM339" i="1"/>
  <c r="AL339" i="1"/>
  <c r="AK339" i="1"/>
  <c r="AJ339" i="1"/>
  <c r="AT338" i="1"/>
  <c r="AS338" i="1"/>
  <c r="AR338" i="1"/>
  <c r="AQ338" i="1"/>
  <c r="AP338" i="1"/>
  <c r="AO338" i="1"/>
  <c r="AN338" i="1"/>
  <c r="AM338" i="1"/>
  <c r="AL338" i="1"/>
  <c r="AK338" i="1"/>
  <c r="AJ338" i="1"/>
  <c r="AT337" i="1"/>
  <c r="AS337" i="1"/>
  <c r="AR337" i="1"/>
  <c r="AQ337" i="1"/>
  <c r="AP337" i="1"/>
  <c r="AO337" i="1"/>
  <c r="AN337" i="1"/>
  <c r="AM337" i="1"/>
  <c r="AL337" i="1"/>
  <c r="AK337" i="1"/>
  <c r="AJ337" i="1"/>
  <c r="AT336" i="1"/>
  <c r="AS336" i="1"/>
  <c r="AR336" i="1"/>
  <c r="AQ336" i="1"/>
  <c r="AP336" i="1"/>
  <c r="AO336" i="1"/>
  <c r="AN336" i="1"/>
  <c r="AM336" i="1"/>
  <c r="AL336" i="1"/>
  <c r="AK336" i="1"/>
  <c r="AJ336" i="1"/>
  <c r="AT335" i="1"/>
  <c r="AS335" i="1"/>
  <c r="AR335" i="1"/>
  <c r="AQ335" i="1"/>
  <c r="AP335" i="1"/>
  <c r="AO335" i="1"/>
  <c r="AN335" i="1"/>
  <c r="AM335" i="1"/>
  <c r="AL335" i="1"/>
  <c r="AK335" i="1"/>
  <c r="AJ335" i="1"/>
  <c r="AT334" i="1"/>
  <c r="AS334" i="1"/>
  <c r="AR334" i="1"/>
  <c r="AQ334" i="1"/>
  <c r="AP334" i="1"/>
  <c r="AO334" i="1"/>
  <c r="AN334" i="1"/>
  <c r="AM334" i="1"/>
  <c r="AL334" i="1"/>
  <c r="AK334" i="1"/>
  <c r="AJ334" i="1"/>
  <c r="AT333" i="1"/>
  <c r="AS333" i="1"/>
  <c r="AR333" i="1"/>
  <c r="AQ333" i="1"/>
  <c r="AP333" i="1"/>
  <c r="AO333" i="1"/>
  <c r="AN333" i="1"/>
  <c r="AM333" i="1"/>
  <c r="AL333" i="1"/>
  <c r="AK333" i="1"/>
  <c r="AJ333" i="1"/>
  <c r="AT332" i="1"/>
  <c r="AS332" i="1"/>
  <c r="AR332" i="1"/>
  <c r="AQ332" i="1"/>
  <c r="AP332" i="1"/>
  <c r="AO332" i="1"/>
  <c r="AN332" i="1"/>
  <c r="AM332" i="1"/>
  <c r="AL332" i="1"/>
  <c r="AK332" i="1"/>
  <c r="AJ332" i="1"/>
  <c r="AT331" i="1"/>
  <c r="AS331" i="1"/>
  <c r="AR331" i="1"/>
  <c r="AQ331" i="1"/>
  <c r="AP331" i="1"/>
  <c r="AO331" i="1"/>
  <c r="AN331" i="1"/>
  <c r="AM331" i="1"/>
  <c r="AL331" i="1"/>
  <c r="AK331" i="1"/>
  <c r="AJ331" i="1"/>
  <c r="AT330" i="1"/>
  <c r="AS330" i="1"/>
  <c r="AR330" i="1"/>
  <c r="AQ330" i="1"/>
  <c r="AP330" i="1"/>
  <c r="AO330" i="1"/>
  <c r="AN330" i="1"/>
  <c r="AM330" i="1"/>
  <c r="AL330" i="1"/>
  <c r="AK330" i="1"/>
  <c r="AJ330" i="1"/>
  <c r="AT329" i="1"/>
  <c r="AS329" i="1"/>
  <c r="AR329" i="1"/>
  <c r="AQ329" i="1"/>
  <c r="AP329" i="1"/>
  <c r="AO329" i="1"/>
  <c r="AN329" i="1"/>
  <c r="AM329" i="1"/>
  <c r="AL329" i="1"/>
  <c r="AK329" i="1"/>
  <c r="AJ329" i="1"/>
  <c r="AT328" i="1"/>
  <c r="AS328" i="1"/>
  <c r="AR328" i="1"/>
  <c r="AQ328" i="1"/>
  <c r="AP328" i="1"/>
  <c r="AO328" i="1"/>
  <c r="AN328" i="1"/>
  <c r="AM328" i="1"/>
  <c r="AL328" i="1"/>
  <c r="AK328" i="1"/>
  <c r="AJ328" i="1"/>
  <c r="AT327" i="1"/>
  <c r="AS327" i="1"/>
  <c r="AR327" i="1"/>
  <c r="AQ327" i="1"/>
  <c r="AP327" i="1"/>
  <c r="AO327" i="1"/>
  <c r="AN327" i="1"/>
  <c r="AM327" i="1"/>
  <c r="AL327" i="1"/>
  <c r="AK327" i="1"/>
  <c r="AJ327" i="1"/>
  <c r="AT326" i="1"/>
  <c r="AS326" i="1"/>
  <c r="AR326" i="1"/>
  <c r="AQ326" i="1"/>
  <c r="AP326" i="1"/>
  <c r="AO326" i="1"/>
  <c r="AN326" i="1"/>
  <c r="AM326" i="1"/>
  <c r="AL326" i="1"/>
  <c r="AK326" i="1"/>
  <c r="AJ326" i="1"/>
  <c r="AT325" i="1"/>
  <c r="AS325" i="1"/>
  <c r="AR325" i="1"/>
  <c r="AQ325" i="1"/>
  <c r="AP325" i="1"/>
  <c r="AO325" i="1"/>
  <c r="AN325" i="1"/>
  <c r="AM325" i="1"/>
  <c r="AL325" i="1"/>
  <c r="AK325" i="1"/>
  <c r="AJ325" i="1"/>
  <c r="AT324" i="1"/>
  <c r="AS324" i="1"/>
  <c r="AR324" i="1"/>
  <c r="AQ324" i="1"/>
  <c r="AP324" i="1"/>
  <c r="AO324" i="1"/>
  <c r="AN324" i="1"/>
  <c r="AM324" i="1"/>
  <c r="AL324" i="1"/>
  <c r="AK324" i="1"/>
  <c r="AJ324" i="1"/>
  <c r="AT323" i="1"/>
  <c r="AS323" i="1"/>
  <c r="AR323" i="1"/>
  <c r="AQ323" i="1"/>
  <c r="AP323" i="1"/>
  <c r="AO323" i="1"/>
  <c r="AN323" i="1"/>
  <c r="AM323" i="1"/>
  <c r="AL323" i="1"/>
  <c r="AK323" i="1"/>
  <c r="AJ323" i="1"/>
  <c r="AT322" i="1"/>
  <c r="AS322" i="1"/>
  <c r="AR322" i="1"/>
  <c r="AQ322" i="1"/>
  <c r="AP322" i="1"/>
  <c r="AO322" i="1"/>
  <c r="AN322" i="1"/>
  <c r="AM322" i="1"/>
  <c r="AL322" i="1"/>
  <c r="AK322" i="1"/>
  <c r="AJ322" i="1"/>
  <c r="AT321" i="1"/>
  <c r="AS321" i="1"/>
  <c r="AR321" i="1"/>
  <c r="AQ321" i="1"/>
  <c r="AP321" i="1"/>
  <c r="AO321" i="1"/>
  <c r="AN321" i="1"/>
  <c r="AM321" i="1"/>
  <c r="AL321" i="1"/>
  <c r="AK321" i="1"/>
  <c r="AJ321" i="1"/>
  <c r="AT320" i="1"/>
  <c r="AS320" i="1"/>
  <c r="AR320" i="1"/>
  <c r="AQ320" i="1"/>
  <c r="AP320" i="1"/>
  <c r="AO320" i="1"/>
  <c r="AN320" i="1"/>
  <c r="AM320" i="1"/>
  <c r="AL320" i="1"/>
  <c r="AK320" i="1"/>
  <c r="AJ320" i="1"/>
  <c r="AT319" i="1"/>
  <c r="AS319" i="1"/>
  <c r="AR319" i="1"/>
  <c r="AQ319" i="1"/>
  <c r="AP319" i="1"/>
  <c r="AO319" i="1"/>
  <c r="AN319" i="1"/>
  <c r="AM319" i="1"/>
  <c r="AL319" i="1"/>
  <c r="AK319" i="1"/>
  <c r="AJ319" i="1"/>
  <c r="AT318" i="1"/>
  <c r="AS318" i="1"/>
  <c r="AR318" i="1"/>
  <c r="AQ318" i="1"/>
  <c r="AP318" i="1"/>
  <c r="AO318" i="1"/>
  <c r="AN318" i="1"/>
  <c r="AM318" i="1"/>
  <c r="AL318" i="1"/>
  <c r="AK318" i="1"/>
  <c r="AJ318" i="1"/>
  <c r="AT317" i="1"/>
  <c r="AS317" i="1"/>
  <c r="AR317" i="1"/>
  <c r="AQ317" i="1"/>
  <c r="AP317" i="1"/>
  <c r="AO317" i="1"/>
  <c r="AN317" i="1"/>
  <c r="AM317" i="1"/>
  <c r="AL317" i="1"/>
  <c r="AK317" i="1"/>
  <c r="AJ317" i="1"/>
  <c r="AT316" i="1"/>
  <c r="AS316" i="1"/>
  <c r="AR316" i="1"/>
  <c r="AQ316" i="1"/>
  <c r="AP316" i="1"/>
  <c r="AO316" i="1"/>
  <c r="AN316" i="1"/>
  <c r="AM316" i="1"/>
  <c r="AL316" i="1"/>
  <c r="AK316" i="1"/>
  <c r="AJ316" i="1"/>
  <c r="AT315" i="1"/>
  <c r="AS315" i="1"/>
  <c r="AR315" i="1"/>
  <c r="AQ315" i="1"/>
  <c r="AP315" i="1"/>
  <c r="AO315" i="1"/>
  <c r="AN315" i="1"/>
  <c r="AM315" i="1"/>
  <c r="AL315" i="1"/>
  <c r="AK315" i="1"/>
  <c r="AJ315" i="1"/>
  <c r="AT314" i="1"/>
  <c r="AS314" i="1"/>
  <c r="AR314" i="1"/>
  <c r="AQ314" i="1"/>
  <c r="AP314" i="1"/>
  <c r="AO314" i="1"/>
  <c r="AN314" i="1"/>
  <c r="AM314" i="1"/>
  <c r="AL314" i="1"/>
  <c r="AK314" i="1"/>
  <c r="AJ314" i="1"/>
  <c r="AT313" i="1"/>
  <c r="AS313" i="1"/>
  <c r="AR313" i="1"/>
  <c r="AQ313" i="1"/>
  <c r="AP313" i="1"/>
  <c r="AO313" i="1"/>
  <c r="AN313" i="1"/>
  <c r="AM313" i="1"/>
  <c r="AL313" i="1"/>
  <c r="AK313" i="1"/>
  <c r="AJ313" i="1"/>
  <c r="AT312" i="1"/>
  <c r="AS312" i="1"/>
  <c r="AR312" i="1"/>
  <c r="AQ312" i="1"/>
  <c r="AP312" i="1"/>
  <c r="AO312" i="1"/>
  <c r="AN312" i="1"/>
  <c r="AM312" i="1"/>
  <c r="AL312" i="1"/>
  <c r="AK312" i="1"/>
  <c r="AJ312" i="1"/>
  <c r="AT311" i="1"/>
  <c r="AS311" i="1"/>
  <c r="AR311" i="1"/>
  <c r="AQ311" i="1"/>
  <c r="AP311" i="1"/>
  <c r="AO311" i="1"/>
  <c r="AN311" i="1"/>
  <c r="AM311" i="1"/>
  <c r="AL311" i="1"/>
  <c r="AK311" i="1"/>
  <c r="AJ311" i="1"/>
  <c r="AT310" i="1"/>
  <c r="AS310" i="1"/>
  <c r="AR310" i="1"/>
  <c r="AQ310" i="1"/>
  <c r="AP310" i="1"/>
  <c r="AO310" i="1"/>
  <c r="AN310" i="1"/>
  <c r="AM310" i="1"/>
  <c r="AL310" i="1"/>
  <c r="AK310" i="1"/>
  <c r="AJ310" i="1"/>
  <c r="AT309" i="1"/>
  <c r="AS309" i="1"/>
  <c r="AR309" i="1"/>
  <c r="AQ309" i="1"/>
  <c r="AP309" i="1"/>
  <c r="AO309" i="1"/>
  <c r="AN309" i="1"/>
  <c r="AM309" i="1"/>
  <c r="AL309" i="1"/>
  <c r="AK309" i="1"/>
  <c r="AJ309" i="1"/>
  <c r="AT308" i="1"/>
  <c r="AS308" i="1"/>
  <c r="AR308" i="1"/>
  <c r="AQ308" i="1"/>
  <c r="AP308" i="1"/>
  <c r="AO308" i="1"/>
  <c r="AN308" i="1"/>
  <c r="AM308" i="1"/>
  <c r="AL308" i="1"/>
  <c r="AK308" i="1"/>
  <c r="AJ308" i="1"/>
  <c r="AT307" i="1"/>
  <c r="AS307" i="1"/>
  <c r="AR307" i="1"/>
  <c r="AQ307" i="1"/>
  <c r="AP307" i="1"/>
  <c r="AO307" i="1"/>
  <c r="AN307" i="1"/>
  <c r="AM307" i="1"/>
  <c r="AL307" i="1"/>
  <c r="AK307" i="1"/>
  <c r="AJ307" i="1"/>
  <c r="AT306" i="1"/>
  <c r="AS306" i="1"/>
  <c r="AR306" i="1"/>
  <c r="AQ306" i="1"/>
  <c r="AP306" i="1"/>
  <c r="AO306" i="1"/>
  <c r="AN306" i="1"/>
  <c r="AM306" i="1"/>
  <c r="AL306" i="1"/>
  <c r="AK306" i="1"/>
  <c r="AJ306" i="1"/>
  <c r="AT305" i="1"/>
  <c r="AS305" i="1"/>
  <c r="AR305" i="1"/>
  <c r="AQ305" i="1"/>
  <c r="AP305" i="1"/>
  <c r="AO305" i="1"/>
  <c r="AN305" i="1"/>
  <c r="AM305" i="1"/>
  <c r="AL305" i="1"/>
  <c r="AK305" i="1"/>
  <c r="AJ305" i="1"/>
  <c r="AT304" i="1"/>
  <c r="AS304" i="1"/>
  <c r="AR304" i="1"/>
  <c r="AQ304" i="1"/>
  <c r="AP304" i="1"/>
  <c r="AO304" i="1"/>
  <c r="AN304" i="1"/>
  <c r="AM304" i="1"/>
  <c r="AL304" i="1"/>
  <c r="AK304" i="1"/>
  <c r="AJ304" i="1"/>
  <c r="AT303" i="1"/>
  <c r="AS303" i="1"/>
  <c r="AR303" i="1"/>
  <c r="AQ303" i="1"/>
  <c r="AP303" i="1"/>
  <c r="AO303" i="1"/>
  <c r="AN303" i="1"/>
  <c r="AM303" i="1"/>
  <c r="AL303" i="1"/>
  <c r="AK303" i="1"/>
  <c r="AJ303" i="1"/>
  <c r="AT302" i="1"/>
  <c r="AS302" i="1"/>
  <c r="AR302" i="1"/>
  <c r="AQ302" i="1"/>
  <c r="AP302" i="1"/>
  <c r="AO302" i="1"/>
  <c r="AN302" i="1"/>
  <c r="AM302" i="1"/>
  <c r="AL302" i="1"/>
  <c r="AK302" i="1"/>
  <c r="AJ302" i="1"/>
  <c r="AT301" i="1"/>
  <c r="AS301" i="1"/>
  <c r="AR301" i="1"/>
  <c r="AQ301" i="1"/>
  <c r="AP301" i="1"/>
  <c r="AO301" i="1"/>
  <c r="AN301" i="1"/>
  <c r="AM301" i="1"/>
  <c r="AL301" i="1"/>
  <c r="AK301" i="1"/>
  <c r="AJ301" i="1"/>
  <c r="AT300" i="1"/>
  <c r="AS300" i="1"/>
  <c r="AR300" i="1"/>
  <c r="AQ300" i="1"/>
  <c r="AP300" i="1"/>
  <c r="AO300" i="1"/>
  <c r="AN300" i="1"/>
  <c r="AM300" i="1"/>
  <c r="AL300" i="1"/>
  <c r="AK300" i="1"/>
  <c r="AJ300" i="1"/>
  <c r="AT299" i="1"/>
  <c r="AS299" i="1"/>
  <c r="AR299" i="1"/>
  <c r="AQ299" i="1"/>
  <c r="AP299" i="1"/>
  <c r="AO299" i="1"/>
  <c r="AN299" i="1"/>
  <c r="AM299" i="1"/>
  <c r="AL299" i="1"/>
  <c r="AK299" i="1"/>
  <c r="AJ299" i="1"/>
  <c r="AT298" i="1"/>
  <c r="AS298" i="1"/>
  <c r="AR298" i="1"/>
  <c r="AQ298" i="1"/>
  <c r="AP298" i="1"/>
  <c r="AO298" i="1"/>
  <c r="AN298" i="1"/>
  <c r="AM298" i="1"/>
  <c r="AL298" i="1"/>
  <c r="AK298" i="1"/>
  <c r="AJ298" i="1"/>
  <c r="AT297" i="1"/>
  <c r="AS297" i="1"/>
  <c r="AR297" i="1"/>
  <c r="AQ297" i="1"/>
  <c r="AP297" i="1"/>
  <c r="AO297" i="1"/>
  <c r="AN297" i="1"/>
  <c r="AM297" i="1"/>
  <c r="AL297" i="1"/>
  <c r="AK297" i="1"/>
  <c r="AJ297" i="1"/>
  <c r="AT296" i="1"/>
  <c r="AS296" i="1"/>
  <c r="AR296" i="1"/>
  <c r="AQ296" i="1"/>
  <c r="AP296" i="1"/>
  <c r="AO296" i="1"/>
  <c r="AN296" i="1"/>
  <c r="AM296" i="1"/>
  <c r="AL296" i="1"/>
  <c r="AK296" i="1"/>
  <c r="AJ296" i="1"/>
  <c r="AT295" i="1"/>
  <c r="AS295" i="1"/>
  <c r="AR295" i="1"/>
  <c r="AQ295" i="1"/>
  <c r="AP295" i="1"/>
  <c r="AO295" i="1"/>
  <c r="AN295" i="1"/>
  <c r="AM295" i="1"/>
  <c r="AL295" i="1"/>
  <c r="AK295" i="1"/>
  <c r="AJ295" i="1"/>
  <c r="AT294" i="1"/>
  <c r="AS294" i="1"/>
  <c r="AR294" i="1"/>
  <c r="AQ294" i="1"/>
  <c r="AP294" i="1"/>
  <c r="AO294" i="1"/>
  <c r="AN294" i="1"/>
  <c r="AM294" i="1"/>
  <c r="AL294" i="1"/>
  <c r="AK294" i="1"/>
  <c r="AJ294" i="1"/>
  <c r="AT293" i="1"/>
  <c r="AS293" i="1"/>
  <c r="AR293" i="1"/>
  <c r="AQ293" i="1"/>
  <c r="AP293" i="1"/>
  <c r="AO293" i="1"/>
  <c r="AN293" i="1"/>
  <c r="AM293" i="1"/>
  <c r="AL293" i="1"/>
  <c r="AK293" i="1"/>
  <c r="AJ293" i="1"/>
  <c r="AT292" i="1"/>
  <c r="AS292" i="1"/>
  <c r="AR292" i="1"/>
  <c r="AQ292" i="1"/>
  <c r="AP292" i="1"/>
  <c r="AO292" i="1"/>
  <c r="AN292" i="1"/>
  <c r="AM292" i="1"/>
  <c r="AL292" i="1"/>
  <c r="AK292" i="1"/>
  <c r="AJ292" i="1"/>
  <c r="AT291" i="1"/>
  <c r="AS291" i="1"/>
  <c r="AR291" i="1"/>
  <c r="AQ291" i="1"/>
  <c r="AP291" i="1"/>
  <c r="AO291" i="1"/>
  <c r="AN291" i="1"/>
  <c r="AM291" i="1"/>
  <c r="AL291" i="1"/>
  <c r="AK291" i="1"/>
  <c r="AJ291" i="1"/>
  <c r="AT290" i="1"/>
  <c r="AS290" i="1"/>
  <c r="AR290" i="1"/>
  <c r="AQ290" i="1"/>
  <c r="AP290" i="1"/>
  <c r="AO290" i="1"/>
  <c r="AN290" i="1"/>
  <c r="AM290" i="1"/>
  <c r="AL290" i="1"/>
  <c r="AK290" i="1"/>
  <c r="AJ290" i="1"/>
  <c r="AT289" i="1"/>
  <c r="AS289" i="1"/>
  <c r="AR289" i="1"/>
  <c r="AQ289" i="1"/>
  <c r="AP289" i="1"/>
  <c r="AO289" i="1"/>
  <c r="AN289" i="1"/>
  <c r="AM289" i="1"/>
  <c r="AL289" i="1"/>
  <c r="AK289" i="1"/>
  <c r="AJ289" i="1"/>
  <c r="AT288" i="1"/>
  <c r="AS288" i="1"/>
  <c r="AR288" i="1"/>
  <c r="AQ288" i="1"/>
  <c r="AP288" i="1"/>
  <c r="AO288" i="1"/>
  <c r="AN288" i="1"/>
  <c r="AM288" i="1"/>
  <c r="AL288" i="1"/>
  <c r="AK288" i="1"/>
  <c r="AJ288" i="1"/>
  <c r="AT287" i="1"/>
  <c r="AS287" i="1"/>
  <c r="AR287" i="1"/>
  <c r="AQ287" i="1"/>
  <c r="AP287" i="1"/>
  <c r="AO287" i="1"/>
  <c r="AN287" i="1"/>
  <c r="AM287" i="1"/>
  <c r="AL287" i="1"/>
  <c r="AK287" i="1"/>
  <c r="AJ287" i="1"/>
  <c r="AT286" i="1"/>
  <c r="AS286" i="1"/>
  <c r="AR286" i="1"/>
  <c r="AQ286" i="1"/>
  <c r="AP286" i="1"/>
  <c r="AO286" i="1"/>
  <c r="AN286" i="1"/>
  <c r="AM286" i="1"/>
  <c r="AL286" i="1"/>
  <c r="AK286" i="1"/>
  <c r="AJ286" i="1"/>
  <c r="AT285" i="1"/>
  <c r="AS285" i="1"/>
  <c r="AR285" i="1"/>
  <c r="AQ285" i="1"/>
  <c r="AP285" i="1"/>
  <c r="AO285" i="1"/>
  <c r="AN285" i="1"/>
  <c r="AM285" i="1"/>
  <c r="AL285" i="1"/>
  <c r="AK285" i="1"/>
  <c r="AJ285" i="1"/>
  <c r="AT284" i="1"/>
  <c r="AS284" i="1"/>
  <c r="AR284" i="1"/>
  <c r="AQ284" i="1"/>
  <c r="AP284" i="1"/>
  <c r="AO284" i="1"/>
  <c r="AN284" i="1"/>
  <c r="AM284" i="1"/>
  <c r="AL284" i="1"/>
  <c r="AK284" i="1"/>
  <c r="AJ284" i="1"/>
  <c r="AT283" i="1"/>
  <c r="AS283" i="1"/>
  <c r="AR283" i="1"/>
  <c r="AQ283" i="1"/>
  <c r="AP283" i="1"/>
  <c r="AO283" i="1"/>
  <c r="AN283" i="1"/>
  <c r="AM283" i="1"/>
  <c r="AL283" i="1"/>
  <c r="AK283" i="1"/>
  <c r="AJ283" i="1"/>
  <c r="AT282" i="1"/>
  <c r="AS282" i="1"/>
  <c r="AR282" i="1"/>
  <c r="AQ282" i="1"/>
  <c r="AP282" i="1"/>
  <c r="AO282" i="1"/>
  <c r="AN282" i="1"/>
  <c r="AM282" i="1"/>
  <c r="AL282" i="1"/>
  <c r="AK282" i="1"/>
  <c r="AJ282" i="1"/>
  <c r="AT281" i="1"/>
  <c r="AS281" i="1"/>
  <c r="AR281" i="1"/>
  <c r="AQ281" i="1"/>
  <c r="AP281" i="1"/>
  <c r="AO281" i="1"/>
  <c r="AN281" i="1"/>
  <c r="AM281" i="1"/>
  <c r="AL281" i="1"/>
  <c r="AK281" i="1"/>
  <c r="AJ281" i="1"/>
  <c r="AT280" i="1"/>
  <c r="AS280" i="1"/>
  <c r="AR280" i="1"/>
  <c r="AQ280" i="1"/>
  <c r="AP280" i="1"/>
  <c r="AO280" i="1"/>
  <c r="AN280" i="1"/>
  <c r="AM280" i="1"/>
  <c r="AL280" i="1"/>
  <c r="AK280" i="1"/>
  <c r="AJ280" i="1"/>
  <c r="AT279" i="1"/>
  <c r="AS279" i="1"/>
  <c r="AR279" i="1"/>
  <c r="AQ279" i="1"/>
  <c r="AP279" i="1"/>
  <c r="AO279" i="1"/>
  <c r="AN279" i="1"/>
  <c r="AM279" i="1"/>
  <c r="AL279" i="1"/>
  <c r="AK279" i="1"/>
  <c r="AJ279" i="1"/>
  <c r="AT278" i="1"/>
  <c r="AS278" i="1"/>
  <c r="AR278" i="1"/>
  <c r="AQ278" i="1"/>
  <c r="AP278" i="1"/>
  <c r="AO278" i="1"/>
  <c r="AN278" i="1"/>
  <c r="AM278" i="1"/>
  <c r="AL278" i="1"/>
  <c r="AK278" i="1"/>
  <c r="AJ278" i="1"/>
  <c r="AT277" i="1"/>
  <c r="AS277" i="1"/>
  <c r="AR277" i="1"/>
  <c r="AQ277" i="1"/>
  <c r="AP277" i="1"/>
  <c r="AO277" i="1"/>
  <c r="AN277" i="1"/>
  <c r="AM277" i="1"/>
  <c r="AL277" i="1"/>
  <c r="AK277" i="1"/>
  <c r="AJ277" i="1"/>
  <c r="AT276" i="1"/>
  <c r="AS276" i="1"/>
  <c r="AR276" i="1"/>
  <c r="AQ276" i="1"/>
  <c r="AP276" i="1"/>
  <c r="AO276" i="1"/>
  <c r="AN276" i="1"/>
  <c r="AM276" i="1"/>
  <c r="AL276" i="1"/>
  <c r="AK276" i="1"/>
  <c r="AJ276" i="1"/>
  <c r="AT275" i="1"/>
  <c r="AS275" i="1"/>
  <c r="AR275" i="1"/>
  <c r="AQ275" i="1"/>
  <c r="AP275" i="1"/>
  <c r="AO275" i="1"/>
  <c r="AN275" i="1"/>
  <c r="AM275" i="1"/>
  <c r="AL275" i="1"/>
  <c r="AK275" i="1"/>
  <c r="AJ275" i="1"/>
  <c r="AT274" i="1"/>
  <c r="AS274" i="1"/>
  <c r="AR274" i="1"/>
  <c r="AQ274" i="1"/>
  <c r="AP274" i="1"/>
  <c r="AO274" i="1"/>
  <c r="AN274" i="1"/>
  <c r="AM274" i="1"/>
  <c r="AL274" i="1"/>
  <c r="AK274" i="1"/>
  <c r="AJ274" i="1"/>
  <c r="AT273" i="1"/>
  <c r="AS273" i="1"/>
  <c r="AR273" i="1"/>
  <c r="AQ273" i="1"/>
  <c r="AP273" i="1"/>
  <c r="AO273" i="1"/>
  <c r="AN273" i="1"/>
  <c r="AM273" i="1"/>
  <c r="AL273" i="1"/>
  <c r="AK273" i="1"/>
  <c r="AJ273" i="1"/>
  <c r="AT272" i="1"/>
  <c r="AS272" i="1"/>
  <c r="AR272" i="1"/>
  <c r="AQ272" i="1"/>
  <c r="AP272" i="1"/>
  <c r="AO272" i="1"/>
  <c r="AN272" i="1"/>
  <c r="AM272" i="1"/>
  <c r="AL272" i="1"/>
  <c r="AK272" i="1"/>
  <c r="AJ272" i="1"/>
  <c r="AT271" i="1"/>
  <c r="AS271" i="1"/>
  <c r="AR271" i="1"/>
  <c r="AQ271" i="1"/>
  <c r="AP271" i="1"/>
  <c r="AO271" i="1"/>
  <c r="AN271" i="1"/>
  <c r="AM271" i="1"/>
  <c r="AL271" i="1"/>
  <c r="AK271" i="1"/>
  <c r="AJ271" i="1"/>
  <c r="AT270" i="1"/>
  <c r="AS270" i="1"/>
  <c r="AR270" i="1"/>
  <c r="AQ270" i="1"/>
  <c r="AP270" i="1"/>
  <c r="AO270" i="1"/>
  <c r="AN270" i="1"/>
  <c r="AM270" i="1"/>
  <c r="AL270" i="1"/>
  <c r="AK270" i="1"/>
  <c r="AJ270" i="1"/>
  <c r="AT269" i="1"/>
  <c r="AS269" i="1"/>
  <c r="AR269" i="1"/>
  <c r="AQ269" i="1"/>
  <c r="AP269" i="1"/>
  <c r="AO269" i="1"/>
  <c r="AN269" i="1"/>
  <c r="AM269" i="1"/>
  <c r="AL269" i="1"/>
  <c r="AK269" i="1"/>
  <c r="AJ269" i="1"/>
  <c r="AT268" i="1"/>
  <c r="AS268" i="1"/>
  <c r="AR268" i="1"/>
  <c r="AQ268" i="1"/>
  <c r="AP268" i="1"/>
  <c r="AO268" i="1"/>
  <c r="AN268" i="1"/>
  <c r="AM268" i="1"/>
  <c r="AL268" i="1"/>
  <c r="AK268" i="1"/>
  <c r="AJ268" i="1"/>
  <c r="AT267" i="1"/>
  <c r="AS267" i="1"/>
  <c r="AR267" i="1"/>
  <c r="AQ267" i="1"/>
  <c r="AP267" i="1"/>
  <c r="AO267" i="1"/>
  <c r="AN267" i="1"/>
  <c r="AM267" i="1"/>
  <c r="AL267" i="1"/>
  <c r="AK267" i="1"/>
  <c r="AJ267" i="1"/>
  <c r="AT266" i="1"/>
  <c r="AS266" i="1"/>
  <c r="AR266" i="1"/>
  <c r="AQ266" i="1"/>
  <c r="AP266" i="1"/>
  <c r="AO266" i="1"/>
  <c r="AN266" i="1"/>
  <c r="AM266" i="1"/>
  <c r="AL266" i="1"/>
  <c r="AK266" i="1"/>
  <c r="AJ266" i="1"/>
  <c r="AT265" i="1"/>
  <c r="AS265" i="1"/>
  <c r="AR265" i="1"/>
  <c r="AQ265" i="1"/>
  <c r="AP265" i="1"/>
  <c r="AO265" i="1"/>
  <c r="AN265" i="1"/>
  <c r="AM265" i="1"/>
  <c r="AL265" i="1"/>
  <c r="AK265" i="1"/>
  <c r="AJ265" i="1"/>
  <c r="AT264" i="1"/>
  <c r="AS264" i="1"/>
  <c r="AR264" i="1"/>
  <c r="AQ264" i="1"/>
  <c r="AP264" i="1"/>
  <c r="AO264" i="1"/>
  <c r="AN264" i="1"/>
  <c r="AM264" i="1"/>
  <c r="AL264" i="1"/>
  <c r="AK264" i="1"/>
  <c r="AJ264" i="1"/>
  <c r="AT263" i="1"/>
  <c r="AS263" i="1"/>
  <c r="AR263" i="1"/>
  <c r="AQ263" i="1"/>
  <c r="AP263" i="1"/>
  <c r="AO263" i="1"/>
  <c r="AN263" i="1"/>
  <c r="AM263" i="1"/>
  <c r="AL263" i="1"/>
  <c r="AK263" i="1"/>
  <c r="AJ263" i="1"/>
  <c r="AT262" i="1"/>
  <c r="AS262" i="1"/>
  <c r="AR262" i="1"/>
  <c r="AQ262" i="1"/>
  <c r="AP262" i="1"/>
  <c r="AO262" i="1"/>
  <c r="AN262" i="1"/>
  <c r="AM262" i="1"/>
  <c r="AL262" i="1"/>
  <c r="AK262" i="1"/>
  <c r="AJ262" i="1"/>
  <c r="AT261" i="1"/>
  <c r="AS261" i="1"/>
  <c r="AR261" i="1"/>
  <c r="AQ261" i="1"/>
  <c r="AP261" i="1"/>
  <c r="AO261" i="1"/>
  <c r="AN261" i="1"/>
  <c r="AM261" i="1"/>
  <c r="AL261" i="1"/>
  <c r="AK261" i="1"/>
  <c r="AJ261" i="1"/>
  <c r="AT260" i="1"/>
  <c r="AS260" i="1"/>
  <c r="AR260" i="1"/>
  <c r="AQ260" i="1"/>
  <c r="AP260" i="1"/>
  <c r="AO260" i="1"/>
  <c r="AN260" i="1"/>
  <c r="AM260" i="1"/>
  <c r="AL260" i="1"/>
  <c r="AK260" i="1"/>
  <c r="AJ260" i="1"/>
  <c r="AT259" i="1"/>
  <c r="AS259" i="1"/>
  <c r="AR259" i="1"/>
  <c r="AQ259" i="1"/>
  <c r="AP259" i="1"/>
  <c r="AO259" i="1"/>
  <c r="AN259" i="1"/>
  <c r="AM259" i="1"/>
  <c r="AL259" i="1"/>
  <c r="AK259" i="1"/>
  <c r="AJ259" i="1"/>
  <c r="AT258" i="1"/>
  <c r="AS258" i="1"/>
  <c r="AR258" i="1"/>
  <c r="AQ258" i="1"/>
  <c r="AP258" i="1"/>
  <c r="AO258" i="1"/>
  <c r="AN258" i="1"/>
  <c r="AM258" i="1"/>
  <c r="AL258" i="1"/>
  <c r="AK258" i="1"/>
  <c r="AJ258" i="1"/>
  <c r="AT257" i="1"/>
  <c r="AS257" i="1"/>
  <c r="AR257" i="1"/>
  <c r="AQ257" i="1"/>
  <c r="AP257" i="1"/>
  <c r="AO257" i="1"/>
  <c r="AN257" i="1"/>
  <c r="AM257" i="1"/>
  <c r="AL257" i="1"/>
  <c r="AK257" i="1"/>
  <c r="AJ257" i="1"/>
  <c r="AT256" i="1"/>
  <c r="AS256" i="1"/>
  <c r="AR256" i="1"/>
  <c r="AQ256" i="1"/>
  <c r="AP256" i="1"/>
  <c r="AO256" i="1"/>
  <c r="AN256" i="1"/>
  <c r="AM256" i="1"/>
  <c r="AL256" i="1"/>
  <c r="AK256" i="1"/>
  <c r="AJ256" i="1"/>
  <c r="AT255" i="1"/>
  <c r="AS255" i="1"/>
  <c r="AR255" i="1"/>
  <c r="AQ255" i="1"/>
  <c r="AP255" i="1"/>
  <c r="AO255" i="1"/>
  <c r="AN255" i="1"/>
  <c r="AM255" i="1"/>
  <c r="AL255" i="1"/>
  <c r="AK255" i="1"/>
  <c r="AJ255" i="1"/>
  <c r="AT254" i="1"/>
  <c r="AS254" i="1"/>
  <c r="AR254" i="1"/>
  <c r="AQ254" i="1"/>
  <c r="AP254" i="1"/>
  <c r="AO254" i="1"/>
  <c r="AN254" i="1"/>
  <c r="AM254" i="1"/>
  <c r="AL254" i="1"/>
  <c r="AK254" i="1"/>
  <c r="AJ254" i="1"/>
  <c r="AT253" i="1"/>
  <c r="AS253" i="1"/>
  <c r="AR253" i="1"/>
  <c r="AQ253" i="1"/>
  <c r="AP253" i="1"/>
  <c r="AO253" i="1"/>
  <c r="AN253" i="1"/>
  <c r="AM253" i="1"/>
  <c r="AL253" i="1"/>
  <c r="AK253" i="1"/>
  <c r="AJ253" i="1"/>
  <c r="AT252" i="1"/>
  <c r="AS252" i="1"/>
  <c r="AR252" i="1"/>
  <c r="AQ252" i="1"/>
  <c r="AP252" i="1"/>
  <c r="AO252" i="1"/>
  <c r="AN252" i="1"/>
  <c r="AM252" i="1"/>
  <c r="AL252" i="1"/>
  <c r="AK252" i="1"/>
  <c r="AJ252" i="1"/>
  <c r="AT251" i="1"/>
  <c r="AS251" i="1"/>
  <c r="AR251" i="1"/>
  <c r="AQ251" i="1"/>
  <c r="AP251" i="1"/>
  <c r="AO251" i="1"/>
  <c r="AN251" i="1"/>
  <c r="AM251" i="1"/>
  <c r="AL251" i="1"/>
  <c r="AK251" i="1"/>
  <c r="AJ251" i="1"/>
  <c r="AT250" i="1"/>
  <c r="AS250" i="1"/>
  <c r="AR250" i="1"/>
  <c r="AQ250" i="1"/>
  <c r="AP250" i="1"/>
  <c r="AO250" i="1"/>
  <c r="AN250" i="1"/>
  <c r="AM250" i="1"/>
  <c r="AL250" i="1"/>
  <c r="AK250" i="1"/>
  <c r="AJ250" i="1"/>
  <c r="AT249" i="1"/>
  <c r="AS249" i="1"/>
  <c r="AR249" i="1"/>
  <c r="AQ249" i="1"/>
  <c r="AP249" i="1"/>
  <c r="AO249" i="1"/>
  <c r="AN249" i="1"/>
  <c r="AM249" i="1"/>
  <c r="AL249" i="1"/>
  <c r="AK249" i="1"/>
  <c r="AJ249" i="1"/>
  <c r="AT248" i="1"/>
  <c r="AS248" i="1"/>
  <c r="AR248" i="1"/>
  <c r="AQ248" i="1"/>
  <c r="AP248" i="1"/>
  <c r="AO248" i="1"/>
  <c r="AN248" i="1"/>
  <c r="AM248" i="1"/>
  <c r="AL248" i="1"/>
  <c r="AK248" i="1"/>
  <c r="AJ248" i="1"/>
  <c r="AT247" i="1"/>
  <c r="AS247" i="1"/>
  <c r="AR247" i="1"/>
  <c r="AQ247" i="1"/>
  <c r="AP247" i="1"/>
  <c r="AO247" i="1"/>
  <c r="AN247" i="1"/>
  <c r="AM247" i="1"/>
  <c r="AL247" i="1"/>
  <c r="AK247" i="1"/>
  <c r="AJ247" i="1"/>
  <c r="AT246" i="1"/>
  <c r="AS246" i="1"/>
  <c r="AR246" i="1"/>
  <c r="AQ246" i="1"/>
  <c r="AP246" i="1"/>
  <c r="AO246" i="1"/>
  <c r="AN246" i="1"/>
  <c r="AM246" i="1"/>
  <c r="AL246" i="1"/>
  <c r="AK246" i="1"/>
  <c r="AJ246" i="1"/>
  <c r="AT245" i="1"/>
  <c r="AS245" i="1"/>
  <c r="AR245" i="1"/>
  <c r="AQ245" i="1"/>
  <c r="AP245" i="1"/>
  <c r="AO245" i="1"/>
  <c r="AN245" i="1"/>
  <c r="AM245" i="1"/>
  <c r="AL245" i="1"/>
  <c r="AK245" i="1"/>
  <c r="AJ245" i="1"/>
  <c r="AT244" i="1"/>
  <c r="AS244" i="1"/>
  <c r="AR244" i="1"/>
  <c r="AQ244" i="1"/>
  <c r="AP244" i="1"/>
  <c r="AO244" i="1"/>
  <c r="AN244" i="1"/>
  <c r="AM244" i="1"/>
  <c r="AL244" i="1"/>
  <c r="AK244" i="1"/>
  <c r="AJ244" i="1"/>
  <c r="AT243" i="1"/>
  <c r="AS243" i="1"/>
  <c r="AR243" i="1"/>
  <c r="AQ243" i="1"/>
  <c r="AP243" i="1"/>
  <c r="AO243" i="1"/>
  <c r="AN243" i="1"/>
  <c r="AM243" i="1"/>
  <c r="AL243" i="1"/>
  <c r="AK243" i="1"/>
  <c r="AJ243" i="1"/>
  <c r="AT242" i="1"/>
  <c r="AS242" i="1"/>
  <c r="AR242" i="1"/>
  <c r="AQ242" i="1"/>
  <c r="AP242" i="1"/>
  <c r="AO242" i="1"/>
  <c r="AN242" i="1"/>
  <c r="AM242" i="1"/>
  <c r="AL242" i="1"/>
  <c r="AK242" i="1"/>
  <c r="AJ242" i="1"/>
  <c r="AT241" i="1"/>
  <c r="AS241" i="1"/>
  <c r="AR241" i="1"/>
  <c r="AQ241" i="1"/>
  <c r="AP241" i="1"/>
  <c r="AO241" i="1"/>
  <c r="AN241" i="1"/>
  <c r="AM241" i="1"/>
  <c r="AL241" i="1"/>
  <c r="AK241" i="1"/>
  <c r="AJ241" i="1"/>
  <c r="AT240" i="1"/>
  <c r="AS240" i="1"/>
  <c r="AR240" i="1"/>
  <c r="AQ240" i="1"/>
  <c r="AP240" i="1"/>
  <c r="AO240" i="1"/>
  <c r="AN240" i="1"/>
  <c r="AM240" i="1"/>
  <c r="AL240" i="1"/>
  <c r="AK240" i="1"/>
  <c r="AJ240" i="1"/>
  <c r="AT239" i="1"/>
  <c r="AS239" i="1"/>
  <c r="AR239" i="1"/>
  <c r="AQ239" i="1"/>
  <c r="AP239" i="1"/>
  <c r="AO239" i="1"/>
  <c r="AN239" i="1"/>
  <c r="AM239" i="1"/>
  <c r="AL239" i="1"/>
  <c r="AK239" i="1"/>
  <c r="AJ239" i="1"/>
  <c r="AT238" i="1"/>
  <c r="AS238" i="1"/>
  <c r="AR238" i="1"/>
  <c r="AQ238" i="1"/>
  <c r="AP238" i="1"/>
  <c r="AO238" i="1"/>
  <c r="AN238" i="1"/>
  <c r="AM238" i="1"/>
  <c r="AL238" i="1"/>
  <c r="AK238" i="1"/>
  <c r="AJ238" i="1"/>
  <c r="AT237" i="1"/>
  <c r="AS237" i="1"/>
  <c r="AR237" i="1"/>
  <c r="AQ237" i="1"/>
  <c r="AP237" i="1"/>
  <c r="AO237" i="1"/>
  <c r="AN237" i="1"/>
  <c r="AM237" i="1"/>
  <c r="AL237" i="1"/>
  <c r="AK237" i="1"/>
  <c r="AJ237" i="1"/>
  <c r="AT236" i="1"/>
  <c r="AS236" i="1"/>
  <c r="AR236" i="1"/>
  <c r="AQ236" i="1"/>
  <c r="AP236" i="1"/>
  <c r="AO236" i="1"/>
  <c r="AN236" i="1"/>
  <c r="AM236" i="1"/>
  <c r="AL236" i="1"/>
  <c r="AK236" i="1"/>
  <c r="AJ236" i="1"/>
  <c r="AT235" i="1"/>
  <c r="AS235" i="1"/>
  <c r="AR235" i="1"/>
  <c r="AQ235" i="1"/>
  <c r="AP235" i="1"/>
  <c r="AO235" i="1"/>
  <c r="AN235" i="1"/>
  <c r="AM235" i="1"/>
  <c r="AL235" i="1"/>
  <c r="AK235" i="1"/>
  <c r="AJ235" i="1"/>
  <c r="AT234" i="1"/>
  <c r="AS234" i="1"/>
  <c r="AR234" i="1"/>
  <c r="AQ234" i="1"/>
  <c r="AP234" i="1"/>
  <c r="AO234" i="1"/>
  <c r="AN234" i="1"/>
  <c r="AM234" i="1"/>
  <c r="AL234" i="1"/>
  <c r="AK234" i="1"/>
  <c r="AJ234" i="1"/>
  <c r="AT233" i="1"/>
  <c r="AS233" i="1"/>
  <c r="AR233" i="1"/>
  <c r="AQ233" i="1"/>
  <c r="AP233" i="1"/>
  <c r="AO233" i="1"/>
  <c r="AN233" i="1"/>
  <c r="AM233" i="1"/>
  <c r="AL233" i="1"/>
  <c r="AK233" i="1"/>
  <c r="AJ233" i="1"/>
  <c r="AT232" i="1"/>
  <c r="AS232" i="1"/>
  <c r="AR232" i="1"/>
  <c r="AQ232" i="1"/>
  <c r="AP232" i="1"/>
  <c r="AO232" i="1"/>
  <c r="AN232" i="1"/>
  <c r="AM232" i="1"/>
  <c r="AL232" i="1"/>
  <c r="AK232" i="1"/>
  <c r="AJ232" i="1"/>
  <c r="AT231" i="1"/>
  <c r="AS231" i="1"/>
  <c r="AR231" i="1"/>
  <c r="AQ231" i="1"/>
  <c r="AP231" i="1"/>
  <c r="AO231" i="1"/>
  <c r="AN231" i="1"/>
  <c r="AM231" i="1"/>
  <c r="AL231" i="1"/>
  <c r="AK231" i="1"/>
  <c r="AJ231" i="1"/>
  <c r="AT230" i="1"/>
  <c r="AS230" i="1"/>
  <c r="AR230" i="1"/>
  <c r="AQ230" i="1"/>
  <c r="AP230" i="1"/>
  <c r="AO230" i="1"/>
  <c r="AN230" i="1"/>
  <c r="AM230" i="1"/>
  <c r="AL230" i="1"/>
  <c r="AK230" i="1"/>
  <c r="AJ230" i="1"/>
  <c r="AT229" i="1"/>
  <c r="AS229" i="1"/>
  <c r="AR229" i="1"/>
  <c r="AQ229" i="1"/>
  <c r="AP229" i="1"/>
  <c r="AO229" i="1"/>
  <c r="AN229" i="1"/>
  <c r="AM229" i="1"/>
  <c r="AL229" i="1"/>
  <c r="AK229" i="1"/>
  <c r="AJ229" i="1"/>
  <c r="AT228" i="1"/>
  <c r="AS228" i="1"/>
  <c r="AR228" i="1"/>
  <c r="AQ228" i="1"/>
  <c r="AP228" i="1"/>
  <c r="AO228" i="1"/>
  <c r="AN228" i="1"/>
  <c r="AM228" i="1"/>
  <c r="AL228" i="1"/>
  <c r="AK228" i="1"/>
  <c r="AJ228" i="1"/>
  <c r="AT227" i="1"/>
  <c r="AS227" i="1"/>
  <c r="AR227" i="1"/>
  <c r="AQ227" i="1"/>
  <c r="AP227" i="1"/>
  <c r="AO227" i="1"/>
  <c r="AN227" i="1"/>
  <c r="AM227" i="1"/>
  <c r="AL227" i="1"/>
  <c r="AK227" i="1"/>
  <c r="AJ227" i="1"/>
  <c r="AT226" i="1"/>
  <c r="AS226" i="1"/>
  <c r="AR226" i="1"/>
  <c r="AQ226" i="1"/>
  <c r="AP226" i="1"/>
  <c r="AO226" i="1"/>
  <c r="AN226" i="1"/>
  <c r="AM226" i="1"/>
  <c r="AL226" i="1"/>
  <c r="AK226" i="1"/>
  <c r="AJ226" i="1"/>
  <c r="AT225" i="1"/>
  <c r="AS225" i="1"/>
  <c r="AR225" i="1"/>
  <c r="AQ225" i="1"/>
  <c r="AP225" i="1"/>
  <c r="AO225" i="1"/>
  <c r="AN225" i="1"/>
  <c r="AM225" i="1"/>
  <c r="AL225" i="1"/>
  <c r="AK225" i="1"/>
  <c r="AJ225" i="1"/>
  <c r="AT224" i="1"/>
  <c r="AS224" i="1"/>
  <c r="AR224" i="1"/>
  <c r="AQ224" i="1"/>
  <c r="AP224" i="1"/>
  <c r="AO224" i="1"/>
  <c r="AN224" i="1"/>
  <c r="AM224" i="1"/>
  <c r="AL224" i="1"/>
  <c r="AK224" i="1"/>
  <c r="AJ224" i="1"/>
  <c r="AT223" i="1"/>
  <c r="AS223" i="1"/>
  <c r="AR223" i="1"/>
  <c r="AQ223" i="1"/>
  <c r="AP223" i="1"/>
  <c r="AO223" i="1"/>
  <c r="AN223" i="1"/>
  <c r="AM223" i="1"/>
  <c r="AL223" i="1"/>
  <c r="AK223" i="1"/>
  <c r="AJ223" i="1"/>
  <c r="AT222" i="1"/>
  <c r="AS222" i="1"/>
  <c r="AR222" i="1"/>
  <c r="AQ222" i="1"/>
  <c r="AP222" i="1"/>
  <c r="AO222" i="1"/>
  <c r="AN222" i="1"/>
  <c r="AM222" i="1"/>
  <c r="AL222" i="1"/>
  <c r="AK222" i="1"/>
  <c r="AJ222" i="1"/>
  <c r="AT221" i="1"/>
  <c r="AS221" i="1"/>
  <c r="AR221" i="1"/>
  <c r="AQ221" i="1"/>
  <c r="AP221" i="1"/>
  <c r="AO221" i="1"/>
  <c r="AN221" i="1"/>
  <c r="AM221" i="1"/>
  <c r="AL221" i="1"/>
  <c r="AK221" i="1"/>
  <c r="AJ221" i="1"/>
  <c r="AT220" i="1"/>
  <c r="AS220" i="1"/>
  <c r="AR220" i="1"/>
  <c r="AQ220" i="1"/>
  <c r="AP220" i="1"/>
  <c r="AO220" i="1"/>
  <c r="AN220" i="1"/>
  <c r="AM220" i="1"/>
  <c r="AL220" i="1"/>
  <c r="AK220" i="1"/>
  <c r="AJ220" i="1"/>
  <c r="AT219" i="1"/>
  <c r="AS219" i="1"/>
  <c r="AR219" i="1"/>
  <c r="AQ219" i="1"/>
  <c r="AP219" i="1"/>
  <c r="AO219" i="1"/>
  <c r="AN219" i="1"/>
  <c r="AM219" i="1"/>
  <c r="AL219" i="1"/>
  <c r="AK219" i="1"/>
  <c r="AJ219" i="1"/>
  <c r="AT218" i="1"/>
  <c r="AS218" i="1"/>
  <c r="AR218" i="1"/>
  <c r="AQ218" i="1"/>
  <c r="AP218" i="1"/>
  <c r="AO218" i="1"/>
  <c r="AN218" i="1"/>
  <c r="AM218" i="1"/>
  <c r="AL218" i="1"/>
  <c r="AK218" i="1"/>
  <c r="AJ218" i="1"/>
  <c r="AT217" i="1"/>
  <c r="AS217" i="1"/>
  <c r="AR217" i="1"/>
  <c r="AQ217" i="1"/>
  <c r="AP217" i="1"/>
  <c r="AO217" i="1"/>
  <c r="AN217" i="1"/>
  <c r="AM217" i="1"/>
  <c r="AL217" i="1"/>
  <c r="AK217" i="1"/>
  <c r="AJ217" i="1"/>
  <c r="AT216" i="1"/>
  <c r="AS216" i="1"/>
  <c r="AR216" i="1"/>
  <c r="AQ216" i="1"/>
  <c r="AP216" i="1"/>
  <c r="AO216" i="1"/>
  <c r="AN216" i="1"/>
  <c r="AM216" i="1"/>
  <c r="AL216" i="1"/>
  <c r="AK216" i="1"/>
  <c r="AJ216" i="1"/>
  <c r="AT215" i="1"/>
  <c r="AS215" i="1"/>
  <c r="AR215" i="1"/>
  <c r="AQ215" i="1"/>
  <c r="AP215" i="1"/>
  <c r="AO215" i="1"/>
  <c r="AN215" i="1"/>
  <c r="AM215" i="1"/>
  <c r="AL215" i="1"/>
  <c r="AK215" i="1"/>
  <c r="AJ215" i="1"/>
  <c r="AT214" i="1"/>
  <c r="AS214" i="1"/>
  <c r="AR214" i="1"/>
  <c r="AQ214" i="1"/>
  <c r="AP214" i="1"/>
  <c r="AO214" i="1"/>
  <c r="AN214" i="1"/>
  <c r="AM214" i="1"/>
  <c r="AL214" i="1"/>
  <c r="AK214" i="1"/>
  <c r="AJ214" i="1"/>
  <c r="AT213" i="1"/>
  <c r="AS213" i="1"/>
  <c r="AR213" i="1"/>
  <c r="AQ213" i="1"/>
  <c r="AP213" i="1"/>
  <c r="AO213" i="1"/>
  <c r="AN213" i="1"/>
  <c r="AM213" i="1"/>
  <c r="AL213" i="1"/>
  <c r="AK213" i="1"/>
  <c r="AJ213" i="1"/>
  <c r="AT212" i="1"/>
  <c r="AS212" i="1"/>
  <c r="AR212" i="1"/>
  <c r="AQ212" i="1"/>
  <c r="AP212" i="1"/>
  <c r="AO212" i="1"/>
  <c r="AN212" i="1"/>
  <c r="AM212" i="1"/>
  <c r="AL212" i="1"/>
  <c r="AK212" i="1"/>
  <c r="AJ212" i="1"/>
  <c r="AT211" i="1"/>
  <c r="AS211" i="1"/>
  <c r="AR211" i="1"/>
  <c r="AQ211" i="1"/>
  <c r="AP211" i="1"/>
  <c r="AO211" i="1"/>
  <c r="AN211" i="1"/>
  <c r="AM211" i="1"/>
  <c r="AL211" i="1"/>
  <c r="AK211" i="1"/>
  <c r="AJ211" i="1"/>
  <c r="AT210" i="1"/>
  <c r="AS210" i="1"/>
  <c r="AR210" i="1"/>
  <c r="AQ210" i="1"/>
  <c r="AP210" i="1"/>
  <c r="AO210" i="1"/>
  <c r="AN210" i="1"/>
  <c r="AM210" i="1"/>
  <c r="AL210" i="1"/>
  <c r="AK210" i="1"/>
  <c r="AJ210" i="1"/>
  <c r="AT209" i="1"/>
  <c r="AS209" i="1"/>
  <c r="AR209" i="1"/>
  <c r="AQ209" i="1"/>
  <c r="AP209" i="1"/>
  <c r="AO209" i="1"/>
  <c r="AN209" i="1"/>
  <c r="AM209" i="1"/>
  <c r="AL209" i="1"/>
  <c r="AK209" i="1"/>
  <c r="AJ209" i="1"/>
  <c r="AT208" i="1"/>
  <c r="AS208" i="1"/>
  <c r="AR208" i="1"/>
  <c r="AQ208" i="1"/>
  <c r="AP208" i="1"/>
  <c r="AO208" i="1"/>
  <c r="AN208" i="1"/>
  <c r="AM208" i="1"/>
  <c r="AL208" i="1"/>
  <c r="AK208" i="1"/>
  <c r="AJ208" i="1"/>
  <c r="AT207" i="1"/>
  <c r="AS207" i="1"/>
  <c r="AR207" i="1"/>
  <c r="AQ207" i="1"/>
  <c r="AP207" i="1"/>
  <c r="AO207" i="1"/>
  <c r="AN207" i="1"/>
  <c r="AM207" i="1"/>
  <c r="AL207" i="1"/>
  <c r="AK207" i="1"/>
  <c r="AJ207" i="1"/>
  <c r="AT206" i="1"/>
  <c r="AS206" i="1"/>
  <c r="AR206" i="1"/>
  <c r="AQ206" i="1"/>
  <c r="AP206" i="1"/>
  <c r="AO206" i="1"/>
  <c r="AN206" i="1"/>
  <c r="AM206" i="1"/>
  <c r="AL206" i="1"/>
  <c r="AK206" i="1"/>
  <c r="AJ206" i="1"/>
  <c r="AT205" i="1"/>
  <c r="AS205" i="1"/>
  <c r="AR205" i="1"/>
  <c r="AQ205" i="1"/>
  <c r="AP205" i="1"/>
  <c r="AO205" i="1"/>
  <c r="AN205" i="1"/>
  <c r="AM205" i="1"/>
  <c r="AL205" i="1"/>
  <c r="AK205" i="1"/>
  <c r="AJ205" i="1"/>
  <c r="AT204" i="1"/>
  <c r="AS204" i="1"/>
  <c r="AR204" i="1"/>
  <c r="AQ204" i="1"/>
  <c r="AP204" i="1"/>
  <c r="AO204" i="1"/>
  <c r="AN204" i="1"/>
  <c r="AM204" i="1"/>
  <c r="AL204" i="1"/>
  <c r="AK204" i="1"/>
  <c r="AJ204" i="1"/>
  <c r="AT203" i="1"/>
  <c r="AS203" i="1"/>
  <c r="AR203" i="1"/>
  <c r="AQ203" i="1"/>
  <c r="AP203" i="1"/>
  <c r="AO203" i="1"/>
  <c r="AN203" i="1"/>
  <c r="AM203" i="1"/>
  <c r="AL203" i="1"/>
  <c r="AK203" i="1"/>
  <c r="AJ203" i="1"/>
  <c r="AT202" i="1"/>
  <c r="AS202" i="1"/>
  <c r="AR202" i="1"/>
  <c r="AQ202" i="1"/>
  <c r="AP202" i="1"/>
  <c r="AO202" i="1"/>
  <c r="AN202" i="1"/>
  <c r="AM202" i="1"/>
  <c r="AL202" i="1"/>
  <c r="AK202" i="1"/>
  <c r="AJ202" i="1"/>
  <c r="AT201" i="1"/>
  <c r="AS201" i="1"/>
  <c r="AR201" i="1"/>
  <c r="AQ201" i="1"/>
  <c r="AP201" i="1"/>
  <c r="AO201" i="1"/>
  <c r="AN201" i="1"/>
  <c r="AM201" i="1"/>
  <c r="AL201" i="1"/>
  <c r="AK201" i="1"/>
  <c r="AJ201" i="1"/>
  <c r="AT200" i="1"/>
  <c r="AS200" i="1"/>
  <c r="AR200" i="1"/>
  <c r="AQ200" i="1"/>
  <c r="AP200" i="1"/>
  <c r="AO200" i="1"/>
  <c r="AN200" i="1"/>
  <c r="AM200" i="1"/>
  <c r="AL200" i="1"/>
  <c r="AK200" i="1"/>
  <c r="AJ200" i="1"/>
  <c r="AT199" i="1"/>
  <c r="AS199" i="1"/>
  <c r="AR199" i="1"/>
  <c r="AQ199" i="1"/>
  <c r="AP199" i="1"/>
  <c r="AO199" i="1"/>
  <c r="AN199" i="1"/>
  <c r="AM199" i="1"/>
  <c r="AL199" i="1"/>
  <c r="AK199" i="1"/>
  <c r="AJ199" i="1"/>
  <c r="AT198" i="1"/>
  <c r="AS198" i="1"/>
  <c r="AR198" i="1"/>
  <c r="AQ198" i="1"/>
  <c r="AP198" i="1"/>
  <c r="AO198" i="1"/>
  <c r="AN198" i="1"/>
  <c r="AM198" i="1"/>
  <c r="AL198" i="1"/>
  <c r="AK198" i="1"/>
  <c r="AJ198" i="1"/>
  <c r="AT197" i="1"/>
  <c r="AS197" i="1"/>
  <c r="AR197" i="1"/>
  <c r="AQ197" i="1"/>
  <c r="AP197" i="1"/>
  <c r="AO197" i="1"/>
  <c r="AN197" i="1"/>
  <c r="AM197" i="1"/>
  <c r="AL197" i="1"/>
  <c r="AK197" i="1"/>
  <c r="AJ197" i="1"/>
  <c r="AT196" i="1"/>
  <c r="AS196" i="1"/>
  <c r="AR196" i="1"/>
  <c r="AQ196" i="1"/>
  <c r="AP196" i="1"/>
  <c r="AO196" i="1"/>
  <c r="AN196" i="1"/>
  <c r="AM196" i="1"/>
  <c r="AL196" i="1"/>
  <c r="AK196" i="1"/>
  <c r="AJ196" i="1"/>
  <c r="AT195" i="1"/>
  <c r="AS195" i="1"/>
  <c r="AR195" i="1"/>
  <c r="AQ195" i="1"/>
  <c r="AP195" i="1"/>
  <c r="AO195" i="1"/>
  <c r="AN195" i="1"/>
  <c r="AM195" i="1"/>
  <c r="AL195" i="1"/>
  <c r="AK195" i="1"/>
  <c r="AJ195" i="1"/>
  <c r="AT194" i="1"/>
  <c r="AS194" i="1"/>
  <c r="AR194" i="1"/>
  <c r="AQ194" i="1"/>
  <c r="AP194" i="1"/>
  <c r="AO194" i="1"/>
  <c r="AN194" i="1"/>
  <c r="AM194" i="1"/>
  <c r="AL194" i="1"/>
  <c r="AK194" i="1"/>
  <c r="AJ194" i="1"/>
  <c r="AT193" i="1"/>
  <c r="AS193" i="1"/>
  <c r="AR193" i="1"/>
  <c r="AQ193" i="1"/>
  <c r="AP193" i="1"/>
  <c r="AO193" i="1"/>
  <c r="AN193" i="1"/>
  <c r="AM193" i="1"/>
  <c r="AL193" i="1"/>
  <c r="AK193" i="1"/>
  <c r="AJ193" i="1"/>
  <c r="AT192" i="1"/>
  <c r="AS192" i="1"/>
  <c r="AR192" i="1"/>
  <c r="AQ192" i="1"/>
  <c r="AP192" i="1"/>
  <c r="AO192" i="1"/>
  <c r="AN192" i="1"/>
  <c r="AM192" i="1"/>
  <c r="AL192" i="1"/>
  <c r="AK192" i="1"/>
  <c r="AJ192" i="1"/>
  <c r="AT191" i="1"/>
  <c r="AS191" i="1"/>
  <c r="AR191" i="1"/>
  <c r="AQ191" i="1"/>
  <c r="AP191" i="1"/>
  <c r="AO191" i="1"/>
  <c r="AN191" i="1"/>
  <c r="AM191" i="1"/>
  <c r="AL191" i="1"/>
  <c r="AK191" i="1"/>
  <c r="AJ191" i="1"/>
  <c r="AT190" i="1"/>
  <c r="AS190" i="1"/>
  <c r="AR190" i="1"/>
  <c r="AQ190" i="1"/>
  <c r="AP190" i="1"/>
  <c r="AO190" i="1"/>
  <c r="AN190" i="1"/>
  <c r="AM190" i="1"/>
  <c r="AL190" i="1"/>
  <c r="AK190" i="1"/>
  <c r="AJ190" i="1"/>
  <c r="AT189" i="1"/>
  <c r="AS189" i="1"/>
  <c r="AR189" i="1"/>
  <c r="AQ189" i="1"/>
  <c r="AP189" i="1"/>
  <c r="AO189" i="1"/>
  <c r="AN189" i="1"/>
  <c r="AM189" i="1"/>
  <c r="AL189" i="1"/>
  <c r="AK189" i="1"/>
  <c r="AJ189" i="1"/>
  <c r="AT188" i="1"/>
  <c r="AS188" i="1"/>
  <c r="AR188" i="1"/>
  <c r="AQ188" i="1"/>
  <c r="AP188" i="1"/>
  <c r="AO188" i="1"/>
  <c r="AN188" i="1"/>
  <c r="AM188" i="1"/>
  <c r="AL188" i="1"/>
  <c r="AK188" i="1"/>
  <c r="AJ188" i="1"/>
  <c r="AT187" i="1"/>
  <c r="AS187" i="1"/>
  <c r="AR187" i="1"/>
  <c r="AQ187" i="1"/>
  <c r="AP187" i="1"/>
  <c r="AO187" i="1"/>
  <c r="AN187" i="1"/>
  <c r="AM187" i="1"/>
  <c r="AL187" i="1"/>
  <c r="AK187" i="1"/>
  <c r="AJ187" i="1"/>
  <c r="AT186" i="1"/>
  <c r="AS186" i="1"/>
  <c r="AR186" i="1"/>
  <c r="AQ186" i="1"/>
  <c r="AP186" i="1"/>
  <c r="AO186" i="1"/>
  <c r="AN186" i="1"/>
  <c r="AM186" i="1"/>
  <c r="AL186" i="1"/>
  <c r="AK186" i="1"/>
  <c r="AJ186" i="1"/>
  <c r="AT185" i="1"/>
  <c r="AS185" i="1"/>
  <c r="AR185" i="1"/>
  <c r="AQ185" i="1"/>
  <c r="AP185" i="1"/>
  <c r="AO185" i="1"/>
  <c r="AN185" i="1"/>
  <c r="AM185" i="1"/>
  <c r="AL185" i="1"/>
  <c r="AK185" i="1"/>
  <c r="AJ185" i="1"/>
  <c r="AT184" i="1"/>
  <c r="AS184" i="1"/>
  <c r="AR184" i="1"/>
  <c r="AQ184" i="1"/>
  <c r="AP184" i="1"/>
  <c r="AO184" i="1"/>
  <c r="AN184" i="1"/>
  <c r="AM184" i="1"/>
  <c r="AL184" i="1"/>
  <c r="AK184" i="1"/>
  <c r="AJ184" i="1"/>
  <c r="AT183" i="1"/>
  <c r="AS183" i="1"/>
  <c r="AR183" i="1"/>
  <c r="AQ183" i="1"/>
  <c r="AP183" i="1"/>
  <c r="AO183" i="1"/>
  <c r="AN183" i="1"/>
  <c r="AM183" i="1"/>
  <c r="AL183" i="1"/>
  <c r="AK183" i="1"/>
  <c r="AJ183" i="1"/>
  <c r="AT182" i="1"/>
  <c r="AS182" i="1"/>
  <c r="AR182" i="1"/>
  <c r="AQ182" i="1"/>
  <c r="AP182" i="1"/>
  <c r="AO182" i="1"/>
  <c r="AN182" i="1"/>
  <c r="AM182" i="1"/>
  <c r="AL182" i="1"/>
  <c r="AK182" i="1"/>
  <c r="AJ182" i="1"/>
  <c r="AT181" i="1"/>
  <c r="AS181" i="1"/>
  <c r="AR181" i="1"/>
  <c r="AQ181" i="1"/>
  <c r="AP181" i="1"/>
  <c r="AO181" i="1"/>
  <c r="AN181" i="1"/>
  <c r="AM181" i="1"/>
  <c r="AL181" i="1"/>
  <c r="AK181" i="1"/>
  <c r="AJ181" i="1"/>
  <c r="AT180" i="1"/>
  <c r="AS180" i="1"/>
  <c r="AR180" i="1"/>
  <c r="AQ180" i="1"/>
  <c r="AP180" i="1"/>
  <c r="AO180" i="1"/>
  <c r="AN180" i="1"/>
  <c r="AM180" i="1"/>
  <c r="AL180" i="1"/>
  <c r="AK180" i="1"/>
  <c r="AJ180" i="1"/>
  <c r="AT179" i="1"/>
  <c r="AS179" i="1"/>
  <c r="AR179" i="1"/>
  <c r="AQ179" i="1"/>
  <c r="AP179" i="1"/>
  <c r="AO179" i="1"/>
  <c r="AN179" i="1"/>
  <c r="AM179" i="1"/>
  <c r="AL179" i="1"/>
  <c r="AK179" i="1"/>
  <c r="AJ179" i="1"/>
  <c r="AT178" i="1"/>
  <c r="AS178" i="1"/>
  <c r="AR178" i="1"/>
  <c r="AQ178" i="1"/>
  <c r="AP178" i="1"/>
  <c r="AO178" i="1"/>
  <c r="AN178" i="1"/>
  <c r="AM178" i="1"/>
  <c r="AL178" i="1"/>
  <c r="AK178" i="1"/>
  <c r="AJ178" i="1"/>
  <c r="AT177" i="1"/>
  <c r="AS177" i="1"/>
  <c r="AR177" i="1"/>
  <c r="AQ177" i="1"/>
  <c r="AP177" i="1"/>
  <c r="AO177" i="1"/>
  <c r="AN177" i="1"/>
  <c r="AM177" i="1"/>
  <c r="AL177" i="1"/>
  <c r="AK177" i="1"/>
  <c r="AJ177" i="1"/>
  <c r="AT176" i="1"/>
  <c r="AS176" i="1"/>
  <c r="AR176" i="1"/>
  <c r="AQ176" i="1"/>
  <c r="AP176" i="1"/>
  <c r="AO176" i="1"/>
  <c r="AN176" i="1"/>
  <c r="AM176" i="1"/>
  <c r="AL176" i="1"/>
  <c r="AK176" i="1"/>
  <c r="AJ176" i="1"/>
  <c r="AT175" i="1"/>
  <c r="AS175" i="1"/>
  <c r="AR175" i="1"/>
  <c r="AQ175" i="1"/>
  <c r="AP175" i="1"/>
  <c r="AO175" i="1"/>
  <c r="AN175" i="1"/>
  <c r="AM175" i="1"/>
  <c r="AL175" i="1"/>
  <c r="AK175" i="1"/>
  <c r="AJ175" i="1"/>
  <c r="AT174" i="1"/>
  <c r="AS174" i="1"/>
  <c r="AR174" i="1"/>
  <c r="AQ174" i="1"/>
  <c r="AP174" i="1"/>
  <c r="AO174" i="1"/>
  <c r="AN174" i="1"/>
  <c r="AM174" i="1"/>
  <c r="AL174" i="1"/>
  <c r="AK174" i="1"/>
  <c r="AJ174" i="1"/>
  <c r="AT173" i="1"/>
  <c r="AS173" i="1"/>
  <c r="AR173" i="1"/>
  <c r="AQ173" i="1"/>
  <c r="AP173" i="1"/>
  <c r="AO173" i="1"/>
  <c r="AN173" i="1"/>
  <c r="AM173" i="1"/>
  <c r="AL173" i="1"/>
  <c r="AK173" i="1"/>
  <c r="AJ173" i="1"/>
  <c r="AT172" i="1"/>
  <c r="AS172" i="1"/>
  <c r="AR172" i="1"/>
  <c r="AQ172" i="1"/>
  <c r="AP172" i="1"/>
  <c r="AO172" i="1"/>
  <c r="AN172" i="1"/>
  <c r="AM172" i="1"/>
  <c r="AL172" i="1"/>
  <c r="AK172" i="1"/>
  <c r="AJ172" i="1"/>
  <c r="AT171" i="1"/>
  <c r="AS171" i="1"/>
  <c r="AR171" i="1"/>
  <c r="AQ171" i="1"/>
  <c r="AP171" i="1"/>
  <c r="AO171" i="1"/>
  <c r="AN171" i="1"/>
  <c r="AM171" i="1"/>
  <c r="AL171" i="1"/>
  <c r="AK171" i="1"/>
  <c r="AJ171" i="1"/>
  <c r="AT170" i="1"/>
  <c r="AS170" i="1"/>
  <c r="AR170" i="1"/>
  <c r="AQ170" i="1"/>
  <c r="AP170" i="1"/>
  <c r="AO170" i="1"/>
  <c r="AN170" i="1"/>
  <c r="AM170" i="1"/>
  <c r="AL170" i="1"/>
  <c r="AK170" i="1"/>
  <c r="AJ170" i="1"/>
  <c r="AT169" i="1"/>
  <c r="AS169" i="1"/>
  <c r="AR169" i="1"/>
  <c r="AQ169" i="1"/>
  <c r="AP169" i="1"/>
  <c r="AO169" i="1"/>
  <c r="AN169" i="1"/>
  <c r="AM169" i="1"/>
  <c r="AL169" i="1"/>
  <c r="AK169" i="1"/>
  <c r="AJ169" i="1"/>
  <c r="AT168" i="1"/>
  <c r="AS168" i="1"/>
  <c r="AR168" i="1"/>
  <c r="AQ168" i="1"/>
  <c r="AP168" i="1"/>
  <c r="AO168" i="1"/>
  <c r="AN168" i="1"/>
  <c r="AM168" i="1"/>
  <c r="AL168" i="1"/>
  <c r="AK168" i="1"/>
  <c r="AJ168" i="1"/>
  <c r="AT167" i="1"/>
  <c r="AS167" i="1"/>
  <c r="AR167" i="1"/>
  <c r="AQ167" i="1"/>
  <c r="AP167" i="1"/>
  <c r="AO167" i="1"/>
  <c r="AN167" i="1"/>
  <c r="AM167" i="1"/>
  <c r="AL167" i="1"/>
  <c r="AK167" i="1"/>
  <c r="AJ167" i="1"/>
  <c r="AT166" i="1"/>
  <c r="AS166" i="1"/>
  <c r="AR166" i="1"/>
  <c r="AQ166" i="1"/>
  <c r="AP166" i="1"/>
  <c r="AO166" i="1"/>
  <c r="AN166" i="1"/>
  <c r="AM166" i="1"/>
  <c r="AL166" i="1"/>
  <c r="AK166" i="1"/>
  <c r="AJ166" i="1"/>
  <c r="AT165" i="1"/>
  <c r="AS165" i="1"/>
  <c r="AR165" i="1"/>
  <c r="AQ165" i="1"/>
  <c r="AP165" i="1"/>
  <c r="AO165" i="1"/>
  <c r="AN165" i="1"/>
  <c r="AM165" i="1"/>
  <c r="AL165" i="1"/>
  <c r="AK165" i="1"/>
  <c r="AJ165" i="1"/>
  <c r="AT164" i="1"/>
  <c r="AS164" i="1"/>
  <c r="AR164" i="1"/>
  <c r="AQ164" i="1"/>
  <c r="AP164" i="1"/>
  <c r="AO164" i="1"/>
  <c r="AN164" i="1"/>
  <c r="AM164" i="1"/>
  <c r="AL164" i="1"/>
  <c r="AK164" i="1"/>
  <c r="AJ164" i="1"/>
  <c r="AT163" i="1"/>
  <c r="AS163" i="1"/>
  <c r="AR163" i="1"/>
  <c r="AQ163" i="1"/>
  <c r="AP163" i="1"/>
  <c r="AO163" i="1"/>
  <c r="AN163" i="1"/>
  <c r="AM163" i="1"/>
  <c r="AL163" i="1"/>
  <c r="AK163" i="1"/>
  <c r="AJ163" i="1"/>
  <c r="AT162" i="1"/>
  <c r="AS162" i="1"/>
  <c r="AR162" i="1"/>
  <c r="AQ162" i="1"/>
  <c r="AP162" i="1"/>
  <c r="AO162" i="1"/>
  <c r="AN162" i="1"/>
  <c r="AM162" i="1"/>
  <c r="AL162" i="1"/>
  <c r="AK162" i="1"/>
  <c r="AJ162" i="1"/>
  <c r="AT161" i="1"/>
  <c r="AS161" i="1"/>
  <c r="AR161" i="1"/>
  <c r="AQ161" i="1"/>
  <c r="AP161" i="1"/>
  <c r="AO161" i="1"/>
  <c r="AN161" i="1"/>
  <c r="AM161" i="1"/>
  <c r="AL161" i="1"/>
  <c r="AK161" i="1"/>
  <c r="AJ161" i="1"/>
  <c r="AT160" i="1"/>
  <c r="AS160" i="1"/>
  <c r="AR160" i="1"/>
  <c r="AQ160" i="1"/>
  <c r="AP160" i="1"/>
  <c r="AO160" i="1"/>
  <c r="AN160" i="1"/>
  <c r="AM160" i="1"/>
  <c r="AL160" i="1"/>
  <c r="AK160" i="1"/>
  <c r="AJ160" i="1"/>
  <c r="AT159" i="1"/>
  <c r="AS159" i="1"/>
  <c r="AR159" i="1"/>
  <c r="AQ159" i="1"/>
  <c r="AP159" i="1"/>
  <c r="AO159" i="1"/>
  <c r="AN159" i="1"/>
  <c r="AM159" i="1"/>
  <c r="AL159" i="1"/>
  <c r="AK159" i="1"/>
  <c r="AJ159" i="1"/>
  <c r="AT158" i="1"/>
  <c r="AS158" i="1"/>
  <c r="AR158" i="1"/>
  <c r="AQ158" i="1"/>
  <c r="AP158" i="1"/>
  <c r="AO158" i="1"/>
  <c r="AN158" i="1"/>
  <c r="AM158" i="1"/>
  <c r="AL158" i="1"/>
  <c r="AK158" i="1"/>
  <c r="AJ158" i="1"/>
  <c r="AT157" i="1"/>
  <c r="AS157" i="1"/>
  <c r="AR157" i="1"/>
  <c r="AQ157" i="1"/>
  <c r="AP157" i="1"/>
  <c r="AO157" i="1"/>
  <c r="AN157" i="1"/>
  <c r="AM157" i="1"/>
  <c r="AL157" i="1"/>
  <c r="AK157" i="1"/>
  <c r="AJ157" i="1"/>
  <c r="AT156" i="1"/>
  <c r="AS156" i="1"/>
  <c r="AR156" i="1"/>
  <c r="AQ156" i="1"/>
  <c r="AP156" i="1"/>
  <c r="AO156" i="1"/>
  <c r="AN156" i="1"/>
  <c r="AM156" i="1"/>
  <c r="AL156" i="1"/>
  <c r="AK156" i="1"/>
  <c r="AJ156" i="1"/>
  <c r="AT155" i="1"/>
  <c r="AS155" i="1"/>
  <c r="AR155" i="1"/>
  <c r="AQ155" i="1"/>
  <c r="AP155" i="1"/>
  <c r="AO155" i="1"/>
  <c r="AN155" i="1"/>
  <c r="AM155" i="1"/>
  <c r="AL155" i="1"/>
  <c r="AK155" i="1"/>
  <c r="AJ155" i="1"/>
  <c r="AT154" i="1"/>
  <c r="AS154" i="1"/>
  <c r="AR154" i="1"/>
  <c r="AQ154" i="1"/>
  <c r="AP154" i="1"/>
  <c r="AO154" i="1"/>
  <c r="AN154" i="1"/>
  <c r="AM154" i="1"/>
  <c r="AL154" i="1"/>
  <c r="AK154" i="1"/>
  <c r="AJ154" i="1"/>
  <c r="AT153" i="1"/>
  <c r="AS153" i="1"/>
  <c r="AR153" i="1"/>
  <c r="AQ153" i="1"/>
  <c r="AP153" i="1"/>
  <c r="AO153" i="1"/>
  <c r="AN153" i="1"/>
  <c r="AM153" i="1"/>
  <c r="AL153" i="1"/>
  <c r="AK153" i="1"/>
  <c r="AJ153" i="1"/>
  <c r="AT152" i="1"/>
  <c r="AS152" i="1"/>
  <c r="AR152" i="1"/>
  <c r="AQ152" i="1"/>
  <c r="AP152" i="1"/>
  <c r="AO152" i="1"/>
  <c r="AN152" i="1"/>
  <c r="AM152" i="1"/>
  <c r="AL152" i="1"/>
  <c r="AK152" i="1"/>
  <c r="AJ152" i="1"/>
  <c r="AT151" i="1"/>
  <c r="AS151" i="1"/>
  <c r="AR151" i="1"/>
  <c r="AQ151" i="1"/>
  <c r="AP151" i="1"/>
  <c r="AO151" i="1"/>
  <c r="AN151" i="1"/>
  <c r="AM151" i="1"/>
  <c r="AL151" i="1"/>
  <c r="AK151" i="1"/>
  <c r="AJ151" i="1"/>
  <c r="AT150" i="1"/>
  <c r="AS150" i="1"/>
  <c r="AR150" i="1"/>
  <c r="AQ150" i="1"/>
  <c r="AP150" i="1"/>
  <c r="AO150" i="1"/>
  <c r="AN150" i="1"/>
  <c r="AM150" i="1"/>
  <c r="AL150" i="1"/>
  <c r="AK150" i="1"/>
  <c r="AJ150" i="1"/>
  <c r="AT149" i="1"/>
  <c r="AS149" i="1"/>
  <c r="AR149" i="1"/>
  <c r="AQ149" i="1"/>
  <c r="AP149" i="1"/>
  <c r="AO149" i="1"/>
  <c r="AN149" i="1"/>
  <c r="AM149" i="1"/>
  <c r="AL149" i="1"/>
  <c r="AK149" i="1"/>
  <c r="AJ149" i="1"/>
  <c r="AT148" i="1"/>
  <c r="AS148" i="1"/>
  <c r="AR148" i="1"/>
  <c r="AQ148" i="1"/>
  <c r="AP148" i="1"/>
  <c r="AO148" i="1"/>
  <c r="AN148" i="1"/>
  <c r="AM148" i="1"/>
  <c r="AL148" i="1"/>
  <c r="AK148" i="1"/>
  <c r="AJ148" i="1"/>
  <c r="AT147" i="1"/>
  <c r="AS147" i="1"/>
  <c r="AR147" i="1"/>
  <c r="AQ147" i="1"/>
  <c r="AP147" i="1"/>
  <c r="AO147" i="1"/>
  <c r="AN147" i="1"/>
  <c r="AM147" i="1"/>
  <c r="AL147" i="1"/>
  <c r="AK147" i="1"/>
  <c r="AJ147" i="1"/>
  <c r="AT146" i="1"/>
  <c r="AS146" i="1"/>
  <c r="AR146" i="1"/>
  <c r="AQ146" i="1"/>
  <c r="AP146" i="1"/>
  <c r="AO146" i="1"/>
  <c r="AN146" i="1"/>
  <c r="AM146" i="1"/>
  <c r="AL146" i="1"/>
  <c r="AK146" i="1"/>
  <c r="AJ146" i="1"/>
  <c r="AT145" i="1"/>
  <c r="AS145" i="1"/>
  <c r="AR145" i="1"/>
  <c r="AQ145" i="1"/>
  <c r="AP145" i="1"/>
  <c r="AO145" i="1"/>
  <c r="AN145" i="1"/>
  <c r="AM145" i="1"/>
  <c r="AL145" i="1"/>
  <c r="AK145" i="1"/>
  <c r="AJ145" i="1"/>
  <c r="AT144" i="1"/>
  <c r="AS144" i="1"/>
  <c r="AR144" i="1"/>
  <c r="AQ144" i="1"/>
  <c r="AP144" i="1"/>
  <c r="AO144" i="1"/>
  <c r="AN144" i="1"/>
  <c r="AM144" i="1"/>
  <c r="AL144" i="1"/>
  <c r="AK144" i="1"/>
  <c r="AJ144" i="1"/>
  <c r="AT143" i="1"/>
  <c r="AS143" i="1"/>
  <c r="AR143" i="1"/>
  <c r="AQ143" i="1"/>
  <c r="AP143" i="1"/>
  <c r="AO143" i="1"/>
  <c r="AN143" i="1"/>
  <c r="AM143" i="1"/>
  <c r="AL143" i="1"/>
  <c r="AK143" i="1"/>
  <c r="AJ143" i="1"/>
  <c r="AT142" i="1"/>
  <c r="AS142" i="1"/>
  <c r="AR142" i="1"/>
  <c r="AQ142" i="1"/>
  <c r="AP142" i="1"/>
  <c r="AO142" i="1"/>
  <c r="AN142" i="1"/>
  <c r="AM142" i="1"/>
  <c r="AL142" i="1"/>
  <c r="AK142" i="1"/>
  <c r="AJ142" i="1"/>
  <c r="AT141" i="1"/>
  <c r="AS141" i="1"/>
  <c r="AR141" i="1"/>
  <c r="AQ141" i="1"/>
  <c r="AP141" i="1"/>
  <c r="AO141" i="1"/>
  <c r="AN141" i="1"/>
  <c r="AM141" i="1"/>
  <c r="AL141" i="1"/>
  <c r="AK141" i="1"/>
  <c r="AJ141" i="1"/>
  <c r="AT140" i="1"/>
  <c r="AS140" i="1"/>
  <c r="AR140" i="1"/>
  <c r="AQ140" i="1"/>
  <c r="AP140" i="1"/>
  <c r="AO140" i="1"/>
  <c r="AN140" i="1"/>
  <c r="AM140" i="1"/>
  <c r="AL140" i="1"/>
  <c r="AK140" i="1"/>
  <c r="AJ140" i="1"/>
  <c r="AT139" i="1"/>
  <c r="AS139" i="1"/>
  <c r="AR139" i="1"/>
  <c r="AQ139" i="1"/>
  <c r="AP139" i="1"/>
  <c r="AO139" i="1"/>
  <c r="AN139" i="1"/>
  <c r="AM139" i="1"/>
  <c r="AL139" i="1"/>
  <c r="AK139" i="1"/>
  <c r="AJ139" i="1"/>
  <c r="AT138" i="1"/>
  <c r="AS138" i="1"/>
  <c r="AR138" i="1"/>
  <c r="AQ138" i="1"/>
  <c r="AP138" i="1"/>
  <c r="AO138" i="1"/>
  <c r="AN138" i="1"/>
  <c r="AM138" i="1"/>
  <c r="AL138" i="1"/>
  <c r="AK138" i="1"/>
  <c r="AJ138" i="1"/>
  <c r="AT137" i="1"/>
  <c r="AS137" i="1"/>
  <c r="AR137" i="1"/>
  <c r="AQ137" i="1"/>
  <c r="AP137" i="1"/>
  <c r="AO137" i="1"/>
  <c r="AN137" i="1"/>
  <c r="AM137" i="1"/>
  <c r="AL137" i="1"/>
  <c r="AK137" i="1"/>
  <c r="AJ137" i="1"/>
  <c r="AT136" i="1"/>
  <c r="AS136" i="1"/>
  <c r="AR136" i="1"/>
  <c r="AQ136" i="1"/>
  <c r="AP136" i="1"/>
  <c r="AO136" i="1"/>
  <c r="AN136" i="1"/>
  <c r="AM136" i="1"/>
  <c r="AL136" i="1"/>
  <c r="AK136" i="1"/>
  <c r="AJ136" i="1"/>
  <c r="AT135" i="1"/>
  <c r="AS135" i="1"/>
  <c r="AR135" i="1"/>
  <c r="AQ135" i="1"/>
  <c r="AP135" i="1"/>
  <c r="AO135" i="1"/>
  <c r="AN135" i="1"/>
  <c r="AM135" i="1"/>
  <c r="AL135" i="1"/>
  <c r="AK135" i="1"/>
  <c r="AJ135" i="1"/>
  <c r="AT134" i="1"/>
  <c r="AS134" i="1"/>
  <c r="AR134" i="1"/>
  <c r="AQ134" i="1"/>
  <c r="AP134" i="1"/>
  <c r="AO134" i="1"/>
  <c r="AN134" i="1"/>
  <c r="AM134" i="1"/>
  <c r="AL134" i="1"/>
  <c r="AK134" i="1"/>
  <c r="AJ134" i="1"/>
  <c r="AT133" i="1"/>
  <c r="AS133" i="1"/>
  <c r="AR133" i="1"/>
  <c r="AQ133" i="1"/>
  <c r="AP133" i="1"/>
  <c r="AO133" i="1"/>
  <c r="AN133" i="1"/>
  <c r="AM133" i="1"/>
  <c r="AL133" i="1"/>
  <c r="AK133" i="1"/>
  <c r="AJ133" i="1"/>
  <c r="AT132" i="1"/>
  <c r="AS132" i="1"/>
  <c r="AR132" i="1"/>
  <c r="AQ132" i="1"/>
  <c r="AP132" i="1"/>
  <c r="AO132" i="1"/>
  <c r="AN132" i="1"/>
  <c r="AM132" i="1"/>
  <c r="AL132" i="1"/>
  <c r="AK132" i="1"/>
  <c r="AJ132" i="1"/>
  <c r="AT131" i="1"/>
  <c r="AS131" i="1"/>
  <c r="AR131" i="1"/>
  <c r="AQ131" i="1"/>
  <c r="AP131" i="1"/>
  <c r="AO131" i="1"/>
  <c r="AN131" i="1"/>
  <c r="AM131" i="1"/>
  <c r="AL131" i="1"/>
  <c r="AK131" i="1"/>
  <c r="AJ131" i="1"/>
  <c r="AT130" i="1"/>
  <c r="AS130" i="1"/>
  <c r="AR130" i="1"/>
  <c r="AQ130" i="1"/>
  <c r="AP130" i="1"/>
  <c r="AO130" i="1"/>
  <c r="AN130" i="1"/>
  <c r="AM130" i="1"/>
  <c r="AL130" i="1"/>
  <c r="AK130" i="1"/>
  <c r="AJ130" i="1"/>
  <c r="AT129" i="1"/>
  <c r="AS129" i="1"/>
  <c r="AR129" i="1"/>
  <c r="AQ129" i="1"/>
  <c r="AP129" i="1"/>
  <c r="AO129" i="1"/>
  <c r="AN129" i="1"/>
  <c r="AM129" i="1"/>
  <c r="AL129" i="1"/>
  <c r="AK129" i="1"/>
  <c r="AJ129" i="1"/>
  <c r="AT128" i="1"/>
  <c r="AS128" i="1"/>
  <c r="AR128" i="1"/>
  <c r="AQ128" i="1"/>
  <c r="AP128" i="1"/>
  <c r="AO128" i="1"/>
  <c r="AN128" i="1"/>
  <c r="AM128" i="1"/>
  <c r="AL128" i="1"/>
  <c r="AK128" i="1"/>
  <c r="AJ128" i="1"/>
  <c r="AT127" i="1"/>
  <c r="AS127" i="1"/>
  <c r="AR127" i="1"/>
  <c r="AQ127" i="1"/>
  <c r="AP127" i="1"/>
  <c r="AO127" i="1"/>
  <c r="AN127" i="1"/>
  <c r="AM127" i="1"/>
  <c r="AL127" i="1"/>
  <c r="AK127" i="1"/>
  <c r="AJ127" i="1"/>
  <c r="AT126" i="1"/>
  <c r="AS126" i="1"/>
  <c r="AR126" i="1"/>
  <c r="AQ126" i="1"/>
  <c r="AP126" i="1"/>
  <c r="AO126" i="1"/>
  <c r="AN126" i="1"/>
  <c r="AM126" i="1"/>
  <c r="AL126" i="1"/>
  <c r="AK126" i="1"/>
  <c r="AJ126" i="1"/>
  <c r="AT125" i="1"/>
  <c r="AS125" i="1"/>
  <c r="AR125" i="1"/>
  <c r="AQ125" i="1"/>
  <c r="AP125" i="1"/>
  <c r="AO125" i="1"/>
  <c r="AN125" i="1"/>
  <c r="AM125" i="1"/>
  <c r="AL125" i="1"/>
  <c r="AK125" i="1"/>
  <c r="AJ125" i="1"/>
  <c r="AT124" i="1"/>
  <c r="AS124" i="1"/>
  <c r="AR124" i="1"/>
  <c r="AQ124" i="1"/>
  <c r="AP124" i="1"/>
  <c r="AO124" i="1"/>
  <c r="AN124" i="1"/>
  <c r="AM124" i="1"/>
  <c r="AL124" i="1"/>
  <c r="AK124" i="1"/>
  <c r="AJ124" i="1"/>
  <c r="AT123" i="1"/>
  <c r="AS123" i="1"/>
  <c r="AR123" i="1"/>
  <c r="AQ123" i="1"/>
  <c r="AP123" i="1"/>
  <c r="AO123" i="1"/>
  <c r="AN123" i="1"/>
  <c r="AM123" i="1"/>
  <c r="AL123" i="1"/>
  <c r="AK123" i="1"/>
  <c r="AJ123" i="1"/>
  <c r="AT122" i="1"/>
  <c r="AS122" i="1"/>
  <c r="AR122" i="1"/>
  <c r="AQ122" i="1"/>
  <c r="AP122" i="1"/>
  <c r="AO122" i="1"/>
  <c r="AN122" i="1"/>
  <c r="AM122" i="1"/>
  <c r="AL122" i="1"/>
  <c r="AK122" i="1"/>
  <c r="AJ122" i="1"/>
  <c r="AT121" i="1"/>
  <c r="AS121" i="1"/>
  <c r="AR121" i="1"/>
  <c r="AQ121" i="1"/>
  <c r="AP121" i="1"/>
  <c r="AO121" i="1"/>
  <c r="AN121" i="1"/>
  <c r="AM121" i="1"/>
  <c r="AL121" i="1"/>
  <c r="AK121" i="1"/>
  <c r="AJ121" i="1"/>
  <c r="AT120" i="1"/>
  <c r="AS120" i="1"/>
  <c r="AR120" i="1"/>
  <c r="AQ120" i="1"/>
  <c r="AP120" i="1"/>
  <c r="AO120" i="1"/>
  <c r="AN120" i="1"/>
  <c r="AM120" i="1"/>
  <c r="AL120" i="1"/>
  <c r="AK120" i="1"/>
  <c r="AJ120" i="1"/>
  <c r="AT119" i="1"/>
  <c r="AS119" i="1"/>
  <c r="AR119" i="1"/>
  <c r="AQ119" i="1"/>
  <c r="AP119" i="1"/>
  <c r="AO119" i="1"/>
  <c r="AN119" i="1"/>
  <c r="AM119" i="1"/>
  <c r="AL119" i="1"/>
  <c r="AK119" i="1"/>
  <c r="AJ119" i="1"/>
  <c r="AT118" i="1"/>
  <c r="AS118" i="1"/>
  <c r="AR118" i="1"/>
  <c r="AQ118" i="1"/>
  <c r="AP118" i="1"/>
  <c r="AO118" i="1"/>
  <c r="AN118" i="1"/>
  <c r="AM118" i="1"/>
  <c r="AL118" i="1"/>
  <c r="AK118" i="1"/>
  <c r="AJ118" i="1"/>
  <c r="AT117" i="1"/>
  <c r="AS117" i="1"/>
  <c r="AR117" i="1"/>
  <c r="AQ117" i="1"/>
  <c r="AP117" i="1"/>
  <c r="AO117" i="1"/>
  <c r="AN117" i="1"/>
  <c r="AM117" i="1"/>
  <c r="AL117" i="1"/>
  <c r="AK117" i="1"/>
  <c r="AJ117" i="1"/>
  <c r="AT116" i="1"/>
  <c r="AS116" i="1"/>
  <c r="AR116" i="1"/>
  <c r="AQ116" i="1"/>
  <c r="AP116" i="1"/>
  <c r="AO116" i="1"/>
  <c r="AN116" i="1"/>
  <c r="AM116" i="1"/>
  <c r="AL116" i="1"/>
  <c r="AK116" i="1"/>
  <c r="AJ116" i="1"/>
  <c r="AT115" i="1"/>
  <c r="AS115" i="1"/>
  <c r="AR115" i="1"/>
  <c r="AQ115" i="1"/>
  <c r="AP115" i="1"/>
  <c r="AO115" i="1"/>
  <c r="AN115" i="1"/>
  <c r="AM115" i="1"/>
  <c r="AL115" i="1"/>
  <c r="AK115" i="1"/>
  <c r="AJ115" i="1"/>
  <c r="AT114" i="1"/>
  <c r="AS114" i="1"/>
  <c r="AR114" i="1"/>
  <c r="AQ114" i="1"/>
  <c r="AP114" i="1"/>
  <c r="AO114" i="1"/>
  <c r="AN114" i="1"/>
  <c r="AM114" i="1"/>
  <c r="AL114" i="1"/>
  <c r="AK114" i="1"/>
  <c r="AJ114" i="1"/>
  <c r="AT113" i="1"/>
  <c r="AS113" i="1"/>
  <c r="AR113" i="1"/>
  <c r="AQ113" i="1"/>
  <c r="AP113" i="1"/>
  <c r="AO113" i="1"/>
  <c r="AN113" i="1"/>
  <c r="AM113" i="1"/>
  <c r="AL113" i="1"/>
  <c r="AK113" i="1"/>
  <c r="AJ113" i="1"/>
  <c r="AT112" i="1"/>
  <c r="AS112" i="1"/>
  <c r="AR112" i="1"/>
  <c r="AQ112" i="1"/>
  <c r="AP112" i="1"/>
  <c r="AO112" i="1"/>
  <c r="AN112" i="1"/>
  <c r="AM112" i="1"/>
  <c r="AL112" i="1"/>
  <c r="AK112" i="1"/>
  <c r="AJ112" i="1"/>
  <c r="AT111" i="1"/>
  <c r="AS111" i="1"/>
  <c r="AR111" i="1"/>
  <c r="AQ111" i="1"/>
  <c r="AP111" i="1"/>
  <c r="AO111" i="1"/>
  <c r="AN111" i="1"/>
  <c r="AM111" i="1"/>
  <c r="AL111" i="1"/>
  <c r="AK111" i="1"/>
  <c r="AJ111" i="1"/>
  <c r="AT110" i="1"/>
  <c r="AS110" i="1"/>
  <c r="AR110" i="1"/>
  <c r="AQ110" i="1"/>
  <c r="AP110" i="1"/>
  <c r="AO110" i="1"/>
  <c r="AN110" i="1"/>
  <c r="AM110" i="1"/>
  <c r="AL110" i="1"/>
  <c r="AK110" i="1"/>
  <c r="AJ110" i="1"/>
  <c r="AT109" i="1"/>
  <c r="AS109" i="1"/>
  <c r="AR109" i="1"/>
  <c r="AQ109" i="1"/>
  <c r="AP109" i="1"/>
  <c r="AO109" i="1"/>
  <c r="AN109" i="1"/>
  <c r="AM109" i="1"/>
  <c r="AL109" i="1"/>
  <c r="AK109" i="1"/>
  <c r="AJ109" i="1"/>
  <c r="AT108" i="1"/>
  <c r="AS108" i="1"/>
  <c r="AR108" i="1"/>
  <c r="AQ108" i="1"/>
  <c r="AP108" i="1"/>
  <c r="AO108" i="1"/>
  <c r="AN108" i="1"/>
  <c r="AM108" i="1"/>
  <c r="AL108" i="1"/>
  <c r="AK108" i="1"/>
  <c r="AJ108" i="1"/>
  <c r="AT107" i="1"/>
  <c r="AS107" i="1"/>
  <c r="AR107" i="1"/>
  <c r="AQ107" i="1"/>
  <c r="AP107" i="1"/>
  <c r="AO107" i="1"/>
  <c r="AN107" i="1"/>
  <c r="AM107" i="1"/>
  <c r="AL107" i="1"/>
  <c r="AK107" i="1"/>
  <c r="AJ107" i="1"/>
  <c r="AT106" i="1"/>
  <c r="AS106" i="1"/>
  <c r="AR106" i="1"/>
  <c r="AQ106" i="1"/>
  <c r="AP106" i="1"/>
  <c r="AO106" i="1"/>
  <c r="AN106" i="1"/>
  <c r="AM106" i="1"/>
  <c r="AL106" i="1"/>
  <c r="AK106" i="1"/>
  <c r="AJ106" i="1"/>
  <c r="AT105" i="1"/>
  <c r="AS105" i="1"/>
  <c r="AR105" i="1"/>
  <c r="AQ105" i="1"/>
  <c r="AP105" i="1"/>
  <c r="AO105" i="1"/>
  <c r="AN105" i="1"/>
  <c r="AM105" i="1"/>
  <c r="AL105" i="1"/>
  <c r="AK105" i="1"/>
  <c r="AJ105" i="1"/>
  <c r="AT104" i="1"/>
  <c r="AS104" i="1"/>
  <c r="AR104" i="1"/>
  <c r="AQ104" i="1"/>
  <c r="AP104" i="1"/>
  <c r="AO104" i="1"/>
  <c r="AN104" i="1"/>
  <c r="AM104" i="1"/>
  <c r="AL104" i="1"/>
  <c r="AK104" i="1"/>
  <c r="AJ104" i="1"/>
  <c r="AT103" i="1"/>
  <c r="AS103" i="1"/>
  <c r="AR103" i="1"/>
  <c r="AQ103" i="1"/>
  <c r="AP103" i="1"/>
  <c r="AO103" i="1"/>
  <c r="AN103" i="1"/>
  <c r="AM103" i="1"/>
  <c r="AL103" i="1"/>
  <c r="AK103" i="1"/>
  <c r="AJ103" i="1"/>
  <c r="AT102" i="1"/>
  <c r="AS102" i="1"/>
  <c r="AR102" i="1"/>
  <c r="AQ102" i="1"/>
  <c r="AP102" i="1"/>
  <c r="AO102" i="1"/>
  <c r="AN102" i="1"/>
  <c r="AM102" i="1"/>
  <c r="AL102" i="1"/>
  <c r="AK102" i="1"/>
  <c r="AJ102" i="1"/>
  <c r="AT101" i="1"/>
  <c r="AS101" i="1"/>
  <c r="AR101" i="1"/>
  <c r="AQ101" i="1"/>
  <c r="AP101" i="1"/>
  <c r="AO101" i="1"/>
  <c r="AN101" i="1"/>
  <c r="AM101" i="1"/>
  <c r="AL101" i="1"/>
  <c r="AK101" i="1"/>
  <c r="AJ101" i="1"/>
  <c r="AT100" i="1"/>
  <c r="AS100" i="1"/>
  <c r="AR100" i="1"/>
  <c r="AQ100" i="1"/>
  <c r="AP100" i="1"/>
  <c r="AO100" i="1"/>
  <c r="AN100" i="1"/>
  <c r="AM100" i="1"/>
  <c r="AL100" i="1"/>
  <c r="AK100" i="1"/>
  <c r="AJ100" i="1"/>
  <c r="AT99" i="1"/>
  <c r="AS99" i="1"/>
  <c r="AR99" i="1"/>
  <c r="AQ99" i="1"/>
  <c r="AP99" i="1"/>
  <c r="AO99" i="1"/>
  <c r="AN99" i="1"/>
  <c r="AM99" i="1"/>
  <c r="AL99" i="1"/>
  <c r="AK99" i="1"/>
  <c r="AJ99" i="1"/>
  <c r="AT98" i="1"/>
  <c r="AS98" i="1"/>
  <c r="AR98" i="1"/>
  <c r="AQ98" i="1"/>
  <c r="AP98" i="1"/>
  <c r="AO98" i="1"/>
  <c r="AN98" i="1"/>
  <c r="AM98" i="1"/>
  <c r="AL98" i="1"/>
  <c r="AK98" i="1"/>
  <c r="AJ98" i="1"/>
  <c r="AT97" i="1"/>
  <c r="AS97" i="1"/>
  <c r="AR97" i="1"/>
  <c r="AQ97" i="1"/>
  <c r="AP97" i="1"/>
  <c r="AO97" i="1"/>
  <c r="AN97" i="1"/>
  <c r="AM97" i="1"/>
  <c r="AL97" i="1"/>
  <c r="AK97" i="1"/>
  <c r="AJ97" i="1"/>
  <c r="AT96" i="1"/>
  <c r="AS96" i="1"/>
  <c r="AR96" i="1"/>
  <c r="AQ96" i="1"/>
  <c r="AP96" i="1"/>
  <c r="AO96" i="1"/>
  <c r="AN96" i="1"/>
  <c r="AM96" i="1"/>
  <c r="AL96" i="1"/>
  <c r="AK96" i="1"/>
  <c r="AJ96" i="1"/>
  <c r="AT95" i="1"/>
  <c r="AS95" i="1"/>
  <c r="AR95" i="1"/>
  <c r="AQ95" i="1"/>
  <c r="AP95" i="1"/>
  <c r="AO95" i="1"/>
  <c r="AN95" i="1"/>
  <c r="AM95" i="1"/>
  <c r="AL95" i="1"/>
  <c r="AK95" i="1"/>
  <c r="AJ95" i="1"/>
  <c r="AT94" i="1"/>
  <c r="AS94" i="1"/>
  <c r="AR94" i="1"/>
  <c r="AQ94" i="1"/>
  <c r="AP94" i="1"/>
  <c r="AO94" i="1"/>
  <c r="AN94" i="1"/>
  <c r="AM94" i="1"/>
  <c r="AL94" i="1"/>
  <c r="AK94" i="1"/>
  <c r="AJ94" i="1"/>
  <c r="AT93" i="1"/>
  <c r="AS93" i="1"/>
  <c r="AR93" i="1"/>
  <c r="AQ93" i="1"/>
  <c r="AP93" i="1"/>
  <c r="AO93" i="1"/>
  <c r="AN93" i="1"/>
  <c r="AM93" i="1"/>
  <c r="AL93" i="1"/>
  <c r="AK93" i="1"/>
  <c r="AJ93" i="1"/>
  <c r="AT92" i="1"/>
  <c r="AS92" i="1"/>
  <c r="AR92" i="1"/>
  <c r="AQ92" i="1"/>
  <c r="AP92" i="1"/>
  <c r="AO92" i="1"/>
  <c r="AN92" i="1"/>
  <c r="AM92" i="1"/>
  <c r="AL92" i="1"/>
  <c r="AK92" i="1"/>
  <c r="AJ92" i="1"/>
  <c r="AT91" i="1"/>
  <c r="AS91" i="1"/>
  <c r="AR91" i="1"/>
  <c r="AQ91" i="1"/>
  <c r="AP91" i="1"/>
  <c r="AO91" i="1"/>
  <c r="AN91" i="1"/>
  <c r="AM91" i="1"/>
  <c r="AL91" i="1"/>
  <c r="AK91" i="1"/>
  <c r="AJ91" i="1"/>
  <c r="AT90" i="1"/>
  <c r="AS90" i="1"/>
  <c r="AR90" i="1"/>
  <c r="AQ90" i="1"/>
  <c r="AP90" i="1"/>
  <c r="AO90" i="1"/>
  <c r="AN90" i="1"/>
  <c r="AM90" i="1"/>
  <c r="AL90" i="1"/>
  <c r="AK90" i="1"/>
  <c r="AJ90" i="1"/>
  <c r="AT89" i="1"/>
  <c r="AS89" i="1"/>
  <c r="AR89" i="1"/>
  <c r="AQ89" i="1"/>
  <c r="AP89" i="1"/>
  <c r="AO89" i="1"/>
  <c r="AN89" i="1"/>
  <c r="AM89" i="1"/>
  <c r="AL89" i="1"/>
  <c r="AK89" i="1"/>
  <c r="AJ89" i="1"/>
  <c r="AT88" i="1"/>
  <c r="AS88" i="1"/>
  <c r="AR88" i="1"/>
  <c r="AQ88" i="1"/>
  <c r="AP88" i="1"/>
  <c r="AO88" i="1"/>
  <c r="AN88" i="1"/>
  <c r="AM88" i="1"/>
  <c r="AL88" i="1"/>
  <c r="AK88" i="1"/>
  <c r="AJ88" i="1"/>
  <c r="AT87" i="1"/>
  <c r="AS87" i="1"/>
  <c r="AR87" i="1"/>
  <c r="AQ87" i="1"/>
  <c r="AP87" i="1"/>
  <c r="AO87" i="1"/>
  <c r="AN87" i="1"/>
  <c r="AM87" i="1"/>
  <c r="AL87" i="1"/>
  <c r="AK87" i="1"/>
  <c r="AJ87" i="1"/>
  <c r="AT86" i="1"/>
  <c r="AS86" i="1"/>
  <c r="AR86" i="1"/>
  <c r="AQ86" i="1"/>
  <c r="AP86" i="1"/>
  <c r="AO86" i="1"/>
  <c r="AN86" i="1"/>
  <c r="AM86" i="1"/>
  <c r="AL86" i="1"/>
  <c r="AK86" i="1"/>
  <c r="AJ86" i="1"/>
  <c r="AT85" i="1"/>
  <c r="AS85" i="1"/>
  <c r="AR85" i="1"/>
  <c r="AQ85" i="1"/>
  <c r="AP85" i="1"/>
  <c r="AO85" i="1"/>
  <c r="AN85" i="1"/>
  <c r="AM85" i="1"/>
  <c r="AL85" i="1"/>
  <c r="AK85" i="1"/>
  <c r="AJ85" i="1"/>
  <c r="AT84" i="1"/>
  <c r="AS84" i="1"/>
  <c r="AR84" i="1"/>
  <c r="AQ84" i="1"/>
  <c r="AP84" i="1"/>
  <c r="AO84" i="1"/>
  <c r="AN84" i="1"/>
  <c r="AM84" i="1"/>
  <c r="AL84" i="1"/>
  <c r="AK84" i="1"/>
  <c r="AJ84" i="1"/>
  <c r="AT83" i="1"/>
  <c r="AS83" i="1"/>
  <c r="AR83" i="1"/>
  <c r="AQ83" i="1"/>
  <c r="AP83" i="1"/>
  <c r="AO83" i="1"/>
  <c r="AN83" i="1"/>
  <c r="AM83" i="1"/>
  <c r="AL83" i="1"/>
  <c r="AK83" i="1"/>
  <c r="AJ83" i="1"/>
  <c r="AT82" i="1"/>
  <c r="AS82" i="1"/>
  <c r="AR82" i="1"/>
  <c r="AQ82" i="1"/>
  <c r="AP82" i="1"/>
  <c r="AO82" i="1"/>
  <c r="AN82" i="1"/>
  <c r="AM82" i="1"/>
  <c r="AL82" i="1"/>
  <c r="AK82" i="1"/>
  <c r="AJ82" i="1"/>
  <c r="AT81" i="1"/>
  <c r="AS81" i="1"/>
  <c r="AR81" i="1"/>
  <c r="AQ81" i="1"/>
  <c r="AP81" i="1"/>
  <c r="AO81" i="1"/>
  <c r="AN81" i="1"/>
  <c r="AM81" i="1"/>
  <c r="AL81" i="1"/>
  <c r="AK81" i="1"/>
  <c r="AJ81" i="1"/>
  <c r="AT80" i="1"/>
  <c r="AS80" i="1"/>
  <c r="AR80" i="1"/>
  <c r="AQ80" i="1"/>
  <c r="AP80" i="1"/>
  <c r="AO80" i="1"/>
  <c r="AN80" i="1"/>
  <c r="AM80" i="1"/>
  <c r="AL80" i="1"/>
  <c r="AK80" i="1"/>
  <c r="AJ80" i="1"/>
  <c r="AT79" i="1"/>
  <c r="AS79" i="1"/>
  <c r="AR79" i="1"/>
  <c r="AQ79" i="1"/>
  <c r="AP79" i="1"/>
  <c r="AO79" i="1"/>
  <c r="AN79" i="1"/>
  <c r="AM79" i="1"/>
  <c r="AL79" i="1"/>
  <c r="AK79" i="1"/>
  <c r="AJ79" i="1"/>
  <c r="AT78" i="1"/>
  <c r="AS78" i="1"/>
  <c r="AR78" i="1"/>
  <c r="AQ78" i="1"/>
  <c r="AP78" i="1"/>
  <c r="AO78" i="1"/>
  <c r="AN78" i="1"/>
  <c r="AM78" i="1"/>
  <c r="AL78" i="1"/>
  <c r="AK78" i="1"/>
  <c r="AJ78" i="1"/>
  <c r="AT77" i="1"/>
  <c r="AS77" i="1"/>
  <c r="AR77" i="1"/>
  <c r="AQ77" i="1"/>
  <c r="AP77" i="1"/>
  <c r="AO77" i="1"/>
  <c r="AN77" i="1"/>
  <c r="AM77" i="1"/>
  <c r="AL77" i="1"/>
  <c r="AK77" i="1"/>
  <c r="AJ77" i="1"/>
  <c r="AT76" i="1"/>
  <c r="AS76" i="1"/>
  <c r="AR76" i="1"/>
  <c r="AQ76" i="1"/>
  <c r="AP76" i="1"/>
  <c r="AO76" i="1"/>
  <c r="AN76" i="1"/>
  <c r="AM76" i="1"/>
  <c r="AL76" i="1"/>
  <c r="AK76" i="1"/>
  <c r="AJ76" i="1"/>
  <c r="AT75" i="1"/>
  <c r="AS75" i="1"/>
  <c r="AR75" i="1"/>
  <c r="AQ75" i="1"/>
  <c r="AP75" i="1"/>
  <c r="AO75" i="1"/>
  <c r="AN75" i="1"/>
  <c r="AM75" i="1"/>
  <c r="AL75" i="1"/>
  <c r="AK75" i="1"/>
  <c r="AJ75" i="1"/>
  <c r="AT74" i="1"/>
  <c r="AS74" i="1"/>
  <c r="AR74" i="1"/>
  <c r="AQ74" i="1"/>
  <c r="AP74" i="1"/>
  <c r="AO74" i="1"/>
  <c r="AN74" i="1"/>
  <c r="AM74" i="1"/>
  <c r="AL74" i="1"/>
  <c r="AK74" i="1"/>
  <c r="AJ74" i="1"/>
  <c r="AT73" i="1"/>
  <c r="AS73" i="1"/>
  <c r="AR73" i="1"/>
  <c r="AQ73" i="1"/>
  <c r="AP73" i="1"/>
  <c r="AO73" i="1"/>
  <c r="AN73" i="1"/>
  <c r="AM73" i="1"/>
  <c r="AL73" i="1"/>
  <c r="AK73" i="1"/>
  <c r="AJ73" i="1"/>
  <c r="AT72" i="1"/>
  <c r="AS72" i="1"/>
  <c r="AR72" i="1"/>
  <c r="AQ72" i="1"/>
  <c r="AP72" i="1"/>
  <c r="AO72" i="1"/>
  <c r="AN72" i="1"/>
  <c r="AM72" i="1"/>
  <c r="AL72" i="1"/>
  <c r="AK72" i="1"/>
  <c r="AJ72" i="1"/>
  <c r="AT71" i="1"/>
  <c r="AS71" i="1"/>
  <c r="AR71" i="1"/>
  <c r="AQ71" i="1"/>
  <c r="AP71" i="1"/>
  <c r="AO71" i="1"/>
  <c r="AN71" i="1"/>
  <c r="AM71" i="1"/>
  <c r="AL71" i="1"/>
  <c r="AK71" i="1"/>
  <c r="AJ71" i="1"/>
  <c r="AT70" i="1"/>
  <c r="AS70" i="1"/>
  <c r="AR70" i="1"/>
  <c r="AQ70" i="1"/>
  <c r="AP70" i="1"/>
  <c r="AO70" i="1"/>
  <c r="AN70" i="1"/>
  <c r="AM70" i="1"/>
  <c r="AL70" i="1"/>
  <c r="AK70" i="1"/>
  <c r="AJ70" i="1"/>
  <c r="AT69" i="1"/>
  <c r="AS69" i="1"/>
  <c r="AR69" i="1"/>
  <c r="AQ69" i="1"/>
  <c r="AP69" i="1"/>
  <c r="AO69" i="1"/>
  <c r="AN69" i="1"/>
  <c r="AM69" i="1"/>
  <c r="AL69" i="1"/>
  <c r="AK69" i="1"/>
  <c r="AJ69" i="1"/>
  <c r="AT68" i="1"/>
  <c r="AS68" i="1"/>
  <c r="AR68" i="1"/>
  <c r="AQ68" i="1"/>
  <c r="AP68" i="1"/>
  <c r="AO68" i="1"/>
  <c r="AN68" i="1"/>
  <c r="AM68" i="1"/>
  <c r="AL68" i="1"/>
  <c r="AK68" i="1"/>
  <c r="AJ68" i="1"/>
  <c r="AT67" i="1"/>
  <c r="AS67" i="1"/>
  <c r="AR67" i="1"/>
  <c r="AQ67" i="1"/>
  <c r="AP67" i="1"/>
  <c r="AO67" i="1"/>
  <c r="AN67" i="1"/>
  <c r="AM67" i="1"/>
  <c r="AL67" i="1"/>
  <c r="AK67" i="1"/>
  <c r="AJ67" i="1"/>
  <c r="AT66" i="1"/>
  <c r="AS66" i="1"/>
  <c r="AR66" i="1"/>
  <c r="AQ66" i="1"/>
  <c r="AP66" i="1"/>
  <c r="AO66" i="1"/>
  <c r="AN66" i="1"/>
  <c r="AM66" i="1"/>
  <c r="AL66" i="1"/>
  <c r="AK66" i="1"/>
  <c r="AJ66" i="1"/>
  <c r="AT65" i="1"/>
  <c r="AS65" i="1"/>
  <c r="AR65" i="1"/>
  <c r="AQ65" i="1"/>
  <c r="AP65" i="1"/>
  <c r="AO65" i="1"/>
  <c r="AN65" i="1"/>
  <c r="AM65" i="1"/>
  <c r="AL65" i="1"/>
  <c r="AK65" i="1"/>
  <c r="AJ65" i="1"/>
  <c r="AT64" i="1"/>
  <c r="AS64" i="1"/>
  <c r="AR64" i="1"/>
  <c r="AQ64" i="1"/>
  <c r="AP64" i="1"/>
  <c r="AO64" i="1"/>
  <c r="AN64" i="1"/>
  <c r="AM64" i="1"/>
  <c r="AL64" i="1"/>
  <c r="AK64" i="1"/>
  <c r="AJ64" i="1"/>
  <c r="AT63" i="1"/>
  <c r="AS63" i="1"/>
  <c r="AR63" i="1"/>
  <c r="AQ63" i="1"/>
  <c r="AP63" i="1"/>
  <c r="AO63" i="1"/>
  <c r="AN63" i="1"/>
  <c r="AM63" i="1"/>
  <c r="AL63" i="1"/>
  <c r="AK63" i="1"/>
  <c r="AJ63" i="1"/>
  <c r="AT62" i="1"/>
  <c r="AS62" i="1"/>
  <c r="AR62" i="1"/>
  <c r="AQ62" i="1"/>
  <c r="AP62" i="1"/>
  <c r="AO62" i="1"/>
  <c r="AN62" i="1"/>
  <c r="AM62" i="1"/>
  <c r="AL62" i="1"/>
  <c r="AK62" i="1"/>
  <c r="AJ62" i="1"/>
  <c r="AT61" i="1"/>
  <c r="AS61" i="1"/>
  <c r="AR61" i="1"/>
  <c r="AQ61" i="1"/>
  <c r="AP61" i="1"/>
  <c r="AO61" i="1"/>
  <c r="AN61" i="1"/>
  <c r="AM61" i="1"/>
  <c r="AL61" i="1"/>
  <c r="AK61" i="1"/>
  <c r="AJ61" i="1"/>
  <c r="AT60" i="1"/>
  <c r="AS60" i="1"/>
  <c r="AR60" i="1"/>
  <c r="AQ60" i="1"/>
  <c r="AP60" i="1"/>
  <c r="AO60" i="1"/>
  <c r="AN60" i="1"/>
  <c r="AM60" i="1"/>
  <c r="AL60" i="1"/>
  <c r="AK60" i="1"/>
  <c r="AJ60" i="1"/>
  <c r="AT59" i="1"/>
  <c r="AS59" i="1"/>
  <c r="AR59" i="1"/>
  <c r="AQ59" i="1"/>
  <c r="AP59" i="1"/>
  <c r="AO59" i="1"/>
  <c r="AN59" i="1"/>
  <c r="AM59" i="1"/>
  <c r="AL59" i="1"/>
  <c r="AK59" i="1"/>
  <c r="AJ59" i="1"/>
  <c r="AT58" i="1"/>
  <c r="AS58" i="1"/>
  <c r="AR58" i="1"/>
  <c r="AQ58" i="1"/>
  <c r="AP58" i="1"/>
  <c r="AO58" i="1"/>
  <c r="AN58" i="1"/>
  <c r="AM58" i="1"/>
  <c r="AL58" i="1"/>
  <c r="AK58" i="1"/>
  <c r="AJ58" i="1"/>
  <c r="AT57" i="1"/>
  <c r="AS57" i="1"/>
  <c r="AR57" i="1"/>
  <c r="AQ57" i="1"/>
  <c r="AP57" i="1"/>
  <c r="AO57" i="1"/>
  <c r="AN57" i="1"/>
  <c r="AM57" i="1"/>
  <c r="AL57" i="1"/>
  <c r="AK57" i="1"/>
  <c r="AJ57" i="1"/>
  <c r="AT56" i="1"/>
  <c r="AS56" i="1"/>
  <c r="AR56" i="1"/>
  <c r="AQ56" i="1"/>
  <c r="AP56" i="1"/>
  <c r="AO56" i="1"/>
  <c r="AN56" i="1"/>
  <c r="AM56" i="1"/>
  <c r="AL56" i="1"/>
  <c r="AK56" i="1"/>
  <c r="AJ56" i="1"/>
  <c r="AT55" i="1"/>
  <c r="AS55" i="1"/>
  <c r="AR55" i="1"/>
  <c r="AQ55" i="1"/>
  <c r="AP55" i="1"/>
  <c r="AO55" i="1"/>
  <c r="AN55" i="1"/>
  <c r="AM55" i="1"/>
  <c r="AL55" i="1"/>
  <c r="AK55" i="1"/>
  <c r="AJ55" i="1"/>
  <c r="AT54" i="1"/>
  <c r="AS54" i="1"/>
  <c r="AR54" i="1"/>
  <c r="AQ54" i="1"/>
  <c r="AP54" i="1"/>
  <c r="AO54" i="1"/>
  <c r="AN54" i="1"/>
  <c r="AM54" i="1"/>
  <c r="AL54" i="1"/>
  <c r="AK54" i="1"/>
  <c r="AJ54" i="1"/>
  <c r="AT53" i="1"/>
  <c r="AS53" i="1"/>
  <c r="AR53" i="1"/>
  <c r="AQ53" i="1"/>
  <c r="AP53" i="1"/>
  <c r="AO53" i="1"/>
  <c r="AN53" i="1"/>
  <c r="AM53" i="1"/>
  <c r="AL53" i="1"/>
  <c r="AK53" i="1"/>
  <c r="AJ53" i="1"/>
  <c r="AT52" i="1"/>
  <c r="AS52" i="1"/>
  <c r="AR52" i="1"/>
  <c r="AQ52" i="1"/>
  <c r="AP52" i="1"/>
  <c r="AO52" i="1"/>
  <c r="AN52" i="1"/>
  <c r="AM52" i="1"/>
  <c r="AL52" i="1"/>
  <c r="AK52" i="1"/>
  <c r="AJ52" i="1"/>
  <c r="AT51" i="1"/>
  <c r="AS51" i="1"/>
  <c r="AR51" i="1"/>
  <c r="AQ51" i="1"/>
  <c r="AP51" i="1"/>
  <c r="AO51" i="1"/>
  <c r="AN51" i="1"/>
  <c r="AM51" i="1"/>
  <c r="AL51" i="1"/>
  <c r="AK51" i="1"/>
  <c r="AJ51" i="1"/>
  <c r="AT50" i="1"/>
  <c r="AS50" i="1"/>
  <c r="AR50" i="1"/>
  <c r="AQ50" i="1"/>
  <c r="AP50" i="1"/>
  <c r="AO50" i="1"/>
  <c r="AN50" i="1"/>
  <c r="AM50" i="1"/>
  <c r="AL50" i="1"/>
  <c r="AK50" i="1"/>
  <c r="AJ50" i="1"/>
  <c r="AT49" i="1"/>
  <c r="AS49" i="1"/>
  <c r="AR49" i="1"/>
  <c r="AQ49" i="1"/>
  <c r="AP49" i="1"/>
  <c r="AO49" i="1"/>
  <c r="AN49" i="1"/>
  <c r="AM49" i="1"/>
  <c r="AL49" i="1"/>
  <c r="AK49" i="1"/>
  <c r="AJ49" i="1"/>
  <c r="AT48" i="1"/>
  <c r="AS48" i="1"/>
  <c r="AR48" i="1"/>
  <c r="AQ48" i="1"/>
  <c r="AP48" i="1"/>
  <c r="AO48" i="1"/>
  <c r="AN48" i="1"/>
  <c r="AM48" i="1"/>
  <c r="AL48" i="1"/>
  <c r="AK48" i="1"/>
  <c r="AJ48" i="1"/>
  <c r="AT47" i="1"/>
  <c r="AS47" i="1"/>
  <c r="AR47" i="1"/>
  <c r="AQ47" i="1"/>
  <c r="AP47" i="1"/>
  <c r="AO47" i="1"/>
  <c r="AN47" i="1"/>
  <c r="AM47" i="1"/>
  <c r="AL47" i="1"/>
  <c r="AK47" i="1"/>
  <c r="AJ47" i="1"/>
  <c r="AT46" i="1"/>
  <c r="AS46" i="1"/>
  <c r="AR46" i="1"/>
  <c r="AQ46" i="1"/>
  <c r="AP46" i="1"/>
  <c r="AO46" i="1"/>
  <c r="AN46" i="1"/>
  <c r="AM46" i="1"/>
  <c r="AL46" i="1"/>
  <c r="AK46" i="1"/>
  <c r="AJ46" i="1"/>
  <c r="AT45" i="1"/>
  <c r="AS45" i="1"/>
  <c r="AR45" i="1"/>
  <c r="AQ45" i="1"/>
  <c r="AP45" i="1"/>
  <c r="AO45" i="1"/>
  <c r="AN45" i="1"/>
  <c r="AM45" i="1"/>
  <c r="AL45" i="1"/>
  <c r="AK45" i="1"/>
  <c r="AJ45" i="1"/>
  <c r="AT44" i="1"/>
  <c r="AS44" i="1"/>
  <c r="AR44" i="1"/>
  <c r="AQ44" i="1"/>
  <c r="AP44" i="1"/>
  <c r="AO44" i="1"/>
  <c r="AN44" i="1"/>
  <c r="AM44" i="1"/>
  <c r="AL44" i="1"/>
  <c r="AK44" i="1"/>
  <c r="AJ44" i="1"/>
  <c r="AT43" i="1"/>
  <c r="AS43" i="1"/>
  <c r="AR43" i="1"/>
  <c r="AQ43" i="1"/>
  <c r="AP43" i="1"/>
  <c r="AO43" i="1"/>
  <c r="AN43" i="1"/>
  <c r="AM43" i="1"/>
  <c r="AL43" i="1"/>
  <c r="AK43" i="1"/>
  <c r="AJ43" i="1"/>
  <c r="AT42" i="1"/>
  <c r="AS42" i="1"/>
  <c r="AR42" i="1"/>
  <c r="AQ42" i="1"/>
  <c r="AP42" i="1"/>
  <c r="AO42" i="1"/>
  <c r="AN42" i="1"/>
  <c r="AM42" i="1"/>
  <c r="AL42" i="1"/>
  <c r="AK42" i="1"/>
  <c r="AJ42" i="1"/>
  <c r="AT41" i="1"/>
  <c r="AS41" i="1"/>
  <c r="AR41" i="1"/>
  <c r="AQ41" i="1"/>
  <c r="AP41" i="1"/>
  <c r="AO41" i="1"/>
  <c r="AN41" i="1"/>
  <c r="AM41" i="1"/>
  <c r="AL41" i="1"/>
  <c r="AK41" i="1"/>
  <c r="AJ41" i="1"/>
  <c r="AT40" i="1"/>
  <c r="AS40" i="1"/>
  <c r="AR40" i="1"/>
  <c r="AQ40" i="1"/>
  <c r="AP40" i="1"/>
  <c r="AO40" i="1"/>
  <c r="AN40" i="1"/>
  <c r="AM40" i="1"/>
  <c r="AL40" i="1"/>
  <c r="AK40" i="1"/>
  <c r="AJ40" i="1"/>
  <c r="AT39" i="1"/>
  <c r="AS39" i="1"/>
  <c r="AR39" i="1"/>
  <c r="AQ39" i="1"/>
  <c r="AP39" i="1"/>
  <c r="AO39" i="1"/>
  <c r="AN39" i="1"/>
  <c r="AM39" i="1"/>
  <c r="AL39" i="1"/>
  <c r="AK39" i="1"/>
  <c r="AJ39" i="1"/>
  <c r="AT38" i="1"/>
  <c r="AS38" i="1"/>
  <c r="AR38" i="1"/>
  <c r="AQ38" i="1"/>
  <c r="AP38" i="1"/>
  <c r="AO38" i="1"/>
  <c r="AN38" i="1"/>
  <c r="AM38" i="1"/>
  <c r="AL38" i="1"/>
  <c r="AK38" i="1"/>
  <c r="AJ38" i="1"/>
  <c r="AT37" i="1"/>
  <c r="AS37" i="1"/>
  <c r="AR37" i="1"/>
  <c r="AQ37" i="1"/>
  <c r="AP37" i="1"/>
  <c r="AO37" i="1"/>
  <c r="AN37" i="1"/>
  <c r="AM37" i="1"/>
  <c r="AL37" i="1"/>
  <c r="AK37" i="1"/>
  <c r="AJ37" i="1"/>
  <c r="AT36" i="1"/>
  <c r="AS36" i="1"/>
  <c r="AR36" i="1"/>
  <c r="AQ36" i="1"/>
  <c r="AP36" i="1"/>
  <c r="AO36" i="1"/>
  <c r="AN36" i="1"/>
  <c r="AM36" i="1"/>
  <c r="AL36" i="1"/>
  <c r="AK36" i="1"/>
  <c r="AJ36" i="1"/>
  <c r="AT35" i="1"/>
  <c r="AS35" i="1"/>
  <c r="AR35" i="1"/>
  <c r="AQ35" i="1"/>
  <c r="AP35" i="1"/>
  <c r="AO35" i="1"/>
  <c r="AN35" i="1"/>
  <c r="AM35" i="1"/>
  <c r="AL35" i="1"/>
  <c r="AK35" i="1"/>
  <c r="AJ35" i="1"/>
  <c r="AT34" i="1"/>
  <c r="AS34" i="1"/>
  <c r="AR34" i="1"/>
  <c r="AQ34" i="1"/>
  <c r="AP34" i="1"/>
  <c r="AO34" i="1"/>
  <c r="AN34" i="1"/>
  <c r="AM34" i="1"/>
  <c r="AL34" i="1"/>
  <c r="AK34" i="1"/>
  <c r="AJ34" i="1"/>
  <c r="AT33" i="1"/>
  <c r="AS33" i="1"/>
  <c r="AR33" i="1"/>
  <c r="AQ33" i="1"/>
  <c r="AP33" i="1"/>
  <c r="AO33" i="1"/>
  <c r="AN33" i="1"/>
  <c r="AM33" i="1"/>
  <c r="AL33" i="1"/>
  <c r="AK33" i="1"/>
  <c r="AJ33" i="1"/>
  <c r="AT32" i="1"/>
  <c r="AS32" i="1"/>
  <c r="AR32" i="1"/>
  <c r="AQ32" i="1"/>
  <c r="AP32" i="1"/>
  <c r="AO32" i="1"/>
  <c r="AN32" i="1"/>
  <c r="AM32" i="1"/>
  <c r="AL32" i="1"/>
  <c r="AK32" i="1"/>
  <c r="AJ32" i="1"/>
  <c r="AT31" i="1"/>
  <c r="AS31" i="1"/>
  <c r="AR31" i="1"/>
  <c r="AQ31" i="1"/>
  <c r="AP31" i="1"/>
  <c r="AO31" i="1"/>
  <c r="AN31" i="1"/>
  <c r="AM31" i="1"/>
  <c r="AL31" i="1"/>
  <c r="AK31" i="1"/>
  <c r="AJ31" i="1"/>
  <c r="AT30" i="1"/>
  <c r="AS30" i="1"/>
  <c r="AR30" i="1"/>
  <c r="AQ30" i="1"/>
  <c r="AP30" i="1"/>
  <c r="AO30" i="1"/>
  <c r="AN30" i="1"/>
  <c r="AM30" i="1"/>
  <c r="AL30" i="1"/>
  <c r="AK30" i="1"/>
  <c r="AJ30" i="1"/>
  <c r="AT29" i="1"/>
  <c r="AS29" i="1"/>
  <c r="AR29" i="1"/>
  <c r="AQ29" i="1"/>
  <c r="AP29" i="1"/>
  <c r="AO29" i="1"/>
  <c r="AN29" i="1"/>
  <c r="AM29" i="1"/>
  <c r="AL29" i="1"/>
  <c r="AK29" i="1"/>
  <c r="AJ29" i="1"/>
  <c r="AT28" i="1"/>
  <c r="AS28" i="1"/>
  <c r="AR28" i="1"/>
  <c r="AQ28" i="1"/>
  <c r="AP28" i="1"/>
  <c r="AO28" i="1"/>
  <c r="AN28" i="1"/>
  <c r="AM28" i="1"/>
  <c r="AL28" i="1"/>
  <c r="AK28" i="1"/>
  <c r="AJ28" i="1"/>
  <c r="AT27" i="1"/>
  <c r="AS27" i="1"/>
  <c r="AR27" i="1"/>
  <c r="AQ27" i="1"/>
  <c r="AP27" i="1"/>
  <c r="AO27" i="1"/>
  <c r="AN27" i="1"/>
  <c r="AM27" i="1"/>
  <c r="AL27" i="1"/>
  <c r="AK27" i="1"/>
  <c r="AJ27" i="1"/>
  <c r="AT26" i="1"/>
  <c r="AS26" i="1"/>
  <c r="AR26" i="1"/>
  <c r="AQ26" i="1"/>
  <c r="AP26" i="1"/>
  <c r="AO26" i="1"/>
  <c r="AN26" i="1"/>
  <c r="AM26" i="1"/>
  <c r="AL26" i="1"/>
  <c r="AK26" i="1"/>
  <c r="AJ26" i="1"/>
  <c r="AT25" i="1"/>
  <c r="AS25" i="1"/>
  <c r="AR25" i="1"/>
  <c r="AQ25" i="1"/>
  <c r="AP25" i="1"/>
  <c r="AO25" i="1"/>
  <c r="AN25" i="1"/>
  <c r="AM25" i="1"/>
  <c r="AL25" i="1"/>
  <c r="AK25" i="1"/>
  <c r="AJ25" i="1"/>
  <c r="AT24" i="1"/>
  <c r="AS24" i="1"/>
  <c r="AR24" i="1"/>
  <c r="AQ24" i="1"/>
  <c r="AP24" i="1"/>
  <c r="AO24" i="1"/>
  <c r="AN24" i="1"/>
  <c r="AM24" i="1"/>
  <c r="AL24" i="1"/>
  <c r="AK24" i="1"/>
  <c r="AJ24" i="1"/>
  <c r="AT23" i="1"/>
  <c r="AS23" i="1"/>
  <c r="AR23" i="1"/>
  <c r="AQ23" i="1"/>
  <c r="AP23" i="1"/>
  <c r="AO23" i="1"/>
  <c r="AN23" i="1"/>
  <c r="AM23" i="1"/>
  <c r="AL23" i="1"/>
  <c r="AK23" i="1"/>
  <c r="AJ23" i="1"/>
  <c r="AT22" i="1"/>
  <c r="AS22" i="1"/>
  <c r="AR22" i="1"/>
  <c r="AQ22" i="1"/>
  <c r="AP22" i="1"/>
  <c r="AO22" i="1"/>
  <c r="AN22" i="1"/>
  <c r="AM22" i="1"/>
  <c r="AL22" i="1"/>
  <c r="AK22" i="1"/>
  <c r="AJ22" i="1"/>
  <c r="AT21" i="1"/>
  <c r="AS21" i="1"/>
  <c r="AR21" i="1"/>
  <c r="AQ21" i="1"/>
  <c r="AP21" i="1"/>
  <c r="AO21" i="1"/>
  <c r="AN21" i="1"/>
  <c r="AM21" i="1"/>
  <c r="AL21" i="1"/>
  <c r="AK21" i="1"/>
  <c r="AJ21" i="1"/>
  <c r="AT20" i="1"/>
  <c r="AS20" i="1"/>
  <c r="AR20" i="1"/>
  <c r="AQ20" i="1"/>
  <c r="AP20" i="1"/>
  <c r="AO20" i="1"/>
  <c r="AN20" i="1"/>
  <c r="AM20" i="1"/>
  <c r="AL20" i="1"/>
  <c r="AK20" i="1"/>
  <c r="AJ20" i="1"/>
  <c r="AT19" i="1"/>
  <c r="AS19" i="1"/>
  <c r="AR19" i="1"/>
  <c r="AQ19" i="1"/>
  <c r="AP19" i="1"/>
  <c r="AO19" i="1"/>
  <c r="AN19" i="1"/>
  <c r="AM19" i="1"/>
  <c r="AL19" i="1"/>
  <c r="AK19" i="1"/>
  <c r="AJ19" i="1"/>
  <c r="AT18" i="1"/>
  <c r="AS18" i="1"/>
  <c r="AR18" i="1"/>
  <c r="AQ18" i="1"/>
  <c r="AP18" i="1"/>
  <c r="AO18" i="1"/>
  <c r="AN18" i="1"/>
  <c r="AM18" i="1"/>
  <c r="AL18" i="1"/>
  <c r="AK18" i="1"/>
  <c r="AJ18" i="1"/>
  <c r="AT17" i="1"/>
  <c r="AS17" i="1"/>
  <c r="AR17" i="1"/>
  <c r="AQ17" i="1"/>
  <c r="AP17" i="1"/>
  <c r="AO17" i="1"/>
  <c r="AN17" i="1"/>
  <c r="AM17" i="1"/>
  <c r="AL17" i="1"/>
  <c r="AK17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J17" i="1"/>
  <c r="AG491" i="1"/>
  <c r="AG490" i="1"/>
  <c r="AH490" i="1" s="1"/>
  <c r="AG489" i="1"/>
  <c r="AH489" i="1" s="1"/>
  <c r="AG488" i="1"/>
  <c r="AG487" i="1"/>
  <c r="AH487" i="1" s="1"/>
  <c r="AG486" i="1"/>
  <c r="AH486" i="1" s="1"/>
  <c r="AG485" i="1"/>
  <c r="AH485" i="1" s="1"/>
  <c r="AG484" i="1"/>
  <c r="AH484" i="1" s="1"/>
  <c r="AG483" i="1"/>
  <c r="AG482" i="1"/>
  <c r="AH482" i="1" s="1"/>
  <c r="AG481" i="1"/>
  <c r="AH481" i="1" s="1"/>
  <c r="AG480" i="1"/>
  <c r="AH480" i="1" s="1"/>
  <c r="AG479" i="1"/>
  <c r="AH479" i="1" s="1"/>
  <c r="AG478" i="1"/>
  <c r="AH478" i="1" s="1"/>
  <c r="AG477" i="1"/>
  <c r="AH477" i="1" s="1"/>
  <c r="AG476" i="1"/>
  <c r="AG475" i="1"/>
  <c r="AH475" i="1" s="1"/>
  <c r="AG474" i="1"/>
  <c r="AH474" i="1" s="1"/>
  <c r="AG473" i="1"/>
  <c r="AH473" i="1" s="1"/>
  <c r="AG472" i="1"/>
  <c r="AH472" i="1" s="1"/>
  <c r="AG471" i="1"/>
  <c r="AH471" i="1" s="1"/>
  <c r="AG470" i="1"/>
  <c r="AH470" i="1" s="1"/>
  <c r="AG469" i="1"/>
  <c r="AH469" i="1" s="1"/>
  <c r="AG468" i="1"/>
  <c r="AG467" i="1"/>
  <c r="AH467" i="1" s="1"/>
  <c r="AG466" i="1"/>
  <c r="AH466" i="1" s="1"/>
  <c r="AG465" i="1"/>
  <c r="AH465" i="1" s="1"/>
  <c r="AG464" i="1"/>
  <c r="AH464" i="1" s="1"/>
  <c r="AG463" i="1"/>
  <c r="AG462" i="1"/>
  <c r="AG461" i="1"/>
  <c r="AH461" i="1" s="1"/>
  <c r="AG460" i="1"/>
  <c r="AH460" i="1" s="1"/>
  <c r="AG459" i="1"/>
  <c r="AH459" i="1" s="1"/>
  <c r="AG458" i="1"/>
  <c r="AH458" i="1" s="1"/>
  <c r="AG457" i="1"/>
  <c r="AH457" i="1" s="1"/>
  <c r="AG456" i="1"/>
  <c r="AH456" i="1" s="1"/>
  <c r="AG455" i="1"/>
  <c r="AH455" i="1" s="1"/>
  <c r="AG454" i="1"/>
  <c r="AH454" i="1" s="1"/>
  <c r="AG453" i="1"/>
  <c r="AH453" i="1" s="1"/>
  <c r="AG452" i="1"/>
  <c r="AH452" i="1" s="1"/>
  <c r="AG451" i="1"/>
  <c r="AH451" i="1" s="1"/>
  <c r="AG450" i="1"/>
  <c r="AH450" i="1" s="1"/>
  <c r="AG449" i="1"/>
  <c r="AH449" i="1" s="1"/>
  <c r="AG448" i="1"/>
  <c r="AG447" i="1"/>
  <c r="AG446" i="1"/>
  <c r="AH446" i="1" s="1"/>
  <c r="AG445" i="1"/>
  <c r="AH445" i="1" s="1"/>
  <c r="AG444" i="1"/>
  <c r="AH444" i="1" s="1"/>
  <c r="AG443" i="1"/>
  <c r="AH443" i="1" s="1"/>
  <c r="AG442" i="1"/>
  <c r="AG441" i="1"/>
  <c r="AG440" i="1"/>
  <c r="AG439" i="1"/>
  <c r="AG438" i="1"/>
  <c r="AH438" i="1" s="1"/>
  <c r="AG437" i="1"/>
  <c r="AH437" i="1" s="1"/>
  <c r="AG436" i="1"/>
  <c r="AH436" i="1" s="1"/>
  <c r="AG435" i="1"/>
  <c r="AH435" i="1" s="1"/>
  <c r="AG434" i="1"/>
  <c r="AH434" i="1" s="1"/>
  <c r="AG433" i="1"/>
  <c r="AH433" i="1" s="1"/>
  <c r="AG432" i="1"/>
  <c r="AH432" i="1" s="1"/>
  <c r="AG431" i="1"/>
  <c r="AH431" i="1" s="1"/>
  <c r="AG430" i="1"/>
  <c r="AH430" i="1" s="1"/>
  <c r="AG429" i="1"/>
  <c r="AH429" i="1" s="1"/>
  <c r="AG428" i="1"/>
  <c r="AH428" i="1" s="1"/>
  <c r="AG427" i="1"/>
  <c r="AH427" i="1" s="1"/>
  <c r="AG426" i="1"/>
  <c r="AH426" i="1" s="1"/>
  <c r="AG425" i="1"/>
  <c r="AH425" i="1" s="1"/>
  <c r="AG424" i="1"/>
  <c r="AH424" i="1" s="1"/>
  <c r="AG423" i="1"/>
  <c r="AH423" i="1" s="1"/>
  <c r="AG422" i="1"/>
  <c r="AH422" i="1" s="1"/>
  <c r="AG421" i="1"/>
  <c r="AG420" i="1"/>
  <c r="AH420" i="1" s="1"/>
  <c r="AG419" i="1"/>
  <c r="AG418" i="1"/>
  <c r="AH418" i="1" s="1"/>
  <c r="AG417" i="1"/>
  <c r="AH417" i="1" s="1"/>
  <c r="AG416" i="1"/>
  <c r="AG415" i="1"/>
  <c r="AH415" i="1" s="1"/>
  <c r="AG414" i="1"/>
  <c r="AH414" i="1" s="1"/>
  <c r="AG413" i="1"/>
  <c r="AH413" i="1" s="1"/>
  <c r="AG412" i="1"/>
  <c r="AH412" i="1" s="1"/>
  <c r="AG411" i="1"/>
  <c r="AG410" i="1"/>
  <c r="AG409" i="1"/>
  <c r="AH409" i="1" s="1"/>
  <c r="AG408" i="1"/>
  <c r="AG407" i="1"/>
  <c r="AH407" i="1" s="1"/>
  <c r="AG406" i="1"/>
  <c r="AH406" i="1" s="1"/>
  <c r="AG405" i="1"/>
  <c r="AH405" i="1" s="1"/>
  <c r="AG404" i="1"/>
  <c r="AH404" i="1" s="1"/>
  <c r="AG403" i="1"/>
  <c r="AG402" i="1"/>
  <c r="AH402" i="1" s="1"/>
  <c r="AG401" i="1"/>
  <c r="AH401" i="1" s="1"/>
  <c r="AG400" i="1"/>
  <c r="AH400" i="1" s="1"/>
  <c r="AG399" i="1"/>
  <c r="AG398" i="1"/>
  <c r="AH398" i="1" s="1"/>
  <c r="AG397" i="1"/>
  <c r="AH397" i="1" s="1"/>
  <c r="AG396" i="1"/>
  <c r="AH396" i="1" s="1"/>
  <c r="AG395" i="1"/>
  <c r="AG394" i="1"/>
  <c r="AH394" i="1" s="1"/>
  <c r="AG393" i="1"/>
  <c r="AH393" i="1" s="1"/>
  <c r="AG392" i="1"/>
  <c r="AG391" i="1"/>
  <c r="AH391" i="1" s="1"/>
  <c r="AG390" i="1"/>
  <c r="AH390" i="1" s="1"/>
  <c r="AG389" i="1"/>
  <c r="AH389" i="1" s="1"/>
  <c r="AG388" i="1"/>
  <c r="AH388" i="1" s="1"/>
  <c r="AG387" i="1"/>
  <c r="AG386" i="1"/>
  <c r="AH386" i="1" s="1"/>
  <c r="AG385" i="1"/>
  <c r="AH385" i="1" s="1"/>
  <c r="AG384" i="1"/>
  <c r="AH384" i="1" s="1"/>
  <c r="AG383" i="1"/>
  <c r="AG382" i="1"/>
  <c r="AH382" i="1" s="1"/>
  <c r="AG381" i="1"/>
  <c r="AG380" i="1"/>
  <c r="AG379" i="1"/>
  <c r="AH379" i="1" s="1"/>
  <c r="AG378" i="1"/>
  <c r="AG377" i="1"/>
  <c r="AH377" i="1" s="1"/>
  <c r="AG376" i="1"/>
  <c r="AH376" i="1" s="1"/>
  <c r="AG375" i="1"/>
  <c r="AH375" i="1" s="1"/>
  <c r="AG374" i="1"/>
  <c r="AH374" i="1" s="1"/>
  <c r="AG373" i="1"/>
  <c r="AH373" i="1" s="1"/>
  <c r="AG372" i="1"/>
  <c r="AG371" i="1"/>
  <c r="AH371" i="1" s="1"/>
  <c r="AG370" i="1"/>
  <c r="AH370" i="1" s="1"/>
  <c r="AG369" i="1"/>
  <c r="AH369" i="1" s="1"/>
  <c r="AG368" i="1"/>
  <c r="AG367" i="1"/>
  <c r="AH367" i="1" s="1"/>
  <c r="AG366" i="1"/>
  <c r="AH366" i="1" s="1"/>
  <c r="AG365" i="1"/>
  <c r="AH365" i="1" s="1"/>
  <c r="AG364" i="1"/>
  <c r="AH364" i="1" s="1"/>
  <c r="AG363" i="1"/>
  <c r="AG362" i="1"/>
  <c r="AG361" i="1"/>
  <c r="AH361" i="1" s="1"/>
  <c r="AG360" i="1"/>
  <c r="AG359" i="1"/>
  <c r="AH359" i="1" s="1"/>
  <c r="AG358" i="1"/>
  <c r="AH358" i="1" s="1"/>
  <c r="AG357" i="1"/>
  <c r="AH357" i="1" s="1"/>
  <c r="AG356" i="1"/>
  <c r="AG355" i="1"/>
  <c r="AG354" i="1"/>
  <c r="AG353" i="1"/>
  <c r="AH353" i="1" s="1"/>
  <c r="AG352" i="1"/>
  <c r="AH352" i="1" s="1"/>
  <c r="AG351" i="1"/>
  <c r="AG350" i="1"/>
  <c r="AH350" i="1" s="1"/>
  <c r="AG349" i="1"/>
  <c r="AH349" i="1" s="1"/>
  <c r="AG348" i="1"/>
  <c r="AH348" i="1" s="1"/>
  <c r="AG347" i="1"/>
  <c r="AH347" i="1" s="1"/>
  <c r="AG346" i="1"/>
  <c r="AG345" i="1"/>
  <c r="AH345" i="1" s="1"/>
  <c r="AG344" i="1"/>
  <c r="AH344" i="1" s="1"/>
  <c r="AG343" i="1"/>
  <c r="AH343" i="1" s="1"/>
  <c r="AG342" i="1"/>
  <c r="AH342" i="1" s="1"/>
  <c r="AG341" i="1"/>
  <c r="AH341" i="1" s="1"/>
  <c r="AG340" i="1"/>
  <c r="AH340" i="1" s="1"/>
  <c r="AG339" i="1"/>
  <c r="AG338" i="1"/>
  <c r="AG337" i="1"/>
  <c r="AH337" i="1" s="1"/>
  <c r="AG336" i="1"/>
  <c r="AH336" i="1" s="1"/>
  <c r="AG335" i="1"/>
  <c r="AG334" i="1"/>
  <c r="AH334" i="1" s="1"/>
  <c r="AG333" i="1"/>
  <c r="AH333" i="1" s="1"/>
  <c r="AG332" i="1"/>
  <c r="AG331" i="1"/>
  <c r="AG330" i="1"/>
  <c r="AG329" i="1"/>
  <c r="AH329" i="1" s="1"/>
  <c r="AG328" i="1"/>
  <c r="AH328" i="1" s="1"/>
  <c r="AG327" i="1"/>
  <c r="AH327" i="1" s="1"/>
  <c r="AG326" i="1"/>
  <c r="AH326" i="1" s="1"/>
  <c r="AG325" i="1"/>
  <c r="AH325" i="1" s="1"/>
  <c r="AG324" i="1"/>
  <c r="AH324" i="1" s="1"/>
  <c r="AG323" i="1"/>
  <c r="AG322" i="1"/>
  <c r="AG321" i="1"/>
  <c r="AH321" i="1" s="1"/>
  <c r="AG320" i="1"/>
  <c r="AG319" i="1"/>
  <c r="AH319" i="1" s="1"/>
  <c r="AG318" i="1"/>
  <c r="AH318" i="1" s="1"/>
  <c r="AG317" i="1"/>
  <c r="AH317" i="1" s="1"/>
  <c r="AG316" i="1"/>
  <c r="AH316" i="1" s="1"/>
  <c r="AG315" i="1"/>
  <c r="AG314" i="1"/>
  <c r="AH314" i="1" s="1"/>
  <c r="AG313" i="1"/>
  <c r="AH313" i="1" s="1"/>
  <c r="AG312" i="1"/>
  <c r="AH312" i="1" s="1"/>
  <c r="AG311" i="1"/>
  <c r="AG310" i="1"/>
  <c r="AH310" i="1" s="1"/>
  <c r="AG309" i="1"/>
  <c r="AH309" i="1" s="1"/>
  <c r="AG308" i="1"/>
  <c r="AH308" i="1" s="1"/>
  <c r="AG307" i="1"/>
  <c r="AG306" i="1"/>
  <c r="AH306" i="1" s="1"/>
  <c r="AG305" i="1"/>
  <c r="AH305" i="1" s="1"/>
  <c r="AG304" i="1"/>
  <c r="AH304" i="1" s="1"/>
  <c r="AG303" i="1"/>
  <c r="AG302" i="1"/>
  <c r="AH302" i="1" s="1"/>
  <c r="AG301" i="1"/>
  <c r="AG300" i="1"/>
  <c r="AH300" i="1" s="1"/>
  <c r="AG299" i="1"/>
  <c r="AG298" i="1"/>
  <c r="AG297" i="1"/>
  <c r="AH297" i="1" s="1"/>
  <c r="AG296" i="1"/>
  <c r="AG295" i="1"/>
  <c r="AG294" i="1"/>
  <c r="AH294" i="1" s="1"/>
  <c r="AG293" i="1"/>
  <c r="AH293" i="1" s="1"/>
  <c r="AG292" i="1"/>
  <c r="AH292" i="1" s="1"/>
  <c r="AG291" i="1"/>
  <c r="AG290" i="1"/>
  <c r="AG289" i="1"/>
  <c r="AH289" i="1" s="1"/>
  <c r="AG288" i="1"/>
  <c r="AG287" i="1"/>
  <c r="AH287" i="1" s="1"/>
  <c r="AG286" i="1"/>
  <c r="AH286" i="1" s="1"/>
  <c r="AG285" i="1"/>
  <c r="AH285" i="1" s="1"/>
  <c r="AG284" i="1"/>
  <c r="AH284" i="1" s="1"/>
  <c r="AG283" i="1"/>
  <c r="AG282" i="1"/>
  <c r="AG281" i="1"/>
  <c r="AH281" i="1" s="1"/>
  <c r="AG280" i="1"/>
  <c r="AG279" i="1"/>
  <c r="AH279" i="1" s="1"/>
  <c r="AG278" i="1"/>
  <c r="AH278" i="1" s="1"/>
  <c r="AG277" i="1"/>
  <c r="AH277" i="1" s="1"/>
  <c r="AG276" i="1"/>
  <c r="AH276" i="1" s="1"/>
  <c r="AG275" i="1"/>
  <c r="AG274" i="1"/>
  <c r="AG273" i="1"/>
  <c r="AH273" i="1" s="1"/>
  <c r="AG272" i="1"/>
  <c r="AG271" i="1"/>
  <c r="AH271" i="1" s="1"/>
  <c r="AG270" i="1"/>
  <c r="AH270" i="1" s="1"/>
  <c r="AG269" i="1"/>
  <c r="AH269" i="1" s="1"/>
  <c r="AG268" i="1"/>
  <c r="AH268" i="1" s="1"/>
  <c r="AG267" i="1"/>
  <c r="AG266" i="1"/>
  <c r="AH266" i="1" s="1"/>
  <c r="AG265" i="1"/>
  <c r="AH265" i="1" s="1"/>
  <c r="AG264" i="1"/>
  <c r="AG263" i="1"/>
  <c r="AG262" i="1"/>
  <c r="AH262" i="1" s="1"/>
  <c r="AG261" i="1"/>
  <c r="AG260" i="1"/>
  <c r="AH260" i="1" s="1"/>
  <c r="AG259" i="1"/>
  <c r="AG258" i="1"/>
  <c r="AG257" i="1"/>
  <c r="AH257" i="1" s="1"/>
  <c r="AG256" i="1"/>
  <c r="AG255" i="1"/>
  <c r="AG254" i="1"/>
  <c r="AH254" i="1" s="1"/>
  <c r="AG253" i="1"/>
  <c r="AH253" i="1" s="1"/>
  <c r="AG252" i="1"/>
  <c r="AG251" i="1"/>
  <c r="AG250" i="1"/>
  <c r="AG249" i="1"/>
  <c r="AH249" i="1" s="1"/>
  <c r="AG248" i="1"/>
  <c r="AH248" i="1" s="1"/>
  <c r="AG247" i="1"/>
  <c r="AH247" i="1" s="1"/>
  <c r="AG246" i="1"/>
  <c r="AH246" i="1" s="1"/>
  <c r="AG245" i="1"/>
  <c r="AH245" i="1" s="1"/>
  <c r="AG244" i="1"/>
  <c r="AG243" i="1"/>
  <c r="AG242" i="1"/>
  <c r="AG241" i="1"/>
  <c r="AH241" i="1" s="1"/>
  <c r="AG240" i="1"/>
  <c r="AG239" i="1"/>
  <c r="AG238" i="1"/>
  <c r="AH238" i="1" s="1"/>
  <c r="AG237" i="1"/>
  <c r="AH237" i="1" s="1"/>
  <c r="AG236" i="1"/>
  <c r="AH236" i="1" s="1"/>
  <c r="AG235" i="1"/>
  <c r="AH235" i="1" s="1"/>
  <c r="AG234" i="1"/>
  <c r="AG233" i="1"/>
  <c r="AH233" i="1" s="1"/>
  <c r="AG232" i="1"/>
  <c r="AG231" i="1"/>
  <c r="AG230" i="1"/>
  <c r="AH230" i="1" s="1"/>
  <c r="AG229" i="1"/>
  <c r="AH229" i="1" s="1"/>
  <c r="AG228" i="1"/>
  <c r="AH228" i="1" s="1"/>
  <c r="AG227" i="1"/>
  <c r="AG226" i="1"/>
  <c r="AH226" i="1" s="1"/>
  <c r="AG225" i="1"/>
  <c r="AH225" i="1" s="1"/>
  <c r="AG224" i="1"/>
  <c r="AH224" i="1" s="1"/>
  <c r="AG223" i="1"/>
  <c r="AG222" i="1"/>
  <c r="AH222" i="1" s="1"/>
  <c r="AG221" i="1"/>
  <c r="AH221" i="1" s="1"/>
  <c r="AG220" i="1"/>
  <c r="AH220" i="1" s="1"/>
  <c r="AG219" i="1"/>
  <c r="AG218" i="1"/>
  <c r="AG217" i="1"/>
  <c r="AH217" i="1" s="1"/>
  <c r="AG216" i="1"/>
  <c r="AG215" i="1"/>
  <c r="AH215" i="1" s="1"/>
  <c r="AG214" i="1"/>
  <c r="AH214" i="1" s="1"/>
  <c r="AG213" i="1"/>
  <c r="AH213" i="1" s="1"/>
  <c r="AG212" i="1"/>
  <c r="AH212" i="1" s="1"/>
  <c r="AG211" i="1"/>
  <c r="AG210" i="1"/>
  <c r="AH210" i="1" s="1"/>
  <c r="AG209" i="1"/>
  <c r="AH209" i="1" s="1"/>
  <c r="AG208" i="1"/>
  <c r="AH208" i="1" s="1"/>
  <c r="AG207" i="1"/>
  <c r="AH207" i="1" s="1"/>
  <c r="AG206" i="1"/>
  <c r="AH206" i="1" s="1"/>
  <c r="AG205" i="1"/>
  <c r="AH205" i="1" s="1"/>
  <c r="AG204" i="1"/>
  <c r="AH204" i="1" s="1"/>
  <c r="AG203" i="1"/>
  <c r="AG202" i="1"/>
  <c r="AG201" i="1"/>
  <c r="AH201" i="1" s="1"/>
  <c r="AG200" i="1"/>
  <c r="AG199" i="1"/>
  <c r="AG198" i="1"/>
  <c r="AH198" i="1" s="1"/>
  <c r="AG197" i="1"/>
  <c r="AG196" i="1"/>
  <c r="AG195" i="1"/>
  <c r="AG194" i="1"/>
  <c r="AG193" i="1"/>
  <c r="AH193" i="1" s="1"/>
  <c r="AG192" i="1"/>
  <c r="AH192" i="1" s="1"/>
  <c r="AG191" i="1"/>
  <c r="AG190" i="1"/>
  <c r="AH190" i="1" s="1"/>
  <c r="AG189" i="1"/>
  <c r="AH189" i="1" s="1"/>
  <c r="AG188" i="1"/>
  <c r="AG187" i="1"/>
  <c r="AG186" i="1"/>
  <c r="AG185" i="1"/>
  <c r="AH185" i="1" s="1"/>
  <c r="AG184" i="1"/>
  <c r="AG183" i="1"/>
  <c r="AH183" i="1" s="1"/>
  <c r="AG182" i="1"/>
  <c r="AH182" i="1" s="1"/>
  <c r="AG181" i="1"/>
  <c r="AH181" i="1" s="1"/>
  <c r="AG180" i="1"/>
  <c r="AH180" i="1" s="1"/>
  <c r="AG179" i="1"/>
  <c r="AG178" i="1"/>
  <c r="AG177" i="1"/>
  <c r="AH177" i="1" s="1"/>
  <c r="AG176" i="1"/>
  <c r="AG175" i="1"/>
  <c r="AG174" i="1"/>
  <c r="AH174" i="1" s="1"/>
  <c r="AG173" i="1"/>
  <c r="AH173" i="1" s="1"/>
  <c r="AG172" i="1"/>
  <c r="AH172" i="1" s="1"/>
  <c r="AG171" i="1"/>
  <c r="AG170" i="1"/>
  <c r="AG169" i="1"/>
  <c r="AG168" i="1"/>
  <c r="AG167" i="1"/>
  <c r="AH167" i="1" s="1"/>
  <c r="AG166" i="1"/>
  <c r="AH166" i="1" s="1"/>
  <c r="AG165" i="1"/>
  <c r="AH165" i="1" s="1"/>
  <c r="AG164" i="1"/>
  <c r="AH164" i="1" s="1"/>
  <c r="AG163" i="1"/>
  <c r="AG162" i="1"/>
  <c r="AH162" i="1" s="1"/>
  <c r="AG161" i="1"/>
  <c r="AH161" i="1" s="1"/>
  <c r="AG160" i="1"/>
  <c r="AG159" i="1"/>
  <c r="AH159" i="1" s="1"/>
  <c r="AG158" i="1"/>
  <c r="AH158" i="1" s="1"/>
  <c r="AG157" i="1"/>
  <c r="AH157" i="1" s="1"/>
  <c r="AG156" i="1"/>
  <c r="AH156" i="1" s="1"/>
  <c r="AG155" i="1"/>
  <c r="AG154" i="1"/>
  <c r="AH154" i="1" s="1"/>
  <c r="AG153" i="1"/>
  <c r="AH153" i="1" s="1"/>
  <c r="AG152" i="1"/>
  <c r="AH152" i="1" s="1"/>
  <c r="AG151" i="1"/>
  <c r="AH151" i="1" s="1"/>
  <c r="AG150" i="1"/>
  <c r="AH150" i="1" s="1"/>
  <c r="AG149" i="1"/>
  <c r="AH149" i="1" s="1"/>
  <c r="AG148" i="1"/>
  <c r="AH148" i="1" s="1"/>
  <c r="AG147" i="1"/>
  <c r="AG146" i="1"/>
  <c r="AH146" i="1" s="1"/>
  <c r="AG145" i="1"/>
  <c r="AG144" i="1"/>
  <c r="AH144" i="1" s="1"/>
  <c r="AG143" i="1"/>
  <c r="AH143" i="1" s="1"/>
  <c r="AG142" i="1"/>
  <c r="AH142" i="1" s="1"/>
  <c r="AG141" i="1"/>
  <c r="AH141" i="1" s="1"/>
  <c r="AG140" i="1"/>
  <c r="AG139" i="1"/>
  <c r="AG138" i="1"/>
  <c r="AH138" i="1" s="1"/>
  <c r="AG137" i="1"/>
  <c r="AG136" i="1"/>
  <c r="AG135" i="1"/>
  <c r="AH135" i="1" s="1"/>
  <c r="AG134" i="1"/>
  <c r="AH134" i="1" s="1"/>
  <c r="AG133" i="1"/>
  <c r="AH133" i="1" s="1"/>
  <c r="AG132" i="1"/>
  <c r="AH132" i="1" s="1"/>
  <c r="AG131" i="1"/>
  <c r="AG130" i="1"/>
  <c r="AH130" i="1" s="1"/>
  <c r="AG129" i="1"/>
  <c r="AG128" i="1"/>
  <c r="AG127" i="1"/>
  <c r="AH127" i="1" s="1"/>
  <c r="AG126" i="1"/>
  <c r="AH126" i="1" s="1"/>
  <c r="AG125" i="1"/>
  <c r="AH125" i="1" s="1"/>
  <c r="AG124" i="1"/>
  <c r="AH124" i="1" s="1"/>
  <c r="AG123" i="1"/>
  <c r="AG122" i="1"/>
  <c r="AH122" i="1" s="1"/>
  <c r="AG121" i="1"/>
  <c r="AH121" i="1" s="1"/>
  <c r="AG120" i="1"/>
  <c r="AH120" i="1" s="1"/>
  <c r="AG119" i="1"/>
  <c r="AH119" i="1" s="1"/>
  <c r="AG118" i="1"/>
  <c r="AH118" i="1" s="1"/>
  <c r="AG117" i="1"/>
  <c r="AH117" i="1" s="1"/>
  <c r="AG116" i="1"/>
  <c r="AH116" i="1" s="1"/>
  <c r="AG115" i="1"/>
  <c r="AH115" i="1" s="1"/>
  <c r="AG114" i="1"/>
  <c r="AH114" i="1" s="1"/>
  <c r="AG113" i="1"/>
  <c r="AH113" i="1" s="1"/>
  <c r="AG112" i="1"/>
  <c r="AH112" i="1" s="1"/>
  <c r="AG111" i="1"/>
  <c r="AH111" i="1" s="1"/>
  <c r="AG110" i="1"/>
  <c r="AH110" i="1" s="1"/>
  <c r="AG109" i="1"/>
  <c r="AH109" i="1" s="1"/>
  <c r="AG108" i="1"/>
  <c r="AH108" i="1" s="1"/>
  <c r="AG107" i="1"/>
  <c r="AG106" i="1"/>
  <c r="AH106" i="1" s="1"/>
  <c r="AG105" i="1"/>
  <c r="AG104" i="1"/>
  <c r="AG103" i="1"/>
  <c r="AH103" i="1" s="1"/>
  <c r="AG102" i="1"/>
  <c r="AH102" i="1" s="1"/>
  <c r="AG101" i="1"/>
  <c r="AH101" i="1" s="1"/>
  <c r="AG100" i="1"/>
  <c r="AG99" i="1"/>
  <c r="AH99" i="1" s="1"/>
  <c r="AG98" i="1"/>
  <c r="AH98" i="1" s="1"/>
  <c r="AG97" i="1"/>
  <c r="AH97" i="1" s="1"/>
  <c r="AG96" i="1"/>
  <c r="AH96" i="1" s="1"/>
  <c r="AG95" i="1"/>
  <c r="AH95" i="1" s="1"/>
  <c r="AG94" i="1"/>
  <c r="AH94" i="1" s="1"/>
  <c r="AG93" i="1"/>
  <c r="AG92" i="1"/>
  <c r="AG91" i="1"/>
  <c r="AG90" i="1"/>
  <c r="AH90" i="1" s="1"/>
  <c r="AG89" i="1"/>
  <c r="AG88" i="1"/>
  <c r="AH88" i="1" s="1"/>
  <c r="AG87" i="1"/>
  <c r="AH87" i="1" s="1"/>
  <c r="AG86" i="1"/>
  <c r="AH86" i="1" s="1"/>
  <c r="AG85" i="1"/>
  <c r="AH85" i="1" s="1"/>
  <c r="AG84" i="1"/>
  <c r="AH84" i="1" s="1"/>
  <c r="AG83" i="1"/>
  <c r="AH83" i="1" s="1"/>
  <c r="AG82" i="1"/>
  <c r="AH82" i="1" s="1"/>
  <c r="AG81" i="1"/>
  <c r="AH81" i="1" s="1"/>
  <c r="AG80" i="1"/>
  <c r="AH80" i="1" s="1"/>
  <c r="AG79" i="1"/>
  <c r="AH79" i="1" s="1"/>
  <c r="AG78" i="1"/>
  <c r="AH78" i="1" s="1"/>
  <c r="AG77" i="1"/>
  <c r="AH77" i="1" s="1"/>
  <c r="AG76" i="1"/>
  <c r="AH76" i="1" s="1"/>
  <c r="AG75" i="1"/>
  <c r="AH75" i="1" s="1"/>
  <c r="AG74" i="1"/>
  <c r="AH74" i="1" s="1"/>
  <c r="AG73" i="1"/>
  <c r="AH73" i="1" s="1"/>
  <c r="AG72" i="1"/>
  <c r="AH72" i="1" s="1"/>
  <c r="AG71" i="1"/>
  <c r="AH71" i="1" s="1"/>
  <c r="AG70" i="1"/>
  <c r="AG69" i="1"/>
  <c r="AH69" i="1" s="1"/>
  <c r="AG68" i="1"/>
  <c r="AG67" i="1"/>
  <c r="AG66" i="1"/>
  <c r="AH66" i="1" s="1"/>
  <c r="AG65" i="1"/>
  <c r="AG64" i="1"/>
  <c r="AH64" i="1" s="1"/>
  <c r="AG63" i="1"/>
  <c r="AH63" i="1" s="1"/>
  <c r="AG62" i="1"/>
  <c r="AH62" i="1" s="1"/>
  <c r="AG61" i="1"/>
  <c r="AH61" i="1" s="1"/>
  <c r="AG60" i="1"/>
  <c r="AG59" i="1"/>
  <c r="AH59" i="1" s="1"/>
  <c r="AG58" i="1"/>
  <c r="AH58" i="1" s="1"/>
  <c r="AG57" i="1"/>
  <c r="AH57" i="1" s="1"/>
  <c r="AG56" i="1"/>
  <c r="AH56" i="1" s="1"/>
  <c r="AG55" i="1"/>
  <c r="AH55" i="1" s="1"/>
  <c r="AG54" i="1"/>
  <c r="AH54" i="1" s="1"/>
  <c r="AG53" i="1"/>
  <c r="AH53" i="1" s="1"/>
  <c r="AG52" i="1"/>
  <c r="AG51" i="1"/>
  <c r="AH51" i="1" s="1"/>
  <c r="AG50" i="1"/>
  <c r="AH50" i="1" s="1"/>
  <c r="AG49" i="1"/>
  <c r="AH49" i="1" s="1"/>
  <c r="AG48" i="1"/>
  <c r="AH48" i="1" s="1"/>
  <c r="AG47" i="1"/>
  <c r="AH47" i="1" s="1"/>
  <c r="AG46" i="1"/>
  <c r="AH46" i="1" s="1"/>
  <c r="AG45" i="1"/>
  <c r="AH45" i="1" s="1"/>
  <c r="AG44" i="1"/>
  <c r="AG43" i="1"/>
  <c r="AG42" i="1"/>
  <c r="AH42" i="1" s="1"/>
  <c r="AG41" i="1"/>
  <c r="AG40" i="1"/>
  <c r="AG39" i="1"/>
  <c r="AH39" i="1" s="1"/>
  <c r="AG38" i="1"/>
  <c r="AH38" i="1" s="1"/>
  <c r="AG37" i="1"/>
  <c r="AG36" i="1"/>
  <c r="AG35" i="1"/>
  <c r="EU35" i="1" s="1"/>
  <c r="EY35" i="1" s="1"/>
  <c r="AG34" i="1"/>
  <c r="AH34" i="1" s="1"/>
  <c r="AG33" i="1"/>
  <c r="AH33" i="1" s="1"/>
  <c r="AG32" i="1"/>
  <c r="AH32" i="1" s="1"/>
  <c r="AG31" i="1"/>
  <c r="AH31" i="1" s="1"/>
  <c r="AG30" i="1"/>
  <c r="AH30" i="1" s="1"/>
  <c r="AG29" i="1"/>
  <c r="AG28" i="1"/>
  <c r="AG27" i="1"/>
  <c r="AG26" i="1"/>
  <c r="AH26" i="1" s="1"/>
  <c r="AG25" i="1"/>
  <c r="AG24" i="1"/>
  <c r="AG23" i="1"/>
  <c r="AH23" i="1" s="1"/>
  <c r="AG22" i="1"/>
  <c r="AH22" i="1" s="1"/>
  <c r="AG21" i="1"/>
  <c r="AH21" i="1" s="1"/>
  <c r="AG20" i="1"/>
  <c r="AG19" i="1"/>
  <c r="EU19" i="1" s="1"/>
  <c r="EY19" i="1" s="1"/>
  <c r="AG18" i="1"/>
  <c r="AH18" i="1" s="1"/>
  <c r="AG17" i="1"/>
  <c r="EU17" i="1" s="1"/>
  <c r="AH488" i="1"/>
  <c r="J81" i="5" l="1"/>
  <c r="J85" i="5" s="1"/>
  <c r="J88" i="5" s="1"/>
  <c r="D54" i="5"/>
  <c r="AJ81" i="5"/>
  <c r="AJ83" i="5" s="1"/>
  <c r="AJ85" i="5" s="1"/>
  <c r="AJ88" i="5" s="1"/>
  <c r="V81" i="5"/>
  <c r="V83" i="5" s="1"/>
  <c r="V85" i="5" s="1"/>
  <c r="V88" i="5" s="1"/>
  <c r="P81" i="5"/>
  <c r="P85" i="5" s="1"/>
  <c r="P88" i="5" s="1"/>
  <c r="Z81" i="5"/>
  <c r="Z83" i="5" s="1"/>
  <c r="Z85" i="5" s="1"/>
  <c r="Z88" i="5" s="1"/>
  <c r="Q81" i="5"/>
  <c r="Q85" i="5" s="1"/>
  <c r="Q88" i="5" s="1"/>
  <c r="AB81" i="5"/>
  <c r="AB83" i="5" s="1"/>
  <c r="AB85" i="5" s="1"/>
  <c r="AB88" i="5" s="1"/>
  <c r="V81" i="6"/>
  <c r="R81" i="5"/>
  <c r="R85" i="5" s="1"/>
  <c r="R88" i="5" s="1"/>
  <c r="F81" i="5"/>
  <c r="F85" i="5" s="1"/>
  <c r="F88" i="5" s="1"/>
  <c r="AU635" i="1"/>
  <c r="AX635" i="1" s="1" a="1"/>
  <c r="AX635" i="1" s="1"/>
  <c r="CR547" i="1"/>
  <c r="CR507" i="1"/>
  <c r="BZ527" i="1"/>
  <c r="CC527" i="1" s="1" a="1"/>
  <c r="CC527" i="1" s="1"/>
  <c r="EU690" i="1"/>
  <c r="EY690" i="1" s="1"/>
  <c r="DW5" i="1"/>
  <c r="EX5" i="1"/>
  <c r="FB5" i="1" s="1"/>
  <c r="DW13" i="1"/>
  <c r="EX13" i="1"/>
  <c r="FB13" i="1" s="1"/>
  <c r="CR506" i="1"/>
  <c r="EW506" i="1"/>
  <c r="FA506" i="1" s="1"/>
  <c r="DW509" i="1"/>
  <c r="EX509" i="1"/>
  <c r="FB509" i="1" s="1"/>
  <c r="DW513" i="1"/>
  <c r="EX513" i="1"/>
  <c r="FB513" i="1" s="1"/>
  <c r="DW517" i="1"/>
  <c r="EX517" i="1"/>
  <c r="FB517" i="1" s="1"/>
  <c r="DW518" i="1"/>
  <c r="AH519" i="1"/>
  <c r="DW519" i="1"/>
  <c r="CR522" i="1"/>
  <c r="EW522" i="1"/>
  <c r="FA522" i="1" s="1"/>
  <c r="CR529" i="1"/>
  <c r="EW529" i="1"/>
  <c r="FA529" i="1" s="1"/>
  <c r="DW535" i="1"/>
  <c r="EX535" i="1"/>
  <c r="FB535" i="1" s="1"/>
  <c r="CR538" i="1"/>
  <c r="EW538" i="1"/>
  <c r="FA538" i="1" s="1"/>
  <c r="DW544" i="1"/>
  <c r="EX544" i="1"/>
  <c r="FB544" i="1" s="1"/>
  <c r="CR557" i="1"/>
  <c r="EW557" i="1"/>
  <c r="FA557" i="1" s="1"/>
  <c r="CR572" i="1"/>
  <c r="EW572" i="1"/>
  <c r="FA572" i="1" s="1"/>
  <c r="DW577" i="1"/>
  <c r="EX577" i="1"/>
  <c r="FB577" i="1" s="1"/>
  <c r="CR580" i="1"/>
  <c r="EW580" i="1"/>
  <c r="FA580" i="1" s="1"/>
  <c r="CR585" i="1"/>
  <c r="EW585" i="1"/>
  <c r="FA585" i="1" s="1"/>
  <c r="CR594" i="1"/>
  <c r="EW594" i="1"/>
  <c r="FA594" i="1" s="1"/>
  <c r="CR620" i="1"/>
  <c r="EW620" i="1"/>
  <c r="FA620" i="1" s="1"/>
  <c r="CR627" i="1"/>
  <c r="EW627" i="1"/>
  <c r="FA627" i="1" s="1"/>
  <c r="DW651" i="1"/>
  <c r="EX651" i="1"/>
  <c r="FB651" i="1" s="1"/>
  <c r="DW655" i="1"/>
  <c r="EX655" i="1"/>
  <c r="FB655" i="1" s="1"/>
  <c r="DW678" i="1"/>
  <c r="EX678" i="1"/>
  <c r="FB678" i="1" s="1"/>
  <c r="CR685" i="1"/>
  <c r="EW685" i="1"/>
  <c r="FA685" i="1" s="1"/>
  <c r="DW688" i="1"/>
  <c r="EX688" i="1"/>
  <c r="FB688" i="1" s="1"/>
  <c r="CR696" i="1"/>
  <c r="EW696" i="1"/>
  <c r="FA696" i="1" s="1"/>
  <c r="DW19" i="1"/>
  <c r="EX19" i="1"/>
  <c r="DW27" i="1"/>
  <c r="EX27" i="1"/>
  <c r="DW35" i="1"/>
  <c r="EX35" i="1"/>
  <c r="FB35" i="1" s="1"/>
  <c r="DW43" i="1"/>
  <c r="EX43" i="1"/>
  <c r="DW51" i="1"/>
  <c r="EX51" i="1"/>
  <c r="DW67" i="1"/>
  <c r="EX67" i="1"/>
  <c r="DW91" i="1"/>
  <c r="EX91" i="1"/>
  <c r="FB91" i="1" s="1"/>
  <c r="DW107" i="1"/>
  <c r="EX107" i="1"/>
  <c r="DW115" i="1"/>
  <c r="EX115" i="1"/>
  <c r="DW123" i="1"/>
  <c r="EX123" i="1"/>
  <c r="DW131" i="1"/>
  <c r="EX131" i="1"/>
  <c r="FB131" i="1" s="1"/>
  <c r="DW139" i="1"/>
  <c r="EX139" i="1"/>
  <c r="DW147" i="1"/>
  <c r="EX147" i="1"/>
  <c r="DW162" i="1"/>
  <c r="EX162" i="1"/>
  <c r="DW170" i="1"/>
  <c r="EX170" i="1"/>
  <c r="FB170" i="1" s="1"/>
  <c r="DW178" i="1"/>
  <c r="EX178" i="1"/>
  <c r="DW186" i="1"/>
  <c r="EX186" i="1"/>
  <c r="DW194" i="1"/>
  <c r="EX194" i="1"/>
  <c r="DW202" i="1"/>
  <c r="EX202" i="1"/>
  <c r="FB202" i="1" s="1"/>
  <c r="DW210" i="1"/>
  <c r="EX210" i="1"/>
  <c r="DW218" i="1"/>
  <c r="EX218" i="1"/>
  <c r="DW234" i="1"/>
  <c r="EX234" i="1"/>
  <c r="DW242" i="1"/>
  <c r="EX242" i="1"/>
  <c r="FB242" i="1" s="1"/>
  <c r="DW250" i="1"/>
  <c r="EX250" i="1"/>
  <c r="DW258" i="1"/>
  <c r="EX258" i="1"/>
  <c r="DW274" i="1"/>
  <c r="EX274" i="1"/>
  <c r="DW282" i="1"/>
  <c r="EX282" i="1"/>
  <c r="FB282" i="1" s="1"/>
  <c r="DW290" i="1"/>
  <c r="EX290" i="1"/>
  <c r="DW298" i="1"/>
  <c r="EX298" i="1"/>
  <c r="DW322" i="1"/>
  <c r="EX322" i="1"/>
  <c r="DW330" i="1"/>
  <c r="EX330" i="1"/>
  <c r="FB330" i="1" s="1"/>
  <c r="DW338" i="1"/>
  <c r="EX338" i="1"/>
  <c r="DW346" i="1"/>
  <c r="EX346" i="1"/>
  <c r="DW354" i="1"/>
  <c r="EX354" i="1"/>
  <c r="DW362" i="1"/>
  <c r="EX362" i="1"/>
  <c r="FB362" i="1" s="1"/>
  <c r="DW378" i="1"/>
  <c r="EX378" i="1"/>
  <c r="DW410" i="1"/>
  <c r="EX410" i="1"/>
  <c r="DW439" i="1"/>
  <c r="EX439" i="1"/>
  <c r="FB439" i="1" s="1"/>
  <c r="DW447" i="1"/>
  <c r="EX447" i="1"/>
  <c r="FB447" i="1" s="1"/>
  <c r="DW462" i="1"/>
  <c r="EX462" i="1"/>
  <c r="DW483" i="1"/>
  <c r="EX483" i="1"/>
  <c r="DW491" i="1"/>
  <c r="EX491" i="1"/>
  <c r="CR6" i="1"/>
  <c r="EW6" i="1"/>
  <c r="FA6" i="1" s="1"/>
  <c r="CR14" i="1"/>
  <c r="EW14" i="1"/>
  <c r="FA14" i="1" s="1"/>
  <c r="DW499" i="1"/>
  <c r="EX499" i="1"/>
  <c r="FB499" i="1" s="1"/>
  <c r="CR510" i="1"/>
  <c r="EW510" i="1"/>
  <c r="FA510" i="1" s="1"/>
  <c r="CR514" i="1"/>
  <c r="EW514" i="1"/>
  <c r="FA514" i="1" s="1"/>
  <c r="DW527" i="1"/>
  <c r="EX527" i="1"/>
  <c r="FB527" i="1" s="1"/>
  <c r="CR536" i="1"/>
  <c r="EW536" i="1"/>
  <c r="FA536" i="1" s="1"/>
  <c r="DW552" i="1"/>
  <c r="EX552" i="1"/>
  <c r="FB552" i="1" s="1"/>
  <c r="DW567" i="1"/>
  <c r="EX567" i="1"/>
  <c r="FB567" i="1" s="1"/>
  <c r="DW570" i="1"/>
  <c r="EX570" i="1"/>
  <c r="FB570" i="1" s="1"/>
  <c r="CR578" i="1"/>
  <c r="EW578" i="1"/>
  <c r="FA578" i="1" s="1"/>
  <c r="DW582" i="1"/>
  <c r="EX582" i="1"/>
  <c r="FB582" i="1" s="1"/>
  <c r="DW587" i="1"/>
  <c r="EX587" i="1"/>
  <c r="FB587" i="1" s="1"/>
  <c r="CR599" i="1"/>
  <c r="EW599" i="1"/>
  <c r="FA599" i="1" s="1"/>
  <c r="DW614" i="1"/>
  <c r="EX614" i="1"/>
  <c r="FB614" i="1" s="1"/>
  <c r="DW625" i="1"/>
  <c r="EX625" i="1"/>
  <c r="FB625" i="1" s="1"/>
  <c r="DW637" i="1"/>
  <c r="EX637" i="1"/>
  <c r="FB637" i="1" s="1"/>
  <c r="CR648" i="1"/>
  <c r="EW648" i="1"/>
  <c r="FA648" i="1" s="1"/>
  <c r="CR652" i="1"/>
  <c r="EW652" i="1"/>
  <c r="FA652" i="1" s="1"/>
  <c r="CR657" i="1"/>
  <c r="EW657" i="1"/>
  <c r="FA657" i="1" s="1"/>
  <c r="DW672" i="1"/>
  <c r="EX672" i="1"/>
  <c r="FB672" i="1" s="1"/>
  <c r="CR679" i="1"/>
  <c r="EW679" i="1"/>
  <c r="FA679" i="1" s="1"/>
  <c r="DW683" i="1"/>
  <c r="EX683" i="1"/>
  <c r="FB683" i="1" s="1"/>
  <c r="CR689" i="1"/>
  <c r="EW689" i="1"/>
  <c r="FA689" i="1" s="1"/>
  <c r="CR380" i="1"/>
  <c r="EW380" i="1"/>
  <c r="FA380" i="1" s="1"/>
  <c r="CR396" i="1"/>
  <c r="EW396" i="1"/>
  <c r="CR404" i="1"/>
  <c r="EW404" i="1"/>
  <c r="CR419" i="1"/>
  <c r="EW419" i="1"/>
  <c r="FA419" i="1" s="1"/>
  <c r="CR433" i="1"/>
  <c r="EW433" i="1"/>
  <c r="FA433" i="1" s="1"/>
  <c r="CR441" i="1"/>
  <c r="EW441" i="1"/>
  <c r="CR449" i="1"/>
  <c r="EW449" i="1"/>
  <c r="CR464" i="1"/>
  <c r="EW464" i="1"/>
  <c r="DW4" i="1"/>
  <c r="EX4" i="1"/>
  <c r="FB4" i="1" s="1"/>
  <c r="DW12" i="1"/>
  <c r="EX12" i="1"/>
  <c r="FB12" i="1" s="1"/>
  <c r="DW16" i="1"/>
  <c r="EX16" i="1"/>
  <c r="FB16" i="1" s="1"/>
  <c r="DW497" i="1"/>
  <c r="EX497" i="1"/>
  <c r="FB497" i="1" s="1"/>
  <c r="AH499" i="1"/>
  <c r="CR501" i="1"/>
  <c r="EW501" i="1"/>
  <c r="FA501" i="1" s="1"/>
  <c r="CR505" i="1"/>
  <c r="EW505" i="1"/>
  <c r="FA505" i="1" s="1"/>
  <c r="DW508" i="1"/>
  <c r="EX508" i="1"/>
  <c r="FB508" i="1" s="1"/>
  <c r="DW512" i="1"/>
  <c r="EX512" i="1"/>
  <c r="FB512" i="1" s="1"/>
  <c r="DW516" i="1"/>
  <c r="EX516" i="1"/>
  <c r="FB516" i="1" s="1"/>
  <c r="CR518" i="1"/>
  <c r="EW518" i="1"/>
  <c r="FA518" i="1" s="1"/>
  <c r="CR519" i="1"/>
  <c r="EW519" i="1"/>
  <c r="FA519" i="1" s="1"/>
  <c r="CR520" i="1"/>
  <c r="EW520" i="1"/>
  <c r="FA520" i="1" s="1"/>
  <c r="CR528" i="1"/>
  <c r="EW528" i="1"/>
  <c r="FA528" i="1" s="1"/>
  <c r="DW534" i="1"/>
  <c r="EX534" i="1"/>
  <c r="FB534" i="1" s="1"/>
  <c r="CR545" i="1"/>
  <c r="EW545" i="1"/>
  <c r="FA545" i="1" s="1"/>
  <c r="CR556" i="1"/>
  <c r="EW556" i="1"/>
  <c r="FA556" i="1" s="1"/>
  <c r="CR568" i="1"/>
  <c r="EW568" i="1"/>
  <c r="FA568" i="1" s="1"/>
  <c r="CR571" i="1"/>
  <c r="EW571" i="1"/>
  <c r="FA571" i="1" s="1"/>
  <c r="DW576" i="1"/>
  <c r="EX576" i="1"/>
  <c r="FB576" i="1" s="1"/>
  <c r="CR583" i="1"/>
  <c r="EW583" i="1"/>
  <c r="FA583" i="1" s="1"/>
  <c r="CR593" i="1"/>
  <c r="EW593" i="1"/>
  <c r="FA593" i="1" s="1"/>
  <c r="DW602" i="1"/>
  <c r="EX602" i="1"/>
  <c r="FB602" i="1" s="1"/>
  <c r="DW606" i="1"/>
  <c r="EX606" i="1"/>
  <c r="FB606" i="1" s="1"/>
  <c r="DW611" i="1"/>
  <c r="EX611" i="1"/>
  <c r="FB611" i="1" s="1"/>
  <c r="CR615" i="1"/>
  <c r="EW615" i="1"/>
  <c r="FA615" i="1" s="1"/>
  <c r="CR626" i="1"/>
  <c r="EW626" i="1"/>
  <c r="FA626" i="1" s="1"/>
  <c r="CR645" i="1"/>
  <c r="EW645" i="1"/>
  <c r="FA645" i="1" s="1"/>
  <c r="DW650" i="1"/>
  <c r="EX650" i="1"/>
  <c r="FB650" i="1" s="1"/>
  <c r="DW654" i="1"/>
  <c r="EX654" i="1"/>
  <c r="FB654" i="1" s="1"/>
  <c r="DW661" i="1"/>
  <c r="EX661" i="1"/>
  <c r="FB661" i="1" s="1"/>
  <c r="DW665" i="1"/>
  <c r="EX665" i="1"/>
  <c r="FB665" i="1" s="1"/>
  <c r="AH677" i="1"/>
  <c r="DW677" i="1"/>
  <c r="DW681" i="1"/>
  <c r="EX681" i="1"/>
  <c r="FB681" i="1" s="1"/>
  <c r="CR684" i="1"/>
  <c r="EW684" i="1"/>
  <c r="FA684" i="1" s="1"/>
  <c r="DW687" i="1"/>
  <c r="EX687" i="1"/>
  <c r="FB687" i="1" s="1"/>
  <c r="EU2" i="1"/>
  <c r="EY2" i="1" s="1"/>
  <c r="CR5" i="1"/>
  <c r="EW5" i="1"/>
  <c r="FA5" i="1" s="1"/>
  <c r="CR13" i="1"/>
  <c r="EW13" i="1"/>
  <c r="FA13" i="1" s="1"/>
  <c r="CR509" i="1"/>
  <c r="EW509" i="1"/>
  <c r="FA509" i="1" s="1"/>
  <c r="CR513" i="1"/>
  <c r="EW513" i="1"/>
  <c r="FA513" i="1" s="1"/>
  <c r="CR517" i="1"/>
  <c r="EW517" i="1"/>
  <c r="FA517" i="1" s="1"/>
  <c r="DW523" i="1"/>
  <c r="EX523" i="1"/>
  <c r="FB523" i="1" s="1"/>
  <c r="DW526" i="1"/>
  <c r="EX526" i="1"/>
  <c r="FB526" i="1" s="1"/>
  <c r="DW531" i="1"/>
  <c r="EX531" i="1"/>
  <c r="FB531" i="1" s="1"/>
  <c r="DW533" i="1"/>
  <c r="EX533" i="1"/>
  <c r="FB533" i="1" s="1"/>
  <c r="AH534" i="1"/>
  <c r="CR535" i="1"/>
  <c r="EW535" i="1"/>
  <c r="FA535" i="1" s="1"/>
  <c r="CR544" i="1"/>
  <c r="EW544" i="1"/>
  <c r="FA544" i="1" s="1"/>
  <c r="DW566" i="1"/>
  <c r="EX566" i="1"/>
  <c r="FB566" i="1" s="1"/>
  <c r="DW573" i="1"/>
  <c r="EX573" i="1"/>
  <c r="FB573" i="1" s="1"/>
  <c r="CR577" i="1"/>
  <c r="EW577" i="1"/>
  <c r="FA577" i="1" s="1"/>
  <c r="DW581" i="1"/>
  <c r="EX581" i="1"/>
  <c r="FB581" i="1" s="1"/>
  <c r="DW586" i="1"/>
  <c r="EX586" i="1"/>
  <c r="FB586" i="1" s="1"/>
  <c r="DW595" i="1"/>
  <c r="EX595" i="1"/>
  <c r="FB595" i="1" s="1"/>
  <c r="DW623" i="1"/>
  <c r="EX623" i="1"/>
  <c r="FB623" i="1" s="1"/>
  <c r="DW636" i="1"/>
  <c r="EX636" i="1"/>
  <c r="FB636" i="1" s="1"/>
  <c r="CR651" i="1"/>
  <c r="EW651" i="1"/>
  <c r="FA651" i="1" s="1"/>
  <c r="CR655" i="1"/>
  <c r="EW655" i="1"/>
  <c r="FA655" i="1" s="1"/>
  <c r="CR678" i="1"/>
  <c r="EW678" i="1"/>
  <c r="FA678" i="1" s="1"/>
  <c r="CR688" i="1"/>
  <c r="EW688" i="1"/>
  <c r="FA688" i="1" s="1"/>
  <c r="DW11" i="1"/>
  <c r="EX11" i="1"/>
  <c r="FB11" i="1" s="1"/>
  <c r="DW15" i="1"/>
  <c r="EX15" i="1"/>
  <c r="FB15" i="1" s="1"/>
  <c r="BZ495" i="1"/>
  <c r="CR499" i="1"/>
  <c r="EW499" i="1"/>
  <c r="FA499" i="1" s="1"/>
  <c r="DW507" i="1"/>
  <c r="EX507" i="1"/>
  <c r="FB507" i="1" s="1"/>
  <c r="DW511" i="1"/>
  <c r="EX511" i="1"/>
  <c r="FB511" i="1" s="1"/>
  <c r="DW515" i="1"/>
  <c r="EX515" i="1"/>
  <c r="FB515" i="1" s="1"/>
  <c r="CR527" i="1"/>
  <c r="EW527" i="1"/>
  <c r="FA527" i="1" s="1"/>
  <c r="DW530" i="1"/>
  <c r="AH531" i="1"/>
  <c r="DW539" i="1"/>
  <c r="EX539" i="1"/>
  <c r="FB539" i="1" s="1"/>
  <c r="CR552" i="1"/>
  <c r="EW552" i="1"/>
  <c r="FA552" i="1" s="1"/>
  <c r="DW560" i="1"/>
  <c r="EX560" i="1"/>
  <c r="FB560" i="1" s="1"/>
  <c r="CR567" i="1"/>
  <c r="EW567" i="1"/>
  <c r="FA567" i="1" s="1"/>
  <c r="CR570" i="1"/>
  <c r="EW570" i="1"/>
  <c r="FA570" i="1" s="1"/>
  <c r="CR582" i="1"/>
  <c r="EW582" i="1"/>
  <c r="FA582" i="1" s="1"/>
  <c r="CR587" i="1"/>
  <c r="EW587" i="1"/>
  <c r="FA587" i="1" s="1"/>
  <c r="DW601" i="1"/>
  <c r="EX601" i="1"/>
  <c r="FB601" i="1" s="1"/>
  <c r="DW604" i="1"/>
  <c r="EX604" i="1"/>
  <c r="FB604" i="1" s="1"/>
  <c r="DW608" i="1"/>
  <c r="EX608" i="1"/>
  <c r="FB608" i="1" s="1"/>
  <c r="CR614" i="1"/>
  <c r="EW614" i="1"/>
  <c r="FA614" i="1" s="1"/>
  <c r="CR625" i="1"/>
  <c r="EW625" i="1"/>
  <c r="FA625" i="1" s="1"/>
  <c r="CR637" i="1"/>
  <c r="EW637" i="1"/>
  <c r="FA637" i="1" s="1"/>
  <c r="DW649" i="1"/>
  <c r="EX649" i="1"/>
  <c r="FB649" i="1" s="1"/>
  <c r="DW653" i="1"/>
  <c r="EX653" i="1"/>
  <c r="FB653" i="1" s="1"/>
  <c r="DW658" i="1"/>
  <c r="EX658" i="1"/>
  <c r="FB658" i="1" s="1"/>
  <c r="CR672" i="1"/>
  <c r="EW672" i="1"/>
  <c r="FA672" i="1" s="1"/>
  <c r="CR677" i="1"/>
  <c r="EW677" i="1"/>
  <c r="FA677" i="1" s="1"/>
  <c r="DW680" i="1"/>
  <c r="EX680" i="1"/>
  <c r="FB680" i="1" s="1"/>
  <c r="CR683" i="1"/>
  <c r="EW683" i="1"/>
  <c r="FA683" i="1" s="1"/>
  <c r="DW686" i="1"/>
  <c r="EX686" i="1"/>
  <c r="FB686" i="1" s="1"/>
  <c r="DW690" i="1"/>
  <c r="EX690" i="1"/>
  <c r="FB690" i="1" s="1"/>
  <c r="CR4" i="1"/>
  <c r="EW4" i="1"/>
  <c r="FA4" i="1" s="1"/>
  <c r="CR12" i="1"/>
  <c r="EW12" i="1"/>
  <c r="FA12" i="1" s="1"/>
  <c r="CR16" i="1"/>
  <c r="EW16" i="1"/>
  <c r="FA16" i="1" s="1"/>
  <c r="CR497" i="1"/>
  <c r="EW497" i="1"/>
  <c r="FA497" i="1" s="1"/>
  <c r="DW506" i="1"/>
  <c r="EX506" i="1"/>
  <c r="FB506" i="1" s="1"/>
  <c r="CR508" i="1"/>
  <c r="EW508" i="1"/>
  <c r="FA508" i="1" s="1"/>
  <c r="CR512" i="1"/>
  <c r="EW512" i="1"/>
  <c r="FA512" i="1" s="1"/>
  <c r="CR516" i="1"/>
  <c r="EW516" i="1"/>
  <c r="FA516" i="1" s="1"/>
  <c r="BM520" i="1"/>
  <c r="DW522" i="1"/>
  <c r="EX522" i="1"/>
  <c r="FB522" i="1" s="1"/>
  <c r="DW529" i="1"/>
  <c r="EX529" i="1"/>
  <c r="FB529" i="1" s="1"/>
  <c r="CR534" i="1"/>
  <c r="EW534" i="1"/>
  <c r="FA534" i="1" s="1"/>
  <c r="DW538" i="1"/>
  <c r="EX538" i="1"/>
  <c r="FB538" i="1" s="1"/>
  <c r="EU544" i="1"/>
  <c r="EY544" i="1" s="1"/>
  <c r="DW557" i="1"/>
  <c r="EX557" i="1"/>
  <c r="FB557" i="1" s="1"/>
  <c r="DW572" i="1"/>
  <c r="EX572" i="1"/>
  <c r="FB572" i="1" s="1"/>
  <c r="CR576" i="1"/>
  <c r="EW576" i="1"/>
  <c r="FA576" i="1" s="1"/>
  <c r="DW580" i="1"/>
  <c r="EX580" i="1"/>
  <c r="FB580" i="1" s="1"/>
  <c r="DW585" i="1"/>
  <c r="EX585" i="1"/>
  <c r="FB585" i="1" s="1"/>
  <c r="DW594" i="1"/>
  <c r="EX594" i="1"/>
  <c r="FB594" i="1" s="1"/>
  <c r="CR602" i="1"/>
  <c r="EW602" i="1"/>
  <c r="FA602" i="1" s="1"/>
  <c r="CR606" i="1"/>
  <c r="EW606" i="1"/>
  <c r="FA606" i="1" s="1"/>
  <c r="CR611" i="1"/>
  <c r="EW611" i="1"/>
  <c r="FA611" i="1" s="1"/>
  <c r="DW620" i="1"/>
  <c r="EX620" i="1"/>
  <c r="FB620" i="1" s="1"/>
  <c r="DW627" i="1"/>
  <c r="EX627" i="1"/>
  <c r="FB627" i="1" s="1"/>
  <c r="CR650" i="1"/>
  <c r="EW650" i="1"/>
  <c r="FA650" i="1" s="1"/>
  <c r="CR654" i="1"/>
  <c r="EW654" i="1"/>
  <c r="FA654" i="1" s="1"/>
  <c r="CR661" i="1"/>
  <c r="EW661" i="1"/>
  <c r="FA661" i="1" s="1"/>
  <c r="CR665" i="1"/>
  <c r="EW665" i="1"/>
  <c r="FA665" i="1" s="1"/>
  <c r="CR681" i="1"/>
  <c r="EW681" i="1"/>
  <c r="FA681" i="1" s="1"/>
  <c r="DW685" i="1"/>
  <c r="EX685" i="1"/>
  <c r="FB685" i="1" s="1"/>
  <c r="AH686" i="1"/>
  <c r="CR687" i="1"/>
  <c r="EW687" i="1"/>
  <c r="FA687" i="1" s="1"/>
  <c r="DW696" i="1"/>
  <c r="EX696" i="1"/>
  <c r="FB696" i="1" s="1"/>
  <c r="DW6" i="1"/>
  <c r="EX6" i="1"/>
  <c r="FB6" i="1" s="1"/>
  <c r="DW14" i="1"/>
  <c r="EX14" i="1"/>
  <c r="FB14" i="1" s="1"/>
  <c r="DW510" i="1"/>
  <c r="EX510" i="1"/>
  <c r="FB510" i="1" s="1"/>
  <c r="DW514" i="1"/>
  <c r="EX514" i="1"/>
  <c r="FB514" i="1" s="1"/>
  <c r="CR523" i="1"/>
  <c r="EW523" i="1"/>
  <c r="FA523" i="1" s="1"/>
  <c r="CR526" i="1"/>
  <c r="EW526" i="1"/>
  <c r="FA526" i="1" s="1"/>
  <c r="CR530" i="1"/>
  <c r="EW530" i="1"/>
  <c r="FA530" i="1" s="1"/>
  <c r="CR531" i="1"/>
  <c r="EW531" i="1"/>
  <c r="FA531" i="1" s="1"/>
  <c r="CR533" i="1"/>
  <c r="EW533" i="1"/>
  <c r="FA533" i="1" s="1"/>
  <c r="DW536" i="1"/>
  <c r="EX536" i="1"/>
  <c r="FB536" i="1" s="1"/>
  <c r="DW547" i="1"/>
  <c r="EX547" i="1"/>
  <c r="FB547" i="1" s="1"/>
  <c r="CR566" i="1"/>
  <c r="EW566" i="1"/>
  <c r="FA566" i="1" s="1"/>
  <c r="CR573" i="1"/>
  <c r="EW573" i="1"/>
  <c r="FA573" i="1" s="1"/>
  <c r="DW578" i="1"/>
  <c r="EX578" i="1"/>
  <c r="FB578" i="1" s="1"/>
  <c r="CR581" i="1"/>
  <c r="EW581" i="1"/>
  <c r="FA581" i="1" s="1"/>
  <c r="CR586" i="1"/>
  <c r="EW586" i="1"/>
  <c r="FA586" i="1" s="1"/>
  <c r="CR595" i="1"/>
  <c r="EW595" i="1"/>
  <c r="FA595" i="1" s="1"/>
  <c r="DW599" i="1"/>
  <c r="EX599" i="1"/>
  <c r="FB599" i="1" s="1"/>
  <c r="CR623" i="1"/>
  <c r="EW623" i="1"/>
  <c r="FA623" i="1" s="1"/>
  <c r="CR636" i="1"/>
  <c r="EW636" i="1"/>
  <c r="FA636" i="1" s="1"/>
  <c r="DW648" i="1"/>
  <c r="EX648" i="1"/>
  <c r="FB648" i="1" s="1"/>
  <c r="DW652" i="1"/>
  <c r="EX652" i="1"/>
  <c r="FB652" i="1" s="1"/>
  <c r="DW657" i="1"/>
  <c r="EX657" i="1"/>
  <c r="FB657" i="1" s="1"/>
  <c r="DW679" i="1"/>
  <c r="EX679" i="1"/>
  <c r="FB679" i="1" s="1"/>
  <c r="DW689" i="1"/>
  <c r="EX689" i="1"/>
  <c r="FB689" i="1" s="1"/>
  <c r="AH696" i="1"/>
  <c r="CR11" i="1"/>
  <c r="EW11" i="1"/>
  <c r="FA11" i="1" s="1"/>
  <c r="CR15" i="1"/>
  <c r="EW15" i="1"/>
  <c r="FA15" i="1" s="1"/>
  <c r="DW501" i="1"/>
  <c r="EX501" i="1"/>
  <c r="FB501" i="1" s="1"/>
  <c r="DW505" i="1"/>
  <c r="EX505" i="1"/>
  <c r="FB505" i="1" s="1"/>
  <c r="CR511" i="1"/>
  <c r="EW511" i="1"/>
  <c r="FA511" i="1" s="1"/>
  <c r="CR515" i="1"/>
  <c r="EW515" i="1"/>
  <c r="FA515" i="1" s="1"/>
  <c r="DW520" i="1"/>
  <c r="EX520" i="1"/>
  <c r="FB520" i="1" s="1"/>
  <c r="DW528" i="1"/>
  <c r="EX528" i="1"/>
  <c r="FB528" i="1" s="1"/>
  <c r="CR539" i="1"/>
  <c r="DW545" i="1"/>
  <c r="EX545" i="1"/>
  <c r="FB545" i="1" s="1"/>
  <c r="DW556" i="1"/>
  <c r="EX556" i="1"/>
  <c r="FB556" i="1" s="1"/>
  <c r="CR560" i="1"/>
  <c r="EW560" i="1"/>
  <c r="FA560" i="1" s="1"/>
  <c r="DW568" i="1"/>
  <c r="EX568" i="1"/>
  <c r="FB568" i="1" s="1"/>
  <c r="DW571" i="1"/>
  <c r="EX571" i="1"/>
  <c r="FB571" i="1" s="1"/>
  <c r="DW583" i="1"/>
  <c r="EX583" i="1"/>
  <c r="FB583" i="1" s="1"/>
  <c r="DW593" i="1"/>
  <c r="EX593" i="1"/>
  <c r="FB593" i="1" s="1"/>
  <c r="CR601" i="1"/>
  <c r="EW601" i="1"/>
  <c r="FA601" i="1" s="1"/>
  <c r="CR604" i="1"/>
  <c r="EW604" i="1"/>
  <c r="FA604" i="1" s="1"/>
  <c r="CR608" i="1"/>
  <c r="EW608" i="1"/>
  <c r="FA608" i="1" s="1"/>
  <c r="DW615" i="1"/>
  <c r="EX615" i="1"/>
  <c r="FB615" i="1" s="1"/>
  <c r="DW626" i="1"/>
  <c r="EX626" i="1"/>
  <c r="FB626" i="1" s="1"/>
  <c r="DW645" i="1"/>
  <c r="EX645" i="1"/>
  <c r="FB645" i="1" s="1"/>
  <c r="CR649" i="1"/>
  <c r="EW649" i="1"/>
  <c r="FA649" i="1" s="1"/>
  <c r="CR653" i="1"/>
  <c r="EW653" i="1"/>
  <c r="FA653" i="1" s="1"/>
  <c r="CR658" i="1"/>
  <c r="EW658" i="1"/>
  <c r="FA658" i="1" s="1"/>
  <c r="CR680" i="1"/>
  <c r="EW680" i="1"/>
  <c r="FA680" i="1" s="1"/>
  <c r="BM683" i="1"/>
  <c r="DW684" i="1"/>
  <c r="EX684" i="1"/>
  <c r="FB684" i="1" s="1"/>
  <c r="CR686" i="1"/>
  <c r="EW686" i="1"/>
  <c r="FA686" i="1" s="1"/>
  <c r="CR690" i="1"/>
  <c r="EW690" i="1"/>
  <c r="FA690" i="1" s="1"/>
  <c r="BZ523" i="1"/>
  <c r="CC523" i="1" s="1" a="1"/>
  <c r="CC523" i="1" s="1"/>
  <c r="EJ554" i="1"/>
  <c r="DE558" i="1"/>
  <c r="AU552" i="1"/>
  <c r="AX552" i="1" s="1" a="1"/>
  <c r="AX552" i="1" s="1"/>
  <c r="BZ558" i="1"/>
  <c r="CC558" i="1" s="1" a="1"/>
  <c r="CC558" i="1" s="1"/>
  <c r="AU587" i="1"/>
  <c r="DE592" i="1"/>
  <c r="DF592" i="1" s="1"/>
  <c r="BZ608" i="1"/>
  <c r="DE618" i="1"/>
  <c r="DG618" i="1" s="1"/>
  <c r="DE639" i="1"/>
  <c r="DF639" i="1" s="1"/>
  <c r="DG639" i="1" s="1"/>
  <c r="DE641" i="1"/>
  <c r="DF641" i="1" s="1"/>
  <c r="EJ661" i="1"/>
  <c r="DE549" i="1"/>
  <c r="DG549" i="1" s="1"/>
  <c r="EJ563" i="1"/>
  <c r="EK563" i="1" s="1"/>
  <c r="EL563" i="1" s="1"/>
  <c r="EJ603" i="1"/>
  <c r="EL603" i="1" s="1"/>
  <c r="BZ613" i="1"/>
  <c r="EJ677" i="1"/>
  <c r="BZ562" i="1"/>
  <c r="CC562" i="1" s="1" a="1"/>
  <c r="CC562" i="1" s="1"/>
  <c r="DE582" i="1"/>
  <c r="DF582" i="1" s="1"/>
  <c r="AU595" i="1"/>
  <c r="AX595" i="1" s="1" a="1"/>
  <c r="AX595" i="1" s="1"/>
  <c r="DE599" i="1"/>
  <c r="DE624" i="1"/>
  <c r="DF624" i="1" s="1"/>
  <c r="DG624" i="1" s="1"/>
  <c r="AU645" i="1"/>
  <c r="DE657" i="1"/>
  <c r="DE542" i="1"/>
  <c r="DG542" i="1" s="1"/>
  <c r="AU551" i="1"/>
  <c r="DE552" i="1"/>
  <c r="EJ594" i="1"/>
  <c r="AU634" i="1"/>
  <c r="AX634" i="1" s="1" a="1"/>
  <c r="AX634" i="1" s="1"/>
  <c r="DE672" i="1"/>
  <c r="DF672" i="1" s="1"/>
  <c r="DG672" i="1" s="1"/>
  <c r="AU569" i="1"/>
  <c r="AU605" i="1"/>
  <c r="EJ609" i="1"/>
  <c r="AU686" i="1"/>
  <c r="AX686" i="1" s="1" a="1"/>
  <c r="AX686" i="1" s="1"/>
  <c r="BZ572" i="1"/>
  <c r="CC572" i="1" s="1" a="1"/>
  <c r="CC572" i="1" s="1"/>
  <c r="EJ589" i="1"/>
  <c r="EK589" i="1" s="1"/>
  <c r="EJ590" i="1"/>
  <c r="DE600" i="1"/>
  <c r="DF600" i="1" s="1"/>
  <c r="DG600" i="1" s="1"/>
  <c r="Q81" i="6"/>
  <c r="Q88" i="6" s="1"/>
  <c r="R81" i="6"/>
  <c r="D37" i="6"/>
  <c r="AJ81" i="6"/>
  <c r="AJ85" i="6" s="1"/>
  <c r="AJ88" i="6" s="1"/>
  <c r="AB81" i="6"/>
  <c r="AB85" i="6" s="1"/>
  <c r="AB88" i="6" s="1"/>
  <c r="J81" i="6"/>
  <c r="J88" i="6" s="1"/>
  <c r="G88" i="6"/>
  <c r="V85" i="6"/>
  <c r="V88" i="6" s="1"/>
  <c r="F88" i="6"/>
  <c r="D73" i="6"/>
  <c r="E81" i="6"/>
  <c r="D54" i="6"/>
  <c r="D28" i="6"/>
  <c r="Z81" i="6"/>
  <c r="Z85" i="6" s="1"/>
  <c r="Z88" i="6" s="1"/>
  <c r="I88" i="6"/>
  <c r="P88" i="6"/>
  <c r="H88" i="6"/>
  <c r="R88" i="6"/>
  <c r="D42" i="6"/>
  <c r="D73" i="5"/>
  <c r="D42" i="5"/>
  <c r="D37" i="5"/>
  <c r="D28" i="5"/>
  <c r="E81" i="5"/>
  <c r="AU494" i="1"/>
  <c r="DE494" i="1"/>
  <c r="DG494" i="1" s="1"/>
  <c r="EJ509" i="1"/>
  <c r="EK509" i="1" s="1"/>
  <c r="BZ514" i="1"/>
  <c r="CC514" i="1" s="1" a="1"/>
  <c r="CC514" i="1" s="1"/>
  <c r="AH516" i="1"/>
  <c r="BZ526" i="1"/>
  <c r="CC526" i="1" s="1" a="1"/>
  <c r="CC526" i="1" s="1"/>
  <c r="BZ533" i="1"/>
  <c r="CC533" i="1" s="1" a="1"/>
  <c r="CC533" i="1" s="1"/>
  <c r="BZ579" i="1"/>
  <c r="BZ616" i="1"/>
  <c r="AU619" i="1"/>
  <c r="EU648" i="1"/>
  <c r="EY648" i="1" s="1"/>
  <c r="AU661" i="1"/>
  <c r="AX661" i="1" s="1" a="1"/>
  <c r="AX661" i="1" s="1"/>
  <c r="EJ534" i="1"/>
  <c r="EK534" i="1" s="1"/>
  <c r="EJ555" i="1"/>
  <c r="AH556" i="1"/>
  <c r="EU608" i="1"/>
  <c r="EY608" i="1" s="1"/>
  <c r="AU648" i="1"/>
  <c r="EV690" i="1"/>
  <c r="EZ690" i="1" s="1"/>
  <c r="AU518" i="1"/>
  <c r="AX518" i="1" s="1" a="1"/>
  <c r="AX518" i="1" s="1"/>
  <c r="EU529" i="1"/>
  <c r="EY529" i="1" s="1"/>
  <c r="AU531" i="1"/>
  <c r="AU534" i="1"/>
  <c r="AH545" i="1"/>
  <c r="DE555" i="1"/>
  <c r="DF555" i="1" s="1"/>
  <c r="DG555" i="1" s="1"/>
  <c r="AH566" i="1"/>
  <c r="BM576" i="1"/>
  <c r="AH582" i="1"/>
  <c r="AU606" i="1"/>
  <c r="AX606" i="1" s="1" a="1"/>
  <c r="AX606" i="1" s="1"/>
  <c r="EU615" i="1"/>
  <c r="EY615" i="1" s="1"/>
  <c r="AH625" i="1"/>
  <c r="DE695" i="1"/>
  <c r="DG695" i="1" s="1"/>
  <c r="AU493" i="1"/>
  <c r="BM501" i="1"/>
  <c r="BZ506" i="1"/>
  <c r="EJ526" i="1"/>
  <c r="BM530" i="1"/>
  <c r="EJ546" i="1"/>
  <c r="AH547" i="1"/>
  <c r="BZ552" i="1"/>
  <c r="AU560" i="1"/>
  <c r="BM571" i="1"/>
  <c r="EU586" i="1"/>
  <c r="EY586" i="1" s="1"/>
  <c r="EU627" i="1"/>
  <c r="EY627" i="1" s="1"/>
  <c r="DE635" i="1"/>
  <c r="AU666" i="1"/>
  <c r="AX666" i="1" s="1" a="1"/>
  <c r="AX666" i="1" s="1"/>
  <c r="AU677" i="1"/>
  <c r="BZ503" i="1"/>
  <c r="AH512" i="1"/>
  <c r="EJ515" i="1"/>
  <c r="EK515" i="1" s="1"/>
  <c r="EL515" i="1" s="1"/>
  <c r="AU516" i="1"/>
  <c r="DE516" i="1"/>
  <c r="DE526" i="1"/>
  <c r="BM528" i="1"/>
  <c r="EV685" i="1"/>
  <c r="EZ685" i="1" s="1"/>
  <c r="AH15" i="1"/>
  <c r="EJ15" i="1"/>
  <c r="EK15" i="1" s="1"/>
  <c r="EL15" i="1" s="1"/>
  <c r="DE497" i="1"/>
  <c r="DF497" i="1" s="1"/>
  <c r="DG497" i="1" s="1"/>
  <c r="EJ500" i="1"/>
  <c r="EK500" i="1" s="1"/>
  <c r="EL500" i="1" s="1"/>
  <c r="AU511" i="1"/>
  <c r="AX511" i="1" s="1" a="1"/>
  <c r="AX511" i="1" s="1"/>
  <c r="BM517" i="1"/>
  <c r="EJ518" i="1"/>
  <c r="AU519" i="1"/>
  <c r="BZ528" i="1"/>
  <c r="EU581" i="1"/>
  <c r="EY581" i="1" s="1"/>
  <c r="DE658" i="1"/>
  <c r="DF658" i="1" s="1"/>
  <c r="DG658" i="1" s="1"/>
  <c r="DE676" i="1"/>
  <c r="DF676" i="1" s="1"/>
  <c r="DG676" i="1" s="1"/>
  <c r="BM678" i="1"/>
  <c r="AU682" i="1"/>
  <c r="AX682" i="1" s="1" a="1"/>
  <c r="AX682" i="1" s="1"/>
  <c r="BZ693" i="1"/>
  <c r="EU560" i="1"/>
  <c r="EY560" i="1" s="1"/>
  <c r="DE569" i="1"/>
  <c r="DG569" i="1" s="1"/>
  <c r="EV581" i="1"/>
  <c r="EZ581" i="1" s="1"/>
  <c r="EJ604" i="1"/>
  <c r="EK604" i="1" s="1"/>
  <c r="EL604" i="1" s="1"/>
  <c r="DE496" i="1"/>
  <c r="DG496" i="1" s="1"/>
  <c r="BM514" i="1"/>
  <c r="BZ520" i="1"/>
  <c r="BZ538" i="1"/>
  <c r="CC538" i="1" s="1" a="1"/>
  <c r="CC538" i="1" s="1"/>
  <c r="EJ538" i="1"/>
  <c r="DE539" i="1"/>
  <c r="DF539" i="1" s="1"/>
  <c r="DG539" i="1" s="1"/>
  <c r="AU541" i="1"/>
  <c r="EJ541" i="1"/>
  <c r="EL541" i="1" s="1"/>
  <c r="BZ542" i="1"/>
  <c r="BM544" i="1"/>
  <c r="DE547" i="1"/>
  <c r="DF547" i="1" s="1"/>
  <c r="DG547" i="1" s="1"/>
  <c r="DE554" i="1"/>
  <c r="BM567" i="1"/>
  <c r="BZ568" i="1"/>
  <c r="AU573" i="1"/>
  <c r="AH587" i="1"/>
  <c r="AH601" i="1"/>
  <c r="AH602" i="1"/>
  <c r="BM623" i="1"/>
  <c r="EJ687" i="1"/>
  <c r="EJ692" i="1"/>
  <c r="EK692" i="1" s="1"/>
  <c r="EL692" i="1" s="1"/>
  <c r="EJ13" i="1"/>
  <c r="EK13" i="1" s="1"/>
  <c r="EL13" i="1" s="1"/>
  <c r="BZ14" i="1"/>
  <c r="BZ494" i="1"/>
  <c r="AU495" i="1"/>
  <c r="EJ495" i="1"/>
  <c r="EL495" i="1" s="1"/>
  <c r="AU497" i="1"/>
  <c r="AX497" i="1" s="1" a="1"/>
  <c r="AX497" i="1" s="1"/>
  <c r="AH508" i="1"/>
  <c r="BZ510" i="1"/>
  <c r="BZ511" i="1"/>
  <c r="BZ512" i="1"/>
  <c r="AU513" i="1"/>
  <c r="AX513" i="1" s="1" a="1"/>
  <c r="AX513" i="1" s="1"/>
  <c r="EV513" i="1"/>
  <c r="EZ513" i="1" s="1"/>
  <c r="DE514" i="1"/>
  <c r="AU517" i="1"/>
  <c r="BZ517" i="1"/>
  <c r="CC517" i="1" s="1" a="1"/>
  <c r="CC517" i="1" s="1"/>
  <c r="EJ517" i="1"/>
  <c r="EK517" i="1" s="1"/>
  <c r="EL517" i="1" s="1"/>
  <c r="BM522" i="1"/>
  <c r="DE523" i="1"/>
  <c r="DF523" i="1" s="1"/>
  <c r="DG523" i="1" s="1"/>
  <c r="EU523" i="1"/>
  <c r="EY523" i="1" s="1"/>
  <c r="DE524" i="1"/>
  <c r="DF524" i="1" s="1"/>
  <c r="DG524" i="1" s="1"/>
  <c r="AU525" i="1"/>
  <c r="AX525" i="1" s="1" a="1"/>
  <c r="AX525" i="1" s="1"/>
  <c r="EJ527" i="1"/>
  <c r="EK527" i="1" s="1"/>
  <c r="EL527" i="1" s="1"/>
  <c r="EU527" i="1"/>
  <c r="EY527" i="1" s="1"/>
  <c r="AU528" i="1"/>
  <c r="DE529" i="1"/>
  <c r="DF529" i="1" s="1"/>
  <c r="DG529" i="1" s="1"/>
  <c r="DE530" i="1"/>
  <c r="DF530" i="1" s="1"/>
  <c r="BZ531" i="1"/>
  <c r="EJ531" i="1"/>
  <c r="EK531" i="1" s="1"/>
  <c r="EL531" i="1" s="1"/>
  <c r="EJ535" i="1"/>
  <c r="AU536" i="1"/>
  <c r="AX536" i="1" s="1" a="1"/>
  <c r="AX536" i="1" s="1"/>
  <c r="EJ536" i="1"/>
  <c r="EV539" i="1"/>
  <c r="EZ539" i="1" s="1"/>
  <c r="BZ544" i="1"/>
  <c r="AU553" i="1"/>
  <c r="BZ556" i="1"/>
  <c r="EJ556" i="1"/>
  <c r="EK556" i="1" s="1"/>
  <c r="EL556" i="1" s="1"/>
  <c r="AU557" i="1"/>
  <c r="AX557" i="1" s="1" a="1"/>
  <c r="AX557" i="1" s="1"/>
  <c r="EV557" i="1"/>
  <c r="EZ557" i="1" s="1"/>
  <c r="EJ565" i="1"/>
  <c r="BZ566" i="1"/>
  <c r="DE570" i="1"/>
  <c r="DF570" i="1" s="1"/>
  <c r="DG570" i="1" s="1"/>
  <c r="EV570" i="1"/>
  <c r="EZ570" i="1" s="1"/>
  <c r="EV573" i="1"/>
  <c r="EZ573" i="1" s="1"/>
  <c r="BZ575" i="1"/>
  <c r="EJ575" i="1"/>
  <c r="EJ577" i="1"/>
  <c r="EK577" i="1" s="1"/>
  <c r="EL577" i="1" s="1"/>
  <c r="DE579" i="1"/>
  <c r="EJ580" i="1"/>
  <c r="EK580" i="1" s="1"/>
  <c r="EL580" i="1" s="1"/>
  <c r="DE581" i="1"/>
  <c r="DF581" i="1" s="1"/>
  <c r="DG581" i="1" s="1"/>
  <c r="AH585" i="1"/>
  <c r="DE588" i="1"/>
  <c r="DF588" i="1" s="1"/>
  <c r="DG588" i="1" s="1"/>
  <c r="DE590" i="1"/>
  <c r="DF590" i="1" s="1"/>
  <c r="DG590" i="1" s="1"/>
  <c r="DE593" i="1"/>
  <c r="EU626" i="1"/>
  <c r="EY626" i="1" s="1"/>
  <c r="AH626" i="1"/>
  <c r="BZ6" i="1"/>
  <c r="DE492" i="1"/>
  <c r="DF492" i="1" s="1"/>
  <c r="DG492" i="1" s="1"/>
  <c r="DE495" i="1"/>
  <c r="DG495" i="1" s="1"/>
  <c r="BZ498" i="1"/>
  <c r="AU501" i="1"/>
  <c r="AH509" i="1"/>
  <c r="DE510" i="1"/>
  <c r="DE511" i="1"/>
  <c r="DE518" i="1"/>
  <c r="DF518" i="1" s="1"/>
  <c r="DG518" i="1" s="1"/>
  <c r="DE519" i="1"/>
  <c r="EJ520" i="1"/>
  <c r="EK520" i="1" s="1"/>
  <c r="EL520" i="1" s="1"/>
  <c r="AU521" i="1"/>
  <c r="EJ521" i="1"/>
  <c r="EK521" i="1" s="1"/>
  <c r="EL521" i="1" s="1"/>
  <c r="BZ522" i="1"/>
  <c r="EJ525" i="1"/>
  <c r="EJ530" i="1"/>
  <c r="EK530" i="1" s="1"/>
  <c r="DE532" i="1"/>
  <c r="DF532" i="1" s="1"/>
  <c r="DG532" i="1" s="1"/>
  <c r="AU533" i="1"/>
  <c r="EV533" i="1"/>
  <c r="EZ533" i="1" s="1"/>
  <c r="AU537" i="1"/>
  <c r="BZ539" i="1"/>
  <c r="EJ540" i="1"/>
  <c r="AU543" i="1"/>
  <c r="EJ544" i="1"/>
  <c r="BZ545" i="1"/>
  <c r="AU547" i="1"/>
  <c r="EJ547" i="1"/>
  <c r="EK547" i="1" s="1"/>
  <c r="EL547" i="1" s="1"/>
  <c r="AU550" i="1"/>
  <c r="DE551" i="1"/>
  <c r="DG551" i="1" s="1"/>
  <c r="EJ553" i="1"/>
  <c r="EK553" i="1" s="1"/>
  <c r="AU555" i="1"/>
  <c r="AX555" i="1" s="1" a="1"/>
  <c r="AX555" i="1" s="1"/>
  <c r="BZ557" i="1"/>
  <c r="DE557" i="1"/>
  <c r="DF557" i="1" s="1"/>
  <c r="DG557" i="1" s="1"/>
  <c r="DE561" i="1"/>
  <c r="DF561" i="1" s="1"/>
  <c r="DG561" i="1" s="1"/>
  <c r="DE567" i="1"/>
  <c r="DF567" i="1" s="1"/>
  <c r="DG567" i="1" s="1"/>
  <c r="EU568" i="1"/>
  <c r="EY568" i="1" s="1"/>
  <c r="AU570" i="1"/>
  <c r="BZ573" i="1"/>
  <c r="CC573" i="1" s="1" a="1"/>
  <c r="CC573" i="1" s="1"/>
  <c r="DE584" i="1"/>
  <c r="EJ586" i="1"/>
  <c r="EK586" i="1" s="1"/>
  <c r="EL586" i="1" s="1"/>
  <c r="EV648" i="1"/>
  <c r="EZ648" i="1" s="1"/>
  <c r="BM648" i="1"/>
  <c r="EU655" i="1"/>
  <c r="EY655" i="1" s="1"/>
  <c r="AH655" i="1"/>
  <c r="BZ16" i="1"/>
  <c r="AU500" i="1"/>
  <c r="BZ525" i="1"/>
  <c r="CC525" i="1" s="1" a="1"/>
  <c r="CC525" i="1" s="1"/>
  <c r="DE533" i="1"/>
  <c r="DF533" i="1" s="1"/>
  <c r="DG533" i="1" s="1"/>
  <c r="AU545" i="1"/>
  <c r="AU562" i="1"/>
  <c r="AU566" i="1"/>
  <c r="AU567" i="1"/>
  <c r="EJ2" i="1"/>
  <c r="EK2" i="1" s="1"/>
  <c r="EL2" i="1" s="1"/>
  <c r="CR3" i="1"/>
  <c r="AU4" i="1"/>
  <c r="EJ10" i="1"/>
  <c r="EK10" i="1" s="1"/>
  <c r="EL10" i="1" s="1"/>
  <c r="EJ492" i="1"/>
  <c r="EK492" i="1" s="1"/>
  <c r="EL492" i="1" s="1"/>
  <c r="EJ493" i="1"/>
  <c r="EL493" i="1" s="1"/>
  <c r="BZ496" i="1"/>
  <c r="EJ499" i="1"/>
  <c r="EK499" i="1" s="1"/>
  <c r="EL499" i="1" s="1"/>
  <c r="BZ502" i="1"/>
  <c r="EJ504" i="1"/>
  <c r="EK504" i="1" s="1"/>
  <c r="EL504" i="1" s="1"/>
  <c r="DE505" i="1"/>
  <c r="DF505" i="1" s="1"/>
  <c r="DE507" i="1"/>
  <c r="DF507" i="1" s="1"/>
  <c r="DG507" i="1" s="1"/>
  <c r="EJ511" i="1"/>
  <c r="EK511" i="1" s="1"/>
  <c r="EL511" i="1" s="1"/>
  <c r="AU512" i="1"/>
  <c r="AH513" i="1"/>
  <c r="BZ515" i="1"/>
  <c r="DE517" i="1"/>
  <c r="DF517" i="1" s="1"/>
  <c r="DG517" i="1" s="1"/>
  <c r="EJ519" i="1"/>
  <c r="DE520" i="1"/>
  <c r="DF520" i="1" s="1"/>
  <c r="DG520" i="1" s="1"/>
  <c r="DE522" i="1"/>
  <c r="DF522" i="1" s="1"/>
  <c r="DG522" i="1" s="1"/>
  <c r="BZ530" i="1"/>
  <c r="BZ532" i="1"/>
  <c r="BZ534" i="1"/>
  <c r="CC534" i="1" s="1" a="1"/>
  <c r="CC534" i="1" s="1"/>
  <c r="DE543" i="1"/>
  <c r="DG543" i="1" s="1"/>
  <c r="BM552" i="1"/>
  <c r="EU552" i="1"/>
  <c r="EY552" i="1" s="1"/>
  <c r="AH557" i="1"/>
  <c r="BZ560" i="1"/>
  <c r="AU565" i="1"/>
  <c r="BZ571" i="1"/>
  <c r="DE572" i="1"/>
  <c r="EJ573" i="1"/>
  <c r="EK573" i="1" s="1"/>
  <c r="EL573" i="1" s="1"/>
  <c r="BZ574" i="1"/>
  <c r="AU576" i="1"/>
  <c r="BZ578" i="1"/>
  <c r="BZ581" i="1"/>
  <c r="DE583" i="1"/>
  <c r="DF583" i="1" s="1"/>
  <c r="DG583" i="1" s="1"/>
  <c r="DE585" i="1"/>
  <c r="DF585" i="1" s="1"/>
  <c r="EJ588" i="1"/>
  <c r="BZ589" i="1"/>
  <c r="AU593" i="1"/>
  <c r="BZ593" i="1"/>
  <c r="DE8" i="1"/>
  <c r="DF8" i="1" s="1"/>
  <c r="DG8" i="1" s="1"/>
  <c r="AU10" i="1"/>
  <c r="BZ492" i="1"/>
  <c r="DE493" i="1"/>
  <c r="DG493" i="1" s="1"/>
  <c r="EJ494" i="1"/>
  <c r="EL494" i="1" s="1"/>
  <c r="AU496" i="1"/>
  <c r="EJ496" i="1"/>
  <c r="EL496" i="1" s="1"/>
  <c r="BM499" i="1"/>
  <c r="DE500" i="1"/>
  <c r="DF500" i="1" s="1"/>
  <c r="DG500" i="1" s="1"/>
  <c r="AU505" i="1"/>
  <c r="EV505" i="1"/>
  <c r="EZ505" i="1" s="1"/>
  <c r="BZ516" i="1"/>
  <c r="EU517" i="1"/>
  <c r="EY517" i="1" s="1"/>
  <c r="BZ518" i="1"/>
  <c r="BZ519" i="1"/>
  <c r="AU520" i="1"/>
  <c r="AU522" i="1"/>
  <c r="EJ523" i="1"/>
  <c r="EK523" i="1" s="1"/>
  <c r="EL523" i="1" s="1"/>
  <c r="AU524" i="1"/>
  <c r="BZ524" i="1"/>
  <c r="CC524" i="1" s="1" a="1"/>
  <c r="CC524" i="1" s="1"/>
  <c r="DE525" i="1"/>
  <c r="DF525" i="1" s="1"/>
  <c r="DG525" i="1" s="1"/>
  <c r="AU526" i="1"/>
  <c r="DE528" i="1"/>
  <c r="DF528" i="1" s="1"/>
  <c r="DG528" i="1" s="1"/>
  <c r="BZ529" i="1"/>
  <c r="CC529" i="1" s="1" a="1"/>
  <c r="CC529" i="1" s="1"/>
  <c r="BM535" i="1"/>
  <c r="EU536" i="1"/>
  <c r="EY536" i="1" s="1"/>
  <c r="DE537" i="1"/>
  <c r="AH538" i="1"/>
  <c r="AU542" i="1"/>
  <c r="DE544" i="1"/>
  <c r="EV547" i="1"/>
  <c r="EZ547" i="1" s="1"/>
  <c r="DE548" i="1"/>
  <c r="DF548" i="1" s="1"/>
  <c r="EJ550" i="1"/>
  <c r="EL550" i="1" s="1"/>
  <c r="DE563" i="1"/>
  <c r="DF563" i="1" s="1"/>
  <c r="DG563" i="1" s="1"/>
  <c r="EJ567" i="1"/>
  <c r="EK567" i="1" s="1"/>
  <c r="EL567" i="1" s="1"/>
  <c r="AH570" i="1"/>
  <c r="AH571" i="1"/>
  <c r="DE575" i="1"/>
  <c r="DF575" i="1" s="1"/>
  <c r="DG575" i="1" s="1"/>
  <c r="AH577" i="1"/>
  <c r="DE580" i="1"/>
  <c r="DF580" i="1" s="1"/>
  <c r="DG580" i="1" s="1"/>
  <c r="BM582" i="1"/>
  <c r="BZ584" i="1"/>
  <c r="AU586" i="1"/>
  <c r="BZ591" i="1"/>
  <c r="CC591" i="1" s="1" a="1"/>
  <c r="CC591" i="1" s="1"/>
  <c r="EU623" i="1"/>
  <c r="EY623" i="1" s="1"/>
  <c r="EV12" i="1"/>
  <c r="EZ12" i="1" s="1"/>
  <c r="BZ493" i="1"/>
  <c r="BZ497" i="1"/>
  <c r="EJ498" i="1"/>
  <c r="EK498" i="1" s="1"/>
  <c r="EL498" i="1" s="1"/>
  <c r="BZ499" i="1"/>
  <c r="BM506" i="1"/>
  <c r="BZ507" i="1"/>
  <c r="EJ508" i="1"/>
  <c r="DE509" i="1"/>
  <c r="DF509" i="1" s="1"/>
  <c r="DE512" i="1"/>
  <c r="DF512" i="1" s="1"/>
  <c r="DG512" i="1" s="1"/>
  <c r="BZ513" i="1"/>
  <c r="EJ513" i="1"/>
  <c r="EK513" i="1" s="1"/>
  <c r="EL513" i="1" s="1"/>
  <c r="AU514" i="1"/>
  <c r="EJ514" i="1"/>
  <c r="EK514" i="1" s="1"/>
  <c r="EL514" i="1" s="1"/>
  <c r="DE515" i="1"/>
  <c r="DF515" i="1" s="1"/>
  <c r="DG515" i="1" s="1"/>
  <c r="BZ521" i="1"/>
  <c r="DE521" i="1"/>
  <c r="DF521" i="1" s="1"/>
  <c r="DG521" i="1" s="1"/>
  <c r="EJ522" i="1"/>
  <c r="EK522" i="1" s="1"/>
  <c r="EL522" i="1" s="1"/>
  <c r="AU523" i="1"/>
  <c r="EJ524" i="1"/>
  <c r="EJ529" i="1"/>
  <c r="AU530" i="1"/>
  <c r="BZ535" i="1"/>
  <c r="AU539" i="1"/>
  <c r="AX539" i="1" s="1" a="1"/>
  <c r="AX539" i="1" s="1"/>
  <c r="DE541" i="1"/>
  <c r="DG541" i="1" s="1"/>
  <c r="EJ543" i="1"/>
  <c r="EL543" i="1" s="1"/>
  <c r="DE545" i="1"/>
  <c r="DF545" i="1" s="1"/>
  <c r="BZ546" i="1"/>
  <c r="BZ547" i="1"/>
  <c r="EJ548" i="1"/>
  <c r="EK548" i="1" s="1"/>
  <c r="EL548" i="1" s="1"/>
  <c r="BZ554" i="1"/>
  <c r="CC554" i="1" s="1" a="1"/>
  <c r="CC554" i="1" s="1"/>
  <c r="BZ555" i="1"/>
  <c r="AU556" i="1"/>
  <c r="EJ557" i="1"/>
  <c r="EK557" i="1" s="1"/>
  <c r="EL557" i="1" s="1"/>
  <c r="AU558" i="1"/>
  <c r="AX558" i="1" s="1" a="1"/>
  <c r="AX558" i="1" s="1"/>
  <c r="EJ558" i="1"/>
  <c r="BZ559" i="1"/>
  <c r="BZ567" i="1"/>
  <c r="EJ569" i="1"/>
  <c r="EL569" i="1" s="1"/>
  <c r="BZ570" i="1"/>
  <c r="CC570" i="1" s="1" a="1"/>
  <c r="CC570" i="1" s="1"/>
  <c r="AU571" i="1"/>
  <c r="AU574" i="1"/>
  <c r="DE576" i="1"/>
  <c r="AU579" i="1"/>
  <c r="EJ579" i="1"/>
  <c r="EK579" i="1" s="1"/>
  <c r="EJ581" i="1"/>
  <c r="EK581" i="1" s="1"/>
  <c r="EL581" i="1" s="1"/>
  <c r="BZ582" i="1"/>
  <c r="EJ585" i="1"/>
  <c r="AU589" i="1"/>
  <c r="EJ591" i="1"/>
  <c r="EK591" i="1" s="1"/>
  <c r="EL591" i="1" s="1"/>
  <c r="AH4" i="1"/>
  <c r="DE499" i="1"/>
  <c r="DF499" i="1" s="1"/>
  <c r="DG499" i="1" s="1"/>
  <c r="AU509" i="1"/>
  <c r="EV509" i="1"/>
  <c r="EZ509" i="1" s="1"/>
  <c r="AU515" i="1"/>
  <c r="AU527" i="1"/>
  <c r="AU540" i="1"/>
  <c r="DE556" i="1"/>
  <c r="DF556" i="1" s="1"/>
  <c r="DG556" i="1" s="1"/>
  <c r="EX2" i="1"/>
  <c r="FB2" i="1" s="1"/>
  <c r="AU492" i="1"/>
  <c r="EJ497" i="1"/>
  <c r="EK497" i="1" s="1"/>
  <c r="EL497" i="1" s="1"/>
  <c r="AU498" i="1"/>
  <c r="AX498" i="1" s="1" a="1"/>
  <c r="AX498" i="1" s="1"/>
  <c r="DE498" i="1"/>
  <c r="DF498" i="1" s="1"/>
  <c r="DG498" i="1" s="1"/>
  <c r="AU499" i="1"/>
  <c r="BZ500" i="1"/>
  <c r="BZ501" i="1"/>
  <c r="DE503" i="1"/>
  <c r="BM510" i="1"/>
  <c r="EJ512" i="1"/>
  <c r="EK512" i="1" s="1"/>
  <c r="EL512" i="1" s="1"/>
  <c r="DE513" i="1"/>
  <c r="DF513" i="1" s="1"/>
  <c r="DG513" i="1" s="1"/>
  <c r="EJ516" i="1"/>
  <c r="EK516" i="1" s="1"/>
  <c r="EL516" i="1" s="1"/>
  <c r="AH520" i="1"/>
  <c r="AU532" i="1"/>
  <c r="EJ532" i="1"/>
  <c r="EK532" i="1" s="1"/>
  <c r="EL532" i="1" s="1"/>
  <c r="AU535" i="1"/>
  <c r="DE535" i="1"/>
  <c r="DF535" i="1" s="1"/>
  <c r="DG535" i="1" s="1"/>
  <c r="BZ536" i="1"/>
  <c r="EJ542" i="1"/>
  <c r="EL542" i="1" s="1"/>
  <c r="BM545" i="1"/>
  <c r="AU549" i="1"/>
  <c r="EJ549" i="1"/>
  <c r="EL549" i="1" s="1"/>
  <c r="BZ550" i="1"/>
  <c r="DE550" i="1"/>
  <c r="DG550" i="1" s="1"/>
  <c r="EJ552" i="1"/>
  <c r="EK552" i="1" s="1"/>
  <c r="EL552" i="1" s="1"/>
  <c r="BZ553" i="1"/>
  <c r="DE559" i="1"/>
  <c r="EJ561" i="1"/>
  <c r="EK561" i="1" s="1"/>
  <c r="EL561" i="1" s="1"/>
  <c r="EJ564" i="1"/>
  <c r="EK564" i="1" s="1"/>
  <c r="EL564" i="1" s="1"/>
  <c r="BM566" i="1"/>
  <c r="DE568" i="1"/>
  <c r="DF568" i="1" s="1"/>
  <c r="DG568" i="1" s="1"/>
  <c r="EJ572" i="1"/>
  <c r="EU573" i="1"/>
  <c r="EY573" i="1" s="1"/>
  <c r="BZ576" i="1"/>
  <c r="EU576" i="1"/>
  <c r="EY576" i="1" s="1"/>
  <c r="DE577" i="1"/>
  <c r="AU578" i="1"/>
  <c r="DE578" i="1"/>
  <c r="EV578" i="1"/>
  <c r="EZ578" i="1" s="1"/>
  <c r="AU581" i="1"/>
  <c r="AX581" i="1" s="1" a="1"/>
  <c r="AX581" i="1" s="1"/>
  <c r="AU582" i="1"/>
  <c r="BZ583" i="1"/>
  <c r="EJ583" i="1"/>
  <c r="EK583" i="1" s="1"/>
  <c r="EL583" i="1" s="1"/>
  <c r="AU584" i="1"/>
  <c r="AX584" i="1" s="1" a="1"/>
  <c r="AX584" i="1" s="1"/>
  <c r="BM587" i="1"/>
  <c r="EJ587" i="1"/>
  <c r="EK587" i="1" s="1"/>
  <c r="EL587" i="1" s="1"/>
  <c r="AU588" i="1"/>
  <c r="DE591" i="1"/>
  <c r="AU592" i="1"/>
  <c r="EJ592" i="1"/>
  <c r="EK592" i="1" s="1"/>
  <c r="EV645" i="1"/>
  <c r="EZ645" i="1" s="1"/>
  <c r="AU601" i="1"/>
  <c r="AX601" i="1" s="1" a="1"/>
  <c r="AX601" i="1" s="1"/>
  <c r="DE609" i="1"/>
  <c r="DF609" i="1" s="1"/>
  <c r="DG609" i="1" s="1"/>
  <c r="AU610" i="1"/>
  <c r="DE614" i="1"/>
  <c r="DF614" i="1" s="1"/>
  <c r="DG614" i="1" s="1"/>
  <c r="AU616" i="1"/>
  <c r="BZ618" i="1"/>
  <c r="AU620" i="1"/>
  <c r="BZ621" i="1"/>
  <c r="EV627" i="1"/>
  <c r="EZ627" i="1" s="1"/>
  <c r="DE629" i="1"/>
  <c r="DF629" i="1" s="1"/>
  <c r="DG629" i="1" s="1"/>
  <c r="BZ631" i="1"/>
  <c r="BZ632" i="1"/>
  <c r="BZ633" i="1"/>
  <c r="CC633" i="1" s="1" a="1"/>
  <c r="CC633" i="1" s="1"/>
  <c r="BZ635" i="1"/>
  <c r="AU642" i="1"/>
  <c r="EJ643" i="1"/>
  <c r="EK643" i="1" s="1"/>
  <c r="EL643" i="1" s="1"/>
  <c r="BZ644" i="1"/>
  <c r="BZ645" i="1"/>
  <c r="CC645" i="1" s="1" a="1"/>
  <c r="CC645" i="1" s="1"/>
  <c r="DE647" i="1"/>
  <c r="DF647" i="1" s="1"/>
  <c r="DG647" i="1" s="1"/>
  <c r="BZ653" i="1"/>
  <c r="AU657" i="1"/>
  <c r="AX657" i="1" s="1" a="1"/>
  <c r="AX657" i="1" s="1"/>
  <c r="DE660" i="1"/>
  <c r="DF660" i="1" s="1"/>
  <c r="DG660" i="1" s="1"/>
  <c r="BZ661" i="1"/>
  <c r="AU662" i="1"/>
  <c r="DE663" i="1"/>
  <c r="EJ671" i="1"/>
  <c r="BM672" i="1"/>
  <c r="BZ674" i="1"/>
  <c r="AH678" i="1"/>
  <c r="EU680" i="1"/>
  <c r="EY680" i="1" s="1"/>
  <c r="EJ681" i="1"/>
  <c r="EK681" i="1" s="1"/>
  <c r="EL681" i="1" s="1"/>
  <c r="DE683" i="1"/>
  <c r="DF683" i="1" s="1"/>
  <c r="BZ687" i="1"/>
  <c r="CC687" i="1" s="1" a="1"/>
  <c r="CC687" i="1" s="1"/>
  <c r="AH688" i="1"/>
  <c r="DE689" i="1"/>
  <c r="DF689" i="1" s="1"/>
  <c r="DG689" i="1" s="1"/>
  <c r="EJ696" i="1"/>
  <c r="EK696" i="1" s="1"/>
  <c r="DE594" i="1"/>
  <c r="DE598" i="1"/>
  <c r="DF598" i="1" s="1"/>
  <c r="DG598" i="1" s="1"/>
  <c r="AU599" i="1"/>
  <c r="BZ602" i="1"/>
  <c r="EJ602" i="1"/>
  <c r="EK602" i="1" s="1"/>
  <c r="EL602" i="1" s="1"/>
  <c r="AU607" i="1"/>
  <c r="DE607" i="1"/>
  <c r="DG607" i="1" s="1"/>
  <c r="AH611" i="1"/>
  <c r="DE611" i="1"/>
  <c r="DE613" i="1"/>
  <c r="DG613" i="1" s="1"/>
  <c r="AU621" i="1"/>
  <c r="AU622" i="1"/>
  <c r="AU623" i="1"/>
  <c r="AX623" i="1" s="1" a="1"/>
  <c r="AX623" i="1" s="1"/>
  <c r="AU625" i="1"/>
  <c r="DE630" i="1"/>
  <c r="DF630" i="1" s="1"/>
  <c r="DG630" i="1" s="1"/>
  <c r="AU631" i="1"/>
  <c r="DE634" i="1"/>
  <c r="DF634" i="1" s="1"/>
  <c r="BM636" i="1"/>
  <c r="EU636" i="1"/>
  <c r="EY636" i="1" s="1"/>
  <c r="EJ638" i="1"/>
  <c r="BZ641" i="1"/>
  <c r="CC641" i="1" s="1" a="1"/>
  <c r="CC641" i="1" s="1"/>
  <c r="EJ644" i="1"/>
  <c r="EK644" i="1" s="1"/>
  <c r="EL644" i="1" s="1"/>
  <c r="BM649" i="1"/>
  <c r="BM650" i="1"/>
  <c r="EU651" i="1"/>
  <c r="EY651" i="1" s="1"/>
  <c r="DE652" i="1"/>
  <c r="DF652" i="1" s="1"/>
  <c r="EJ658" i="1"/>
  <c r="EK658" i="1" s="1"/>
  <c r="EL658" i="1" s="1"/>
  <c r="EJ659" i="1"/>
  <c r="EK659" i="1" s="1"/>
  <c r="EL659" i="1" s="1"/>
  <c r="BZ665" i="1"/>
  <c r="CC665" i="1" s="1" a="1"/>
  <c r="CC665" i="1" s="1"/>
  <c r="DE665" i="1"/>
  <c r="BZ668" i="1"/>
  <c r="EJ670" i="1"/>
  <c r="EK670" i="1" s="1"/>
  <c r="EL670" i="1" s="1"/>
  <c r="BZ671" i="1"/>
  <c r="CC671" i="1" s="1" a="1"/>
  <c r="CC671" i="1" s="1"/>
  <c r="BZ672" i="1"/>
  <c r="EU672" i="1"/>
  <c r="EY672" i="1" s="1"/>
  <c r="EJ673" i="1"/>
  <c r="EK673" i="1" s="1"/>
  <c r="BZ676" i="1"/>
  <c r="CC676" i="1" s="1" a="1"/>
  <c r="CC676" i="1" s="1"/>
  <c r="AU678" i="1"/>
  <c r="AX678" i="1" s="1" a="1"/>
  <c r="AX678" i="1" s="1"/>
  <c r="BZ681" i="1"/>
  <c r="EU685" i="1"/>
  <c r="EY685" i="1" s="1"/>
  <c r="DE686" i="1"/>
  <c r="DF686" i="1" s="1"/>
  <c r="BZ690" i="1"/>
  <c r="DE595" i="1"/>
  <c r="DF595" i="1" s="1"/>
  <c r="DG595" i="1" s="1"/>
  <c r="EJ595" i="1"/>
  <c r="EU595" i="1"/>
  <c r="EY595" i="1" s="1"/>
  <c r="DE596" i="1"/>
  <c r="DG596" i="1" s="1"/>
  <c r="AU597" i="1"/>
  <c r="BZ599" i="1"/>
  <c r="BZ603" i="1"/>
  <c r="DE604" i="1"/>
  <c r="DF604" i="1" s="1"/>
  <c r="DG604" i="1" s="1"/>
  <c r="DE606" i="1"/>
  <c r="DF606" i="1" s="1"/>
  <c r="DG606" i="1" s="1"/>
  <c r="AU612" i="1"/>
  <c r="EJ619" i="1"/>
  <c r="EL619" i="1" s="1"/>
  <c r="EJ623" i="1"/>
  <c r="EK623" i="1" s="1"/>
  <c r="AU626" i="1"/>
  <c r="DE628" i="1"/>
  <c r="DF628" i="1" s="1"/>
  <c r="DG628" i="1" s="1"/>
  <c r="BZ636" i="1"/>
  <c r="CC636" i="1" s="1" a="1"/>
  <c r="CC636" i="1" s="1"/>
  <c r="BZ643" i="1"/>
  <c r="AH645" i="1"/>
  <c r="BZ649" i="1"/>
  <c r="DE653" i="1"/>
  <c r="AH665" i="1"/>
  <c r="BZ666" i="1"/>
  <c r="BZ667" i="1"/>
  <c r="BZ675" i="1"/>
  <c r="CC675" i="1" s="1" a="1"/>
  <c r="CC675" i="1" s="1"/>
  <c r="BM677" i="1"/>
  <c r="BZ679" i="1"/>
  <c r="CC679" i="1" s="1" a="1"/>
  <c r="CC679" i="1" s="1"/>
  <c r="EJ679" i="1"/>
  <c r="DE681" i="1"/>
  <c r="DF681" i="1" s="1"/>
  <c r="DG681" i="1" s="1"/>
  <c r="DE684" i="1"/>
  <c r="AU687" i="1"/>
  <c r="AX687" i="1" s="1" a="1"/>
  <c r="AX687" i="1" s="1"/>
  <c r="EJ694" i="1"/>
  <c r="EK694" i="1" s="1"/>
  <c r="EL694" i="1" s="1"/>
  <c r="BZ695" i="1"/>
  <c r="BZ594" i="1"/>
  <c r="CC594" i="1" s="1" a="1"/>
  <c r="CC594" i="1" s="1"/>
  <c r="BZ596" i="1"/>
  <c r="EJ597" i="1"/>
  <c r="EL597" i="1" s="1"/>
  <c r="EJ599" i="1"/>
  <c r="EK599" i="1" s="1"/>
  <c r="EL599" i="1" s="1"/>
  <c r="DE601" i="1"/>
  <c r="DF601" i="1" s="1"/>
  <c r="DG601" i="1" s="1"/>
  <c r="BZ605" i="1"/>
  <c r="EU606" i="1"/>
  <c r="EY606" i="1" s="1"/>
  <c r="BZ607" i="1"/>
  <c r="EJ615" i="1"/>
  <c r="EK615" i="1" s="1"/>
  <c r="EL615" i="1" s="1"/>
  <c r="DE621" i="1"/>
  <c r="DG621" i="1" s="1"/>
  <c r="DE625" i="1"/>
  <c r="DF625" i="1" s="1"/>
  <c r="DG625" i="1" s="1"/>
  <c r="BZ628" i="1"/>
  <c r="BZ634" i="1"/>
  <c r="CC634" i="1" s="1" a="1"/>
  <c r="CC634" i="1" s="1"/>
  <c r="EJ634" i="1"/>
  <c r="EK634" i="1" s="1"/>
  <c r="EL634" i="1" s="1"/>
  <c r="BM637" i="1"/>
  <c r="BZ639" i="1"/>
  <c r="CC639" i="1" s="1" a="1"/>
  <c r="CC639" i="1" s="1"/>
  <c r="DE642" i="1"/>
  <c r="AU647" i="1"/>
  <c r="AX647" i="1" s="1" a="1"/>
  <c r="AX647" i="1" s="1"/>
  <c r="EJ648" i="1"/>
  <c r="EK648" i="1" s="1"/>
  <c r="EL648" i="1" s="1"/>
  <c r="DE649" i="1"/>
  <c r="DF649" i="1" s="1"/>
  <c r="DG649" i="1" s="1"/>
  <c r="DE650" i="1"/>
  <c r="DF650" i="1" s="1"/>
  <c r="DG650" i="1" s="1"/>
  <c r="BM652" i="1"/>
  <c r="EV653" i="1"/>
  <c r="EZ653" i="1" s="1"/>
  <c r="DE654" i="1"/>
  <c r="AU656" i="1"/>
  <c r="DE659" i="1"/>
  <c r="DF659" i="1" s="1"/>
  <c r="DG659" i="1" s="1"/>
  <c r="AU660" i="1"/>
  <c r="BM661" i="1"/>
  <c r="DE662" i="1"/>
  <c r="AU665" i="1"/>
  <c r="EJ666" i="1"/>
  <c r="EK666" i="1" s="1"/>
  <c r="EL666" i="1" s="1"/>
  <c r="EJ676" i="1"/>
  <c r="BZ677" i="1"/>
  <c r="CC677" i="1" s="1" a="1"/>
  <c r="CC677" i="1" s="1"/>
  <c r="BZ682" i="1"/>
  <c r="EJ686" i="1"/>
  <c r="BM687" i="1"/>
  <c r="DE687" i="1"/>
  <c r="AU693" i="1"/>
  <c r="DE597" i="1"/>
  <c r="DG597" i="1" s="1"/>
  <c r="EJ601" i="1"/>
  <c r="EK601" i="1" s="1"/>
  <c r="EL601" i="1" s="1"/>
  <c r="AU602" i="1"/>
  <c r="BM606" i="1"/>
  <c r="AU609" i="1"/>
  <c r="EJ613" i="1"/>
  <c r="EL613" i="1" s="1"/>
  <c r="DE626" i="1"/>
  <c r="DF626" i="1" s="1"/>
  <c r="EJ627" i="1"/>
  <c r="EK627" i="1" s="1"/>
  <c r="EL627" i="1" s="1"/>
  <c r="DE631" i="1"/>
  <c r="EJ633" i="1"/>
  <c r="EK633" i="1" s="1"/>
  <c r="EL633" i="1" s="1"/>
  <c r="EJ635" i="1"/>
  <c r="EK635" i="1" s="1"/>
  <c r="EL635" i="1" s="1"/>
  <c r="BZ637" i="1"/>
  <c r="DE638" i="1"/>
  <c r="DF638" i="1" s="1"/>
  <c r="DG638" i="1" s="1"/>
  <c r="AU639" i="1"/>
  <c r="AX639" i="1" s="1" a="1"/>
  <c r="AX639" i="1" s="1"/>
  <c r="AU643" i="1"/>
  <c r="AX643" i="1" s="1" a="1"/>
  <c r="AX643" i="1" s="1"/>
  <c r="EJ654" i="1"/>
  <c r="EK654" i="1" s="1"/>
  <c r="EL654" i="1" s="1"/>
  <c r="AU655" i="1"/>
  <c r="EJ655" i="1"/>
  <c r="EJ660" i="1"/>
  <c r="EK660" i="1" s="1"/>
  <c r="BZ663" i="1"/>
  <c r="AU671" i="1"/>
  <c r="DE671" i="1"/>
  <c r="DE673" i="1"/>
  <c r="AU674" i="1"/>
  <c r="AU675" i="1"/>
  <c r="AU676" i="1"/>
  <c r="AU679" i="1"/>
  <c r="EJ680" i="1"/>
  <c r="EK680" i="1" s="1"/>
  <c r="DE692" i="1"/>
  <c r="DF692" i="1" s="1"/>
  <c r="DG692" i="1" s="1"/>
  <c r="AU695" i="1"/>
  <c r="BM599" i="1"/>
  <c r="AU600" i="1"/>
  <c r="BM602" i="1"/>
  <c r="EJ605" i="1"/>
  <c r="EK605" i="1" s="1"/>
  <c r="EL605" i="1" s="1"/>
  <c r="DE608" i="1"/>
  <c r="DF608" i="1" s="1"/>
  <c r="DG608" i="1" s="1"/>
  <c r="BZ610" i="1"/>
  <c r="AU611" i="1"/>
  <c r="BM614" i="1"/>
  <c r="DE615" i="1"/>
  <c r="DF615" i="1" s="1"/>
  <c r="DG615" i="1" s="1"/>
  <c r="BM620" i="1"/>
  <c r="EJ621" i="1"/>
  <c r="EL621" i="1" s="1"/>
  <c r="EJ622" i="1"/>
  <c r="EL622" i="1" s="1"/>
  <c r="DE633" i="1"/>
  <c r="DF633" i="1" s="1"/>
  <c r="DG633" i="1" s="1"/>
  <c r="AU636" i="1"/>
  <c r="EJ647" i="1"/>
  <c r="EK647" i="1" s="1"/>
  <c r="EL647" i="1" s="1"/>
  <c r="EJ650" i="1"/>
  <c r="AU651" i="1"/>
  <c r="AX651" i="1" s="1" a="1"/>
  <c r="AX651" i="1" s="1"/>
  <c r="EJ651" i="1"/>
  <c r="AH652" i="1"/>
  <c r="BZ654" i="1"/>
  <c r="CC654" i="1" s="1" a="1"/>
  <c r="CC654" i="1" s="1"/>
  <c r="BZ656" i="1"/>
  <c r="BM657" i="1"/>
  <c r="BZ662" i="1"/>
  <c r="EJ667" i="1"/>
  <c r="EK667" i="1" s="1"/>
  <c r="EJ678" i="1"/>
  <c r="EK678" i="1" s="1"/>
  <c r="EL678" i="1" s="1"/>
  <c r="BM679" i="1"/>
  <c r="EJ683" i="1"/>
  <c r="EK683" i="1" s="1"/>
  <c r="EL683" i="1" s="1"/>
  <c r="BZ684" i="1"/>
  <c r="CC684" i="1" s="1" a="1"/>
  <c r="CC684" i="1" s="1"/>
  <c r="AU690" i="1"/>
  <c r="DE690" i="1"/>
  <c r="DF690" i="1" s="1"/>
  <c r="DG690" i="1" s="1"/>
  <c r="AU692" i="1"/>
  <c r="AU598" i="1"/>
  <c r="EJ611" i="1"/>
  <c r="EK611" i="1" s="1"/>
  <c r="EL611" i="1" s="1"/>
  <c r="BZ614" i="1"/>
  <c r="BZ617" i="1"/>
  <c r="BZ620" i="1"/>
  <c r="CC620" i="1" s="1" a="1"/>
  <c r="CC620" i="1" s="1"/>
  <c r="BZ624" i="1"/>
  <c r="BZ626" i="1"/>
  <c r="EJ626" i="1"/>
  <c r="EK626" i="1" s="1"/>
  <c r="EL626" i="1" s="1"/>
  <c r="AU627" i="1"/>
  <c r="AU628" i="1"/>
  <c r="EJ628" i="1"/>
  <c r="BZ629" i="1"/>
  <c r="EJ630" i="1"/>
  <c r="AU632" i="1"/>
  <c r="AU637" i="1"/>
  <c r="DE637" i="1"/>
  <c r="DF637" i="1" s="1"/>
  <c r="DG637" i="1" s="1"/>
  <c r="BZ640" i="1"/>
  <c r="BZ642" i="1"/>
  <c r="DE646" i="1"/>
  <c r="DF646" i="1" s="1"/>
  <c r="DG646" i="1" s="1"/>
  <c r="AU652" i="1"/>
  <c r="AH653" i="1"/>
  <c r="BZ657" i="1"/>
  <c r="BZ658" i="1"/>
  <c r="EJ665" i="1"/>
  <c r="EK665" i="1" s="1"/>
  <c r="DE666" i="1"/>
  <c r="DE668" i="1"/>
  <c r="DF668" i="1" s="1"/>
  <c r="DG668" i="1" s="1"/>
  <c r="DE669" i="1"/>
  <c r="DF669" i="1" s="1"/>
  <c r="DG669" i="1" s="1"/>
  <c r="AU673" i="1"/>
  <c r="DE679" i="1"/>
  <c r="EJ684" i="1"/>
  <c r="EK684" i="1" s="1"/>
  <c r="EL684" i="1" s="1"/>
  <c r="BZ689" i="1"/>
  <c r="CC689" i="1" s="1" a="1"/>
  <c r="CC689" i="1" s="1"/>
  <c r="EJ689" i="1"/>
  <c r="EK689" i="1" s="1"/>
  <c r="EL689" i="1" s="1"/>
  <c r="BZ692" i="1"/>
  <c r="CC692" i="1" s="1" a="1"/>
  <c r="CC692" i="1" s="1"/>
  <c r="DF503" i="1"/>
  <c r="DG503" i="1" s="1"/>
  <c r="BM497" i="1"/>
  <c r="EJ501" i="1"/>
  <c r="AU503" i="1"/>
  <c r="AX503" i="1" s="1" a="1"/>
  <c r="AX503" i="1" s="1"/>
  <c r="EJ506" i="1"/>
  <c r="EU507" i="1"/>
  <c r="EY507" i="1" s="1"/>
  <c r="AH507" i="1"/>
  <c r="EJ507" i="1"/>
  <c r="EJ510" i="1"/>
  <c r="EK519" i="1"/>
  <c r="AU502" i="1"/>
  <c r="AX502" i="1" s="1" a="1"/>
  <c r="AX502" i="1" s="1"/>
  <c r="BZ505" i="1"/>
  <c r="CC505" i="1" s="1" a="1"/>
  <c r="CC505" i="1" s="1"/>
  <c r="AU507" i="1"/>
  <c r="AX507" i="1" s="1" a="1"/>
  <c r="AX507" i="1" s="1"/>
  <c r="CA524" i="1"/>
  <c r="DE504" i="1"/>
  <c r="DG505" i="1"/>
  <c r="AU508" i="1"/>
  <c r="AX508" i="1" s="1" a="1"/>
  <c r="AX508" i="1" s="1"/>
  <c r="DE508" i="1"/>
  <c r="BZ509" i="1"/>
  <c r="CC509" i="1" s="1" a="1"/>
  <c r="CC509" i="1" s="1"/>
  <c r="DF611" i="1"/>
  <c r="DG611" i="1" s="1"/>
  <c r="EU497" i="1"/>
  <c r="EY497" i="1" s="1"/>
  <c r="AH501" i="1"/>
  <c r="DE501" i="1"/>
  <c r="EJ503" i="1"/>
  <c r="DE506" i="1"/>
  <c r="BM508" i="1"/>
  <c r="EV508" i="1"/>
  <c r="EZ508" i="1" s="1"/>
  <c r="AV518" i="1"/>
  <c r="DF526" i="1"/>
  <c r="DG526" i="1" s="1"/>
  <c r="EK526" i="1"/>
  <c r="EL526" i="1" s="1"/>
  <c r="CA538" i="1"/>
  <c r="EJ502" i="1"/>
  <c r="BZ504" i="1"/>
  <c r="CC504" i="1" s="1" a="1"/>
  <c r="CC504" i="1" s="1"/>
  <c r="EJ505" i="1"/>
  <c r="BZ508" i="1"/>
  <c r="CC508" i="1" s="1" a="1"/>
  <c r="CC508" i="1" s="1"/>
  <c r="AU506" i="1"/>
  <c r="AX506" i="1" s="1" a="1"/>
  <c r="AX506" i="1" s="1"/>
  <c r="EL509" i="1"/>
  <c r="AV513" i="1"/>
  <c r="DF514" i="1"/>
  <c r="DG514" i="1" s="1"/>
  <c r="CA517" i="1"/>
  <c r="AV525" i="1"/>
  <c r="AV557" i="1"/>
  <c r="AU510" i="1"/>
  <c r="AX510" i="1" s="1" a="1"/>
  <c r="AX510" i="1" s="1"/>
  <c r="DF510" i="1"/>
  <c r="DG510" i="1" s="1"/>
  <c r="DF511" i="1"/>
  <c r="DG511" i="1" s="1"/>
  <c r="DF519" i="1"/>
  <c r="DG519" i="1" s="1"/>
  <c r="EK525" i="1"/>
  <c r="EL525" i="1" s="1"/>
  <c r="DE502" i="1"/>
  <c r="AU504" i="1"/>
  <c r="AX504" i="1" s="1" a="1"/>
  <c r="AX504" i="1" s="1"/>
  <c r="AV511" i="1"/>
  <c r="CA514" i="1"/>
  <c r="DF516" i="1"/>
  <c r="DG516" i="1" s="1"/>
  <c r="EK518" i="1"/>
  <c r="EL518" i="1" s="1"/>
  <c r="CA523" i="1"/>
  <c r="CA525" i="1"/>
  <c r="CA526" i="1"/>
  <c r="CA527" i="1"/>
  <c r="EU511" i="1"/>
  <c r="EY511" i="1" s="1"/>
  <c r="BM512" i="1"/>
  <c r="AH515" i="1"/>
  <c r="EV516" i="1"/>
  <c r="EZ516" i="1" s="1"/>
  <c r="EU518" i="1"/>
  <c r="EY518" i="1" s="1"/>
  <c r="BM519" i="1"/>
  <c r="AH522" i="1"/>
  <c r="EV523" i="1"/>
  <c r="EZ523" i="1" s="1"/>
  <c r="EU526" i="1"/>
  <c r="EY526" i="1" s="1"/>
  <c r="BM527" i="1"/>
  <c r="CA529" i="1"/>
  <c r="DE531" i="1"/>
  <c r="CA534" i="1"/>
  <c r="AV539" i="1"/>
  <c r="EJ539" i="1"/>
  <c r="AU546" i="1"/>
  <c r="AX546" i="1" s="1" a="1"/>
  <c r="AX546" i="1" s="1"/>
  <c r="EJ551" i="1"/>
  <c r="EL551" i="1" s="1"/>
  <c r="DE553" i="1"/>
  <c r="CA558" i="1"/>
  <c r="DF558" i="1"/>
  <c r="DG558" i="1" s="1"/>
  <c r="EU506" i="1"/>
  <c r="EY506" i="1" s="1"/>
  <c r="BM507" i="1"/>
  <c r="AH510" i="1"/>
  <c r="EV511" i="1"/>
  <c r="EZ511" i="1" s="1"/>
  <c r="EU514" i="1"/>
  <c r="EY514" i="1" s="1"/>
  <c r="BM515" i="1"/>
  <c r="EV518" i="1"/>
  <c r="EZ518" i="1" s="1"/>
  <c r="EV526" i="1"/>
  <c r="EZ526" i="1" s="1"/>
  <c r="EJ528" i="1"/>
  <c r="EK529" i="1"/>
  <c r="EL529" i="1" s="1"/>
  <c r="DE536" i="1"/>
  <c r="DE538" i="1"/>
  <c r="AU548" i="1"/>
  <c r="AX548" i="1" s="1" a="1"/>
  <c r="AX548" i="1" s="1"/>
  <c r="EV556" i="1"/>
  <c r="EZ556" i="1" s="1"/>
  <c r="BM556" i="1"/>
  <c r="EJ559" i="1"/>
  <c r="DE564" i="1"/>
  <c r="EK585" i="1"/>
  <c r="EL585" i="1" s="1"/>
  <c r="AH505" i="1"/>
  <c r="DE527" i="1"/>
  <c r="EU528" i="1"/>
  <c r="EY528" i="1" s="1"/>
  <c r="AH528" i="1"/>
  <c r="AU529" i="1"/>
  <c r="AX529" i="1" s="1" a="1"/>
  <c r="AX529" i="1" s="1"/>
  <c r="EJ533" i="1"/>
  <c r="EJ537" i="1"/>
  <c r="BZ543" i="1"/>
  <c r="AU544" i="1"/>
  <c r="AX544" i="1" s="1" a="1"/>
  <c r="AX544" i="1" s="1"/>
  <c r="BZ551" i="1"/>
  <c r="AU554" i="1"/>
  <c r="AX554" i="1" s="1" a="1"/>
  <c r="AX554" i="1" s="1"/>
  <c r="AV555" i="1"/>
  <c r="EU535" i="1"/>
  <c r="EY535" i="1" s="1"/>
  <c r="AH535" i="1"/>
  <c r="EK544" i="1"/>
  <c r="EL544" i="1" s="1"/>
  <c r="DG545" i="1"/>
  <c r="AV552" i="1"/>
  <c r="EK555" i="1"/>
  <c r="EL555" i="1" s="1"/>
  <c r="AV558" i="1"/>
  <c r="CA562" i="1"/>
  <c r="BZ541" i="1"/>
  <c r="DE546" i="1"/>
  <c r="EK546" i="1"/>
  <c r="EL546" i="1" s="1"/>
  <c r="BZ549" i="1"/>
  <c r="DF572" i="1"/>
  <c r="DG572" i="1" s="1"/>
  <c r="AU538" i="1"/>
  <c r="AX538" i="1" s="1" a="1"/>
  <c r="AX538" i="1" s="1"/>
  <c r="DE540" i="1"/>
  <c r="BZ548" i="1"/>
  <c r="CC548" i="1" s="1" a="1"/>
  <c r="CC548" i="1" s="1"/>
  <c r="AU559" i="1"/>
  <c r="AX559" i="1" s="1" a="1"/>
  <c r="AX559" i="1" s="1"/>
  <c r="DF584" i="1"/>
  <c r="DG584" i="1" s="1"/>
  <c r="DE534" i="1"/>
  <c r="BZ537" i="1"/>
  <c r="CC537" i="1" s="1" a="1"/>
  <c r="CC537" i="1" s="1"/>
  <c r="BZ540" i="1"/>
  <c r="CC540" i="1" s="1" a="1"/>
  <c r="CC540" i="1" s="1"/>
  <c r="DF544" i="1"/>
  <c r="DG544" i="1" s="1"/>
  <c r="EJ545" i="1"/>
  <c r="CA572" i="1"/>
  <c r="CA533" i="1"/>
  <c r="EK535" i="1"/>
  <c r="EL535" i="1" s="1"/>
  <c r="AV536" i="1"/>
  <c r="EK536" i="1"/>
  <c r="EL536" i="1" s="1"/>
  <c r="DF552" i="1"/>
  <c r="DG552" i="1" s="1"/>
  <c r="EL553" i="1"/>
  <c r="DF554" i="1"/>
  <c r="DG554" i="1" s="1"/>
  <c r="EK554" i="1"/>
  <c r="EL554" i="1" s="1"/>
  <c r="EK565" i="1"/>
  <c r="EL565" i="1" s="1"/>
  <c r="EV529" i="1"/>
  <c r="EZ529" i="1" s="1"/>
  <c r="EV536" i="1"/>
  <c r="EZ536" i="1" s="1"/>
  <c r="EU539" i="1"/>
  <c r="EY539" i="1" s="1"/>
  <c r="AU568" i="1"/>
  <c r="AX568" i="1" s="1" a="1"/>
  <c r="AX568" i="1" s="1"/>
  <c r="EJ568" i="1"/>
  <c r="BZ569" i="1"/>
  <c r="DE571" i="1"/>
  <c r="EK575" i="1"/>
  <c r="EL575" i="1" s="1"/>
  <c r="EJ578" i="1"/>
  <c r="DG582" i="1"/>
  <c r="AU585" i="1"/>
  <c r="AX585" i="1" s="1" a="1"/>
  <c r="AX585" i="1" s="1"/>
  <c r="EJ560" i="1"/>
  <c r="DE565" i="1"/>
  <c r="DE573" i="1"/>
  <c r="AU575" i="1"/>
  <c r="AX575" i="1" s="1" a="1"/>
  <c r="AX575" i="1" s="1"/>
  <c r="AV581" i="1"/>
  <c r="EU530" i="1"/>
  <c r="EY530" i="1" s="1"/>
  <c r="BM531" i="1"/>
  <c r="AH533" i="1"/>
  <c r="EV534" i="1"/>
  <c r="EZ534" i="1" s="1"/>
  <c r="BM538" i="1"/>
  <c r="BM560" i="1"/>
  <c r="EV560" i="1"/>
  <c r="EZ560" i="1" s="1"/>
  <c r="EK572" i="1"/>
  <c r="EL572" i="1" s="1"/>
  <c r="EJ574" i="1"/>
  <c r="EV577" i="1"/>
  <c r="EZ577" i="1" s="1"/>
  <c r="BM577" i="1"/>
  <c r="BZ580" i="1"/>
  <c r="CC580" i="1" s="1" a="1"/>
  <c r="CC580" i="1" s="1"/>
  <c r="EJ582" i="1"/>
  <c r="AU583" i="1"/>
  <c r="AX583" i="1" s="1" a="1"/>
  <c r="AX583" i="1" s="1"/>
  <c r="DE560" i="1"/>
  <c r="BZ561" i="1"/>
  <c r="CC561" i="1" s="1" a="1"/>
  <c r="CC561" i="1" s="1"/>
  <c r="EJ562" i="1"/>
  <c r="BZ563" i="1"/>
  <c r="CC563" i="1" s="1" a="1"/>
  <c r="CC563" i="1" s="1"/>
  <c r="EJ570" i="1"/>
  <c r="EJ576" i="1"/>
  <c r="BZ577" i="1"/>
  <c r="CC577" i="1" s="1" a="1"/>
  <c r="CC577" i="1" s="1"/>
  <c r="EU580" i="1"/>
  <c r="EY580" i="1" s="1"/>
  <c r="AH580" i="1"/>
  <c r="AU561" i="1"/>
  <c r="AX561" i="1" s="1" a="1"/>
  <c r="AX561" i="1" s="1"/>
  <c r="AU564" i="1"/>
  <c r="AX564" i="1" s="1" a="1"/>
  <c r="AX564" i="1" s="1"/>
  <c r="BZ565" i="1"/>
  <c r="CC565" i="1" s="1" a="1"/>
  <c r="CC565" i="1" s="1"/>
  <c r="DE566" i="1"/>
  <c r="CA570" i="1"/>
  <c r="EU572" i="1"/>
  <c r="EY572" i="1" s="1"/>
  <c r="AH572" i="1"/>
  <c r="DE574" i="1"/>
  <c r="DF578" i="1"/>
  <c r="DG578" i="1" s="1"/>
  <c r="AU580" i="1"/>
  <c r="AX580" i="1" s="1" a="1"/>
  <c r="AX580" i="1" s="1"/>
  <c r="EV585" i="1"/>
  <c r="EZ585" i="1" s="1"/>
  <c r="BM585" i="1"/>
  <c r="AU563" i="1"/>
  <c r="AX563" i="1" s="1" a="1"/>
  <c r="AX563" i="1" s="1"/>
  <c r="EJ571" i="1"/>
  <c r="AU572" i="1"/>
  <c r="AX572" i="1" s="1" a="1"/>
  <c r="AX572" i="1" s="1"/>
  <c r="CA573" i="1"/>
  <c r="CD573" i="1" s="1" a="1"/>
  <c r="CD573" i="1" s="1"/>
  <c r="DF576" i="1"/>
  <c r="DG576" i="1" s="1"/>
  <c r="DF577" i="1"/>
  <c r="DG577" i="1" s="1"/>
  <c r="DF579" i="1"/>
  <c r="DG579" i="1" s="1"/>
  <c r="AV584" i="1"/>
  <c r="EJ584" i="1"/>
  <c r="BZ585" i="1"/>
  <c r="CC585" i="1" s="1" a="1"/>
  <c r="CC585" i="1" s="1"/>
  <c r="EK609" i="1"/>
  <c r="EL609" i="1" s="1"/>
  <c r="DE562" i="1"/>
  <c r="BZ564" i="1"/>
  <c r="CC564" i="1" s="1" a="1"/>
  <c r="CC564" i="1" s="1"/>
  <c r="EJ566" i="1"/>
  <c r="AU577" i="1"/>
  <c r="AX577" i="1" s="1" a="1"/>
  <c r="AX577" i="1" s="1"/>
  <c r="EL579" i="1"/>
  <c r="DE586" i="1"/>
  <c r="EK590" i="1"/>
  <c r="EL590" i="1" s="1"/>
  <c r="EJ600" i="1"/>
  <c r="EV601" i="1"/>
  <c r="EZ601" i="1" s="1"/>
  <c r="BM601" i="1"/>
  <c r="CA641" i="1"/>
  <c r="CA671" i="1"/>
  <c r="CA676" i="1"/>
  <c r="CA687" i="1"/>
  <c r="AH567" i="1"/>
  <c r="EV568" i="1"/>
  <c r="EZ568" i="1" s="1"/>
  <c r="BM572" i="1"/>
  <c r="BM580" i="1"/>
  <c r="AH583" i="1"/>
  <c r="EV586" i="1"/>
  <c r="EZ586" i="1" s="1"/>
  <c r="DF593" i="1"/>
  <c r="DG593" i="1" s="1"/>
  <c r="EV595" i="1"/>
  <c r="EZ595" i="1" s="1"/>
  <c r="BM595" i="1"/>
  <c r="DF599" i="1"/>
  <c r="DG599" i="1" s="1"/>
  <c r="BZ601" i="1"/>
  <c r="CC601" i="1" s="1" a="1"/>
  <c r="CC601" i="1" s="1"/>
  <c r="DE603" i="1"/>
  <c r="DG603" i="1" s="1"/>
  <c r="AH578" i="1"/>
  <c r="BM583" i="1"/>
  <c r="BZ586" i="1"/>
  <c r="CC586" i="1" s="1" a="1"/>
  <c r="CC586" i="1" s="1"/>
  <c r="CA591" i="1"/>
  <c r="BZ595" i="1"/>
  <c r="CC595" i="1" s="1" a="1"/>
  <c r="CC595" i="1" s="1"/>
  <c r="EJ596" i="1"/>
  <c r="EL596" i="1" s="1"/>
  <c r="BZ598" i="1"/>
  <c r="CC598" i="1" s="1" a="1"/>
  <c r="CC598" i="1" s="1"/>
  <c r="BZ606" i="1"/>
  <c r="CC606" i="1" s="1" a="1"/>
  <c r="CC606" i="1" s="1"/>
  <c r="BZ609" i="1"/>
  <c r="CC609" i="1" s="1" a="1"/>
  <c r="CC609" i="1" s="1"/>
  <c r="CA634" i="1"/>
  <c r="CA639" i="1"/>
  <c r="BZ588" i="1"/>
  <c r="CC588" i="1" s="1" a="1"/>
  <c r="CC588" i="1" s="1"/>
  <c r="BZ590" i="1"/>
  <c r="CC590" i="1" s="1" a="1"/>
  <c r="CC590" i="1" s="1"/>
  <c r="AU591" i="1"/>
  <c r="AX591" i="1" s="1" a="1"/>
  <c r="AX591" i="1" s="1"/>
  <c r="BZ592" i="1"/>
  <c r="CC592" i="1" s="1" a="1"/>
  <c r="CC592" i="1" s="1"/>
  <c r="AU603" i="1"/>
  <c r="EU604" i="1"/>
  <c r="EY604" i="1" s="1"/>
  <c r="AH604" i="1"/>
  <c r="BZ604" i="1"/>
  <c r="CC604" i="1" s="1" a="1"/>
  <c r="CC604" i="1" s="1"/>
  <c r="AU608" i="1"/>
  <c r="AX608" i="1" s="1" a="1"/>
  <c r="AX608" i="1" s="1"/>
  <c r="EJ608" i="1"/>
  <c r="DE589" i="1"/>
  <c r="EL589" i="1"/>
  <c r="AU590" i="1"/>
  <c r="AX590" i="1" s="1" a="1"/>
  <c r="AX590" i="1" s="1"/>
  <c r="EJ593" i="1"/>
  <c r="AU594" i="1"/>
  <c r="AX594" i="1" s="1" a="1"/>
  <c r="AX594" i="1" s="1"/>
  <c r="EK594" i="1"/>
  <c r="EL594" i="1" s="1"/>
  <c r="BZ597" i="1"/>
  <c r="BZ600" i="1"/>
  <c r="CC600" i="1" s="1" a="1"/>
  <c r="CC600" i="1" s="1"/>
  <c r="AV601" i="1"/>
  <c r="AU604" i="1"/>
  <c r="AX604" i="1" s="1" a="1"/>
  <c r="AX604" i="1" s="1"/>
  <c r="DE605" i="1"/>
  <c r="AV606" i="1"/>
  <c r="EJ610" i="1"/>
  <c r="EK588" i="1"/>
  <c r="EL588" i="1" s="1"/>
  <c r="DF591" i="1"/>
  <c r="DG591" i="1" s="1"/>
  <c r="AV595" i="1"/>
  <c r="DE602" i="1"/>
  <c r="EJ618" i="1"/>
  <c r="EL618" i="1" s="1"/>
  <c r="BZ587" i="1"/>
  <c r="CC587" i="1" s="1" a="1"/>
  <c r="CC587" i="1" s="1"/>
  <c r="DE587" i="1"/>
  <c r="DF594" i="1"/>
  <c r="DG594" i="1" s="1"/>
  <c r="AU596" i="1"/>
  <c r="EJ598" i="1"/>
  <c r="EJ606" i="1"/>
  <c r="EJ607" i="1"/>
  <c r="EL607" i="1" s="1"/>
  <c r="DE610" i="1"/>
  <c r="AV635" i="1"/>
  <c r="DF635" i="1"/>
  <c r="DG635" i="1" s="1"/>
  <c r="EU594" i="1"/>
  <c r="EY594" i="1" s="1"/>
  <c r="BZ612" i="1"/>
  <c r="EL623" i="1"/>
  <c r="AV639" i="1"/>
  <c r="AH593" i="1"/>
  <c r="EV594" i="1"/>
  <c r="EZ594" i="1" s="1"/>
  <c r="AH599" i="1"/>
  <c r="BM604" i="1"/>
  <c r="EV608" i="1"/>
  <c r="EZ608" i="1" s="1"/>
  <c r="DE612" i="1"/>
  <c r="DG612" i="1" s="1"/>
  <c r="AU613" i="1"/>
  <c r="EJ614" i="1"/>
  <c r="BM615" i="1"/>
  <c r="DE623" i="1"/>
  <c r="EJ629" i="1"/>
  <c r="DE636" i="1"/>
  <c r="BM593" i="1"/>
  <c r="EV611" i="1"/>
  <c r="EZ611" i="1" s="1"/>
  <c r="DE616" i="1"/>
  <c r="DG616" i="1" s="1"/>
  <c r="EJ616" i="1"/>
  <c r="EL616" i="1" s="1"/>
  <c r="EJ620" i="1"/>
  <c r="AU624" i="1"/>
  <c r="AX624" i="1" s="1" a="1"/>
  <c r="AX624" i="1" s="1"/>
  <c r="EJ625" i="1"/>
  <c r="CA636" i="1"/>
  <c r="EJ639" i="1"/>
  <c r="DG641" i="1"/>
  <c r="BZ611" i="1"/>
  <c r="CC611" i="1" s="1" a="1"/>
  <c r="CC611" i="1" s="1"/>
  <c r="AU618" i="1"/>
  <c r="DE622" i="1"/>
  <c r="DG622" i="1" s="1"/>
  <c r="DE627" i="1"/>
  <c r="BZ630" i="1"/>
  <c r="CC630" i="1" s="1" a="1"/>
  <c r="CC630" i="1" s="1"/>
  <c r="EJ631" i="1"/>
  <c r="EJ632" i="1"/>
  <c r="CA633" i="1"/>
  <c r="AV634" i="1"/>
  <c r="EJ637" i="1"/>
  <c r="BZ638" i="1"/>
  <c r="CC638" i="1" s="1" a="1"/>
  <c r="CC638" i="1" s="1"/>
  <c r="CA645" i="1"/>
  <c r="AU615" i="1"/>
  <c r="AX615" i="1" s="1" a="1"/>
  <c r="AX615" i="1" s="1"/>
  <c r="BZ615" i="1"/>
  <c r="CC615" i="1" s="1" a="1"/>
  <c r="CC615" i="1" s="1"/>
  <c r="DE617" i="1"/>
  <c r="DG617" i="1" s="1"/>
  <c r="BZ627" i="1"/>
  <c r="CC627" i="1" s="1" a="1"/>
  <c r="CC627" i="1" s="1"/>
  <c r="AU630" i="1"/>
  <c r="AX630" i="1" s="1" a="1"/>
  <c r="AX630" i="1" s="1"/>
  <c r="DE632" i="1"/>
  <c r="AU638" i="1"/>
  <c r="AX638" i="1" s="1" a="1"/>
  <c r="AX638" i="1" s="1"/>
  <c r="AU614" i="1"/>
  <c r="AX614" i="1" s="1" a="1"/>
  <c r="AX614" i="1" s="1"/>
  <c r="EJ617" i="1"/>
  <c r="EL617" i="1" s="1"/>
  <c r="DE620" i="1"/>
  <c r="BZ623" i="1"/>
  <c r="CC623" i="1" s="1" a="1"/>
  <c r="CC623" i="1" s="1"/>
  <c r="BZ625" i="1"/>
  <c r="CC625" i="1" s="1" a="1"/>
  <c r="CC625" i="1" s="1"/>
  <c r="AU629" i="1"/>
  <c r="AX629" i="1" s="1" a="1"/>
  <c r="AX629" i="1" s="1"/>
  <c r="EJ636" i="1"/>
  <c r="AU640" i="1"/>
  <c r="AX640" i="1" s="1" a="1"/>
  <c r="AX640" i="1" s="1"/>
  <c r="AU644" i="1"/>
  <c r="AX644" i="1" s="1" a="1"/>
  <c r="AX644" i="1" s="1"/>
  <c r="AV661" i="1"/>
  <c r="EJ612" i="1"/>
  <c r="EL612" i="1" s="1"/>
  <c r="EU614" i="1"/>
  <c r="EY614" i="1" s="1"/>
  <c r="AU617" i="1"/>
  <c r="BZ619" i="1"/>
  <c r="DE619" i="1"/>
  <c r="DG619" i="1" s="1"/>
  <c r="CA620" i="1"/>
  <c r="BZ622" i="1"/>
  <c r="AV623" i="1"/>
  <c r="EJ624" i="1"/>
  <c r="EV626" i="1"/>
  <c r="EZ626" i="1" s="1"/>
  <c r="BM626" i="1"/>
  <c r="DG626" i="1"/>
  <c r="EK630" i="1"/>
  <c r="EL630" i="1" s="1"/>
  <c r="AU633" i="1"/>
  <c r="AX633" i="1" s="1" a="1"/>
  <c r="AX633" i="1" s="1"/>
  <c r="DG634" i="1"/>
  <c r="EU637" i="1"/>
  <c r="EY637" i="1" s="1"/>
  <c r="AH637" i="1"/>
  <c r="DF653" i="1"/>
  <c r="DG653" i="1" s="1"/>
  <c r="CA692" i="1"/>
  <c r="DE645" i="1"/>
  <c r="AU646" i="1"/>
  <c r="AX646" i="1" s="1" a="1"/>
  <c r="AX646" i="1" s="1"/>
  <c r="AU649" i="1"/>
  <c r="AX649" i="1" s="1" a="1"/>
  <c r="AX649" i="1" s="1"/>
  <c r="EU650" i="1"/>
  <c r="EY650" i="1" s="1"/>
  <c r="AH650" i="1"/>
  <c r="DE651" i="1"/>
  <c r="BZ652" i="1"/>
  <c r="CC652" i="1" s="1" a="1"/>
  <c r="CC652" i="1" s="1"/>
  <c r="DF654" i="1"/>
  <c r="DG654" i="1" s="1"/>
  <c r="AU659" i="1"/>
  <c r="AX659" i="1" s="1" a="1"/>
  <c r="AX659" i="1" s="1"/>
  <c r="EL667" i="1"/>
  <c r="DF673" i="1"/>
  <c r="DG673" i="1" s="1"/>
  <c r="DG686" i="1"/>
  <c r="EU620" i="1"/>
  <c r="EY620" i="1" s="1"/>
  <c r="EV625" i="1"/>
  <c r="EZ625" i="1" s="1"/>
  <c r="DE640" i="1"/>
  <c r="AV643" i="1"/>
  <c r="EJ649" i="1"/>
  <c r="AU650" i="1"/>
  <c r="AX650" i="1" s="1" a="1"/>
  <c r="AX650" i="1" s="1"/>
  <c r="EJ656" i="1"/>
  <c r="EK661" i="1"/>
  <c r="EL661" i="1" s="1"/>
  <c r="CA679" i="1"/>
  <c r="DF684" i="1"/>
  <c r="DG684" i="1" s="1"/>
  <c r="EK687" i="1"/>
  <c r="EL687" i="1" s="1"/>
  <c r="AU641" i="1"/>
  <c r="AX641" i="1" s="1" a="1"/>
  <c r="AX641" i="1" s="1"/>
  <c r="EJ641" i="1"/>
  <c r="CA654" i="1"/>
  <c r="AV657" i="1"/>
  <c r="EU658" i="1"/>
  <c r="EY658" i="1" s="1"/>
  <c r="AH658" i="1"/>
  <c r="DF663" i="1"/>
  <c r="DG663" i="1" s="1"/>
  <c r="AV666" i="1"/>
  <c r="EU681" i="1"/>
  <c r="EY681" i="1" s="1"/>
  <c r="AH681" i="1"/>
  <c r="EJ646" i="1"/>
  <c r="DE648" i="1"/>
  <c r="EV655" i="1"/>
  <c r="EZ655" i="1" s="1"/>
  <c r="BM655" i="1"/>
  <c r="DE655" i="1"/>
  <c r="BZ660" i="1"/>
  <c r="CC660" i="1" s="1" a="1"/>
  <c r="CC660" i="1" s="1"/>
  <c r="EJ642" i="1"/>
  <c r="DE643" i="1"/>
  <c r="BZ646" i="1"/>
  <c r="CC646" i="1" s="1" a="1"/>
  <c r="CC646" i="1" s="1"/>
  <c r="BZ647" i="1"/>
  <c r="CC647" i="1" s="1" a="1"/>
  <c r="CC647" i="1" s="1"/>
  <c r="BZ650" i="1"/>
  <c r="CC650" i="1" s="1" a="1"/>
  <c r="CC650" i="1" s="1"/>
  <c r="BZ651" i="1"/>
  <c r="CC651" i="1" s="1" a="1"/>
  <c r="CC651" i="1" s="1"/>
  <c r="DE656" i="1"/>
  <c r="DE661" i="1"/>
  <c r="CA665" i="1"/>
  <c r="EK671" i="1"/>
  <c r="EL671" i="1" s="1"/>
  <c r="CA684" i="1"/>
  <c r="DE644" i="1"/>
  <c r="BZ648" i="1"/>
  <c r="CC648" i="1" s="1" a="1"/>
  <c r="CC648" i="1" s="1"/>
  <c r="EK650" i="1"/>
  <c r="EL650" i="1" s="1"/>
  <c r="EJ652" i="1"/>
  <c r="EJ653" i="1"/>
  <c r="EJ657" i="1"/>
  <c r="AU658" i="1"/>
  <c r="AX658" i="1" s="1" a="1"/>
  <c r="AX658" i="1" s="1"/>
  <c r="BZ659" i="1"/>
  <c r="CC659" i="1" s="1" a="1"/>
  <c r="CC659" i="1" s="1"/>
  <c r="DF662" i="1"/>
  <c r="DG662" i="1" s="1"/>
  <c r="AU663" i="1"/>
  <c r="AX663" i="1" s="1" a="1"/>
  <c r="AX663" i="1" s="1"/>
  <c r="DF679" i="1"/>
  <c r="DG679" i="1" s="1"/>
  <c r="EJ640" i="1"/>
  <c r="EJ645" i="1"/>
  <c r="AV651" i="1"/>
  <c r="EK651" i="1"/>
  <c r="EL651" i="1" s="1"/>
  <c r="AU653" i="1"/>
  <c r="AX653" i="1" s="1" a="1"/>
  <c r="AX653" i="1" s="1"/>
  <c r="AU654" i="1"/>
  <c r="AX654" i="1" s="1" a="1"/>
  <c r="AX654" i="1" s="1"/>
  <c r="BZ655" i="1"/>
  <c r="CC655" i="1" s="1" a="1"/>
  <c r="CC655" i="1" s="1"/>
  <c r="EJ662" i="1"/>
  <c r="EK677" i="1"/>
  <c r="EL677" i="1" s="1"/>
  <c r="AV682" i="1"/>
  <c r="AV686" i="1"/>
  <c r="EV651" i="1"/>
  <c r="EZ651" i="1" s="1"/>
  <c r="EU654" i="1"/>
  <c r="EY654" i="1" s="1"/>
  <c r="DE675" i="1"/>
  <c r="BZ678" i="1"/>
  <c r="CC678" i="1" s="1" a="1"/>
  <c r="CC678" i="1" s="1"/>
  <c r="DE680" i="1"/>
  <c r="BZ683" i="1"/>
  <c r="CC683" i="1" s="1" a="1"/>
  <c r="CC683" i="1" s="1"/>
  <c r="EJ691" i="1"/>
  <c r="EJ693" i="1"/>
  <c r="EL693" i="1" s="1"/>
  <c r="DE694" i="1"/>
  <c r="DE696" i="1"/>
  <c r="EU649" i="1"/>
  <c r="EY649" i="1" s="1"/>
  <c r="EV654" i="1"/>
  <c r="EZ654" i="1" s="1"/>
  <c r="EU657" i="1"/>
  <c r="EY657" i="1" s="1"/>
  <c r="BM658" i="1"/>
  <c r="AH661" i="1"/>
  <c r="AU664" i="1"/>
  <c r="AX664" i="1" s="1" a="1"/>
  <c r="AX664" i="1" s="1"/>
  <c r="AU667" i="1"/>
  <c r="AX667" i="1" s="1" a="1"/>
  <c r="AX667" i="1" s="1"/>
  <c r="AU669" i="1"/>
  <c r="AX669" i="1" s="1" a="1"/>
  <c r="AX669" i="1" s="1"/>
  <c r="EJ669" i="1"/>
  <c r="BZ673" i="1"/>
  <c r="CC673" i="1" s="1" a="1"/>
  <c r="CC673" i="1" s="1"/>
  <c r="DE677" i="1"/>
  <c r="AU681" i="1"/>
  <c r="AX681" i="1" s="1" a="1"/>
  <c r="AX681" i="1" s="1"/>
  <c r="EJ682" i="1"/>
  <c r="BZ685" i="1"/>
  <c r="CC685" i="1" s="1" a="1"/>
  <c r="CC685" i="1" s="1"/>
  <c r="AU688" i="1"/>
  <c r="AX688" i="1" s="1" a="1"/>
  <c r="AX688" i="1" s="1"/>
  <c r="DE693" i="1"/>
  <c r="DG693" i="1" s="1"/>
  <c r="EJ695" i="1"/>
  <c r="EL695" i="1" s="1"/>
  <c r="EJ664" i="1"/>
  <c r="BZ670" i="1"/>
  <c r="CC670" i="1" s="1" a="1"/>
  <c r="CC670" i="1" s="1"/>
  <c r="AU672" i="1"/>
  <c r="AX672" i="1" s="1" a="1"/>
  <c r="AX672" i="1" s="1"/>
  <c r="EJ674" i="1"/>
  <c r="CA675" i="1"/>
  <c r="EJ675" i="1"/>
  <c r="AV678" i="1"/>
  <c r="DE678" i="1"/>
  <c r="BZ680" i="1"/>
  <c r="CC680" i="1" s="1" a="1"/>
  <c r="CC680" i="1" s="1"/>
  <c r="AU683" i="1"/>
  <c r="AX683" i="1" s="1" a="1"/>
  <c r="AX683" i="1" s="1"/>
  <c r="EJ688" i="1"/>
  <c r="EV689" i="1"/>
  <c r="EZ689" i="1" s="1"/>
  <c r="BM689" i="1"/>
  <c r="DE691" i="1"/>
  <c r="BZ694" i="1"/>
  <c r="CC694" i="1" s="1" a="1"/>
  <c r="CC694" i="1" s="1"/>
  <c r="BZ696" i="1"/>
  <c r="CC696" i="1" s="1" a="1"/>
  <c r="CC696" i="1" s="1"/>
  <c r="DF666" i="1"/>
  <c r="DG666" i="1" s="1"/>
  <c r="AU668" i="1"/>
  <c r="AX668" i="1" s="1" a="1"/>
  <c r="AX668" i="1" s="1"/>
  <c r="DF671" i="1"/>
  <c r="DG671" i="1" s="1"/>
  <c r="EK676" i="1"/>
  <c r="EL676" i="1" s="1"/>
  <c r="DF687" i="1"/>
  <c r="DG687" i="1" s="1"/>
  <c r="DE664" i="1"/>
  <c r="AU670" i="1"/>
  <c r="AX670" i="1" s="1" a="1"/>
  <c r="AX670" i="1" s="1"/>
  <c r="DE670" i="1"/>
  <c r="EJ672" i="1"/>
  <c r="DE674" i="1"/>
  <c r="DE682" i="1"/>
  <c r="EU684" i="1"/>
  <c r="EY684" i="1" s="1"/>
  <c r="AH684" i="1"/>
  <c r="EJ685" i="1"/>
  <c r="BM686" i="1"/>
  <c r="DE688" i="1"/>
  <c r="AH689" i="1"/>
  <c r="BZ691" i="1"/>
  <c r="CC691" i="1" s="1" a="1"/>
  <c r="CC691" i="1" s="1"/>
  <c r="AU694" i="1"/>
  <c r="AX694" i="1" s="1" a="1"/>
  <c r="AX694" i="1" s="1"/>
  <c r="EJ663" i="1"/>
  <c r="BM665" i="1"/>
  <c r="DE667" i="1"/>
  <c r="BZ669" i="1"/>
  <c r="CC669" i="1" s="1" a="1"/>
  <c r="CC669" i="1" s="1"/>
  <c r="AU680" i="1"/>
  <c r="AX680" i="1" s="1" a="1"/>
  <c r="AX680" i="1" s="1"/>
  <c r="AU684" i="1"/>
  <c r="AX684" i="1" s="1" a="1"/>
  <c r="AX684" i="1" s="1"/>
  <c r="AU685" i="1"/>
  <c r="AX685" i="1" s="1" a="1"/>
  <c r="AX685" i="1" s="1"/>
  <c r="BZ686" i="1"/>
  <c r="CC686" i="1" s="1" a="1"/>
  <c r="CC686" i="1" s="1"/>
  <c r="AU689" i="1"/>
  <c r="AX689" i="1" s="1" a="1"/>
  <c r="AX689" i="1" s="1"/>
  <c r="EJ690" i="1"/>
  <c r="AU696" i="1"/>
  <c r="AX696" i="1" s="1" a="1"/>
  <c r="AX696" i="1" s="1"/>
  <c r="BZ664" i="1"/>
  <c r="CC664" i="1" s="1" a="1"/>
  <c r="CC664" i="1" s="1"/>
  <c r="EJ668" i="1"/>
  <c r="EV681" i="1"/>
  <c r="EZ681" i="1" s="1"/>
  <c r="BM681" i="1"/>
  <c r="DE685" i="1"/>
  <c r="BZ688" i="1"/>
  <c r="CC688" i="1" s="1" a="1"/>
  <c r="CC688" i="1" s="1"/>
  <c r="AU691" i="1"/>
  <c r="AX691" i="1" s="1" a="1"/>
  <c r="AX691" i="1" s="1"/>
  <c r="AH679" i="1"/>
  <c r="EV680" i="1"/>
  <c r="EZ680" i="1" s="1"/>
  <c r="EU683" i="1"/>
  <c r="EY683" i="1" s="1"/>
  <c r="BM684" i="1"/>
  <c r="AH687" i="1"/>
  <c r="EV688" i="1"/>
  <c r="EZ688" i="1" s="1"/>
  <c r="EV696" i="1"/>
  <c r="EZ696" i="1" s="1"/>
  <c r="EV4" i="1"/>
  <c r="EZ4" i="1" s="1"/>
  <c r="DE3" i="1"/>
  <c r="DF3" i="1" s="1"/>
  <c r="DG3" i="1" s="1"/>
  <c r="BZ5" i="1"/>
  <c r="DE6" i="1"/>
  <c r="DF6" i="1" s="1"/>
  <c r="DG6" i="1" s="1"/>
  <c r="BZ7" i="1"/>
  <c r="AH11" i="1"/>
  <c r="EJ14" i="1"/>
  <c r="EK14" i="1" s="1"/>
  <c r="EL14" i="1" s="1"/>
  <c r="AU15" i="1"/>
  <c r="AH16" i="1"/>
  <c r="AU2" i="1"/>
  <c r="BZ4" i="1"/>
  <c r="DE9" i="1"/>
  <c r="DF9" i="1" s="1"/>
  <c r="DG9" i="1" s="1"/>
  <c r="DE10" i="1"/>
  <c r="DF10" i="1" s="1"/>
  <c r="DG10" i="1" s="1"/>
  <c r="AU11" i="1"/>
  <c r="DE15" i="1"/>
  <c r="DF15" i="1" s="1"/>
  <c r="DG15" i="1" s="1"/>
  <c r="AU16" i="1"/>
  <c r="BZ3" i="1"/>
  <c r="AU6" i="1"/>
  <c r="EJ7" i="1"/>
  <c r="EK7" i="1" s="1"/>
  <c r="EL7" i="1" s="1"/>
  <c r="BZ8" i="1"/>
  <c r="DE12" i="1"/>
  <c r="DF12" i="1" s="1"/>
  <c r="DE13" i="1"/>
  <c r="DF13" i="1" s="1"/>
  <c r="DG13" i="1" s="1"/>
  <c r="EJ4" i="1"/>
  <c r="EK4" i="1" s="1"/>
  <c r="EL4" i="1" s="1"/>
  <c r="AU5" i="1"/>
  <c r="EJ5" i="1"/>
  <c r="EK5" i="1" s="1"/>
  <c r="EL5" i="1" s="1"/>
  <c r="AU12" i="1"/>
  <c r="BM13" i="1"/>
  <c r="BZ2" i="1"/>
  <c r="EJ6" i="1"/>
  <c r="EK6" i="1" s="1"/>
  <c r="EL6" i="1" s="1"/>
  <c r="AU7" i="1"/>
  <c r="DE7" i="1"/>
  <c r="DF7" i="1" s="1"/>
  <c r="DG7" i="1" s="1"/>
  <c r="AU8" i="1"/>
  <c r="EJ8" i="1"/>
  <c r="EK8" i="1" s="1"/>
  <c r="EL8" i="1" s="1"/>
  <c r="BZ10" i="1"/>
  <c r="DE11" i="1"/>
  <c r="DF11" i="1" s="1"/>
  <c r="EJ11" i="1"/>
  <c r="BZ13" i="1"/>
  <c r="DE14" i="1"/>
  <c r="DF14" i="1" s="1"/>
  <c r="DG14" i="1" s="1"/>
  <c r="BZ15" i="1"/>
  <c r="EV15" i="1"/>
  <c r="EZ15" i="1" s="1"/>
  <c r="DE16" i="1"/>
  <c r="DF16" i="1" s="1"/>
  <c r="DG16" i="1" s="1"/>
  <c r="DE2" i="1"/>
  <c r="DF2" i="1" s="1"/>
  <c r="DG2" i="1" s="1"/>
  <c r="AU3" i="1"/>
  <c r="EJ3" i="1"/>
  <c r="EK3" i="1" s="1"/>
  <c r="EL3" i="1" s="1"/>
  <c r="AU9" i="1"/>
  <c r="EJ9" i="1"/>
  <c r="EK9" i="1" s="1"/>
  <c r="EL9" i="1" s="1"/>
  <c r="EJ16" i="1"/>
  <c r="EK16" i="1" s="1"/>
  <c r="EL16" i="1" s="1"/>
  <c r="DE4" i="1"/>
  <c r="DF4" i="1" s="1"/>
  <c r="DG4" i="1" s="1"/>
  <c r="DE5" i="1"/>
  <c r="DF5" i="1" s="1"/>
  <c r="DG5" i="1" s="1"/>
  <c r="BZ9" i="1"/>
  <c r="BZ11" i="1"/>
  <c r="BZ12" i="1"/>
  <c r="EJ12" i="1"/>
  <c r="EK12" i="1" s="1"/>
  <c r="EL12" i="1" s="1"/>
  <c r="AU13" i="1"/>
  <c r="AU14" i="1"/>
  <c r="BM16" i="1"/>
  <c r="AH2" i="1"/>
  <c r="DW3" i="1"/>
  <c r="AH6" i="1"/>
  <c r="BM11" i="1"/>
  <c r="AH14" i="1"/>
  <c r="BM2" i="1"/>
  <c r="EU3" i="1"/>
  <c r="EY3" i="1" s="1"/>
  <c r="EU5" i="1"/>
  <c r="EY5" i="1" s="1"/>
  <c r="BM6" i="1"/>
  <c r="EU13" i="1"/>
  <c r="EY13" i="1" s="1"/>
  <c r="BM14" i="1"/>
  <c r="CR2" i="1"/>
  <c r="EV3" i="1"/>
  <c r="EZ3" i="1" s="1"/>
  <c r="EV5" i="1"/>
  <c r="EZ5" i="1" s="1"/>
  <c r="AH12" i="1"/>
  <c r="AU201" i="1"/>
  <c r="AU249" i="1"/>
  <c r="AU289" i="1"/>
  <c r="AU337" i="1"/>
  <c r="AU377" i="1"/>
  <c r="AU422" i="1"/>
  <c r="AU482" i="1"/>
  <c r="BZ490" i="1"/>
  <c r="AU233" i="1"/>
  <c r="AU281" i="1"/>
  <c r="AU329" i="1"/>
  <c r="AU369" i="1"/>
  <c r="AU409" i="1"/>
  <c r="AU461" i="1"/>
  <c r="AX461" i="1" s="1" a="1"/>
  <c r="AX461" i="1" s="1"/>
  <c r="AU217" i="1"/>
  <c r="AU265" i="1"/>
  <c r="AU313" i="1"/>
  <c r="AU361" i="1"/>
  <c r="AU401" i="1"/>
  <c r="AU446" i="1"/>
  <c r="AU193" i="1"/>
  <c r="AU241" i="1"/>
  <c r="AX241" i="1" s="1" a="1"/>
  <c r="AX241" i="1" s="1"/>
  <c r="AU305" i="1"/>
  <c r="AU353" i="1"/>
  <c r="AU417" i="1"/>
  <c r="AU469" i="1"/>
  <c r="AU209" i="1"/>
  <c r="AU257" i="1"/>
  <c r="AU297" i="1"/>
  <c r="AU345" i="1"/>
  <c r="AU393" i="1"/>
  <c r="AX393" i="1" s="1" a="1"/>
  <c r="AX393" i="1" s="1"/>
  <c r="AU430" i="1"/>
  <c r="AU474" i="1"/>
  <c r="AU225" i="1"/>
  <c r="AU273" i="1"/>
  <c r="AU321" i="1"/>
  <c r="AU385" i="1"/>
  <c r="AU438" i="1"/>
  <c r="AU490" i="1"/>
  <c r="AU454" i="1"/>
  <c r="AU126" i="1"/>
  <c r="AU134" i="1"/>
  <c r="AU142" i="1"/>
  <c r="AU150" i="1"/>
  <c r="AU157" i="1"/>
  <c r="AU165" i="1"/>
  <c r="AU173" i="1"/>
  <c r="AU181" i="1"/>
  <c r="AU189" i="1"/>
  <c r="AU197" i="1"/>
  <c r="AU205" i="1"/>
  <c r="AU213" i="1"/>
  <c r="AU221" i="1"/>
  <c r="AU229" i="1"/>
  <c r="AU423" i="1"/>
  <c r="AU431" i="1"/>
  <c r="AU439" i="1"/>
  <c r="AU447" i="1"/>
  <c r="AU455" i="1"/>
  <c r="AU462" i="1"/>
  <c r="AU475" i="1"/>
  <c r="AU483" i="1"/>
  <c r="AU491" i="1"/>
  <c r="AX491" i="1" s="1" a="1"/>
  <c r="AX491" i="1" s="1"/>
  <c r="BZ439" i="1"/>
  <c r="BZ447" i="1"/>
  <c r="BZ455" i="1"/>
  <c r="BZ462" i="1"/>
  <c r="CC462" i="1" s="1" a="1"/>
  <c r="CC462" i="1" s="1"/>
  <c r="BZ475" i="1"/>
  <c r="BZ483" i="1"/>
  <c r="BZ491" i="1"/>
  <c r="CC491" i="1" s="1" a="1"/>
  <c r="CC491" i="1" s="1"/>
  <c r="AU476" i="1"/>
  <c r="AU484" i="1"/>
  <c r="AU477" i="1"/>
  <c r="AU485" i="1"/>
  <c r="AU237" i="1"/>
  <c r="AU245" i="1"/>
  <c r="AU253" i="1"/>
  <c r="AX253" i="1" s="1" a="1"/>
  <c r="AX253" i="1" s="1"/>
  <c r="AU261" i="1"/>
  <c r="AU269" i="1"/>
  <c r="AU277" i="1"/>
  <c r="AU285" i="1"/>
  <c r="AU293" i="1"/>
  <c r="AU301" i="1"/>
  <c r="AU309" i="1"/>
  <c r="AU317" i="1"/>
  <c r="AU325" i="1"/>
  <c r="AU333" i="1"/>
  <c r="AU341" i="1"/>
  <c r="AU349" i="1"/>
  <c r="AU357" i="1"/>
  <c r="AU365" i="1"/>
  <c r="AU373" i="1"/>
  <c r="AU381" i="1"/>
  <c r="AU389" i="1"/>
  <c r="AU397" i="1"/>
  <c r="AU405" i="1"/>
  <c r="AU413" i="1"/>
  <c r="AU420" i="1"/>
  <c r="AU426" i="1"/>
  <c r="AU434" i="1"/>
  <c r="AU442" i="1"/>
  <c r="AU450" i="1"/>
  <c r="AU458" i="1"/>
  <c r="AU465" i="1"/>
  <c r="AU470" i="1"/>
  <c r="AU478" i="1"/>
  <c r="AU486" i="1"/>
  <c r="BZ126" i="1"/>
  <c r="BZ134" i="1"/>
  <c r="CC134" i="1" s="1" a="1"/>
  <c r="CC134" i="1" s="1"/>
  <c r="BZ142" i="1"/>
  <c r="BZ150" i="1"/>
  <c r="BZ157" i="1"/>
  <c r="BZ165" i="1"/>
  <c r="BZ173" i="1"/>
  <c r="BZ181" i="1"/>
  <c r="BZ189" i="1"/>
  <c r="BZ197" i="1"/>
  <c r="CC197" i="1" s="1" a="1"/>
  <c r="CC197" i="1" s="1"/>
  <c r="BZ205" i="1"/>
  <c r="CC205" i="1" s="1" a="1"/>
  <c r="CC205" i="1" s="1"/>
  <c r="BZ213" i="1"/>
  <c r="BZ221" i="1"/>
  <c r="BZ229" i="1"/>
  <c r="BZ237" i="1"/>
  <c r="BZ245" i="1"/>
  <c r="BZ253" i="1"/>
  <c r="BZ261" i="1"/>
  <c r="CC261" i="1" s="1" a="1"/>
  <c r="CC261" i="1" s="1"/>
  <c r="BZ269" i="1"/>
  <c r="BZ277" i="1"/>
  <c r="BZ285" i="1"/>
  <c r="BZ293" i="1"/>
  <c r="BZ301" i="1"/>
  <c r="BZ309" i="1"/>
  <c r="BZ317" i="1"/>
  <c r="BZ325" i="1"/>
  <c r="CC325" i="1" s="1" a="1"/>
  <c r="CC325" i="1" s="1"/>
  <c r="BZ333" i="1"/>
  <c r="BZ341" i="1"/>
  <c r="BZ349" i="1"/>
  <c r="BZ357" i="1"/>
  <c r="BZ365" i="1"/>
  <c r="BZ373" i="1"/>
  <c r="BZ381" i="1"/>
  <c r="BZ389" i="1"/>
  <c r="CC389" i="1" s="1" a="1"/>
  <c r="CC389" i="1" s="1"/>
  <c r="BZ397" i="1"/>
  <c r="BZ405" i="1"/>
  <c r="BZ413" i="1"/>
  <c r="CC413" i="1" s="1" a="1"/>
  <c r="CC413" i="1" s="1"/>
  <c r="BZ420" i="1"/>
  <c r="BZ426" i="1"/>
  <c r="BZ434" i="1"/>
  <c r="BZ442" i="1"/>
  <c r="BZ450" i="1"/>
  <c r="CC450" i="1" s="1" a="1"/>
  <c r="CC450" i="1" s="1"/>
  <c r="BZ458" i="1"/>
  <c r="CC458" i="1" s="1" a="1"/>
  <c r="CC458" i="1" s="1"/>
  <c r="BZ465" i="1"/>
  <c r="BZ470" i="1"/>
  <c r="BZ478" i="1"/>
  <c r="BZ486" i="1"/>
  <c r="AU427" i="1"/>
  <c r="AU435" i="1"/>
  <c r="AX435" i="1" s="1" a="1"/>
  <c r="AX435" i="1" s="1"/>
  <c r="AU443" i="1"/>
  <c r="AU451" i="1"/>
  <c r="AU459" i="1"/>
  <c r="AU466" i="1"/>
  <c r="AU471" i="1"/>
  <c r="AU479" i="1"/>
  <c r="AU487" i="1"/>
  <c r="BZ451" i="1"/>
  <c r="CC451" i="1" s="1" a="1"/>
  <c r="CC451" i="1" s="1"/>
  <c r="BZ459" i="1"/>
  <c r="BZ466" i="1"/>
  <c r="BZ471" i="1"/>
  <c r="BZ479" i="1"/>
  <c r="BZ487" i="1"/>
  <c r="AU467" i="1"/>
  <c r="AU472" i="1"/>
  <c r="AU480" i="1"/>
  <c r="AU488" i="1"/>
  <c r="BZ480" i="1"/>
  <c r="BZ488" i="1"/>
  <c r="CC488" i="1" s="1" a="1"/>
  <c r="CC488" i="1" s="1"/>
  <c r="AU481" i="1"/>
  <c r="AU489" i="1"/>
  <c r="AU153" i="1"/>
  <c r="AU177" i="1"/>
  <c r="AU162" i="1"/>
  <c r="AX162" i="1" s="1" a="1"/>
  <c r="AX162" i="1" s="1"/>
  <c r="AU170" i="1"/>
  <c r="AU178" i="1"/>
  <c r="AU186" i="1"/>
  <c r="AU194" i="1"/>
  <c r="AU202" i="1"/>
  <c r="AU210" i="1"/>
  <c r="AU218" i="1"/>
  <c r="AU226" i="1"/>
  <c r="AU234" i="1"/>
  <c r="AU242" i="1"/>
  <c r="AU250" i="1"/>
  <c r="AU258" i="1"/>
  <c r="AU266" i="1"/>
  <c r="AU274" i="1"/>
  <c r="AU282" i="1"/>
  <c r="AU290" i="1"/>
  <c r="AX290" i="1" s="1" a="1"/>
  <c r="AX290" i="1" s="1"/>
  <c r="AU298" i="1"/>
  <c r="AU306" i="1"/>
  <c r="AU314" i="1"/>
  <c r="AU322" i="1"/>
  <c r="AU330" i="1"/>
  <c r="AU338" i="1"/>
  <c r="AU346" i="1"/>
  <c r="AU354" i="1"/>
  <c r="AX354" i="1" s="1" a="1"/>
  <c r="AX354" i="1" s="1"/>
  <c r="AU362" i="1"/>
  <c r="AU370" i="1"/>
  <c r="AU378" i="1"/>
  <c r="AU386" i="1"/>
  <c r="AU394" i="1"/>
  <c r="AU402" i="1"/>
  <c r="AU410" i="1"/>
  <c r="AU418" i="1"/>
  <c r="AU169" i="1"/>
  <c r="AU108" i="1"/>
  <c r="AU116" i="1"/>
  <c r="AU124" i="1"/>
  <c r="AU132" i="1"/>
  <c r="AU140" i="1"/>
  <c r="AU148" i="1"/>
  <c r="AU155" i="1"/>
  <c r="AU163" i="1"/>
  <c r="AU171" i="1"/>
  <c r="AU179" i="1"/>
  <c r="AU187" i="1"/>
  <c r="AU195" i="1"/>
  <c r="AU203" i="1"/>
  <c r="AU211" i="1"/>
  <c r="AU219" i="1"/>
  <c r="AU227" i="1"/>
  <c r="AU235" i="1"/>
  <c r="AU243" i="1"/>
  <c r="AU251" i="1"/>
  <c r="AU259" i="1"/>
  <c r="AU267" i="1"/>
  <c r="AU275" i="1"/>
  <c r="AU283" i="1"/>
  <c r="AU291" i="1"/>
  <c r="AU299" i="1"/>
  <c r="AU307" i="1"/>
  <c r="AU315" i="1"/>
  <c r="AU323" i="1"/>
  <c r="AU331" i="1"/>
  <c r="AU339" i="1"/>
  <c r="AU347" i="1"/>
  <c r="AX347" i="1" s="1" a="1"/>
  <c r="AX347" i="1" s="1"/>
  <c r="AU355" i="1"/>
  <c r="AU363" i="1"/>
  <c r="AU371" i="1"/>
  <c r="AU379" i="1"/>
  <c r="AU387" i="1"/>
  <c r="AU395" i="1"/>
  <c r="AU403" i="1"/>
  <c r="AU161" i="1"/>
  <c r="AX161" i="1" s="1" a="1"/>
  <c r="AX161" i="1" s="1"/>
  <c r="AU185" i="1"/>
  <c r="AU101" i="1"/>
  <c r="AU109" i="1"/>
  <c r="AU117" i="1"/>
  <c r="AU125" i="1"/>
  <c r="AU133" i="1"/>
  <c r="AU141" i="1"/>
  <c r="AU149" i="1"/>
  <c r="AX149" i="1" s="1" a="1"/>
  <c r="AX149" i="1" s="1"/>
  <c r="AU156" i="1"/>
  <c r="AU164" i="1"/>
  <c r="AU172" i="1"/>
  <c r="AU180" i="1"/>
  <c r="AU188" i="1"/>
  <c r="AU196" i="1"/>
  <c r="AU204" i="1"/>
  <c r="AU212" i="1"/>
  <c r="AU220" i="1"/>
  <c r="AU228" i="1"/>
  <c r="AU236" i="1"/>
  <c r="AU244" i="1"/>
  <c r="AU252" i="1"/>
  <c r="AU260" i="1"/>
  <c r="AU268" i="1"/>
  <c r="AU276" i="1"/>
  <c r="AU284" i="1"/>
  <c r="AU292" i="1"/>
  <c r="AU300" i="1"/>
  <c r="AU308" i="1"/>
  <c r="AU316" i="1"/>
  <c r="AU324" i="1"/>
  <c r="AU332" i="1"/>
  <c r="AU340" i="1"/>
  <c r="AX340" i="1" s="1" a="1"/>
  <c r="AX340" i="1" s="1"/>
  <c r="AU348" i="1"/>
  <c r="AU356" i="1"/>
  <c r="AU364" i="1"/>
  <c r="AU372" i="1"/>
  <c r="AU380" i="1"/>
  <c r="AU79" i="1"/>
  <c r="AU87" i="1"/>
  <c r="AU95" i="1"/>
  <c r="AX95" i="1" s="1" a="1"/>
  <c r="AX95" i="1" s="1"/>
  <c r="AU103" i="1"/>
  <c r="AU111" i="1"/>
  <c r="AU119" i="1"/>
  <c r="AU127" i="1"/>
  <c r="AU135" i="1"/>
  <c r="AU143" i="1"/>
  <c r="AU151" i="1"/>
  <c r="AU158" i="1"/>
  <c r="AX158" i="1" s="1" a="1"/>
  <c r="AX158" i="1" s="1"/>
  <c r="AU166" i="1"/>
  <c r="AU174" i="1"/>
  <c r="AU182" i="1"/>
  <c r="AU190" i="1"/>
  <c r="AU198" i="1"/>
  <c r="AU206" i="1"/>
  <c r="AU214" i="1"/>
  <c r="AU222" i="1"/>
  <c r="AU230" i="1"/>
  <c r="AU238" i="1"/>
  <c r="AU246" i="1"/>
  <c r="AU254" i="1"/>
  <c r="AU262" i="1"/>
  <c r="AU270" i="1"/>
  <c r="AU278" i="1"/>
  <c r="AU286" i="1"/>
  <c r="AX286" i="1" s="1" a="1"/>
  <c r="AX286" i="1" s="1"/>
  <c r="AU294" i="1"/>
  <c r="AU302" i="1"/>
  <c r="AU310" i="1"/>
  <c r="AU318" i="1"/>
  <c r="AU326" i="1"/>
  <c r="AU334" i="1"/>
  <c r="AU342" i="1"/>
  <c r="AU350" i="1"/>
  <c r="AU358" i="1"/>
  <c r="AU366" i="1"/>
  <c r="AU374" i="1"/>
  <c r="AU382" i="1"/>
  <c r="AU390" i="1"/>
  <c r="AU398" i="1"/>
  <c r="AU406" i="1"/>
  <c r="AU414" i="1"/>
  <c r="AX414" i="1" s="1" a="1"/>
  <c r="AX414" i="1" s="1"/>
  <c r="AU152" i="1"/>
  <c r="AU159" i="1"/>
  <c r="AU167" i="1"/>
  <c r="AX167" i="1" s="1" a="1"/>
  <c r="AX167" i="1" s="1"/>
  <c r="AU175" i="1"/>
  <c r="AU183" i="1"/>
  <c r="AU191" i="1"/>
  <c r="AU199" i="1"/>
  <c r="AU207" i="1"/>
  <c r="AX207" i="1" s="1" a="1"/>
  <c r="AX207" i="1" s="1"/>
  <c r="AU215" i="1"/>
  <c r="AU223" i="1"/>
  <c r="AU231" i="1"/>
  <c r="AX231" i="1" s="1" a="1"/>
  <c r="AX231" i="1" s="1"/>
  <c r="AU239" i="1"/>
  <c r="AU247" i="1"/>
  <c r="AU255" i="1"/>
  <c r="AU263" i="1"/>
  <c r="AU271" i="1"/>
  <c r="AU279" i="1"/>
  <c r="AU287" i="1"/>
  <c r="AU295" i="1"/>
  <c r="AX295" i="1" s="1" a="1"/>
  <c r="AX295" i="1" s="1"/>
  <c r="AU303" i="1"/>
  <c r="AU311" i="1"/>
  <c r="AU319" i="1"/>
  <c r="AU327" i="1"/>
  <c r="AU335" i="1"/>
  <c r="AU343" i="1"/>
  <c r="AU351" i="1"/>
  <c r="AU359" i="1"/>
  <c r="AX359" i="1" s="1" a="1"/>
  <c r="AX359" i="1" s="1"/>
  <c r="AU367" i="1"/>
  <c r="AU375" i="1"/>
  <c r="AU383" i="1"/>
  <c r="AU391" i="1"/>
  <c r="AU399" i="1"/>
  <c r="AU407" i="1"/>
  <c r="AU415" i="1"/>
  <c r="AU428" i="1"/>
  <c r="AU436" i="1"/>
  <c r="AU444" i="1"/>
  <c r="AU160" i="1"/>
  <c r="AU168" i="1"/>
  <c r="AU176" i="1"/>
  <c r="AU184" i="1"/>
  <c r="AX184" i="1" s="1" a="1"/>
  <c r="AX184" i="1" s="1"/>
  <c r="AU192" i="1"/>
  <c r="AU200" i="1"/>
  <c r="AU208" i="1"/>
  <c r="AU224" i="1"/>
  <c r="AU232" i="1"/>
  <c r="AU240" i="1"/>
  <c r="AU248" i="1"/>
  <c r="AU256" i="1"/>
  <c r="AX256" i="1" s="1" a="1"/>
  <c r="AX256" i="1" s="1"/>
  <c r="AU264" i="1"/>
  <c r="AU272" i="1"/>
  <c r="AU280" i="1"/>
  <c r="AU288" i="1"/>
  <c r="AU296" i="1"/>
  <c r="AU304" i="1"/>
  <c r="AU312" i="1"/>
  <c r="AU320" i="1"/>
  <c r="AX320" i="1" s="1" a="1"/>
  <c r="AX320" i="1" s="1"/>
  <c r="AU328" i="1"/>
  <c r="AU336" i="1"/>
  <c r="AU344" i="1"/>
  <c r="AU352" i="1"/>
  <c r="AU360" i="1"/>
  <c r="AU368" i="1"/>
  <c r="AU376" i="1"/>
  <c r="AU384" i="1"/>
  <c r="BZ74" i="1"/>
  <c r="BZ82" i="1"/>
  <c r="BZ90" i="1"/>
  <c r="BZ98" i="1"/>
  <c r="BZ106" i="1"/>
  <c r="BZ114" i="1"/>
  <c r="BZ122" i="1"/>
  <c r="BZ130" i="1"/>
  <c r="CC130" i="1" s="1" a="1"/>
  <c r="CC130" i="1" s="1"/>
  <c r="BZ138" i="1"/>
  <c r="BZ146" i="1"/>
  <c r="BZ153" i="1"/>
  <c r="BZ161" i="1"/>
  <c r="BZ169" i="1"/>
  <c r="BZ177" i="1"/>
  <c r="BZ185" i="1"/>
  <c r="BZ193" i="1"/>
  <c r="CC193" i="1" s="1" a="1"/>
  <c r="CC193" i="1" s="1"/>
  <c r="BZ201" i="1"/>
  <c r="BZ209" i="1"/>
  <c r="BZ217" i="1"/>
  <c r="BZ225" i="1"/>
  <c r="BZ233" i="1"/>
  <c r="BZ241" i="1"/>
  <c r="BZ249" i="1"/>
  <c r="BZ257" i="1"/>
  <c r="CC257" i="1" s="1" a="1"/>
  <c r="CC257" i="1" s="1"/>
  <c r="BZ265" i="1"/>
  <c r="BZ273" i="1"/>
  <c r="BZ281" i="1"/>
  <c r="BZ289" i="1"/>
  <c r="BZ297" i="1"/>
  <c r="BZ305" i="1"/>
  <c r="BZ313" i="1"/>
  <c r="BZ321" i="1"/>
  <c r="BZ329" i="1"/>
  <c r="BZ337" i="1"/>
  <c r="BZ345" i="1"/>
  <c r="BZ353" i="1"/>
  <c r="BZ361" i="1"/>
  <c r="BZ369" i="1"/>
  <c r="BZ377" i="1"/>
  <c r="BZ385" i="1"/>
  <c r="CC385" i="1" s="1" a="1"/>
  <c r="CC385" i="1" s="1"/>
  <c r="BZ393" i="1"/>
  <c r="BZ401" i="1"/>
  <c r="BZ409" i="1"/>
  <c r="BZ417" i="1"/>
  <c r="BZ422" i="1"/>
  <c r="BZ430" i="1"/>
  <c r="BZ438" i="1"/>
  <c r="BZ446" i="1"/>
  <c r="CC446" i="1" s="1" a="1"/>
  <c r="CC446" i="1" s="1"/>
  <c r="BZ454" i="1"/>
  <c r="BZ461" i="1"/>
  <c r="BZ469" i="1"/>
  <c r="BZ474" i="1"/>
  <c r="BZ482" i="1"/>
  <c r="BM17" i="1"/>
  <c r="EV17" i="1"/>
  <c r="BM25" i="1"/>
  <c r="EV25" i="1"/>
  <c r="EZ25" i="1" s="1"/>
  <c r="BM33" i="1"/>
  <c r="EV33" i="1"/>
  <c r="EZ33" i="1" s="1"/>
  <c r="BM41" i="1"/>
  <c r="EV41" i="1"/>
  <c r="EZ41" i="1" s="1"/>
  <c r="BM49" i="1"/>
  <c r="EV49" i="1"/>
  <c r="EZ49" i="1" s="1"/>
  <c r="BM65" i="1"/>
  <c r="EV65" i="1"/>
  <c r="EZ65" i="1" s="1"/>
  <c r="BM89" i="1"/>
  <c r="EV89" i="1"/>
  <c r="EZ89" i="1" s="1"/>
  <c r="BM97" i="1"/>
  <c r="EV97" i="1"/>
  <c r="EZ97" i="1" s="1"/>
  <c r="BM105" i="1"/>
  <c r="EV105" i="1"/>
  <c r="EZ105" i="1" s="1"/>
  <c r="BM113" i="1"/>
  <c r="EV113" i="1"/>
  <c r="EZ113" i="1" s="1"/>
  <c r="BM129" i="1"/>
  <c r="EV129" i="1"/>
  <c r="EZ129" i="1" s="1"/>
  <c r="BM137" i="1"/>
  <c r="EV137" i="1"/>
  <c r="EZ137" i="1" s="1"/>
  <c r="BM145" i="1"/>
  <c r="EV145" i="1"/>
  <c r="EZ145" i="1" s="1"/>
  <c r="BM160" i="1"/>
  <c r="EV160" i="1"/>
  <c r="EZ160" i="1" s="1"/>
  <c r="BM168" i="1"/>
  <c r="EV168" i="1"/>
  <c r="EZ168" i="1" s="1"/>
  <c r="BM176" i="1"/>
  <c r="EV176" i="1"/>
  <c r="EZ176" i="1" s="1"/>
  <c r="BM184" i="1"/>
  <c r="EV184" i="1"/>
  <c r="EZ184" i="1" s="1"/>
  <c r="BM192" i="1"/>
  <c r="EV192" i="1"/>
  <c r="EZ192" i="1" s="1"/>
  <c r="BM200" i="1"/>
  <c r="EV200" i="1"/>
  <c r="EZ200" i="1" s="1"/>
  <c r="BM208" i="1"/>
  <c r="EV208" i="1"/>
  <c r="EZ208" i="1" s="1"/>
  <c r="BM216" i="1"/>
  <c r="EV216" i="1"/>
  <c r="EZ216" i="1" s="1"/>
  <c r="BM232" i="1"/>
  <c r="EV232" i="1"/>
  <c r="EZ232" i="1" s="1"/>
  <c r="BM240" i="1"/>
  <c r="EV240" i="1"/>
  <c r="EZ240" i="1" s="1"/>
  <c r="BM256" i="1"/>
  <c r="EV256" i="1"/>
  <c r="EZ256" i="1" s="1"/>
  <c r="BM264" i="1"/>
  <c r="EV264" i="1"/>
  <c r="EZ264" i="1" s="1"/>
  <c r="BM272" i="1"/>
  <c r="EV272" i="1"/>
  <c r="EZ272" i="1" s="1"/>
  <c r="BM280" i="1"/>
  <c r="EV280" i="1"/>
  <c r="EZ280" i="1" s="1"/>
  <c r="BM288" i="1"/>
  <c r="EV288" i="1"/>
  <c r="EZ288" i="1" s="1"/>
  <c r="BM296" i="1"/>
  <c r="EV296" i="1"/>
  <c r="EZ296" i="1" s="1"/>
  <c r="BM304" i="1"/>
  <c r="EV304" i="1"/>
  <c r="EZ304" i="1" s="1"/>
  <c r="BM320" i="1"/>
  <c r="EV320" i="1"/>
  <c r="EZ320" i="1" s="1"/>
  <c r="BM360" i="1"/>
  <c r="EV360" i="1"/>
  <c r="EZ360" i="1" s="1"/>
  <c r="BM368" i="1"/>
  <c r="EV368" i="1"/>
  <c r="EZ368" i="1" s="1"/>
  <c r="BM376" i="1"/>
  <c r="EV376" i="1"/>
  <c r="EZ376" i="1" s="1"/>
  <c r="BM392" i="1"/>
  <c r="EV392" i="1"/>
  <c r="EZ392" i="1" s="1"/>
  <c r="BM408" i="1"/>
  <c r="EV408" i="1"/>
  <c r="EZ408" i="1" s="1"/>
  <c r="BM416" i="1"/>
  <c r="EV416" i="1"/>
  <c r="EZ416" i="1" s="1"/>
  <c r="BM421" i="1"/>
  <c r="EV421" i="1"/>
  <c r="EZ421" i="1" s="1"/>
  <c r="BM468" i="1"/>
  <c r="EV468" i="1"/>
  <c r="EZ468" i="1" s="1"/>
  <c r="CR22" i="1"/>
  <c r="FA22" i="1"/>
  <c r="CR30" i="1"/>
  <c r="FA30" i="1"/>
  <c r="CR38" i="1"/>
  <c r="FA38" i="1"/>
  <c r="CR46" i="1"/>
  <c r="FA46" i="1"/>
  <c r="CR54" i="1"/>
  <c r="FA54" i="1"/>
  <c r="CR62" i="1"/>
  <c r="FA62" i="1"/>
  <c r="CR70" i="1"/>
  <c r="FA70" i="1"/>
  <c r="CR78" i="1"/>
  <c r="FA78" i="1"/>
  <c r="CR102" i="1"/>
  <c r="FA102" i="1"/>
  <c r="CR126" i="1"/>
  <c r="FA126" i="1"/>
  <c r="CR134" i="1"/>
  <c r="CR157" i="1"/>
  <c r="FA157" i="1"/>
  <c r="CR165" i="1"/>
  <c r="FA165" i="1"/>
  <c r="CR173" i="1"/>
  <c r="FA173" i="1"/>
  <c r="CR181" i="1"/>
  <c r="FA181" i="1"/>
  <c r="CR189" i="1"/>
  <c r="FA189" i="1"/>
  <c r="CR197" i="1"/>
  <c r="FA197" i="1"/>
  <c r="CR205" i="1"/>
  <c r="FA205" i="1"/>
  <c r="CR213" i="1"/>
  <c r="CR221" i="1"/>
  <c r="FA221" i="1"/>
  <c r="CR229" i="1"/>
  <c r="FA229" i="1"/>
  <c r="CR237" i="1"/>
  <c r="FA237" i="1"/>
  <c r="CR261" i="1"/>
  <c r="FA261" i="1"/>
  <c r="CR277" i="1"/>
  <c r="FA277" i="1"/>
  <c r="CR285" i="1"/>
  <c r="FA285" i="1"/>
  <c r="CR293" i="1"/>
  <c r="FA293" i="1"/>
  <c r="CR301" i="1"/>
  <c r="FA301" i="1"/>
  <c r="CR309" i="1"/>
  <c r="FA309" i="1"/>
  <c r="CR317" i="1"/>
  <c r="FA317" i="1"/>
  <c r="CR325" i="1"/>
  <c r="FA325" i="1"/>
  <c r="CR333" i="1"/>
  <c r="FA333" i="1"/>
  <c r="CR341" i="1"/>
  <c r="FA341" i="1"/>
  <c r="CR349" i="1"/>
  <c r="FA349" i="1"/>
  <c r="BZ131" i="1"/>
  <c r="BZ139" i="1"/>
  <c r="BZ147" i="1"/>
  <c r="CC147" i="1" s="1" a="1"/>
  <c r="CC147" i="1" s="1"/>
  <c r="BZ154" i="1"/>
  <c r="BZ162" i="1"/>
  <c r="BZ170" i="1"/>
  <c r="BZ178" i="1"/>
  <c r="BZ186" i="1"/>
  <c r="BZ194" i="1"/>
  <c r="BZ202" i="1"/>
  <c r="BZ210" i="1"/>
  <c r="CC210" i="1" s="1" a="1"/>
  <c r="CC210" i="1" s="1"/>
  <c r="BZ218" i="1"/>
  <c r="CC218" i="1" s="1" a="1"/>
  <c r="CC218" i="1" s="1"/>
  <c r="BZ226" i="1"/>
  <c r="BZ234" i="1"/>
  <c r="BZ242" i="1"/>
  <c r="BZ250" i="1"/>
  <c r="BZ258" i="1"/>
  <c r="BZ266" i="1"/>
  <c r="BZ274" i="1"/>
  <c r="CC274" i="1" s="1" a="1"/>
  <c r="CC274" i="1" s="1"/>
  <c r="BZ282" i="1"/>
  <c r="CC282" i="1" s="1" a="1"/>
  <c r="CC282" i="1" s="1"/>
  <c r="BZ290" i="1"/>
  <c r="BZ298" i="1"/>
  <c r="BZ306" i="1"/>
  <c r="BZ314" i="1"/>
  <c r="BZ322" i="1"/>
  <c r="BZ330" i="1"/>
  <c r="BZ338" i="1"/>
  <c r="CC338" i="1" s="1" a="1"/>
  <c r="CC338" i="1" s="1"/>
  <c r="BZ346" i="1"/>
  <c r="BZ354" i="1"/>
  <c r="BZ362" i="1"/>
  <c r="CC362" i="1" s="1" a="1"/>
  <c r="CC362" i="1" s="1"/>
  <c r="BZ370" i="1"/>
  <c r="BZ378" i="1"/>
  <c r="BZ386" i="1"/>
  <c r="BZ394" i="1"/>
  <c r="BZ402" i="1"/>
  <c r="BZ410" i="1"/>
  <c r="BZ418" i="1"/>
  <c r="BZ423" i="1"/>
  <c r="BZ431" i="1"/>
  <c r="BM18" i="1"/>
  <c r="EV18" i="1"/>
  <c r="EZ18" i="1" s="1"/>
  <c r="BM26" i="1"/>
  <c r="EV26" i="1"/>
  <c r="BM34" i="1"/>
  <c r="EV34" i="1"/>
  <c r="EZ34" i="1" s="1"/>
  <c r="BM42" i="1"/>
  <c r="EV42" i="1"/>
  <c r="EZ42" i="1" s="1"/>
  <c r="BM50" i="1"/>
  <c r="EV50" i="1"/>
  <c r="EZ50" i="1" s="1"/>
  <c r="BM58" i="1"/>
  <c r="EV58" i="1"/>
  <c r="BM66" i="1"/>
  <c r="EV66" i="1"/>
  <c r="EZ66" i="1" s="1"/>
  <c r="BM98" i="1"/>
  <c r="EV98" i="1"/>
  <c r="EZ98" i="1" s="1"/>
  <c r="BM122" i="1"/>
  <c r="EV122" i="1"/>
  <c r="EZ122" i="1" s="1"/>
  <c r="BM130" i="1"/>
  <c r="EV130" i="1"/>
  <c r="BM138" i="1"/>
  <c r="EV138" i="1"/>
  <c r="EZ138" i="1" s="1"/>
  <c r="BM153" i="1"/>
  <c r="EV153" i="1"/>
  <c r="EZ153" i="1" s="1"/>
  <c r="BM161" i="1"/>
  <c r="EV161" i="1"/>
  <c r="EZ161" i="1" s="1"/>
  <c r="BM169" i="1"/>
  <c r="EV169" i="1"/>
  <c r="BM177" i="1"/>
  <c r="EV177" i="1"/>
  <c r="EZ177" i="1" s="1"/>
  <c r="BM185" i="1"/>
  <c r="EV185" i="1"/>
  <c r="EZ185" i="1" s="1"/>
  <c r="BM193" i="1"/>
  <c r="EV193" i="1"/>
  <c r="EZ193" i="1" s="1"/>
  <c r="BM201" i="1"/>
  <c r="EV201" i="1"/>
  <c r="BM209" i="1"/>
  <c r="EV209" i="1"/>
  <c r="EZ209" i="1" s="1"/>
  <c r="BM225" i="1"/>
  <c r="EV225" i="1"/>
  <c r="EZ225" i="1" s="1"/>
  <c r="BM233" i="1"/>
  <c r="EV233" i="1"/>
  <c r="EZ233" i="1" s="1"/>
  <c r="BM241" i="1"/>
  <c r="EV241" i="1"/>
  <c r="BM249" i="1"/>
  <c r="EV249" i="1"/>
  <c r="EZ249" i="1" s="1"/>
  <c r="BM257" i="1"/>
  <c r="EV257" i="1"/>
  <c r="BM265" i="1"/>
  <c r="EV265" i="1"/>
  <c r="EZ265" i="1" s="1"/>
  <c r="BM305" i="1"/>
  <c r="EV305" i="1"/>
  <c r="BM313" i="1"/>
  <c r="EV313" i="1"/>
  <c r="EZ313" i="1" s="1"/>
  <c r="BM329" i="1"/>
  <c r="EV329" i="1"/>
  <c r="EZ329" i="1" s="1"/>
  <c r="BM337" i="1"/>
  <c r="EV337" i="1"/>
  <c r="EZ337" i="1" s="1"/>
  <c r="BM345" i="1"/>
  <c r="EV345" i="1"/>
  <c r="BM353" i="1"/>
  <c r="EV353" i="1"/>
  <c r="EZ353" i="1" s="1"/>
  <c r="BM361" i="1"/>
  <c r="EV361" i="1"/>
  <c r="EZ361" i="1" s="1"/>
  <c r="BM377" i="1"/>
  <c r="EV377" i="1"/>
  <c r="EZ377" i="1" s="1"/>
  <c r="BM385" i="1"/>
  <c r="EV385" i="1"/>
  <c r="BM393" i="1"/>
  <c r="EV393" i="1"/>
  <c r="EZ393" i="1" s="1"/>
  <c r="BM401" i="1"/>
  <c r="EV401" i="1"/>
  <c r="EZ401" i="1" s="1"/>
  <c r="BM417" i="1"/>
  <c r="EV417" i="1"/>
  <c r="EZ417" i="1" s="1"/>
  <c r="BM422" i="1"/>
  <c r="EV422" i="1"/>
  <c r="BM446" i="1"/>
  <c r="EV446" i="1"/>
  <c r="EZ446" i="1" s="1"/>
  <c r="BM461" i="1"/>
  <c r="EV461" i="1"/>
  <c r="EZ461" i="1" s="1"/>
  <c r="BM469" i="1"/>
  <c r="EV469" i="1"/>
  <c r="EZ469" i="1" s="1"/>
  <c r="CR23" i="1"/>
  <c r="CR31" i="1"/>
  <c r="FA31" i="1"/>
  <c r="CR39" i="1"/>
  <c r="CR47" i="1"/>
  <c r="FA47" i="1"/>
  <c r="CR63" i="1"/>
  <c r="CR71" i="1"/>
  <c r="FA71" i="1"/>
  <c r="CR95" i="1"/>
  <c r="CR111" i="1"/>
  <c r="FA111" i="1"/>
  <c r="CR119" i="1"/>
  <c r="CR143" i="1"/>
  <c r="FA143" i="1"/>
  <c r="CR151" i="1"/>
  <c r="CR158" i="1"/>
  <c r="FA158" i="1"/>
  <c r="CR166" i="1"/>
  <c r="CR174" i="1"/>
  <c r="FA174" i="1"/>
  <c r="CR182" i="1"/>
  <c r="CR190" i="1"/>
  <c r="FA190" i="1"/>
  <c r="CR198" i="1"/>
  <c r="CR206" i="1"/>
  <c r="FA206" i="1"/>
  <c r="CR214" i="1"/>
  <c r="CR238" i="1"/>
  <c r="FA238" i="1"/>
  <c r="CR246" i="1"/>
  <c r="CR254" i="1"/>
  <c r="FA254" i="1"/>
  <c r="CR262" i="1"/>
  <c r="CR270" i="1"/>
  <c r="FA270" i="1"/>
  <c r="CR278" i="1"/>
  <c r="CR286" i="1"/>
  <c r="FA286" i="1"/>
  <c r="CR294" i="1"/>
  <c r="CR302" i="1"/>
  <c r="FA302" i="1"/>
  <c r="CR310" i="1"/>
  <c r="CR326" i="1"/>
  <c r="FA326" i="1"/>
  <c r="CR334" i="1"/>
  <c r="CR342" i="1"/>
  <c r="FA342" i="1"/>
  <c r="CR358" i="1"/>
  <c r="CR366" i="1"/>
  <c r="FA366" i="1"/>
  <c r="CR374" i="1"/>
  <c r="AU411" i="1"/>
  <c r="AU424" i="1"/>
  <c r="AU432" i="1"/>
  <c r="AU440" i="1"/>
  <c r="AU448" i="1"/>
  <c r="AU456" i="1"/>
  <c r="AU463" i="1"/>
  <c r="BZ76" i="1"/>
  <c r="BZ84" i="1"/>
  <c r="BZ92" i="1"/>
  <c r="BZ108" i="1"/>
  <c r="BZ116" i="1"/>
  <c r="BZ124" i="1"/>
  <c r="BZ132" i="1"/>
  <c r="BZ140" i="1"/>
  <c r="BZ148" i="1"/>
  <c r="BZ155" i="1"/>
  <c r="BZ163" i="1"/>
  <c r="BZ171" i="1"/>
  <c r="BZ179" i="1"/>
  <c r="BZ187" i="1"/>
  <c r="BZ195" i="1"/>
  <c r="CC195" i="1" s="1" a="1"/>
  <c r="CC195" i="1" s="1"/>
  <c r="BZ203" i="1"/>
  <c r="BZ211" i="1"/>
  <c r="BZ219" i="1"/>
  <c r="BZ227" i="1"/>
  <c r="BZ235" i="1"/>
  <c r="BZ243" i="1"/>
  <c r="BZ251" i="1"/>
  <c r="BZ259" i="1"/>
  <c r="CC259" i="1" s="1" a="1"/>
  <c r="CC259" i="1" s="1"/>
  <c r="BZ267" i="1"/>
  <c r="BZ275" i="1"/>
  <c r="BZ283" i="1"/>
  <c r="BZ291" i="1"/>
  <c r="BZ299" i="1"/>
  <c r="BZ307" i="1"/>
  <c r="BZ315" i="1"/>
  <c r="BZ323" i="1"/>
  <c r="CC323" i="1" s="1" a="1"/>
  <c r="CC323" i="1" s="1"/>
  <c r="BZ331" i="1"/>
  <c r="BZ339" i="1"/>
  <c r="BZ347" i="1"/>
  <c r="BZ355" i="1"/>
  <c r="CC355" i="1" s="1" a="1"/>
  <c r="CC355" i="1" s="1"/>
  <c r="BZ363" i="1"/>
  <c r="BZ371" i="1"/>
  <c r="BZ379" i="1"/>
  <c r="BZ387" i="1"/>
  <c r="CC387" i="1" s="1" a="1"/>
  <c r="CC387" i="1" s="1"/>
  <c r="BZ395" i="1"/>
  <c r="BZ403" i="1"/>
  <c r="BZ411" i="1"/>
  <c r="BZ424" i="1"/>
  <c r="BZ432" i="1"/>
  <c r="BZ440" i="1"/>
  <c r="BZ448" i="1"/>
  <c r="BZ456" i="1"/>
  <c r="BZ463" i="1"/>
  <c r="BZ476" i="1"/>
  <c r="BZ484" i="1"/>
  <c r="CC484" i="1" s="1" a="1"/>
  <c r="CC484" i="1" s="1"/>
  <c r="BM19" i="1"/>
  <c r="EV19" i="1"/>
  <c r="EZ19" i="1" s="1"/>
  <c r="BM27" i="1"/>
  <c r="EV27" i="1"/>
  <c r="EZ27" i="1" s="1"/>
  <c r="BM35" i="1"/>
  <c r="EV35" i="1"/>
  <c r="EZ35" i="1" s="1"/>
  <c r="BM43" i="1"/>
  <c r="EV43" i="1"/>
  <c r="EZ43" i="1" s="1"/>
  <c r="BM51" i="1"/>
  <c r="EV51" i="1"/>
  <c r="EZ51" i="1" s="1"/>
  <c r="BM67" i="1"/>
  <c r="EV67" i="1"/>
  <c r="EZ67" i="1" s="1"/>
  <c r="BM91" i="1"/>
  <c r="EV91" i="1"/>
  <c r="EZ91" i="1" s="1"/>
  <c r="BM107" i="1"/>
  <c r="EV107" i="1"/>
  <c r="EZ107" i="1" s="1"/>
  <c r="BM115" i="1"/>
  <c r="EV115" i="1"/>
  <c r="EZ115" i="1" s="1"/>
  <c r="BM123" i="1"/>
  <c r="EV123" i="1"/>
  <c r="EZ123" i="1" s="1"/>
  <c r="BM131" i="1"/>
  <c r="EV131" i="1"/>
  <c r="EZ131" i="1" s="1"/>
  <c r="BM139" i="1"/>
  <c r="EV139" i="1"/>
  <c r="EZ139" i="1" s="1"/>
  <c r="BM147" i="1"/>
  <c r="EV147" i="1"/>
  <c r="EZ147" i="1" s="1"/>
  <c r="BM162" i="1"/>
  <c r="EV162" i="1"/>
  <c r="EZ162" i="1" s="1"/>
  <c r="BM170" i="1"/>
  <c r="EV170" i="1"/>
  <c r="EZ170" i="1" s="1"/>
  <c r="BM178" i="1"/>
  <c r="EV178" i="1"/>
  <c r="EZ178" i="1" s="1"/>
  <c r="BM186" i="1"/>
  <c r="EV186" i="1"/>
  <c r="EZ186" i="1" s="1"/>
  <c r="BM194" i="1"/>
  <c r="EV194" i="1"/>
  <c r="EZ194" i="1" s="1"/>
  <c r="BM202" i="1"/>
  <c r="EV202" i="1"/>
  <c r="EZ202" i="1" s="1"/>
  <c r="BM210" i="1"/>
  <c r="EV210" i="1"/>
  <c r="EZ210" i="1" s="1"/>
  <c r="BM218" i="1"/>
  <c r="EV218" i="1"/>
  <c r="EZ218" i="1" s="1"/>
  <c r="BM234" i="1"/>
  <c r="EV234" i="1"/>
  <c r="EZ234" i="1" s="1"/>
  <c r="BM242" i="1"/>
  <c r="EV242" i="1"/>
  <c r="EZ242" i="1" s="1"/>
  <c r="BM250" i="1"/>
  <c r="EV250" i="1"/>
  <c r="EZ250" i="1" s="1"/>
  <c r="BM258" i="1"/>
  <c r="EV258" i="1"/>
  <c r="EZ258" i="1" s="1"/>
  <c r="BM274" i="1"/>
  <c r="EV274" i="1"/>
  <c r="EZ274" i="1" s="1"/>
  <c r="BM282" i="1"/>
  <c r="EV282" i="1"/>
  <c r="EZ282" i="1" s="1"/>
  <c r="BM290" i="1"/>
  <c r="EV290" i="1"/>
  <c r="EZ290" i="1" s="1"/>
  <c r="BM298" i="1"/>
  <c r="EV298" i="1"/>
  <c r="EZ298" i="1" s="1"/>
  <c r="BM322" i="1"/>
  <c r="EV322" i="1"/>
  <c r="EZ322" i="1" s="1"/>
  <c r="BM330" i="1"/>
  <c r="EV330" i="1"/>
  <c r="EZ330" i="1" s="1"/>
  <c r="BM338" i="1"/>
  <c r="EV338" i="1"/>
  <c r="EZ338" i="1" s="1"/>
  <c r="BM346" i="1"/>
  <c r="EV346" i="1"/>
  <c r="EZ346" i="1" s="1"/>
  <c r="BM354" i="1"/>
  <c r="EV354" i="1"/>
  <c r="EZ354" i="1" s="1"/>
  <c r="BM362" i="1"/>
  <c r="EV362" i="1"/>
  <c r="EZ362" i="1" s="1"/>
  <c r="BM378" i="1"/>
  <c r="EV378" i="1"/>
  <c r="EZ378" i="1" s="1"/>
  <c r="BM410" i="1"/>
  <c r="EV410" i="1"/>
  <c r="EZ410" i="1" s="1"/>
  <c r="BM439" i="1"/>
  <c r="EV439" i="1"/>
  <c r="EZ439" i="1" s="1"/>
  <c r="BM447" i="1"/>
  <c r="EV447" i="1"/>
  <c r="EZ447" i="1" s="1"/>
  <c r="BM462" i="1"/>
  <c r="EV462" i="1"/>
  <c r="EZ462" i="1" s="1"/>
  <c r="BM483" i="1"/>
  <c r="EV483" i="1"/>
  <c r="EZ483" i="1" s="1"/>
  <c r="BM491" i="1"/>
  <c r="EV491" i="1"/>
  <c r="EZ491" i="1" s="1"/>
  <c r="CR24" i="1"/>
  <c r="FA24" i="1"/>
  <c r="CR32" i="1"/>
  <c r="FA32" i="1"/>
  <c r="CR40" i="1"/>
  <c r="FA40" i="1"/>
  <c r="CR48" i="1"/>
  <c r="FA48" i="1"/>
  <c r="CR80" i="1"/>
  <c r="FA80" i="1"/>
  <c r="CR104" i="1"/>
  <c r="FA104" i="1"/>
  <c r="CR120" i="1"/>
  <c r="FA120" i="1"/>
  <c r="CR128" i="1"/>
  <c r="FA128" i="1"/>
  <c r="CR136" i="1"/>
  <c r="CR167" i="1"/>
  <c r="FA167" i="1"/>
  <c r="CR175" i="1"/>
  <c r="FA175" i="1"/>
  <c r="CR183" i="1"/>
  <c r="FA183" i="1"/>
  <c r="CR191" i="1"/>
  <c r="FA191" i="1"/>
  <c r="CR199" i="1"/>
  <c r="FA199" i="1"/>
  <c r="CR207" i="1"/>
  <c r="FA207" i="1"/>
  <c r="CR223" i="1"/>
  <c r="FA223" i="1"/>
  <c r="CR231" i="1"/>
  <c r="FA231" i="1"/>
  <c r="CR239" i="1"/>
  <c r="CR247" i="1"/>
  <c r="FA247" i="1"/>
  <c r="CR255" i="1"/>
  <c r="FA255" i="1"/>
  <c r="CR263" i="1"/>
  <c r="FA263" i="1"/>
  <c r="CR271" i="1"/>
  <c r="FA271" i="1"/>
  <c r="CR295" i="1"/>
  <c r="FA295" i="1"/>
  <c r="CR303" i="1"/>
  <c r="FA303" i="1"/>
  <c r="CR311" i="1"/>
  <c r="FA311" i="1"/>
  <c r="CR319" i="1"/>
  <c r="FA319" i="1"/>
  <c r="CR327" i="1"/>
  <c r="FA327" i="1"/>
  <c r="CR335" i="1"/>
  <c r="FA335" i="1"/>
  <c r="AU388" i="1"/>
  <c r="AU396" i="1"/>
  <c r="AU404" i="1"/>
  <c r="AU412" i="1"/>
  <c r="AU419" i="1"/>
  <c r="AU425" i="1"/>
  <c r="AU433" i="1"/>
  <c r="AU441" i="1"/>
  <c r="AU449" i="1"/>
  <c r="AU457" i="1"/>
  <c r="AU464" i="1"/>
  <c r="BZ125" i="1"/>
  <c r="BZ133" i="1"/>
  <c r="BZ141" i="1"/>
  <c r="BZ149" i="1"/>
  <c r="BZ156" i="1"/>
  <c r="BZ164" i="1"/>
  <c r="BZ172" i="1"/>
  <c r="BZ180" i="1"/>
  <c r="BZ188" i="1"/>
  <c r="BZ196" i="1"/>
  <c r="BZ204" i="1"/>
  <c r="BZ212" i="1"/>
  <c r="BZ220" i="1"/>
  <c r="BZ228" i="1"/>
  <c r="BZ236" i="1"/>
  <c r="BZ244" i="1"/>
  <c r="BZ252" i="1"/>
  <c r="CC252" i="1" s="1" a="1"/>
  <c r="CC252" i="1" s="1"/>
  <c r="BZ260" i="1"/>
  <c r="BZ268" i="1"/>
  <c r="BZ276" i="1"/>
  <c r="BZ284" i="1"/>
  <c r="BZ292" i="1"/>
  <c r="BZ300" i="1"/>
  <c r="BZ308" i="1"/>
  <c r="CC308" i="1" s="1" a="1"/>
  <c r="CC308" i="1" s="1"/>
  <c r="BZ316" i="1"/>
  <c r="BZ324" i="1"/>
  <c r="BZ332" i="1"/>
  <c r="BZ340" i="1"/>
  <c r="BZ348" i="1"/>
  <c r="BZ356" i="1"/>
  <c r="BZ364" i="1"/>
  <c r="BZ372" i="1"/>
  <c r="BZ380" i="1"/>
  <c r="BZ388" i="1"/>
  <c r="BZ396" i="1"/>
  <c r="BZ404" i="1"/>
  <c r="BZ412" i="1"/>
  <c r="BZ419" i="1"/>
  <c r="BZ425" i="1"/>
  <c r="BZ433" i="1"/>
  <c r="CC433" i="1" s="1" a="1"/>
  <c r="CC433" i="1" s="1"/>
  <c r="BZ441" i="1"/>
  <c r="BZ449" i="1"/>
  <c r="BZ457" i="1"/>
  <c r="BZ464" i="1"/>
  <c r="BZ477" i="1"/>
  <c r="BZ485" i="1"/>
  <c r="BM20" i="1"/>
  <c r="EV20" i="1"/>
  <c r="EZ20" i="1" s="1"/>
  <c r="BM28" i="1"/>
  <c r="EV28" i="1"/>
  <c r="EZ28" i="1" s="1"/>
  <c r="BM36" i="1"/>
  <c r="EV36" i="1"/>
  <c r="EZ36" i="1" s="1"/>
  <c r="BM44" i="1"/>
  <c r="EV44" i="1"/>
  <c r="EZ44" i="1" s="1"/>
  <c r="BM52" i="1"/>
  <c r="EV52" i="1"/>
  <c r="EZ52" i="1" s="1"/>
  <c r="BM60" i="1"/>
  <c r="EV60" i="1"/>
  <c r="EZ60" i="1" s="1"/>
  <c r="BM68" i="1"/>
  <c r="EV68" i="1"/>
  <c r="EZ68" i="1" s="1"/>
  <c r="BM92" i="1"/>
  <c r="EV92" i="1"/>
  <c r="EZ92" i="1" s="1"/>
  <c r="BM100" i="1"/>
  <c r="EV100" i="1"/>
  <c r="EZ100" i="1" s="1"/>
  <c r="BM140" i="1"/>
  <c r="EV140" i="1"/>
  <c r="EZ140" i="1" s="1"/>
  <c r="BM155" i="1"/>
  <c r="EV155" i="1"/>
  <c r="EZ155" i="1" s="1"/>
  <c r="BM163" i="1"/>
  <c r="EV163" i="1"/>
  <c r="EZ163" i="1" s="1"/>
  <c r="BM171" i="1"/>
  <c r="EV171" i="1"/>
  <c r="BM179" i="1"/>
  <c r="EV179" i="1"/>
  <c r="EZ179" i="1" s="1"/>
  <c r="BM187" i="1"/>
  <c r="EV187" i="1"/>
  <c r="EZ187" i="1" s="1"/>
  <c r="BM195" i="1"/>
  <c r="EV195" i="1"/>
  <c r="EZ195" i="1" s="1"/>
  <c r="BM203" i="1"/>
  <c r="EV203" i="1"/>
  <c r="BM211" i="1"/>
  <c r="EV211" i="1"/>
  <c r="EZ211" i="1" s="1"/>
  <c r="BM219" i="1"/>
  <c r="EV219" i="1"/>
  <c r="EZ219" i="1" s="1"/>
  <c r="BM227" i="1"/>
  <c r="EV227" i="1"/>
  <c r="EZ227" i="1" s="1"/>
  <c r="BM243" i="1"/>
  <c r="EV243" i="1"/>
  <c r="BM251" i="1"/>
  <c r="EV251" i="1"/>
  <c r="EZ251" i="1" s="1"/>
  <c r="BM259" i="1"/>
  <c r="EV259" i="1"/>
  <c r="EZ259" i="1" s="1"/>
  <c r="BM267" i="1"/>
  <c r="EV267" i="1"/>
  <c r="EZ267" i="1" s="1"/>
  <c r="BM275" i="1"/>
  <c r="EV275" i="1"/>
  <c r="EZ275" i="1" s="1"/>
  <c r="BM283" i="1"/>
  <c r="EV283" i="1"/>
  <c r="EZ283" i="1" s="1"/>
  <c r="BM291" i="1"/>
  <c r="EV291" i="1"/>
  <c r="EZ291" i="1" s="1"/>
  <c r="BM299" i="1"/>
  <c r="EV299" i="1"/>
  <c r="EZ299" i="1" s="1"/>
  <c r="BM307" i="1"/>
  <c r="EV307" i="1"/>
  <c r="EZ307" i="1" s="1"/>
  <c r="BM315" i="1"/>
  <c r="EV315" i="1"/>
  <c r="EZ315" i="1" s="1"/>
  <c r="BM323" i="1"/>
  <c r="EV323" i="1"/>
  <c r="EZ323" i="1" s="1"/>
  <c r="BM331" i="1"/>
  <c r="EV331" i="1"/>
  <c r="EZ331" i="1" s="1"/>
  <c r="BM339" i="1"/>
  <c r="EV339" i="1"/>
  <c r="EZ339" i="1" s="1"/>
  <c r="BM355" i="1"/>
  <c r="EV355" i="1"/>
  <c r="EZ355" i="1" s="1"/>
  <c r="BM363" i="1"/>
  <c r="EV363" i="1"/>
  <c r="EZ363" i="1" s="1"/>
  <c r="BM387" i="1"/>
  <c r="EV387" i="1"/>
  <c r="EZ387" i="1" s="1"/>
  <c r="BM395" i="1"/>
  <c r="EV395" i="1"/>
  <c r="EZ395" i="1" s="1"/>
  <c r="BM403" i="1"/>
  <c r="EV403" i="1"/>
  <c r="EZ403" i="1" s="1"/>
  <c r="BM411" i="1"/>
  <c r="EV411" i="1"/>
  <c r="EZ411" i="1" s="1"/>
  <c r="BM440" i="1"/>
  <c r="EV440" i="1"/>
  <c r="EZ440" i="1" s="1"/>
  <c r="BM448" i="1"/>
  <c r="EV448" i="1"/>
  <c r="EZ448" i="1" s="1"/>
  <c r="BM463" i="1"/>
  <c r="EV463" i="1"/>
  <c r="EZ463" i="1" s="1"/>
  <c r="BM476" i="1"/>
  <c r="EV476" i="1"/>
  <c r="EZ476" i="1" s="1"/>
  <c r="CR17" i="1"/>
  <c r="CR25" i="1"/>
  <c r="CR33" i="1"/>
  <c r="FA33" i="1"/>
  <c r="CR41" i="1"/>
  <c r="FA41" i="1"/>
  <c r="CR49" i="1"/>
  <c r="FA49" i="1"/>
  <c r="CR65" i="1"/>
  <c r="CR89" i="1"/>
  <c r="FA89" i="1"/>
  <c r="CR97" i="1"/>
  <c r="FA97" i="1"/>
  <c r="CR105" i="1"/>
  <c r="FA105" i="1"/>
  <c r="CR113" i="1"/>
  <c r="CR129" i="1"/>
  <c r="FA129" i="1"/>
  <c r="CR137" i="1"/>
  <c r="CR145" i="1"/>
  <c r="FA145" i="1"/>
  <c r="CR160" i="1"/>
  <c r="FA160" i="1"/>
  <c r="CR168" i="1"/>
  <c r="CR176" i="1"/>
  <c r="FA176" i="1"/>
  <c r="CR184" i="1"/>
  <c r="CR192" i="1"/>
  <c r="FA192" i="1"/>
  <c r="CR200" i="1"/>
  <c r="FA200" i="1"/>
  <c r="CR208" i="1"/>
  <c r="FA208" i="1"/>
  <c r="CR216" i="1"/>
  <c r="CR232" i="1"/>
  <c r="FA232" i="1"/>
  <c r="CR240" i="1"/>
  <c r="FA240" i="1"/>
  <c r="CR256" i="1"/>
  <c r="FA256" i="1"/>
  <c r="CR264" i="1"/>
  <c r="CR272" i="1"/>
  <c r="FA272" i="1"/>
  <c r="CR280" i="1"/>
  <c r="FA280" i="1"/>
  <c r="CR288" i="1"/>
  <c r="FA288" i="1"/>
  <c r="CR296" i="1"/>
  <c r="CR304" i="1"/>
  <c r="FA304" i="1"/>
  <c r="CR320" i="1"/>
  <c r="BM21" i="1"/>
  <c r="EV21" i="1"/>
  <c r="EZ21" i="1" s="1"/>
  <c r="BM29" i="1"/>
  <c r="EV29" i="1"/>
  <c r="EZ29" i="1" s="1"/>
  <c r="BM37" i="1"/>
  <c r="EV37" i="1"/>
  <c r="EZ37" i="1" s="1"/>
  <c r="BM45" i="1"/>
  <c r="EV45" i="1"/>
  <c r="EZ45" i="1" s="1"/>
  <c r="BM53" i="1"/>
  <c r="EV53" i="1"/>
  <c r="EZ53" i="1" s="1"/>
  <c r="BM69" i="1"/>
  <c r="EV69" i="1"/>
  <c r="EZ69" i="1" s="1"/>
  <c r="BM93" i="1"/>
  <c r="EV93" i="1"/>
  <c r="EZ93" i="1" s="1"/>
  <c r="BM109" i="1"/>
  <c r="EV109" i="1"/>
  <c r="EZ109" i="1" s="1"/>
  <c r="BM117" i="1"/>
  <c r="EV117" i="1"/>
  <c r="EZ117" i="1" s="1"/>
  <c r="BM125" i="1"/>
  <c r="EV125" i="1"/>
  <c r="EZ125" i="1" s="1"/>
  <c r="BM133" i="1"/>
  <c r="EV133" i="1"/>
  <c r="EZ133" i="1" s="1"/>
  <c r="BM141" i="1"/>
  <c r="EV141" i="1"/>
  <c r="EZ141" i="1" s="1"/>
  <c r="BM149" i="1"/>
  <c r="EV149" i="1"/>
  <c r="EZ149" i="1" s="1"/>
  <c r="BM164" i="1"/>
  <c r="EV164" i="1"/>
  <c r="EZ164" i="1" s="1"/>
  <c r="BM172" i="1"/>
  <c r="EV172" i="1"/>
  <c r="EZ172" i="1" s="1"/>
  <c r="BM180" i="1"/>
  <c r="EV180" i="1"/>
  <c r="EZ180" i="1" s="1"/>
  <c r="BM188" i="1"/>
  <c r="EV188" i="1"/>
  <c r="EZ188" i="1" s="1"/>
  <c r="BM196" i="1"/>
  <c r="EV196" i="1"/>
  <c r="EZ196" i="1" s="1"/>
  <c r="BM204" i="1"/>
  <c r="EV204" i="1"/>
  <c r="EZ204" i="1" s="1"/>
  <c r="BM228" i="1"/>
  <c r="EV228" i="1"/>
  <c r="BM236" i="1"/>
  <c r="EV236" i="1"/>
  <c r="EZ236" i="1" s="1"/>
  <c r="BM244" i="1"/>
  <c r="EV244" i="1"/>
  <c r="EZ244" i="1" s="1"/>
  <c r="BM252" i="1"/>
  <c r="EV252" i="1"/>
  <c r="EZ252" i="1" s="1"/>
  <c r="BM260" i="1"/>
  <c r="EV260" i="1"/>
  <c r="EZ260" i="1" s="1"/>
  <c r="BM268" i="1"/>
  <c r="EV268" i="1"/>
  <c r="EZ268" i="1" s="1"/>
  <c r="BM300" i="1"/>
  <c r="EV300" i="1"/>
  <c r="EZ300" i="1" s="1"/>
  <c r="BM308" i="1"/>
  <c r="EV308" i="1"/>
  <c r="EZ308" i="1" s="1"/>
  <c r="BM324" i="1"/>
  <c r="EV324" i="1"/>
  <c r="EZ324" i="1" s="1"/>
  <c r="BM332" i="1"/>
  <c r="EV332" i="1"/>
  <c r="EZ332" i="1" s="1"/>
  <c r="BM340" i="1"/>
  <c r="EV340" i="1"/>
  <c r="EZ340" i="1" s="1"/>
  <c r="BM348" i="1"/>
  <c r="EV348" i="1"/>
  <c r="EZ348" i="1" s="1"/>
  <c r="BM356" i="1"/>
  <c r="EV356" i="1"/>
  <c r="EZ356" i="1" s="1"/>
  <c r="BM364" i="1"/>
  <c r="EV364" i="1"/>
  <c r="EZ364" i="1" s="1"/>
  <c r="BM372" i="1"/>
  <c r="EV372" i="1"/>
  <c r="EZ372" i="1" s="1"/>
  <c r="BM380" i="1"/>
  <c r="EV380" i="1"/>
  <c r="EZ380" i="1" s="1"/>
  <c r="BM396" i="1"/>
  <c r="EV396" i="1"/>
  <c r="EZ396" i="1" s="1"/>
  <c r="BM404" i="1"/>
  <c r="EV404" i="1"/>
  <c r="EZ404" i="1" s="1"/>
  <c r="BM419" i="1"/>
  <c r="EV419" i="1"/>
  <c r="EZ419" i="1" s="1"/>
  <c r="BM433" i="1"/>
  <c r="EV433" i="1"/>
  <c r="EZ433" i="1" s="1"/>
  <c r="BM441" i="1"/>
  <c r="EV441" i="1"/>
  <c r="EZ441" i="1" s="1"/>
  <c r="BM449" i="1"/>
  <c r="EV449" i="1"/>
  <c r="EZ449" i="1" s="1"/>
  <c r="BM464" i="1"/>
  <c r="EV464" i="1"/>
  <c r="EZ464" i="1" s="1"/>
  <c r="CR18" i="1"/>
  <c r="CR26" i="1"/>
  <c r="FA26" i="1"/>
  <c r="CR34" i="1"/>
  <c r="CR42" i="1"/>
  <c r="FA42" i="1"/>
  <c r="CR50" i="1"/>
  <c r="FA50" i="1"/>
  <c r="CR58" i="1"/>
  <c r="FA58" i="1"/>
  <c r="CR66" i="1"/>
  <c r="CR98" i="1"/>
  <c r="FA98" i="1"/>
  <c r="CR122" i="1"/>
  <c r="FA122" i="1"/>
  <c r="CR130" i="1"/>
  <c r="FA130" i="1"/>
  <c r="CR138" i="1"/>
  <c r="CR153" i="1"/>
  <c r="FA153" i="1"/>
  <c r="CR161" i="1"/>
  <c r="CR169" i="1"/>
  <c r="FA169" i="1"/>
  <c r="CR177" i="1"/>
  <c r="CR185" i="1"/>
  <c r="FA185" i="1"/>
  <c r="CR193" i="1"/>
  <c r="FA193" i="1"/>
  <c r="CR201" i="1"/>
  <c r="FA201" i="1"/>
  <c r="CR209" i="1"/>
  <c r="CR225" i="1"/>
  <c r="FA225" i="1"/>
  <c r="CR233" i="1"/>
  <c r="CR241" i="1"/>
  <c r="FA241" i="1"/>
  <c r="CR249" i="1"/>
  <c r="CR257" i="1"/>
  <c r="FA257" i="1"/>
  <c r="CR265" i="1"/>
  <c r="FA265" i="1"/>
  <c r="CR305" i="1"/>
  <c r="FA305" i="1"/>
  <c r="CR313" i="1"/>
  <c r="CR329" i="1"/>
  <c r="FA329" i="1"/>
  <c r="CR337" i="1"/>
  <c r="FA337" i="1"/>
  <c r="CR345" i="1"/>
  <c r="FA345" i="1"/>
  <c r="DW17" i="1"/>
  <c r="DW25" i="1"/>
  <c r="FB25" i="1"/>
  <c r="DW33" i="1"/>
  <c r="FB33" i="1"/>
  <c r="DW41" i="1"/>
  <c r="FB41" i="1"/>
  <c r="DW49" i="1"/>
  <c r="DW65" i="1"/>
  <c r="FB65" i="1"/>
  <c r="DW89" i="1"/>
  <c r="DW97" i="1"/>
  <c r="FB97" i="1"/>
  <c r="DW105" i="1"/>
  <c r="DW113" i="1"/>
  <c r="FB113" i="1"/>
  <c r="DW129" i="1"/>
  <c r="FB129" i="1"/>
  <c r="DW137" i="1"/>
  <c r="FB137" i="1"/>
  <c r="DW145" i="1"/>
  <c r="DW160" i="1"/>
  <c r="FB160" i="1"/>
  <c r="DW168" i="1"/>
  <c r="FB168" i="1"/>
  <c r="DW176" i="1"/>
  <c r="DW184" i="1"/>
  <c r="FB184" i="1"/>
  <c r="DW192" i="1"/>
  <c r="FB192" i="1"/>
  <c r="DW200" i="1"/>
  <c r="FB200" i="1"/>
  <c r="DW208" i="1"/>
  <c r="DW216" i="1"/>
  <c r="FB216" i="1"/>
  <c r="DW232" i="1"/>
  <c r="DW240" i="1"/>
  <c r="FB240" i="1"/>
  <c r="DW256" i="1"/>
  <c r="DW264" i="1"/>
  <c r="FB264" i="1"/>
  <c r="DW272" i="1"/>
  <c r="DW280" i="1"/>
  <c r="FB280" i="1"/>
  <c r="DW288" i="1"/>
  <c r="DW296" i="1"/>
  <c r="FB296" i="1"/>
  <c r="DW304" i="1"/>
  <c r="FB304" i="1"/>
  <c r="DW320" i="1"/>
  <c r="FB320" i="1"/>
  <c r="DW360" i="1"/>
  <c r="DW368" i="1"/>
  <c r="FB368" i="1"/>
  <c r="DW376" i="1"/>
  <c r="FB376" i="1"/>
  <c r="DW392" i="1"/>
  <c r="FB392" i="1"/>
  <c r="DW408" i="1"/>
  <c r="DW416" i="1"/>
  <c r="FB416" i="1"/>
  <c r="DW421" i="1"/>
  <c r="FB421" i="1"/>
  <c r="DW468" i="1"/>
  <c r="BZ127" i="1"/>
  <c r="BZ135" i="1"/>
  <c r="BZ143" i="1"/>
  <c r="BZ151" i="1"/>
  <c r="BZ158" i="1"/>
  <c r="BZ166" i="1"/>
  <c r="BZ174" i="1"/>
  <c r="BZ182" i="1"/>
  <c r="BZ190" i="1"/>
  <c r="BZ198" i="1"/>
  <c r="BZ206" i="1"/>
  <c r="CC206" i="1" s="1" a="1"/>
  <c r="CC206" i="1" s="1"/>
  <c r="BZ214" i="1"/>
  <c r="CC214" i="1" s="1" a="1"/>
  <c r="CC214" i="1" s="1"/>
  <c r="BZ222" i="1"/>
  <c r="BZ230" i="1"/>
  <c r="BZ238" i="1"/>
  <c r="BZ246" i="1"/>
  <c r="CC246" i="1" s="1" a="1"/>
  <c r="CC246" i="1" s="1"/>
  <c r="BZ254" i="1"/>
  <c r="BZ262" i="1"/>
  <c r="BZ270" i="1"/>
  <c r="BZ278" i="1"/>
  <c r="BZ286" i="1"/>
  <c r="BZ294" i="1"/>
  <c r="BZ302" i="1"/>
  <c r="BZ310" i="1"/>
  <c r="BZ318" i="1"/>
  <c r="BZ326" i="1"/>
  <c r="BZ334" i="1"/>
  <c r="BZ342" i="1"/>
  <c r="BZ350" i="1"/>
  <c r="BZ358" i="1"/>
  <c r="BZ366" i="1"/>
  <c r="BZ374" i="1"/>
  <c r="BZ382" i="1"/>
  <c r="BZ390" i="1"/>
  <c r="BZ398" i="1"/>
  <c r="BZ406" i="1"/>
  <c r="BZ414" i="1"/>
  <c r="BZ427" i="1"/>
  <c r="BZ435" i="1"/>
  <c r="CC435" i="1" s="1" a="1"/>
  <c r="CC435" i="1" s="1"/>
  <c r="BZ443" i="1"/>
  <c r="BM22" i="1"/>
  <c r="EV22" i="1"/>
  <c r="EZ22" i="1" s="1"/>
  <c r="BM30" i="1"/>
  <c r="EV30" i="1"/>
  <c r="EZ30" i="1" s="1"/>
  <c r="BM38" i="1"/>
  <c r="EV38" i="1"/>
  <c r="EZ38" i="1" s="1"/>
  <c r="BM46" i="1"/>
  <c r="EV46" i="1"/>
  <c r="EZ46" i="1" s="1"/>
  <c r="BM54" i="1"/>
  <c r="EV54" i="1"/>
  <c r="EZ54" i="1" s="1"/>
  <c r="BM62" i="1"/>
  <c r="EV62" i="1"/>
  <c r="EZ62" i="1" s="1"/>
  <c r="BM70" i="1"/>
  <c r="EV70" i="1"/>
  <c r="EZ70" i="1" s="1"/>
  <c r="BM78" i="1"/>
  <c r="EV78" i="1"/>
  <c r="EZ78" i="1" s="1"/>
  <c r="BM102" i="1"/>
  <c r="EV102" i="1"/>
  <c r="EZ102" i="1" s="1"/>
  <c r="BM126" i="1"/>
  <c r="EV126" i="1"/>
  <c r="EZ126" i="1" s="1"/>
  <c r="BM134" i="1"/>
  <c r="EV134" i="1"/>
  <c r="EZ134" i="1" s="1"/>
  <c r="BM157" i="1"/>
  <c r="EV157" i="1"/>
  <c r="EZ157" i="1" s="1"/>
  <c r="BM165" i="1"/>
  <c r="EV165" i="1"/>
  <c r="EZ165" i="1" s="1"/>
  <c r="BM173" i="1"/>
  <c r="EV173" i="1"/>
  <c r="EZ173" i="1" s="1"/>
  <c r="BM181" i="1"/>
  <c r="EV181" i="1"/>
  <c r="EZ181" i="1" s="1"/>
  <c r="BM189" i="1"/>
  <c r="EV189" i="1"/>
  <c r="EZ189" i="1" s="1"/>
  <c r="BM197" i="1"/>
  <c r="EV197" i="1"/>
  <c r="EZ197" i="1" s="1"/>
  <c r="BM205" i="1"/>
  <c r="EV205" i="1"/>
  <c r="EZ205" i="1" s="1"/>
  <c r="BM213" i="1"/>
  <c r="EV213" i="1"/>
  <c r="EZ213" i="1" s="1"/>
  <c r="BM221" i="1"/>
  <c r="EV221" i="1"/>
  <c r="EZ221" i="1" s="1"/>
  <c r="BM229" i="1"/>
  <c r="EV229" i="1"/>
  <c r="EZ229" i="1" s="1"/>
  <c r="BM237" i="1"/>
  <c r="EV237" i="1"/>
  <c r="EZ237" i="1" s="1"/>
  <c r="BM261" i="1"/>
  <c r="EV261" i="1"/>
  <c r="EZ261" i="1" s="1"/>
  <c r="BM277" i="1"/>
  <c r="EV277" i="1"/>
  <c r="EZ277" i="1" s="1"/>
  <c r="BM285" i="1"/>
  <c r="EV285" i="1"/>
  <c r="EZ285" i="1" s="1"/>
  <c r="BM293" i="1"/>
  <c r="EV293" i="1"/>
  <c r="EZ293" i="1" s="1"/>
  <c r="BM301" i="1"/>
  <c r="EV301" i="1"/>
  <c r="EZ301" i="1" s="1"/>
  <c r="BM309" i="1"/>
  <c r="EV309" i="1"/>
  <c r="EZ309" i="1" s="1"/>
  <c r="BM317" i="1"/>
  <c r="EV317" i="1"/>
  <c r="EZ317" i="1" s="1"/>
  <c r="BM325" i="1"/>
  <c r="EV325" i="1"/>
  <c r="EZ325" i="1" s="1"/>
  <c r="BM333" i="1"/>
  <c r="EV333" i="1"/>
  <c r="EZ333" i="1" s="1"/>
  <c r="BM341" i="1"/>
  <c r="EV341" i="1"/>
  <c r="EZ341" i="1" s="1"/>
  <c r="BM349" i="1"/>
  <c r="EV349" i="1"/>
  <c r="EZ349" i="1" s="1"/>
  <c r="BM357" i="1"/>
  <c r="EV357" i="1"/>
  <c r="EZ357" i="1" s="1"/>
  <c r="BM365" i="1"/>
  <c r="EV365" i="1"/>
  <c r="EZ365" i="1" s="1"/>
  <c r="BM373" i="1"/>
  <c r="EV373" i="1"/>
  <c r="EZ373" i="1" s="1"/>
  <c r="BM381" i="1"/>
  <c r="EV381" i="1"/>
  <c r="EZ381" i="1" s="1"/>
  <c r="BM389" i="1"/>
  <c r="EV389" i="1"/>
  <c r="EZ389" i="1" s="1"/>
  <c r="BM405" i="1"/>
  <c r="EV405" i="1"/>
  <c r="EZ405" i="1" s="1"/>
  <c r="BM413" i="1"/>
  <c r="EV413" i="1"/>
  <c r="EZ413" i="1" s="1"/>
  <c r="BM434" i="1"/>
  <c r="EV434" i="1"/>
  <c r="EZ434" i="1" s="1"/>
  <c r="BM442" i="1"/>
  <c r="EV442" i="1"/>
  <c r="EZ442" i="1" s="1"/>
  <c r="BM450" i="1"/>
  <c r="EV450" i="1"/>
  <c r="EZ450" i="1" s="1"/>
  <c r="BM458" i="1"/>
  <c r="EV458" i="1"/>
  <c r="EZ458" i="1" s="1"/>
  <c r="CR19" i="1"/>
  <c r="FA19" i="1"/>
  <c r="CR27" i="1"/>
  <c r="FA27" i="1"/>
  <c r="CR35" i="1"/>
  <c r="FA35" i="1"/>
  <c r="CR43" i="1"/>
  <c r="FA43" i="1"/>
  <c r="CR51" i="1"/>
  <c r="FA51" i="1"/>
  <c r="CR67" i="1"/>
  <c r="FA67" i="1"/>
  <c r="CR91" i="1"/>
  <c r="FA91" i="1"/>
  <c r="CR107" i="1"/>
  <c r="FA107" i="1"/>
  <c r="CR115" i="1"/>
  <c r="FA115" i="1"/>
  <c r="CR123" i="1"/>
  <c r="FA123" i="1"/>
  <c r="CR131" i="1"/>
  <c r="FA131" i="1"/>
  <c r="CR139" i="1"/>
  <c r="FA139" i="1"/>
  <c r="CR147" i="1"/>
  <c r="CR162" i="1"/>
  <c r="FA162" i="1"/>
  <c r="CR170" i="1"/>
  <c r="FA170" i="1"/>
  <c r="CR178" i="1"/>
  <c r="CR186" i="1"/>
  <c r="FA186" i="1"/>
  <c r="CR194" i="1"/>
  <c r="FA194" i="1"/>
  <c r="CR202" i="1"/>
  <c r="FA202" i="1"/>
  <c r="CR210" i="1"/>
  <c r="FA210" i="1"/>
  <c r="CR218" i="1"/>
  <c r="FA218" i="1"/>
  <c r="CR234" i="1"/>
  <c r="FA234" i="1"/>
  <c r="CR242" i="1"/>
  <c r="FA242" i="1"/>
  <c r="CR250" i="1"/>
  <c r="FA250" i="1"/>
  <c r="CR258" i="1"/>
  <c r="FA258" i="1"/>
  <c r="CR274" i="1"/>
  <c r="FA274" i="1"/>
  <c r="CR282" i="1"/>
  <c r="FA282" i="1"/>
  <c r="CR290" i="1"/>
  <c r="CR298" i="1"/>
  <c r="FA298" i="1"/>
  <c r="CR322" i="1"/>
  <c r="FA322" i="1"/>
  <c r="CR330" i="1"/>
  <c r="FA330" i="1"/>
  <c r="CR338" i="1"/>
  <c r="FA338" i="1"/>
  <c r="CR346" i="1"/>
  <c r="FA346" i="1"/>
  <c r="CR354" i="1"/>
  <c r="FA354" i="1"/>
  <c r="CR362" i="1"/>
  <c r="FA362" i="1"/>
  <c r="CR378" i="1"/>
  <c r="FA378" i="1"/>
  <c r="CR410" i="1"/>
  <c r="FA410" i="1"/>
  <c r="CR439" i="1"/>
  <c r="FA439" i="1"/>
  <c r="CR447" i="1"/>
  <c r="FA447" i="1"/>
  <c r="CR462" i="1"/>
  <c r="FA462" i="1"/>
  <c r="CR483" i="1"/>
  <c r="FA483" i="1"/>
  <c r="CR491" i="1"/>
  <c r="FA491" i="1"/>
  <c r="AU452" i="1"/>
  <c r="AU460" i="1"/>
  <c r="AX460" i="1" s="1" a="1"/>
  <c r="AX460" i="1" s="1"/>
  <c r="BZ120" i="1"/>
  <c r="BZ128" i="1"/>
  <c r="BZ136" i="1"/>
  <c r="CC136" i="1" s="1" a="1"/>
  <c r="CC136" i="1" s="1"/>
  <c r="BZ144" i="1"/>
  <c r="BZ152" i="1"/>
  <c r="BZ159" i="1"/>
  <c r="BZ167" i="1"/>
  <c r="BZ175" i="1"/>
  <c r="BZ183" i="1"/>
  <c r="BZ191" i="1"/>
  <c r="BZ199" i="1"/>
  <c r="CC199" i="1" s="1" a="1"/>
  <c r="CC199" i="1" s="1"/>
  <c r="BZ207" i="1"/>
  <c r="BZ215" i="1"/>
  <c r="BZ223" i="1"/>
  <c r="BZ231" i="1"/>
  <c r="BZ239" i="1"/>
  <c r="CC239" i="1" s="1" a="1"/>
  <c r="CC239" i="1" s="1"/>
  <c r="BZ247" i="1"/>
  <c r="BZ255" i="1"/>
  <c r="BZ263" i="1"/>
  <c r="CC263" i="1" s="1" a="1"/>
  <c r="CC263" i="1" s="1"/>
  <c r="BZ271" i="1"/>
  <c r="BZ279" i="1"/>
  <c r="BZ287" i="1"/>
  <c r="BZ295" i="1"/>
  <c r="BZ303" i="1"/>
  <c r="CC303" i="1" s="1" a="1"/>
  <c r="CC303" i="1" s="1"/>
  <c r="BZ311" i="1"/>
  <c r="BZ319" i="1"/>
  <c r="BZ327" i="1"/>
  <c r="CC327" i="1" s="1" a="1"/>
  <c r="CC327" i="1" s="1"/>
  <c r="BZ335" i="1"/>
  <c r="BZ343" i="1"/>
  <c r="BZ351" i="1"/>
  <c r="BZ359" i="1"/>
  <c r="BZ367" i="1"/>
  <c r="CC367" i="1" s="1" a="1"/>
  <c r="CC367" i="1" s="1"/>
  <c r="BZ375" i="1"/>
  <c r="BZ383" i="1"/>
  <c r="BZ391" i="1"/>
  <c r="CC391" i="1" s="1" a="1"/>
  <c r="CC391" i="1" s="1"/>
  <c r="BZ399" i="1"/>
  <c r="BZ407" i="1"/>
  <c r="BZ415" i="1"/>
  <c r="BZ428" i="1"/>
  <c r="BZ436" i="1"/>
  <c r="BZ444" i="1"/>
  <c r="BZ452" i="1"/>
  <c r="BZ460" i="1"/>
  <c r="BZ467" i="1"/>
  <c r="BZ472" i="1"/>
  <c r="BM23" i="1"/>
  <c r="EV23" i="1"/>
  <c r="EZ23" i="1" s="1"/>
  <c r="BM31" i="1"/>
  <c r="EV31" i="1"/>
  <c r="EZ31" i="1" s="1"/>
  <c r="BM39" i="1"/>
  <c r="EV39" i="1"/>
  <c r="EZ39" i="1" s="1"/>
  <c r="BM47" i="1"/>
  <c r="EV47" i="1"/>
  <c r="EZ47" i="1" s="1"/>
  <c r="BM63" i="1"/>
  <c r="EV63" i="1"/>
  <c r="EZ63" i="1" s="1"/>
  <c r="BM71" i="1"/>
  <c r="EV71" i="1"/>
  <c r="EZ71" i="1" s="1"/>
  <c r="BM95" i="1"/>
  <c r="EV95" i="1"/>
  <c r="EZ95" i="1" s="1"/>
  <c r="BM111" i="1"/>
  <c r="EV111" i="1"/>
  <c r="EZ111" i="1" s="1"/>
  <c r="BM119" i="1"/>
  <c r="EV119" i="1"/>
  <c r="EZ119" i="1" s="1"/>
  <c r="BM143" i="1"/>
  <c r="EV143" i="1"/>
  <c r="EZ143" i="1" s="1"/>
  <c r="BM151" i="1"/>
  <c r="EV151" i="1"/>
  <c r="EZ151" i="1" s="1"/>
  <c r="BM158" i="1"/>
  <c r="EV158" i="1"/>
  <c r="EZ158" i="1" s="1"/>
  <c r="BM166" i="1"/>
  <c r="EV166" i="1"/>
  <c r="EZ166" i="1" s="1"/>
  <c r="BM174" i="1"/>
  <c r="EV174" i="1"/>
  <c r="EZ174" i="1" s="1"/>
  <c r="BM182" i="1"/>
  <c r="EV182" i="1"/>
  <c r="EZ182" i="1" s="1"/>
  <c r="BM190" i="1"/>
  <c r="EV190" i="1"/>
  <c r="EZ190" i="1" s="1"/>
  <c r="BM198" i="1"/>
  <c r="EV198" i="1"/>
  <c r="EZ198" i="1" s="1"/>
  <c r="BM206" i="1"/>
  <c r="EV206" i="1"/>
  <c r="EZ206" i="1" s="1"/>
  <c r="BM214" i="1"/>
  <c r="EV214" i="1"/>
  <c r="EZ214" i="1" s="1"/>
  <c r="BM238" i="1"/>
  <c r="EV238" i="1"/>
  <c r="EZ238" i="1" s="1"/>
  <c r="BM246" i="1"/>
  <c r="EV246" i="1"/>
  <c r="EZ246" i="1" s="1"/>
  <c r="BM254" i="1"/>
  <c r="EV254" i="1"/>
  <c r="EZ254" i="1" s="1"/>
  <c r="BM262" i="1"/>
  <c r="EV262" i="1"/>
  <c r="EZ262" i="1" s="1"/>
  <c r="BM270" i="1"/>
  <c r="EV270" i="1"/>
  <c r="EZ270" i="1" s="1"/>
  <c r="BM278" i="1"/>
  <c r="EV278" i="1"/>
  <c r="EZ278" i="1" s="1"/>
  <c r="BM286" i="1"/>
  <c r="EV286" i="1"/>
  <c r="EZ286" i="1" s="1"/>
  <c r="BM294" i="1"/>
  <c r="EV294" i="1"/>
  <c r="EZ294" i="1" s="1"/>
  <c r="BM302" i="1"/>
  <c r="EV302" i="1"/>
  <c r="EZ302" i="1" s="1"/>
  <c r="BM310" i="1"/>
  <c r="EV310" i="1"/>
  <c r="EZ310" i="1" s="1"/>
  <c r="BM326" i="1"/>
  <c r="EV326" i="1"/>
  <c r="EZ326" i="1" s="1"/>
  <c r="BM334" i="1"/>
  <c r="EV334" i="1"/>
  <c r="EZ334" i="1" s="1"/>
  <c r="BM342" i="1"/>
  <c r="EV342" i="1"/>
  <c r="EZ342" i="1" s="1"/>
  <c r="BM358" i="1"/>
  <c r="EV358" i="1"/>
  <c r="EZ358" i="1" s="1"/>
  <c r="BM366" i="1"/>
  <c r="EV366" i="1"/>
  <c r="EZ366" i="1" s="1"/>
  <c r="BM374" i="1"/>
  <c r="EV374" i="1"/>
  <c r="EZ374" i="1" s="1"/>
  <c r="BM398" i="1"/>
  <c r="EV398" i="1"/>
  <c r="EZ398" i="1" s="1"/>
  <c r="BM414" i="1"/>
  <c r="EV414" i="1"/>
  <c r="EZ414" i="1" s="1"/>
  <c r="BM427" i="1"/>
  <c r="EV427" i="1"/>
  <c r="EZ427" i="1" s="1"/>
  <c r="BM443" i="1"/>
  <c r="EV443" i="1"/>
  <c r="EZ443" i="1" s="1"/>
  <c r="BM451" i="1"/>
  <c r="EV451" i="1"/>
  <c r="EZ451" i="1" s="1"/>
  <c r="BM459" i="1"/>
  <c r="EV459" i="1"/>
  <c r="EZ459" i="1" s="1"/>
  <c r="BM479" i="1"/>
  <c r="EV479" i="1"/>
  <c r="EZ479" i="1" s="1"/>
  <c r="BM487" i="1"/>
  <c r="EV487" i="1"/>
  <c r="EZ487" i="1" s="1"/>
  <c r="CR20" i="1"/>
  <c r="FA20" i="1"/>
  <c r="CR28" i="1"/>
  <c r="FA28" i="1"/>
  <c r="CR36" i="1"/>
  <c r="FA36" i="1"/>
  <c r="CR44" i="1"/>
  <c r="FA44" i="1"/>
  <c r="CR52" i="1"/>
  <c r="FA52" i="1"/>
  <c r="CR60" i="1"/>
  <c r="FA60" i="1"/>
  <c r="CR68" i="1"/>
  <c r="FA68" i="1"/>
  <c r="CR92" i="1"/>
  <c r="FA92" i="1"/>
  <c r="CR100" i="1"/>
  <c r="FA100" i="1"/>
  <c r="CR140" i="1"/>
  <c r="FA140" i="1"/>
  <c r="CR155" i="1"/>
  <c r="FA155" i="1"/>
  <c r="CR163" i="1"/>
  <c r="FA163" i="1"/>
  <c r="CR171" i="1"/>
  <c r="FA171" i="1"/>
  <c r="CR179" i="1"/>
  <c r="FA179" i="1"/>
  <c r="CR187" i="1"/>
  <c r="FA187" i="1"/>
  <c r="CR195" i="1"/>
  <c r="FA195" i="1"/>
  <c r="CR203" i="1"/>
  <c r="FA203" i="1"/>
  <c r="CR211" i="1"/>
  <c r="FA211" i="1"/>
  <c r="CR219" i="1"/>
  <c r="FA219" i="1"/>
  <c r="CR227" i="1"/>
  <c r="FA227" i="1"/>
  <c r="CR243" i="1"/>
  <c r="FA243" i="1"/>
  <c r="CR251" i="1"/>
  <c r="FA251" i="1"/>
  <c r="CR259" i="1"/>
  <c r="FA259" i="1"/>
  <c r="CR267" i="1"/>
  <c r="FA267" i="1"/>
  <c r="CR275" i="1"/>
  <c r="FA275" i="1"/>
  <c r="CR283" i="1"/>
  <c r="FA283" i="1"/>
  <c r="CR291" i="1"/>
  <c r="FA291" i="1"/>
  <c r="CR299" i="1"/>
  <c r="FA299" i="1"/>
  <c r="CR307" i="1"/>
  <c r="FA307" i="1"/>
  <c r="CR315" i="1"/>
  <c r="FA315" i="1"/>
  <c r="CR323" i="1"/>
  <c r="FA323" i="1"/>
  <c r="CR331" i="1"/>
  <c r="FA331" i="1"/>
  <c r="CR339" i="1"/>
  <c r="CR355" i="1"/>
  <c r="FA355" i="1"/>
  <c r="AU392" i="1"/>
  <c r="AU400" i="1"/>
  <c r="AU408" i="1"/>
  <c r="AU416" i="1"/>
  <c r="AU421" i="1"/>
  <c r="AX421" i="1" s="1" a="1"/>
  <c r="AX421" i="1" s="1"/>
  <c r="AU429" i="1"/>
  <c r="AX429" i="1" s="1" a="1"/>
  <c r="AX429" i="1" s="1"/>
  <c r="AU437" i="1"/>
  <c r="AU445" i="1"/>
  <c r="AU453" i="1"/>
  <c r="AU468" i="1"/>
  <c r="AU473" i="1"/>
  <c r="BZ121" i="1"/>
  <c r="BZ129" i="1"/>
  <c r="BZ137" i="1"/>
  <c r="BZ145" i="1"/>
  <c r="BZ160" i="1"/>
  <c r="BZ168" i="1"/>
  <c r="BZ176" i="1"/>
  <c r="BZ184" i="1"/>
  <c r="BZ192" i="1"/>
  <c r="CC192" i="1" s="1" a="1"/>
  <c r="CC192" i="1" s="1"/>
  <c r="BZ200" i="1"/>
  <c r="BZ208" i="1"/>
  <c r="BZ216" i="1"/>
  <c r="BZ224" i="1"/>
  <c r="BZ232" i="1"/>
  <c r="BZ240" i="1"/>
  <c r="BZ248" i="1"/>
  <c r="BZ256" i="1"/>
  <c r="CC256" i="1" s="1" a="1"/>
  <c r="CC256" i="1" s="1"/>
  <c r="BZ264" i="1"/>
  <c r="BZ272" i="1"/>
  <c r="BZ280" i="1"/>
  <c r="BZ288" i="1"/>
  <c r="BZ296" i="1"/>
  <c r="BZ304" i="1"/>
  <c r="BZ312" i="1"/>
  <c r="BZ320" i="1"/>
  <c r="BZ328" i="1"/>
  <c r="BZ336" i="1"/>
  <c r="BZ344" i="1"/>
  <c r="BZ352" i="1"/>
  <c r="BZ360" i="1"/>
  <c r="BZ368" i="1"/>
  <c r="BZ376" i="1"/>
  <c r="BZ384" i="1"/>
  <c r="BZ392" i="1"/>
  <c r="BZ400" i="1"/>
  <c r="BZ408" i="1"/>
  <c r="BZ416" i="1"/>
  <c r="BZ421" i="1"/>
  <c r="BZ429" i="1"/>
  <c r="BZ437" i="1"/>
  <c r="BZ445" i="1"/>
  <c r="BZ453" i="1"/>
  <c r="BZ468" i="1"/>
  <c r="CC468" i="1" s="1" a="1"/>
  <c r="CC468" i="1" s="1"/>
  <c r="BZ473" i="1"/>
  <c r="BZ481" i="1"/>
  <c r="BZ489" i="1"/>
  <c r="BM24" i="1"/>
  <c r="EV24" i="1"/>
  <c r="EZ24" i="1" s="1"/>
  <c r="BM32" i="1"/>
  <c r="EV32" i="1"/>
  <c r="EZ32" i="1" s="1"/>
  <c r="BM40" i="1"/>
  <c r="EV40" i="1"/>
  <c r="EZ40" i="1" s="1"/>
  <c r="BM48" i="1"/>
  <c r="EV48" i="1"/>
  <c r="EZ48" i="1" s="1"/>
  <c r="BM80" i="1"/>
  <c r="EV80" i="1"/>
  <c r="EZ80" i="1" s="1"/>
  <c r="BM104" i="1"/>
  <c r="EV104" i="1"/>
  <c r="EZ104" i="1" s="1"/>
  <c r="BM120" i="1"/>
  <c r="EV120" i="1"/>
  <c r="EZ120" i="1" s="1"/>
  <c r="BM128" i="1"/>
  <c r="EV128" i="1"/>
  <c r="EZ128" i="1" s="1"/>
  <c r="BM136" i="1"/>
  <c r="EV136" i="1"/>
  <c r="EZ136" i="1" s="1"/>
  <c r="BM167" i="1"/>
  <c r="EV167" i="1"/>
  <c r="EZ167" i="1" s="1"/>
  <c r="BM175" i="1"/>
  <c r="EV175" i="1"/>
  <c r="EZ175" i="1" s="1"/>
  <c r="BM183" i="1"/>
  <c r="EV183" i="1"/>
  <c r="EZ183" i="1" s="1"/>
  <c r="BM191" i="1"/>
  <c r="EV191" i="1"/>
  <c r="EZ191" i="1" s="1"/>
  <c r="BM199" i="1"/>
  <c r="EV199" i="1"/>
  <c r="EZ199" i="1" s="1"/>
  <c r="BM207" i="1"/>
  <c r="EV207" i="1"/>
  <c r="EZ207" i="1" s="1"/>
  <c r="BM223" i="1"/>
  <c r="EV223" i="1"/>
  <c r="EZ223" i="1" s="1"/>
  <c r="BM231" i="1"/>
  <c r="EV231" i="1"/>
  <c r="EZ231" i="1" s="1"/>
  <c r="BM239" i="1"/>
  <c r="EV239" i="1"/>
  <c r="EZ239" i="1" s="1"/>
  <c r="BM247" i="1"/>
  <c r="EV247" i="1"/>
  <c r="EZ247" i="1" s="1"/>
  <c r="BM255" i="1"/>
  <c r="EV255" i="1"/>
  <c r="EZ255" i="1" s="1"/>
  <c r="BM263" i="1"/>
  <c r="EV263" i="1"/>
  <c r="EZ263" i="1" s="1"/>
  <c r="BM271" i="1"/>
  <c r="EV271" i="1"/>
  <c r="EZ271" i="1" s="1"/>
  <c r="BM295" i="1"/>
  <c r="EV295" i="1"/>
  <c r="EZ295" i="1" s="1"/>
  <c r="BM303" i="1"/>
  <c r="EV303" i="1"/>
  <c r="EZ303" i="1" s="1"/>
  <c r="BM311" i="1"/>
  <c r="EV311" i="1"/>
  <c r="EZ311" i="1" s="1"/>
  <c r="BM319" i="1"/>
  <c r="EV319" i="1"/>
  <c r="EZ319" i="1" s="1"/>
  <c r="BM327" i="1"/>
  <c r="EV327" i="1"/>
  <c r="EZ327" i="1" s="1"/>
  <c r="BM335" i="1"/>
  <c r="EV335" i="1"/>
  <c r="EZ335" i="1" s="1"/>
  <c r="BM343" i="1"/>
  <c r="EV343" i="1"/>
  <c r="EZ343" i="1" s="1"/>
  <c r="BM351" i="1"/>
  <c r="EV351" i="1"/>
  <c r="EZ351" i="1" s="1"/>
  <c r="BM359" i="1"/>
  <c r="EV359" i="1"/>
  <c r="EZ359" i="1" s="1"/>
  <c r="BM367" i="1"/>
  <c r="EV367" i="1"/>
  <c r="EZ367" i="1" s="1"/>
  <c r="BM383" i="1"/>
  <c r="EV383" i="1"/>
  <c r="EZ383" i="1" s="1"/>
  <c r="BM391" i="1"/>
  <c r="EV391" i="1"/>
  <c r="EZ391" i="1" s="1"/>
  <c r="BM399" i="1"/>
  <c r="EV399" i="1"/>
  <c r="EZ399" i="1" s="1"/>
  <c r="BM407" i="1"/>
  <c r="EV407" i="1"/>
  <c r="EZ407" i="1" s="1"/>
  <c r="BM428" i="1"/>
  <c r="EV428" i="1"/>
  <c r="EZ428" i="1" s="1"/>
  <c r="BM452" i="1"/>
  <c r="EV452" i="1"/>
  <c r="EZ452" i="1" s="1"/>
  <c r="BM460" i="1"/>
  <c r="EV460" i="1"/>
  <c r="EZ460" i="1" s="1"/>
  <c r="BM467" i="1"/>
  <c r="EV467" i="1"/>
  <c r="EZ467" i="1" s="1"/>
  <c r="CR21" i="1"/>
  <c r="FA21" i="1"/>
  <c r="CR29" i="1"/>
  <c r="FA29" i="1"/>
  <c r="CR37" i="1"/>
  <c r="FA37" i="1"/>
  <c r="CR45" i="1"/>
  <c r="FA45" i="1"/>
  <c r="CR53" i="1"/>
  <c r="FA53" i="1"/>
  <c r="CR69" i="1"/>
  <c r="FA69" i="1"/>
  <c r="CR93" i="1"/>
  <c r="FA93" i="1"/>
  <c r="CR109" i="1"/>
  <c r="FA109" i="1"/>
  <c r="CR117" i="1"/>
  <c r="FA117" i="1"/>
  <c r="CR125" i="1"/>
  <c r="FA125" i="1"/>
  <c r="CR133" i="1"/>
  <c r="FA133" i="1"/>
  <c r="CR141" i="1"/>
  <c r="FA141" i="1"/>
  <c r="CR149" i="1"/>
  <c r="FA149" i="1"/>
  <c r="CR164" i="1"/>
  <c r="FA164" i="1"/>
  <c r="CR172" i="1"/>
  <c r="FA172" i="1"/>
  <c r="CR180" i="1"/>
  <c r="FA180" i="1"/>
  <c r="CR188" i="1"/>
  <c r="FA188" i="1"/>
  <c r="CR196" i="1"/>
  <c r="FA196" i="1"/>
  <c r="CR204" i="1"/>
  <c r="FA204" i="1"/>
  <c r="CR228" i="1"/>
  <c r="FA228" i="1"/>
  <c r="CR236" i="1"/>
  <c r="FA236" i="1"/>
  <c r="CR244" i="1"/>
  <c r="FA244" i="1"/>
  <c r="CR252" i="1"/>
  <c r="FA252" i="1"/>
  <c r="CR260" i="1"/>
  <c r="CR268" i="1"/>
  <c r="FA268" i="1"/>
  <c r="CR300" i="1"/>
  <c r="FA300" i="1"/>
  <c r="CR308" i="1"/>
  <c r="FA308" i="1"/>
  <c r="CR324" i="1"/>
  <c r="FA324" i="1"/>
  <c r="CR332" i="1"/>
  <c r="FA332" i="1"/>
  <c r="CR340" i="1"/>
  <c r="FA340" i="1"/>
  <c r="CR348" i="1"/>
  <c r="FA348" i="1"/>
  <c r="CR356" i="1"/>
  <c r="CR364" i="1"/>
  <c r="FA364" i="1"/>
  <c r="CR372" i="1"/>
  <c r="FA372" i="1"/>
  <c r="FB19" i="1"/>
  <c r="FB115" i="1"/>
  <c r="FB274" i="1"/>
  <c r="FB290" i="1"/>
  <c r="CR363" i="1"/>
  <c r="FA363" i="1"/>
  <c r="CR387" i="1"/>
  <c r="FA387" i="1"/>
  <c r="CR395" i="1"/>
  <c r="CR403" i="1"/>
  <c r="FA403" i="1"/>
  <c r="CR411" i="1"/>
  <c r="FA411" i="1"/>
  <c r="CR440" i="1"/>
  <c r="CR448" i="1"/>
  <c r="FA448" i="1"/>
  <c r="CR463" i="1"/>
  <c r="FA463" i="1"/>
  <c r="CR476" i="1"/>
  <c r="DW18" i="1"/>
  <c r="FB18" i="1"/>
  <c r="DW26" i="1"/>
  <c r="DW34" i="1"/>
  <c r="FB34" i="1"/>
  <c r="DW42" i="1"/>
  <c r="DW50" i="1"/>
  <c r="FB50" i="1"/>
  <c r="DW58" i="1"/>
  <c r="FB58" i="1"/>
  <c r="DW66" i="1"/>
  <c r="FB66" i="1"/>
  <c r="DW98" i="1"/>
  <c r="DW122" i="1"/>
  <c r="FB122" i="1"/>
  <c r="DW130" i="1"/>
  <c r="FB130" i="1"/>
  <c r="DW138" i="1"/>
  <c r="FB138" i="1"/>
  <c r="DW153" i="1"/>
  <c r="DW161" i="1"/>
  <c r="FB161" i="1"/>
  <c r="DW169" i="1"/>
  <c r="DW177" i="1"/>
  <c r="FB177" i="1"/>
  <c r="DW185" i="1"/>
  <c r="DW193" i="1"/>
  <c r="FB193" i="1"/>
  <c r="DW201" i="1"/>
  <c r="FB201" i="1"/>
  <c r="DW209" i="1"/>
  <c r="FB209" i="1"/>
  <c r="DW225" i="1"/>
  <c r="DW233" i="1"/>
  <c r="FB233" i="1"/>
  <c r="DW241" i="1"/>
  <c r="FB241" i="1"/>
  <c r="DW249" i="1"/>
  <c r="FB249" i="1"/>
  <c r="DW257" i="1"/>
  <c r="DW265" i="1"/>
  <c r="FB265" i="1"/>
  <c r="DW305" i="1"/>
  <c r="DW313" i="1"/>
  <c r="FB313" i="1"/>
  <c r="DW329" i="1"/>
  <c r="DW337" i="1"/>
  <c r="FB337" i="1"/>
  <c r="DW345" i="1"/>
  <c r="FB345" i="1"/>
  <c r="DW353" i="1"/>
  <c r="FB353" i="1"/>
  <c r="DW361" i="1"/>
  <c r="DW377" i="1"/>
  <c r="FB377" i="1"/>
  <c r="DW385" i="1"/>
  <c r="DW393" i="1"/>
  <c r="FB393" i="1"/>
  <c r="DW401" i="1"/>
  <c r="DW417" i="1"/>
  <c r="FB417" i="1"/>
  <c r="DW422" i="1"/>
  <c r="FB422" i="1"/>
  <c r="DW446" i="1"/>
  <c r="FB446" i="1"/>
  <c r="DW461" i="1"/>
  <c r="DW469" i="1"/>
  <c r="FB469" i="1"/>
  <c r="FA396" i="1"/>
  <c r="FB194" i="1"/>
  <c r="FB462" i="1"/>
  <c r="FB139" i="1"/>
  <c r="FB250" i="1"/>
  <c r="FB322" i="1"/>
  <c r="FB378" i="1"/>
  <c r="CR357" i="1"/>
  <c r="CR365" i="1"/>
  <c r="FA365" i="1"/>
  <c r="CR373" i="1"/>
  <c r="FA373" i="1"/>
  <c r="CR381" i="1"/>
  <c r="FA381" i="1"/>
  <c r="CR389" i="1"/>
  <c r="CR405" i="1"/>
  <c r="FA405" i="1"/>
  <c r="CR413" i="1"/>
  <c r="CR434" i="1"/>
  <c r="FA434" i="1"/>
  <c r="CR442" i="1"/>
  <c r="CR450" i="1"/>
  <c r="FA450" i="1"/>
  <c r="CR458" i="1"/>
  <c r="FA458" i="1"/>
  <c r="DW20" i="1"/>
  <c r="FB20" i="1"/>
  <c r="DW28" i="1"/>
  <c r="DW36" i="1"/>
  <c r="FB36" i="1"/>
  <c r="DW44" i="1"/>
  <c r="FB44" i="1"/>
  <c r="DW52" i="1"/>
  <c r="FB52" i="1"/>
  <c r="DW60" i="1"/>
  <c r="DW68" i="1"/>
  <c r="FB68" i="1"/>
  <c r="DW92" i="1"/>
  <c r="FB92" i="1"/>
  <c r="DW100" i="1"/>
  <c r="FB100" i="1"/>
  <c r="DW140" i="1"/>
  <c r="DW155" i="1"/>
  <c r="FB155" i="1"/>
  <c r="DW163" i="1"/>
  <c r="FB163" i="1"/>
  <c r="DW171" i="1"/>
  <c r="FB171" i="1"/>
  <c r="DW179" i="1"/>
  <c r="DW187" i="1"/>
  <c r="FB187" i="1"/>
  <c r="DW195" i="1"/>
  <c r="FB195" i="1"/>
  <c r="DW203" i="1"/>
  <c r="FB203" i="1"/>
  <c r="DW211" i="1"/>
  <c r="DW219" i="1"/>
  <c r="FB219" i="1"/>
  <c r="DW227" i="1"/>
  <c r="FB227" i="1"/>
  <c r="DW243" i="1"/>
  <c r="FB243" i="1"/>
  <c r="DW251" i="1"/>
  <c r="DW259" i="1"/>
  <c r="FB259" i="1"/>
  <c r="DW267" i="1"/>
  <c r="FB267" i="1"/>
  <c r="DW275" i="1"/>
  <c r="FB275" i="1"/>
  <c r="DW283" i="1"/>
  <c r="DW291" i="1"/>
  <c r="FB291" i="1"/>
  <c r="DW299" i="1"/>
  <c r="DW307" i="1"/>
  <c r="FB307" i="1"/>
  <c r="DW315" i="1"/>
  <c r="DW323" i="1"/>
  <c r="FB323" i="1"/>
  <c r="DW331" i="1"/>
  <c r="FB331" i="1"/>
  <c r="DW339" i="1"/>
  <c r="FB339" i="1"/>
  <c r="DW355" i="1"/>
  <c r="DW363" i="1"/>
  <c r="FB363" i="1"/>
  <c r="DW387" i="1"/>
  <c r="FB387" i="1"/>
  <c r="DW395" i="1"/>
  <c r="FB395" i="1"/>
  <c r="DW403" i="1"/>
  <c r="DW411" i="1"/>
  <c r="FB411" i="1"/>
  <c r="DW440" i="1"/>
  <c r="FB440" i="1"/>
  <c r="DW448" i="1"/>
  <c r="DW463" i="1"/>
  <c r="FB463" i="1"/>
  <c r="DW476" i="1"/>
  <c r="FB476" i="1"/>
  <c r="FB43" i="1"/>
  <c r="FB67" i="1"/>
  <c r="FB107" i="1"/>
  <c r="FB298" i="1"/>
  <c r="CR398" i="1"/>
  <c r="CR414" i="1"/>
  <c r="FA414" i="1"/>
  <c r="CR427" i="1"/>
  <c r="FA427" i="1"/>
  <c r="CR443" i="1"/>
  <c r="CR451" i="1"/>
  <c r="FA451" i="1"/>
  <c r="CR459" i="1"/>
  <c r="CR479" i="1"/>
  <c r="FA479" i="1"/>
  <c r="CR487" i="1"/>
  <c r="DW21" i="1"/>
  <c r="FB21" i="1"/>
  <c r="DW29" i="1"/>
  <c r="FB29" i="1"/>
  <c r="DW37" i="1"/>
  <c r="FB37" i="1"/>
  <c r="DW45" i="1"/>
  <c r="DW53" i="1"/>
  <c r="FB53" i="1"/>
  <c r="DW69" i="1"/>
  <c r="FB69" i="1"/>
  <c r="DW93" i="1"/>
  <c r="FB93" i="1"/>
  <c r="DW109" i="1"/>
  <c r="DW117" i="1"/>
  <c r="FB117" i="1"/>
  <c r="DW125" i="1"/>
  <c r="FB125" i="1"/>
  <c r="DW133" i="1"/>
  <c r="FB133" i="1"/>
  <c r="DW141" i="1"/>
  <c r="DW149" i="1"/>
  <c r="FB149" i="1"/>
  <c r="DW164" i="1"/>
  <c r="FB164" i="1"/>
  <c r="DW172" i="1"/>
  <c r="FB172" i="1"/>
  <c r="DW180" i="1"/>
  <c r="DW188" i="1"/>
  <c r="FB188" i="1"/>
  <c r="DW196" i="1"/>
  <c r="FB196" i="1"/>
  <c r="DW204" i="1"/>
  <c r="FB204" i="1"/>
  <c r="DW228" i="1"/>
  <c r="DW236" i="1"/>
  <c r="FB236" i="1"/>
  <c r="DW244" i="1"/>
  <c r="FB244" i="1"/>
  <c r="DW252" i="1"/>
  <c r="FB252" i="1"/>
  <c r="DW260" i="1"/>
  <c r="DW268" i="1"/>
  <c r="FB268" i="1"/>
  <c r="DW300" i="1"/>
  <c r="FB300" i="1"/>
  <c r="DW308" i="1"/>
  <c r="FB308" i="1"/>
  <c r="DW324" i="1"/>
  <c r="DW332" i="1"/>
  <c r="FB332" i="1"/>
  <c r="DW340" i="1"/>
  <c r="FB340" i="1"/>
  <c r="DW348" i="1"/>
  <c r="FB348" i="1"/>
  <c r="DW356" i="1"/>
  <c r="DW364" i="1"/>
  <c r="FB364" i="1"/>
  <c r="DW372" i="1"/>
  <c r="FB372" i="1"/>
  <c r="DW380" i="1"/>
  <c r="FB380" i="1"/>
  <c r="DW396" i="1"/>
  <c r="DW404" i="1"/>
  <c r="FB404" i="1"/>
  <c r="DW419" i="1"/>
  <c r="DW433" i="1"/>
  <c r="FB433" i="1"/>
  <c r="DW441" i="1"/>
  <c r="DW449" i="1"/>
  <c r="FB449" i="1"/>
  <c r="DW464" i="1"/>
  <c r="FB464" i="1"/>
  <c r="FB51" i="1"/>
  <c r="FB123" i="1"/>
  <c r="FB258" i="1"/>
  <c r="FB354" i="1"/>
  <c r="CR343" i="1"/>
  <c r="CR351" i="1"/>
  <c r="FA351" i="1"/>
  <c r="CR359" i="1"/>
  <c r="FA359" i="1"/>
  <c r="CR367" i="1"/>
  <c r="FA367" i="1"/>
  <c r="CR383" i="1"/>
  <c r="CR391" i="1"/>
  <c r="FA391" i="1"/>
  <c r="CR399" i="1"/>
  <c r="FA399" i="1"/>
  <c r="CR407" i="1"/>
  <c r="FA407" i="1"/>
  <c r="CR428" i="1"/>
  <c r="FA428" i="1"/>
  <c r="CR452" i="1"/>
  <c r="FA452" i="1"/>
  <c r="CR460" i="1"/>
  <c r="FA460" i="1"/>
  <c r="CR467" i="1"/>
  <c r="DW22" i="1"/>
  <c r="FB22" i="1"/>
  <c r="DW30" i="1"/>
  <c r="FB30" i="1"/>
  <c r="DW38" i="1"/>
  <c r="FB38" i="1"/>
  <c r="DW46" i="1"/>
  <c r="DW54" i="1"/>
  <c r="FB54" i="1"/>
  <c r="DW62" i="1"/>
  <c r="FB62" i="1"/>
  <c r="DW70" i="1"/>
  <c r="FB70" i="1"/>
  <c r="DW78" i="1"/>
  <c r="DW102" i="1"/>
  <c r="FB102" i="1"/>
  <c r="DW126" i="1"/>
  <c r="DW134" i="1"/>
  <c r="FB134" i="1"/>
  <c r="DW157" i="1"/>
  <c r="DW165" i="1"/>
  <c r="FB165" i="1"/>
  <c r="DW173" i="1"/>
  <c r="FB173" i="1"/>
  <c r="DW181" i="1"/>
  <c r="FB181" i="1"/>
  <c r="DW189" i="1"/>
  <c r="DW197" i="1"/>
  <c r="FB197" i="1"/>
  <c r="DW205" i="1"/>
  <c r="FB205" i="1"/>
  <c r="DW213" i="1"/>
  <c r="FB213" i="1"/>
  <c r="DW221" i="1"/>
  <c r="DW229" i="1"/>
  <c r="FB229" i="1"/>
  <c r="DW237" i="1"/>
  <c r="FB237" i="1"/>
  <c r="DW261" i="1"/>
  <c r="FB261" i="1"/>
  <c r="DW277" i="1"/>
  <c r="DW285" i="1"/>
  <c r="FB285" i="1"/>
  <c r="DW293" i="1"/>
  <c r="FB293" i="1"/>
  <c r="DW301" i="1"/>
  <c r="FB301" i="1"/>
  <c r="DW309" i="1"/>
  <c r="DW317" i="1"/>
  <c r="FB317" i="1"/>
  <c r="DW325" i="1"/>
  <c r="FB325" i="1"/>
  <c r="DW333" i="1"/>
  <c r="FB333" i="1"/>
  <c r="DW341" i="1"/>
  <c r="DW349" i="1"/>
  <c r="FB349" i="1"/>
  <c r="DW357" i="1"/>
  <c r="FB357" i="1"/>
  <c r="DW365" i="1"/>
  <c r="FB365" i="1"/>
  <c r="DW373" i="1"/>
  <c r="DW381" i="1"/>
  <c r="FB381" i="1"/>
  <c r="DW389" i="1"/>
  <c r="DW405" i="1"/>
  <c r="FB405" i="1"/>
  <c r="DW413" i="1"/>
  <c r="DW434" i="1"/>
  <c r="FB434" i="1"/>
  <c r="DW442" i="1"/>
  <c r="FB442" i="1"/>
  <c r="DW450" i="1"/>
  <c r="FB450" i="1"/>
  <c r="DW458" i="1"/>
  <c r="FA404" i="1"/>
  <c r="FA449" i="1"/>
  <c r="FB162" i="1"/>
  <c r="FB234" i="1"/>
  <c r="CR360" i="1"/>
  <c r="CR368" i="1"/>
  <c r="FA368" i="1"/>
  <c r="CR376" i="1"/>
  <c r="FA376" i="1"/>
  <c r="CR392" i="1"/>
  <c r="FA392" i="1"/>
  <c r="CR408" i="1"/>
  <c r="CR416" i="1"/>
  <c r="FA416" i="1"/>
  <c r="CR421" i="1"/>
  <c r="FA421" i="1"/>
  <c r="CR468" i="1"/>
  <c r="DW23" i="1"/>
  <c r="FB23" i="1"/>
  <c r="DW31" i="1"/>
  <c r="DW39" i="1"/>
  <c r="FB39" i="1"/>
  <c r="DW47" i="1"/>
  <c r="DW63" i="1"/>
  <c r="FB63" i="1"/>
  <c r="DW71" i="1"/>
  <c r="FB71" i="1"/>
  <c r="DW95" i="1"/>
  <c r="FB95" i="1"/>
  <c r="DW111" i="1"/>
  <c r="DW119" i="1"/>
  <c r="FB119" i="1"/>
  <c r="DW143" i="1"/>
  <c r="FB143" i="1"/>
  <c r="DW151" i="1"/>
  <c r="FB151" i="1"/>
  <c r="DW158" i="1"/>
  <c r="DW166" i="1"/>
  <c r="FB166" i="1"/>
  <c r="DW174" i="1"/>
  <c r="DW182" i="1"/>
  <c r="FB182" i="1"/>
  <c r="DW190" i="1"/>
  <c r="DW198" i="1"/>
  <c r="FB198" i="1"/>
  <c r="DW206" i="1"/>
  <c r="FB206" i="1"/>
  <c r="DW214" i="1"/>
  <c r="FB214" i="1"/>
  <c r="DW238" i="1"/>
  <c r="DW246" i="1"/>
  <c r="FB246" i="1"/>
  <c r="DW254" i="1"/>
  <c r="FB254" i="1"/>
  <c r="DW262" i="1"/>
  <c r="FB262" i="1"/>
  <c r="DW270" i="1"/>
  <c r="DW278" i="1"/>
  <c r="FB278" i="1"/>
  <c r="DW286" i="1"/>
  <c r="DW294" i="1"/>
  <c r="FB294" i="1"/>
  <c r="DW302" i="1"/>
  <c r="DW310" i="1"/>
  <c r="FB310" i="1"/>
  <c r="DW326" i="1"/>
  <c r="FB326" i="1"/>
  <c r="DW334" i="1"/>
  <c r="FB334" i="1"/>
  <c r="DW342" i="1"/>
  <c r="DW358" i="1"/>
  <c r="FB358" i="1"/>
  <c r="DW366" i="1"/>
  <c r="DW374" i="1"/>
  <c r="FB374" i="1"/>
  <c r="DW398" i="1"/>
  <c r="DW414" i="1"/>
  <c r="FB414" i="1"/>
  <c r="DW427" i="1"/>
  <c r="FB427" i="1"/>
  <c r="DW443" i="1"/>
  <c r="DW451" i="1"/>
  <c r="FB451" i="1"/>
  <c r="DW459" i="1"/>
  <c r="DW479" i="1"/>
  <c r="FB479" i="1"/>
  <c r="DW487" i="1"/>
  <c r="FB147" i="1"/>
  <c r="CR353" i="1"/>
  <c r="FA353" i="1"/>
  <c r="CR361" i="1"/>
  <c r="CR377" i="1"/>
  <c r="FA377" i="1"/>
  <c r="CR385" i="1"/>
  <c r="FA385" i="1"/>
  <c r="CR393" i="1"/>
  <c r="FA393" i="1"/>
  <c r="CR401" i="1"/>
  <c r="CR417" i="1"/>
  <c r="FA417" i="1"/>
  <c r="CR422" i="1"/>
  <c r="CR446" i="1"/>
  <c r="FA446" i="1"/>
  <c r="CR461" i="1"/>
  <c r="CR469" i="1"/>
  <c r="FA469" i="1"/>
  <c r="DW24" i="1"/>
  <c r="DW32" i="1"/>
  <c r="FB32" i="1"/>
  <c r="DW40" i="1"/>
  <c r="FB40" i="1"/>
  <c r="DW48" i="1"/>
  <c r="FB48" i="1"/>
  <c r="DW80" i="1"/>
  <c r="FB80" i="1"/>
  <c r="DW104" i="1"/>
  <c r="FB104" i="1"/>
  <c r="DW120" i="1"/>
  <c r="FB120" i="1"/>
  <c r="DW128" i="1"/>
  <c r="FB128" i="1"/>
  <c r="DW136" i="1"/>
  <c r="FB136" i="1"/>
  <c r="DW167" i="1"/>
  <c r="FB167" i="1"/>
  <c r="DW175" i="1"/>
  <c r="FB175" i="1"/>
  <c r="DW183" i="1"/>
  <c r="FB183" i="1"/>
  <c r="DW191" i="1"/>
  <c r="FB191" i="1"/>
  <c r="DW199" i="1"/>
  <c r="FB199" i="1"/>
  <c r="DW207" i="1"/>
  <c r="FB207" i="1"/>
  <c r="DW223" i="1"/>
  <c r="FB223" i="1"/>
  <c r="DW231" i="1"/>
  <c r="FB231" i="1"/>
  <c r="DW239" i="1"/>
  <c r="FB239" i="1"/>
  <c r="DW247" i="1"/>
  <c r="FB247" i="1"/>
  <c r="DW255" i="1"/>
  <c r="FB255" i="1"/>
  <c r="DW263" i="1"/>
  <c r="FB263" i="1"/>
  <c r="DW271" i="1"/>
  <c r="FB271" i="1"/>
  <c r="DW295" i="1"/>
  <c r="FB295" i="1"/>
  <c r="DW303" i="1"/>
  <c r="FB303" i="1"/>
  <c r="DW311" i="1"/>
  <c r="FB311" i="1"/>
  <c r="DW319" i="1"/>
  <c r="FB319" i="1"/>
  <c r="DW327" i="1"/>
  <c r="FB327" i="1"/>
  <c r="DW335" i="1"/>
  <c r="FB335" i="1"/>
  <c r="DW343" i="1"/>
  <c r="FB343" i="1"/>
  <c r="DW351" i="1"/>
  <c r="FB351" i="1"/>
  <c r="DW359" i="1"/>
  <c r="DW367" i="1"/>
  <c r="FB367" i="1"/>
  <c r="DW383" i="1"/>
  <c r="FB383" i="1"/>
  <c r="DW391" i="1"/>
  <c r="FB391" i="1"/>
  <c r="DW399" i="1"/>
  <c r="DW407" i="1"/>
  <c r="FB407" i="1"/>
  <c r="DW428" i="1"/>
  <c r="FB428" i="1"/>
  <c r="DW452" i="1"/>
  <c r="FB452" i="1"/>
  <c r="DW460" i="1"/>
  <c r="FB460" i="1"/>
  <c r="DW467" i="1"/>
  <c r="FB467" i="1"/>
  <c r="FB178" i="1"/>
  <c r="FB218" i="1"/>
  <c r="FB410" i="1"/>
  <c r="FB491" i="1"/>
  <c r="DE457" i="1"/>
  <c r="DG457" i="1" s="1"/>
  <c r="FB24" i="1"/>
  <c r="EU24" i="1"/>
  <c r="EY24" i="1" s="1"/>
  <c r="EU32" i="1"/>
  <c r="EY32" i="1" s="1"/>
  <c r="EU40" i="1"/>
  <c r="EY40" i="1" s="1"/>
  <c r="EU48" i="1"/>
  <c r="EY48" i="1" s="1"/>
  <c r="EU80" i="1"/>
  <c r="EY80" i="1" s="1"/>
  <c r="EU104" i="1"/>
  <c r="EY104" i="1" s="1"/>
  <c r="EU120" i="1"/>
  <c r="EY120" i="1" s="1"/>
  <c r="EU128" i="1"/>
  <c r="EY128" i="1" s="1"/>
  <c r="EU136" i="1"/>
  <c r="EY136" i="1" s="1"/>
  <c r="FA136" i="1"/>
  <c r="EU167" i="1"/>
  <c r="EY167" i="1" s="1"/>
  <c r="EU175" i="1"/>
  <c r="EY175" i="1" s="1"/>
  <c r="EU183" i="1"/>
  <c r="EY183" i="1" s="1"/>
  <c r="EU191" i="1"/>
  <c r="EY191" i="1" s="1"/>
  <c r="EU199" i="1"/>
  <c r="EY199" i="1" s="1"/>
  <c r="EU207" i="1"/>
  <c r="EY207" i="1" s="1"/>
  <c r="EU223" i="1"/>
  <c r="EY223" i="1" s="1"/>
  <c r="EU231" i="1"/>
  <c r="EY231" i="1" s="1"/>
  <c r="EU239" i="1"/>
  <c r="EY239" i="1" s="1"/>
  <c r="FA239" i="1"/>
  <c r="EU247" i="1"/>
  <c r="EY247" i="1" s="1"/>
  <c r="EU255" i="1"/>
  <c r="EY255" i="1" s="1"/>
  <c r="EU263" i="1"/>
  <c r="EY263" i="1" s="1"/>
  <c r="EU271" i="1"/>
  <c r="EY271" i="1" s="1"/>
  <c r="EU295" i="1"/>
  <c r="EY295" i="1" s="1"/>
  <c r="EU303" i="1"/>
  <c r="EY303" i="1" s="1"/>
  <c r="EU311" i="1"/>
  <c r="EY311" i="1" s="1"/>
  <c r="EU319" i="1"/>
  <c r="EY319" i="1" s="1"/>
  <c r="EU327" i="1"/>
  <c r="EY327" i="1" s="1"/>
  <c r="EU335" i="1"/>
  <c r="EY335" i="1" s="1"/>
  <c r="EU343" i="1"/>
  <c r="EY343" i="1" s="1"/>
  <c r="FA343" i="1"/>
  <c r="EU351" i="1"/>
  <c r="EY351" i="1" s="1"/>
  <c r="FB359" i="1"/>
  <c r="EU359" i="1"/>
  <c r="EY359" i="1" s="1"/>
  <c r="EU367" i="1"/>
  <c r="EY367" i="1" s="1"/>
  <c r="EU383" i="1"/>
  <c r="EY383" i="1" s="1"/>
  <c r="FA383" i="1"/>
  <c r="EU391" i="1"/>
  <c r="EY391" i="1" s="1"/>
  <c r="FB399" i="1"/>
  <c r="EU399" i="1"/>
  <c r="EY399" i="1" s="1"/>
  <c r="EU407" i="1"/>
  <c r="EY407" i="1" s="1"/>
  <c r="EU428" i="1"/>
  <c r="EY428" i="1" s="1"/>
  <c r="EU452" i="1"/>
  <c r="EY452" i="1" s="1"/>
  <c r="EU460" i="1"/>
  <c r="EY460" i="1" s="1"/>
  <c r="EU467" i="1"/>
  <c r="EY467" i="1" s="1"/>
  <c r="FA467" i="1"/>
  <c r="EJ17" i="1"/>
  <c r="EK17" i="1" s="1"/>
  <c r="EL17" i="1" s="1"/>
  <c r="EJ19" i="1"/>
  <c r="EK19" i="1" s="1"/>
  <c r="EL19" i="1" s="1"/>
  <c r="EJ21" i="1"/>
  <c r="EK21" i="1" s="1"/>
  <c r="EL21" i="1" s="1"/>
  <c r="EJ23" i="1"/>
  <c r="EK23" i="1" s="1"/>
  <c r="EL23" i="1" s="1"/>
  <c r="EJ25" i="1"/>
  <c r="EK25" i="1" s="1"/>
  <c r="EL25" i="1" s="1"/>
  <c r="EJ27" i="1"/>
  <c r="EK27" i="1" s="1"/>
  <c r="EL27" i="1" s="1"/>
  <c r="EJ29" i="1"/>
  <c r="EK29" i="1" s="1"/>
  <c r="EL29" i="1" s="1"/>
  <c r="EJ31" i="1"/>
  <c r="EK31" i="1" s="1"/>
  <c r="EL31" i="1" s="1"/>
  <c r="EJ33" i="1"/>
  <c r="EK33" i="1" s="1"/>
  <c r="EL33" i="1" s="1"/>
  <c r="EJ35" i="1"/>
  <c r="EK35" i="1" s="1"/>
  <c r="EL35" i="1" s="1"/>
  <c r="EJ37" i="1"/>
  <c r="EK37" i="1" s="1"/>
  <c r="EL37" i="1" s="1"/>
  <c r="EJ39" i="1"/>
  <c r="EK39" i="1" s="1"/>
  <c r="EL39" i="1" s="1"/>
  <c r="EJ41" i="1"/>
  <c r="EK41" i="1" s="1"/>
  <c r="EL41" i="1" s="1"/>
  <c r="EJ43" i="1"/>
  <c r="EK43" i="1" s="1"/>
  <c r="EL43" i="1" s="1"/>
  <c r="EJ45" i="1"/>
  <c r="EK45" i="1" s="1"/>
  <c r="EL45" i="1" s="1"/>
  <c r="EJ47" i="1"/>
  <c r="EK47" i="1" s="1"/>
  <c r="EL47" i="1" s="1"/>
  <c r="EJ49" i="1"/>
  <c r="EK49" i="1" s="1"/>
  <c r="EL49" i="1" s="1"/>
  <c r="EJ51" i="1"/>
  <c r="EJ53" i="1"/>
  <c r="EK53" i="1" s="1"/>
  <c r="EL53" i="1" s="1"/>
  <c r="EJ55" i="1"/>
  <c r="EK55" i="1" s="1"/>
  <c r="EL55" i="1" s="1"/>
  <c r="EJ57" i="1"/>
  <c r="EK57" i="1" s="1"/>
  <c r="EL57" i="1" s="1"/>
  <c r="EJ59" i="1"/>
  <c r="EK59" i="1" s="1"/>
  <c r="EL59" i="1" s="1"/>
  <c r="EJ61" i="1"/>
  <c r="EK61" i="1" s="1"/>
  <c r="EL61" i="1" s="1"/>
  <c r="EJ63" i="1"/>
  <c r="EK63" i="1" s="1"/>
  <c r="EL63" i="1" s="1"/>
  <c r="EJ65" i="1"/>
  <c r="EK65" i="1" s="1"/>
  <c r="EL65" i="1" s="1"/>
  <c r="EJ67" i="1"/>
  <c r="EK67" i="1" s="1"/>
  <c r="EL67" i="1" s="1"/>
  <c r="EJ69" i="1"/>
  <c r="EK69" i="1" s="1"/>
  <c r="EL69" i="1" s="1"/>
  <c r="EJ71" i="1"/>
  <c r="EK71" i="1" s="1"/>
  <c r="EL71" i="1" s="1"/>
  <c r="EJ73" i="1"/>
  <c r="EK73" i="1" s="1"/>
  <c r="EL73" i="1" s="1"/>
  <c r="EJ75" i="1"/>
  <c r="EK75" i="1" s="1"/>
  <c r="EL75" i="1" s="1"/>
  <c r="EJ77" i="1"/>
  <c r="EK77" i="1" s="1"/>
  <c r="EL77" i="1" s="1"/>
  <c r="EJ79" i="1"/>
  <c r="EK79" i="1" s="1"/>
  <c r="EL79" i="1" s="1"/>
  <c r="EJ81" i="1"/>
  <c r="EK81" i="1" s="1"/>
  <c r="EL81" i="1" s="1"/>
  <c r="EJ83" i="1"/>
  <c r="EK83" i="1" s="1"/>
  <c r="EL83" i="1" s="1"/>
  <c r="EJ85" i="1"/>
  <c r="EK85" i="1" s="1"/>
  <c r="EL85" i="1" s="1"/>
  <c r="EJ87" i="1"/>
  <c r="EK87" i="1" s="1"/>
  <c r="EL87" i="1" s="1"/>
  <c r="EJ89" i="1"/>
  <c r="EK89" i="1" s="1"/>
  <c r="EL89" i="1" s="1"/>
  <c r="EJ91" i="1"/>
  <c r="EK91" i="1" s="1"/>
  <c r="EL91" i="1" s="1"/>
  <c r="EJ93" i="1"/>
  <c r="EK93" i="1" s="1"/>
  <c r="EL93" i="1" s="1"/>
  <c r="EJ95" i="1"/>
  <c r="EK95" i="1" s="1"/>
  <c r="EL95" i="1" s="1"/>
  <c r="EJ97" i="1"/>
  <c r="EK97" i="1" s="1"/>
  <c r="EL97" i="1" s="1"/>
  <c r="EJ99" i="1"/>
  <c r="EL99" i="1" s="1"/>
  <c r="EJ101" i="1"/>
  <c r="EL101" i="1" s="1"/>
  <c r="EJ103" i="1"/>
  <c r="EL103" i="1" s="1"/>
  <c r="EJ105" i="1"/>
  <c r="EK105" i="1" s="1"/>
  <c r="EL105" i="1" s="1"/>
  <c r="EJ107" i="1"/>
  <c r="EK107" i="1" s="1"/>
  <c r="EL107" i="1" s="1"/>
  <c r="EJ109" i="1"/>
  <c r="EK109" i="1" s="1"/>
  <c r="EL109" i="1" s="1"/>
  <c r="EJ111" i="1"/>
  <c r="EK111" i="1" s="1"/>
  <c r="EL111" i="1" s="1"/>
  <c r="EJ113" i="1"/>
  <c r="EK113" i="1" s="1"/>
  <c r="EL113" i="1" s="1"/>
  <c r="EJ115" i="1"/>
  <c r="EK115" i="1" s="1"/>
  <c r="EL115" i="1" s="1"/>
  <c r="EJ117" i="1"/>
  <c r="EJ118" i="1"/>
  <c r="EL118" i="1" s="1"/>
  <c r="EJ119" i="1"/>
  <c r="EK119" i="1" s="1"/>
  <c r="EL119" i="1" s="1"/>
  <c r="EJ121" i="1"/>
  <c r="EL121" i="1" s="1"/>
  <c r="EJ123" i="1"/>
  <c r="EK123" i="1" s="1"/>
  <c r="EL123" i="1" s="1"/>
  <c r="EJ125" i="1"/>
  <c r="EK125" i="1" s="1"/>
  <c r="EL125" i="1" s="1"/>
  <c r="EJ127" i="1"/>
  <c r="EL127" i="1" s="1"/>
  <c r="EJ129" i="1"/>
  <c r="EK129" i="1" s="1"/>
  <c r="EL129" i="1" s="1"/>
  <c r="EJ131" i="1"/>
  <c r="EK131" i="1" s="1"/>
  <c r="EL131" i="1" s="1"/>
  <c r="EJ133" i="1"/>
  <c r="EK133" i="1" s="1"/>
  <c r="EL133" i="1" s="1"/>
  <c r="EJ135" i="1"/>
  <c r="EL135" i="1" s="1"/>
  <c r="EJ137" i="1"/>
  <c r="EK137" i="1" s="1"/>
  <c r="EL137" i="1" s="1"/>
  <c r="EJ139" i="1"/>
  <c r="EK139" i="1" s="1"/>
  <c r="EL139" i="1" s="1"/>
  <c r="EJ141" i="1"/>
  <c r="EK141" i="1" s="1"/>
  <c r="EL141" i="1" s="1"/>
  <c r="EJ143" i="1"/>
  <c r="EK143" i="1" s="1"/>
  <c r="EL143" i="1" s="1"/>
  <c r="EJ145" i="1"/>
  <c r="EK145" i="1" s="1"/>
  <c r="EL145" i="1" s="1"/>
  <c r="EJ147" i="1"/>
  <c r="EK147" i="1" s="1"/>
  <c r="EL147" i="1" s="1"/>
  <c r="EJ149" i="1"/>
  <c r="EK149" i="1" s="1"/>
  <c r="EL149" i="1" s="1"/>
  <c r="EJ151" i="1"/>
  <c r="EK151" i="1" s="1"/>
  <c r="EL151" i="1" s="1"/>
  <c r="EJ154" i="1"/>
  <c r="EL154" i="1" s="1"/>
  <c r="EJ156" i="1"/>
  <c r="EL156" i="1" s="1"/>
  <c r="EJ158" i="1"/>
  <c r="EK158" i="1" s="1"/>
  <c r="EL158" i="1" s="1"/>
  <c r="EJ160" i="1"/>
  <c r="EK160" i="1" s="1"/>
  <c r="EL160" i="1" s="1"/>
  <c r="EJ162" i="1"/>
  <c r="EK162" i="1" s="1"/>
  <c r="EL162" i="1" s="1"/>
  <c r="EJ164" i="1"/>
  <c r="EK164" i="1" s="1"/>
  <c r="EL164" i="1" s="1"/>
  <c r="EJ166" i="1"/>
  <c r="EK166" i="1" s="1"/>
  <c r="EL166" i="1" s="1"/>
  <c r="EJ168" i="1"/>
  <c r="EK168" i="1" s="1"/>
  <c r="EL168" i="1" s="1"/>
  <c r="EJ170" i="1"/>
  <c r="EK170" i="1" s="1"/>
  <c r="EL170" i="1" s="1"/>
  <c r="EJ172" i="1"/>
  <c r="EK172" i="1" s="1"/>
  <c r="EL172" i="1" s="1"/>
  <c r="EJ174" i="1"/>
  <c r="EK174" i="1" s="1"/>
  <c r="EL174" i="1" s="1"/>
  <c r="EJ176" i="1"/>
  <c r="EK176" i="1" s="1"/>
  <c r="EL176" i="1" s="1"/>
  <c r="EJ178" i="1"/>
  <c r="EK178" i="1" s="1"/>
  <c r="EL178" i="1" s="1"/>
  <c r="EJ180" i="1"/>
  <c r="EK180" i="1" s="1"/>
  <c r="EL180" i="1" s="1"/>
  <c r="EJ182" i="1"/>
  <c r="EK182" i="1" s="1"/>
  <c r="EL182" i="1" s="1"/>
  <c r="EJ184" i="1"/>
  <c r="EK184" i="1" s="1"/>
  <c r="EL184" i="1" s="1"/>
  <c r="EJ186" i="1"/>
  <c r="EK186" i="1" s="1"/>
  <c r="EL186" i="1" s="1"/>
  <c r="EJ188" i="1"/>
  <c r="EK188" i="1" s="1"/>
  <c r="EL188" i="1" s="1"/>
  <c r="EJ190" i="1"/>
  <c r="EK190" i="1" s="1"/>
  <c r="EL190" i="1" s="1"/>
  <c r="EJ192" i="1"/>
  <c r="EK192" i="1" s="1"/>
  <c r="EL192" i="1" s="1"/>
  <c r="EJ194" i="1"/>
  <c r="EJ196" i="1"/>
  <c r="EK196" i="1" s="1"/>
  <c r="EL196" i="1" s="1"/>
  <c r="EJ198" i="1"/>
  <c r="EK198" i="1" s="1"/>
  <c r="EL198" i="1" s="1"/>
  <c r="EJ200" i="1"/>
  <c r="EK200" i="1" s="1"/>
  <c r="EL200" i="1" s="1"/>
  <c r="EJ202" i="1"/>
  <c r="EK202" i="1" s="1"/>
  <c r="EL202" i="1" s="1"/>
  <c r="EJ204" i="1"/>
  <c r="EK204" i="1" s="1"/>
  <c r="EL204" i="1" s="1"/>
  <c r="EJ206" i="1"/>
  <c r="EK206" i="1" s="1"/>
  <c r="EL206" i="1" s="1"/>
  <c r="EJ208" i="1"/>
  <c r="EK208" i="1" s="1"/>
  <c r="EL208" i="1" s="1"/>
  <c r="EJ210" i="1"/>
  <c r="EK210" i="1" s="1"/>
  <c r="EL210" i="1" s="1"/>
  <c r="EJ211" i="1"/>
  <c r="EK211" i="1" s="1"/>
  <c r="EL211" i="1" s="1"/>
  <c r="EJ212" i="1"/>
  <c r="EL212" i="1" s="1"/>
  <c r="EJ214" i="1"/>
  <c r="EK214" i="1" s="1"/>
  <c r="EL214" i="1" s="1"/>
  <c r="EJ216" i="1"/>
  <c r="EK216" i="1" s="1"/>
  <c r="EL216" i="1" s="1"/>
  <c r="EJ218" i="1"/>
  <c r="EK218" i="1" s="1"/>
  <c r="EL218" i="1" s="1"/>
  <c r="AH199" i="1"/>
  <c r="AH263" i="1"/>
  <c r="AH303" i="1"/>
  <c r="AH383" i="1"/>
  <c r="AH25" i="1"/>
  <c r="FA25" i="1"/>
  <c r="EU25" i="1"/>
  <c r="EY25" i="1" s="1"/>
  <c r="EU33" i="1"/>
  <c r="EY33" i="1" s="1"/>
  <c r="AH41" i="1"/>
  <c r="EU41" i="1"/>
  <c r="EY41" i="1" s="1"/>
  <c r="FB49" i="1"/>
  <c r="EU49" i="1"/>
  <c r="EY49" i="1" s="1"/>
  <c r="AH65" i="1"/>
  <c r="FA65" i="1"/>
  <c r="EU65" i="1"/>
  <c r="EY65" i="1" s="1"/>
  <c r="AH89" i="1"/>
  <c r="FB89" i="1"/>
  <c r="EU89" i="1"/>
  <c r="EY89" i="1" s="1"/>
  <c r="EU97" i="1"/>
  <c r="EY97" i="1" s="1"/>
  <c r="AH105" i="1"/>
  <c r="FB105" i="1"/>
  <c r="EU105" i="1"/>
  <c r="EY105" i="1" s="1"/>
  <c r="FA113" i="1"/>
  <c r="EU113" i="1"/>
  <c r="EY113" i="1" s="1"/>
  <c r="AH129" i="1"/>
  <c r="EU129" i="1"/>
  <c r="EY129" i="1" s="1"/>
  <c r="AH137" i="1"/>
  <c r="FA137" i="1"/>
  <c r="EU137" i="1"/>
  <c r="EY137" i="1" s="1"/>
  <c r="AH145" i="1"/>
  <c r="FB145" i="1"/>
  <c r="EU145" i="1"/>
  <c r="EY145" i="1" s="1"/>
  <c r="AH160" i="1"/>
  <c r="EU160" i="1"/>
  <c r="EY160" i="1" s="1"/>
  <c r="AH168" i="1"/>
  <c r="FA168" i="1"/>
  <c r="EU168" i="1"/>
  <c r="EY168" i="1" s="1"/>
  <c r="AH176" i="1"/>
  <c r="FB176" i="1"/>
  <c r="EU176" i="1"/>
  <c r="EY176" i="1" s="1"/>
  <c r="AH184" i="1"/>
  <c r="FA184" i="1"/>
  <c r="EU184" i="1"/>
  <c r="EY184" i="1" s="1"/>
  <c r="EU192" i="1"/>
  <c r="EY192" i="1" s="1"/>
  <c r="AH200" i="1"/>
  <c r="EU200" i="1"/>
  <c r="EY200" i="1" s="1"/>
  <c r="FB208" i="1"/>
  <c r="EU208" i="1"/>
  <c r="EY208" i="1" s="1"/>
  <c r="AH216" i="1"/>
  <c r="FA216" i="1"/>
  <c r="EU216" i="1"/>
  <c r="EY216" i="1" s="1"/>
  <c r="AH232" i="1"/>
  <c r="FB232" i="1"/>
  <c r="EU232" i="1"/>
  <c r="EY232" i="1" s="1"/>
  <c r="AH240" i="1"/>
  <c r="EU240" i="1"/>
  <c r="EY240" i="1" s="1"/>
  <c r="AH256" i="1"/>
  <c r="FB256" i="1"/>
  <c r="EU256" i="1"/>
  <c r="EY256" i="1" s="1"/>
  <c r="AH264" i="1"/>
  <c r="FA264" i="1"/>
  <c r="EU264" i="1"/>
  <c r="EY264" i="1" s="1"/>
  <c r="AH272" i="1"/>
  <c r="FB272" i="1"/>
  <c r="EU272" i="1"/>
  <c r="EY272" i="1" s="1"/>
  <c r="AH280" i="1"/>
  <c r="EU280" i="1"/>
  <c r="EY280" i="1" s="1"/>
  <c r="AH288" i="1"/>
  <c r="FB288" i="1"/>
  <c r="EU288" i="1"/>
  <c r="EY288" i="1" s="1"/>
  <c r="AH296" i="1"/>
  <c r="FA296" i="1"/>
  <c r="EU296" i="1"/>
  <c r="EY296" i="1" s="1"/>
  <c r="EU304" i="1"/>
  <c r="EY304" i="1" s="1"/>
  <c r="AH320" i="1"/>
  <c r="FA320" i="1"/>
  <c r="EU320" i="1"/>
  <c r="EY320" i="1" s="1"/>
  <c r="AH360" i="1"/>
  <c r="FB360" i="1"/>
  <c r="FA360" i="1"/>
  <c r="EU360" i="1"/>
  <c r="EY360" i="1" s="1"/>
  <c r="AH368" i="1"/>
  <c r="EU368" i="1"/>
  <c r="EY368" i="1" s="1"/>
  <c r="EU376" i="1"/>
  <c r="EY376" i="1" s="1"/>
  <c r="AH392" i="1"/>
  <c r="EU392" i="1"/>
  <c r="EY392" i="1" s="1"/>
  <c r="AH408" i="1"/>
  <c r="FB408" i="1"/>
  <c r="FA408" i="1"/>
  <c r="EU408" i="1"/>
  <c r="EY408" i="1" s="1"/>
  <c r="AH416" i="1"/>
  <c r="EU416" i="1"/>
  <c r="EY416" i="1" s="1"/>
  <c r="AH421" i="1"/>
  <c r="EU421" i="1"/>
  <c r="EY421" i="1" s="1"/>
  <c r="AH468" i="1"/>
  <c r="FB468" i="1"/>
  <c r="FA468" i="1"/>
  <c r="EU468" i="1"/>
  <c r="EY468" i="1" s="1"/>
  <c r="BZ21" i="1"/>
  <c r="BZ29" i="1"/>
  <c r="BZ37" i="1"/>
  <c r="BZ45" i="1"/>
  <c r="BZ53" i="1"/>
  <c r="BZ61" i="1"/>
  <c r="BZ69" i="1"/>
  <c r="BZ77" i="1"/>
  <c r="BZ85" i="1"/>
  <c r="BZ93" i="1"/>
  <c r="BZ101" i="1"/>
  <c r="BZ109" i="1"/>
  <c r="BZ117" i="1"/>
  <c r="AH24" i="1"/>
  <c r="AH136" i="1"/>
  <c r="AH223" i="1"/>
  <c r="FA18" i="1"/>
  <c r="EU18" i="1"/>
  <c r="EY18" i="1" s="1"/>
  <c r="FB26" i="1"/>
  <c r="EZ26" i="1"/>
  <c r="EU26" i="1"/>
  <c r="EY26" i="1" s="1"/>
  <c r="FA34" i="1"/>
  <c r="EU34" i="1"/>
  <c r="EY34" i="1" s="1"/>
  <c r="FB42" i="1"/>
  <c r="EU42" i="1"/>
  <c r="EY42" i="1" s="1"/>
  <c r="EU50" i="1"/>
  <c r="EY50" i="1" s="1"/>
  <c r="EZ58" i="1"/>
  <c r="EU58" i="1"/>
  <c r="EY58" i="1" s="1"/>
  <c r="EU66" i="1"/>
  <c r="EY66" i="1" s="1"/>
  <c r="FA66" i="1"/>
  <c r="EU98" i="1"/>
  <c r="EY98" i="1" s="1"/>
  <c r="FB98" i="1"/>
  <c r="EU122" i="1"/>
  <c r="EY122" i="1" s="1"/>
  <c r="EU130" i="1"/>
  <c r="EY130" i="1" s="1"/>
  <c r="EZ130" i="1"/>
  <c r="EU138" i="1"/>
  <c r="EY138" i="1" s="1"/>
  <c r="FA138" i="1"/>
  <c r="EU153" i="1"/>
  <c r="EY153" i="1" s="1"/>
  <c r="FB153" i="1"/>
  <c r="EU161" i="1"/>
  <c r="EY161" i="1" s="1"/>
  <c r="FA161" i="1"/>
  <c r="EU169" i="1"/>
  <c r="EY169" i="1" s="1"/>
  <c r="FB169" i="1"/>
  <c r="EZ169" i="1"/>
  <c r="EU177" i="1"/>
  <c r="EY177" i="1" s="1"/>
  <c r="FA177" i="1"/>
  <c r="EU185" i="1"/>
  <c r="EY185" i="1" s="1"/>
  <c r="FB185" i="1"/>
  <c r="EU193" i="1"/>
  <c r="EY193" i="1" s="1"/>
  <c r="EU201" i="1"/>
  <c r="EY201" i="1" s="1"/>
  <c r="EZ201" i="1"/>
  <c r="EU209" i="1"/>
  <c r="EY209" i="1" s="1"/>
  <c r="FA209" i="1"/>
  <c r="EU225" i="1"/>
  <c r="EY225" i="1" s="1"/>
  <c r="FB225" i="1"/>
  <c r="EU233" i="1"/>
  <c r="EY233" i="1" s="1"/>
  <c r="FA233" i="1"/>
  <c r="EU241" i="1"/>
  <c r="EY241" i="1" s="1"/>
  <c r="EZ241" i="1"/>
  <c r="EU249" i="1"/>
  <c r="EY249" i="1" s="1"/>
  <c r="FA249" i="1"/>
  <c r="EZ257" i="1"/>
  <c r="EU257" i="1"/>
  <c r="EY257" i="1" s="1"/>
  <c r="FB257" i="1"/>
  <c r="EU265" i="1"/>
  <c r="EY265" i="1" s="1"/>
  <c r="FB305" i="1"/>
  <c r="EZ305" i="1"/>
  <c r="EU305" i="1"/>
  <c r="EY305" i="1" s="1"/>
  <c r="EU313" i="1"/>
  <c r="EY313" i="1" s="1"/>
  <c r="FA313" i="1"/>
  <c r="FB329" i="1"/>
  <c r="EU329" i="1"/>
  <c r="EY329" i="1" s="1"/>
  <c r="EU337" i="1"/>
  <c r="EY337" i="1" s="1"/>
  <c r="EZ345" i="1"/>
  <c r="EU345" i="1"/>
  <c r="EY345" i="1" s="1"/>
  <c r="EU353" i="1"/>
  <c r="EY353" i="1" s="1"/>
  <c r="FB361" i="1"/>
  <c r="EU361" i="1"/>
  <c r="EY361" i="1" s="1"/>
  <c r="FA361" i="1"/>
  <c r="EU377" i="1"/>
  <c r="EY377" i="1" s="1"/>
  <c r="FB385" i="1"/>
  <c r="EZ385" i="1"/>
  <c r="EU385" i="1"/>
  <c r="EY385" i="1" s="1"/>
  <c r="EU393" i="1"/>
  <c r="EY393" i="1" s="1"/>
  <c r="FB401" i="1"/>
  <c r="EU401" i="1"/>
  <c r="EY401" i="1" s="1"/>
  <c r="FA401" i="1"/>
  <c r="EU417" i="1"/>
  <c r="EY417" i="1" s="1"/>
  <c r="EZ422" i="1"/>
  <c r="EU422" i="1"/>
  <c r="EY422" i="1" s="1"/>
  <c r="FA422" i="1"/>
  <c r="EU446" i="1"/>
  <c r="EY446" i="1" s="1"/>
  <c r="FB461" i="1"/>
  <c r="EU461" i="1"/>
  <c r="EY461" i="1" s="1"/>
  <c r="FA461" i="1"/>
  <c r="EU469" i="1"/>
  <c r="EY469" i="1" s="1"/>
  <c r="BZ62" i="1"/>
  <c r="BZ70" i="1"/>
  <c r="CC70" i="1" s="1" a="1"/>
  <c r="CC70" i="1" s="1"/>
  <c r="BZ78" i="1"/>
  <c r="BZ86" i="1"/>
  <c r="BZ94" i="1"/>
  <c r="BZ102" i="1"/>
  <c r="BZ110" i="1"/>
  <c r="BZ118" i="1"/>
  <c r="AH40" i="1"/>
  <c r="AH175" i="1"/>
  <c r="AH19" i="1"/>
  <c r="AH27" i="1"/>
  <c r="FB27" i="1"/>
  <c r="EU27" i="1"/>
  <c r="EY27" i="1" s="1"/>
  <c r="AH35" i="1"/>
  <c r="AH43" i="1"/>
  <c r="EU43" i="1"/>
  <c r="EY43" i="1" s="1"/>
  <c r="AH67" i="1"/>
  <c r="EU67" i="1"/>
  <c r="EY67" i="1" s="1"/>
  <c r="AH91" i="1"/>
  <c r="EU91" i="1"/>
  <c r="EY91" i="1" s="1"/>
  <c r="AH107" i="1"/>
  <c r="EU107" i="1"/>
  <c r="EY107" i="1" s="1"/>
  <c r="EU115" i="1"/>
  <c r="EY115" i="1" s="1"/>
  <c r="AH123" i="1"/>
  <c r="EU123" i="1"/>
  <c r="EY123" i="1" s="1"/>
  <c r="AH131" i="1"/>
  <c r="EU131" i="1"/>
  <c r="EY131" i="1" s="1"/>
  <c r="AH139" i="1"/>
  <c r="EU139" i="1"/>
  <c r="EY139" i="1" s="1"/>
  <c r="AH147" i="1"/>
  <c r="FA147" i="1"/>
  <c r="EU147" i="1"/>
  <c r="EY147" i="1" s="1"/>
  <c r="EU162" i="1"/>
  <c r="EY162" i="1" s="1"/>
  <c r="AH170" i="1"/>
  <c r="EU170" i="1"/>
  <c r="EY170" i="1" s="1"/>
  <c r="AH178" i="1"/>
  <c r="FA178" i="1"/>
  <c r="EU178" i="1"/>
  <c r="EY178" i="1" s="1"/>
  <c r="AH186" i="1"/>
  <c r="FB186" i="1"/>
  <c r="EU186" i="1"/>
  <c r="EY186" i="1" s="1"/>
  <c r="AH194" i="1"/>
  <c r="EU194" i="1"/>
  <c r="EY194" i="1" s="1"/>
  <c r="AH202" i="1"/>
  <c r="EU202" i="1"/>
  <c r="EY202" i="1" s="1"/>
  <c r="FB210" i="1"/>
  <c r="EU210" i="1"/>
  <c r="EY210" i="1" s="1"/>
  <c r="AH218" i="1"/>
  <c r="EU218" i="1"/>
  <c r="EY218" i="1" s="1"/>
  <c r="AH234" i="1"/>
  <c r="EU234" i="1"/>
  <c r="EY234" i="1" s="1"/>
  <c r="AH242" i="1"/>
  <c r="EU242" i="1"/>
  <c r="EY242" i="1" s="1"/>
  <c r="AH250" i="1"/>
  <c r="EU250" i="1"/>
  <c r="EY250" i="1" s="1"/>
  <c r="AH258" i="1"/>
  <c r="EU258" i="1"/>
  <c r="EY258" i="1" s="1"/>
  <c r="AH274" i="1"/>
  <c r="EU274" i="1"/>
  <c r="EY274" i="1" s="1"/>
  <c r="AH282" i="1"/>
  <c r="EU282" i="1"/>
  <c r="EY282" i="1" s="1"/>
  <c r="AH290" i="1"/>
  <c r="FA290" i="1"/>
  <c r="EU290" i="1"/>
  <c r="EY290" i="1" s="1"/>
  <c r="AH298" i="1"/>
  <c r="EU298" i="1"/>
  <c r="EY298" i="1" s="1"/>
  <c r="AH322" i="1"/>
  <c r="EU322" i="1"/>
  <c r="EY322" i="1" s="1"/>
  <c r="AH330" i="1"/>
  <c r="EU330" i="1"/>
  <c r="EY330" i="1" s="1"/>
  <c r="AH338" i="1"/>
  <c r="FB338" i="1"/>
  <c r="EU338" i="1"/>
  <c r="EY338" i="1" s="1"/>
  <c r="AH346" i="1"/>
  <c r="FB346" i="1"/>
  <c r="EU346" i="1"/>
  <c r="EY346" i="1" s="1"/>
  <c r="AH354" i="1"/>
  <c r="EU354" i="1"/>
  <c r="EY354" i="1" s="1"/>
  <c r="AH362" i="1"/>
  <c r="EU362" i="1"/>
  <c r="EY362" i="1" s="1"/>
  <c r="AH378" i="1"/>
  <c r="EU378" i="1"/>
  <c r="EY378" i="1" s="1"/>
  <c r="AH410" i="1"/>
  <c r="EU410" i="1"/>
  <c r="EY410" i="1" s="1"/>
  <c r="AH439" i="1"/>
  <c r="EU439" i="1"/>
  <c r="EY439" i="1" s="1"/>
  <c r="AH447" i="1"/>
  <c r="EU447" i="1"/>
  <c r="EY447" i="1" s="1"/>
  <c r="AH462" i="1"/>
  <c r="EU462" i="1"/>
  <c r="EY462" i="1" s="1"/>
  <c r="AH483" i="1"/>
  <c r="FB483" i="1"/>
  <c r="EU483" i="1"/>
  <c r="EY483" i="1" s="1"/>
  <c r="AH491" i="1"/>
  <c r="EU491" i="1"/>
  <c r="EY491" i="1" s="1"/>
  <c r="AU23" i="1"/>
  <c r="AU31" i="1"/>
  <c r="AU39" i="1"/>
  <c r="AU47" i="1"/>
  <c r="AU55" i="1"/>
  <c r="AU63" i="1"/>
  <c r="AU71" i="1"/>
  <c r="AU100" i="1"/>
  <c r="BZ31" i="1"/>
  <c r="BZ39" i="1"/>
  <c r="BZ47" i="1"/>
  <c r="BZ55" i="1"/>
  <c r="BZ63" i="1"/>
  <c r="BZ71" i="1"/>
  <c r="BZ79" i="1"/>
  <c r="BZ87" i="1"/>
  <c r="BZ95" i="1"/>
  <c r="BZ103" i="1"/>
  <c r="BZ111" i="1"/>
  <c r="BZ119" i="1"/>
  <c r="EU51" i="1"/>
  <c r="EY51" i="1" s="1"/>
  <c r="FB46" i="1"/>
  <c r="EU46" i="1"/>
  <c r="EY46" i="1" s="1"/>
  <c r="AH104" i="1"/>
  <c r="AH191" i="1"/>
  <c r="AH239" i="1"/>
  <c r="AH255" i="1"/>
  <c r="AH295" i="1"/>
  <c r="AH335" i="1"/>
  <c r="AH20" i="1"/>
  <c r="EU20" i="1"/>
  <c r="EY20" i="1" s="1"/>
  <c r="AH28" i="1"/>
  <c r="FB28" i="1"/>
  <c r="EU28" i="1"/>
  <c r="EY28" i="1" s="1"/>
  <c r="AH36" i="1"/>
  <c r="EU36" i="1"/>
  <c r="EY36" i="1" s="1"/>
  <c r="AH44" i="1"/>
  <c r="EU44" i="1"/>
  <c r="EY44" i="1" s="1"/>
  <c r="AH52" i="1"/>
  <c r="EU52" i="1"/>
  <c r="EY52" i="1" s="1"/>
  <c r="AH60" i="1"/>
  <c r="FB60" i="1"/>
  <c r="EU60" i="1"/>
  <c r="EY60" i="1" s="1"/>
  <c r="AH68" i="1"/>
  <c r="EU68" i="1"/>
  <c r="EY68" i="1" s="1"/>
  <c r="AH92" i="1"/>
  <c r="EU92" i="1"/>
  <c r="EY92" i="1" s="1"/>
  <c r="AH100" i="1"/>
  <c r="EU100" i="1"/>
  <c r="EY100" i="1" s="1"/>
  <c r="AH140" i="1"/>
  <c r="EU140" i="1"/>
  <c r="EY140" i="1" s="1"/>
  <c r="FB140" i="1"/>
  <c r="AH155" i="1"/>
  <c r="EU155" i="1"/>
  <c r="EY155" i="1" s="1"/>
  <c r="AH163" i="1"/>
  <c r="EU163" i="1"/>
  <c r="EY163" i="1" s="1"/>
  <c r="AH171" i="1"/>
  <c r="EU171" i="1"/>
  <c r="EY171" i="1" s="1"/>
  <c r="EZ171" i="1"/>
  <c r="AH179" i="1"/>
  <c r="EU179" i="1"/>
  <c r="EY179" i="1" s="1"/>
  <c r="FB179" i="1"/>
  <c r="AH187" i="1"/>
  <c r="EU187" i="1"/>
  <c r="EY187" i="1" s="1"/>
  <c r="AH195" i="1"/>
  <c r="EU195" i="1"/>
  <c r="EY195" i="1" s="1"/>
  <c r="AH203" i="1"/>
  <c r="EU203" i="1"/>
  <c r="EY203" i="1" s="1"/>
  <c r="EZ203" i="1"/>
  <c r="AH211" i="1"/>
  <c r="EU211" i="1"/>
  <c r="EY211" i="1" s="1"/>
  <c r="FB211" i="1"/>
  <c r="AH219" i="1"/>
  <c r="EU219" i="1"/>
  <c r="EY219" i="1" s="1"/>
  <c r="AH227" i="1"/>
  <c r="EU227" i="1"/>
  <c r="EY227" i="1" s="1"/>
  <c r="AH243" i="1"/>
  <c r="EU243" i="1"/>
  <c r="EY243" i="1" s="1"/>
  <c r="EZ243" i="1"/>
  <c r="AH251" i="1"/>
  <c r="EU251" i="1"/>
  <c r="EY251" i="1" s="1"/>
  <c r="FB251" i="1"/>
  <c r="AH259" i="1"/>
  <c r="EU259" i="1"/>
  <c r="EY259" i="1" s="1"/>
  <c r="AH267" i="1"/>
  <c r="EU267" i="1"/>
  <c r="EY267" i="1" s="1"/>
  <c r="AH275" i="1"/>
  <c r="EU275" i="1"/>
  <c r="EY275" i="1" s="1"/>
  <c r="AH283" i="1"/>
  <c r="FB283" i="1"/>
  <c r="EU283" i="1"/>
  <c r="EY283" i="1" s="1"/>
  <c r="AH291" i="1"/>
  <c r="EU291" i="1"/>
  <c r="EY291" i="1" s="1"/>
  <c r="AH299" i="1"/>
  <c r="FB299" i="1"/>
  <c r="EU299" i="1"/>
  <c r="EY299" i="1" s="1"/>
  <c r="AH307" i="1"/>
  <c r="EU307" i="1"/>
  <c r="EY307" i="1" s="1"/>
  <c r="AH315" i="1"/>
  <c r="FB315" i="1"/>
  <c r="EU315" i="1"/>
  <c r="EY315" i="1" s="1"/>
  <c r="AH323" i="1"/>
  <c r="EU323" i="1"/>
  <c r="EY323" i="1" s="1"/>
  <c r="AH331" i="1"/>
  <c r="EU331" i="1"/>
  <c r="EY331" i="1" s="1"/>
  <c r="AH339" i="1"/>
  <c r="EU339" i="1"/>
  <c r="EY339" i="1" s="1"/>
  <c r="FA339" i="1"/>
  <c r="AH355" i="1"/>
  <c r="FB355" i="1"/>
  <c r="EU355" i="1"/>
  <c r="EY355" i="1" s="1"/>
  <c r="AH363" i="1"/>
  <c r="EU363" i="1"/>
  <c r="EY363" i="1" s="1"/>
  <c r="AH387" i="1"/>
  <c r="EU387" i="1"/>
  <c r="EY387" i="1" s="1"/>
  <c r="AH395" i="1"/>
  <c r="EU395" i="1"/>
  <c r="EY395" i="1" s="1"/>
  <c r="FA395" i="1"/>
  <c r="AH403" i="1"/>
  <c r="FB403" i="1"/>
  <c r="EU403" i="1"/>
  <c r="EY403" i="1" s="1"/>
  <c r="AH411" i="1"/>
  <c r="EU411" i="1"/>
  <c r="EY411" i="1" s="1"/>
  <c r="AH440" i="1"/>
  <c r="EU440" i="1"/>
  <c r="EY440" i="1" s="1"/>
  <c r="FA440" i="1"/>
  <c r="AH448" i="1"/>
  <c r="FB448" i="1"/>
  <c r="EU448" i="1"/>
  <c r="EY448" i="1" s="1"/>
  <c r="AH463" i="1"/>
  <c r="EU463" i="1"/>
  <c r="EY463" i="1" s="1"/>
  <c r="AH476" i="1"/>
  <c r="EU476" i="1"/>
  <c r="EY476" i="1" s="1"/>
  <c r="FA476" i="1"/>
  <c r="BZ72" i="1"/>
  <c r="BZ80" i="1"/>
  <c r="BZ88" i="1"/>
  <c r="BZ96" i="1"/>
  <c r="BZ104" i="1"/>
  <c r="BZ112" i="1"/>
  <c r="AH128" i="1"/>
  <c r="AH399" i="1"/>
  <c r="EU21" i="1"/>
  <c r="EY21" i="1" s="1"/>
  <c r="AH29" i="1"/>
  <c r="EU29" i="1"/>
  <c r="EY29" i="1" s="1"/>
  <c r="AH37" i="1"/>
  <c r="EU37" i="1"/>
  <c r="EY37" i="1" s="1"/>
  <c r="FB45" i="1"/>
  <c r="EU45" i="1"/>
  <c r="EY45" i="1" s="1"/>
  <c r="EU53" i="1"/>
  <c r="EY53" i="1" s="1"/>
  <c r="EU69" i="1"/>
  <c r="EY69" i="1" s="1"/>
  <c r="AH93" i="1"/>
  <c r="EU93" i="1"/>
  <c r="EY93" i="1" s="1"/>
  <c r="FB109" i="1"/>
  <c r="EU109" i="1"/>
  <c r="EY109" i="1" s="1"/>
  <c r="EU117" i="1"/>
  <c r="EY117" i="1" s="1"/>
  <c r="EU125" i="1"/>
  <c r="EY125" i="1" s="1"/>
  <c r="EU133" i="1"/>
  <c r="EY133" i="1" s="1"/>
  <c r="FB141" i="1"/>
  <c r="EU141" i="1"/>
  <c r="EY141" i="1" s="1"/>
  <c r="EU149" i="1"/>
  <c r="EY149" i="1" s="1"/>
  <c r="EU164" i="1"/>
  <c r="EY164" i="1" s="1"/>
  <c r="EU172" i="1"/>
  <c r="EY172" i="1" s="1"/>
  <c r="FB180" i="1"/>
  <c r="EU180" i="1"/>
  <c r="EY180" i="1" s="1"/>
  <c r="AH188" i="1"/>
  <c r="EU188" i="1"/>
  <c r="EY188" i="1" s="1"/>
  <c r="AH196" i="1"/>
  <c r="EU196" i="1"/>
  <c r="EY196" i="1" s="1"/>
  <c r="EU204" i="1"/>
  <c r="EY204" i="1" s="1"/>
  <c r="FB228" i="1"/>
  <c r="EZ228" i="1"/>
  <c r="EU228" i="1"/>
  <c r="EY228" i="1" s="1"/>
  <c r="EU236" i="1"/>
  <c r="EY236" i="1" s="1"/>
  <c r="AH244" i="1"/>
  <c r="EU244" i="1"/>
  <c r="EY244" i="1" s="1"/>
  <c r="AH252" i="1"/>
  <c r="EU252" i="1"/>
  <c r="EY252" i="1" s="1"/>
  <c r="FB260" i="1"/>
  <c r="FA260" i="1"/>
  <c r="EU260" i="1"/>
  <c r="EY260" i="1" s="1"/>
  <c r="EU268" i="1"/>
  <c r="EY268" i="1" s="1"/>
  <c r="EU300" i="1"/>
  <c r="EY300" i="1" s="1"/>
  <c r="EU308" i="1"/>
  <c r="EY308" i="1" s="1"/>
  <c r="FB324" i="1"/>
  <c r="EU324" i="1"/>
  <c r="EY324" i="1" s="1"/>
  <c r="AH332" i="1"/>
  <c r="EU332" i="1"/>
  <c r="EY332" i="1" s="1"/>
  <c r="EU340" i="1"/>
  <c r="EY340" i="1" s="1"/>
  <c r="EU348" i="1"/>
  <c r="EY348" i="1" s="1"/>
  <c r="AH356" i="1"/>
  <c r="FB356" i="1"/>
  <c r="FA356" i="1"/>
  <c r="EU356" i="1"/>
  <c r="EY356" i="1" s="1"/>
  <c r="EU364" i="1"/>
  <c r="EY364" i="1" s="1"/>
  <c r="AH372" i="1"/>
  <c r="EU372" i="1"/>
  <c r="EY372" i="1" s="1"/>
  <c r="AH380" i="1"/>
  <c r="EU380" i="1"/>
  <c r="EY380" i="1" s="1"/>
  <c r="FB396" i="1"/>
  <c r="EU396" i="1"/>
  <c r="EY396" i="1" s="1"/>
  <c r="EU404" i="1"/>
  <c r="EY404" i="1" s="1"/>
  <c r="AH419" i="1"/>
  <c r="FB419" i="1"/>
  <c r="EU419" i="1"/>
  <c r="EY419" i="1" s="1"/>
  <c r="EU433" i="1"/>
  <c r="EY433" i="1" s="1"/>
  <c r="AH441" i="1"/>
  <c r="FB441" i="1"/>
  <c r="FA441" i="1"/>
  <c r="EU441" i="1"/>
  <c r="EY441" i="1" s="1"/>
  <c r="EU449" i="1"/>
  <c r="EY449" i="1" s="1"/>
  <c r="FA464" i="1"/>
  <c r="EU464" i="1"/>
  <c r="EY464" i="1" s="1"/>
  <c r="BZ73" i="1"/>
  <c r="BZ81" i="1"/>
  <c r="BZ89" i="1"/>
  <c r="BZ97" i="1"/>
  <c r="BZ105" i="1"/>
  <c r="BZ113" i="1"/>
  <c r="DE50" i="1"/>
  <c r="DF50" i="1" s="1"/>
  <c r="DG50" i="1" s="1"/>
  <c r="DE58" i="1"/>
  <c r="DF58" i="1" s="1"/>
  <c r="DG58" i="1" s="1"/>
  <c r="DE66" i="1"/>
  <c r="DF66" i="1" s="1"/>
  <c r="DG66" i="1" s="1"/>
  <c r="DE74" i="1"/>
  <c r="DF74" i="1" s="1"/>
  <c r="DG74" i="1" s="1"/>
  <c r="DE82" i="1"/>
  <c r="DF82" i="1" s="1"/>
  <c r="DG82" i="1" s="1"/>
  <c r="DE90" i="1"/>
  <c r="DG90" i="1" s="1"/>
  <c r="DE98" i="1"/>
  <c r="DF98" i="1" s="1"/>
  <c r="DG98" i="1" s="1"/>
  <c r="DE106" i="1"/>
  <c r="DG106" i="1" s="1"/>
  <c r="DE114" i="1"/>
  <c r="DG114" i="1" s="1"/>
  <c r="DE122" i="1"/>
  <c r="DF122" i="1" s="1"/>
  <c r="DG122" i="1" s="1"/>
  <c r="DE130" i="1"/>
  <c r="DF130" i="1" s="1"/>
  <c r="DG130" i="1" s="1"/>
  <c r="DE138" i="1"/>
  <c r="DF138" i="1" s="1"/>
  <c r="DG138" i="1" s="1"/>
  <c r="DE146" i="1"/>
  <c r="DG146" i="1" s="1"/>
  <c r="DE153" i="1"/>
  <c r="DF153" i="1" s="1"/>
  <c r="DG153" i="1" s="1"/>
  <c r="DE161" i="1"/>
  <c r="DF161" i="1" s="1"/>
  <c r="DG161" i="1" s="1"/>
  <c r="DE169" i="1"/>
  <c r="DF169" i="1" s="1"/>
  <c r="DG169" i="1" s="1"/>
  <c r="DE177" i="1"/>
  <c r="DF177" i="1" s="1"/>
  <c r="DG177" i="1" s="1"/>
  <c r="DE185" i="1"/>
  <c r="DF185" i="1" s="1"/>
  <c r="DG185" i="1" s="1"/>
  <c r="DE194" i="1"/>
  <c r="DF194" i="1" s="1"/>
  <c r="DG194" i="1" s="1"/>
  <c r="DE202" i="1"/>
  <c r="DF202" i="1" s="1"/>
  <c r="DG202" i="1" s="1"/>
  <c r="DE210" i="1"/>
  <c r="DF210" i="1" s="1"/>
  <c r="DG210" i="1" s="1"/>
  <c r="DE218" i="1"/>
  <c r="DF218" i="1" s="1"/>
  <c r="DG218" i="1" s="1"/>
  <c r="DE226" i="1"/>
  <c r="DG226" i="1" s="1"/>
  <c r="DE234" i="1"/>
  <c r="DE242" i="1"/>
  <c r="DF242" i="1" s="1"/>
  <c r="DG242" i="1" s="1"/>
  <c r="DE250" i="1"/>
  <c r="DF250" i="1" s="1"/>
  <c r="DG250" i="1" s="1"/>
  <c r="DE258" i="1"/>
  <c r="DF258" i="1" s="1"/>
  <c r="DG258" i="1" s="1"/>
  <c r="DE266" i="1"/>
  <c r="DG266" i="1" s="1"/>
  <c r="DE274" i="1"/>
  <c r="DF274" i="1" s="1"/>
  <c r="DG274" i="1" s="1"/>
  <c r="DE282" i="1"/>
  <c r="DF282" i="1" s="1"/>
  <c r="DG282" i="1" s="1"/>
  <c r="DE290" i="1"/>
  <c r="DF290" i="1" s="1"/>
  <c r="DG290" i="1" s="1"/>
  <c r="DE298" i="1"/>
  <c r="DF298" i="1" s="1"/>
  <c r="DE306" i="1"/>
  <c r="DG306" i="1" s="1"/>
  <c r="DE314" i="1"/>
  <c r="DG314" i="1" s="1"/>
  <c r="DE322" i="1"/>
  <c r="DF322" i="1" s="1"/>
  <c r="DG322" i="1" s="1"/>
  <c r="DE330" i="1"/>
  <c r="DF330" i="1" s="1"/>
  <c r="DG330" i="1" s="1"/>
  <c r="DE338" i="1"/>
  <c r="DF338" i="1" s="1"/>
  <c r="DG338" i="1" s="1"/>
  <c r="DE346" i="1"/>
  <c r="DF346" i="1" s="1"/>
  <c r="DG346" i="1" s="1"/>
  <c r="DE354" i="1"/>
  <c r="DF354" i="1" s="1"/>
  <c r="DG354" i="1" s="1"/>
  <c r="DE362" i="1"/>
  <c r="DF362" i="1" s="1"/>
  <c r="DG362" i="1" s="1"/>
  <c r="DE370" i="1"/>
  <c r="DG370" i="1" s="1"/>
  <c r="DE378" i="1"/>
  <c r="DF378" i="1" s="1"/>
  <c r="DG378" i="1" s="1"/>
  <c r="DE386" i="1"/>
  <c r="DG386" i="1" s="1"/>
  <c r="DE396" i="1"/>
  <c r="DF396" i="1" s="1"/>
  <c r="DG396" i="1" s="1"/>
  <c r="DE407" i="1"/>
  <c r="DF407" i="1" s="1"/>
  <c r="DG407" i="1" s="1"/>
  <c r="DE418" i="1"/>
  <c r="DG418" i="1" s="1"/>
  <c r="DE425" i="1"/>
  <c r="DF425" i="1" s="1"/>
  <c r="DG425" i="1" s="1"/>
  <c r="DE436" i="1"/>
  <c r="DF436" i="1" s="1"/>
  <c r="DG436" i="1" s="1"/>
  <c r="DE447" i="1"/>
  <c r="DF447" i="1" s="1"/>
  <c r="DG447" i="1" s="1"/>
  <c r="DE467" i="1"/>
  <c r="DF467" i="1" s="1"/>
  <c r="DG467" i="1" s="1"/>
  <c r="DE476" i="1"/>
  <c r="DF476" i="1" s="1"/>
  <c r="DG476" i="1" s="1"/>
  <c r="DE491" i="1"/>
  <c r="DF491" i="1" s="1"/>
  <c r="DG491" i="1" s="1"/>
  <c r="EU30" i="1"/>
  <c r="EY30" i="1" s="1"/>
  <c r="EU54" i="1"/>
  <c r="EY54" i="1" s="1"/>
  <c r="EU70" i="1"/>
  <c r="EY70" i="1" s="1"/>
  <c r="EU102" i="1"/>
  <c r="EY102" i="1" s="1"/>
  <c r="EU126" i="1"/>
  <c r="EY126" i="1" s="1"/>
  <c r="FB126" i="1"/>
  <c r="EU134" i="1"/>
  <c r="EY134" i="1" s="1"/>
  <c r="FA134" i="1"/>
  <c r="EU157" i="1"/>
  <c r="EY157" i="1" s="1"/>
  <c r="FB157" i="1"/>
  <c r="EU165" i="1"/>
  <c r="EY165" i="1" s="1"/>
  <c r="EU173" i="1"/>
  <c r="EY173" i="1" s="1"/>
  <c r="EU189" i="1"/>
  <c r="EY189" i="1" s="1"/>
  <c r="FB189" i="1"/>
  <c r="EU197" i="1"/>
  <c r="EY197" i="1" s="1"/>
  <c r="EU205" i="1"/>
  <c r="EY205" i="1" s="1"/>
  <c r="EU213" i="1"/>
  <c r="EY213" i="1" s="1"/>
  <c r="FA213" i="1"/>
  <c r="EU221" i="1"/>
  <c r="EY221" i="1" s="1"/>
  <c r="FB221" i="1"/>
  <c r="EU229" i="1"/>
  <c r="EY229" i="1" s="1"/>
  <c r="EU237" i="1"/>
  <c r="EY237" i="1" s="1"/>
  <c r="EU261" i="1"/>
  <c r="EY261" i="1" s="1"/>
  <c r="FB277" i="1"/>
  <c r="EU277" i="1"/>
  <c r="EY277" i="1" s="1"/>
  <c r="EU285" i="1"/>
  <c r="EY285" i="1" s="1"/>
  <c r="EU293" i="1"/>
  <c r="EY293" i="1" s="1"/>
  <c r="EU301" i="1"/>
  <c r="EY301" i="1" s="1"/>
  <c r="FB309" i="1"/>
  <c r="EU309" i="1"/>
  <c r="EY309" i="1" s="1"/>
  <c r="EU317" i="1"/>
  <c r="EY317" i="1" s="1"/>
  <c r="EU325" i="1"/>
  <c r="EY325" i="1" s="1"/>
  <c r="EU333" i="1"/>
  <c r="EY333" i="1" s="1"/>
  <c r="FB341" i="1"/>
  <c r="EU341" i="1"/>
  <c r="EY341" i="1" s="1"/>
  <c r="EU349" i="1"/>
  <c r="EY349" i="1" s="1"/>
  <c r="EU357" i="1"/>
  <c r="EY357" i="1" s="1"/>
  <c r="FA357" i="1"/>
  <c r="EU365" i="1"/>
  <c r="EY365" i="1" s="1"/>
  <c r="FB373" i="1"/>
  <c r="EU373" i="1"/>
  <c r="EY373" i="1" s="1"/>
  <c r="EU381" i="1"/>
  <c r="EY381" i="1" s="1"/>
  <c r="FB389" i="1"/>
  <c r="EU389" i="1"/>
  <c r="EY389" i="1" s="1"/>
  <c r="FA389" i="1"/>
  <c r="EU405" i="1"/>
  <c r="EY405" i="1" s="1"/>
  <c r="FB413" i="1"/>
  <c r="EU413" i="1"/>
  <c r="EY413" i="1" s="1"/>
  <c r="FA413" i="1"/>
  <c r="EU434" i="1"/>
  <c r="EY434" i="1" s="1"/>
  <c r="EU442" i="1"/>
  <c r="EY442" i="1" s="1"/>
  <c r="FA442" i="1"/>
  <c r="EU450" i="1"/>
  <c r="EY450" i="1" s="1"/>
  <c r="FB458" i="1"/>
  <c r="EU458" i="1"/>
  <c r="EY458" i="1" s="1"/>
  <c r="EU22" i="1"/>
  <c r="EY22" i="1" s="1"/>
  <c r="EU38" i="1"/>
  <c r="EY38" i="1" s="1"/>
  <c r="EU62" i="1"/>
  <c r="EY62" i="1" s="1"/>
  <c r="EU78" i="1"/>
  <c r="EY78" i="1" s="1"/>
  <c r="FB78" i="1"/>
  <c r="EU181" i="1"/>
  <c r="EY181" i="1" s="1"/>
  <c r="AH70" i="1"/>
  <c r="AH169" i="1"/>
  <c r="AH197" i="1"/>
  <c r="AH231" i="1"/>
  <c r="AH261" i="1"/>
  <c r="AH301" i="1"/>
  <c r="AH311" i="1"/>
  <c r="AH351" i="1"/>
  <c r="AH381" i="1"/>
  <c r="AH442" i="1"/>
  <c r="FA23" i="1"/>
  <c r="EU23" i="1"/>
  <c r="EY23" i="1" s="1"/>
  <c r="FB31" i="1"/>
  <c r="EU31" i="1"/>
  <c r="EY31" i="1" s="1"/>
  <c r="FA39" i="1"/>
  <c r="EU39" i="1"/>
  <c r="EY39" i="1" s="1"/>
  <c r="FB47" i="1"/>
  <c r="EU47" i="1"/>
  <c r="EY47" i="1" s="1"/>
  <c r="FA63" i="1"/>
  <c r="EU63" i="1"/>
  <c r="EY63" i="1" s="1"/>
  <c r="EU71" i="1"/>
  <c r="EY71" i="1" s="1"/>
  <c r="FA95" i="1"/>
  <c r="EU95" i="1"/>
  <c r="EY95" i="1" s="1"/>
  <c r="FB111" i="1"/>
  <c r="EU111" i="1"/>
  <c r="EY111" i="1" s="1"/>
  <c r="FA119" i="1"/>
  <c r="EU119" i="1"/>
  <c r="EY119" i="1" s="1"/>
  <c r="EU143" i="1"/>
  <c r="EY143" i="1" s="1"/>
  <c r="FA151" i="1"/>
  <c r="EU151" i="1"/>
  <c r="EY151" i="1" s="1"/>
  <c r="FB158" i="1"/>
  <c r="EU158" i="1"/>
  <c r="EY158" i="1" s="1"/>
  <c r="FA166" i="1"/>
  <c r="EU166" i="1"/>
  <c r="EY166" i="1" s="1"/>
  <c r="FB174" i="1"/>
  <c r="EU174" i="1"/>
  <c r="EY174" i="1" s="1"/>
  <c r="FA182" i="1"/>
  <c r="EU182" i="1"/>
  <c r="EY182" i="1" s="1"/>
  <c r="FB190" i="1"/>
  <c r="EU190" i="1"/>
  <c r="EY190" i="1" s="1"/>
  <c r="FA198" i="1"/>
  <c r="EU198" i="1"/>
  <c r="EY198" i="1" s="1"/>
  <c r="EU206" i="1"/>
  <c r="EY206" i="1" s="1"/>
  <c r="FA214" i="1"/>
  <c r="EU214" i="1"/>
  <c r="EY214" i="1" s="1"/>
  <c r="FB238" i="1"/>
  <c r="EU238" i="1"/>
  <c r="EY238" i="1" s="1"/>
  <c r="FA246" i="1"/>
  <c r="EU246" i="1"/>
  <c r="EY246" i="1" s="1"/>
  <c r="EU254" i="1"/>
  <c r="EY254" i="1" s="1"/>
  <c r="FA262" i="1"/>
  <c r="EU262" i="1"/>
  <c r="EY262" i="1" s="1"/>
  <c r="FB270" i="1"/>
  <c r="EU270" i="1"/>
  <c r="EY270" i="1" s="1"/>
  <c r="FA278" i="1"/>
  <c r="EU278" i="1"/>
  <c r="EY278" i="1" s="1"/>
  <c r="FB286" i="1"/>
  <c r="EU286" i="1"/>
  <c r="EY286" i="1" s="1"/>
  <c r="FA294" i="1"/>
  <c r="EU294" i="1"/>
  <c r="EY294" i="1" s="1"/>
  <c r="FB302" i="1"/>
  <c r="EU302" i="1"/>
  <c r="EY302" i="1" s="1"/>
  <c r="FA310" i="1"/>
  <c r="EU310" i="1"/>
  <c r="EY310" i="1" s="1"/>
  <c r="EU326" i="1"/>
  <c r="EY326" i="1" s="1"/>
  <c r="FA334" i="1"/>
  <c r="EU334" i="1"/>
  <c r="EY334" i="1" s="1"/>
  <c r="FB342" i="1"/>
  <c r="EU342" i="1"/>
  <c r="EY342" i="1" s="1"/>
  <c r="FA358" i="1"/>
  <c r="EU358" i="1"/>
  <c r="EY358" i="1" s="1"/>
  <c r="FB366" i="1"/>
  <c r="EU366" i="1"/>
  <c r="EY366" i="1" s="1"/>
  <c r="FA374" i="1"/>
  <c r="EU374" i="1"/>
  <c r="EY374" i="1" s="1"/>
  <c r="FB398" i="1"/>
  <c r="FA398" i="1"/>
  <c r="EU398" i="1"/>
  <c r="EY398" i="1" s="1"/>
  <c r="EU414" i="1"/>
  <c r="EY414" i="1" s="1"/>
  <c r="EU427" i="1"/>
  <c r="EY427" i="1" s="1"/>
  <c r="FB443" i="1"/>
  <c r="FA443" i="1"/>
  <c r="EU443" i="1"/>
  <c r="EY443" i="1" s="1"/>
  <c r="EU451" i="1"/>
  <c r="EY451" i="1" s="1"/>
  <c r="FB459" i="1"/>
  <c r="FA459" i="1"/>
  <c r="EU459" i="1"/>
  <c r="EY459" i="1" s="1"/>
  <c r="EU479" i="1"/>
  <c r="EY479" i="1" s="1"/>
  <c r="FB487" i="1"/>
  <c r="FA487" i="1"/>
  <c r="EU487" i="1"/>
  <c r="EY487" i="1" s="1"/>
  <c r="BZ75" i="1"/>
  <c r="BZ83" i="1"/>
  <c r="BZ91" i="1"/>
  <c r="BZ99" i="1"/>
  <c r="BZ107" i="1"/>
  <c r="BZ115" i="1"/>
  <c r="BZ123" i="1"/>
  <c r="EJ220" i="1"/>
  <c r="EL220" i="1" s="1"/>
  <c r="EJ222" i="1"/>
  <c r="EL222" i="1" s="1"/>
  <c r="EJ224" i="1"/>
  <c r="EL224" i="1" s="1"/>
  <c r="EJ226" i="1"/>
  <c r="EL226" i="1" s="1"/>
  <c r="EJ228" i="1"/>
  <c r="EK228" i="1" s="1"/>
  <c r="EL228" i="1" s="1"/>
  <c r="EJ230" i="1"/>
  <c r="EL230" i="1" s="1"/>
  <c r="EJ232" i="1"/>
  <c r="EK232" i="1" s="1"/>
  <c r="EL232" i="1" s="1"/>
  <c r="EJ234" i="1"/>
  <c r="EK234" i="1" s="1"/>
  <c r="EL234" i="1" s="1"/>
  <c r="EJ236" i="1"/>
  <c r="EK236" i="1" s="1"/>
  <c r="EL236" i="1" s="1"/>
  <c r="EJ238" i="1"/>
  <c r="EK238" i="1" s="1"/>
  <c r="EL238" i="1" s="1"/>
  <c r="EJ240" i="1"/>
  <c r="EK240" i="1" s="1"/>
  <c r="EL240" i="1" s="1"/>
  <c r="EJ242" i="1"/>
  <c r="EK242" i="1" s="1"/>
  <c r="EL242" i="1" s="1"/>
  <c r="EJ243" i="1"/>
  <c r="EJ244" i="1"/>
  <c r="EK244" i="1" s="1"/>
  <c r="EL244" i="1" s="1"/>
  <c r="EJ246" i="1"/>
  <c r="EK246" i="1" s="1"/>
  <c r="EL246" i="1" s="1"/>
  <c r="EJ248" i="1"/>
  <c r="EL248" i="1" s="1"/>
  <c r="EJ250" i="1"/>
  <c r="EK250" i="1" s="1"/>
  <c r="EL250" i="1" s="1"/>
  <c r="EJ252" i="1"/>
  <c r="EK252" i="1" s="1"/>
  <c r="EL252" i="1" s="1"/>
  <c r="EJ254" i="1"/>
  <c r="EK254" i="1" s="1"/>
  <c r="EL254" i="1" s="1"/>
  <c r="EJ256" i="1"/>
  <c r="EK256" i="1" s="1"/>
  <c r="EL256" i="1" s="1"/>
  <c r="EJ258" i="1"/>
  <c r="EK258" i="1" s="1"/>
  <c r="EL258" i="1" s="1"/>
  <c r="EJ260" i="1"/>
  <c r="EK260" i="1" s="1"/>
  <c r="EL260" i="1" s="1"/>
  <c r="EJ262" i="1"/>
  <c r="EK262" i="1" s="1"/>
  <c r="EL262" i="1" s="1"/>
  <c r="EJ264" i="1"/>
  <c r="EK264" i="1" s="1"/>
  <c r="EL264" i="1" s="1"/>
  <c r="EJ266" i="1"/>
  <c r="EL266" i="1" s="1"/>
  <c r="EJ268" i="1"/>
  <c r="EK268" i="1" s="1"/>
  <c r="EL268" i="1" s="1"/>
  <c r="EJ270" i="1"/>
  <c r="EK270" i="1" s="1"/>
  <c r="EL270" i="1" s="1"/>
  <c r="EJ272" i="1"/>
  <c r="EK272" i="1" s="1"/>
  <c r="EL272" i="1" s="1"/>
  <c r="EJ274" i="1"/>
  <c r="EK274" i="1" s="1"/>
  <c r="EL274" i="1" s="1"/>
  <c r="EJ275" i="1"/>
  <c r="EK275" i="1" s="1"/>
  <c r="EL275" i="1" s="1"/>
  <c r="EJ276" i="1"/>
  <c r="EL276" i="1" s="1"/>
  <c r="EJ278" i="1"/>
  <c r="EK278" i="1" s="1"/>
  <c r="EL278" i="1" s="1"/>
  <c r="EJ280" i="1"/>
  <c r="EK280" i="1" s="1"/>
  <c r="EL280" i="1" s="1"/>
  <c r="EJ282" i="1"/>
  <c r="EK282" i="1" s="1"/>
  <c r="EL282" i="1" s="1"/>
  <c r="EJ284" i="1"/>
  <c r="EL284" i="1" s="1"/>
  <c r="EJ286" i="1"/>
  <c r="EK286" i="1" s="1"/>
  <c r="EL286" i="1" s="1"/>
  <c r="EJ288" i="1"/>
  <c r="EK288" i="1" s="1"/>
  <c r="EL288" i="1" s="1"/>
  <c r="EJ290" i="1"/>
  <c r="EK290" i="1" s="1"/>
  <c r="EL290" i="1" s="1"/>
  <c r="EJ292" i="1"/>
  <c r="EL292" i="1" s="1"/>
  <c r="EJ294" i="1"/>
  <c r="EK294" i="1" s="1"/>
  <c r="EL294" i="1" s="1"/>
  <c r="EJ296" i="1"/>
  <c r="EK296" i="1" s="1"/>
  <c r="EL296" i="1" s="1"/>
  <c r="EJ298" i="1"/>
  <c r="EK298" i="1" s="1"/>
  <c r="EL298" i="1" s="1"/>
  <c r="EJ300" i="1"/>
  <c r="EK300" i="1" s="1"/>
  <c r="EL300" i="1" s="1"/>
  <c r="EJ302" i="1"/>
  <c r="EK302" i="1" s="1"/>
  <c r="EL302" i="1" s="1"/>
  <c r="EJ304" i="1"/>
  <c r="EJ306" i="1"/>
  <c r="EL306" i="1" s="1"/>
  <c r="EJ307" i="1"/>
  <c r="EJ308" i="1"/>
  <c r="EK308" i="1" s="1"/>
  <c r="EL308" i="1" s="1"/>
  <c r="EJ310" i="1"/>
  <c r="EK310" i="1" s="1"/>
  <c r="EL310" i="1" s="1"/>
  <c r="EJ312" i="1"/>
  <c r="EL312" i="1" s="1"/>
  <c r="EJ314" i="1"/>
  <c r="EL314" i="1" s="1"/>
  <c r="EJ316" i="1"/>
  <c r="EL316" i="1" s="1"/>
  <c r="EJ318" i="1"/>
  <c r="EL318" i="1" s="1"/>
  <c r="EJ320" i="1"/>
  <c r="EK320" i="1" s="1"/>
  <c r="EL320" i="1" s="1"/>
  <c r="EJ322" i="1"/>
  <c r="EK322" i="1" s="1"/>
  <c r="EL322" i="1" s="1"/>
  <c r="EJ324" i="1"/>
  <c r="EK324" i="1" s="1"/>
  <c r="EL324" i="1" s="1"/>
  <c r="EJ326" i="1"/>
  <c r="EK326" i="1" s="1"/>
  <c r="EL326" i="1" s="1"/>
  <c r="EJ328" i="1"/>
  <c r="EL328" i="1" s="1"/>
  <c r="EJ330" i="1"/>
  <c r="EK330" i="1" s="1"/>
  <c r="EL330" i="1" s="1"/>
  <c r="EJ332" i="1"/>
  <c r="EK332" i="1" s="1"/>
  <c r="EL332" i="1" s="1"/>
  <c r="EJ334" i="1"/>
  <c r="EJ336" i="1"/>
  <c r="EL336" i="1" s="1"/>
  <c r="EJ338" i="1"/>
  <c r="EK338" i="1" s="1"/>
  <c r="EL338" i="1" s="1"/>
  <c r="EJ339" i="1"/>
  <c r="EK339" i="1" s="1"/>
  <c r="EL339" i="1" s="1"/>
  <c r="EJ340" i="1"/>
  <c r="EK340" i="1" s="1"/>
  <c r="EL340" i="1" s="1"/>
  <c r="EJ342" i="1"/>
  <c r="EK342" i="1" s="1"/>
  <c r="EL342" i="1" s="1"/>
  <c r="EJ344" i="1"/>
  <c r="EL344" i="1" s="1"/>
  <c r="EJ346" i="1"/>
  <c r="EK346" i="1" s="1"/>
  <c r="EL346" i="1" s="1"/>
  <c r="EJ348" i="1"/>
  <c r="EJ350" i="1"/>
  <c r="EL350" i="1" s="1"/>
  <c r="EJ352" i="1"/>
  <c r="EL352" i="1" s="1"/>
  <c r="EJ354" i="1"/>
  <c r="EK354" i="1" s="1"/>
  <c r="EL354" i="1" s="1"/>
  <c r="EJ356" i="1"/>
  <c r="EK356" i="1" s="1"/>
  <c r="EL356" i="1" s="1"/>
  <c r="EJ358" i="1"/>
  <c r="EK358" i="1" s="1"/>
  <c r="EL358" i="1" s="1"/>
  <c r="EJ360" i="1"/>
  <c r="EK360" i="1" s="1"/>
  <c r="EL360" i="1" s="1"/>
  <c r="EJ362" i="1"/>
  <c r="EK362" i="1" s="1"/>
  <c r="EL362" i="1" s="1"/>
  <c r="EJ364" i="1"/>
  <c r="EJ366" i="1"/>
  <c r="EK366" i="1" s="1"/>
  <c r="EL366" i="1" s="1"/>
  <c r="EJ368" i="1"/>
  <c r="EK368" i="1" s="1"/>
  <c r="EL368" i="1" s="1"/>
  <c r="EJ370" i="1"/>
  <c r="EL370" i="1" s="1"/>
  <c r="EJ371" i="1"/>
  <c r="EL371" i="1" s="1"/>
  <c r="EJ372" i="1"/>
  <c r="EK372" i="1" s="1"/>
  <c r="EL372" i="1" s="1"/>
  <c r="EJ374" i="1"/>
  <c r="EK374" i="1" s="1"/>
  <c r="EL374" i="1" s="1"/>
  <c r="EJ376" i="1"/>
  <c r="EK376" i="1" s="1"/>
  <c r="EL376" i="1" s="1"/>
  <c r="EJ378" i="1"/>
  <c r="EK378" i="1" s="1"/>
  <c r="EL378" i="1" s="1"/>
  <c r="EJ380" i="1"/>
  <c r="EK380" i="1" s="1"/>
  <c r="EL380" i="1" s="1"/>
  <c r="EJ382" i="1"/>
  <c r="EL382" i="1" s="1"/>
  <c r="EJ384" i="1"/>
  <c r="EL384" i="1" s="1"/>
  <c r="EJ386" i="1"/>
  <c r="EL386" i="1" s="1"/>
  <c r="EJ388" i="1"/>
  <c r="EL388" i="1" s="1"/>
  <c r="EJ390" i="1"/>
  <c r="EL390" i="1" s="1"/>
  <c r="EJ392" i="1"/>
  <c r="EK392" i="1" s="1"/>
  <c r="EL392" i="1" s="1"/>
  <c r="EJ394" i="1"/>
  <c r="EL394" i="1" s="1"/>
  <c r="EJ396" i="1"/>
  <c r="EK396" i="1" s="1"/>
  <c r="EL396" i="1" s="1"/>
  <c r="EJ398" i="1"/>
  <c r="EK398" i="1" s="1"/>
  <c r="EL398" i="1" s="1"/>
  <c r="EJ400" i="1"/>
  <c r="EL400" i="1" s="1"/>
  <c r="EJ402" i="1"/>
  <c r="EL402" i="1" s="1"/>
  <c r="EJ403" i="1"/>
  <c r="EK403" i="1" s="1"/>
  <c r="EL403" i="1" s="1"/>
  <c r="EJ404" i="1"/>
  <c r="EK404" i="1" s="1"/>
  <c r="EL404" i="1" s="1"/>
  <c r="EJ406" i="1"/>
  <c r="EL406" i="1" s="1"/>
  <c r="EJ408" i="1"/>
  <c r="EK408" i="1" s="1"/>
  <c r="EL408" i="1" s="1"/>
  <c r="EJ410" i="1"/>
  <c r="EK410" i="1" s="1"/>
  <c r="EL410" i="1" s="1"/>
  <c r="EJ412" i="1"/>
  <c r="EL412" i="1" s="1"/>
  <c r="EJ414" i="1"/>
  <c r="EK414" i="1" s="1"/>
  <c r="EL414" i="1" s="1"/>
  <c r="EJ416" i="1"/>
  <c r="EK416" i="1" s="1"/>
  <c r="EL416" i="1" s="1"/>
  <c r="EJ418" i="1"/>
  <c r="EL418" i="1" s="1"/>
  <c r="EJ419" i="1"/>
  <c r="EK419" i="1" s="1"/>
  <c r="EL419" i="1" s="1"/>
  <c r="EJ421" i="1"/>
  <c r="EK421" i="1" s="1"/>
  <c r="EL421" i="1" s="1"/>
  <c r="EJ423" i="1"/>
  <c r="EK423" i="1" s="1"/>
  <c r="EL423" i="1" s="1"/>
  <c r="EJ425" i="1"/>
  <c r="EK425" i="1" s="1"/>
  <c r="EL425" i="1" s="1"/>
  <c r="EJ427" i="1"/>
  <c r="EK427" i="1" s="1"/>
  <c r="EL427" i="1" s="1"/>
  <c r="EJ429" i="1"/>
  <c r="EK429" i="1" s="1"/>
  <c r="EL429" i="1" s="1"/>
  <c r="EJ431" i="1"/>
  <c r="EJ432" i="1"/>
  <c r="EK432" i="1" s="1"/>
  <c r="EL432" i="1" s="1"/>
  <c r="EJ433" i="1"/>
  <c r="EK433" i="1" s="1"/>
  <c r="EL433" i="1" s="1"/>
  <c r="EJ435" i="1"/>
  <c r="EK435" i="1" s="1"/>
  <c r="EL435" i="1" s="1"/>
  <c r="EJ437" i="1"/>
  <c r="EK437" i="1" s="1"/>
  <c r="EL437" i="1" s="1"/>
  <c r="EJ439" i="1"/>
  <c r="EK439" i="1" s="1"/>
  <c r="EL439" i="1" s="1"/>
  <c r="EJ441" i="1"/>
  <c r="EK441" i="1" s="1"/>
  <c r="EL441" i="1" s="1"/>
  <c r="EJ443" i="1"/>
  <c r="EK443" i="1" s="1"/>
  <c r="EL443" i="1" s="1"/>
  <c r="EJ445" i="1"/>
  <c r="EK445" i="1" s="1"/>
  <c r="EL445" i="1" s="1"/>
  <c r="EJ447" i="1"/>
  <c r="EK447" i="1" s="1"/>
  <c r="EL447" i="1" s="1"/>
  <c r="EJ449" i="1"/>
  <c r="EK449" i="1" s="1"/>
  <c r="EL449" i="1" s="1"/>
  <c r="EJ451" i="1"/>
  <c r="EK451" i="1" s="1"/>
  <c r="EL451" i="1" s="1"/>
  <c r="EJ453" i="1"/>
  <c r="EK453" i="1" s="1"/>
  <c r="EL453" i="1" s="1"/>
  <c r="EJ455" i="1"/>
  <c r="EL455" i="1" s="1"/>
  <c r="EJ457" i="1"/>
  <c r="EL457" i="1" s="1"/>
  <c r="EJ459" i="1"/>
  <c r="EK459" i="1" s="1"/>
  <c r="EL459" i="1" s="1"/>
  <c r="EJ462" i="1"/>
  <c r="EK462" i="1" s="1"/>
  <c r="EL462" i="1" s="1"/>
  <c r="EJ463" i="1"/>
  <c r="EK463" i="1" s="1"/>
  <c r="EL463" i="1" s="1"/>
  <c r="EJ464" i="1"/>
  <c r="EK464" i="1" s="1"/>
  <c r="EJ466" i="1"/>
  <c r="EK466" i="1" s="1"/>
  <c r="EL466" i="1" s="1"/>
  <c r="EJ468" i="1"/>
  <c r="EK468" i="1" s="1"/>
  <c r="EL468" i="1" s="1"/>
  <c r="EJ471" i="1"/>
  <c r="EL471" i="1" s="1"/>
  <c r="EJ473" i="1"/>
  <c r="EL473" i="1" s="1"/>
  <c r="EJ475" i="1"/>
  <c r="EK475" i="1" s="1"/>
  <c r="EL475" i="1" s="1"/>
  <c r="EJ477" i="1"/>
  <c r="EJ479" i="1"/>
  <c r="EK479" i="1" s="1"/>
  <c r="EL479" i="1" s="1"/>
  <c r="EJ481" i="1"/>
  <c r="EL481" i="1" s="1"/>
  <c r="EJ483" i="1"/>
  <c r="EK483" i="1" s="1"/>
  <c r="EL483" i="1" s="1"/>
  <c r="EJ485" i="1"/>
  <c r="EK485" i="1" s="1"/>
  <c r="EL485" i="1" s="1"/>
  <c r="EJ487" i="1"/>
  <c r="EJ489" i="1"/>
  <c r="EK489" i="1" s="1"/>
  <c r="EL489" i="1" s="1"/>
  <c r="EJ491" i="1"/>
  <c r="EK491" i="1" s="1"/>
  <c r="EL491" i="1" s="1"/>
  <c r="AU21" i="1"/>
  <c r="AX21" i="1" s="1" a="1"/>
  <c r="AX21" i="1" s="1"/>
  <c r="AU29" i="1"/>
  <c r="AX29" i="1" s="1" a="1"/>
  <c r="AX29" i="1" s="1"/>
  <c r="AU37" i="1"/>
  <c r="AX37" i="1" s="1" a="1"/>
  <c r="AX37" i="1" s="1"/>
  <c r="AU45" i="1"/>
  <c r="AX45" i="1" s="1" a="1"/>
  <c r="AX45" i="1" s="1"/>
  <c r="AU53" i="1"/>
  <c r="AX53" i="1" s="1" a="1"/>
  <c r="AX53" i="1" s="1"/>
  <c r="AU61" i="1"/>
  <c r="AX61" i="1" s="1" a="1"/>
  <c r="AX61" i="1" s="1"/>
  <c r="AU69" i="1"/>
  <c r="AX69" i="1" s="1" a="1"/>
  <c r="AX69" i="1" s="1"/>
  <c r="AU77" i="1"/>
  <c r="AX77" i="1" s="1" a="1"/>
  <c r="AX77" i="1" s="1"/>
  <c r="AU85" i="1"/>
  <c r="AX85" i="1" s="1" a="1"/>
  <c r="AX85" i="1" s="1"/>
  <c r="AU93" i="1"/>
  <c r="AX93" i="1" s="1" a="1"/>
  <c r="AX93" i="1" s="1"/>
  <c r="AV149" i="1"/>
  <c r="AV340" i="1"/>
  <c r="AU22" i="1"/>
  <c r="AU30" i="1"/>
  <c r="AU38" i="1"/>
  <c r="AU46" i="1"/>
  <c r="AU54" i="1"/>
  <c r="AU62" i="1"/>
  <c r="AU70" i="1"/>
  <c r="AU78" i="1"/>
  <c r="AU86" i="1"/>
  <c r="AU94" i="1"/>
  <c r="AU102" i="1"/>
  <c r="AU110" i="1"/>
  <c r="AU118" i="1"/>
  <c r="AV414" i="1"/>
  <c r="AV435" i="1"/>
  <c r="AV158" i="1"/>
  <c r="AU24" i="1"/>
  <c r="AX24" i="1" s="1" a="1"/>
  <c r="AX24" i="1" s="1"/>
  <c r="AU32" i="1"/>
  <c r="AX32" i="1" s="1" a="1"/>
  <c r="AX32" i="1" s="1"/>
  <c r="AU40" i="1"/>
  <c r="AX40" i="1" s="1" a="1"/>
  <c r="AX40" i="1" s="1"/>
  <c r="AU48" i="1"/>
  <c r="AX48" i="1" s="1" a="1"/>
  <c r="AX48" i="1" s="1"/>
  <c r="AU56" i="1"/>
  <c r="AX56" i="1" s="1" a="1"/>
  <c r="AX56" i="1" s="1"/>
  <c r="AU64" i="1"/>
  <c r="AX64" i="1" s="1" a="1"/>
  <c r="AX64" i="1" s="1"/>
  <c r="AU72" i="1"/>
  <c r="AX72" i="1" s="1" a="1"/>
  <c r="AX72" i="1" s="1"/>
  <c r="AU80" i="1"/>
  <c r="AX80" i="1" s="1" a="1"/>
  <c r="AX80" i="1" s="1"/>
  <c r="AU88" i="1"/>
  <c r="AX88" i="1" s="1" a="1"/>
  <c r="AX88" i="1" s="1"/>
  <c r="AU96" i="1"/>
  <c r="AU104" i="1"/>
  <c r="AX104" i="1" s="1" a="1"/>
  <c r="AX104" i="1" s="1"/>
  <c r="AU112" i="1"/>
  <c r="AU120" i="1"/>
  <c r="AX120" i="1" s="1" a="1"/>
  <c r="AX120" i="1" s="1"/>
  <c r="AU128" i="1"/>
  <c r="AX128" i="1" s="1" a="1"/>
  <c r="AX128" i="1" s="1"/>
  <c r="AU136" i="1"/>
  <c r="AX136" i="1" s="1" a="1"/>
  <c r="AX136" i="1" s="1"/>
  <c r="AU144" i="1"/>
  <c r="AV167" i="1"/>
  <c r="AV207" i="1"/>
  <c r="AV460" i="1"/>
  <c r="AU17" i="1"/>
  <c r="AX17" i="1" s="1" a="1"/>
  <c r="AX17" i="1" s="1"/>
  <c r="AU25" i="1"/>
  <c r="AX25" i="1" s="1" a="1"/>
  <c r="AX25" i="1" s="1"/>
  <c r="AU33" i="1"/>
  <c r="AX33" i="1" s="1" a="1"/>
  <c r="AX33" i="1" s="1"/>
  <c r="AU41" i="1"/>
  <c r="AX41" i="1" s="1" a="1"/>
  <c r="AX41" i="1" s="1"/>
  <c r="AU49" i="1"/>
  <c r="AX49" i="1" s="1" a="1"/>
  <c r="AX49" i="1" s="1"/>
  <c r="AU57" i="1"/>
  <c r="AX57" i="1" s="1" a="1"/>
  <c r="AX57" i="1" s="1"/>
  <c r="AU65" i="1"/>
  <c r="AX65" i="1" s="1" a="1"/>
  <c r="AX65" i="1" s="1"/>
  <c r="AU73" i="1"/>
  <c r="AX73" i="1" s="1" a="1"/>
  <c r="AX73" i="1" s="1"/>
  <c r="AU81" i="1"/>
  <c r="AX81" i="1" s="1" a="1"/>
  <c r="AX81" i="1" s="1"/>
  <c r="AU89" i="1"/>
  <c r="AX89" i="1" s="1" a="1"/>
  <c r="AX89" i="1" s="1"/>
  <c r="AU97" i="1"/>
  <c r="AX97" i="1" s="1" a="1"/>
  <c r="AX97" i="1" s="1"/>
  <c r="AU105" i="1"/>
  <c r="AX105" i="1" s="1" a="1"/>
  <c r="AX105" i="1" s="1"/>
  <c r="AU113" i="1"/>
  <c r="AX113" i="1" s="1" a="1"/>
  <c r="AX113" i="1" s="1"/>
  <c r="AU121" i="1"/>
  <c r="AU129" i="1"/>
  <c r="AX129" i="1" s="1" a="1"/>
  <c r="AX129" i="1" s="1"/>
  <c r="AU137" i="1"/>
  <c r="AX137" i="1" s="1" a="1"/>
  <c r="AX137" i="1" s="1"/>
  <c r="AU145" i="1"/>
  <c r="AX145" i="1" s="1" a="1"/>
  <c r="AX145" i="1" s="1"/>
  <c r="AU18" i="1"/>
  <c r="AX18" i="1" s="1" a="1"/>
  <c r="AX18" i="1" s="1"/>
  <c r="AU26" i="1"/>
  <c r="AX26" i="1" s="1" a="1"/>
  <c r="AX26" i="1" s="1"/>
  <c r="AU34" i="1"/>
  <c r="AX34" i="1" s="1" a="1"/>
  <c r="AX34" i="1" s="1"/>
  <c r="AU42" i="1"/>
  <c r="AX42" i="1" s="1" a="1"/>
  <c r="AX42" i="1" s="1"/>
  <c r="AU50" i="1"/>
  <c r="AX50" i="1" s="1" a="1"/>
  <c r="AX50" i="1" s="1"/>
  <c r="AU58" i="1"/>
  <c r="AX58" i="1" s="1" a="1"/>
  <c r="AX58" i="1" s="1"/>
  <c r="AU66" i="1"/>
  <c r="AX66" i="1" s="1" a="1"/>
  <c r="AX66" i="1" s="1"/>
  <c r="AU74" i="1"/>
  <c r="AX74" i="1" s="1" a="1"/>
  <c r="AX74" i="1" s="1"/>
  <c r="AU82" i="1"/>
  <c r="AX82" i="1" s="1" a="1"/>
  <c r="AX82" i="1" s="1"/>
  <c r="AU90" i="1"/>
  <c r="AU98" i="1"/>
  <c r="AX98" i="1" s="1" a="1"/>
  <c r="AX98" i="1" s="1"/>
  <c r="AU106" i="1"/>
  <c r="AU114" i="1"/>
  <c r="AU122" i="1"/>
  <c r="AX122" i="1" s="1" a="1"/>
  <c r="AX122" i="1" s="1"/>
  <c r="AU130" i="1"/>
  <c r="AX130" i="1" s="1" a="1"/>
  <c r="AX130" i="1" s="1"/>
  <c r="AU138" i="1"/>
  <c r="AX138" i="1" s="1" a="1"/>
  <c r="AX138" i="1" s="1"/>
  <c r="AU146" i="1"/>
  <c r="AV161" i="1"/>
  <c r="AV241" i="1"/>
  <c r="AV461" i="1"/>
  <c r="AV95" i="1"/>
  <c r="AV286" i="1"/>
  <c r="AU19" i="1"/>
  <c r="AX19" i="1" s="1" a="1"/>
  <c r="AX19" i="1" s="1"/>
  <c r="AU27" i="1"/>
  <c r="AX27" i="1" s="1" a="1"/>
  <c r="AX27" i="1" s="1"/>
  <c r="AU35" i="1"/>
  <c r="AX35" i="1" s="1" a="1"/>
  <c r="AX35" i="1" s="1"/>
  <c r="AU43" i="1"/>
  <c r="AX43" i="1" s="1" a="1"/>
  <c r="AX43" i="1" s="1"/>
  <c r="AU51" i="1"/>
  <c r="AX51" i="1" s="1" a="1"/>
  <c r="AX51" i="1" s="1"/>
  <c r="AU59" i="1"/>
  <c r="AX59" i="1" s="1" a="1"/>
  <c r="AX59" i="1" s="1"/>
  <c r="AU67" i="1"/>
  <c r="AX67" i="1" s="1" a="1"/>
  <c r="AX67" i="1" s="1"/>
  <c r="AU75" i="1"/>
  <c r="AX75" i="1" s="1" a="1"/>
  <c r="AX75" i="1" s="1"/>
  <c r="AU83" i="1"/>
  <c r="AX83" i="1" s="1" a="1"/>
  <c r="AX83" i="1" s="1"/>
  <c r="AU91" i="1"/>
  <c r="AX91" i="1" s="1" a="1"/>
  <c r="AX91" i="1" s="1"/>
  <c r="AU99" i="1"/>
  <c r="AU107" i="1"/>
  <c r="AX107" i="1" s="1" a="1"/>
  <c r="AX107" i="1" s="1"/>
  <c r="AU115" i="1"/>
  <c r="AX115" i="1" s="1" a="1"/>
  <c r="AX115" i="1" s="1"/>
  <c r="AU131" i="1"/>
  <c r="AX131" i="1" s="1" a="1"/>
  <c r="AX131" i="1" s="1"/>
  <c r="AU139" i="1"/>
  <c r="AX139" i="1" s="1" a="1"/>
  <c r="AX139" i="1" s="1"/>
  <c r="AU147" i="1"/>
  <c r="AX147" i="1" s="1" a="1"/>
  <c r="AX147" i="1" s="1"/>
  <c r="AU154" i="1"/>
  <c r="AV162" i="1"/>
  <c r="AV290" i="1"/>
  <c r="AV354" i="1"/>
  <c r="AU20" i="1"/>
  <c r="AU28" i="1"/>
  <c r="AU36" i="1"/>
  <c r="AU44" i="1"/>
  <c r="AU52" i="1"/>
  <c r="AU60" i="1"/>
  <c r="AU68" i="1"/>
  <c r="AU76" i="1"/>
  <c r="AU84" i="1"/>
  <c r="AU92" i="1"/>
  <c r="CA252" i="1"/>
  <c r="CA308" i="1"/>
  <c r="CA433" i="1"/>
  <c r="BZ22" i="1"/>
  <c r="CC22" i="1" s="1" a="1"/>
  <c r="CC22" i="1" s="1"/>
  <c r="BZ30" i="1"/>
  <c r="CC30" i="1" s="1" a="1"/>
  <c r="CC30" i="1" s="1"/>
  <c r="BZ38" i="1"/>
  <c r="CC38" i="1" s="1" a="1"/>
  <c r="CC38" i="1" s="1"/>
  <c r="BZ46" i="1"/>
  <c r="CC46" i="1" s="1" a="1"/>
  <c r="CC46" i="1" s="1"/>
  <c r="BZ54" i="1"/>
  <c r="CC54" i="1" s="1" a="1"/>
  <c r="CC54" i="1" s="1"/>
  <c r="CA205" i="1"/>
  <c r="CA261" i="1"/>
  <c r="CA413" i="1"/>
  <c r="CA458" i="1"/>
  <c r="AU216" i="1"/>
  <c r="AX216" i="1" s="1" a="1"/>
  <c r="AX216" i="1" s="1"/>
  <c r="BZ23" i="1"/>
  <c r="CC23" i="1" s="1" a="1"/>
  <c r="CC23" i="1" s="1"/>
  <c r="CA206" i="1"/>
  <c r="CA214" i="1"/>
  <c r="CA246" i="1"/>
  <c r="CA435" i="1"/>
  <c r="CA451" i="1"/>
  <c r="BZ24" i="1"/>
  <c r="CC24" i="1" s="1" a="1"/>
  <c r="CC24" i="1" s="1"/>
  <c r="BZ32" i="1"/>
  <c r="CC32" i="1" s="1" a="1"/>
  <c r="CC32" i="1" s="1"/>
  <c r="BZ40" i="1"/>
  <c r="CC40" i="1" s="1" a="1"/>
  <c r="CC40" i="1" s="1"/>
  <c r="BZ48" i="1"/>
  <c r="CC48" i="1" s="1" a="1"/>
  <c r="CC48" i="1" s="1"/>
  <c r="BZ56" i="1"/>
  <c r="CC56" i="1" s="1" a="1"/>
  <c r="CC56" i="1" s="1"/>
  <c r="BZ64" i="1"/>
  <c r="CC64" i="1" s="1" a="1"/>
  <c r="CC64" i="1" s="1"/>
  <c r="CA239" i="1"/>
  <c r="CA303" i="1"/>
  <c r="CA367" i="1"/>
  <c r="CA488" i="1"/>
  <c r="AU123" i="1"/>
  <c r="AX123" i="1" s="1" a="1"/>
  <c r="AX123" i="1" s="1"/>
  <c r="BZ17" i="1"/>
  <c r="BZ25" i="1"/>
  <c r="CC25" i="1" s="1" a="1"/>
  <c r="CC25" i="1" s="1"/>
  <c r="BZ33" i="1"/>
  <c r="CC33" i="1" s="1" a="1"/>
  <c r="CC33" i="1" s="1"/>
  <c r="BZ41" i="1"/>
  <c r="CC41" i="1" s="1" a="1"/>
  <c r="CC41" i="1" s="1"/>
  <c r="BZ49" i="1"/>
  <c r="CC49" i="1" s="1" a="1"/>
  <c r="CC49" i="1" s="1"/>
  <c r="BZ57" i="1"/>
  <c r="CC57" i="1" s="1" a="1"/>
  <c r="CC57" i="1" s="1"/>
  <c r="BZ65" i="1"/>
  <c r="CC65" i="1" s="1" a="1"/>
  <c r="CC65" i="1" s="1"/>
  <c r="AH17" i="1"/>
  <c r="BZ18" i="1"/>
  <c r="CC18" i="1" s="1" a="1"/>
  <c r="CC18" i="1" s="1"/>
  <c r="BZ26" i="1"/>
  <c r="CC26" i="1" s="1" a="1"/>
  <c r="CC26" i="1" s="1"/>
  <c r="BZ34" i="1"/>
  <c r="CC34" i="1" s="1" a="1"/>
  <c r="CC34" i="1" s="1"/>
  <c r="BZ42" i="1"/>
  <c r="CC42" i="1" s="1" a="1"/>
  <c r="CC42" i="1" s="1"/>
  <c r="BZ50" i="1"/>
  <c r="CC50" i="1" s="1" a="1"/>
  <c r="CC50" i="1" s="1"/>
  <c r="BZ58" i="1"/>
  <c r="CC58" i="1" s="1" a="1"/>
  <c r="CC58" i="1" s="1"/>
  <c r="BZ66" i="1"/>
  <c r="CC66" i="1" s="1" a="1"/>
  <c r="CC66" i="1" s="1"/>
  <c r="CA257" i="1"/>
  <c r="BZ19" i="1"/>
  <c r="CC19" i="1" s="1" a="1"/>
  <c r="CC19" i="1" s="1"/>
  <c r="BZ27" i="1"/>
  <c r="CC27" i="1" s="1" a="1"/>
  <c r="CC27" i="1" s="1"/>
  <c r="BZ35" i="1"/>
  <c r="CC35" i="1" s="1" a="1"/>
  <c r="CC35" i="1" s="1"/>
  <c r="BZ43" i="1"/>
  <c r="CC43" i="1" s="1" a="1"/>
  <c r="CC43" i="1" s="1"/>
  <c r="BZ51" i="1"/>
  <c r="CC51" i="1" s="1" a="1"/>
  <c r="CC51" i="1" s="1"/>
  <c r="BZ59" i="1"/>
  <c r="CC59" i="1" s="1" a="1"/>
  <c r="CC59" i="1" s="1"/>
  <c r="BZ67" i="1"/>
  <c r="CC67" i="1" s="1" a="1"/>
  <c r="CC67" i="1" s="1"/>
  <c r="CA147" i="1"/>
  <c r="CA210" i="1"/>
  <c r="CA218" i="1"/>
  <c r="CA274" i="1"/>
  <c r="CA282" i="1"/>
  <c r="CA338" i="1"/>
  <c r="CA362" i="1"/>
  <c r="CA462" i="1"/>
  <c r="CA491" i="1"/>
  <c r="BZ28" i="1"/>
  <c r="CC28" i="1" s="1" a="1"/>
  <c r="CC28" i="1" s="1"/>
  <c r="BZ36" i="1"/>
  <c r="CC36" i="1" s="1" a="1"/>
  <c r="CC36" i="1" s="1"/>
  <c r="BZ44" i="1"/>
  <c r="CC44" i="1" s="1" a="1"/>
  <c r="CC44" i="1" s="1"/>
  <c r="BZ52" i="1"/>
  <c r="CC52" i="1" s="1" a="1"/>
  <c r="CC52" i="1" s="1"/>
  <c r="BZ60" i="1"/>
  <c r="CC60" i="1" s="1" a="1"/>
  <c r="CC60" i="1" s="1"/>
  <c r="BZ68" i="1"/>
  <c r="CC68" i="1" s="1" a="1"/>
  <c r="CC68" i="1" s="1"/>
  <c r="CA195" i="1"/>
  <c r="CA259" i="1"/>
  <c r="CA323" i="1"/>
  <c r="CA387" i="1"/>
  <c r="BZ100" i="1"/>
  <c r="BZ20" i="1"/>
  <c r="CC20" i="1" s="1" a="1"/>
  <c r="CC20" i="1" s="1"/>
  <c r="AW347" i="1"/>
  <c r="DE18" i="1"/>
  <c r="DE20" i="1"/>
  <c r="DE22" i="1"/>
  <c r="DE24" i="1"/>
  <c r="DE26" i="1"/>
  <c r="DE28" i="1"/>
  <c r="DE30" i="1"/>
  <c r="DE32" i="1"/>
  <c r="DE34" i="1"/>
  <c r="DE36" i="1"/>
  <c r="DE38" i="1"/>
  <c r="DE40" i="1"/>
  <c r="DE42" i="1"/>
  <c r="DE44" i="1"/>
  <c r="DE46" i="1"/>
  <c r="DE48" i="1"/>
  <c r="DE52" i="1"/>
  <c r="DE54" i="1"/>
  <c r="DE56" i="1"/>
  <c r="DE60" i="1"/>
  <c r="DE62" i="1"/>
  <c r="DE64" i="1"/>
  <c r="DE68" i="1"/>
  <c r="DE70" i="1"/>
  <c r="DE72" i="1"/>
  <c r="DE76" i="1"/>
  <c r="DE78" i="1"/>
  <c r="DE80" i="1"/>
  <c r="DE84" i="1"/>
  <c r="DE86" i="1"/>
  <c r="DE88" i="1"/>
  <c r="DE92" i="1"/>
  <c r="DE94" i="1"/>
  <c r="DG94" i="1" s="1"/>
  <c r="DE96" i="1"/>
  <c r="DG96" i="1" s="1"/>
  <c r="DE100" i="1"/>
  <c r="DE102" i="1"/>
  <c r="DE104" i="1"/>
  <c r="DE108" i="1"/>
  <c r="DG108" i="1" s="1"/>
  <c r="DE110" i="1"/>
  <c r="DG110" i="1" s="1"/>
  <c r="DE112" i="1"/>
  <c r="DG112" i="1" s="1"/>
  <c r="DE116" i="1"/>
  <c r="DG116" i="1" s="1"/>
  <c r="DE118" i="1"/>
  <c r="DG118" i="1" s="1"/>
  <c r="DE120" i="1"/>
  <c r="DE124" i="1"/>
  <c r="DG124" i="1" s="1"/>
  <c r="DE126" i="1"/>
  <c r="DE19" i="1"/>
  <c r="DE21" i="1"/>
  <c r="DE23" i="1"/>
  <c r="DE25" i="1"/>
  <c r="DE27" i="1"/>
  <c r="DE29" i="1"/>
  <c r="DE31" i="1"/>
  <c r="DE33" i="1"/>
  <c r="DE35" i="1"/>
  <c r="DE37" i="1"/>
  <c r="DE39" i="1"/>
  <c r="DE41" i="1"/>
  <c r="DE43" i="1"/>
  <c r="DE45" i="1"/>
  <c r="DE47" i="1"/>
  <c r="DE49" i="1"/>
  <c r="DE51" i="1"/>
  <c r="DE53" i="1"/>
  <c r="DE55" i="1"/>
  <c r="DE57" i="1"/>
  <c r="DE59" i="1"/>
  <c r="DE61" i="1"/>
  <c r="DE63" i="1"/>
  <c r="DE65" i="1"/>
  <c r="DE67" i="1"/>
  <c r="DE69" i="1"/>
  <c r="DE71" i="1"/>
  <c r="DE73" i="1"/>
  <c r="DE75" i="1"/>
  <c r="DE77" i="1"/>
  <c r="DE79" i="1"/>
  <c r="DE81" i="1"/>
  <c r="DE83" i="1"/>
  <c r="DE85" i="1"/>
  <c r="DE87" i="1"/>
  <c r="DE89" i="1"/>
  <c r="DE91" i="1"/>
  <c r="DE93" i="1"/>
  <c r="DE95" i="1"/>
  <c r="DE97" i="1"/>
  <c r="DE99" i="1"/>
  <c r="DG99" i="1" s="1"/>
  <c r="DE101" i="1"/>
  <c r="DG101" i="1" s="1"/>
  <c r="DE103" i="1"/>
  <c r="DG103" i="1" s="1"/>
  <c r="DE105" i="1"/>
  <c r="DE107" i="1"/>
  <c r="DE109" i="1"/>
  <c r="DE111" i="1"/>
  <c r="DE113" i="1"/>
  <c r="DE115" i="1"/>
  <c r="DE117" i="1"/>
  <c r="DE119" i="1"/>
  <c r="DE121" i="1"/>
  <c r="DG121" i="1" s="1"/>
  <c r="DE123" i="1"/>
  <c r="DE125" i="1"/>
  <c r="DE127" i="1"/>
  <c r="DG127" i="1" s="1"/>
  <c r="DE129" i="1"/>
  <c r="DE131" i="1"/>
  <c r="DE133" i="1"/>
  <c r="DE135" i="1"/>
  <c r="DG135" i="1" s="1"/>
  <c r="DE137" i="1"/>
  <c r="DE139" i="1"/>
  <c r="DE141" i="1"/>
  <c r="DE143" i="1"/>
  <c r="DE145" i="1"/>
  <c r="DE147" i="1"/>
  <c r="DF17" i="1"/>
  <c r="DG17" i="1" s="1"/>
  <c r="DE128" i="1"/>
  <c r="DE132" i="1"/>
  <c r="DG132" i="1" s="1"/>
  <c r="DE134" i="1"/>
  <c r="DE136" i="1"/>
  <c r="DE140" i="1"/>
  <c r="DE142" i="1"/>
  <c r="DG142" i="1" s="1"/>
  <c r="DE144" i="1"/>
  <c r="DG144" i="1" s="1"/>
  <c r="DE148" i="1"/>
  <c r="DG148" i="1" s="1"/>
  <c r="DE150" i="1"/>
  <c r="DG150" i="1" s="1"/>
  <c r="DE152" i="1"/>
  <c r="DG152" i="1" s="1"/>
  <c r="DE155" i="1"/>
  <c r="DE157" i="1"/>
  <c r="DE159" i="1"/>
  <c r="DG159" i="1" s="1"/>
  <c r="DE163" i="1"/>
  <c r="DE165" i="1"/>
  <c r="DE167" i="1"/>
  <c r="DE171" i="1"/>
  <c r="DE173" i="1"/>
  <c r="DE175" i="1"/>
  <c r="DE179" i="1"/>
  <c r="DE181" i="1"/>
  <c r="DE183" i="1"/>
  <c r="DE187" i="1"/>
  <c r="DE189" i="1"/>
  <c r="DE191" i="1"/>
  <c r="DE193" i="1"/>
  <c r="DE195" i="1"/>
  <c r="DE197" i="1"/>
  <c r="DE199" i="1"/>
  <c r="DE201" i="1"/>
  <c r="DE203" i="1"/>
  <c r="DE205" i="1"/>
  <c r="DE207" i="1"/>
  <c r="DE209" i="1"/>
  <c r="DE211" i="1"/>
  <c r="DE213" i="1"/>
  <c r="DE215" i="1"/>
  <c r="DG215" i="1" s="1"/>
  <c r="DE217" i="1"/>
  <c r="DG217" i="1" s="1"/>
  <c r="DE219" i="1"/>
  <c r="DE221" i="1"/>
  <c r="DE223" i="1"/>
  <c r="DE225" i="1"/>
  <c r="DE227" i="1"/>
  <c r="DE229" i="1"/>
  <c r="DE231" i="1"/>
  <c r="DE233" i="1"/>
  <c r="DE235" i="1"/>
  <c r="DG235" i="1" s="1"/>
  <c r="DE237" i="1"/>
  <c r="DE239" i="1"/>
  <c r="DE241" i="1"/>
  <c r="DE243" i="1"/>
  <c r="DE245" i="1"/>
  <c r="DG245" i="1" s="1"/>
  <c r="DE247" i="1"/>
  <c r="DE249" i="1"/>
  <c r="DE251" i="1"/>
  <c r="DE253" i="1"/>
  <c r="DG253" i="1" s="1"/>
  <c r="DE255" i="1"/>
  <c r="DE257" i="1"/>
  <c r="DE259" i="1"/>
  <c r="DE261" i="1"/>
  <c r="DE263" i="1"/>
  <c r="DE265" i="1"/>
  <c r="DE267" i="1"/>
  <c r="DE269" i="1"/>
  <c r="DG269" i="1" s="1"/>
  <c r="DE271" i="1"/>
  <c r="DE273" i="1"/>
  <c r="DG273" i="1" s="1"/>
  <c r="DE275" i="1"/>
  <c r="DE277" i="1"/>
  <c r="DE279" i="1"/>
  <c r="DG279" i="1" s="1"/>
  <c r="DE281" i="1"/>
  <c r="DG281" i="1" s="1"/>
  <c r="DE283" i="1"/>
  <c r="DE285" i="1"/>
  <c r="DE287" i="1"/>
  <c r="DG287" i="1" s="1"/>
  <c r="DE289" i="1"/>
  <c r="DG289" i="1" s="1"/>
  <c r="DE291" i="1"/>
  <c r="DE293" i="1"/>
  <c r="DE295" i="1"/>
  <c r="DE297" i="1"/>
  <c r="DG297" i="1" s="1"/>
  <c r="DE299" i="1"/>
  <c r="DE301" i="1"/>
  <c r="DE303" i="1"/>
  <c r="DE305" i="1"/>
  <c r="DE307" i="1"/>
  <c r="DE309" i="1"/>
  <c r="DE311" i="1"/>
  <c r="DE313" i="1"/>
  <c r="DE315" i="1"/>
  <c r="DE317" i="1"/>
  <c r="DE319" i="1"/>
  <c r="DE321" i="1"/>
  <c r="DG321" i="1" s="1"/>
  <c r="DE323" i="1"/>
  <c r="DE325" i="1"/>
  <c r="DE327" i="1"/>
  <c r="DE329" i="1"/>
  <c r="DE331" i="1"/>
  <c r="DE333" i="1"/>
  <c r="DE335" i="1"/>
  <c r="DE337" i="1"/>
  <c r="DE339" i="1"/>
  <c r="DE341" i="1"/>
  <c r="DE343" i="1"/>
  <c r="DE345" i="1"/>
  <c r="DE347" i="1"/>
  <c r="DG347" i="1" s="1"/>
  <c r="DE349" i="1"/>
  <c r="DE351" i="1"/>
  <c r="DE353" i="1"/>
  <c r="DE355" i="1"/>
  <c r="DE357" i="1"/>
  <c r="DE359" i="1"/>
  <c r="DE361" i="1"/>
  <c r="DE363" i="1"/>
  <c r="DE365" i="1"/>
  <c r="DE367" i="1"/>
  <c r="DE369" i="1"/>
  <c r="DG369" i="1" s="1"/>
  <c r="DE371" i="1"/>
  <c r="DG371" i="1" s="1"/>
  <c r="DE373" i="1"/>
  <c r="DE375" i="1"/>
  <c r="DG375" i="1" s="1"/>
  <c r="DE377" i="1"/>
  <c r="DE379" i="1"/>
  <c r="DG379" i="1" s="1"/>
  <c r="DE381" i="1"/>
  <c r="DE383" i="1"/>
  <c r="DE385" i="1"/>
  <c r="DE387" i="1"/>
  <c r="DE391" i="1"/>
  <c r="DE393" i="1"/>
  <c r="DE395" i="1"/>
  <c r="DE399" i="1"/>
  <c r="DE401" i="1"/>
  <c r="DE403" i="1"/>
  <c r="DE409" i="1"/>
  <c r="DG409" i="1" s="1"/>
  <c r="DE411" i="1"/>
  <c r="DE415" i="1"/>
  <c r="DG415" i="1" s="1"/>
  <c r="DE417" i="1"/>
  <c r="DE422" i="1"/>
  <c r="DE424" i="1"/>
  <c r="DE428" i="1"/>
  <c r="DE430" i="1"/>
  <c r="DE432" i="1"/>
  <c r="DE438" i="1"/>
  <c r="DE440" i="1"/>
  <c r="DE444" i="1"/>
  <c r="DE446" i="1"/>
  <c r="DE448" i="1"/>
  <c r="DE452" i="1"/>
  <c r="DE454" i="1"/>
  <c r="DE456" i="1"/>
  <c r="DG456" i="1" s="1"/>
  <c r="DE460" i="1"/>
  <c r="DE461" i="1"/>
  <c r="DE463" i="1"/>
  <c r="DE469" i="1"/>
  <c r="DE474" i="1"/>
  <c r="DG474" i="1" s="1"/>
  <c r="DE475" i="1"/>
  <c r="DE482" i="1"/>
  <c r="DG482" i="1" s="1"/>
  <c r="DE484" i="1"/>
  <c r="DE487" i="1"/>
  <c r="DE490" i="1"/>
  <c r="DE149" i="1"/>
  <c r="DE151" i="1"/>
  <c r="DE154" i="1"/>
  <c r="DG154" i="1" s="1"/>
  <c r="DE156" i="1"/>
  <c r="DG156" i="1" s="1"/>
  <c r="DE158" i="1"/>
  <c r="DE160" i="1"/>
  <c r="DE162" i="1"/>
  <c r="DE164" i="1"/>
  <c r="DE166" i="1"/>
  <c r="DE168" i="1"/>
  <c r="DE170" i="1"/>
  <c r="DE172" i="1"/>
  <c r="DE174" i="1"/>
  <c r="DE176" i="1"/>
  <c r="DE178" i="1"/>
  <c r="DE180" i="1"/>
  <c r="DE182" i="1"/>
  <c r="DE184" i="1"/>
  <c r="DE186" i="1"/>
  <c r="DE188" i="1"/>
  <c r="DE190" i="1"/>
  <c r="DE192" i="1"/>
  <c r="DE196" i="1"/>
  <c r="DE198" i="1"/>
  <c r="DE200" i="1"/>
  <c r="DE204" i="1"/>
  <c r="DE206" i="1"/>
  <c r="DE208" i="1"/>
  <c r="DE212" i="1"/>
  <c r="DG212" i="1" s="1"/>
  <c r="DE214" i="1"/>
  <c r="DE216" i="1"/>
  <c r="DE220" i="1"/>
  <c r="DG220" i="1" s="1"/>
  <c r="DE222" i="1"/>
  <c r="DG222" i="1" s="1"/>
  <c r="DE224" i="1"/>
  <c r="DG224" i="1" s="1"/>
  <c r="DE228" i="1"/>
  <c r="DE230" i="1"/>
  <c r="DG230" i="1" s="1"/>
  <c r="DE232" i="1"/>
  <c r="DE236" i="1"/>
  <c r="DE238" i="1"/>
  <c r="DE240" i="1"/>
  <c r="DE244" i="1"/>
  <c r="DE246" i="1"/>
  <c r="DE248" i="1"/>
  <c r="DG248" i="1" s="1"/>
  <c r="DE252" i="1"/>
  <c r="DE254" i="1"/>
  <c r="DE256" i="1"/>
  <c r="DE260" i="1"/>
  <c r="DE262" i="1"/>
  <c r="DE264" i="1"/>
  <c r="DE268" i="1"/>
  <c r="DE270" i="1"/>
  <c r="DE272" i="1"/>
  <c r="DE276" i="1"/>
  <c r="DG276" i="1" s="1"/>
  <c r="DE278" i="1"/>
  <c r="DE280" i="1"/>
  <c r="DE284" i="1"/>
  <c r="DG284" i="1" s="1"/>
  <c r="DE286" i="1"/>
  <c r="DE288" i="1"/>
  <c r="DE292" i="1"/>
  <c r="DG292" i="1" s="1"/>
  <c r="DE294" i="1"/>
  <c r="DE296" i="1"/>
  <c r="DE300" i="1"/>
  <c r="DE302" i="1"/>
  <c r="DE304" i="1"/>
  <c r="DE308" i="1"/>
  <c r="DE310" i="1"/>
  <c r="DE312" i="1"/>
  <c r="DG312" i="1" s="1"/>
  <c r="DE316" i="1"/>
  <c r="DG316" i="1" s="1"/>
  <c r="DE318" i="1"/>
  <c r="DG318" i="1" s="1"/>
  <c r="DE320" i="1"/>
  <c r="DE324" i="1"/>
  <c r="DE326" i="1"/>
  <c r="DE328" i="1"/>
  <c r="DG328" i="1" s="1"/>
  <c r="DE332" i="1"/>
  <c r="DE334" i="1"/>
  <c r="DE336" i="1"/>
  <c r="DG336" i="1" s="1"/>
  <c r="DE340" i="1"/>
  <c r="DE342" i="1"/>
  <c r="DE344" i="1"/>
  <c r="DG344" i="1" s="1"/>
  <c r="DE348" i="1"/>
  <c r="DE350" i="1"/>
  <c r="DG350" i="1" s="1"/>
  <c r="DE352" i="1"/>
  <c r="DG352" i="1" s="1"/>
  <c r="DE356" i="1"/>
  <c r="DE358" i="1"/>
  <c r="DE360" i="1"/>
  <c r="DE364" i="1"/>
  <c r="DE366" i="1"/>
  <c r="DE368" i="1"/>
  <c r="DE372" i="1"/>
  <c r="DE374" i="1"/>
  <c r="DE376" i="1"/>
  <c r="DE380" i="1"/>
  <c r="DE382" i="1"/>
  <c r="DG382" i="1" s="1"/>
  <c r="DE384" i="1"/>
  <c r="DG384" i="1" s="1"/>
  <c r="DE388" i="1"/>
  <c r="DG388" i="1" s="1"/>
  <c r="DE390" i="1"/>
  <c r="DG390" i="1" s="1"/>
  <c r="DE394" i="1"/>
  <c r="DG394" i="1" s="1"/>
  <c r="DE398" i="1"/>
  <c r="DE402" i="1"/>
  <c r="DG402" i="1" s="1"/>
  <c r="DE404" i="1"/>
  <c r="DE406" i="1"/>
  <c r="DG406" i="1" s="1"/>
  <c r="DE410" i="1"/>
  <c r="DE412" i="1"/>
  <c r="DG412" i="1" s="1"/>
  <c r="DE414" i="1"/>
  <c r="DE419" i="1"/>
  <c r="DE423" i="1"/>
  <c r="DE427" i="1"/>
  <c r="DE431" i="1"/>
  <c r="DE433" i="1"/>
  <c r="DE435" i="1"/>
  <c r="DE439" i="1"/>
  <c r="DE441" i="1"/>
  <c r="DE443" i="1"/>
  <c r="DE449" i="1"/>
  <c r="DE451" i="1"/>
  <c r="DE455" i="1"/>
  <c r="DG455" i="1" s="1"/>
  <c r="DE459" i="1"/>
  <c r="DE462" i="1"/>
  <c r="DE464" i="1"/>
  <c r="DE466" i="1"/>
  <c r="DE471" i="1"/>
  <c r="DG471" i="1" s="1"/>
  <c r="DE477" i="1"/>
  <c r="DE479" i="1"/>
  <c r="DE483" i="1"/>
  <c r="DE485" i="1"/>
  <c r="DE392" i="1"/>
  <c r="DE400" i="1"/>
  <c r="DG400" i="1" s="1"/>
  <c r="DE408" i="1"/>
  <c r="DE416" i="1"/>
  <c r="DE421" i="1"/>
  <c r="DE429" i="1"/>
  <c r="DE437" i="1"/>
  <c r="DE445" i="1"/>
  <c r="DE453" i="1"/>
  <c r="DE468" i="1"/>
  <c r="DE473" i="1"/>
  <c r="DG473" i="1" s="1"/>
  <c r="DE481" i="1"/>
  <c r="DG481" i="1" s="1"/>
  <c r="DE489" i="1"/>
  <c r="DE389" i="1"/>
  <c r="DE397" i="1"/>
  <c r="DG397" i="1" s="1"/>
  <c r="DE405" i="1"/>
  <c r="DE413" i="1"/>
  <c r="DE420" i="1"/>
  <c r="DE426" i="1"/>
  <c r="DE434" i="1"/>
  <c r="DE442" i="1"/>
  <c r="DE450" i="1"/>
  <c r="DE458" i="1"/>
  <c r="DE465" i="1"/>
  <c r="DE470" i="1"/>
  <c r="DG470" i="1" s="1"/>
  <c r="DE472" i="1"/>
  <c r="DG472" i="1" s="1"/>
  <c r="DE478" i="1"/>
  <c r="DG478" i="1" s="1"/>
  <c r="DE480" i="1"/>
  <c r="DG480" i="1" s="1"/>
  <c r="DE486" i="1"/>
  <c r="DE488" i="1"/>
  <c r="EK51" i="1"/>
  <c r="EL51" i="1" s="1"/>
  <c r="EJ22" i="1"/>
  <c r="EJ36" i="1"/>
  <c r="EJ52" i="1"/>
  <c r="EJ68" i="1"/>
  <c r="EJ84" i="1"/>
  <c r="EJ100" i="1"/>
  <c r="EJ163" i="1"/>
  <c r="EJ181" i="1"/>
  <c r="EK307" i="1"/>
  <c r="EL307" i="1" s="1"/>
  <c r="EJ18" i="1"/>
  <c r="EJ20" i="1"/>
  <c r="EJ24" i="1"/>
  <c r="EJ26" i="1"/>
  <c r="EJ28" i="1"/>
  <c r="EJ30" i="1"/>
  <c r="EJ32" i="1"/>
  <c r="EJ34" i="1"/>
  <c r="EJ38" i="1"/>
  <c r="EJ40" i="1"/>
  <c r="EJ42" i="1"/>
  <c r="EJ44" i="1"/>
  <c r="EJ46" i="1"/>
  <c r="EJ48" i="1"/>
  <c r="EJ50" i="1"/>
  <c r="EJ54" i="1"/>
  <c r="EJ58" i="1"/>
  <c r="EJ60" i="1"/>
  <c r="EJ62" i="1"/>
  <c r="EJ66" i="1"/>
  <c r="EJ70" i="1"/>
  <c r="EJ74" i="1"/>
  <c r="EJ76" i="1"/>
  <c r="EJ78" i="1"/>
  <c r="EJ82" i="1"/>
  <c r="EJ86" i="1"/>
  <c r="EJ90" i="1"/>
  <c r="EL90" i="1" s="1"/>
  <c r="EJ92" i="1"/>
  <c r="EJ94" i="1"/>
  <c r="EL94" i="1" s="1"/>
  <c r="EJ98" i="1"/>
  <c r="EJ102" i="1"/>
  <c r="EJ108" i="1"/>
  <c r="EL108" i="1" s="1"/>
  <c r="EJ110" i="1"/>
  <c r="EL110" i="1" s="1"/>
  <c r="EJ116" i="1"/>
  <c r="EL116" i="1" s="1"/>
  <c r="EJ124" i="1"/>
  <c r="EL124" i="1" s="1"/>
  <c r="EJ126" i="1"/>
  <c r="EJ132" i="1"/>
  <c r="EL132" i="1" s="1"/>
  <c r="EJ134" i="1"/>
  <c r="EJ140" i="1"/>
  <c r="EJ142" i="1"/>
  <c r="EL142" i="1" s="1"/>
  <c r="EJ148" i="1"/>
  <c r="EL148" i="1" s="1"/>
  <c r="EJ150" i="1"/>
  <c r="EL150" i="1" s="1"/>
  <c r="EJ155" i="1"/>
  <c r="EJ157" i="1"/>
  <c r="EJ165" i="1"/>
  <c r="EJ171" i="1"/>
  <c r="EJ173" i="1"/>
  <c r="EJ179" i="1"/>
  <c r="EJ187" i="1"/>
  <c r="EJ189" i="1"/>
  <c r="EJ195" i="1"/>
  <c r="EJ203" i="1"/>
  <c r="EJ219" i="1"/>
  <c r="EJ227" i="1"/>
  <c r="EJ235" i="1"/>
  <c r="EL235" i="1" s="1"/>
  <c r="EJ251" i="1"/>
  <c r="EJ259" i="1"/>
  <c r="EJ267" i="1"/>
  <c r="EJ283" i="1"/>
  <c r="EJ291" i="1"/>
  <c r="EJ299" i="1"/>
  <c r="EJ315" i="1"/>
  <c r="EJ323" i="1"/>
  <c r="EJ331" i="1"/>
  <c r="EJ347" i="1"/>
  <c r="EL347" i="1" s="1"/>
  <c r="EJ355" i="1"/>
  <c r="EJ363" i="1"/>
  <c r="EJ379" i="1"/>
  <c r="EL379" i="1" s="1"/>
  <c r="EJ387" i="1"/>
  <c r="EJ395" i="1"/>
  <c r="EJ411" i="1"/>
  <c r="EJ424" i="1"/>
  <c r="EJ440" i="1"/>
  <c r="EJ448" i="1"/>
  <c r="EJ456" i="1"/>
  <c r="EL456" i="1" s="1"/>
  <c r="EJ476" i="1"/>
  <c r="EJ484" i="1"/>
  <c r="EK431" i="1"/>
  <c r="EL431" i="1" s="1"/>
  <c r="EK487" i="1"/>
  <c r="EL487" i="1" s="1"/>
  <c r="EJ56" i="1"/>
  <c r="EJ64" i="1"/>
  <c r="EJ72" i="1"/>
  <c r="EJ80" i="1"/>
  <c r="EJ88" i="1"/>
  <c r="EJ96" i="1"/>
  <c r="EL96" i="1" s="1"/>
  <c r="EJ104" i="1"/>
  <c r="EJ106" i="1"/>
  <c r="EL106" i="1" s="1"/>
  <c r="EJ112" i="1"/>
  <c r="EL112" i="1" s="1"/>
  <c r="EJ114" i="1"/>
  <c r="EL114" i="1" s="1"/>
  <c r="EJ120" i="1"/>
  <c r="EJ122" i="1"/>
  <c r="EJ128" i="1"/>
  <c r="EJ130" i="1"/>
  <c r="EJ136" i="1"/>
  <c r="EJ138" i="1"/>
  <c r="EJ144" i="1"/>
  <c r="EL144" i="1" s="1"/>
  <c r="EJ146" i="1"/>
  <c r="EL146" i="1" s="1"/>
  <c r="EJ152" i="1"/>
  <c r="EL152" i="1" s="1"/>
  <c r="EJ153" i="1"/>
  <c r="EJ159" i="1"/>
  <c r="EL159" i="1" s="1"/>
  <c r="EJ161" i="1"/>
  <c r="EJ167" i="1"/>
  <c r="EJ169" i="1"/>
  <c r="EJ175" i="1"/>
  <c r="EJ177" i="1"/>
  <c r="EJ183" i="1"/>
  <c r="EJ185" i="1"/>
  <c r="EJ191" i="1"/>
  <c r="EJ193" i="1"/>
  <c r="EJ197" i="1"/>
  <c r="EJ199" i="1"/>
  <c r="EJ201" i="1"/>
  <c r="EJ205" i="1"/>
  <c r="EJ207" i="1"/>
  <c r="EJ209" i="1"/>
  <c r="EJ213" i="1"/>
  <c r="EJ215" i="1"/>
  <c r="EL215" i="1" s="1"/>
  <c r="EJ217" i="1"/>
  <c r="EL217" i="1" s="1"/>
  <c r="EJ221" i="1"/>
  <c r="EJ223" i="1"/>
  <c r="EJ225" i="1"/>
  <c r="EJ229" i="1"/>
  <c r="EJ231" i="1"/>
  <c r="EJ233" i="1"/>
  <c r="EJ237" i="1"/>
  <c r="EJ239" i="1"/>
  <c r="EJ241" i="1"/>
  <c r="EJ245" i="1"/>
  <c r="EL245" i="1" s="1"/>
  <c r="EJ247" i="1"/>
  <c r="EJ249" i="1"/>
  <c r="EJ253" i="1"/>
  <c r="EL253" i="1" s="1"/>
  <c r="EJ255" i="1"/>
  <c r="EJ257" i="1"/>
  <c r="EJ261" i="1"/>
  <c r="EJ263" i="1"/>
  <c r="EJ265" i="1"/>
  <c r="EJ269" i="1"/>
  <c r="EL269" i="1" s="1"/>
  <c r="EJ271" i="1"/>
  <c r="EJ273" i="1"/>
  <c r="EL273" i="1" s="1"/>
  <c r="EJ277" i="1"/>
  <c r="EJ279" i="1"/>
  <c r="EL279" i="1" s="1"/>
  <c r="EJ281" i="1"/>
  <c r="EL281" i="1" s="1"/>
  <c r="EJ285" i="1"/>
  <c r="EJ287" i="1"/>
  <c r="EL287" i="1" s="1"/>
  <c r="EJ289" i="1"/>
  <c r="EL289" i="1" s="1"/>
  <c r="EJ293" i="1"/>
  <c r="EJ295" i="1"/>
  <c r="EJ297" i="1"/>
  <c r="EL297" i="1" s="1"/>
  <c r="EJ301" i="1"/>
  <c r="EJ303" i="1"/>
  <c r="EJ305" i="1"/>
  <c r="EJ309" i="1"/>
  <c r="EJ311" i="1"/>
  <c r="EJ313" i="1"/>
  <c r="EJ317" i="1"/>
  <c r="EJ319" i="1"/>
  <c r="EJ321" i="1"/>
  <c r="EL321" i="1" s="1"/>
  <c r="EJ325" i="1"/>
  <c r="EJ327" i="1"/>
  <c r="EJ329" i="1"/>
  <c r="EJ333" i="1"/>
  <c r="EJ335" i="1"/>
  <c r="EJ337" i="1"/>
  <c r="EJ341" i="1"/>
  <c r="EJ343" i="1"/>
  <c r="EJ345" i="1"/>
  <c r="EJ349" i="1"/>
  <c r="EJ351" i="1"/>
  <c r="EJ353" i="1"/>
  <c r="EJ357" i="1"/>
  <c r="EJ359" i="1"/>
  <c r="EJ361" i="1"/>
  <c r="EJ365" i="1"/>
  <c r="EJ367" i="1"/>
  <c r="EJ369" i="1"/>
  <c r="EL369" i="1" s="1"/>
  <c r="EJ373" i="1"/>
  <c r="EJ375" i="1"/>
  <c r="EL375" i="1" s="1"/>
  <c r="EJ377" i="1"/>
  <c r="EJ381" i="1"/>
  <c r="EJ383" i="1"/>
  <c r="EJ385" i="1"/>
  <c r="EJ389" i="1"/>
  <c r="EJ391" i="1"/>
  <c r="EJ393" i="1"/>
  <c r="EJ397" i="1"/>
  <c r="EL397" i="1" s="1"/>
  <c r="EJ399" i="1"/>
  <c r="EJ401" i="1"/>
  <c r="EJ405" i="1"/>
  <c r="EJ407" i="1"/>
  <c r="EJ409" i="1"/>
  <c r="EL409" i="1" s="1"/>
  <c r="EJ413" i="1"/>
  <c r="EJ415" i="1"/>
  <c r="EL415" i="1" s="1"/>
  <c r="EJ417" i="1"/>
  <c r="EJ420" i="1"/>
  <c r="EJ422" i="1"/>
  <c r="EJ426" i="1"/>
  <c r="EJ428" i="1"/>
  <c r="EJ430" i="1"/>
  <c r="EJ434" i="1"/>
  <c r="EJ436" i="1"/>
  <c r="EJ438" i="1"/>
  <c r="EJ442" i="1"/>
  <c r="EJ444" i="1"/>
  <c r="EJ446" i="1"/>
  <c r="EJ450" i="1"/>
  <c r="EJ452" i="1"/>
  <c r="EJ454" i="1"/>
  <c r="EJ458" i="1"/>
  <c r="EJ460" i="1"/>
  <c r="EJ461" i="1"/>
  <c r="EJ465" i="1"/>
  <c r="EJ467" i="1"/>
  <c r="EJ469" i="1"/>
  <c r="EJ470" i="1"/>
  <c r="EL470" i="1" s="1"/>
  <c r="EJ472" i="1"/>
  <c r="EL472" i="1" s="1"/>
  <c r="EJ474" i="1"/>
  <c r="EL474" i="1" s="1"/>
  <c r="EJ478" i="1"/>
  <c r="EL478" i="1" s="1"/>
  <c r="EJ480" i="1"/>
  <c r="EL480" i="1" s="1"/>
  <c r="EJ482" i="1"/>
  <c r="EL482" i="1" s="1"/>
  <c r="EJ486" i="1"/>
  <c r="EJ488" i="1"/>
  <c r="EJ490" i="1"/>
  <c r="D81" i="5" l="1"/>
  <c r="D81" i="6"/>
  <c r="CA484" i="1"/>
  <c r="CA327" i="1"/>
  <c r="CA263" i="1"/>
  <c r="AV421" i="1"/>
  <c r="CA199" i="1"/>
  <c r="CA136" i="1"/>
  <c r="CA391" i="1"/>
  <c r="CB684" i="1"/>
  <c r="CD684" i="1" a="1"/>
  <c r="CD684" i="1" s="1"/>
  <c r="CB654" i="1"/>
  <c r="CD654" i="1" a="1"/>
  <c r="CD654" i="1" s="1"/>
  <c r="CB282" i="1"/>
  <c r="CD282" i="1" a="1"/>
  <c r="CD282" i="1" s="1"/>
  <c r="CB205" i="1"/>
  <c r="CD205" i="1" a="1"/>
  <c r="CD205" i="1" s="1"/>
  <c r="CB484" i="1"/>
  <c r="CD484" i="1" a="1"/>
  <c r="CD484" i="1" s="1"/>
  <c r="CB274" i="1"/>
  <c r="CD274" i="1" a="1"/>
  <c r="CD274" i="1" s="1"/>
  <c r="CA130" i="1"/>
  <c r="CB263" i="1"/>
  <c r="CD263" i="1" a="1"/>
  <c r="CD263" i="1" s="1"/>
  <c r="CA197" i="1"/>
  <c r="CB308" i="1"/>
  <c r="CD308" i="1" a="1"/>
  <c r="CD308" i="1" s="1"/>
  <c r="AV256" i="1"/>
  <c r="CB527" i="1"/>
  <c r="CD527" i="1" a="1"/>
  <c r="CD527" i="1" s="1"/>
  <c r="CB261" i="1"/>
  <c r="CD261" i="1" a="1"/>
  <c r="CD261" i="1" s="1"/>
  <c r="CB514" i="1"/>
  <c r="CD514" i="1" a="1"/>
  <c r="CD514" i="1" s="1"/>
  <c r="CA193" i="1"/>
  <c r="CB387" i="1"/>
  <c r="CD387" i="1" a="1"/>
  <c r="CD387" i="1" s="1"/>
  <c r="CB218" i="1"/>
  <c r="CD218" i="1" a="1"/>
  <c r="CD218" i="1" s="1"/>
  <c r="CA256" i="1"/>
  <c r="CB239" i="1"/>
  <c r="CD239" i="1" a="1"/>
  <c r="CD239" i="1" s="1"/>
  <c r="CB458" i="1"/>
  <c r="CD458" i="1" a="1"/>
  <c r="CD458" i="1" s="1"/>
  <c r="CA134" i="1"/>
  <c r="CB252" i="1"/>
  <c r="CD252" i="1" a="1"/>
  <c r="CD252" i="1" s="1"/>
  <c r="AV184" i="1"/>
  <c r="AW184" i="1" s="1"/>
  <c r="CB675" i="1"/>
  <c r="CD675" i="1" a="1"/>
  <c r="CD675" i="1" s="1"/>
  <c r="CB665" i="1"/>
  <c r="CD665" i="1" a="1"/>
  <c r="CD665" i="1" s="1"/>
  <c r="CB692" i="1"/>
  <c r="CD692" i="1" a="1"/>
  <c r="CD692" i="1" s="1"/>
  <c r="CB633" i="1"/>
  <c r="CD633" i="1" a="1"/>
  <c r="CD633" i="1" s="1"/>
  <c r="CB591" i="1"/>
  <c r="CD591" i="1" a="1"/>
  <c r="CD591" i="1" s="1"/>
  <c r="CB687" i="1"/>
  <c r="CD687" i="1" a="1"/>
  <c r="CD687" i="1" s="1"/>
  <c r="CB570" i="1"/>
  <c r="CD570" i="1" a="1"/>
  <c r="CD570" i="1" s="1"/>
  <c r="CB526" i="1"/>
  <c r="CD526" i="1" a="1"/>
  <c r="CD526" i="1" s="1"/>
  <c r="CB517" i="1"/>
  <c r="CD517" i="1" a="1"/>
  <c r="CD517" i="1" s="1"/>
  <c r="CB206" i="1"/>
  <c r="CD206" i="1" a="1"/>
  <c r="CD206" i="1" s="1"/>
  <c r="AV320" i="1"/>
  <c r="CB323" i="1"/>
  <c r="CD323" i="1" a="1"/>
  <c r="CD323" i="1" s="1"/>
  <c r="CB210" i="1"/>
  <c r="CD210" i="1" a="1"/>
  <c r="CD210" i="1" s="1"/>
  <c r="CA192" i="1"/>
  <c r="CB199" i="1"/>
  <c r="CD199" i="1" a="1"/>
  <c r="CD199" i="1" s="1"/>
  <c r="CB451" i="1"/>
  <c r="CD451" i="1" a="1"/>
  <c r="CD451" i="1" s="1"/>
  <c r="CA450" i="1"/>
  <c r="CB639" i="1"/>
  <c r="CD639" i="1" a="1"/>
  <c r="CD639" i="1" s="1"/>
  <c r="CB676" i="1"/>
  <c r="CD676" i="1" a="1"/>
  <c r="CD676" i="1" s="1"/>
  <c r="CB525" i="1"/>
  <c r="CD525" i="1" a="1"/>
  <c r="CD525" i="1" s="1"/>
  <c r="CB538" i="1"/>
  <c r="CD538" i="1" a="1"/>
  <c r="CD538" i="1" s="1"/>
  <c r="CB620" i="1"/>
  <c r="CD620" i="1" a="1"/>
  <c r="CD620" i="1" s="1"/>
  <c r="CB572" i="1"/>
  <c r="CD572" i="1" a="1"/>
  <c r="CD572" i="1" s="1"/>
  <c r="CB303" i="1"/>
  <c r="CD303" i="1" a="1"/>
  <c r="CD303" i="1" s="1"/>
  <c r="CB433" i="1"/>
  <c r="CD433" i="1" a="1"/>
  <c r="CD433" i="1" s="1"/>
  <c r="CB259" i="1"/>
  <c r="CD259" i="1" a="1"/>
  <c r="CD259" i="1" s="1"/>
  <c r="CB491" i="1"/>
  <c r="CD491" i="1" a="1"/>
  <c r="CD491" i="1" s="1"/>
  <c r="CB147" i="1"/>
  <c r="CD147" i="1" a="1"/>
  <c r="CD147" i="1" s="1"/>
  <c r="AW253" i="1"/>
  <c r="CB488" i="1"/>
  <c r="CD488" i="1" a="1"/>
  <c r="CD488" i="1" s="1"/>
  <c r="CB136" i="1"/>
  <c r="CD136" i="1" a="1"/>
  <c r="CD136" i="1" s="1"/>
  <c r="CB435" i="1"/>
  <c r="CD435" i="1" a="1"/>
  <c r="CD435" i="1" s="1"/>
  <c r="CB413" i="1"/>
  <c r="CD413" i="1" a="1"/>
  <c r="CD413" i="1" s="1"/>
  <c r="CB636" i="1"/>
  <c r="CD636" i="1" a="1"/>
  <c r="CD636" i="1" s="1"/>
  <c r="AV687" i="1"/>
  <c r="AW687" i="1" s="1"/>
  <c r="CB634" i="1"/>
  <c r="CD634" i="1" a="1"/>
  <c r="CD634" i="1" s="1"/>
  <c r="CB671" i="1"/>
  <c r="CD671" i="1" a="1"/>
  <c r="CD671" i="1" s="1"/>
  <c r="CB534" i="1"/>
  <c r="CD534" i="1" a="1"/>
  <c r="CD534" i="1" s="1"/>
  <c r="CB523" i="1"/>
  <c r="CD523" i="1" a="1"/>
  <c r="CD523" i="1" s="1"/>
  <c r="CB524" i="1"/>
  <c r="CD524" i="1" a="1"/>
  <c r="CD524" i="1" s="1"/>
  <c r="CB195" i="1"/>
  <c r="CD195" i="1" a="1"/>
  <c r="CD195" i="1" s="1"/>
  <c r="CB462" i="1"/>
  <c r="CD462" i="1" a="1"/>
  <c r="CD462" i="1" s="1"/>
  <c r="CA446" i="1"/>
  <c r="CB391" i="1"/>
  <c r="CD391" i="1" a="1"/>
  <c r="CD391" i="1" s="1"/>
  <c r="CB246" i="1"/>
  <c r="CD246" i="1" a="1"/>
  <c r="CD246" i="1" s="1"/>
  <c r="CA389" i="1"/>
  <c r="CB679" i="1"/>
  <c r="CD679" i="1" a="1"/>
  <c r="CD679" i="1" s="1"/>
  <c r="CB641" i="1"/>
  <c r="CD641" i="1" a="1"/>
  <c r="CD641" i="1" s="1"/>
  <c r="CB338" i="1"/>
  <c r="CD338" i="1" a="1"/>
  <c r="CD338" i="1" s="1"/>
  <c r="CB257" i="1"/>
  <c r="CD257" i="1" a="1"/>
  <c r="CD257" i="1" s="1"/>
  <c r="CB327" i="1"/>
  <c r="CD327" i="1" a="1"/>
  <c r="CD327" i="1" s="1"/>
  <c r="CB562" i="1"/>
  <c r="CD562" i="1" a="1"/>
  <c r="CD562" i="1" s="1"/>
  <c r="CB362" i="1"/>
  <c r="CD362" i="1" a="1"/>
  <c r="CD362" i="1" s="1"/>
  <c r="CA385" i="1"/>
  <c r="CB367" i="1"/>
  <c r="CD367" i="1" a="1"/>
  <c r="CD367" i="1" s="1"/>
  <c r="CB214" i="1"/>
  <c r="CD214" i="1" a="1"/>
  <c r="CD214" i="1" s="1"/>
  <c r="CA325" i="1"/>
  <c r="CB645" i="1"/>
  <c r="CD645" i="1" a="1"/>
  <c r="CD645" i="1" s="1"/>
  <c r="CB533" i="1"/>
  <c r="CD533" i="1" a="1"/>
  <c r="CD533" i="1" s="1"/>
  <c r="CB558" i="1"/>
  <c r="CD558" i="1" a="1"/>
  <c r="CD558" i="1" s="1"/>
  <c r="CB529" i="1"/>
  <c r="CD529" i="1" a="1"/>
  <c r="CD529" i="1" s="1"/>
  <c r="AV20" i="1"/>
  <c r="AX20" i="1" a="1"/>
  <c r="AX20" i="1" s="1"/>
  <c r="AW461" i="1"/>
  <c r="AY461" i="1" a="1"/>
  <c r="AY461" i="1" s="1"/>
  <c r="CA55" i="1"/>
  <c r="CC55" i="1" a="1"/>
  <c r="CC55" i="1" s="1"/>
  <c r="CA69" i="1"/>
  <c r="CC69" i="1" a="1"/>
  <c r="CC69" i="1" s="1"/>
  <c r="CA137" i="1"/>
  <c r="CC137" i="1" a="1"/>
  <c r="CC137" i="1" s="1"/>
  <c r="CA335" i="1"/>
  <c r="CC335" i="1" a="1"/>
  <c r="CC335" i="1" s="1"/>
  <c r="CA302" i="1"/>
  <c r="CC302" i="1" a="1"/>
  <c r="CC302" i="1" s="1"/>
  <c r="CA404" i="1"/>
  <c r="CC404" i="1" a="1"/>
  <c r="CC404" i="1" s="1"/>
  <c r="CA149" i="1"/>
  <c r="CC149" i="1" a="1"/>
  <c r="CC149" i="1" s="1"/>
  <c r="CA227" i="1"/>
  <c r="CC227" i="1" a="1"/>
  <c r="CC227" i="1" s="1"/>
  <c r="CA431" i="1"/>
  <c r="CC431" i="1" a="1"/>
  <c r="CC431" i="1" s="1"/>
  <c r="AV119" i="1"/>
  <c r="AX119" i="1" a="1"/>
  <c r="AX119" i="1" s="1"/>
  <c r="AV307" i="1"/>
  <c r="AX307" i="1" a="1"/>
  <c r="AX307" i="1" s="1"/>
  <c r="AV186" i="1"/>
  <c r="AX186" i="1" a="1"/>
  <c r="AX186" i="1" s="1"/>
  <c r="CB551" i="1"/>
  <c r="CC551" i="1" a="1"/>
  <c r="CC551" i="1" s="1"/>
  <c r="CB542" i="1"/>
  <c r="CC542" i="1" a="1"/>
  <c r="CC542" i="1" s="1"/>
  <c r="CB613" i="1"/>
  <c r="CC613" i="1" a="1"/>
  <c r="CC613" i="1" s="1"/>
  <c r="AV76" i="1"/>
  <c r="AX76" i="1" a="1"/>
  <c r="AX76" i="1" s="1"/>
  <c r="AV491" i="1"/>
  <c r="AV393" i="1"/>
  <c r="AW106" i="1"/>
  <c r="AX106" i="1" a="1"/>
  <c r="AX106" i="1" s="1"/>
  <c r="AW144" i="1"/>
  <c r="AX144" i="1" a="1"/>
  <c r="AX144" i="1" s="1"/>
  <c r="AW158" i="1"/>
  <c r="AY158" i="1" a="1"/>
  <c r="AY158" i="1" s="1"/>
  <c r="AV78" i="1"/>
  <c r="AX78" i="1" a="1"/>
  <c r="AX78" i="1" s="1"/>
  <c r="AW340" i="1"/>
  <c r="AY340" i="1" a="1"/>
  <c r="AY340" i="1" s="1"/>
  <c r="CA91" i="1"/>
  <c r="CC91" i="1" a="1"/>
  <c r="CC91" i="1" s="1"/>
  <c r="CA105" i="1"/>
  <c r="CC105" i="1" a="1"/>
  <c r="CC105" i="1" s="1"/>
  <c r="CA104" i="1"/>
  <c r="CC104" i="1" a="1"/>
  <c r="CC104" i="1" s="1"/>
  <c r="CA111" i="1"/>
  <c r="CC111" i="1" a="1"/>
  <c r="CC111" i="1" s="1"/>
  <c r="CA47" i="1"/>
  <c r="CC47" i="1" a="1"/>
  <c r="CC47" i="1" s="1"/>
  <c r="AV39" i="1"/>
  <c r="AX39" i="1" a="1"/>
  <c r="AX39" i="1" s="1"/>
  <c r="CB94" i="1"/>
  <c r="CC94" i="1" a="1"/>
  <c r="CC94" i="1" s="1"/>
  <c r="CA61" i="1"/>
  <c r="CC61" i="1" a="1"/>
  <c r="CC61" i="1" s="1"/>
  <c r="CA453" i="1"/>
  <c r="CC453" i="1" a="1"/>
  <c r="CC453" i="1" s="1"/>
  <c r="CA392" i="1"/>
  <c r="CC392" i="1" a="1"/>
  <c r="CC392" i="1" s="1"/>
  <c r="CB328" i="1"/>
  <c r="CC328" i="1" a="1"/>
  <c r="CC328" i="1" s="1"/>
  <c r="CA264" i="1"/>
  <c r="CC264" i="1" a="1"/>
  <c r="CC264" i="1" s="1"/>
  <c r="CA200" i="1"/>
  <c r="CC200" i="1" a="1"/>
  <c r="CC200" i="1" s="1"/>
  <c r="CA129" i="1"/>
  <c r="CC129" i="1" a="1"/>
  <c r="CC129" i="1" s="1"/>
  <c r="CA460" i="1"/>
  <c r="CC460" i="1" a="1"/>
  <c r="CC460" i="1" s="1"/>
  <c r="CA427" i="1"/>
  <c r="CC427" i="1" a="1"/>
  <c r="CC427" i="1" s="1"/>
  <c r="CA358" i="1"/>
  <c r="CC358" i="1" a="1"/>
  <c r="CC358" i="1" s="1"/>
  <c r="CA294" i="1"/>
  <c r="CC294" i="1" a="1"/>
  <c r="CC294" i="1" s="1"/>
  <c r="CB230" i="1"/>
  <c r="CC230" i="1" a="1"/>
  <c r="CC230" i="1" s="1"/>
  <c r="CA166" i="1"/>
  <c r="CC166" i="1" a="1"/>
  <c r="CC166" i="1" s="1"/>
  <c r="CB457" i="1"/>
  <c r="CC457" i="1" a="1"/>
  <c r="CC457" i="1" s="1"/>
  <c r="CA396" i="1"/>
  <c r="CC396" i="1" a="1"/>
  <c r="CC396" i="1" s="1"/>
  <c r="CA332" i="1"/>
  <c r="CC332" i="1" a="1"/>
  <c r="CC332" i="1" s="1"/>
  <c r="CA268" i="1"/>
  <c r="CC268" i="1" a="1"/>
  <c r="CC268" i="1" s="1"/>
  <c r="CA204" i="1"/>
  <c r="CC204" i="1" a="1"/>
  <c r="CC204" i="1" s="1"/>
  <c r="CA141" i="1"/>
  <c r="CC141" i="1" a="1"/>
  <c r="CC141" i="1" s="1"/>
  <c r="AV425" i="1"/>
  <c r="AX425" i="1" a="1"/>
  <c r="AX425" i="1" s="1"/>
  <c r="CA411" i="1"/>
  <c r="CC411" i="1" a="1"/>
  <c r="CC411" i="1" s="1"/>
  <c r="CB347" i="1"/>
  <c r="CC347" i="1" a="1"/>
  <c r="CC347" i="1" s="1"/>
  <c r="CA283" i="1"/>
  <c r="CC283" i="1" a="1"/>
  <c r="CC283" i="1" s="1"/>
  <c r="CA219" i="1"/>
  <c r="CC219" i="1" a="1"/>
  <c r="CC219" i="1" s="1"/>
  <c r="CA155" i="1"/>
  <c r="CC155" i="1" a="1"/>
  <c r="CC155" i="1" s="1"/>
  <c r="CA84" i="1"/>
  <c r="CC84" i="1" a="1"/>
  <c r="CC84" i="1" s="1"/>
  <c r="AV411" i="1"/>
  <c r="AX411" i="1" a="1"/>
  <c r="AX411" i="1" s="1"/>
  <c r="CA423" i="1"/>
  <c r="CC423" i="1" a="1"/>
  <c r="CC423" i="1" s="1"/>
  <c r="CA298" i="1"/>
  <c r="CC298" i="1" a="1"/>
  <c r="CC298" i="1" s="1"/>
  <c r="CA234" i="1"/>
  <c r="CC234" i="1" a="1"/>
  <c r="CC234" i="1" s="1"/>
  <c r="CA170" i="1"/>
  <c r="CC170" i="1" a="1"/>
  <c r="CC170" i="1" s="1"/>
  <c r="CA454" i="1"/>
  <c r="CC454" i="1" a="1"/>
  <c r="CC454" i="1" s="1"/>
  <c r="CA393" i="1"/>
  <c r="CC393" i="1" a="1"/>
  <c r="CC393" i="1" s="1"/>
  <c r="CA329" i="1"/>
  <c r="CC329" i="1" a="1"/>
  <c r="CC329" i="1" s="1"/>
  <c r="CA265" i="1"/>
  <c r="CC265" i="1" a="1"/>
  <c r="CC265" i="1" s="1"/>
  <c r="CA201" i="1"/>
  <c r="CC201" i="1" a="1"/>
  <c r="CC201" i="1" s="1"/>
  <c r="CA138" i="1"/>
  <c r="CC138" i="1" a="1"/>
  <c r="CC138" i="1" s="1"/>
  <c r="CA74" i="1"/>
  <c r="CC74" i="1" a="1"/>
  <c r="CC74" i="1" s="1"/>
  <c r="AW328" i="1"/>
  <c r="AX328" i="1" a="1"/>
  <c r="AX328" i="1" s="1"/>
  <c r="AV264" i="1"/>
  <c r="AX264" i="1" a="1"/>
  <c r="AX264" i="1" s="1"/>
  <c r="AV192" i="1"/>
  <c r="AX192" i="1" a="1"/>
  <c r="AX192" i="1" s="1"/>
  <c r="AW415" i="1"/>
  <c r="AX415" i="1" a="1"/>
  <c r="AX415" i="1" s="1"/>
  <c r="AV351" i="1"/>
  <c r="AX351" i="1" a="1"/>
  <c r="AX351" i="1" s="1"/>
  <c r="AW287" i="1"/>
  <c r="AX287" i="1" a="1"/>
  <c r="AX287" i="1" s="1"/>
  <c r="AV223" i="1"/>
  <c r="AX223" i="1" a="1"/>
  <c r="AX223" i="1" s="1"/>
  <c r="AW159" i="1"/>
  <c r="AX159" i="1" a="1"/>
  <c r="AX159" i="1" s="1"/>
  <c r="AV366" i="1"/>
  <c r="AX366" i="1" a="1"/>
  <c r="AX366" i="1" s="1"/>
  <c r="AV302" i="1"/>
  <c r="AX302" i="1" a="1"/>
  <c r="AX302" i="1" s="1"/>
  <c r="AV238" i="1"/>
  <c r="AX238" i="1" a="1"/>
  <c r="AX238" i="1" s="1"/>
  <c r="AV174" i="1"/>
  <c r="AX174" i="1" a="1"/>
  <c r="AX174" i="1" s="1"/>
  <c r="AV111" i="1"/>
  <c r="AX111" i="1" a="1"/>
  <c r="AX111" i="1" s="1"/>
  <c r="AV356" i="1"/>
  <c r="AX356" i="1" a="1"/>
  <c r="AX356" i="1" s="1"/>
  <c r="AW292" i="1"/>
  <c r="AX292" i="1" a="1"/>
  <c r="AX292" i="1" s="1"/>
  <c r="AV228" i="1"/>
  <c r="AX228" i="1" a="1"/>
  <c r="AX228" i="1" s="1"/>
  <c r="AV164" i="1"/>
  <c r="AX164" i="1" a="1"/>
  <c r="AX164" i="1" s="1"/>
  <c r="AW101" i="1"/>
  <c r="AX101" i="1" a="1"/>
  <c r="AX101" i="1" s="1"/>
  <c r="AV363" i="1"/>
  <c r="AX363" i="1" a="1"/>
  <c r="AX363" i="1" s="1"/>
  <c r="AV299" i="1"/>
  <c r="AX299" i="1" a="1"/>
  <c r="AX299" i="1" s="1"/>
  <c r="AW235" i="1"/>
  <c r="AX235" i="1" a="1"/>
  <c r="AX235" i="1" s="1"/>
  <c r="AV171" i="1"/>
  <c r="AX171" i="1" a="1"/>
  <c r="AX171" i="1" s="1"/>
  <c r="AW108" i="1"/>
  <c r="AX108" i="1" a="1"/>
  <c r="AX108" i="1" s="1"/>
  <c r="AW370" i="1"/>
  <c r="AX370" i="1" a="1"/>
  <c r="AX370" i="1" s="1"/>
  <c r="AW306" i="1"/>
  <c r="AX306" i="1" a="1"/>
  <c r="AX306" i="1" s="1"/>
  <c r="AV242" i="1"/>
  <c r="AX242" i="1" a="1"/>
  <c r="AX242" i="1" s="1"/>
  <c r="AV178" i="1"/>
  <c r="AX178" i="1" a="1"/>
  <c r="AX178" i="1" s="1"/>
  <c r="CB480" i="1"/>
  <c r="CC480" i="1" a="1"/>
  <c r="CC480" i="1" s="1"/>
  <c r="CA466" i="1"/>
  <c r="CC466" i="1" a="1"/>
  <c r="CC466" i="1" s="1"/>
  <c r="AV451" i="1"/>
  <c r="AX451" i="1" a="1"/>
  <c r="AX451" i="1" s="1"/>
  <c r="CB397" i="1"/>
  <c r="CC397" i="1" a="1"/>
  <c r="CC397" i="1" s="1"/>
  <c r="CA333" i="1"/>
  <c r="CC333" i="1" a="1"/>
  <c r="CC333" i="1" s="1"/>
  <c r="CB269" i="1"/>
  <c r="CC269" i="1" a="1"/>
  <c r="CC269" i="1" s="1"/>
  <c r="CB142" i="1"/>
  <c r="CC142" i="1" a="1"/>
  <c r="CC142" i="1" s="1"/>
  <c r="AV450" i="1"/>
  <c r="AX450" i="1" a="1"/>
  <c r="AX450" i="1" s="1"/>
  <c r="AV389" i="1"/>
  <c r="AX389" i="1" a="1"/>
  <c r="AX389" i="1" s="1"/>
  <c r="AV325" i="1"/>
  <c r="AX325" i="1" a="1"/>
  <c r="AX325" i="1" s="1"/>
  <c r="AV261" i="1"/>
  <c r="AX261" i="1" a="1"/>
  <c r="AX261" i="1" s="1"/>
  <c r="AV483" i="1"/>
  <c r="AX483" i="1" a="1"/>
  <c r="AX483" i="1" s="1"/>
  <c r="AV229" i="1"/>
  <c r="AX229" i="1" a="1"/>
  <c r="AX229" i="1" s="1"/>
  <c r="AV165" i="1"/>
  <c r="AX165" i="1" a="1"/>
  <c r="AX165" i="1" s="1"/>
  <c r="AV438" i="1"/>
  <c r="AX438" i="1" a="1"/>
  <c r="AX438" i="1" s="1"/>
  <c r="AV345" i="1"/>
  <c r="AX345" i="1" a="1"/>
  <c r="AX345" i="1" s="1"/>
  <c r="AV422" i="1"/>
  <c r="AX422" i="1" a="1"/>
  <c r="AX422" i="1" s="1"/>
  <c r="AV9" i="1"/>
  <c r="AY9" i="1" s="1" a="1"/>
  <c r="AY9" i="1" s="1"/>
  <c r="AX9" i="1" a="1"/>
  <c r="AX9" i="1" s="1"/>
  <c r="CA13" i="1"/>
  <c r="CC13" i="1" a="1"/>
  <c r="CC13" i="1" s="1"/>
  <c r="CA7" i="1"/>
  <c r="CC7" i="1" a="1"/>
  <c r="CC7" i="1" s="1"/>
  <c r="AW623" i="1"/>
  <c r="AY623" i="1" a="1"/>
  <c r="AY623" i="1" s="1"/>
  <c r="AW661" i="1"/>
  <c r="AY661" i="1" a="1"/>
  <c r="AY661" i="1" s="1"/>
  <c r="AY687" i="1" a="1"/>
  <c r="AY687" i="1" s="1"/>
  <c r="AW552" i="1"/>
  <c r="AY552" i="1" a="1"/>
  <c r="AY552" i="1" s="1"/>
  <c r="AW557" i="1"/>
  <c r="AY557" i="1" a="1"/>
  <c r="AY557" i="1" s="1"/>
  <c r="CA614" i="1"/>
  <c r="CC614" i="1" a="1"/>
  <c r="CC614" i="1" s="1"/>
  <c r="AV600" i="1"/>
  <c r="AX600" i="1" a="1"/>
  <c r="AX600" i="1" s="1"/>
  <c r="AV674" i="1"/>
  <c r="AX674" i="1" a="1"/>
  <c r="AX674" i="1" s="1"/>
  <c r="AW693" i="1"/>
  <c r="AX693" i="1" a="1"/>
  <c r="AX693" i="1" s="1"/>
  <c r="AV665" i="1"/>
  <c r="AX665" i="1" a="1"/>
  <c r="AX665" i="1" s="1"/>
  <c r="CA605" i="1"/>
  <c r="CC605" i="1" a="1"/>
  <c r="CC605" i="1" s="1"/>
  <c r="CA666" i="1"/>
  <c r="CC666" i="1" a="1"/>
  <c r="CC666" i="1" s="1"/>
  <c r="AV626" i="1"/>
  <c r="AX626" i="1" a="1"/>
  <c r="AX626" i="1" s="1"/>
  <c r="AW597" i="1"/>
  <c r="AX597" i="1" a="1"/>
  <c r="AX597" i="1" s="1"/>
  <c r="CA681" i="1"/>
  <c r="CC681" i="1" a="1"/>
  <c r="CC681" i="1" s="1"/>
  <c r="CA668" i="1"/>
  <c r="CC668" i="1" a="1"/>
  <c r="CC668" i="1" s="1"/>
  <c r="CA631" i="1"/>
  <c r="CC631" i="1" a="1"/>
  <c r="CC631" i="1" s="1"/>
  <c r="AV610" i="1"/>
  <c r="AX610" i="1" a="1"/>
  <c r="AX610" i="1" s="1"/>
  <c r="AV532" i="1"/>
  <c r="AX532" i="1" a="1"/>
  <c r="AX532" i="1" s="1"/>
  <c r="CA500" i="1"/>
  <c r="CC500" i="1" a="1"/>
  <c r="CC500" i="1" s="1"/>
  <c r="AV540" i="1"/>
  <c r="AX540" i="1" a="1"/>
  <c r="AX540" i="1" s="1"/>
  <c r="AV589" i="1"/>
  <c r="AX589" i="1" a="1"/>
  <c r="AX589" i="1" s="1"/>
  <c r="AV571" i="1"/>
  <c r="AX571" i="1" a="1"/>
  <c r="AX571" i="1" s="1"/>
  <c r="AV556" i="1"/>
  <c r="AX556" i="1" a="1"/>
  <c r="AX556" i="1" s="1"/>
  <c r="AV526" i="1"/>
  <c r="AX526" i="1" a="1"/>
  <c r="AX526" i="1" s="1"/>
  <c r="CA518" i="1"/>
  <c r="CC518" i="1" a="1"/>
  <c r="CC518" i="1" s="1"/>
  <c r="AW496" i="1"/>
  <c r="AX496" i="1" a="1"/>
  <c r="AX496" i="1" s="1"/>
  <c r="CA589" i="1"/>
  <c r="CC589" i="1" a="1"/>
  <c r="CC589" i="1" s="1"/>
  <c r="CA515" i="1"/>
  <c r="CC515" i="1" a="1"/>
  <c r="CC515" i="1" s="1"/>
  <c r="AV567" i="1"/>
  <c r="AX567" i="1" a="1"/>
  <c r="AX567" i="1" s="1"/>
  <c r="AW550" i="1"/>
  <c r="AX550" i="1" a="1"/>
  <c r="AX550" i="1" s="1"/>
  <c r="AV537" i="1"/>
  <c r="AX537" i="1" a="1"/>
  <c r="AX537" i="1" s="1"/>
  <c r="AV521" i="1"/>
  <c r="AX521" i="1" a="1"/>
  <c r="AX521" i="1" s="1"/>
  <c r="CA498" i="1"/>
  <c r="CC498" i="1" a="1"/>
  <c r="CC498" i="1" s="1"/>
  <c r="CA556" i="1"/>
  <c r="CD556" i="1" s="1" a="1"/>
  <c r="CD556" i="1" s="1"/>
  <c r="CC556" i="1" a="1"/>
  <c r="CC556" i="1" s="1"/>
  <c r="CA531" i="1"/>
  <c r="CC531" i="1" a="1"/>
  <c r="CC531" i="1" s="1"/>
  <c r="CB494" i="1"/>
  <c r="CC494" i="1" a="1"/>
  <c r="CC494" i="1" s="1"/>
  <c r="AV648" i="1"/>
  <c r="AX648" i="1" a="1"/>
  <c r="AX648" i="1" s="1"/>
  <c r="CB616" i="1"/>
  <c r="CC616" i="1" a="1"/>
  <c r="CC616" i="1" s="1"/>
  <c r="AW494" i="1"/>
  <c r="AX494" i="1" a="1"/>
  <c r="AX494" i="1" s="1"/>
  <c r="AW569" i="1"/>
  <c r="AX569" i="1" a="1"/>
  <c r="AX569" i="1" s="1"/>
  <c r="AV645" i="1"/>
  <c r="AX645" i="1" a="1"/>
  <c r="AX645" i="1" s="1"/>
  <c r="CB112" i="1"/>
  <c r="CC112" i="1" a="1"/>
  <c r="CC112" i="1" s="1"/>
  <c r="CA102" i="1"/>
  <c r="CC102" i="1" a="1"/>
  <c r="CC102" i="1" s="1"/>
  <c r="CA399" i="1"/>
  <c r="CC399" i="1" a="1"/>
  <c r="CC399" i="1" s="1"/>
  <c r="CA366" i="1"/>
  <c r="CC366" i="1" a="1"/>
  <c r="CC366" i="1" s="1"/>
  <c r="CA340" i="1"/>
  <c r="CC340" i="1" a="1"/>
  <c r="CC340" i="1" s="1"/>
  <c r="CA401" i="1"/>
  <c r="CC401" i="1" a="1"/>
  <c r="CC401" i="1" s="1"/>
  <c r="AV300" i="1"/>
  <c r="AX300" i="1" a="1"/>
  <c r="AX300" i="1" s="1"/>
  <c r="CA213" i="1"/>
  <c r="CC213" i="1" a="1"/>
  <c r="CC213" i="1" s="1"/>
  <c r="AW397" i="1"/>
  <c r="AX397" i="1" a="1"/>
  <c r="AX397" i="1" s="1"/>
  <c r="AV423" i="1"/>
  <c r="AX423" i="1" a="1"/>
  <c r="AX423" i="1" s="1"/>
  <c r="AV305" i="1"/>
  <c r="AX305" i="1" a="1"/>
  <c r="AX305" i="1" s="1"/>
  <c r="AV13" i="1"/>
  <c r="AY13" i="1" s="1" a="1"/>
  <c r="AY13" i="1" s="1"/>
  <c r="AX13" i="1" a="1"/>
  <c r="AX13" i="1" s="1"/>
  <c r="AV7" i="1"/>
  <c r="AX7" i="1" a="1"/>
  <c r="AX7" i="1" s="1"/>
  <c r="AV11" i="1"/>
  <c r="AX11" i="1" a="1"/>
  <c r="AX11" i="1" s="1"/>
  <c r="CA629" i="1"/>
  <c r="CD629" i="1" s="1" a="1"/>
  <c r="CD629" i="1" s="1"/>
  <c r="CC629" i="1" a="1"/>
  <c r="CC629" i="1" s="1"/>
  <c r="AV675" i="1"/>
  <c r="AX675" i="1" a="1"/>
  <c r="AX675" i="1" s="1"/>
  <c r="AV574" i="1"/>
  <c r="AX574" i="1" a="1"/>
  <c r="AX574" i="1" s="1"/>
  <c r="AV501" i="1"/>
  <c r="AX501" i="1" a="1"/>
  <c r="AX501" i="1" s="1"/>
  <c r="AW495" i="1"/>
  <c r="AX495" i="1" a="1"/>
  <c r="AX495" i="1" s="1"/>
  <c r="AV516" i="1"/>
  <c r="AX516" i="1" a="1"/>
  <c r="AX516" i="1" s="1"/>
  <c r="AV605" i="1"/>
  <c r="AX605" i="1" a="1"/>
  <c r="AX605" i="1" s="1"/>
  <c r="CA100" i="1"/>
  <c r="CC100" i="1" a="1"/>
  <c r="CC100" i="1" s="1"/>
  <c r="AV68" i="1"/>
  <c r="AX68" i="1" a="1"/>
  <c r="AX68" i="1" s="1"/>
  <c r="AW354" i="1"/>
  <c r="AY354" i="1" a="1"/>
  <c r="AY354" i="1" s="1"/>
  <c r="AW241" i="1"/>
  <c r="AY241" i="1" a="1"/>
  <c r="AY241" i="1" s="1"/>
  <c r="AW435" i="1"/>
  <c r="AY435" i="1" a="1"/>
  <c r="AY435" i="1" s="1"/>
  <c r="AV70" i="1"/>
  <c r="AX70" i="1" a="1"/>
  <c r="AX70" i="1" s="1"/>
  <c r="AW149" i="1"/>
  <c r="AY149" i="1" a="1"/>
  <c r="AY149" i="1" s="1"/>
  <c r="CA83" i="1"/>
  <c r="CC83" i="1" a="1"/>
  <c r="CC83" i="1" s="1"/>
  <c r="CA97" i="1"/>
  <c r="CC97" i="1" a="1"/>
  <c r="CC97" i="1" s="1"/>
  <c r="CB96" i="1"/>
  <c r="CC96" i="1" a="1"/>
  <c r="CC96" i="1" s="1"/>
  <c r="CB103" i="1"/>
  <c r="CC103" i="1" a="1"/>
  <c r="CC103" i="1" s="1"/>
  <c r="CA39" i="1"/>
  <c r="CC39" i="1" a="1"/>
  <c r="CC39" i="1" s="1"/>
  <c r="AV31" i="1"/>
  <c r="AX31" i="1" a="1"/>
  <c r="AX31" i="1" s="1"/>
  <c r="CA86" i="1"/>
  <c r="CC86" i="1" a="1"/>
  <c r="CC86" i="1" s="1"/>
  <c r="CA117" i="1"/>
  <c r="CC117" i="1" a="1"/>
  <c r="CC117" i="1" s="1"/>
  <c r="CA53" i="1"/>
  <c r="CC53" i="1" a="1"/>
  <c r="CC53" i="1" s="1"/>
  <c r="CA445" i="1"/>
  <c r="CC445" i="1" a="1"/>
  <c r="CC445" i="1" s="1"/>
  <c r="CB384" i="1"/>
  <c r="CC384" i="1" a="1"/>
  <c r="CC384" i="1" s="1"/>
  <c r="CA320" i="1"/>
  <c r="CC320" i="1" a="1"/>
  <c r="CC320" i="1" s="1"/>
  <c r="CB121" i="1"/>
  <c r="CC121" i="1" a="1"/>
  <c r="CC121" i="1" s="1"/>
  <c r="AV416" i="1"/>
  <c r="AX416" i="1" a="1"/>
  <c r="AX416" i="1" s="1"/>
  <c r="CA452" i="1"/>
  <c r="CC452" i="1" a="1"/>
  <c r="CC452" i="1" s="1"/>
  <c r="CA383" i="1"/>
  <c r="CC383" i="1" a="1"/>
  <c r="CC383" i="1" s="1"/>
  <c r="CA319" i="1"/>
  <c r="CC319" i="1" a="1"/>
  <c r="CC319" i="1" s="1"/>
  <c r="CA255" i="1"/>
  <c r="CC255" i="1" a="1"/>
  <c r="CC255" i="1" s="1"/>
  <c r="CA191" i="1"/>
  <c r="CC191" i="1" a="1"/>
  <c r="CC191" i="1" s="1"/>
  <c r="CA128" i="1"/>
  <c r="CC128" i="1" a="1"/>
  <c r="CC128" i="1" s="1"/>
  <c r="CA414" i="1"/>
  <c r="CC414" i="1" a="1"/>
  <c r="CC414" i="1" s="1"/>
  <c r="CB350" i="1"/>
  <c r="CC350" i="1" a="1"/>
  <c r="CC350" i="1" s="1"/>
  <c r="CA286" i="1"/>
  <c r="CC286" i="1" a="1"/>
  <c r="CC286" i="1" s="1"/>
  <c r="CB222" i="1"/>
  <c r="CC222" i="1" a="1"/>
  <c r="CC222" i="1" s="1"/>
  <c r="CA158" i="1"/>
  <c r="CC158" i="1" a="1"/>
  <c r="CC158" i="1" s="1"/>
  <c r="CA449" i="1"/>
  <c r="CC449" i="1" a="1"/>
  <c r="CC449" i="1" s="1"/>
  <c r="CB388" i="1"/>
  <c r="CC388" i="1" a="1"/>
  <c r="CC388" i="1" s="1"/>
  <c r="CA324" i="1"/>
  <c r="CC324" i="1" a="1"/>
  <c r="CC324" i="1" s="1"/>
  <c r="CA260" i="1"/>
  <c r="CC260" i="1" a="1"/>
  <c r="CC260" i="1" s="1"/>
  <c r="CA196" i="1"/>
  <c r="CC196" i="1" a="1"/>
  <c r="CC196" i="1" s="1"/>
  <c r="CA133" i="1"/>
  <c r="CC133" i="1" a="1"/>
  <c r="CC133" i="1" s="1"/>
  <c r="AV419" i="1"/>
  <c r="AX419" i="1" a="1"/>
  <c r="AX419" i="1" s="1"/>
  <c r="CA476" i="1"/>
  <c r="CC476" i="1" a="1"/>
  <c r="CC476" i="1" s="1"/>
  <c r="CA403" i="1"/>
  <c r="CC403" i="1" a="1"/>
  <c r="CC403" i="1" s="1"/>
  <c r="CA339" i="1"/>
  <c r="CC339" i="1" a="1"/>
  <c r="CC339" i="1" s="1"/>
  <c r="CA275" i="1"/>
  <c r="CC275" i="1" a="1"/>
  <c r="CC275" i="1" s="1"/>
  <c r="CA211" i="1"/>
  <c r="CC211" i="1" a="1"/>
  <c r="CC211" i="1" s="1"/>
  <c r="CB148" i="1"/>
  <c r="CC148" i="1" a="1"/>
  <c r="CC148" i="1" s="1"/>
  <c r="CA76" i="1"/>
  <c r="CC76" i="1" a="1"/>
  <c r="CC76" i="1" s="1"/>
  <c r="CB418" i="1"/>
  <c r="CC418" i="1" a="1"/>
  <c r="CC418" i="1" s="1"/>
  <c r="CA354" i="1"/>
  <c r="CC354" i="1" a="1"/>
  <c r="CC354" i="1" s="1"/>
  <c r="CA290" i="1"/>
  <c r="CC290" i="1" a="1"/>
  <c r="CC290" i="1" s="1"/>
  <c r="CB226" i="1"/>
  <c r="CC226" i="1" a="1"/>
  <c r="CC226" i="1" s="1"/>
  <c r="CA162" i="1"/>
  <c r="CC162" i="1" a="1"/>
  <c r="CC162" i="1" s="1"/>
  <c r="CB321" i="1"/>
  <c r="CC321" i="1" a="1"/>
  <c r="CC321" i="1" s="1"/>
  <c r="AW384" i="1"/>
  <c r="AX384" i="1" a="1"/>
  <c r="AX384" i="1" s="1"/>
  <c r="AV407" i="1"/>
  <c r="AX407" i="1" a="1"/>
  <c r="AX407" i="1" s="1"/>
  <c r="AV343" i="1"/>
  <c r="AX343" i="1" a="1"/>
  <c r="AX343" i="1" s="1"/>
  <c r="AW279" i="1"/>
  <c r="AX279" i="1" a="1"/>
  <c r="AX279" i="1" s="1"/>
  <c r="AW215" i="1"/>
  <c r="AX215" i="1" a="1"/>
  <c r="AX215" i="1" s="1"/>
  <c r="AW152" i="1"/>
  <c r="AX152" i="1" a="1"/>
  <c r="AX152" i="1" s="1"/>
  <c r="AV358" i="1"/>
  <c r="AX358" i="1" a="1"/>
  <c r="AX358" i="1" s="1"/>
  <c r="AV294" i="1"/>
  <c r="AX294" i="1" a="1"/>
  <c r="AX294" i="1" s="1"/>
  <c r="AW230" i="1"/>
  <c r="AX230" i="1" a="1"/>
  <c r="AX230" i="1" s="1"/>
  <c r="AV166" i="1"/>
  <c r="AX166" i="1" a="1"/>
  <c r="AX166" i="1" s="1"/>
  <c r="AW103" i="1"/>
  <c r="EO103" i="1" s="1"/>
  <c r="R103" i="1" s="1"/>
  <c r="AX103" i="1" a="1"/>
  <c r="AX103" i="1" s="1"/>
  <c r="AV348" i="1"/>
  <c r="AX348" i="1" a="1"/>
  <c r="AX348" i="1" s="1"/>
  <c r="AW284" i="1"/>
  <c r="AX284" i="1" a="1"/>
  <c r="AX284" i="1" s="1"/>
  <c r="AW220" i="1"/>
  <c r="AX220" i="1" a="1"/>
  <c r="AX220" i="1" s="1"/>
  <c r="AW156" i="1"/>
  <c r="AX156" i="1" a="1"/>
  <c r="AX156" i="1" s="1"/>
  <c r="AV185" i="1"/>
  <c r="AX185" i="1" a="1"/>
  <c r="AX185" i="1" s="1"/>
  <c r="AV355" i="1"/>
  <c r="AX355" i="1" a="1"/>
  <c r="AX355" i="1" s="1"/>
  <c r="AV291" i="1"/>
  <c r="AX291" i="1" a="1"/>
  <c r="AX291" i="1" s="1"/>
  <c r="AV227" i="1"/>
  <c r="AX227" i="1" a="1"/>
  <c r="AX227" i="1" s="1"/>
  <c r="AV163" i="1"/>
  <c r="AX163" i="1" a="1"/>
  <c r="AX163" i="1" s="1"/>
  <c r="AV169" i="1"/>
  <c r="AX169" i="1" a="1"/>
  <c r="AX169" i="1" s="1"/>
  <c r="AV362" i="1"/>
  <c r="AX362" i="1" a="1"/>
  <c r="AX362" i="1" s="1"/>
  <c r="AV298" i="1"/>
  <c r="AX298" i="1" a="1"/>
  <c r="AX298" i="1" s="1"/>
  <c r="AV234" i="1"/>
  <c r="AX234" i="1" a="1"/>
  <c r="AX234" i="1" s="1"/>
  <c r="AV170" i="1"/>
  <c r="AX170" i="1" a="1"/>
  <c r="AX170" i="1" s="1"/>
  <c r="AV488" i="1"/>
  <c r="AX488" i="1" a="1"/>
  <c r="AX488" i="1" s="1"/>
  <c r="CA459" i="1"/>
  <c r="CC459" i="1" a="1"/>
  <c r="CC459" i="1" s="1"/>
  <c r="AV443" i="1"/>
  <c r="AX443" i="1" a="1"/>
  <c r="AX443" i="1" s="1"/>
  <c r="AV442" i="1"/>
  <c r="AX442" i="1" a="1"/>
  <c r="AX442" i="1" s="1"/>
  <c r="AV381" i="1"/>
  <c r="AX381" i="1" a="1"/>
  <c r="AX381" i="1" s="1"/>
  <c r="AV317" i="1"/>
  <c r="AX317" i="1" a="1"/>
  <c r="AX317" i="1" s="1"/>
  <c r="CA483" i="1"/>
  <c r="CC483" i="1" a="1"/>
  <c r="CC483" i="1" s="1"/>
  <c r="AV475" i="1"/>
  <c r="AX475" i="1" a="1"/>
  <c r="AX475" i="1" s="1"/>
  <c r="AV221" i="1"/>
  <c r="AX221" i="1" a="1"/>
  <c r="AX221" i="1" s="1"/>
  <c r="AV157" i="1"/>
  <c r="AX157" i="1" a="1"/>
  <c r="AX157" i="1" s="1"/>
  <c r="AV385" i="1"/>
  <c r="AX385" i="1" a="1"/>
  <c r="AX385" i="1" s="1"/>
  <c r="AW297" i="1"/>
  <c r="AX297" i="1" a="1"/>
  <c r="AX297" i="1" s="1"/>
  <c r="AV193" i="1"/>
  <c r="AX193" i="1" a="1"/>
  <c r="AX193" i="1" s="1"/>
  <c r="AW409" i="1"/>
  <c r="AX409" i="1" a="1"/>
  <c r="AX409" i="1" s="1"/>
  <c r="AV377" i="1"/>
  <c r="AX377" i="1" a="1"/>
  <c r="AX377" i="1" s="1"/>
  <c r="CA12" i="1"/>
  <c r="CC12" i="1" a="1"/>
  <c r="CC12" i="1" s="1"/>
  <c r="CA2" i="1"/>
  <c r="CC2" i="1" a="1"/>
  <c r="CC2" i="1" s="1"/>
  <c r="CA8" i="1"/>
  <c r="CC8" i="1" a="1"/>
  <c r="CC8" i="1" s="1"/>
  <c r="CB622" i="1"/>
  <c r="CC622" i="1" a="1"/>
  <c r="CC622" i="1" s="1"/>
  <c r="AW606" i="1"/>
  <c r="AY606" i="1" a="1"/>
  <c r="AY606" i="1" s="1"/>
  <c r="AW536" i="1"/>
  <c r="AY536" i="1" a="1"/>
  <c r="AY536" i="1" s="1"/>
  <c r="CB549" i="1"/>
  <c r="CC549" i="1" a="1"/>
  <c r="CC549" i="1" s="1"/>
  <c r="CB543" i="1"/>
  <c r="CC543" i="1" a="1"/>
  <c r="CC543" i="1" s="1"/>
  <c r="AW539" i="1"/>
  <c r="AY539" i="1" a="1"/>
  <c r="AY539" i="1" s="1"/>
  <c r="AW525" i="1"/>
  <c r="AY525" i="1" a="1"/>
  <c r="AY525" i="1" s="1"/>
  <c r="CA642" i="1"/>
  <c r="CC642" i="1" a="1"/>
  <c r="CC642" i="1" s="1"/>
  <c r="AV628" i="1"/>
  <c r="AX628" i="1" a="1"/>
  <c r="AX628" i="1" s="1"/>
  <c r="AV625" i="1"/>
  <c r="AX625" i="1" a="1"/>
  <c r="AX625" i="1" s="1"/>
  <c r="AW607" i="1"/>
  <c r="AX607" i="1" a="1"/>
  <c r="AX607" i="1" s="1"/>
  <c r="AV578" i="1"/>
  <c r="AX578" i="1" a="1"/>
  <c r="AX578" i="1" s="1"/>
  <c r="AW549" i="1"/>
  <c r="AX549" i="1" a="1"/>
  <c r="AX549" i="1" s="1"/>
  <c r="AV499" i="1"/>
  <c r="AX499" i="1" a="1"/>
  <c r="AX499" i="1" s="1"/>
  <c r="AV527" i="1"/>
  <c r="AX527" i="1" a="1"/>
  <c r="AX527" i="1" s="1"/>
  <c r="CA555" i="1"/>
  <c r="CC555" i="1" a="1"/>
  <c r="CC555" i="1" s="1"/>
  <c r="CA521" i="1"/>
  <c r="CC521" i="1" a="1"/>
  <c r="CC521" i="1" s="1"/>
  <c r="AW542" i="1"/>
  <c r="AX542" i="1" a="1"/>
  <c r="AX542" i="1" s="1"/>
  <c r="CB496" i="1"/>
  <c r="CC496" i="1" a="1"/>
  <c r="CC496" i="1" s="1"/>
  <c r="AV566" i="1"/>
  <c r="AX566" i="1" a="1"/>
  <c r="AX566" i="1" s="1"/>
  <c r="AV553" i="1"/>
  <c r="AX553" i="1" a="1"/>
  <c r="AX553" i="1" s="1"/>
  <c r="CA512" i="1"/>
  <c r="CC512" i="1" a="1"/>
  <c r="CC512" i="1" s="1"/>
  <c r="CA14" i="1"/>
  <c r="CC14" i="1" a="1"/>
  <c r="CC14" i="1" s="1"/>
  <c r="AV573" i="1"/>
  <c r="AX573" i="1" a="1"/>
  <c r="AX573" i="1" s="1"/>
  <c r="AW541" i="1"/>
  <c r="AX541" i="1" a="1"/>
  <c r="AX541" i="1" s="1"/>
  <c r="AV560" i="1"/>
  <c r="AX560" i="1" a="1"/>
  <c r="AX560" i="1" s="1"/>
  <c r="AW493" i="1"/>
  <c r="AX493" i="1" a="1"/>
  <c r="AX493" i="1" s="1"/>
  <c r="CA579" i="1"/>
  <c r="CC579" i="1" a="1"/>
  <c r="CC579" i="1" s="1"/>
  <c r="AV587" i="1"/>
  <c r="AX587" i="1" a="1"/>
  <c r="AX587" i="1" s="1"/>
  <c r="AW114" i="1"/>
  <c r="AX114" i="1" a="1"/>
  <c r="AX114" i="1" s="1"/>
  <c r="AW256" i="1"/>
  <c r="AY256" i="1" a="1"/>
  <c r="AY256" i="1" s="1"/>
  <c r="AV86" i="1"/>
  <c r="AX86" i="1" a="1"/>
  <c r="AX86" i="1" s="1"/>
  <c r="CA113" i="1"/>
  <c r="CC113" i="1" a="1"/>
  <c r="CC113" i="1" s="1"/>
  <c r="CB336" i="1"/>
  <c r="CC336" i="1" a="1"/>
  <c r="CC336" i="1" s="1"/>
  <c r="CA464" i="1"/>
  <c r="CC464" i="1" a="1"/>
  <c r="CC464" i="1" s="1"/>
  <c r="CB212" i="1"/>
  <c r="EO212" i="1" s="1"/>
  <c r="R212" i="1" s="1"/>
  <c r="CC212" i="1" a="1"/>
  <c r="CC212" i="1" s="1"/>
  <c r="CA424" i="1"/>
  <c r="CC424" i="1" a="1"/>
  <c r="CC424" i="1" s="1"/>
  <c r="CA163" i="1"/>
  <c r="CC163" i="1" a="1"/>
  <c r="CC163" i="1" s="1"/>
  <c r="CB306" i="1"/>
  <c r="CC306" i="1" a="1"/>
  <c r="CC306" i="1" s="1"/>
  <c r="CA461" i="1"/>
  <c r="CC461" i="1" a="1"/>
  <c r="CC461" i="1" s="1"/>
  <c r="CA82" i="1"/>
  <c r="CC82" i="1" a="1"/>
  <c r="CC82" i="1" s="1"/>
  <c r="AV200" i="1"/>
  <c r="AX200" i="1" a="1"/>
  <c r="AX200" i="1" s="1"/>
  <c r="AV374" i="1"/>
  <c r="AX374" i="1" a="1"/>
  <c r="AX374" i="1" s="1"/>
  <c r="AV172" i="1"/>
  <c r="AX172" i="1" a="1"/>
  <c r="AX172" i="1" s="1"/>
  <c r="AW314" i="1"/>
  <c r="AX314" i="1" a="1"/>
  <c r="AX314" i="1" s="1"/>
  <c r="CA341" i="1"/>
  <c r="CC341" i="1" a="1"/>
  <c r="CC341" i="1" s="1"/>
  <c r="AW269" i="1"/>
  <c r="AX269" i="1" a="1"/>
  <c r="AX269" i="1" s="1"/>
  <c r="AW596" i="1"/>
  <c r="AX596" i="1" a="1"/>
  <c r="AX596" i="1" s="1"/>
  <c r="CB617" i="1"/>
  <c r="CC617" i="1" a="1"/>
  <c r="CC617" i="1" s="1"/>
  <c r="AV588" i="1"/>
  <c r="AX588" i="1" a="1"/>
  <c r="AX588" i="1" s="1"/>
  <c r="CB493" i="1"/>
  <c r="CC493" i="1" a="1"/>
  <c r="CC493" i="1" s="1"/>
  <c r="AV593" i="1"/>
  <c r="AX593" i="1" a="1"/>
  <c r="AX593" i="1" s="1"/>
  <c r="CA506" i="1"/>
  <c r="CC506" i="1" a="1"/>
  <c r="CC506" i="1" s="1"/>
  <c r="CA608" i="1"/>
  <c r="CC608" i="1" a="1"/>
  <c r="CC608" i="1" s="1"/>
  <c r="AV60" i="1"/>
  <c r="AX60" i="1" a="1"/>
  <c r="AX60" i="1" s="1"/>
  <c r="AW290" i="1"/>
  <c r="AY290" i="1" a="1"/>
  <c r="AY290" i="1" s="1"/>
  <c r="AW99" i="1"/>
  <c r="AX99" i="1" a="1"/>
  <c r="AX99" i="1" s="1"/>
  <c r="AW161" i="1"/>
  <c r="AY161" i="1" a="1"/>
  <c r="AY161" i="1" s="1"/>
  <c r="AW90" i="1"/>
  <c r="AX90" i="1" a="1"/>
  <c r="AX90" i="1" s="1"/>
  <c r="AW460" i="1"/>
  <c r="AY460" i="1" a="1"/>
  <c r="AY460" i="1" s="1"/>
  <c r="AW414" i="1"/>
  <c r="AY414" i="1" a="1"/>
  <c r="AY414" i="1" s="1"/>
  <c r="AV62" i="1"/>
  <c r="AX62" i="1" a="1"/>
  <c r="AX62" i="1" s="1"/>
  <c r="CA75" i="1"/>
  <c r="CC75" i="1" a="1"/>
  <c r="CC75" i="1" s="1"/>
  <c r="CA89" i="1"/>
  <c r="CC89" i="1" a="1"/>
  <c r="CC89" i="1" s="1"/>
  <c r="CA88" i="1"/>
  <c r="CC88" i="1" a="1"/>
  <c r="CC88" i="1" s="1"/>
  <c r="CA95" i="1"/>
  <c r="CC95" i="1" a="1"/>
  <c r="CC95" i="1" s="1"/>
  <c r="CA31" i="1"/>
  <c r="CC31" i="1" a="1"/>
  <c r="CC31" i="1" s="1"/>
  <c r="AV23" i="1"/>
  <c r="AX23" i="1" a="1"/>
  <c r="AX23" i="1" s="1"/>
  <c r="CA78" i="1"/>
  <c r="CC78" i="1" a="1"/>
  <c r="CC78" i="1" s="1"/>
  <c r="CA109" i="1"/>
  <c r="CC109" i="1" a="1"/>
  <c r="CC109" i="1" s="1"/>
  <c r="CA45" i="1"/>
  <c r="CC45" i="1" a="1"/>
  <c r="CC45" i="1" s="1"/>
  <c r="CA437" i="1"/>
  <c r="CC437" i="1" a="1"/>
  <c r="CC437" i="1" s="1"/>
  <c r="CA376" i="1"/>
  <c r="CC376" i="1" a="1"/>
  <c r="CC376" i="1" s="1"/>
  <c r="CB312" i="1"/>
  <c r="CC312" i="1" a="1"/>
  <c r="CC312" i="1" s="1"/>
  <c r="CB248" i="1"/>
  <c r="CC248" i="1" a="1"/>
  <c r="CC248" i="1" s="1"/>
  <c r="CA184" i="1"/>
  <c r="CC184" i="1" a="1"/>
  <c r="CC184" i="1" s="1"/>
  <c r="AW473" i="1"/>
  <c r="AX473" i="1" a="1"/>
  <c r="AX473" i="1" s="1"/>
  <c r="AV408" i="1"/>
  <c r="AX408" i="1" a="1"/>
  <c r="AX408" i="1" s="1"/>
  <c r="CA444" i="1"/>
  <c r="CC444" i="1" a="1"/>
  <c r="CC444" i="1" s="1"/>
  <c r="CB375" i="1"/>
  <c r="CC375" i="1" a="1"/>
  <c r="CC375" i="1" s="1"/>
  <c r="CA311" i="1"/>
  <c r="CC311" i="1" a="1"/>
  <c r="CC311" i="1" s="1"/>
  <c r="CA247" i="1"/>
  <c r="CC247" i="1" a="1"/>
  <c r="CC247" i="1" s="1"/>
  <c r="CA183" i="1"/>
  <c r="CC183" i="1" a="1"/>
  <c r="CC183" i="1" s="1"/>
  <c r="CA120" i="1"/>
  <c r="CC120" i="1" a="1"/>
  <c r="CC120" i="1" s="1"/>
  <c r="CB406" i="1"/>
  <c r="CC406" i="1" a="1"/>
  <c r="CC406" i="1" s="1"/>
  <c r="CA342" i="1"/>
  <c r="CC342" i="1" a="1"/>
  <c r="CC342" i="1" s="1"/>
  <c r="CA278" i="1"/>
  <c r="CC278" i="1" a="1"/>
  <c r="CC278" i="1" s="1"/>
  <c r="CA151" i="1"/>
  <c r="CC151" i="1" a="1"/>
  <c r="CC151" i="1" s="1"/>
  <c r="CA441" i="1"/>
  <c r="CC441" i="1" a="1"/>
  <c r="CC441" i="1" s="1"/>
  <c r="CA380" i="1"/>
  <c r="CC380" i="1" a="1"/>
  <c r="CC380" i="1" s="1"/>
  <c r="CB316" i="1"/>
  <c r="CC316" i="1" a="1"/>
  <c r="CC316" i="1" s="1"/>
  <c r="CA188" i="1"/>
  <c r="CC188" i="1" a="1"/>
  <c r="CC188" i="1" s="1"/>
  <c r="CA125" i="1"/>
  <c r="CC125" i="1" a="1"/>
  <c r="CC125" i="1" s="1"/>
  <c r="AW412" i="1"/>
  <c r="AX412" i="1" a="1"/>
  <c r="AX412" i="1" s="1"/>
  <c r="CA463" i="1"/>
  <c r="CC463" i="1" a="1"/>
  <c r="CC463" i="1" s="1"/>
  <c r="CA395" i="1"/>
  <c r="CC395" i="1" a="1"/>
  <c r="CC395" i="1" s="1"/>
  <c r="CA331" i="1"/>
  <c r="CC331" i="1" a="1"/>
  <c r="CC331" i="1" s="1"/>
  <c r="CA267" i="1"/>
  <c r="CC267" i="1" a="1"/>
  <c r="CC267" i="1" s="1"/>
  <c r="CA203" i="1"/>
  <c r="CC203" i="1" a="1"/>
  <c r="CC203" i="1" s="1"/>
  <c r="CA140" i="1"/>
  <c r="CC140" i="1" a="1"/>
  <c r="CC140" i="1" s="1"/>
  <c r="AV463" i="1"/>
  <c r="AX463" i="1" a="1"/>
  <c r="AX463" i="1" s="1"/>
  <c r="CA410" i="1"/>
  <c r="CC410" i="1" a="1"/>
  <c r="CC410" i="1" s="1"/>
  <c r="CA346" i="1"/>
  <c r="CC346" i="1" a="1"/>
  <c r="CC346" i="1" s="1"/>
  <c r="CB154" i="1"/>
  <c r="CC154" i="1" a="1"/>
  <c r="CC154" i="1" s="1"/>
  <c r="CA438" i="1"/>
  <c r="CC438" i="1" a="1"/>
  <c r="CC438" i="1" s="1"/>
  <c r="CA377" i="1"/>
  <c r="CC377" i="1" a="1"/>
  <c r="CC377" i="1" s="1"/>
  <c r="CA313" i="1"/>
  <c r="CC313" i="1" a="1"/>
  <c r="CC313" i="1" s="1"/>
  <c r="CA249" i="1"/>
  <c r="CC249" i="1" a="1"/>
  <c r="CC249" i="1" s="1"/>
  <c r="CA185" i="1"/>
  <c r="CC185" i="1" a="1"/>
  <c r="CC185" i="1" s="1"/>
  <c r="CA122" i="1"/>
  <c r="CC122" i="1" a="1"/>
  <c r="CC122" i="1" s="1"/>
  <c r="AV376" i="1"/>
  <c r="AX376" i="1" a="1"/>
  <c r="AX376" i="1" s="1"/>
  <c r="AW312" i="1"/>
  <c r="EO312" i="1" s="1"/>
  <c r="R312" i="1" s="1"/>
  <c r="AX312" i="1" a="1"/>
  <c r="AX312" i="1" s="1"/>
  <c r="AW248" i="1"/>
  <c r="EO248" i="1" s="1"/>
  <c r="R248" i="1" s="1"/>
  <c r="AX248" i="1" a="1"/>
  <c r="AX248" i="1" s="1"/>
  <c r="AV176" i="1"/>
  <c r="AX176" i="1" a="1"/>
  <c r="AX176" i="1" s="1"/>
  <c r="AV399" i="1"/>
  <c r="AX399" i="1" a="1"/>
  <c r="AX399" i="1" s="1"/>
  <c r="AV335" i="1"/>
  <c r="AX335" i="1" a="1"/>
  <c r="AX335" i="1" s="1"/>
  <c r="AV271" i="1"/>
  <c r="AX271" i="1" a="1"/>
  <c r="AX271" i="1" s="1"/>
  <c r="AW350" i="1"/>
  <c r="AX350" i="1" a="1"/>
  <c r="AX350" i="1" s="1"/>
  <c r="AW222" i="1"/>
  <c r="AX222" i="1" a="1"/>
  <c r="AX222" i="1" s="1"/>
  <c r="AW276" i="1"/>
  <c r="AX276" i="1" a="1"/>
  <c r="AX276" i="1" s="1"/>
  <c r="AW212" i="1"/>
  <c r="AX212" i="1" a="1"/>
  <c r="AX212" i="1" s="1"/>
  <c r="AV283" i="1"/>
  <c r="AX283" i="1" a="1"/>
  <c r="AX283" i="1" s="1"/>
  <c r="AV219" i="1"/>
  <c r="AX219" i="1" a="1"/>
  <c r="AX219" i="1" s="1"/>
  <c r="AV155" i="1"/>
  <c r="AX155" i="1" a="1"/>
  <c r="AX155" i="1" s="1"/>
  <c r="AW418" i="1"/>
  <c r="AX418" i="1" a="1"/>
  <c r="AX418" i="1" s="1"/>
  <c r="AW226" i="1"/>
  <c r="AX226" i="1" a="1"/>
  <c r="AX226" i="1" s="1"/>
  <c r="AW480" i="1"/>
  <c r="AX480" i="1" a="1"/>
  <c r="AX480" i="1" s="1"/>
  <c r="CA442" i="1"/>
  <c r="CC442" i="1" a="1"/>
  <c r="CC442" i="1" s="1"/>
  <c r="CA381" i="1"/>
  <c r="CC381" i="1" a="1"/>
  <c r="CC381" i="1" s="1"/>
  <c r="CA317" i="1"/>
  <c r="CC317" i="1" a="1"/>
  <c r="CC317" i="1" s="1"/>
  <c r="CB253" i="1"/>
  <c r="CC253" i="1" a="1"/>
  <c r="CC253" i="1" s="1"/>
  <c r="CA189" i="1"/>
  <c r="CC189" i="1" a="1"/>
  <c r="CC189" i="1" s="1"/>
  <c r="CA126" i="1"/>
  <c r="CC126" i="1" a="1"/>
  <c r="CC126" i="1" s="1"/>
  <c r="AV434" i="1"/>
  <c r="AX434" i="1" a="1"/>
  <c r="AX434" i="1" s="1"/>
  <c r="AV373" i="1"/>
  <c r="AX373" i="1" a="1"/>
  <c r="AX373" i="1" s="1"/>
  <c r="AV309" i="1"/>
  <c r="AX309" i="1" a="1"/>
  <c r="AX309" i="1" s="1"/>
  <c r="AW245" i="1"/>
  <c r="AX245" i="1" a="1"/>
  <c r="AX245" i="1" s="1"/>
  <c r="CA475" i="1"/>
  <c r="CC475" i="1" a="1"/>
  <c r="CC475" i="1" s="1"/>
  <c r="AV462" i="1"/>
  <c r="AX462" i="1" a="1"/>
  <c r="AX462" i="1" s="1"/>
  <c r="AV213" i="1"/>
  <c r="AX213" i="1" a="1"/>
  <c r="AX213" i="1" s="1"/>
  <c r="AW150" i="1"/>
  <c r="AX150" i="1" a="1"/>
  <c r="AX150" i="1" s="1"/>
  <c r="AW321" i="1"/>
  <c r="AX321" i="1" a="1"/>
  <c r="AX321" i="1" s="1"/>
  <c r="AV257" i="1"/>
  <c r="AX257" i="1" a="1"/>
  <c r="AX257" i="1" s="1"/>
  <c r="AV446" i="1"/>
  <c r="AX446" i="1" a="1"/>
  <c r="AX446" i="1" s="1"/>
  <c r="AW369" i="1"/>
  <c r="AX369" i="1" a="1"/>
  <c r="AX369" i="1" s="1"/>
  <c r="AV337" i="1"/>
  <c r="AX337" i="1" a="1"/>
  <c r="AX337" i="1" s="1"/>
  <c r="CA11" i="1"/>
  <c r="CC11" i="1" a="1"/>
  <c r="CC11" i="1" s="1"/>
  <c r="AV3" i="1"/>
  <c r="AY3" i="1" s="1" a="1"/>
  <c r="AY3" i="1" s="1"/>
  <c r="AX3" i="1" a="1"/>
  <c r="AX3" i="1" s="1"/>
  <c r="CA4" i="1"/>
  <c r="CC4" i="1" a="1"/>
  <c r="CC4" i="1" s="1"/>
  <c r="CA5" i="1"/>
  <c r="CC5" i="1" a="1"/>
  <c r="CC5" i="1" s="1"/>
  <c r="AW678" i="1"/>
  <c r="AY678" i="1" a="1"/>
  <c r="AY678" i="1" s="1"/>
  <c r="AW657" i="1"/>
  <c r="AY657" i="1" a="1"/>
  <c r="AY657" i="1" s="1"/>
  <c r="AW635" i="1"/>
  <c r="AY635" i="1" a="1"/>
  <c r="AY635" i="1" s="1"/>
  <c r="AW603" i="1"/>
  <c r="AX603" i="1" a="1"/>
  <c r="AX603" i="1" s="1"/>
  <c r="CA640" i="1"/>
  <c r="CC640" i="1" a="1"/>
  <c r="CC640" i="1" s="1"/>
  <c r="AV627" i="1"/>
  <c r="AX627" i="1" a="1"/>
  <c r="AX627" i="1" s="1"/>
  <c r="AV598" i="1"/>
  <c r="AX598" i="1" a="1"/>
  <c r="AX598" i="1" s="1"/>
  <c r="AW695" i="1"/>
  <c r="AX695" i="1" a="1"/>
  <c r="AX695" i="1" s="1"/>
  <c r="CA628" i="1"/>
  <c r="CC628" i="1" a="1"/>
  <c r="CC628" i="1" s="1"/>
  <c r="CA644" i="1"/>
  <c r="CC644" i="1" a="1"/>
  <c r="CC644" i="1" s="1"/>
  <c r="AV515" i="1"/>
  <c r="AX515" i="1" a="1"/>
  <c r="AX515" i="1" s="1"/>
  <c r="CA582" i="1"/>
  <c r="CC582" i="1" a="1"/>
  <c r="CC582" i="1" s="1"/>
  <c r="CA535" i="1"/>
  <c r="CD535" i="1" s="1" a="1"/>
  <c r="CD535" i="1" s="1"/>
  <c r="CC535" i="1" a="1"/>
  <c r="CC535" i="1" s="1"/>
  <c r="CA507" i="1"/>
  <c r="CC507" i="1" a="1"/>
  <c r="CC507" i="1" s="1"/>
  <c r="CA516" i="1"/>
  <c r="CC516" i="1" a="1"/>
  <c r="CC516" i="1" s="1"/>
  <c r="CA571" i="1"/>
  <c r="CC571" i="1" a="1"/>
  <c r="CC571" i="1" s="1"/>
  <c r="CA532" i="1"/>
  <c r="CC532" i="1" a="1"/>
  <c r="CC532" i="1" s="1"/>
  <c r="AV512" i="1"/>
  <c r="AX512" i="1" a="1"/>
  <c r="AX512" i="1" s="1"/>
  <c r="AV562" i="1"/>
  <c r="AX562" i="1" a="1"/>
  <c r="AX562" i="1" s="1"/>
  <c r="AV547" i="1"/>
  <c r="AX547" i="1" a="1"/>
  <c r="AX547" i="1" s="1"/>
  <c r="AV533" i="1"/>
  <c r="AX533" i="1" a="1"/>
  <c r="AX533" i="1" s="1"/>
  <c r="CA544" i="1"/>
  <c r="CC544" i="1" a="1"/>
  <c r="CC544" i="1" s="1"/>
  <c r="CA511" i="1"/>
  <c r="CC511" i="1" a="1"/>
  <c r="CC511" i="1" s="1"/>
  <c r="CA568" i="1"/>
  <c r="CC568" i="1" a="1"/>
  <c r="CC568" i="1" s="1"/>
  <c r="CA528" i="1"/>
  <c r="CD528" i="1" s="1" a="1"/>
  <c r="CD528" i="1" s="1"/>
  <c r="CC528" i="1" a="1"/>
  <c r="CC528" i="1" s="1"/>
  <c r="CA503" i="1"/>
  <c r="CD503" i="1" s="1" a="1"/>
  <c r="CD503" i="1" s="1"/>
  <c r="CC503" i="1" a="1"/>
  <c r="CC503" i="1" s="1"/>
  <c r="CA552" i="1"/>
  <c r="CC552" i="1" a="1"/>
  <c r="CC552" i="1" s="1"/>
  <c r="CA272" i="1"/>
  <c r="CC272" i="1" a="1"/>
  <c r="CC272" i="1" s="1"/>
  <c r="CA467" i="1"/>
  <c r="CC467" i="1" a="1"/>
  <c r="CC467" i="1" s="1"/>
  <c r="AV433" i="1"/>
  <c r="AX433" i="1" a="1"/>
  <c r="AX433" i="1" s="1"/>
  <c r="CA291" i="1"/>
  <c r="CC291" i="1" a="1"/>
  <c r="CC291" i="1" s="1"/>
  <c r="CA242" i="1"/>
  <c r="CC242" i="1" a="1"/>
  <c r="CC242" i="1" s="1"/>
  <c r="CB146" i="1"/>
  <c r="CC146" i="1" a="1"/>
  <c r="CC146" i="1" s="1"/>
  <c r="AV364" i="1"/>
  <c r="AX364" i="1" a="1"/>
  <c r="AX364" i="1" s="1"/>
  <c r="AV109" i="1"/>
  <c r="AX109" i="1" a="1"/>
  <c r="AX109" i="1" s="1"/>
  <c r="AW116" i="1"/>
  <c r="AX116" i="1" a="1"/>
  <c r="AX116" i="1" s="1"/>
  <c r="CA465" i="1"/>
  <c r="CC465" i="1" a="1"/>
  <c r="CC465" i="1" s="1"/>
  <c r="AV458" i="1"/>
  <c r="AX458" i="1" a="1"/>
  <c r="AX458" i="1" s="1"/>
  <c r="AV173" i="1"/>
  <c r="AX173" i="1" a="1"/>
  <c r="AX173" i="1" s="1"/>
  <c r="CB612" i="1"/>
  <c r="CC612" i="1" a="1"/>
  <c r="CC612" i="1" s="1"/>
  <c r="CA667" i="1"/>
  <c r="CC667" i="1" a="1"/>
  <c r="CC667" i="1" s="1"/>
  <c r="CA653" i="1"/>
  <c r="CC653" i="1" a="1"/>
  <c r="CC653" i="1" s="1"/>
  <c r="CA574" i="1"/>
  <c r="CC574" i="1" a="1"/>
  <c r="CC574" i="1" s="1"/>
  <c r="AV570" i="1"/>
  <c r="AX570" i="1" a="1"/>
  <c r="AX570" i="1" s="1"/>
  <c r="AV52" i="1"/>
  <c r="AX52" i="1" a="1"/>
  <c r="AX52" i="1" s="1"/>
  <c r="AW162" i="1"/>
  <c r="AY162" i="1" a="1"/>
  <c r="AY162" i="1" s="1"/>
  <c r="AW146" i="1"/>
  <c r="AX146" i="1" a="1"/>
  <c r="AX146" i="1" s="1"/>
  <c r="AV359" i="1"/>
  <c r="AW118" i="1"/>
  <c r="AX118" i="1" a="1"/>
  <c r="AX118" i="1" s="1"/>
  <c r="AV54" i="1"/>
  <c r="AX54" i="1" a="1"/>
  <c r="AX54" i="1" s="1"/>
  <c r="CA81" i="1"/>
  <c r="CC81" i="1" a="1"/>
  <c r="CC81" i="1" s="1"/>
  <c r="CA80" i="1"/>
  <c r="CC80" i="1" a="1"/>
  <c r="CC80" i="1" s="1"/>
  <c r="CA87" i="1"/>
  <c r="CC87" i="1" a="1"/>
  <c r="CC87" i="1" s="1"/>
  <c r="AV100" i="1"/>
  <c r="AX100" i="1" a="1"/>
  <c r="AX100" i="1" s="1"/>
  <c r="CB101" i="1"/>
  <c r="CC101" i="1" a="1"/>
  <c r="CC101" i="1" s="1"/>
  <c r="CA37" i="1"/>
  <c r="CC37" i="1" a="1"/>
  <c r="CC37" i="1" s="1"/>
  <c r="CA429" i="1"/>
  <c r="CC429" i="1" a="1"/>
  <c r="CC429" i="1" s="1"/>
  <c r="CA368" i="1"/>
  <c r="CC368" i="1" a="1"/>
  <c r="CC368" i="1" s="1"/>
  <c r="CA304" i="1"/>
  <c r="CC304" i="1" a="1"/>
  <c r="CC304" i="1" s="1"/>
  <c r="CA240" i="1"/>
  <c r="CC240" i="1" a="1"/>
  <c r="CC240" i="1" s="1"/>
  <c r="CA176" i="1"/>
  <c r="CC176" i="1" a="1"/>
  <c r="CC176" i="1" s="1"/>
  <c r="AV468" i="1"/>
  <c r="AX468" i="1" a="1"/>
  <c r="AX468" i="1" s="1"/>
  <c r="AW400" i="1"/>
  <c r="AX400" i="1" a="1"/>
  <c r="AX400" i="1" s="1"/>
  <c r="CA436" i="1"/>
  <c r="CC436" i="1" a="1"/>
  <c r="CC436" i="1" s="1"/>
  <c r="CA175" i="1"/>
  <c r="CC175" i="1" a="1"/>
  <c r="CC175" i="1" s="1"/>
  <c r="CA398" i="1"/>
  <c r="CC398" i="1" a="1"/>
  <c r="CC398" i="1" s="1"/>
  <c r="CA334" i="1"/>
  <c r="CC334" i="1" a="1"/>
  <c r="CC334" i="1" s="1"/>
  <c r="CA270" i="1"/>
  <c r="CC270" i="1" a="1"/>
  <c r="CC270" i="1" s="1"/>
  <c r="CA143" i="1"/>
  <c r="CC143" i="1" a="1"/>
  <c r="CC143" i="1" s="1"/>
  <c r="CA372" i="1"/>
  <c r="CC372" i="1" a="1"/>
  <c r="CC372" i="1" s="1"/>
  <c r="CA244" i="1"/>
  <c r="CC244" i="1" a="1"/>
  <c r="CC244" i="1" s="1"/>
  <c r="CA180" i="1"/>
  <c r="CC180" i="1" a="1"/>
  <c r="CC180" i="1" s="1"/>
  <c r="AV464" i="1"/>
  <c r="AX464" i="1" a="1"/>
  <c r="AX464" i="1" s="1"/>
  <c r="AV404" i="1"/>
  <c r="AX404" i="1" a="1"/>
  <c r="AX404" i="1" s="1"/>
  <c r="CB456" i="1"/>
  <c r="CC456" i="1" a="1"/>
  <c r="CC456" i="1" s="1"/>
  <c r="CB132" i="1"/>
  <c r="CC132" i="1" a="1"/>
  <c r="CC132" i="1" s="1"/>
  <c r="AW456" i="1"/>
  <c r="AX456" i="1" a="1"/>
  <c r="AX456" i="1" s="1"/>
  <c r="CB402" i="1"/>
  <c r="CC402" i="1" a="1"/>
  <c r="CC402" i="1" s="1"/>
  <c r="CA430" i="1"/>
  <c r="CC430" i="1" a="1"/>
  <c r="CC430" i="1" s="1"/>
  <c r="CB369" i="1"/>
  <c r="EO369" i="1" s="1"/>
  <c r="R369" i="1" s="1"/>
  <c r="CC369" i="1" a="1"/>
  <c r="CC369" i="1" s="1"/>
  <c r="CA305" i="1"/>
  <c r="CC305" i="1" a="1"/>
  <c r="CC305" i="1" s="1"/>
  <c r="CA241" i="1"/>
  <c r="CC241" i="1" a="1"/>
  <c r="CC241" i="1" s="1"/>
  <c r="CA177" i="1"/>
  <c r="CC177" i="1" a="1"/>
  <c r="CC177" i="1" s="1"/>
  <c r="CB114" i="1"/>
  <c r="EO114" i="1" s="1"/>
  <c r="R114" i="1" s="1"/>
  <c r="CC114" i="1" a="1"/>
  <c r="CC114" i="1" s="1"/>
  <c r="AV368" i="1"/>
  <c r="AY368" i="1" s="1" a="1"/>
  <c r="AY368" i="1" s="1"/>
  <c r="AX368" i="1" a="1"/>
  <c r="AX368" i="1" s="1"/>
  <c r="AV304" i="1"/>
  <c r="AX304" i="1" a="1"/>
  <c r="AX304" i="1" s="1"/>
  <c r="AV240" i="1"/>
  <c r="AX240" i="1" a="1"/>
  <c r="AX240" i="1" s="1"/>
  <c r="AV168" i="1"/>
  <c r="AX168" i="1" a="1"/>
  <c r="AX168" i="1" s="1"/>
  <c r="AV391" i="1"/>
  <c r="AX391" i="1" a="1"/>
  <c r="AX391" i="1" s="1"/>
  <c r="AV327" i="1"/>
  <c r="AX327" i="1" a="1"/>
  <c r="AX327" i="1" s="1"/>
  <c r="AV263" i="1"/>
  <c r="AX263" i="1" a="1"/>
  <c r="AX263" i="1" s="1"/>
  <c r="AV199" i="1"/>
  <c r="AX199" i="1" a="1"/>
  <c r="AX199" i="1" s="1"/>
  <c r="AW406" i="1"/>
  <c r="AX406" i="1" a="1"/>
  <c r="AX406" i="1" s="1"/>
  <c r="AV342" i="1"/>
  <c r="AX342" i="1" a="1"/>
  <c r="AX342" i="1" s="1"/>
  <c r="AV278" i="1"/>
  <c r="AX278" i="1" a="1"/>
  <c r="AX278" i="1" s="1"/>
  <c r="AV214" i="1"/>
  <c r="AX214" i="1" a="1"/>
  <c r="AX214" i="1" s="1"/>
  <c r="AV151" i="1"/>
  <c r="AX151" i="1" a="1"/>
  <c r="AX151" i="1" s="1"/>
  <c r="AV87" i="1"/>
  <c r="AX87" i="1" a="1"/>
  <c r="AX87" i="1" s="1"/>
  <c r="AV332" i="1"/>
  <c r="AX332" i="1" a="1"/>
  <c r="AX332" i="1" s="1"/>
  <c r="AV268" i="1"/>
  <c r="AX268" i="1" a="1"/>
  <c r="AX268" i="1" s="1"/>
  <c r="AV204" i="1"/>
  <c r="AX204" i="1" a="1"/>
  <c r="AX204" i="1" s="1"/>
  <c r="AV141" i="1"/>
  <c r="AX141" i="1" a="1"/>
  <c r="AX141" i="1" s="1"/>
  <c r="AV403" i="1"/>
  <c r="AX403" i="1" a="1"/>
  <c r="AX403" i="1" s="1"/>
  <c r="AV339" i="1"/>
  <c r="AX339" i="1" a="1"/>
  <c r="AX339" i="1" s="1"/>
  <c r="AV275" i="1"/>
  <c r="AX275" i="1" a="1"/>
  <c r="AX275" i="1" s="1"/>
  <c r="AV211" i="1"/>
  <c r="AX211" i="1" a="1"/>
  <c r="AX211" i="1" s="1"/>
  <c r="AW148" i="1"/>
  <c r="AX148" i="1" a="1"/>
  <c r="AX148" i="1" s="1"/>
  <c r="AV410" i="1"/>
  <c r="AX410" i="1" a="1"/>
  <c r="AX410" i="1" s="1"/>
  <c r="AV346" i="1"/>
  <c r="AX346" i="1" a="1"/>
  <c r="AX346" i="1" s="1"/>
  <c r="AV282" i="1"/>
  <c r="AX282" i="1" a="1"/>
  <c r="AX282" i="1" s="1"/>
  <c r="AV218" i="1"/>
  <c r="AX218" i="1" a="1"/>
  <c r="AX218" i="1" s="1"/>
  <c r="AV177" i="1"/>
  <c r="AX177" i="1" a="1"/>
  <c r="AX177" i="1" s="1"/>
  <c r="AW472" i="1"/>
  <c r="AX472" i="1" a="1"/>
  <c r="AX472" i="1" s="1"/>
  <c r="AV487" i="1"/>
  <c r="AX487" i="1" a="1"/>
  <c r="AX487" i="1" s="1"/>
  <c r="AV427" i="1"/>
  <c r="AX427" i="1" a="1"/>
  <c r="AX427" i="1" s="1"/>
  <c r="CA434" i="1"/>
  <c r="CC434" i="1" a="1"/>
  <c r="CC434" i="1" s="1"/>
  <c r="CA373" i="1"/>
  <c r="CC373" i="1" a="1"/>
  <c r="CC373" i="1" s="1"/>
  <c r="CA309" i="1"/>
  <c r="CC309" i="1" a="1"/>
  <c r="CC309" i="1" s="1"/>
  <c r="CB245" i="1"/>
  <c r="CC245" i="1" a="1"/>
  <c r="CC245" i="1" s="1"/>
  <c r="CA181" i="1"/>
  <c r="CC181" i="1" a="1"/>
  <c r="CC181" i="1" s="1"/>
  <c r="AV486" i="1"/>
  <c r="AX486" i="1" a="1"/>
  <c r="AX486" i="1" s="1"/>
  <c r="AV426" i="1"/>
  <c r="AX426" i="1" a="1"/>
  <c r="AX426" i="1" s="1"/>
  <c r="AV365" i="1"/>
  <c r="AX365" i="1" a="1"/>
  <c r="AX365" i="1" s="1"/>
  <c r="AV301" i="1"/>
  <c r="AX301" i="1" a="1"/>
  <c r="AX301" i="1" s="1"/>
  <c r="AV237" i="1"/>
  <c r="AX237" i="1" a="1"/>
  <c r="AX237" i="1" s="1"/>
  <c r="AW455" i="1"/>
  <c r="AX455" i="1" a="1"/>
  <c r="AX455" i="1" s="1"/>
  <c r="AV205" i="1"/>
  <c r="AX205" i="1" a="1"/>
  <c r="AX205" i="1" s="1"/>
  <c r="AW142" i="1"/>
  <c r="EO142" i="1" s="1"/>
  <c r="R142" i="1" s="1"/>
  <c r="AX142" i="1" a="1"/>
  <c r="AX142" i="1" s="1"/>
  <c r="AW273" i="1"/>
  <c r="AX273" i="1" a="1"/>
  <c r="AX273" i="1" s="1"/>
  <c r="AV209" i="1"/>
  <c r="AX209" i="1" a="1"/>
  <c r="AX209" i="1" s="1"/>
  <c r="AV401" i="1"/>
  <c r="AX401" i="1" a="1"/>
  <c r="AX401" i="1" s="1"/>
  <c r="AV329" i="1"/>
  <c r="AX329" i="1" a="1"/>
  <c r="AX329" i="1" s="1"/>
  <c r="AW289" i="1"/>
  <c r="AX289" i="1" a="1"/>
  <c r="AX289" i="1" s="1"/>
  <c r="CA9" i="1"/>
  <c r="CC9" i="1" a="1"/>
  <c r="CC9" i="1" s="1"/>
  <c r="CA10" i="1"/>
  <c r="CC10" i="1" a="1"/>
  <c r="CC10" i="1" s="1"/>
  <c r="AV12" i="1"/>
  <c r="AX12" i="1" a="1"/>
  <c r="AX12" i="1" s="1"/>
  <c r="AV6" i="1"/>
  <c r="AX6" i="1" a="1"/>
  <c r="AX6" i="1" s="1"/>
  <c r="AV2" i="1"/>
  <c r="AX2" i="1" a="1"/>
  <c r="AX2" i="1" s="1"/>
  <c r="AW581" i="1"/>
  <c r="AY581" i="1" a="1"/>
  <c r="AY581" i="1" s="1"/>
  <c r="AV692" i="1"/>
  <c r="AX692" i="1" a="1"/>
  <c r="AX692" i="1" s="1"/>
  <c r="CA662" i="1"/>
  <c r="CC662" i="1" a="1"/>
  <c r="CC662" i="1" s="1"/>
  <c r="AV611" i="1"/>
  <c r="AX611" i="1" a="1"/>
  <c r="AX611" i="1" s="1"/>
  <c r="AV671" i="1"/>
  <c r="AX671" i="1" a="1"/>
  <c r="AX671" i="1" s="1"/>
  <c r="AV609" i="1"/>
  <c r="AX609" i="1" a="1"/>
  <c r="AX609" i="1" s="1"/>
  <c r="AV660" i="1"/>
  <c r="AX660" i="1" a="1"/>
  <c r="AX660" i="1" s="1"/>
  <c r="CA649" i="1"/>
  <c r="CC649" i="1" a="1"/>
  <c r="CC649" i="1" s="1"/>
  <c r="AW612" i="1"/>
  <c r="AX612" i="1" a="1"/>
  <c r="AX612" i="1" s="1"/>
  <c r="AW622" i="1"/>
  <c r="EO622" i="1" s="1"/>
  <c r="R622" i="1" s="1"/>
  <c r="AX622" i="1" a="1"/>
  <c r="AX622" i="1" s="1"/>
  <c r="CA602" i="1"/>
  <c r="CC602" i="1" a="1"/>
  <c r="CC602" i="1" s="1"/>
  <c r="AV662" i="1"/>
  <c r="AX662" i="1" a="1"/>
  <c r="AX662" i="1" s="1"/>
  <c r="CB621" i="1"/>
  <c r="CC621" i="1" a="1"/>
  <c r="CC621" i="1" s="1"/>
  <c r="CA567" i="1"/>
  <c r="CC567" i="1" a="1"/>
  <c r="CC567" i="1" s="1"/>
  <c r="AV530" i="1"/>
  <c r="AX530" i="1" a="1"/>
  <c r="AX530" i="1" s="1"/>
  <c r="AV586" i="1"/>
  <c r="AX586" i="1" a="1"/>
  <c r="AX586" i="1" s="1"/>
  <c r="AV524" i="1"/>
  <c r="AX524" i="1" a="1"/>
  <c r="AX524" i="1" s="1"/>
  <c r="CA492" i="1"/>
  <c r="CC492" i="1" a="1"/>
  <c r="CC492" i="1" s="1"/>
  <c r="AV565" i="1"/>
  <c r="AX565" i="1" a="1"/>
  <c r="AX565" i="1" s="1"/>
  <c r="CA530" i="1"/>
  <c r="CC530" i="1" a="1"/>
  <c r="CC530" i="1" s="1"/>
  <c r="AV545" i="1"/>
  <c r="AX545" i="1" a="1"/>
  <c r="AX545" i="1" s="1"/>
  <c r="CA545" i="1"/>
  <c r="CC545" i="1" a="1"/>
  <c r="CC545" i="1" s="1"/>
  <c r="CA6" i="1"/>
  <c r="CC6" i="1" a="1"/>
  <c r="CC6" i="1" s="1"/>
  <c r="CA566" i="1"/>
  <c r="CC566" i="1" a="1"/>
  <c r="CC566" i="1" s="1"/>
  <c r="AV528" i="1"/>
  <c r="AX528" i="1" a="1"/>
  <c r="AX528" i="1" s="1"/>
  <c r="CA510" i="1"/>
  <c r="CC510" i="1" a="1"/>
  <c r="CC510" i="1" s="1"/>
  <c r="AV519" i="1"/>
  <c r="AX519" i="1" a="1"/>
  <c r="AX519" i="1" s="1"/>
  <c r="AV677" i="1"/>
  <c r="AX677" i="1" a="1"/>
  <c r="AX677" i="1" s="1"/>
  <c r="AV534" i="1"/>
  <c r="AX534" i="1" a="1"/>
  <c r="AX534" i="1" s="1"/>
  <c r="CA271" i="1"/>
  <c r="CC271" i="1" a="1"/>
  <c r="CC271" i="1" s="1"/>
  <c r="CA92" i="1"/>
  <c r="CC92" i="1" a="1"/>
  <c r="CC92" i="1" s="1"/>
  <c r="CA178" i="1"/>
  <c r="CC178" i="1" a="1"/>
  <c r="CC178" i="1" s="1"/>
  <c r="CA209" i="1"/>
  <c r="CC209" i="1" a="1"/>
  <c r="CC209" i="1" s="1"/>
  <c r="AV272" i="1"/>
  <c r="AX272" i="1" a="1"/>
  <c r="AX272" i="1" s="1"/>
  <c r="AV246" i="1"/>
  <c r="AX246" i="1" a="1"/>
  <c r="AX246" i="1" s="1"/>
  <c r="AV243" i="1"/>
  <c r="AX243" i="1" a="1"/>
  <c r="AX243" i="1" s="1"/>
  <c r="AV459" i="1"/>
  <c r="AX459" i="1" a="1"/>
  <c r="AX459" i="1" s="1"/>
  <c r="AV333" i="1"/>
  <c r="AX333" i="1" a="1"/>
  <c r="AX333" i="1" s="1"/>
  <c r="AW217" i="1"/>
  <c r="AX217" i="1" a="1"/>
  <c r="AX217" i="1" s="1"/>
  <c r="AV652" i="1"/>
  <c r="AX652" i="1" a="1"/>
  <c r="AX652" i="1" s="1"/>
  <c r="CA599" i="1"/>
  <c r="CC599" i="1" a="1"/>
  <c r="CC599" i="1" s="1"/>
  <c r="CA674" i="1"/>
  <c r="CC674" i="1" a="1"/>
  <c r="CC674" i="1" s="1"/>
  <c r="CA501" i="1"/>
  <c r="CD501" i="1" s="1" a="1"/>
  <c r="CD501" i="1" s="1"/>
  <c r="CC501" i="1" a="1"/>
  <c r="CC501" i="1" s="1"/>
  <c r="CA16" i="1"/>
  <c r="CC16" i="1" a="1"/>
  <c r="CC16" i="1" s="1"/>
  <c r="CA355" i="1"/>
  <c r="CA468" i="1"/>
  <c r="AV44" i="1"/>
  <c r="AX44" i="1" a="1"/>
  <c r="AX44" i="1" s="1"/>
  <c r="AW154" i="1"/>
  <c r="AX154" i="1" a="1"/>
  <c r="AX154" i="1" s="1"/>
  <c r="AV429" i="1"/>
  <c r="AW121" i="1"/>
  <c r="AX121" i="1" a="1"/>
  <c r="AX121" i="1" s="1"/>
  <c r="AV295" i="1"/>
  <c r="AW112" i="1"/>
  <c r="EO112" i="1" s="1"/>
  <c r="R112" i="1" s="1"/>
  <c r="AX112" i="1" a="1"/>
  <c r="AX112" i="1" s="1"/>
  <c r="AW110" i="1"/>
  <c r="AX110" i="1" a="1"/>
  <c r="AX110" i="1" s="1"/>
  <c r="AV46" i="1"/>
  <c r="AX46" i="1" a="1"/>
  <c r="AX46" i="1" s="1"/>
  <c r="CA123" i="1"/>
  <c r="CC123" i="1" a="1"/>
  <c r="CC123" i="1" s="1"/>
  <c r="CA73" i="1"/>
  <c r="CC73" i="1" a="1"/>
  <c r="CC73" i="1" s="1"/>
  <c r="CA72" i="1"/>
  <c r="CC72" i="1" a="1"/>
  <c r="CC72" i="1" s="1"/>
  <c r="CA79" i="1"/>
  <c r="CC79" i="1" a="1"/>
  <c r="CC79" i="1" s="1"/>
  <c r="AV71" i="1"/>
  <c r="AX71" i="1" a="1"/>
  <c r="AX71" i="1" s="1"/>
  <c r="CA62" i="1"/>
  <c r="CC62" i="1" a="1"/>
  <c r="CC62" i="1" s="1"/>
  <c r="CA93" i="1"/>
  <c r="CC93" i="1" a="1"/>
  <c r="CC93" i="1" s="1"/>
  <c r="CA29" i="1"/>
  <c r="CC29" i="1" a="1"/>
  <c r="CC29" i="1" s="1"/>
  <c r="CA489" i="1"/>
  <c r="CC489" i="1" a="1"/>
  <c r="CC489" i="1" s="1"/>
  <c r="CA421" i="1"/>
  <c r="CC421" i="1" a="1"/>
  <c r="CC421" i="1" s="1"/>
  <c r="CA360" i="1"/>
  <c r="CC360" i="1" a="1"/>
  <c r="CC360" i="1" s="1"/>
  <c r="CA296" i="1"/>
  <c r="CC296" i="1" a="1"/>
  <c r="CC296" i="1" s="1"/>
  <c r="CA232" i="1"/>
  <c r="CC232" i="1" a="1"/>
  <c r="CC232" i="1" s="1"/>
  <c r="CA168" i="1"/>
  <c r="CC168" i="1" a="1"/>
  <c r="CC168" i="1" s="1"/>
  <c r="AV453" i="1"/>
  <c r="AX453" i="1" a="1"/>
  <c r="AX453" i="1" s="1"/>
  <c r="AV392" i="1"/>
  <c r="AX392" i="1" a="1"/>
  <c r="AX392" i="1" s="1"/>
  <c r="CA428" i="1"/>
  <c r="CC428" i="1" a="1"/>
  <c r="CC428" i="1" s="1"/>
  <c r="CA359" i="1"/>
  <c r="CC359" i="1" a="1"/>
  <c r="CC359" i="1" s="1"/>
  <c r="CA295" i="1"/>
  <c r="CC295" i="1" a="1"/>
  <c r="CC295" i="1" s="1"/>
  <c r="CA231" i="1"/>
  <c r="CC231" i="1" a="1"/>
  <c r="CC231" i="1" s="1"/>
  <c r="CA167" i="1"/>
  <c r="CC167" i="1" a="1"/>
  <c r="CC167" i="1" s="1"/>
  <c r="AV452" i="1"/>
  <c r="AX452" i="1" a="1"/>
  <c r="AX452" i="1" s="1"/>
  <c r="CB390" i="1"/>
  <c r="CC390" i="1" a="1"/>
  <c r="CC390" i="1" s="1"/>
  <c r="CA326" i="1"/>
  <c r="CC326" i="1" a="1"/>
  <c r="CC326" i="1" s="1"/>
  <c r="CA262" i="1"/>
  <c r="CC262" i="1" a="1"/>
  <c r="CC262" i="1" s="1"/>
  <c r="CA198" i="1"/>
  <c r="CC198" i="1" a="1"/>
  <c r="CC198" i="1" s="1"/>
  <c r="CB135" i="1"/>
  <c r="CC135" i="1" a="1"/>
  <c r="CC135" i="1" s="1"/>
  <c r="CA425" i="1"/>
  <c r="CC425" i="1" a="1"/>
  <c r="CC425" i="1" s="1"/>
  <c r="CA364" i="1"/>
  <c r="CC364" i="1" a="1"/>
  <c r="CC364" i="1" s="1"/>
  <c r="CA300" i="1"/>
  <c r="CC300" i="1" a="1"/>
  <c r="CC300" i="1" s="1"/>
  <c r="CA236" i="1"/>
  <c r="CC236" i="1" a="1"/>
  <c r="CC236" i="1" s="1"/>
  <c r="CA172" i="1"/>
  <c r="CC172" i="1" a="1"/>
  <c r="CC172" i="1" s="1"/>
  <c r="AW457" i="1"/>
  <c r="AX457" i="1" a="1"/>
  <c r="AX457" i="1" s="1"/>
  <c r="AV396" i="1"/>
  <c r="AX396" i="1" a="1"/>
  <c r="AX396" i="1" s="1"/>
  <c r="CA448" i="1"/>
  <c r="CC448" i="1" a="1"/>
  <c r="CC448" i="1" s="1"/>
  <c r="CB379" i="1"/>
  <c r="CC379" i="1" a="1"/>
  <c r="CC379" i="1" s="1"/>
  <c r="CA315" i="1"/>
  <c r="CC315" i="1" a="1"/>
  <c r="CC315" i="1" s="1"/>
  <c r="CA251" i="1"/>
  <c r="CC251" i="1" a="1"/>
  <c r="CC251" i="1" s="1"/>
  <c r="CA187" i="1"/>
  <c r="CC187" i="1" a="1"/>
  <c r="CC187" i="1" s="1"/>
  <c r="CB124" i="1"/>
  <c r="CC124" i="1" a="1"/>
  <c r="CC124" i="1" s="1"/>
  <c r="AV448" i="1"/>
  <c r="AX448" i="1" a="1"/>
  <c r="AX448" i="1" s="1"/>
  <c r="CB394" i="1"/>
  <c r="CC394" i="1" a="1"/>
  <c r="CC394" i="1" s="1"/>
  <c r="CA330" i="1"/>
  <c r="CC330" i="1" a="1"/>
  <c r="CC330" i="1" s="1"/>
  <c r="CB266" i="1"/>
  <c r="CC266" i="1" a="1"/>
  <c r="CC266" i="1" s="1"/>
  <c r="CA202" i="1"/>
  <c r="CC202" i="1" a="1"/>
  <c r="CC202" i="1" s="1"/>
  <c r="CA139" i="1"/>
  <c r="CC139" i="1" a="1"/>
  <c r="CC139" i="1" s="1"/>
  <c r="CB482" i="1"/>
  <c r="CC482" i="1" a="1"/>
  <c r="CC482" i="1" s="1"/>
  <c r="CA422" i="1"/>
  <c r="CC422" i="1" a="1"/>
  <c r="CC422" i="1" s="1"/>
  <c r="CA361" i="1"/>
  <c r="CC361" i="1" a="1"/>
  <c r="CC361" i="1" s="1"/>
  <c r="CB297" i="1"/>
  <c r="EO297" i="1" s="1"/>
  <c r="R297" i="1" s="1"/>
  <c r="CC297" i="1" a="1"/>
  <c r="CC297" i="1" s="1"/>
  <c r="CA233" i="1"/>
  <c r="CC233" i="1" a="1"/>
  <c r="CC233" i="1" s="1"/>
  <c r="CA169" i="1"/>
  <c r="CC169" i="1" a="1"/>
  <c r="CC169" i="1" s="1"/>
  <c r="CB106" i="1"/>
  <c r="CC106" i="1" a="1"/>
  <c r="CC106" i="1" s="1"/>
  <c r="AV360" i="1"/>
  <c r="AX360" i="1" a="1"/>
  <c r="AX360" i="1" s="1"/>
  <c r="AV296" i="1"/>
  <c r="AX296" i="1" a="1"/>
  <c r="AX296" i="1" s="1"/>
  <c r="AV232" i="1"/>
  <c r="AX232" i="1" a="1"/>
  <c r="AX232" i="1" s="1"/>
  <c r="AV160" i="1"/>
  <c r="AX160" i="1" a="1"/>
  <c r="AX160" i="1" s="1"/>
  <c r="AV383" i="1"/>
  <c r="AX383" i="1" a="1"/>
  <c r="AX383" i="1" s="1"/>
  <c r="AV319" i="1"/>
  <c r="AX319" i="1" a="1"/>
  <c r="AX319" i="1" s="1"/>
  <c r="AV255" i="1"/>
  <c r="AX255" i="1" a="1"/>
  <c r="AX255" i="1" s="1"/>
  <c r="AV191" i="1"/>
  <c r="AX191" i="1" a="1"/>
  <c r="AX191" i="1" s="1"/>
  <c r="AV398" i="1"/>
  <c r="AX398" i="1" a="1"/>
  <c r="AX398" i="1" s="1"/>
  <c r="AV334" i="1"/>
  <c r="AX334" i="1" a="1"/>
  <c r="AX334" i="1" s="1"/>
  <c r="AV270" i="1"/>
  <c r="AX270" i="1" a="1"/>
  <c r="AX270" i="1" s="1"/>
  <c r="AV206" i="1"/>
  <c r="AX206" i="1" a="1"/>
  <c r="AX206" i="1" s="1"/>
  <c r="AV143" i="1"/>
  <c r="AX143" i="1" a="1"/>
  <c r="AX143" i="1" s="1"/>
  <c r="AV79" i="1"/>
  <c r="AX79" i="1" a="1"/>
  <c r="AX79" i="1" s="1"/>
  <c r="AV324" i="1"/>
  <c r="AX324" i="1" a="1"/>
  <c r="AX324" i="1" s="1"/>
  <c r="AV260" i="1"/>
  <c r="AX260" i="1" a="1"/>
  <c r="AX260" i="1" s="1"/>
  <c r="AV196" i="1"/>
  <c r="AX196" i="1" a="1"/>
  <c r="AX196" i="1" s="1"/>
  <c r="AV133" i="1"/>
  <c r="AX133" i="1" a="1"/>
  <c r="AX133" i="1" s="1"/>
  <c r="AV395" i="1"/>
  <c r="AX395" i="1" a="1"/>
  <c r="AX395" i="1" s="1"/>
  <c r="AV331" i="1"/>
  <c r="AX331" i="1" a="1"/>
  <c r="AX331" i="1" s="1"/>
  <c r="AV267" i="1"/>
  <c r="AX267" i="1" a="1"/>
  <c r="AX267" i="1" s="1"/>
  <c r="AV203" i="1"/>
  <c r="AX203" i="1" a="1"/>
  <c r="AX203" i="1" s="1"/>
  <c r="AV140" i="1"/>
  <c r="AX140" i="1" a="1"/>
  <c r="AX140" i="1" s="1"/>
  <c r="AW402" i="1"/>
  <c r="AX402" i="1" a="1"/>
  <c r="AX402" i="1" s="1"/>
  <c r="AV338" i="1"/>
  <c r="AX338" i="1" a="1"/>
  <c r="AX338" i="1" s="1"/>
  <c r="AV274" i="1"/>
  <c r="AX274" i="1" a="1"/>
  <c r="AX274" i="1" s="1"/>
  <c r="AV210" i="1"/>
  <c r="AX210" i="1" a="1"/>
  <c r="AX210" i="1" s="1"/>
  <c r="AV153" i="1"/>
  <c r="AX153" i="1" a="1"/>
  <c r="AX153" i="1" s="1"/>
  <c r="AV467" i="1"/>
  <c r="AX467" i="1" a="1"/>
  <c r="AX467" i="1" s="1"/>
  <c r="AV479" i="1"/>
  <c r="AX479" i="1" a="1"/>
  <c r="AX479" i="1" s="1"/>
  <c r="CA486" i="1"/>
  <c r="CC486" i="1" a="1"/>
  <c r="CC486" i="1" s="1"/>
  <c r="CA426" i="1"/>
  <c r="CC426" i="1" a="1"/>
  <c r="CC426" i="1" s="1"/>
  <c r="CA365" i="1"/>
  <c r="CC365" i="1" a="1"/>
  <c r="CC365" i="1" s="1"/>
  <c r="CA301" i="1"/>
  <c r="CC301" i="1" a="1"/>
  <c r="CC301" i="1" s="1"/>
  <c r="CA237" i="1"/>
  <c r="CC237" i="1" a="1"/>
  <c r="CC237" i="1" s="1"/>
  <c r="CA173" i="1"/>
  <c r="CC173" i="1" a="1"/>
  <c r="CC173" i="1" s="1"/>
  <c r="AW478" i="1"/>
  <c r="AX478" i="1" a="1"/>
  <c r="AX478" i="1" s="1"/>
  <c r="AV420" i="1"/>
  <c r="AX420" i="1" a="1"/>
  <c r="AX420" i="1" s="1"/>
  <c r="AV357" i="1"/>
  <c r="AX357" i="1" a="1"/>
  <c r="AX357" i="1" s="1"/>
  <c r="AV293" i="1"/>
  <c r="AX293" i="1" a="1"/>
  <c r="AX293" i="1" s="1"/>
  <c r="AV485" i="1"/>
  <c r="AX485" i="1" a="1"/>
  <c r="AX485" i="1" s="1"/>
  <c r="CB455" i="1"/>
  <c r="EO455" i="1" s="1"/>
  <c r="R455" i="1" s="1"/>
  <c r="CC455" i="1" a="1"/>
  <c r="CC455" i="1" s="1"/>
  <c r="AV447" i="1"/>
  <c r="AX447" i="1" a="1"/>
  <c r="AX447" i="1" s="1"/>
  <c r="AV197" i="1"/>
  <c r="AX197" i="1" a="1"/>
  <c r="AX197" i="1" s="1"/>
  <c r="AV134" i="1"/>
  <c r="AX134" i="1" a="1"/>
  <c r="AX134" i="1" s="1"/>
  <c r="AV225" i="1"/>
  <c r="AX225" i="1" a="1"/>
  <c r="AX225" i="1" s="1"/>
  <c r="AV469" i="1"/>
  <c r="AX469" i="1" a="1"/>
  <c r="AX469" i="1" s="1"/>
  <c r="AV361" i="1"/>
  <c r="AX361" i="1" a="1"/>
  <c r="AX361" i="1" s="1"/>
  <c r="AW281" i="1"/>
  <c r="AX281" i="1" a="1"/>
  <c r="AX281" i="1" s="1"/>
  <c r="AV249" i="1"/>
  <c r="AX249" i="1" a="1"/>
  <c r="AX249" i="1" s="1"/>
  <c r="CA3" i="1"/>
  <c r="CC3" i="1" a="1"/>
  <c r="CC3" i="1" s="1"/>
  <c r="AW686" i="1"/>
  <c r="AY686" i="1" a="1"/>
  <c r="AY686" i="1" s="1"/>
  <c r="AW651" i="1"/>
  <c r="AY651" i="1" a="1"/>
  <c r="AY651" i="1" s="1"/>
  <c r="CB619" i="1"/>
  <c r="CC619" i="1" a="1"/>
  <c r="CC619" i="1" s="1"/>
  <c r="AW618" i="1"/>
  <c r="AX618" i="1" a="1"/>
  <c r="AX618" i="1" s="1"/>
  <c r="AW601" i="1"/>
  <c r="AY601" i="1" a="1"/>
  <c r="AY601" i="1" s="1"/>
  <c r="CB541" i="1"/>
  <c r="EO541" i="1" s="1"/>
  <c r="R541" i="1" s="1"/>
  <c r="CC541" i="1" a="1"/>
  <c r="CC541" i="1" s="1"/>
  <c r="AW513" i="1"/>
  <c r="AY513" i="1" a="1"/>
  <c r="AY513" i="1" s="1"/>
  <c r="CA658" i="1"/>
  <c r="CC658" i="1" a="1"/>
  <c r="CC658" i="1" s="1"/>
  <c r="AV637" i="1"/>
  <c r="AX637" i="1" a="1"/>
  <c r="AX637" i="1" s="1"/>
  <c r="CA626" i="1"/>
  <c r="CC626" i="1" a="1"/>
  <c r="CC626" i="1" s="1"/>
  <c r="AV636" i="1"/>
  <c r="AX636" i="1" a="1"/>
  <c r="AX636" i="1" s="1"/>
  <c r="CA610" i="1"/>
  <c r="CC610" i="1" a="1"/>
  <c r="CC610" i="1" s="1"/>
  <c r="CA663" i="1"/>
  <c r="CD663" i="1" s="1" a="1"/>
  <c r="CD663" i="1" s="1"/>
  <c r="CC663" i="1" a="1"/>
  <c r="CC663" i="1" s="1"/>
  <c r="CA637" i="1"/>
  <c r="CC637" i="1" a="1"/>
  <c r="CC637" i="1" s="1"/>
  <c r="CA682" i="1"/>
  <c r="CC682" i="1" a="1"/>
  <c r="CC682" i="1" s="1"/>
  <c r="CB596" i="1"/>
  <c r="CC596" i="1" a="1"/>
  <c r="CC596" i="1" s="1"/>
  <c r="AW621" i="1"/>
  <c r="EO621" i="1" s="1"/>
  <c r="R621" i="1" s="1"/>
  <c r="AX621" i="1" a="1"/>
  <c r="AX621" i="1" s="1"/>
  <c r="AV599" i="1"/>
  <c r="AX599" i="1" a="1"/>
  <c r="AX599" i="1" s="1"/>
  <c r="CA661" i="1"/>
  <c r="CC661" i="1" a="1"/>
  <c r="CC661" i="1" s="1"/>
  <c r="AV642" i="1"/>
  <c r="AX642" i="1" a="1"/>
  <c r="AX642" i="1" s="1"/>
  <c r="AV620" i="1"/>
  <c r="AX620" i="1" a="1"/>
  <c r="AX620" i="1" s="1"/>
  <c r="CA583" i="1"/>
  <c r="CC583" i="1" a="1"/>
  <c r="CC583" i="1" s="1"/>
  <c r="CA576" i="1"/>
  <c r="CC576" i="1" a="1"/>
  <c r="CC576" i="1" s="1"/>
  <c r="CA553" i="1"/>
  <c r="CC553" i="1" a="1"/>
  <c r="CC553" i="1" s="1"/>
  <c r="CA536" i="1"/>
  <c r="CC536" i="1" a="1"/>
  <c r="CC536" i="1" s="1"/>
  <c r="AV509" i="1"/>
  <c r="AX509" i="1" a="1"/>
  <c r="AX509" i="1" s="1"/>
  <c r="CA559" i="1"/>
  <c r="CD559" i="1" s="1" a="1"/>
  <c r="CD559" i="1" s="1"/>
  <c r="CC559" i="1" a="1"/>
  <c r="CC559" i="1" s="1"/>
  <c r="CA547" i="1"/>
  <c r="CC547" i="1" a="1"/>
  <c r="CC547" i="1" s="1"/>
  <c r="AV514" i="1"/>
  <c r="AX514" i="1" a="1"/>
  <c r="AX514" i="1" s="1"/>
  <c r="CA499" i="1"/>
  <c r="CC499" i="1" a="1"/>
  <c r="CC499" i="1" s="1"/>
  <c r="CA584" i="1"/>
  <c r="CC584" i="1" a="1"/>
  <c r="CC584" i="1" s="1"/>
  <c r="AV505" i="1"/>
  <c r="AX505" i="1" a="1"/>
  <c r="AX505" i="1" s="1"/>
  <c r="AV10" i="1"/>
  <c r="AX10" i="1" a="1"/>
  <c r="AX10" i="1" s="1"/>
  <c r="CA581" i="1"/>
  <c r="CC581" i="1" a="1"/>
  <c r="CC581" i="1" s="1"/>
  <c r="CA560" i="1"/>
  <c r="CC560" i="1" a="1"/>
  <c r="CC560" i="1" s="1"/>
  <c r="CA557" i="1"/>
  <c r="CC557" i="1" a="1"/>
  <c r="CC557" i="1" s="1"/>
  <c r="CB693" i="1"/>
  <c r="EO693" i="1" s="1"/>
  <c r="R693" i="1" s="1"/>
  <c r="CC693" i="1" a="1"/>
  <c r="CC693" i="1" s="1"/>
  <c r="AV531" i="1"/>
  <c r="AX531" i="1" a="1"/>
  <c r="AX531" i="1" s="1"/>
  <c r="AV84" i="1"/>
  <c r="AX84" i="1" a="1"/>
  <c r="AX84" i="1" s="1"/>
  <c r="CB99" i="1"/>
  <c r="CC99" i="1" a="1"/>
  <c r="CC99" i="1" s="1"/>
  <c r="AV47" i="1"/>
  <c r="AX47" i="1" a="1"/>
  <c r="AX47" i="1" s="1"/>
  <c r="CB400" i="1"/>
  <c r="EO400" i="1" s="1"/>
  <c r="R400" i="1" s="1"/>
  <c r="CC400" i="1" a="1"/>
  <c r="CC400" i="1" s="1"/>
  <c r="CA207" i="1"/>
  <c r="CC207" i="1" a="1"/>
  <c r="CC207" i="1" s="1"/>
  <c r="CA238" i="1"/>
  <c r="CC238" i="1" a="1"/>
  <c r="CC238" i="1" s="1"/>
  <c r="CB370" i="1"/>
  <c r="CC370" i="1" a="1"/>
  <c r="CC370" i="1" s="1"/>
  <c r="CA337" i="1"/>
  <c r="CC337" i="1" a="1"/>
  <c r="CC337" i="1" s="1"/>
  <c r="AV310" i="1"/>
  <c r="AX310" i="1" a="1"/>
  <c r="AX310" i="1" s="1"/>
  <c r="AV236" i="1"/>
  <c r="AX236" i="1" a="1"/>
  <c r="AX236" i="1" s="1"/>
  <c r="AV179" i="1"/>
  <c r="AX179" i="1" a="1"/>
  <c r="AX179" i="1" s="1"/>
  <c r="AV250" i="1"/>
  <c r="AX250" i="1" a="1"/>
  <c r="AX250" i="1" s="1"/>
  <c r="CA277" i="1"/>
  <c r="CC277" i="1" a="1"/>
  <c r="CC277" i="1" s="1"/>
  <c r="AW511" i="1"/>
  <c r="AY511" i="1" a="1"/>
  <c r="AY511" i="1" s="1"/>
  <c r="AV673" i="1"/>
  <c r="AX673" i="1" a="1"/>
  <c r="AX673" i="1" s="1"/>
  <c r="CA17" i="1"/>
  <c r="CC17" i="1" a="1"/>
  <c r="CC17" i="1" s="1"/>
  <c r="AV36" i="1"/>
  <c r="AX36" i="1" a="1"/>
  <c r="AX36" i="1" s="1"/>
  <c r="AW286" i="1"/>
  <c r="AY286" i="1" a="1"/>
  <c r="AY286" i="1" s="1"/>
  <c r="AW421" i="1"/>
  <c r="AY421" i="1" a="1"/>
  <c r="AY421" i="1" s="1"/>
  <c r="AV231" i="1"/>
  <c r="AV102" i="1"/>
  <c r="AX102" i="1" a="1"/>
  <c r="AX102" i="1" s="1"/>
  <c r="AV38" i="1"/>
  <c r="AX38" i="1" a="1"/>
  <c r="AX38" i="1" s="1"/>
  <c r="CA115" i="1"/>
  <c r="CC115" i="1" a="1"/>
  <c r="CC115" i="1" s="1"/>
  <c r="CA71" i="1"/>
  <c r="CC71" i="1" a="1"/>
  <c r="CC71" i="1" s="1"/>
  <c r="AV63" i="1"/>
  <c r="AX63" i="1" a="1"/>
  <c r="AX63" i="1" s="1"/>
  <c r="CB118" i="1"/>
  <c r="CC118" i="1" a="1"/>
  <c r="CC118" i="1" s="1"/>
  <c r="CA85" i="1"/>
  <c r="CC85" i="1" a="1"/>
  <c r="CC85" i="1" s="1"/>
  <c r="CA21" i="1"/>
  <c r="CC21" i="1" a="1"/>
  <c r="CC21" i="1" s="1"/>
  <c r="CB481" i="1"/>
  <c r="CC481" i="1" a="1"/>
  <c r="CC481" i="1" s="1"/>
  <c r="CA416" i="1"/>
  <c r="CC416" i="1" a="1"/>
  <c r="CC416" i="1" s="1"/>
  <c r="CB352" i="1"/>
  <c r="CC352" i="1" a="1"/>
  <c r="CC352" i="1" s="1"/>
  <c r="CA288" i="1"/>
  <c r="CC288" i="1" a="1"/>
  <c r="CC288" i="1" s="1"/>
  <c r="CB224" i="1"/>
  <c r="CC224" i="1" a="1"/>
  <c r="CC224" i="1" s="1"/>
  <c r="CA160" i="1"/>
  <c r="CC160" i="1" a="1"/>
  <c r="CC160" i="1" s="1"/>
  <c r="AV445" i="1"/>
  <c r="AX445" i="1" a="1"/>
  <c r="AX445" i="1" s="1"/>
  <c r="CB415" i="1"/>
  <c r="EO415" i="1" s="1"/>
  <c r="R415" i="1" s="1"/>
  <c r="CC415" i="1" a="1"/>
  <c r="CC415" i="1" s="1"/>
  <c r="CA351" i="1"/>
  <c r="CC351" i="1" a="1"/>
  <c r="CC351" i="1" s="1"/>
  <c r="CB287" i="1"/>
  <c r="CC287" i="1" a="1"/>
  <c r="CC287" i="1" s="1"/>
  <c r="CA223" i="1"/>
  <c r="CC223" i="1" a="1"/>
  <c r="CC223" i="1" s="1"/>
  <c r="CB159" i="1"/>
  <c r="EO159" i="1" s="1"/>
  <c r="R159" i="1" s="1"/>
  <c r="CC159" i="1" a="1"/>
  <c r="CC159" i="1" s="1"/>
  <c r="CB382" i="1"/>
  <c r="CC382" i="1" a="1"/>
  <c r="CC382" i="1" s="1"/>
  <c r="CB318" i="1"/>
  <c r="CC318" i="1" a="1"/>
  <c r="CC318" i="1" s="1"/>
  <c r="CA254" i="1"/>
  <c r="CC254" i="1" a="1"/>
  <c r="CC254" i="1" s="1"/>
  <c r="CA190" i="1"/>
  <c r="CC190" i="1" a="1"/>
  <c r="CC190" i="1" s="1"/>
  <c r="CB127" i="1"/>
  <c r="CC127" i="1" a="1"/>
  <c r="CC127" i="1" s="1"/>
  <c r="CA485" i="1"/>
  <c r="CC485" i="1" a="1"/>
  <c r="CC485" i="1" s="1"/>
  <c r="CA419" i="1"/>
  <c r="CC419" i="1" a="1"/>
  <c r="CC419" i="1" s="1"/>
  <c r="CA356" i="1"/>
  <c r="CC356" i="1" a="1"/>
  <c r="CC356" i="1" s="1"/>
  <c r="CB292" i="1"/>
  <c r="EO292" i="1" s="1"/>
  <c r="R292" i="1" s="1"/>
  <c r="CC292" i="1" a="1"/>
  <c r="CC292" i="1" s="1"/>
  <c r="CA228" i="1"/>
  <c r="CC228" i="1" a="1"/>
  <c r="CC228" i="1" s="1"/>
  <c r="CA164" i="1"/>
  <c r="CC164" i="1" a="1"/>
  <c r="CC164" i="1" s="1"/>
  <c r="AV449" i="1"/>
  <c r="AX449" i="1" a="1"/>
  <c r="AX449" i="1" s="1"/>
  <c r="AW388" i="1"/>
  <c r="EO388" i="1" s="1"/>
  <c r="R388" i="1" s="1"/>
  <c r="AX388" i="1" a="1"/>
  <c r="AX388" i="1" s="1"/>
  <c r="CA440" i="1"/>
  <c r="CC440" i="1" a="1"/>
  <c r="CC440" i="1" s="1"/>
  <c r="CB371" i="1"/>
  <c r="CC371" i="1" a="1"/>
  <c r="CC371" i="1" s="1"/>
  <c r="CA307" i="1"/>
  <c r="CC307" i="1" a="1"/>
  <c r="CC307" i="1" s="1"/>
  <c r="CA243" i="1"/>
  <c r="CC243" i="1" a="1"/>
  <c r="CC243" i="1" s="1"/>
  <c r="CA179" i="1"/>
  <c r="CC179" i="1" a="1"/>
  <c r="CC179" i="1" s="1"/>
  <c r="CB116" i="1"/>
  <c r="EO116" i="1" s="1"/>
  <c r="R116" i="1" s="1"/>
  <c r="CC116" i="1" a="1"/>
  <c r="CC116" i="1" s="1"/>
  <c r="AV440" i="1"/>
  <c r="AX440" i="1" a="1"/>
  <c r="AX440" i="1" s="1"/>
  <c r="CB386" i="1"/>
  <c r="CC386" i="1" a="1"/>
  <c r="CC386" i="1" s="1"/>
  <c r="CA322" i="1"/>
  <c r="CC322" i="1" a="1"/>
  <c r="CC322" i="1" s="1"/>
  <c r="CA258" i="1"/>
  <c r="CC258" i="1" a="1"/>
  <c r="CC258" i="1" s="1"/>
  <c r="CA194" i="1"/>
  <c r="CC194" i="1" a="1"/>
  <c r="CC194" i="1" s="1"/>
  <c r="CA131" i="1"/>
  <c r="CC131" i="1" a="1"/>
  <c r="CC131" i="1" s="1"/>
  <c r="CB474" i="1"/>
  <c r="CC474" i="1" a="1"/>
  <c r="CC474" i="1" s="1"/>
  <c r="CA417" i="1"/>
  <c r="CC417" i="1" a="1"/>
  <c r="CC417" i="1" s="1"/>
  <c r="CA353" i="1"/>
  <c r="CC353" i="1" a="1"/>
  <c r="CC353" i="1" s="1"/>
  <c r="CB289" i="1"/>
  <c r="CC289" i="1" a="1"/>
  <c r="CC289" i="1" s="1"/>
  <c r="CA225" i="1"/>
  <c r="CC225" i="1" a="1"/>
  <c r="CC225" i="1" s="1"/>
  <c r="CA161" i="1"/>
  <c r="CC161" i="1" a="1"/>
  <c r="CC161" i="1" s="1"/>
  <c r="CA98" i="1"/>
  <c r="CC98" i="1" a="1"/>
  <c r="CC98" i="1" s="1"/>
  <c r="AW352" i="1"/>
  <c r="AX352" i="1" a="1"/>
  <c r="AX352" i="1" s="1"/>
  <c r="AV288" i="1"/>
  <c r="AX288" i="1" a="1"/>
  <c r="AX288" i="1" s="1"/>
  <c r="AW224" i="1"/>
  <c r="EO224" i="1" s="1"/>
  <c r="R224" i="1" s="1"/>
  <c r="AX224" i="1" a="1"/>
  <c r="AX224" i="1" s="1"/>
  <c r="AV444" i="1"/>
  <c r="AX444" i="1" a="1"/>
  <c r="AX444" i="1" s="1"/>
  <c r="AW375" i="1"/>
  <c r="AX375" i="1" a="1"/>
  <c r="AX375" i="1" s="1"/>
  <c r="AV311" i="1"/>
  <c r="AX311" i="1" a="1"/>
  <c r="AX311" i="1" s="1"/>
  <c r="AV247" i="1"/>
  <c r="AX247" i="1" a="1"/>
  <c r="AX247" i="1" s="1"/>
  <c r="AV183" i="1"/>
  <c r="AX183" i="1" a="1"/>
  <c r="AX183" i="1" s="1"/>
  <c r="AW390" i="1"/>
  <c r="AX390" i="1" a="1"/>
  <c r="AX390" i="1" s="1"/>
  <c r="AV326" i="1"/>
  <c r="AX326" i="1" a="1"/>
  <c r="AX326" i="1" s="1"/>
  <c r="AV262" i="1"/>
  <c r="AX262" i="1" a="1"/>
  <c r="AX262" i="1" s="1"/>
  <c r="AV198" i="1"/>
  <c r="AX198" i="1" a="1"/>
  <c r="AX198" i="1" s="1"/>
  <c r="AW135" i="1"/>
  <c r="AX135" i="1" a="1"/>
  <c r="AX135" i="1" s="1"/>
  <c r="AV380" i="1"/>
  <c r="AX380" i="1" a="1"/>
  <c r="AX380" i="1" s="1"/>
  <c r="AW316" i="1"/>
  <c r="EO316" i="1" s="1"/>
  <c r="R316" i="1" s="1"/>
  <c r="AX316" i="1" a="1"/>
  <c r="AX316" i="1" s="1"/>
  <c r="AV252" i="1"/>
  <c r="AX252" i="1" a="1"/>
  <c r="AX252" i="1" s="1"/>
  <c r="AV188" i="1"/>
  <c r="AX188" i="1" a="1"/>
  <c r="AX188" i="1" s="1"/>
  <c r="AV125" i="1"/>
  <c r="AX125" i="1" a="1"/>
  <c r="AX125" i="1" s="1"/>
  <c r="AV387" i="1"/>
  <c r="AX387" i="1" a="1"/>
  <c r="AX387" i="1" s="1"/>
  <c r="AV323" i="1"/>
  <c r="AX323" i="1" a="1"/>
  <c r="AX323" i="1" s="1"/>
  <c r="AV259" i="1"/>
  <c r="AX259" i="1" a="1"/>
  <c r="AX259" i="1" s="1"/>
  <c r="AV195" i="1"/>
  <c r="AX195" i="1" a="1"/>
  <c r="AX195" i="1" s="1"/>
  <c r="AW132" i="1"/>
  <c r="AX132" i="1" a="1"/>
  <c r="AX132" i="1" s="1"/>
  <c r="AW394" i="1"/>
  <c r="AX394" i="1" a="1"/>
  <c r="AX394" i="1" s="1"/>
  <c r="AV330" i="1"/>
  <c r="AX330" i="1" a="1"/>
  <c r="AX330" i="1" s="1"/>
  <c r="AW266" i="1"/>
  <c r="AX266" i="1" a="1"/>
  <c r="AX266" i="1" s="1"/>
  <c r="AV202" i="1"/>
  <c r="AX202" i="1" a="1"/>
  <c r="AX202" i="1" s="1"/>
  <c r="AV489" i="1"/>
  <c r="AX489" i="1" a="1"/>
  <c r="AX489" i="1" s="1"/>
  <c r="CA487" i="1"/>
  <c r="CC487" i="1" a="1"/>
  <c r="CC487" i="1" s="1"/>
  <c r="AW471" i="1"/>
  <c r="AX471" i="1" a="1"/>
  <c r="AX471" i="1" s="1"/>
  <c r="CB478" i="1"/>
  <c r="EO478" i="1" s="1"/>
  <c r="R478" i="1" s="1"/>
  <c r="CC478" i="1" a="1"/>
  <c r="CC478" i="1" s="1"/>
  <c r="CA420" i="1"/>
  <c r="CC420" i="1" a="1"/>
  <c r="CC420" i="1" s="1"/>
  <c r="CA357" i="1"/>
  <c r="CC357" i="1" a="1"/>
  <c r="CC357" i="1" s="1"/>
  <c r="CA293" i="1"/>
  <c r="CC293" i="1" a="1"/>
  <c r="CC293" i="1" s="1"/>
  <c r="CA229" i="1"/>
  <c r="CC229" i="1" a="1"/>
  <c r="CC229" i="1" s="1"/>
  <c r="CA165" i="1"/>
  <c r="CC165" i="1" a="1"/>
  <c r="CC165" i="1" s="1"/>
  <c r="AW470" i="1"/>
  <c r="AX470" i="1" a="1"/>
  <c r="AX470" i="1" s="1"/>
  <c r="AV413" i="1"/>
  <c r="AX413" i="1" a="1"/>
  <c r="AX413" i="1" s="1"/>
  <c r="AV349" i="1"/>
  <c r="AX349" i="1" a="1"/>
  <c r="AX349" i="1" s="1"/>
  <c r="AV285" i="1"/>
  <c r="AX285" i="1" a="1"/>
  <c r="AX285" i="1" s="1"/>
  <c r="AV477" i="1"/>
  <c r="AX477" i="1" a="1"/>
  <c r="AX477" i="1" s="1"/>
  <c r="CA447" i="1"/>
  <c r="CC447" i="1" a="1"/>
  <c r="CC447" i="1" s="1"/>
  <c r="AV439" i="1"/>
  <c r="AX439" i="1" a="1"/>
  <c r="AX439" i="1" s="1"/>
  <c r="AV189" i="1"/>
  <c r="AX189" i="1" a="1"/>
  <c r="AX189" i="1" s="1"/>
  <c r="AV126" i="1"/>
  <c r="AX126" i="1" a="1"/>
  <c r="AX126" i="1" s="1"/>
  <c r="AW474" i="1"/>
  <c r="AX474" i="1" a="1"/>
  <c r="AX474" i="1" s="1"/>
  <c r="AV417" i="1"/>
  <c r="AX417" i="1" a="1"/>
  <c r="AX417" i="1" s="1"/>
  <c r="AV313" i="1"/>
  <c r="AX313" i="1" a="1"/>
  <c r="AX313" i="1" s="1"/>
  <c r="AV233" i="1"/>
  <c r="AX233" i="1" a="1"/>
  <c r="AX233" i="1" s="1"/>
  <c r="AV201" i="1"/>
  <c r="AX201" i="1" a="1"/>
  <c r="AX201" i="1" s="1"/>
  <c r="AV8" i="1"/>
  <c r="AX8" i="1" a="1"/>
  <c r="AX8" i="1" s="1"/>
  <c r="AV5" i="1"/>
  <c r="AX5" i="1" a="1"/>
  <c r="AX5" i="1" s="1"/>
  <c r="AV16" i="1"/>
  <c r="AX16" i="1" a="1"/>
  <c r="AX16" i="1" s="1"/>
  <c r="AV15" i="1"/>
  <c r="AX15" i="1" a="1"/>
  <c r="AX15" i="1" s="1"/>
  <c r="AW682" i="1"/>
  <c r="AY682" i="1" a="1"/>
  <c r="AY682" i="1" s="1"/>
  <c r="AW643" i="1"/>
  <c r="AY643" i="1" a="1"/>
  <c r="AY643" i="1" s="1"/>
  <c r="AW617" i="1"/>
  <c r="AX617" i="1" a="1"/>
  <c r="AX617" i="1" s="1"/>
  <c r="AW634" i="1"/>
  <c r="AY634" i="1" a="1"/>
  <c r="AY634" i="1" s="1"/>
  <c r="AW639" i="1"/>
  <c r="AY639" i="1" a="1"/>
  <c r="AY639" i="1" s="1"/>
  <c r="AW595" i="1"/>
  <c r="AY595" i="1" a="1"/>
  <c r="AY595" i="1" s="1"/>
  <c r="CB569" i="1"/>
  <c r="EO569" i="1" s="1"/>
  <c r="R569" i="1" s="1"/>
  <c r="CC569" i="1" a="1"/>
  <c r="CC569" i="1" s="1"/>
  <c r="AW555" i="1"/>
  <c r="AY555" i="1" a="1"/>
  <c r="AY555" i="1" s="1"/>
  <c r="CA657" i="1"/>
  <c r="CC657" i="1" a="1"/>
  <c r="CC657" i="1" s="1"/>
  <c r="AV632" i="1"/>
  <c r="AX632" i="1" a="1"/>
  <c r="AX632" i="1" s="1"/>
  <c r="CA624" i="1"/>
  <c r="CC624" i="1" a="1"/>
  <c r="CC624" i="1" s="1"/>
  <c r="AV690" i="1"/>
  <c r="AX690" i="1" a="1"/>
  <c r="AX690" i="1" s="1"/>
  <c r="CA656" i="1"/>
  <c r="CD656" i="1" s="1" a="1"/>
  <c r="CD656" i="1" s="1"/>
  <c r="CC656" i="1" a="1"/>
  <c r="CC656" i="1" s="1"/>
  <c r="AV679" i="1"/>
  <c r="AX679" i="1" a="1"/>
  <c r="AX679" i="1" s="1"/>
  <c r="AV602" i="1"/>
  <c r="AX602" i="1" a="1"/>
  <c r="AX602" i="1" s="1"/>
  <c r="AV656" i="1"/>
  <c r="AX656" i="1" a="1"/>
  <c r="AX656" i="1" s="1"/>
  <c r="CA643" i="1"/>
  <c r="CC643" i="1" a="1"/>
  <c r="CC643" i="1" s="1"/>
  <c r="CA690" i="1"/>
  <c r="CC690" i="1" a="1"/>
  <c r="CC690" i="1" s="1"/>
  <c r="CA672" i="1"/>
  <c r="CC672" i="1" a="1"/>
  <c r="CC672" i="1" s="1"/>
  <c r="CA635" i="1"/>
  <c r="CC635" i="1" a="1"/>
  <c r="CC635" i="1" s="1"/>
  <c r="CB618" i="1"/>
  <c r="EO618" i="1" s="1"/>
  <c r="R618" i="1" s="1"/>
  <c r="CC618" i="1" a="1"/>
  <c r="CC618" i="1" s="1"/>
  <c r="AV592" i="1"/>
  <c r="AX592" i="1" a="1"/>
  <c r="AX592" i="1" s="1"/>
  <c r="AV582" i="1"/>
  <c r="AX582" i="1" a="1"/>
  <c r="AX582" i="1" s="1"/>
  <c r="AV492" i="1"/>
  <c r="AX492" i="1" a="1"/>
  <c r="AX492" i="1" s="1"/>
  <c r="AV579" i="1"/>
  <c r="AX579" i="1" a="1"/>
  <c r="AX579" i="1" s="1"/>
  <c r="CA546" i="1"/>
  <c r="CC546" i="1" a="1"/>
  <c r="CC546" i="1" s="1"/>
  <c r="AV522" i="1"/>
  <c r="AY522" i="1" s="1" a="1"/>
  <c r="AY522" i="1" s="1"/>
  <c r="AX522" i="1" a="1"/>
  <c r="AX522" i="1" s="1"/>
  <c r="CA578" i="1"/>
  <c r="CC578" i="1" a="1"/>
  <c r="CC578" i="1" s="1"/>
  <c r="AV4" i="1"/>
  <c r="AX4" i="1" a="1"/>
  <c r="AX4" i="1" s="1"/>
  <c r="AW543" i="1"/>
  <c r="EO543" i="1" s="1"/>
  <c r="R543" i="1" s="1"/>
  <c r="AX543" i="1" a="1"/>
  <c r="AX543" i="1" s="1"/>
  <c r="AV517" i="1"/>
  <c r="AX517" i="1" a="1"/>
  <c r="AX517" i="1" s="1"/>
  <c r="CA520" i="1"/>
  <c r="CC520" i="1" a="1"/>
  <c r="CC520" i="1" s="1"/>
  <c r="AW551" i="1"/>
  <c r="EO551" i="1" s="1"/>
  <c r="R551" i="1" s="1"/>
  <c r="AX551" i="1" a="1"/>
  <c r="AX551" i="1" s="1"/>
  <c r="CB495" i="1"/>
  <c r="CC495" i="1" a="1"/>
  <c r="CC495" i="1" s="1"/>
  <c r="AW167" i="1"/>
  <c r="AY167" i="1" a="1"/>
  <c r="AY167" i="1" s="1"/>
  <c r="AV22" i="1"/>
  <c r="AX22" i="1" a="1"/>
  <c r="AX22" i="1" s="1"/>
  <c r="CA119" i="1"/>
  <c r="CC119" i="1" a="1"/>
  <c r="CC119" i="1" s="1"/>
  <c r="CA208" i="1"/>
  <c r="CC208" i="1" a="1"/>
  <c r="CC208" i="1" s="1"/>
  <c r="CB144" i="1"/>
  <c r="EO144" i="1" s="1"/>
  <c r="R144" i="1" s="1"/>
  <c r="CC144" i="1" a="1"/>
  <c r="CC144" i="1" s="1"/>
  <c r="CA174" i="1"/>
  <c r="CC174" i="1" a="1"/>
  <c r="CC174" i="1" s="1"/>
  <c r="CB276" i="1"/>
  <c r="CC276" i="1" a="1"/>
  <c r="CC276" i="1" s="1"/>
  <c r="AV424" i="1"/>
  <c r="AX424" i="1" a="1"/>
  <c r="AX424" i="1" s="1"/>
  <c r="CB273" i="1"/>
  <c r="CC273" i="1" a="1"/>
  <c r="CC273" i="1" s="1"/>
  <c r="AW336" i="1"/>
  <c r="AX336" i="1" a="1"/>
  <c r="AX336" i="1" s="1"/>
  <c r="AV428" i="1"/>
  <c r="AX428" i="1" a="1"/>
  <c r="AX428" i="1" s="1"/>
  <c r="AV182" i="1"/>
  <c r="AX182" i="1" a="1"/>
  <c r="AX182" i="1" s="1"/>
  <c r="AW371" i="1"/>
  <c r="AX371" i="1" a="1"/>
  <c r="AX371" i="1" s="1"/>
  <c r="AV378" i="1"/>
  <c r="AX378" i="1" a="1"/>
  <c r="AX378" i="1" s="1"/>
  <c r="CB471" i="1"/>
  <c r="EO471" i="1" s="1"/>
  <c r="R471" i="1" s="1"/>
  <c r="CC471" i="1" a="1"/>
  <c r="CC471" i="1" s="1"/>
  <c r="CA405" i="1"/>
  <c r="CC405" i="1" a="1"/>
  <c r="CC405" i="1" s="1"/>
  <c r="CB150" i="1"/>
  <c r="CC150" i="1" a="1"/>
  <c r="CC150" i="1" s="1"/>
  <c r="AV476" i="1"/>
  <c r="AX476" i="1" a="1"/>
  <c r="AX476" i="1" s="1"/>
  <c r="AV490" i="1"/>
  <c r="AX490" i="1" a="1"/>
  <c r="AX490" i="1" s="1"/>
  <c r="AW482" i="1"/>
  <c r="AX482" i="1" a="1"/>
  <c r="AX482" i="1" s="1"/>
  <c r="AW584" i="1"/>
  <c r="AY584" i="1" a="1"/>
  <c r="AY584" i="1" s="1"/>
  <c r="AV655" i="1"/>
  <c r="AX655" i="1" a="1"/>
  <c r="AX655" i="1" s="1"/>
  <c r="AV631" i="1"/>
  <c r="AX631" i="1" a="1"/>
  <c r="AX631" i="1" s="1"/>
  <c r="CA632" i="1"/>
  <c r="CD632" i="1" s="1" a="1"/>
  <c r="CD632" i="1" s="1"/>
  <c r="CC632" i="1" a="1"/>
  <c r="CC632" i="1" s="1"/>
  <c r="CB550" i="1"/>
  <c r="CC550" i="1" a="1"/>
  <c r="CC550" i="1" s="1"/>
  <c r="CA519" i="1"/>
  <c r="CC519" i="1" a="1"/>
  <c r="CC519" i="1" s="1"/>
  <c r="CA502" i="1"/>
  <c r="CC502" i="1" a="1"/>
  <c r="CC502" i="1" s="1"/>
  <c r="CA539" i="1"/>
  <c r="CC539" i="1" a="1"/>
  <c r="CC539" i="1" s="1"/>
  <c r="CA575" i="1"/>
  <c r="CC575" i="1" a="1"/>
  <c r="CC575" i="1" s="1"/>
  <c r="AW619" i="1"/>
  <c r="EO619" i="1" s="1"/>
  <c r="R619" i="1" s="1"/>
  <c r="AX619" i="1" a="1"/>
  <c r="AX619" i="1" s="1"/>
  <c r="AV92" i="1"/>
  <c r="AX92" i="1" a="1"/>
  <c r="AX92" i="1" s="1"/>
  <c r="AV28" i="1"/>
  <c r="AX28" i="1" a="1"/>
  <c r="AX28" i="1" s="1"/>
  <c r="AW95" i="1"/>
  <c r="AY95" i="1" a="1"/>
  <c r="AY95" i="1" s="1"/>
  <c r="AW320" i="1"/>
  <c r="AY320" i="1" a="1"/>
  <c r="AY320" i="1" s="1"/>
  <c r="AW207" i="1"/>
  <c r="AY207" i="1" a="1"/>
  <c r="AY207" i="1" s="1"/>
  <c r="AW96" i="1"/>
  <c r="EO96" i="1" s="1"/>
  <c r="R96" i="1" s="1"/>
  <c r="AX96" i="1" a="1"/>
  <c r="AX96" i="1" s="1"/>
  <c r="AW94" i="1"/>
  <c r="AX94" i="1" a="1"/>
  <c r="AX94" i="1" s="1"/>
  <c r="AV30" i="1"/>
  <c r="AX30" i="1" a="1"/>
  <c r="AX30" i="1" s="1"/>
  <c r="CA107" i="1"/>
  <c r="CC107" i="1" a="1"/>
  <c r="CC107" i="1" s="1"/>
  <c r="CA63" i="1"/>
  <c r="CC63" i="1" a="1"/>
  <c r="CC63" i="1" s="1"/>
  <c r="AV55" i="1"/>
  <c r="AX55" i="1" a="1"/>
  <c r="AX55" i="1" s="1"/>
  <c r="CB110" i="1"/>
  <c r="CC110" i="1" a="1"/>
  <c r="CC110" i="1" s="1"/>
  <c r="CA77" i="1"/>
  <c r="CC77" i="1" a="1"/>
  <c r="CC77" i="1" s="1"/>
  <c r="CB473" i="1"/>
  <c r="EO473" i="1" s="1"/>
  <c r="R473" i="1" s="1"/>
  <c r="CC473" i="1" a="1"/>
  <c r="CC473" i="1" s="1"/>
  <c r="CA408" i="1"/>
  <c r="CC408" i="1" a="1"/>
  <c r="CC408" i="1" s="1"/>
  <c r="CB344" i="1"/>
  <c r="CC344" i="1" a="1"/>
  <c r="CC344" i="1" s="1"/>
  <c r="CA280" i="1"/>
  <c r="CC280" i="1" a="1"/>
  <c r="CC280" i="1" s="1"/>
  <c r="CA216" i="1"/>
  <c r="CC216" i="1" a="1"/>
  <c r="CC216" i="1" s="1"/>
  <c r="CA145" i="1"/>
  <c r="CC145" i="1" a="1"/>
  <c r="CC145" i="1" s="1"/>
  <c r="AV437" i="1"/>
  <c r="AX437" i="1" a="1"/>
  <c r="AX437" i="1" s="1"/>
  <c r="CB472" i="1"/>
  <c r="EO472" i="1" s="1"/>
  <c r="R472" i="1" s="1"/>
  <c r="CC472" i="1" a="1"/>
  <c r="CC472" i="1" s="1"/>
  <c r="CA407" i="1"/>
  <c r="CC407" i="1" a="1"/>
  <c r="CC407" i="1" s="1"/>
  <c r="CA343" i="1"/>
  <c r="CC343" i="1" a="1"/>
  <c r="CC343" i="1" s="1"/>
  <c r="CB279" i="1"/>
  <c r="CC279" i="1" a="1"/>
  <c r="CC279" i="1" s="1"/>
  <c r="CB215" i="1"/>
  <c r="EO215" i="1" s="1"/>
  <c r="R215" i="1" s="1"/>
  <c r="CC215" i="1" a="1"/>
  <c r="CC215" i="1" s="1"/>
  <c r="CB152" i="1"/>
  <c r="EO152" i="1" s="1"/>
  <c r="R152" i="1" s="1"/>
  <c r="CC152" i="1" a="1"/>
  <c r="CC152" i="1" s="1"/>
  <c r="CA443" i="1"/>
  <c r="CC443" i="1" a="1"/>
  <c r="CC443" i="1" s="1"/>
  <c r="CA374" i="1"/>
  <c r="CC374" i="1" a="1"/>
  <c r="CC374" i="1" s="1"/>
  <c r="CA310" i="1"/>
  <c r="CC310" i="1" a="1"/>
  <c r="CC310" i="1" s="1"/>
  <c r="CA182" i="1"/>
  <c r="CC182" i="1" a="1"/>
  <c r="CC182" i="1" s="1"/>
  <c r="CA477" i="1"/>
  <c r="CC477" i="1" a="1"/>
  <c r="CC477" i="1" s="1"/>
  <c r="CB412" i="1"/>
  <c r="CC412" i="1" a="1"/>
  <c r="CC412" i="1" s="1"/>
  <c r="CA348" i="1"/>
  <c r="CC348" i="1" a="1"/>
  <c r="CC348" i="1" s="1"/>
  <c r="CB284" i="1"/>
  <c r="EO284" i="1" s="1"/>
  <c r="R284" i="1" s="1"/>
  <c r="CC284" i="1" a="1"/>
  <c r="CC284" i="1" s="1"/>
  <c r="CB220" i="1"/>
  <c r="EO220" i="1" s="1"/>
  <c r="R220" i="1" s="1"/>
  <c r="CC220" i="1" a="1"/>
  <c r="CC220" i="1" s="1"/>
  <c r="CB156" i="1"/>
  <c r="CC156" i="1" a="1"/>
  <c r="CC156" i="1" s="1"/>
  <c r="AV441" i="1"/>
  <c r="AX441" i="1" a="1"/>
  <c r="AX441" i="1" s="1"/>
  <c r="CA432" i="1"/>
  <c r="CC432" i="1" a="1"/>
  <c r="CC432" i="1" s="1"/>
  <c r="CA363" i="1"/>
  <c r="CC363" i="1" a="1"/>
  <c r="CC363" i="1" s="1"/>
  <c r="CA299" i="1"/>
  <c r="CC299" i="1" a="1"/>
  <c r="CC299" i="1" s="1"/>
  <c r="CB235" i="1"/>
  <c r="CC235" i="1" a="1"/>
  <c r="CC235" i="1" s="1"/>
  <c r="CA171" i="1"/>
  <c r="CC171" i="1" a="1"/>
  <c r="CC171" i="1" s="1"/>
  <c r="CB108" i="1"/>
  <c r="EO108" i="1" s="1"/>
  <c r="R108" i="1" s="1"/>
  <c r="CC108" i="1" a="1"/>
  <c r="CC108" i="1" s="1"/>
  <c r="AV432" i="1"/>
  <c r="AX432" i="1" a="1"/>
  <c r="AX432" i="1" s="1"/>
  <c r="CA378" i="1"/>
  <c r="CC378" i="1" a="1"/>
  <c r="CC378" i="1" s="1"/>
  <c r="CB314" i="1"/>
  <c r="CC314" i="1" a="1"/>
  <c r="CC314" i="1" s="1"/>
  <c r="CA250" i="1"/>
  <c r="CC250" i="1" a="1"/>
  <c r="CC250" i="1" s="1"/>
  <c r="CA186" i="1"/>
  <c r="CC186" i="1" a="1"/>
  <c r="CC186" i="1" s="1"/>
  <c r="CA469" i="1"/>
  <c r="CC469" i="1" a="1"/>
  <c r="CC469" i="1" s="1"/>
  <c r="CB409" i="1"/>
  <c r="CC409" i="1" a="1"/>
  <c r="CC409" i="1" s="1"/>
  <c r="CA345" i="1"/>
  <c r="CC345" i="1" a="1"/>
  <c r="CC345" i="1" s="1"/>
  <c r="CB281" i="1"/>
  <c r="CC281" i="1" a="1"/>
  <c r="CC281" i="1" s="1"/>
  <c r="CB217" i="1"/>
  <c r="EO217" i="1" s="1"/>
  <c r="R217" i="1" s="1"/>
  <c r="CC217" i="1" a="1"/>
  <c r="CC217" i="1" s="1"/>
  <c r="CA153" i="1"/>
  <c r="CC153" i="1" a="1"/>
  <c r="CC153" i="1" s="1"/>
  <c r="CB90" i="1"/>
  <c r="EO90" i="1" s="1"/>
  <c r="R90" i="1" s="1"/>
  <c r="CC90" i="1" a="1"/>
  <c r="CC90" i="1" s="1"/>
  <c r="AW344" i="1"/>
  <c r="AX344" i="1" a="1"/>
  <c r="AX344" i="1" s="1"/>
  <c r="AV280" i="1"/>
  <c r="AX280" i="1" a="1"/>
  <c r="AX280" i="1" s="1"/>
  <c r="AV208" i="1"/>
  <c r="AX208" i="1" a="1"/>
  <c r="AX208" i="1" s="1"/>
  <c r="AV436" i="1"/>
  <c r="AX436" i="1" a="1"/>
  <c r="AX436" i="1" s="1"/>
  <c r="AV367" i="1"/>
  <c r="AX367" i="1" a="1"/>
  <c r="AX367" i="1" s="1"/>
  <c r="AV303" i="1"/>
  <c r="AX303" i="1" a="1"/>
  <c r="AX303" i="1" s="1"/>
  <c r="AV239" i="1"/>
  <c r="AX239" i="1" a="1"/>
  <c r="AX239" i="1" s="1"/>
  <c r="AV175" i="1"/>
  <c r="AX175" i="1" a="1"/>
  <c r="AX175" i="1" s="1"/>
  <c r="AW382" i="1"/>
  <c r="AX382" i="1" a="1"/>
  <c r="AX382" i="1" s="1"/>
  <c r="AW318" i="1"/>
  <c r="EO318" i="1" s="1"/>
  <c r="R318" i="1" s="1"/>
  <c r="AX318" i="1" a="1"/>
  <c r="AX318" i="1" s="1"/>
  <c r="AV254" i="1"/>
  <c r="AX254" i="1" a="1"/>
  <c r="AX254" i="1" s="1"/>
  <c r="AV190" i="1"/>
  <c r="AX190" i="1" a="1"/>
  <c r="AX190" i="1" s="1"/>
  <c r="AW127" i="1"/>
  <c r="AX127" i="1" a="1"/>
  <c r="AX127" i="1" s="1"/>
  <c r="AV372" i="1"/>
  <c r="AX372" i="1" a="1"/>
  <c r="AX372" i="1" s="1"/>
  <c r="AV308" i="1"/>
  <c r="AX308" i="1" a="1"/>
  <c r="AX308" i="1" s="1"/>
  <c r="AV244" i="1"/>
  <c r="AX244" i="1" a="1"/>
  <c r="AX244" i="1" s="1"/>
  <c r="AV180" i="1"/>
  <c r="AX180" i="1" a="1"/>
  <c r="AX180" i="1" s="1"/>
  <c r="AV117" i="1"/>
  <c r="AX117" i="1" a="1"/>
  <c r="AX117" i="1" s="1"/>
  <c r="AW379" i="1"/>
  <c r="AX379" i="1" a="1"/>
  <c r="AX379" i="1" s="1"/>
  <c r="AV315" i="1"/>
  <c r="AX315" i="1" a="1"/>
  <c r="AX315" i="1" s="1"/>
  <c r="AV251" i="1"/>
  <c r="AX251" i="1" a="1"/>
  <c r="AX251" i="1" s="1"/>
  <c r="AV187" i="1"/>
  <c r="AX187" i="1" a="1"/>
  <c r="AX187" i="1" s="1"/>
  <c r="AW124" i="1"/>
  <c r="AX124" i="1" a="1"/>
  <c r="AX124" i="1" s="1"/>
  <c r="AW386" i="1"/>
  <c r="EO386" i="1" s="1"/>
  <c r="R386" i="1" s="1"/>
  <c r="AX386" i="1" a="1"/>
  <c r="AX386" i="1" s="1"/>
  <c r="AV322" i="1"/>
  <c r="AX322" i="1" a="1"/>
  <c r="AX322" i="1" s="1"/>
  <c r="AV258" i="1"/>
  <c r="AX258" i="1" a="1"/>
  <c r="AX258" i="1" s="1"/>
  <c r="AV194" i="1"/>
  <c r="AX194" i="1" a="1"/>
  <c r="AX194" i="1" s="1"/>
  <c r="AW481" i="1"/>
  <c r="EO481" i="1" s="1"/>
  <c r="R481" i="1" s="1"/>
  <c r="AX481" i="1" a="1"/>
  <c r="AX481" i="1" s="1"/>
  <c r="CA479" i="1"/>
  <c r="CC479" i="1" a="1"/>
  <c r="CC479" i="1" s="1"/>
  <c r="AV466" i="1"/>
  <c r="AX466" i="1" a="1"/>
  <c r="AX466" i="1" s="1"/>
  <c r="CB470" i="1"/>
  <c r="CC470" i="1" a="1"/>
  <c r="CC470" i="1" s="1"/>
  <c r="CA349" i="1"/>
  <c r="CC349" i="1" a="1"/>
  <c r="CC349" i="1" s="1"/>
  <c r="CA285" i="1"/>
  <c r="CC285" i="1" a="1"/>
  <c r="CC285" i="1" s="1"/>
  <c r="CA221" i="1"/>
  <c r="CC221" i="1" a="1"/>
  <c r="CC221" i="1" s="1"/>
  <c r="CA157" i="1"/>
  <c r="CC157" i="1" a="1"/>
  <c r="CC157" i="1" s="1"/>
  <c r="AV465" i="1"/>
  <c r="AX465" i="1" a="1"/>
  <c r="AX465" i="1" s="1"/>
  <c r="AV405" i="1"/>
  <c r="AX405" i="1" a="1"/>
  <c r="AX405" i="1" s="1"/>
  <c r="AV341" i="1"/>
  <c r="AX341" i="1" a="1"/>
  <c r="AX341" i="1" s="1"/>
  <c r="AV277" i="1"/>
  <c r="AX277" i="1" a="1"/>
  <c r="AX277" i="1" s="1"/>
  <c r="AV484" i="1"/>
  <c r="AX484" i="1" a="1"/>
  <c r="AX484" i="1" s="1"/>
  <c r="CA439" i="1"/>
  <c r="CC439" i="1" a="1"/>
  <c r="CC439" i="1" s="1"/>
  <c r="AV431" i="1"/>
  <c r="AX431" i="1" a="1"/>
  <c r="AX431" i="1" s="1"/>
  <c r="AV181" i="1"/>
  <c r="AX181" i="1" a="1"/>
  <c r="AX181" i="1" s="1"/>
  <c r="AV454" i="1"/>
  <c r="AX454" i="1" a="1"/>
  <c r="AX454" i="1" s="1"/>
  <c r="AV430" i="1"/>
  <c r="AX430" i="1" a="1"/>
  <c r="AX430" i="1" s="1"/>
  <c r="AV353" i="1"/>
  <c r="AX353" i="1" a="1"/>
  <c r="AX353" i="1" s="1"/>
  <c r="AV265" i="1"/>
  <c r="AX265" i="1" a="1"/>
  <c r="AX265" i="1" s="1"/>
  <c r="CA490" i="1"/>
  <c r="CC490" i="1" a="1"/>
  <c r="CC490" i="1" s="1"/>
  <c r="AV14" i="1"/>
  <c r="AX14" i="1" a="1"/>
  <c r="AX14" i="1" s="1"/>
  <c r="CA15" i="1"/>
  <c r="CC15" i="1" a="1"/>
  <c r="CC15" i="1" s="1"/>
  <c r="AW666" i="1"/>
  <c r="AY666" i="1" a="1"/>
  <c r="AY666" i="1" s="1"/>
  <c r="AW613" i="1"/>
  <c r="EO613" i="1" s="1"/>
  <c r="R613" i="1" s="1"/>
  <c r="AX613" i="1" a="1"/>
  <c r="AX613" i="1" s="1"/>
  <c r="CB597" i="1"/>
  <c r="CC597" i="1" a="1"/>
  <c r="CC597" i="1" s="1"/>
  <c r="AW558" i="1"/>
  <c r="AY558" i="1" a="1"/>
  <c r="AY558" i="1" s="1"/>
  <c r="AW518" i="1"/>
  <c r="AY518" i="1" a="1"/>
  <c r="AY518" i="1" s="1"/>
  <c r="AV676" i="1"/>
  <c r="AX676" i="1" a="1"/>
  <c r="AX676" i="1" s="1"/>
  <c r="CB607" i="1"/>
  <c r="EO607" i="1" s="1"/>
  <c r="R607" i="1" s="1"/>
  <c r="CC607" i="1" a="1"/>
  <c r="CC607" i="1" s="1"/>
  <c r="CB695" i="1"/>
  <c r="CC695" i="1" a="1"/>
  <c r="CC695" i="1" s="1"/>
  <c r="CB603" i="1"/>
  <c r="EO603" i="1" s="1"/>
  <c r="R603" i="1" s="1"/>
  <c r="CC603" i="1" a="1"/>
  <c r="CC603" i="1" s="1"/>
  <c r="AW616" i="1"/>
  <c r="EO616" i="1" s="1"/>
  <c r="R616" i="1" s="1"/>
  <c r="AX616" i="1" a="1"/>
  <c r="AX616" i="1" s="1"/>
  <c r="AV535" i="1"/>
  <c r="AX535" i="1" a="1"/>
  <c r="AX535" i="1" s="1"/>
  <c r="AV523" i="1"/>
  <c r="AY523" i="1" s="1" a="1"/>
  <c r="AY523" i="1" s="1"/>
  <c r="AX523" i="1" a="1"/>
  <c r="AX523" i="1" s="1"/>
  <c r="CA513" i="1"/>
  <c r="CD513" i="1" s="1" a="1"/>
  <c r="CD513" i="1" s="1"/>
  <c r="CC513" i="1" a="1"/>
  <c r="CC513" i="1" s="1"/>
  <c r="CA497" i="1"/>
  <c r="CD497" i="1" s="1" a="1"/>
  <c r="CD497" i="1" s="1"/>
  <c r="CC497" i="1" a="1"/>
  <c r="CC497" i="1" s="1"/>
  <c r="AV520" i="1"/>
  <c r="AX520" i="1" a="1"/>
  <c r="AX520" i="1" s="1"/>
  <c r="CA593" i="1"/>
  <c r="CC593" i="1" a="1"/>
  <c r="CC593" i="1" s="1"/>
  <c r="AV576" i="1"/>
  <c r="AX576" i="1" a="1"/>
  <c r="AX576" i="1" s="1"/>
  <c r="AV500" i="1"/>
  <c r="AX500" i="1" a="1"/>
  <c r="AX500" i="1" s="1"/>
  <c r="CA522" i="1"/>
  <c r="CD522" i="1" s="1" a="1"/>
  <c r="CD522" i="1" s="1"/>
  <c r="CC522" i="1" a="1"/>
  <c r="CC522" i="1" s="1"/>
  <c r="DG592" i="1"/>
  <c r="DG509" i="1"/>
  <c r="CB556" i="1"/>
  <c r="EL696" i="1"/>
  <c r="CB528" i="1"/>
  <c r="EL660" i="1"/>
  <c r="DG585" i="1"/>
  <c r="EL534" i="1"/>
  <c r="CB559" i="1"/>
  <c r="EL592" i="1"/>
  <c r="DG530" i="1"/>
  <c r="DG652" i="1"/>
  <c r="DG548" i="1"/>
  <c r="EO496" i="1"/>
  <c r="R496" i="1" s="1"/>
  <c r="CB663" i="1"/>
  <c r="EL519" i="1"/>
  <c r="EO493" i="1"/>
  <c r="R493" i="1" s="1"/>
  <c r="EK686" i="1"/>
  <c r="EL686" i="1" s="1"/>
  <c r="EL673" i="1"/>
  <c r="CB573" i="1"/>
  <c r="DF665" i="1"/>
  <c r="DG665" i="1" s="1"/>
  <c r="EK679" i="1"/>
  <c r="EL679" i="1" s="1"/>
  <c r="EL530" i="1"/>
  <c r="EK538" i="1"/>
  <c r="EL538" i="1" s="1"/>
  <c r="EL680" i="1"/>
  <c r="DF657" i="1"/>
  <c r="DG657" i="1" s="1"/>
  <c r="EL665" i="1"/>
  <c r="CB632" i="1"/>
  <c r="E88" i="6"/>
  <c r="D83" i="6"/>
  <c r="D85" i="6" s="1"/>
  <c r="E85" i="5"/>
  <c r="E88" i="5" s="1"/>
  <c r="CB629" i="1"/>
  <c r="EO494" i="1"/>
  <c r="R494" i="1" s="1"/>
  <c r="AV497" i="1"/>
  <c r="AV498" i="1"/>
  <c r="EK508" i="1"/>
  <c r="EL508" i="1" s="1"/>
  <c r="DF642" i="1"/>
  <c r="DG642" i="1" s="1"/>
  <c r="CB522" i="1"/>
  <c r="DF559" i="1"/>
  <c r="DG559" i="1" s="1"/>
  <c r="CA677" i="1"/>
  <c r="DG683" i="1"/>
  <c r="EK595" i="1"/>
  <c r="EL595" i="1" s="1"/>
  <c r="AW522" i="1"/>
  <c r="DG12" i="1"/>
  <c r="CA594" i="1"/>
  <c r="EK638" i="1"/>
  <c r="EL638" i="1" s="1"/>
  <c r="EK655" i="1"/>
  <c r="EL655" i="1" s="1"/>
  <c r="EK540" i="1"/>
  <c r="EL540" i="1" s="1"/>
  <c r="EK524" i="1"/>
  <c r="EL524" i="1" s="1"/>
  <c r="CB535" i="1"/>
  <c r="AV647" i="1"/>
  <c r="EO634" i="1"/>
  <c r="R634" i="1" s="1"/>
  <c r="S634" i="1" s="1"/>
  <c r="EK628" i="1"/>
  <c r="EL628" i="1" s="1"/>
  <c r="DF631" i="1"/>
  <c r="DG631" i="1" s="1"/>
  <c r="CA554" i="1"/>
  <c r="DF537" i="1"/>
  <c r="DG537" i="1" s="1"/>
  <c r="EK558" i="1"/>
  <c r="EL558" i="1" s="1"/>
  <c r="EO495" i="1"/>
  <c r="R495" i="1" s="1"/>
  <c r="EO612" i="1"/>
  <c r="R612" i="1" s="1"/>
  <c r="CA689" i="1"/>
  <c r="EO525" i="1"/>
  <c r="R525" i="1" s="1"/>
  <c r="S525" i="1" s="1"/>
  <c r="CA664" i="1"/>
  <c r="DF636" i="1"/>
  <c r="DG636" i="1" s="1"/>
  <c r="AV563" i="1"/>
  <c r="CA580" i="1"/>
  <c r="EK502" i="1"/>
  <c r="EL502" i="1" s="1"/>
  <c r="CA688" i="1"/>
  <c r="AV696" i="1"/>
  <c r="DF667" i="1"/>
  <c r="DG667" i="1" s="1"/>
  <c r="DF688" i="1"/>
  <c r="DG688" i="1" s="1"/>
  <c r="AV683" i="1"/>
  <c r="CA685" i="1"/>
  <c r="AV664" i="1"/>
  <c r="CA659" i="1"/>
  <c r="CA648" i="1"/>
  <c r="DF643" i="1"/>
  <c r="DG643" i="1" s="1"/>
  <c r="AV641" i="1"/>
  <c r="EO617" i="1"/>
  <c r="R617" i="1" s="1"/>
  <c r="AV640" i="1"/>
  <c r="CA623" i="1"/>
  <c r="DF627" i="1"/>
  <c r="DG627" i="1" s="1"/>
  <c r="EK625" i="1"/>
  <c r="EL625" i="1" s="1"/>
  <c r="DF610" i="1"/>
  <c r="DG610" i="1" s="1"/>
  <c r="CA598" i="1"/>
  <c r="CA586" i="1"/>
  <c r="CA601" i="1"/>
  <c r="DF562" i="1"/>
  <c r="DG562" i="1" s="1"/>
  <c r="DF566" i="1"/>
  <c r="DG566" i="1" s="1"/>
  <c r="DF565" i="1"/>
  <c r="DG565" i="1" s="1"/>
  <c r="CA537" i="1"/>
  <c r="CA509" i="1"/>
  <c r="EK501" i="1"/>
  <c r="EL501" i="1" s="1"/>
  <c r="AV691" i="1"/>
  <c r="DF651" i="1"/>
  <c r="DG651" i="1" s="1"/>
  <c r="CA625" i="1"/>
  <c r="DF685" i="1"/>
  <c r="DG685" i="1" s="1"/>
  <c r="EK690" i="1"/>
  <c r="EL690" i="1" s="1"/>
  <c r="CA696" i="1"/>
  <c r="EK674" i="1"/>
  <c r="EL674" i="1" s="1"/>
  <c r="EK682" i="1"/>
  <c r="EL682" i="1" s="1"/>
  <c r="DF680" i="1"/>
  <c r="DG680" i="1" s="1"/>
  <c r="DF644" i="1"/>
  <c r="DG644" i="1" s="1"/>
  <c r="DF661" i="1"/>
  <c r="DG661" i="1" s="1"/>
  <c r="EK642" i="1"/>
  <c r="EL642" i="1" s="1"/>
  <c r="AV659" i="1"/>
  <c r="AV633" i="1"/>
  <c r="DF620" i="1"/>
  <c r="DG620" i="1" s="1"/>
  <c r="CA627" i="1"/>
  <c r="AV624" i="1"/>
  <c r="DF623" i="1"/>
  <c r="DG623" i="1" s="1"/>
  <c r="CA600" i="1"/>
  <c r="AV594" i="1"/>
  <c r="CA604" i="1"/>
  <c r="DF586" i="1"/>
  <c r="DG586" i="1" s="1"/>
  <c r="DF574" i="1"/>
  <c r="DG574" i="1" s="1"/>
  <c r="CA565" i="1"/>
  <c r="CA577" i="1"/>
  <c r="CA563" i="1"/>
  <c r="AV546" i="1"/>
  <c r="DF508" i="1"/>
  <c r="DG508" i="1" s="1"/>
  <c r="AV644" i="1"/>
  <c r="AV510" i="1"/>
  <c r="AV689" i="1"/>
  <c r="EK663" i="1"/>
  <c r="EL663" i="1" s="1"/>
  <c r="EK685" i="1"/>
  <c r="EL685" i="1" s="1"/>
  <c r="DF674" i="1"/>
  <c r="DG674" i="1" s="1"/>
  <c r="CA694" i="1"/>
  <c r="CA680" i="1"/>
  <c r="AV672" i="1"/>
  <c r="AV681" i="1"/>
  <c r="EK691" i="1"/>
  <c r="EL691" i="1" s="1"/>
  <c r="CA678" i="1"/>
  <c r="EK662" i="1"/>
  <c r="EL662" i="1" s="1"/>
  <c r="AV658" i="1"/>
  <c r="DF648" i="1"/>
  <c r="DG648" i="1" s="1"/>
  <c r="AV650" i="1"/>
  <c r="AV649" i="1"/>
  <c r="EK620" i="1"/>
  <c r="EL620" i="1" s="1"/>
  <c r="EK606" i="1"/>
  <c r="EL606" i="1" s="1"/>
  <c r="DF587" i="1"/>
  <c r="DG587" i="1" s="1"/>
  <c r="EK593" i="1"/>
  <c r="EL593" i="1" s="1"/>
  <c r="AV591" i="1"/>
  <c r="CA609" i="1"/>
  <c r="CA595" i="1"/>
  <c r="AV564" i="1"/>
  <c r="EK576" i="1"/>
  <c r="EL576" i="1" s="1"/>
  <c r="EK562" i="1"/>
  <c r="EL562" i="1" s="1"/>
  <c r="AV575" i="1"/>
  <c r="AV554" i="1"/>
  <c r="EK537" i="1"/>
  <c r="EL537" i="1" s="1"/>
  <c r="DF564" i="1"/>
  <c r="DG564" i="1" s="1"/>
  <c r="DF538" i="1"/>
  <c r="DG538" i="1" s="1"/>
  <c r="EK528" i="1"/>
  <c r="EL528" i="1" s="1"/>
  <c r="EK539" i="1"/>
  <c r="EL539" i="1" s="1"/>
  <c r="AV508" i="1"/>
  <c r="EK510" i="1"/>
  <c r="EL510" i="1" s="1"/>
  <c r="CA669" i="1"/>
  <c r="DF655" i="1"/>
  <c r="DG655" i="1" s="1"/>
  <c r="EK624" i="1"/>
  <c r="EL624" i="1" s="1"/>
  <c r="EK610" i="1"/>
  <c r="EL610" i="1" s="1"/>
  <c r="CA564" i="1"/>
  <c r="DF527" i="1"/>
  <c r="DG527" i="1" s="1"/>
  <c r="AV502" i="1"/>
  <c r="AV503" i="1"/>
  <c r="CA686" i="1"/>
  <c r="AV694" i="1"/>
  <c r="EK672" i="1"/>
  <c r="EL672" i="1" s="1"/>
  <c r="DF691" i="1"/>
  <c r="DG691" i="1" s="1"/>
  <c r="DF678" i="1"/>
  <c r="DG678" i="1" s="1"/>
  <c r="CA670" i="1"/>
  <c r="DF677" i="1"/>
  <c r="DG677" i="1" s="1"/>
  <c r="DF675" i="1"/>
  <c r="DG675" i="1" s="1"/>
  <c r="CA655" i="1"/>
  <c r="EK657" i="1"/>
  <c r="EL657" i="1" s="1"/>
  <c r="DF656" i="1"/>
  <c r="DG656" i="1" s="1"/>
  <c r="EK646" i="1"/>
  <c r="EL646" i="1" s="1"/>
  <c r="EK649" i="1"/>
  <c r="EL649" i="1" s="1"/>
  <c r="AV646" i="1"/>
  <c r="EK636" i="1"/>
  <c r="EL636" i="1" s="1"/>
  <c r="AV614" i="1"/>
  <c r="AV638" i="1"/>
  <c r="EK632" i="1"/>
  <c r="EL632" i="1" s="1"/>
  <c r="EK614" i="1"/>
  <c r="EL614" i="1" s="1"/>
  <c r="EK598" i="1"/>
  <c r="EL598" i="1" s="1"/>
  <c r="CA587" i="1"/>
  <c r="DF602" i="1"/>
  <c r="DG602" i="1" s="1"/>
  <c r="DF605" i="1"/>
  <c r="DG605" i="1" s="1"/>
  <c r="CA590" i="1"/>
  <c r="CA606" i="1"/>
  <c r="AV577" i="1"/>
  <c r="AV572" i="1"/>
  <c r="AV561" i="1"/>
  <c r="CA561" i="1"/>
  <c r="AV583" i="1"/>
  <c r="EK560" i="1"/>
  <c r="EL560" i="1" s="1"/>
  <c r="DF571" i="1"/>
  <c r="DG571" i="1" s="1"/>
  <c r="DF534" i="1"/>
  <c r="DG534" i="1" s="1"/>
  <c r="CA548" i="1"/>
  <c r="EK533" i="1"/>
  <c r="EL533" i="1" s="1"/>
  <c r="EK559" i="1"/>
  <c r="EL559" i="1" s="1"/>
  <c r="DF536" i="1"/>
  <c r="DG536" i="1" s="1"/>
  <c r="EK507" i="1"/>
  <c r="EL507" i="1" s="1"/>
  <c r="DF694" i="1"/>
  <c r="DG694" i="1" s="1"/>
  <c r="CA646" i="1"/>
  <c r="EK641" i="1"/>
  <c r="EL641" i="1" s="1"/>
  <c r="CA611" i="1"/>
  <c r="CA592" i="1"/>
  <c r="CA540" i="1"/>
  <c r="AV548" i="1"/>
  <c r="AV685" i="1"/>
  <c r="CA691" i="1"/>
  <c r="DF670" i="1"/>
  <c r="DG670" i="1" s="1"/>
  <c r="EK664" i="1"/>
  <c r="EL664" i="1" s="1"/>
  <c r="CA673" i="1"/>
  <c r="AV654" i="1"/>
  <c r="EK653" i="1"/>
  <c r="EL653" i="1" s="1"/>
  <c r="CA651" i="1"/>
  <c r="DF645" i="1"/>
  <c r="DG645" i="1" s="1"/>
  <c r="CA615" i="1"/>
  <c r="EK631" i="1"/>
  <c r="EL631" i="1" s="1"/>
  <c r="EK629" i="1"/>
  <c r="EL629" i="1" s="1"/>
  <c r="AV590" i="1"/>
  <c r="CA588" i="1"/>
  <c r="CA585" i="1"/>
  <c r="EK571" i="1"/>
  <c r="EL571" i="1" s="1"/>
  <c r="AV580" i="1"/>
  <c r="DF560" i="1"/>
  <c r="DG560" i="1" s="1"/>
  <c r="EK582" i="1"/>
  <c r="EL582" i="1" s="1"/>
  <c r="EK574" i="1"/>
  <c r="EL574" i="1" s="1"/>
  <c r="AV585" i="1"/>
  <c r="EK545" i="1"/>
  <c r="EL545" i="1" s="1"/>
  <c r="DF540" i="1"/>
  <c r="DG540" i="1" s="1"/>
  <c r="AV529" i="1"/>
  <c r="AV506" i="1"/>
  <c r="CA508" i="1"/>
  <c r="DF504" i="1"/>
  <c r="DG504" i="1" s="1"/>
  <c r="AV688" i="1"/>
  <c r="AV630" i="1"/>
  <c r="AV559" i="1"/>
  <c r="DF501" i="1"/>
  <c r="DG501" i="1" s="1"/>
  <c r="AV684" i="1"/>
  <c r="AV670" i="1"/>
  <c r="AV668" i="1"/>
  <c r="EK669" i="1"/>
  <c r="EL669" i="1" s="1"/>
  <c r="AV653" i="1"/>
  <c r="EK645" i="1"/>
  <c r="EL645" i="1" s="1"/>
  <c r="AV663" i="1"/>
  <c r="EK652" i="1"/>
  <c r="EL652" i="1" s="1"/>
  <c r="CA650" i="1"/>
  <c r="AV615" i="1"/>
  <c r="CA638" i="1"/>
  <c r="CA630" i="1"/>
  <c r="EK639" i="1"/>
  <c r="EL639" i="1" s="1"/>
  <c r="EK608" i="1"/>
  <c r="EL608" i="1" s="1"/>
  <c r="EK600" i="1"/>
  <c r="EL600" i="1" s="1"/>
  <c r="EK584" i="1"/>
  <c r="EL584" i="1" s="1"/>
  <c r="EK570" i="1"/>
  <c r="EL570" i="1" s="1"/>
  <c r="DF573" i="1"/>
  <c r="DG573" i="1" s="1"/>
  <c r="EK568" i="1"/>
  <c r="EL568" i="1" s="1"/>
  <c r="AV538" i="1"/>
  <c r="DF553" i="1"/>
  <c r="DG553" i="1" s="1"/>
  <c r="DF531" i="1"/>
  <c r="DG531" i="1" s="1"/>
  <c r="AV504" i="1"/>
  <c r="EK505" i="1"/>
  <c r="EL505" i="1" s="1"/>
  <c r="DF506" i="1"/>
  <c r="DG506" i="1" s="1"/>
  <c r="AV507" i="1"/>
  <c r="DF682" i="1"/>
  <c r="DG682" i="1" s="1"/>
  <c r="AV667" i="1"/>
  <c r="EK656" i="1"/>
  <c r="EL656" i="1" s="1"/>
  <c r="EK668" i="1"/>
  <c r="EL668" i="1" s="1"/>
  <c r="AV680" i="1"/>
  <c r="DF664" i="1"/>
  <c r="DG664" i="1" s="1"/>
  <c r="EK688" i="1"/>
  <c r="EL688" i="1" s="1"/>
  <c r="EK675" i="1"/>
  <c r="EL675" i="1" s="1"/>
  <c r="AV669" i="1"/>
  <c r="DF696" i="1"/>
  <c r="DG696" i="1" s="1"/>
  <c r="CA683" i="1"/>
  <c r="EK640" i="1"/>
  <c r="EL640" i="1" s="1"/>
  <c r="CA647" i="1"/>
  <c r="CA660" i="1"/>
  <c r="DF640" i="1"/>
  <c r="DG640" i="1" s="1"/>
  <c r="CA652" i="1"/>
  <c r="AV629" i="1"/>
  <c r="DF632" i="1"/>
  <c r="DG632" i="1" s="1"/>
  <c r="EK637" i="1"/>
  <c r="EL637" i="1" s="1"/>
  <c r="AV604" i="1"/>
  <c r="DF589" i="1"/>
  <c r="DG589" i="1" s="1"/>
  <c r="AV608" i="1"/>
  <c r="EK566" i="1"/>
  <c r="EL566" i="1" s="1"/>
  <c r="EK578" i="1"/>
  <c r="EL578" i="1" s="1"/>
  <c r="AV568" i="1"/>
  <c r="DF546" i="1"/>
  <c r="DG546" i="1" s="1"/>
  <c r="AV544" i="1"/>
  <c r="DF502" i="1"/>
  <c r="DG502" i="1" s="1"/>
  <c r="CA504" i="1"/>
  <c r="EK503" i="1"/>
  <c r="EL503" i="1" s="1"/>
  <c r="CA505" i="1"/>
  <c r="EK506" i="1"/>
  <c r="EL506" i="1" s="1"/>
  <c r="EK11" i="1"/>
  <c r="EL11" i="1" s="1"/>
  <c r="DG11" i="1"/>
  <c r="AW9" i="1"/>
  <c r="AW368" i="1"/>
  <c r="EO370" i="1"/>
  <c r="R370" i="1" s="1"/>
  <c r="EO306" i="1"/>
  <c r="R306" i="1" s="1"/>
  <c r="EO457" i="1"/>
  <c r="R457" i="1" s="1"/>
  <c r="EO384" i="1"/>
  <c r="R384" i="1" s="1"/>
  <c r="EO336" i="1"/>
  <c r="R336" i="1" s="1"/>
  <c r="EO328" i="1"/>
  <c r="R328" i="1" s="1"/>
  <c r="EO412" i="1"/>
  <c r="R412" i="1" s="1"/>
  <c r="EO382" i="1"/>
  <c r="R382" i="1" s="1"/>
  <c r="EO127" i="1"/>
  <c r="R127" i="1" s="1"/>
  <c r="EO350" i="1"/>
  <c r="R350" i="1" s="1"/>
  <c r="EO314" i="1"/>
  <c r="R314" i="1" s="1"/>
  <c r="EO402" i="1"/>
  <c r="R402" i="1" s="1"/>
  <c r="EO344" i="1"/>
  <c r="R344" i="1" s="1"/>
  <c r="EO266" i="1"/>
  <c r="R266" i="1" s="1"/>
  <c r="EO226" i="1"/>
  <c r="R226" i="1" s="1"/>
  <c r="DG298" i="1"/>
  <c r="EL464" i="1"/>
  <c r="DF234" i="1"/>
  <c r="DG234" i="1" s="1"/>
  <c r="EK364" i="1"/>
  <c r="EL364" i="1" s="1"/>
  <c r="EY17" i="1"/>
  <c r="CA70" i="1"/>
  <c r="EK194" i="1"/>
  <c r="EL194" i="1" s="1"/>
  <c r="EO101" i="1"/>
  <c r="R101" i="1" s="1"/>
  <c r="EZ17" i="1"/>
  <c r="EK348" i="1"/>
  <c r="EL348" i="1" s="1"/>
  <c r="EK334" i="1"/>
  <c r="EL334" i="1" s="1"/>
  <c r="EK117" i="1"/>
  <c r="EL117" i="1" s="1"/>
  <c r="FA17" i="1"/>
  <c r="EK304" i="1"/>
  <c r="EL304" i="1" s="1"/>
  <c r="EK243" i="1"/>
  <c r="EL243" i="1" s="1"/>
  <c r="FB17" i="1"/>
  <c r="EK477" i="1"/>
  <c r="EL477" i="1" s="1"/>
  <c r="EO474" i="1"/>
  <c r="R474" i="1" s="1"/>
  <c r="EO321" i="1"/>
  <c r="R321" i="1" s="1"/>
  <c r="EO480" i="1"/>
  <c r="R480" i="1" s="1"/>
  <c r="EK420" i="1"/>
  <c r="EL420" i="1" s="1"/>
  <c r="EK293" i="1"/>
  <c r="EL293" i="1" s="1"/>
  <c r="EK207" i="1"/>
  <c r="EL207" i="1" s="1"/>
  <c r="EK72" i="1"/>
  <c r="EL72" i="1" s="1"/>
  <c r="EK134" i="1"/>
  <c r="EL134" i="1" s="1"/>
  <c r="EK465" i="1"/>
  <c r="EL465" i="1" s="1"/>
  <c r="EK444" i="1"/>
  <c r="EL444" i="1" s="1"/>
  <c r="EK422" i="1"/>
  <c r="EL422" i="1" s="1"/>
  <c r="EK405" i="1"/>
  <c r="EL405" i="1" s="1"/>
  <c r="EK383" i="1"/>
  <c r="EL383" i="1" s="1"/>
  <c r="EK361" i="1"/>
  <c r="EL361" i="1" s="1"/>
  <c r="EK341" i="1"/>
  <c r="EL341" i="1" s="1"/>
  <c r="EK319" i="1"/>
  <c r="EL319" i="1" s="1"/>
  <c r="EK277" i="1"/>
  <c r="EL277" i="1" s="1"/>
  <c r="EK255" i="1"/>
  <c r="EL255" i="1" s="1"/>
  <c r="EK233" i="1"/>
  <c r="EL233" i="1" s="1"/>
  <c r="EK213" i="1"/>
  <c r="EL213" i="1" s="1"/>
  <c r="EK191" i="1"/>
  <c r="EL191" i="1" s="1"/>
  <c r="EK128" i="1"/>
  <c r="EL128" i="1" s="1"/>
  <c r="EK88" i="1"/>
  <c r="EL88" i="1" s="1"/>
  <c r="EK331" i="1"/>
  <c r="EL331" i="1" s="1"/>
  <c r="EK251" i="1"/>
  <c r="EL251" i="1" s="1"/>
  <c r="EK179" i="1"/>
  <c r="EL179" i="1" s="1"/>
  <c r="EK78" i="1"/>
  <c r="EL78" i="1" s="1"/>
  <c r="EK54" i="1"/>
  <c r="EL54" i="1" s="1"/>
  <c r="EK34" i="1"/>
  <c r="EL34" i="1" s="1"/>
  <c r="EK18" i="1"/>
  <c r="EL18" i="1" s="1"/>
  <c r="EK22" i="1"/>
  <c r="DF488" i="1"/>
  <c r="DG488" i="1" s="1"/>
  <c r="DF450" i="1"/>
  <c r="DG450" i="1" s="1"/>
  <c r="DF389" i="1"/>
  <c r="DG389" i="1" s="1"/>
  <c r="DF437" i="1"/>
  <c r="DG437" i="1" s="1"/>
  <c r="DF483" i="1"/>
  <c r="DG483" i="1" s="1"/>
  <c r="DF462" i="1"/>
  <c r="DG462" i="1" s="1"/>
  <c r="DF435" i="1"/>
  <c r="DG435" i="1" s="1"/>
  <c r="EO435" i="1" s="1"/>
  <c r="R435" i="1" s="1"/>
  <c r="S435" i="1" s="1"/>
  <c r="DF366" i="1"/>
  <c r="DG366" i="1" s="1"/>
  <c r="DF324" i="1"/>
  <c r="DG324" i="1" s="1"/>
  <c r="DF302" i="1"/>
  <c r="DG302" i="1" s="1"/>
  <c r="DF280" i="1"/>
  <c r="DG280" i="1" s="1"/>
  <c r="DF260" i="1"/>
  <c r="DG260" i="1" s="1"/>
  <c r="DF238" i="1"/>
  <c r="DG238" i="1" s="1"/>
  <c r="DF216" i="1"/>
  <c r="DG216" i="1" s="1"/>
  <c r="DF196" i="1"/>
  <c r="DG196" i="1" s="1"/>
  <c r="DF178" i="1"/>
  <c r="DG178" i="1" s="1"/>
  <c r="DF162" i="1"/>
  <c r="DG162" i="1" s="1"/>
  <c r="DF490" i="1"/>
  <c r="DG490" i="1" s="1"/>
  <c r="DF463" i="1"/>
  <c r="DG463" i="1" s="1"/>
  <c r="DF444" i="1"/>
  <c r="DG444" i="1" s="1"/>
  <c r="DF399" i="1"/>
  <c r="DG399" i="1" s="1"/>
  <c r="DF363" i="1"/>
  <c r="DG363" i="1" s="1"/>
  <c r="DF331" i="1"/>
  <c r="DG331" i="1" s="1"/>
  <c r="DF315" i="1"/>
  <c r="DG315" i="1" s="1"/>
  <c r="DF299" i="1"/>
  <c r="DG299" i="1" s="1"/>
  <c r="DF283" i="1"/>
  <c r="DG283" i="1" s="1"/>
  <c r="DF267" i="1"/>
  <c r="DG267" i="1" s="1"/>
  <c r="DF251" i="1"/>
  <c r="DG251" i="1" s="1"/>
  <c r="DF219" i="1"/>
  <c r="DG219" i="1" s="1"/>
  <c r="DF203" i="1"/>
  <c r="DG203" i="1" s="1"/>
  <c r="DF187" i="1"/>
  <c r="DG187" i="1" s="1"/>
  <c r="DF165" i="1"/>
  <c r="DG165" i="1" s="1"/>
  <c r="DF133" i="1"/>
  <c r="DG133" i="1" s="1"/>
  <c r="DF117" i="1"/>
  <c r="DG117" i="1" s="1"/>
  <c r="DF85" i="1"/>
  <c r="DG85" i="1" s="1"/>
  <c r="DF69" i="1"/>
  <c r="DG69" i="1" s="1"/>
  <c r="DF53" i="1"/>
  <c r="DG53" i="1" s="1"/>
  <c r="DF37" i="1"/>
  <c r="DG37" i="1" s="1"/>
  <c r="DF21" i="1"/>
  <c r="DG21" i="1" s="1"/>
  <c r="DF76" i="1"/>
  <c r="DG76" i="1" s="1"/>
  <c r="DF54" i="1"/>
  <c r="DG54" i="1" s="1"/>
  <c r="DF36" i="1"/>
  <c r="DG36" i="1" s="1"/>
  <c r="DF20" i="1"/>
  <c r="DG20" i="1" s="1"/>
  <c r="EO347" i="1"/>
  <c r="R347" i="1" s="1"/>
  <c r="CA35" i="1"/>
  <c r="CA42" i="1"/>
  <c r="CA48" i="1"/>
  <c r="CA22" i="1"/>
  <c r="AV91" i="1"/>
  <c r="AV27" i="1"/>
  <c r="AV98" i="1"/>
  <c r="AV34" i="1"/>
  <c r="AV105" i="1"/>
  <c r="AV41" i="1"/>
  <c r="AV120" i="1"/>
  <c r="AV56" i="1"/>
  <c r="AV77" i="1"/>
  <c r="EK461" i="1"/>
  <c r="EL461" i="1" s="1"/>
  <c r="EK381" i="1"/>
  <c r="EL381" i="1" s="1"/>
  <c r="EK337" i="1"/>
  <c r="EL337" i="1" s="1"/>
  <c r="EK317" i="1"/>
  <c r="EL317" i="1" s="1"/>
  <c r="EK295" i="1"/>
  <c r="EL295" i="1" s="1"/>
  <c r="EK231" i="1"/>
  <c r="EL231" i="1" s="1"/>
  <c r="EK209" i="1"/>
  <c r="EL209" i="1" s="1"/>
  <c r="EK185" i="1"/>
  <c r="EL185" i="1" s="1"/>
  <c r="EK153" i="1"/>
  <c r="EL153" i="1" s="1"/>
  <c r="EK122" i="1"/>
  <c r="EL122" i="1" s="1"/>
  <c r="EK80" i="1"/>
  <c r="EL80" i="1" s="1"/>
  <c r="EK484" i="1"/>
  <c r="EL484" i="1" s="1"/>
  <c r="EK411" i="1"/>
  <c r="EL411" i="1" s="1"/>
  <c r="EK323" i="1"/>
  <c r="EL323" i="1" s="1"/>
  <c r="EK173" i="1"/>
  <c r="EL173" i="1" s="1"/>
  <c r="EK140" i="1"/>
  <c r="EL140" i="1" s="1"/>
  <c r="EK102" i="1"/>
  <c r="EL102" i="1" s="1"/>
  <c r="EK76" i="1"/>
  <c r="EL76" i="1" s="1"/>
  <c r="EK50" i="1"/>
  <c r="EL50" i="1" s="1"/>
  <c r="EK32" i="1"/>
  <c r="EL32" i="1" s="1"/>
  <c r="EK181" i="1"/>
  <c r="EL181" i="1" s="1"/>
  <c r="DF486" i="1"/>
  <c r="DG486" i="1" s="1"/>
  <c r="DF442" i="1"/>
  <c r="DG442" i="1" s="1"/>
  <c r="DF489" i="1"/>
  <c r="DG489" i="1" s="1"/>
  <c r="DF429" i="1"/>
  <c r="DG429" i="1" s="1"/>
  <c r="DF479" i="1"/>
  <c r="DG479" i="1" s="1"/>
  <c r="DF459" i="1"/>
  <c r="DG459" i="1" s="1"/>
  <c r="DF433" i="1"/>
  <c r="DG433" i="1" s="1"/>
  <c r="DF410" i="1"/>
  <c r="DG410" i="1" s="1"/>
  <c r="DF364" i="1"/>
  <c r="DG364" i="1" s="1"/>
  <c r="DF342" i="1"/>
  <c r="DG342" i="1" s="1"/>
  <c r="DF320" i="1"/>
  <c r="DG320" i="1" s="1"/>
  <c r="DF300" i="1"/>
  <c r="DG300" i="1" s="1"/>
  <c r="DF278" i="1"/>
  <c r="DG278" i="1" s="1"/>
  <c r="DF256" i="1"/>
  <c r="DG256" i="1" s="1"/>
  <c r="DF236" i="1"/>
  <c r="DG236" i="1" s="1"/>
  <c r="DF214" i="1"/>
  <c r="DG214" i="1" s="1"/>
  <c r="DF192" i="1"/>
  <c r="DG192" i="1" s="1"/>
  <c r="DF176" i="1"/>
  <c r="DG176" i="1" s="1"/>
  <c r="DF160" i="1"/>
  <c r="DG160" i="1" s="1"/>
  <c r="DF487" i="1"/>
  <c r="DG487" i="1" s="1"/>
  <c r="DF461" i="1"/>
  <c r="DG461" i="1" s="1"/>
  <c r="DF440" i="1"/>
  <c r="DG440" i="1" s="1"/>
  <c r="DF395" i="1"/>
  <c r="DG395" i="1" s="1"/>
  <c r="DF377" i="1"/>
  <c r="DG377" i="1" s="1"/>
  <c r="DF361" i="1"/>
  <c r="DG361" i="1" s="1"/>
  <c r="DF345" i="1"/>
  <c r="DG345" i="1" s="1"/>
  <c r="DF329" i="1"/>
  <c r="DG329" i="1" s="1"/>
  <c r="DF313" i="1"/>
  <c r="DG313" i="1" s="1"/>
  <c r="DF265" i="1"/>
  <c r="DG265" i="1" s="1"/>
  <c r="DF249" i="1"/>
  <c r="DG249" i="1" s="1"/>
  <c r="DF233" i="1"/>
  <c r="DG233" i="1" s="1"/>
  <c r="DF201" i="1"/>
  <c r="DG201" i="1" s="1"/>
  <c r="DF183" i="1"/>
  <c r="DG183" i="1" s="1"/>
  <c r="DF163" i="1"/>
  <c r="DG163" i="1" s="1"/>
  <c r="DF147" i="1"/>
  <c r="DG147" i="1" s="1"/>
  <c r="DF131" i="1"/>
  <c r="DG131" i="1" s="1"/>
  <c r="DF115" i="1"/>
  <c r="DG115" i="1" s="1"/>
  <c r="DF83" i="1"/>
  <c r="DG83" i="1" s="1"/>
  <c r="DF67" i="1"/>
  <c r="DG67" i="1" s="1"/>
  <c r="DF51" i="1"/>
  <c r="DG51" i="1" s="1"/>
  <c r="DF35" i="1"/>
  <c r="DG35" i="1" s="1"/>
  <c r="DF19" i="1"/>
  <c r="DG19" i="1" s="1"/>
  <c r="DF72" i="1"/>
  <c r="DG72" i="1" s="1"/>
  <c r="DF52" i="1"/>
  <c r="DG52" i="1" s="1"/>
  <c r="DF34" i="1"/>
  <c r="DG34" i="1" s="1"/>
  <c r="CA20" i="1"/>
  <c r="CA68" i="1"/>
  <c r="CA27" i="1"/>
  <c r="CA34" i="1"/>
  <c r="CA65" i="1"/>
  <c r="AV123" i="1"/>
  <c r="CA40" i="1"/>
  <c r="CA23" i="1"/>
  <c r="AV83" i="1"/>
  <c r="AV19" i="1"/>
  <c r="AV26" i="1"/>
  <c r="AV97" i="1"/>
  <c r="AV33" i="1"/>
  <c r="AV48" i="1"/>
  <c r="AV69" i="1"/>
  <c r="EK442" i="1"/>
  <c r="EL442" i="1" s="1"/>
  <c r="EK357" i="1"/>
  <c r="EL357" i="1" s="1"/>
  <c r="EK271" i="1"/>
  <c r="EL271" i="1" s="1"/>
  <c r="EK120" i="1"/>
  <c r="EL120" i="1" s="1"/>
  <c r="EK395" i="1"/>
  <c r="EL395" i="1" s="1"/>
  <c r="EK315" i="1"/>
  <c r="EL315" i="1" s="1"/>
  <c r="EK227" i="1"/>
  <c r="EL227" i="1" s="1"/>
  <c r="EK171" i="1"/>
  <c r="EL171" i="1" s="1"/>
  <c r="EK98" i="1"/>
  <c r="EL98" i="1" s="1"/>
  <c r="EK74" i="1"/>
  <c r="EL74" i="1" s="1"/>
  <c r="EK48" i="1"/>
  <c r="EL48" i="1" s="1"/>
  <c r="EK30" i="1"/>
  <c r="EL30" i="1" s="1"/>
  <c r="EK163" i="1"/>
  <c r="EL163" i="1" s="1"/>
  <c r="DF434" i="1"/>
  <c r="DG434" i="1" s="1"/>
  <c r="DF421" i="1"/>
  <c r="DG421" i="1" s="1"/>
  <c r="DF477" i="1"/>
  <c r="DG477" i="1" s="1"/>
  <c r="DF431" i="1"/>
  <c r="DG431" i="1" s="1"/>
  <c r="DF360" i="1"/>
  <c r="DG360" i="1" s="1"/>
  <c r="DF340" i="1"/>
  <c r="DG340" i="1" s="1"/>
  <c r="DF296" i="1"/>
  <c r="DG296" i="1" s="1"/>
  <c r="DF254" i="1"/>
  <c r="DG254" i="1" s="1"/>
  <c r="DF232" i="1"/>
  <c r="DG232" i="1" s="1"/>
  <c r="DF190" i="1"/>
  <c r="DG190" i="1" s="1"/>
  <c r="DF174" i="1"/>
  <c r="DG174" i="1" s="1"/>
  <c r="DF158" i="1"/>
  <c r="DG158" i="1" s="1"/>
  <c r="DF484" i="1"/>
  <c r="DG484" i="1" s="1"/>
  <c r="DF460" i="1"/>
  <c r="DG460" i="1" s="1"/>
  <c r="DF438" i="1"/>
  <c r="DG438" i="1" s="1"/>
  <c r="DF417" i="1"/>
  <c r="DG417" i="1" s="1"/>
  <c r="DF393" i="1"/>
  <c r="DG393" i="1" s="1"/>
  <c r="DF359" i="1"/>
  <c r="DG359" i="1" s="1"/>
  <c r="DF343" i="1"/>
  <c r="DG343" i="1" s="1"/>
  <c r="DF327" i="1"/>
  <c r="DG327" i="1" s="1"/>
  <c r="DF311" i="1"/>
  <c r="DG311" i="1" s="1"/>
  <c r="DF295" i="1"/>
  <c r="DG295" i="1" s="1"/>
  <c r="DF263" i="1"/>
  <c r="DG263" i="1" s="1"/>
  <c r="DF247" i="1"/>
  <c r="DG247" i="1" s="1"/>
  <c r="DF231" i="1"/>
  <c r="DG231" i="1" s="1"/>
  <c r="DF199" i="1"/>
  <c r="DG199" i="1" s="1"/>
  <c r="DF181" i="1"/>
  <c r="DG181" i="1" s="1"/>
  <c r="DF140" i="1"/>
  <c r="DG140" i="1" s="1"/>
  <c r="DF145" i="1"/>
  <c r="DG145" i="1" s="1"/>
  <c r="DF129" i="1"/>
  <c r="DG129" i="1" s="1"/>
  <c r="DF113" i="1"/>
  <c r="DG113" i="1" s="1"/>
  <c r="DF97" i="1"/>
  <c r="DG97" i="1" s="1"/>
  <c r="DF81" i="1"/>
  <c r="DG81" i="1" s="1"/>
  <c r="DF65" i="1"/>
  <c r="DG65" i="1" s="1"/>
  <c r="DF49" i="1"/>
  <c r="DG49" i="1" s="1"/>
  <c r="DF33" i="1"/>
  <c r="DG33" i="1" s="1"/>
  <c r="DF92" i="1"/>
  <c r="DG92" i="1" s="1"/>
  <c r="DF70" i="1"/>
  <c r="DG70" i="1" s="1"/>
  <c r="DF48" i="1"/>
  <c r="DG48" i="1" s="1"/>
  <c r="DF32" i="1"/>
  <c r="DG32" i="1" s="1"/>
  <c r="CA60" i="1"/>
  <c r="CA19" i="1"/>
  <c r="CA26" i="1"/>
  <c r="CA57" i="1"/>
  <c r="CA32" i="1"/>
  <c r="EO269" i="1"/>
  <c r="R269" i="1" s="1"/>
  <c r="AV147" i="1"/>
  <c r="AV75" i="1"/>
  <c r="AV82" i="1"/>
  <c r="AV18" i="1"/>
  <c r="AV89" i="1"/>
  <c r="AV25" i="1"/>
  <c r="AV104" i="1"/>
  <c r="AV40" i="1"/>
  <c r="AV61" i="1"/>
  <c r="EK399" i="1"/>
  <c r="EL399" i="1" s="1"/>
  <c r="EK229" i="1"/>
  <c r="EL229" i="1" s="1"/>
  <c r="EK458" i="1"/>
  <c r="EL458" i="1" s="1"/>
  <c r="EK436" i="1"/>
  <c r="EL436" i="1" s="1"/>
  <c r="EK417" i="1"/>
  <c r="EL417" i="1" s="1"/>
  <c r="EK353" i="1"/>
  <c r="EL353" i="1" s="1"/>
  <c r="EK333" i="1"/>
  <c r="EL333" i="1" s="1"/>
  <c r="EK311" i="1"/>
  <c r="EL311" i="1" s="1"/>
  <c r="EK247" i="1"/>
  <c r="EL247" i="1" s="1"/>
  <c r="EK225" i="1"/>
  <c r="EL225" i="1" s="1"/>
  <c r="EK205" i="1"/>
  <c r="EL205" i="1" s="1"/>
  <c r="EK177" i="1"/>
  <c r="EL177" i="1" s="1"/>
  <c r="EK64" i="1"/>
  <c r="EL64" i="1" s="1"/>
  <c r="EK387" i="1"/>
  <c r="EL387" i="1" s="1"/>
  <c r="EK299" i="1"/>
  <c r="EL299" i="1" s="1"/>
  <c r="EK219" i="1"/>
  <c r="EL219" i="1" s="1"/>
  <c r="EK165" i="1"/>
  <c r="EL165" i="1" s="1"/>
  <c r="EK70" i="1"/>
  <c r="EL70" i="1" s="1"/>
  <c r="EK46" i="1"/>
  <c r="EL46" i="1" s="1"/>
  <c r="EK28" i="1"/>
  <c r="EL28" i="1" s="1"/>
  <c r="EK100" i="1"/>
  <c r="EL100" i="1" s="1"/>
  <c r="DF426" i="1"/>
  <c r="DG426" i="1" s="1"/>
  <c r="DF416" i="1"/>
  <c r="DG416" i="1" s="1"/>
  <c r="DF451" i="1"/>
  <c r="DG451" i="1" s="1"/>
  <c r="DF427" i="1"/>
  <c r="DG427" i="1" s="1"/>
  <c r="DF404" i="1"/>
  <c r="DG404" i="1" s="1"/>
  <c r="DF380" i="1"/>
  <c r="DG380" i="1" s="1"/>
  <c r="DF358" i="1"/>
  <c r="DG358" i="1" s="1"/>
  <c r="DF294" i="1"/>
  <c r="DG294" i="1" s="1"/>
  <c r="DF272" i="1"/>
  <c r="DG272" i="1" s="1"/>
  <c r="DF252" i="1"/>
  <c r="DG252" i="1" s="1"/>
  <c r="DF208" i="1"/>
  <c r="DG208" i="1" s="1"/>
  <c r="DF188" i="1"/>
  <c r="DG188" i="1" s="1"/>
  <c r="DF172" i="1"/>
  <c r="DG172" i="1" s="1"/>
  <c r="DF432" i="1"/>
  <c r="DG432" i="1" s="1"/>
  <c r="DF391" i="1"/>
  <c r="DG391" i="1" s="1"/>
  <c r="DF373" i="1"/>
  <c r="DG373" i="1" s="1"/>
  <c r="DF357" i="1"/>
  <c r="DG357" i="1" s="1"/>
  <c r="DF341" i="1"/>
  <c r="DG341" i="1" s="1"/>
  <c r="DF325" i="1"/>
  <c r="DG325" i="1" s="1"/>
  <c r="DF309" i="1"/>
  <c r="DG309" i="1" s="1"/>
  <c r="DF293" i="1"/>
  <c r="DG293" i="1" s="1"/>
  <c r="DF277" i="1"/>
  <c r="DG277" i="1" s="1"/>
  <c r="DF261" i="1"/>
  <c r="DG261" i="1" s="1"/>
  <c r="DF229" i="1"/>
  <c r="DG229" i="1" s="1"/>
  <c r="DF213" i="1"/>
  <c r="DG213" i="1" s="1"/>
  <c r="DF197" i="1"/>
  <c r="DG197" i="1" s="1"/>
  <c r="DF179" i="1"/>
  <c r="DG179" i="1" s="1"/>
  <c r="DF157" i="1"/>
  <c r="DG157" i="1" s="1"/>
  <c r="DF136" i="1"/>
  <c r="DG136" i="1" s="1"/>
  <c r="DF143" i="1"/>
  <c r="DG143" i="1" s="1"/>
  <c r="DF111" i="1"/>
  <c r="DG111" i="1" s="1"/>
  <c r="DF95" i="1"/>
  <c r="DG95" i="1" s="1"/>
  <c r="DF79" i="1"/>
  <c r="DG79" i="1" s="1"/>
  <c r="DF63" i="1"/>
  <c r="DG63" i="1" s="1"/>
  <c r="DF47" i="1"/>
  <c r="DG47" i="1" s="1"/>
  <c r="DF31" i="1"/>
  <c r="DG31" i="1" s="1"/>
  <c r="DF88" i="1"/>
  <c r="DG88" i="1" s="1"/>
  <c r="DF68" i="1"/>
  <c r="DG68" i="1" s="1"/>
  <c r="DF46" i="1"/>
  <c r="DG46" i="1" s="1"/>
  <c r="DF30" i="1"/>
  <c r="DG30" i="1" s="1"/>
  <c r="DF18" i="1"/>
  <c r="DG18" i="1" s="1"/>
  <c r="CA52" i="1"/>
  <c r="EO253" i="1"/>
  <c r="R253" i="1" s="1"/>
  <c r="CA18" i="1"/>
  <c r="CA49" i="1"/>
  <c r="CA24" i="1"/>
  <c r="AV216" i="1"/>
  <c r="EO397" i="1"/>
  <c r="R397" i="1" s="1"/>
  <c r="AV139" i="1"/>
  <c r="AV67" i="1"/>
  <c r="AV138" i="1"/>
  <c r="AV74" i="1"/>
  <c r="AV145" i="1"/>
  <c r="AV81" i="1"/>
  <c r="AV17" i="1"/>
  <c r="AV32" i="1"/>
  <c r="AV53" i="1"/>
  <c r="EK359" i="1"/>
  <c r="EL359" i="1" s="1"/>
  <c r="EK434" i="1"/>
  <c r="EL434" i="1" s="1"/>
  <c r="EK393" i="1"/>
  <c r="EL393" i="1" s="1"/>
  <c r="EK373" i="1"/>
  <c r="EL373" i="1" s="1"/>
  <c r="EK351" i="1"/>
  <c r="EL351" i="1" s="1"/>
  <c r="EK329" i="1"/>
  <c r="EL329" i="1" s="1"/>
  <c r="EK309" i="1"/>
  <c r="EL309" i="1" s="1"/>
  <c r="EK265" i="1"/>
  <c r="EL265" i="1" s="1"/>
  <c r="EK223" i="1"/>
  <c r="EL223" i="1" s="1"/>
  <c r="EK201" i="1"/>
  <c r="EL201" i="1" s="1"/>
  <c r="EK175" i="1"/>
  <c r="EL175" i="1" s="1"/>
  <c r="EK56" i="1"/>
  <c r="EL56" i="1" s="1"/>
  <c r="EK291" i="1"/>
  <c r="EL291" i="1" s="1"/>
  <c r="EK203" i="1"/>
  <c r="EL203" i="1" s="1"/>
  <c r="EK157" i="1"/>
  <c r="EL157" i="1" s="1"/>
  <c r="EK126" i="1"/>
  <c r="EL126" i="1" s="1"/>
  <c r="EK92" i="1"/>
  <c r="EL92" i="1" s="1"/>
  <c r="EK66" i="1"/>
  <c r="EL66" i="1" s="1"/>
  <c r="EK44" i="1"/>
  <c r="EL44" i="1" s="1"/>
  <c r="EK26" i="1"/>
  <c r="EL26" i="1" s="1"/>
  <c r="EK84" i="1"/>
  <c r="EL84" i="1" s="1"/>
  <c r="DF420" i="1"/>
  <c r="DG420" i="1" s="1"/>
  <c r="DF468" i="1"/>
  <c r="DG468" i="1" s="1"/>
  <c r="DF408" i="1"/>
  <c r="DG408" i="1" s="1"/>
  <c r="DF449" i="1"/>
  <c r="DG449" i="1" s="1"/>
  <c r="DF423" i="1"/>
  <c r="DG423" i="1" s="1"/>
  <c r="DF376" i="1"/>
  <c r="DG376" i="1" s="1"/>
  <c r="DF356" i="1"/>
  <c r="DG356" i="1" s="1"/>
  <c r="DF334" i="1"/>
  <c r="DG334" i="1" s="1"/>
  <c r="DF270" i="1"/>
  <c r="DG270" i="1" s="1"/>
  <c r="DF228" i="1"/>
  <c r="DG228" i="1" s="1"/>
  <c r="DF206" i="1"/>
  <c r="DG206" i="1" s="1"/>
  <c r="DF186" i="1"/>
  <c r="DG186" i="1" s="1"/>
  <c r="DF170" i="1"/>
  <c r="DG170" i="1" s="1"/>
  <c r="DF475" i="1"/>
  <c r="DG475" i="1" s="1"/>
  <c r="DF454" i="1"/>
  <c r="DG454" i="1" s="1"/>
  <c r="DF430" i="1"/>
  <c r="DG430" i="1" s="1"/>
  <c r="DF411" i="1"/>
  <c r="DG411" i="1" s="1"/>
  <c r="DF387" i="1"/>
  <c r="DG387" i="1" s="1"/>
  <c r="DF355" i="1"/>
  <c r="DG355" i="1" s="1"/>
  <c r="DF339" i="1"/>
  <c r="DG339" i="1" s="1"/>
  <c r="DF323" i="1"/>
  <c r="DG323" i="1" s="1"/>
  <c r="DF307" i="1"/>
  <c r="DG307" i="1" s="1"/>
  <c r="DF291" i="1"/>
  <c r="DG291" i="1" s="1"/>
  <c r="DF275" i="1"/>
  <c r="DG275" i="1" s="1"/>
  <c r="DF259" i="1"/>
  <c r="DG259" i="1" s="1"/>
  <c r="DF243" i="1"/>
  <c r="DG243" i="1" s="1"/>
  <c r="DF227" i="1"/>
  <c r="DG227" i="1" s="1"/>
  <c r="DF211" i="1"/>
  <c r="DG211" i="1" s="1"/>
  <c r="DF195" i="1"/>
  <c r="DG195" i="1" s="1"/>
  <c r="DF175" i="1"/>
  <c r="DG175" i="1" s="1"/>
  <c r="DF155" i="1"/>
  <c r="DG155" i="1" s="1"/>
  <c r="DF134" i="1"/>
  <c r="DG134" i="1" s="1"/>
  <c r="DF141" i="1"/>
  <c r="DG141" i="1" s="1"/>
  <c r="DF125" i="1"/>
  <c r="DG125" i="1" s="1"/>
  <c r="DF109" i="1"/>
  <c r="DG109" i="1" s="1"/>
  <c r="DF93" i="1"/>
  <c r="DG93" i="1" s="1"/>
  <c r="DF77" i="1"/>
  <c r="DG77" i="1" s="1"/>
  <c r="DF61" i="1"/>
  <c r="DG61" i="1" s="1"/>
  <c r="DF45" i="1"/>
  <c r="DG45" i="1" s="1"/>
  <c r="DF29" i="1"/>
  <c r="DG29" i="1" s="1"/>
  <c r="DF86" i="1"/>
  <c r="DG86" i="1" s="1"/>
  <c r="DF64" i="1"/>
  <c r="DG64" i="1" s="1"/>
  <c r="DF44" i="1"/>
  <c r="DG44" i="1" s="1"/>
  <c r="DF28" i="1"/>
  <c r="DG28" i="1" s="1"/>
  <c r="CA44" i="1"/>
  <c r="CA67" i="1"/>
  <c r="EO94" i="1"/>
  <c r="R94" i="1" s="1"/>
  <c r="EO150" i="1"/>
  <c r="R150" i="1" s="1"/>
  <c r="CA41" i="1"/>
  <c r="EO148" i="1"/>
  <c r="R148" i="1" s="1"/>
  <c r="CA54" i="1"/>
  <c r="AV131" i="1"/>
  <c r="AV59" i="1"/>
  <c r="AV130" i="1"/>
  <c r="AV66" i="1"/>
  <c r="AV137" i="1"/>
  <c r="AV73" i="1"/>
  <c r="AV88" i="1"/>
  <c r="AV24" i="1"/>
  <c r="AV45" i="1"/>
  <c r="EK438" i="1"/>
  <c r="EL438" i="1" s="1"/>
  <c r="EK313" i="1"/>
  <c r="EL313" i="1" s="1"/>
  <c r="EK476" i="1"/>
  <c r="EL476" i="1" s="1"/>
  <c r="EK490" i="1"/>
  <c r="EL490" i="1" s="1"/>
  <c r="EK452" i="1"/>
  <c r="EL452" i="1" s="1"/>
  <c r="EK430" i="1"/>
  <c r="EL430" i="1" s="1"/>
  <c r="EK413" i="1"/>
  <c r="EL413" i="1" s="1"/>
  <c r="EK391" i="1"/>
  <c r="EL391" i="1" s="1"/>
  <c r="EK349" i="1"/>
  <c r="EL349" i="1" s="1"/>
  <c r="EK327" i="1"/>
  <c r="EL327" i="1" s="1"/>
  <c r="EK305" i="1"/>
  <c r="EL305" i="1" s="1"/>
  <c r="EK285" i="1"/>
  <c r="EL285" i="1" s="1"/>
  <c r="EK263" i="1"/>
  <c r="EL263" i="1" s="1"/>
  <c r="EK241" i="1"/>
  <c r="EL241" i="1" s="1"/>
  <c r="EK221" i="1"/>
  <c r="EL221" i="1" s="1"/>
  <c r="EK199" i="1"/>
  <c r="EL199" i="1" s="1"/>
  <c r="EK169" i="1"/>
  <c r="EL169" i="1" s="1"/>
  <c r="EK138" i="1"/>
  <c r="EL138" i="1" s="1"/>
  <c r="EK448" i="1"/>
  <c r="EL448" i="1" s="1"/>
  <c r="EK363" i="1"/>
  <c r="EL363" i="1" s="1"/>
  <c r="EK283" i="1"/>
  <c r="EL283" i="1" s="1"/>
  <c r="EK195" i="1"/>
  <c r="EL195" i="1" s="1"/>
  <c r="EK155" i="1"/>
  <c r="EL155" i="1" s="1"/>
  <c r="EK62" i="1"/>
  <c r="EL62" i="1" s="1"/>
  <c r="EK42" i="1"/>
  <c r="EL42" i="1" s="1"/>
  <c r="EK24" i="1"/>
  <c r="EL24" i="1" s="1"/>
  <c r="EK68" i="1"/>
  <c r="EL68" i="1" s="1"/>
  <c r="DF413" i="1"/>
  <c r="DG413" i="1" s="1"/>
  <c r="DF443" i="1"/>
  <c r="DG443" i="1" s="1"/>
  <c r="DF398" i="1"/>
  <c r="DG398" i="1" s="1"/>
  <c r="DF374" i="1"/>
  <c r="DG374" i="1" s="1"/>
  <c r="DF332" i="1"/>
  <c r="DG332" i="1" s="1"/>
  <c r="DF310" i="1"/>
  <c r="DG310" i="1" s="1"/>
  <c r="DF288" i="1"/>
  <c r="DG288" i="1" s="1"/>
  <c r="DF268" i="1"/>
  <c r="DG268" i="1" s="1"/>
  <c r="DF246" i="1"/>
  <c r="DG246" i="1" s="1"/>
  <c r="DF204" i="1"/>
  <c r="DG204" i="1" s="1"/>
  <c r="DF184" i="1"/>
  <c r="DG184" i="1" s="1"/>
  <c r="DF168" i="1"/>
  <c r="DG168" i="1" s="1"/>
  <c r="DF452" i="1"/>
  <c r="DG452" i="1" s="1"/>
  <c r="DF428" i="1"/>
  <c r="DG428" i="1" s="1"/>
  <c r="DF385" i="1"/>
  <c r="DG385" i="1" s="1"/>
  <c r="DF353" i="1"/>
  <c r="DG353" i="1" s="1"/>
  <c r="DF337" i="1"/>
  <c r="DG337" i="1" s="1"/>
  <c r="DF305" i="1"/>
  <c r="DG305" i="1" s="1"/>
  <c r="DF257" i="1"/>
  <c r="DG257" i="1" s="1"/>
  <c r="DF241" i="1"/>
  <c r="DG241" i="1" s="1"/>
  <c r="DF225" i="1"/>
  <c r="DG225" i="1" s="1"/>
  <c r="DF209" i="1"/>
  <c r="DG209" i="1" s="1"/>
  <c r="DF193" i="1"/>
  <c r="DG193" i="1" s="1"/>
  <c r="DF173" i="1"/>
  <c r="DG173" i="1" s="1"/>
  <c r="DF139" i="1"/>
  <c r="DG139" i="1" s="1"/>
  <c r="DF123" i="1"/>
  <c r="DG123" i="1" s="1"/>
  <c r="DF107" i="1"/>
  <c r="DG107" i="1" s="1"/>
  <c r="DF91" i="1"/>
  <c r="DG91" i="1" s="1"/>
  <c r="DF75" i="1"/>
  <c r="DG75" i="1" s="1"/>
  <c r="DF59" i="1"/>
  <c r="DG59" i="1" s="1"/>
  <c r="DF43" i="1"/>
  <c r="DG43" i="1" s="1"/>
  <c r="DF27" i="1"/>
  <c r="DG27" i="1" s="1"/>
  <c r="DF126" i="1"/>
  <c r="DG126" i="1" s="1"/>
  <c r="DF104" i="1"/>
  <c r="DG104" i="1" s="1"/>
  <c r="DF84" i="1"/>
  <c r="DG84" i="1" s="1"/>
  <c r="DF62" i="1"/>
  <c r="DG62" i="1" s="1"/>
  <c r="DF42" i="1"/>
  <c r="DG42" i="1" s="1"/>
  <c r="DF26" i="1"/>
  <c r="DG26" i="1" s="1"/>
  <c r="EO456" i="1"/>
  <c r="R456" i="1" s="1"/>
  <c r="CA36" i="1"/>
  <c r="CA59" i="1"/>
  <c r="CA66" i="1"/>
  <c r="CA33" i="1"/>
  <c r="CA46" i="1"/>
  <c r="EO235" i="1"/>
  <c r="R235" i="1" s="1"/>
  <c r="AV115" i="1"/>
  <c r="AV51" i="1"/>
  <c r="AV122" i="1"/>
  <c r="AV58" i="1"/>
  <c r="AV129" i="1"/>
  <c r="AV65" i="1"/>
  <c r="AV80" i="1"/>
  <c r="AV37" i="1"/>
  <c r="EK401" i="1"/>
  <c r="EL401" i="1" s="1"/>
  <c r="EK460" i="1"/>
  <c r="EL460" i="1" s="1"/>
  <c r="EK335" i="1"/>
  <c r="EL335" i="1" s="1"/>
  <c r="EK183" i="1"/>
  <c r="EL183" i="1" s="1"/>
  <c r="EK488" i="1"/>
  <c r="EL488" i="1" s="1"/>
  <c r="EK469" i="1"/>
  <c r="EL469" i="1" s="1"/>
  <c r="EK450" i="1"/>
  <c r="EL450" i="1" s="1"/>
  <c r="EK428" i="1"/>
  <c r="EL428" i="1" s="1"/>
  <c r="EK389" i="1"/>
  <c r="EL389" i="1" s="1"/>
  <c r="EK367" i="1"/>
  <c r="EL367" i="1" s="1"/>
  <c r="EK345" i="1"/>
  <c r="EL345" i="1" s="1"/>
  <c r="EK325" i="1"/>
  <c r="EL325" i="1" s="1"/>
  <c r="EK303" i="1"/>
  <c r="EL303" i="1" s="1"/>
  <c r="EK261" i="1"/>
  <c r="EL261" i="1" s="1"/>
  <c r="EK239" i="1"/>
  <c r="EL239" i="1" s="1"/>
  <c r="EK197" i="1"/>
  <c r="EL197" i="1" s="1"/>
  <c r="EK167" i="1"/>
  <c r="EL167" i="1" s="1"/>
  <c r="EK136" i="1"/>
  <c r="EL136" i="1" s="1"/>
  <c r="EK104" i="1"/>
  <c r="EL104" i="1" s="1"/>
  <c r="EK440" i="1"/>
  <c r="EL440" i="1" s="1"/>
  <c r="EK355" i="1"/>
  <c r="EL355" i="1" s="1"/>
  <c r="EK267" i="1"/>
  <c r="EL267" i="1" s="1"/>
  <c r="EK189" i="1"/>
  <c r="EL189" i="1" s="1"/>
  <c r="EK86" i="1"/>
  <c r="EL86" i="1" s="1"/>
  <c r="EK60" i="1"/>
  <c r="EL60" i="1" s="1"/>
  <c r="EK40" i="1"/>
  <c r="EL40" i="1" s="1"/>
  <c r="EK20" i="1"/>
  <c r="EL20" i="1" s="1"/>
  <c r="EK52" i="1"/>
  <c r="EL52" i="1" s="1"/>
  <c r="DF465" i="1"/>
  <c r="DG465" i="1" s="1"/>
  <c r="DF405" i="1"/>
  <c r="DG405" i="1" s="1"/>
  <c r="DF453" i="1"/>
  <c r="DG453" i="1" s="1"/>
  <c r="DF392" i="1"/>
  <c r="DG392" i="1" s="1"/>
  <c r="DF466" i="1"/>
  <c r="DG466" i="1" s="1"/>
  <c r="DF441" i="1"/>
  <c r="DG441" i="1" s="1"/>
  <c r="DF419" i="1"/>
  <c r="DG419" i="1" s="1"/>
  <c r="DF372" i="1"/>
  <c r="DG372" i="1" s="1"/>
  <c r="DF308" i="1"/>
  <c r="DG308" i="1" s="1"/>
  <c r="DF286" i="1"/>
  <c r="DG286" i="1" s="1"/>
  <c r="DF264" i="1"/>
  <c r="DG264" i="1" s="1"/>
  <c r="DF244" i="1"/>
  <c r="DG244" i="1" s="1"/>
  <c r="DF200" i="1"/>
  <c r="DG200" i="1" s="1"/>
  <c r="DF182" i="1"/>
  <c r="DG182" i="1" s="1"/>
  <c r="DF166" i="1"/>
  <c r="DG166" i="1" s="1"/>
  <c r="DF151" i="1"/>
  <c r="DG151" i="1" s="1"/>
  <c r="DF448" i="1"/>
  <c r="DG448" i="1" s="1"/>
  <c r="DF424" i="1"/>
  <c r="DG424" i="1" s="1"/>
  <c r="DF403" i="1"/>
  <c r="DG403" i="1" s="1"/>
  <c r="DF383" i="1"/>
  <c r="DG383" i="1" s="1"/>
  <c r="DF367" i="1"/>
  <c r="DG367" i="1" s="1"/>
  <c r="DF351" i="1"/>
  <c r="DG351" i="1" s="1"/>
  <c r="DF335" i="1"/>
  <c r="DG335" i="1" s="1"/>
  <c r="DF319" i="1"/>
  <c r="DG319" i="1" s="1"/>
  <c r="DF303" i="1"/>
  <c r="DG303" i="1" s="1"/>
  <c r="DF271" i="1"/>
  <c r="DG271" i="1" s="1"/>
  <c r="DF255" i="1"/>
  <c r="DG255" i="1" s="1"/>
  <c r="DF239" i="1"/>
  <c r="DG239" i="1" s="1"/>
  <c r="DF223" i="1"/>
  <c r="DG223" i="1" s="1"/>
  <c r="DF207" i="1"/>
  <c r="DG207" i="1" s="1"/>
  <c r="DF191" i="1"/>
  <c r="DG191" i="1" s="1"/>
  <c r="DF171" i="1"/>
  <c r="DG171" i="1" s="1"/>
  <c r="DF128" i="1"/>
  <c r="DG128" i="1" s="1"/>
  <c r="DF137" i="1"/>
  <c r="DG137" i="1" s="1"/>
  <c r="DF105" i="1"/>
  <c r="DG105" i="1" s="1"/>
  <c r="DF89" i="1"/>
  <c r="DG89" i="1" s="1"/>
  <c r="DF73" i="1"/>
  <c r="DG73" i="1" s="1"/>
  <c r="DF57" i="1"/>
  <c r="DG57" i="1" s="1"/>
  <c r="DF41" i="1"/>
  <c r="DG41" i="1" s="1"/>
  <c r="DF25" i="1"/>
  <c r="DG25" i="1" s="1"/>
  <c r="DF102" i="1"/>
  <c r="DG102" i="1" s="1"/>
  <c r="DF80" i="1"/>
  <c r="DG80" i="1" s="1"/>
  <c r="DF60" i="1"/>
  <c r="DG60" i="1" s="1"/>
  <c r="DF40" i="1"/>
  <c r="DG40" i="1" s="1"/>
  <c r="DF24" i="1"/>
  <c r="DG24" i="1" s="1"/>
  <c r="EO379" i="1"/>
  <c r="R379" i="1" s="1"/>
  <c r="CA28" i="1"/>
  <c r="CA51" i="1"/>
  <c r="CA58" i="1"/>
  <c r="EO118" i="1"/>
  <c r="R118" i="1" s="1"/>
  <c r="CA25" i="1"/>
  <c r="CD25" i="1" s="1" a="1"/>
  <c r="CD25" i="1" s="1"/>
  <c r="CA64" i="1"/>
  <c r="EO124" i="1"/>
  <c r="R124" i="1" s="1"/>
  <c r="CA38" i="1"/>
  <c r="AV107" i="1"/>
  <c r="AV43" i="1"/>
  <c r="AV50" i="1"/>
  <c r="AV57" i="1"/>
  <c r="AV136" i="1"/>
  <c r="AV72" i="1"/>
  <c r="AV93" i="1"/>
  <c r="AV29" i="1"/>
  <c r="EK377" i="1"/>
  <c r="EL377" i="1" s="1"/>
  <c r="EK249" i="1"/>
  <c r="EL249" i="1" s="1"/>
  <c r="EK454" i="1"/>
  <c r="EL454" i="1" s="1"/>
  <c r="EK486" i="1"/>
  <c r="EL486" i="1" s="1"/>
  <c r="EK467" i="1"/>
  <c r="EL467" i="1" s="1"/>
  <c r="EK446" i="1"/>
  <c r="EL446" i="1" s="1"/>
  <c r="EK426" i="1"/>
  <c r="EL426" i="1" s="1"/>
  <c r="EK407" i="1"/>
  <c r="EL407" i="1" s="1"/>
  <c r="EK385" i="1"/>
  <c r="EL385" i="1" s="1"/>
  <c r="EK365" i="1"/>
  <c r="EL365" i="1" s="1"/>
  <c r="EK343" i="1"/>
  <c r="EL343" i="1" s="1"/>
  <c r="EK301" i="1"/>
  <c r="EL301" i="1" s="1"/>
  <c r="EK257" i="1"/>
  <c r="EL257" i="1" s="1"/>
  <c r="EK237" i="1"/>
  <c r="EL237" i="1" s="1"/>
  <c r="EK193" i="1"/>
  <c r="EL193" i="1" s="1"/>
  <c r="EK161" i="1"/>
  <c r="EL161" i="1" s="1"/>
  <c r="EK130" i="1"/>
  <c r="EL130" i="1" s="1"/>
  <c r="EK424" i="1"/>
  <c r="EL424" i="1" s="1"/>
  <c r="EK259" i="1"/>
  <c r="EL259" i="1" s="1"/>
  <c r="EK187" i="1"/>
  <c r="EL187" i="1" s="1"/>
  <c r="EK82" i="1"/>
  <c r="EL82" i="1" s="1"/>
  <c r="EK58" i="1"/>
  <c r="EL58" i="1" s="1"/>
  <c r="EK38" i="1"/>
  <c r="EL38" i="1" s="1"/>
  <c r="EK36" i="1"/>
  <c r="EL36" i="1" s="1"/>
  <c r="DF458" i="1"/>
  <c r="DG458" i="1" s="1"/>
  <c r="DF445" i="1"/>
  <c r="DG445" i="1" s="1"/>
  <c r="DF485" i="1"/>
  <c r="DG485" i="1" s="1"/>
  <c r="DF464" i="1"/>
  <c r="DG464" i="1" s="1"/>
  <c r="DF439" i="1"/>
  <c r="DG439" i="1" s="1"/>
  <c r="DF414" i="1"/>
  <c r="DG414" i="1" s="1"/>
  <c r="DF368" i="1"/>
  <c r="DG368" i="1" s="1"/>
  <c r="DF348" i="1"/>
  <c r="DG348" i="1" s="1"/>
  <c r="DF326" i="1"/>
  <c r="DG326" i="1" s="1"/>
  <c r="DF304" i="1"/>
  <c r="DG304" i="1" s="1"/>
  <c r="DF262" i="1"/>
  <c r="DG262" i="1" s="1"/>
  <c r="DF240" i="1"/>
  <c r="DG240" i="1" s="1"/>
  <c r="DF198" i="1"/>
  <c r="DG198" i="1" s="1"/>
  <c r="DF180" i="1"/>
  <c r="DG180" i="1" s="1"/>
  <c r="DF164" i="1"/>
  <c r="DG164" i="1" s="1"/>
  <c r="DF149" i="1"/>
  <c r="DG149" i="1" s="1"/>
  <c r="DF469" i="1"/>
  <c r="DG469" i="1" s="1"/>
  <c r="DF446" i="1"/>
  <c r="DG446" i="1" s="1"/>
  <c r="DF422" i="1"/>
  <c r="DG422" i="1" s="1"/>
  <c r="DF401" i="1"/>
  <c r="DG401" i="1" s="1"/>
  <c r="DF381" i="1"/>
  <c r="DG381" i="1" s="1"/>
  <c r="DF365" i="1"/>
  <c r="DG365" i="1" s="1"/>
  <c r="DF349" i="1"/>
  <c r="DG349" i="1" s="1"/>
  <c r="DF333" i="1"/>
  <c r="DG333" i="1" s="1"/>
  <c r="DF317" i="1"/>
  <c r="DG317" i="1" s="1"/>
  <c r="DF301" i="1"/>
  <c r="DG301" i="1" s="1"/>
  <c r="DF285" i="1"/>
  <c r="DG285" i="1" s="1"/>
  <c r="DF237" i="1"/>
  <c r="DG237" i="1" s="1"/>
  <c r="DF221" i="1"/>
  <c r="DG221" i="1" s="1"/>
  <c r="DF205" i="1"/>
  <c r="DG205" i="1" s="1"/>
  <c r="DF189" i="1"/>
  <c r="DG189" i="1" s="1"/>
  <c r="DF167" i="1"/>
  <c r="DG167" i="1" s="1"/>
  <c r="DF119" i="1"/>
  <c r="DG119" i="1" s="1"/>
  <c r="DF87" i="1"/>
  <c r="DG87" i="1" s="1"/>
  <c r="DF71" i="1"/>
  <c r="DG71" i="1" s="1"/>
  <c r="DF55" i="1"/>
  <c r="DG55" i="1" s="1"/>
  <c r="DF39" i="1"/>
  <c r="DG39" i="1" s="1"/>
  <c r="DF23" i="1"/>
  <c r="DG23" i="1" s="1"/>
  <c r="DF120" i="1"/>
  <c r="DG120" i="1" s="1"/>
  <c r="DF100" i="1"/>
  <c r="DG100" i="1" s="1"/>
  <c r="DF78" i="1"/>
  <c r="DG78" i="1" s="1"/>
  <c r="DF56" i="1"/>
  <c r="DG56" i="1" s="1"/>
  <c r="DF38" i="1"/>
  <c r="DG38" i="1" s="1"/>
  <c r="DF22" i="1"/>
  <c r="DG22" i="1" s="1"/>
  <c r="EO371" i="1"/>
  <c r="R371" i="1" s="1"/>
  <c r="EO470" i="1"/>
  <c r="R470" i="1" s="1"/>
  <c r="CA43" i="1"/>
  <c r="CA50" i="1"/>
  <c r="EO110" i="1"/>
  <c r="R110" i="1" s="1"/>
  <c r="CA56" i="1"/>
  <c r="CA30" i="1"/>
  <c r="EO99" i="1"/>
  <c r="R99" i="1" s="1"/>
  <c r="AV35" i="1"/>
  <c r="EO106" i="1"/>
  <c r="R106" i="1" s="1"/>
  <c r="AV42" i="1"/>
  <c r="AV113" i="1"/>
  <c r="AV49" i="1"/>
  <c r="AV128" i="1"/>
  <c r="AV64" i="1"/>
  <c r="AV85" i="1"/>
  <c r="AV21" i="1"/>
  <c r="AW523" i="1" l="1"/>
  <c r="EO276" i="1"/>
  <c r="R276" i="1" s="1"/>
  <c r="EO154" i="1"/>
  <c r="R154" i="1" s="1"/>
  <c r="EO375" i="1"/>
  <c r="R375" i="1" s="1"/>
  <c r="EO596" i="1"/>
  <c r="R596" i="1" s="1"/>
  <c r="EO409" i="1"/>
  <c r="R409" i="1" s="1"/>
  <c r="EO156" i="1"/>
  <c r="R156" i="1" s="1"/>
  <c r="EO418" i="1"/>
  <c r="R418" i="1" s="1"/>
  <c r="EO222" i="1"/>
  <c r="R222" i="1" s="1"/>
  <c r="EO597" i="1"/>
  <c r="R597" i="1" s="1"/>
  <c r="EO687" i="1"/>
  <c r="R687" i="1" s="1"/>
  <c r="S687" i="1" s="1"/>
  <c r="CB503" i="1"/>
  <c r="EO558" i="1"/>
  <c r="R558" i="1" s="1"/>
  <c r="S558" i="1" s="1"/>
  <c r="AW13" i="1"/>
  <c r="CB501" i="1"/>
  <c r="EO273" i="1"/>
  <c r="R273" i="1" s="1"/>
  <c r="EO135" i="1"/>
  <c r="R135" i="1" s="1"/>
  <c r="EO390" i="1"/>
  <c r="R390" i="1" s="1"/>
  <c r="EO289" i="1"/>
  <c r="R289" i="1" s="1"/>
  <c r="CB656" i="1"/>
  <c r="EO482" i="1"/>
  <c r="R482" i="1" s="1"/>
  <c r="EO639" i="1"/>
  <c r="R639" i="1" s="1"/>
  <c r="S639" i="1" s="1"/>
  <c r="AW3" i="1"/>
  <c r="EO542" i="1"/>
  <c r="R542" i="1" s="1"/>
  <c r="EO352" i="1"/>
  <c r="R352" i="1" s="1"/>
  <c r="EO695" i="1"/>
  <c r="R695" i="1" s="1"/>
  <c r="EO281" i="1"/>
  <c r="R281" i="1" s="1"/>
  <c r="EO394" i="1"/>
  <c r="R394" i="1" s="1"/>
  <c r="EO132" i="1"/>
  <c r="R132" i="1" s="1"/>
  <c r="EO287" i="1"/>
  <c r="R287" i="1" s="1"/>
  <c r="EO230" i="1"/>
  <c r="R230" i="1" s="1"/>
  <c r="EO146" i="1"/>
  <c r="R146" i="1" s="1"/>
  <c r="EO245" i="1"/>
  <c r="R245" i="1" s="1"/>
  <c r="EO406" i="1"/>
  <c r="R406" i="1" s="1"/>
  <c r="EO549" i="1"/>
  <c r="R549" i="1" s="1"/>
  <c r="EO279" i="1"/>
  <c r="R279" i="1" s="1"/>
  <c r="EO121" i="1"/>
  <c r="R121" i="1" s="1"/>
  <c r="EO550" i="1"/>
  <c r="R550" i="1" s="1"/>
  <c r="CB548" i="1"/>
  <c r="CD548" i="1" a="1"/>
  <c r="CD548" i="1" s="1"/>
  <c r="CB637" i="1"/>
  <c r="CD637" i="1" a="1"/>
  <c r="CD637" i="1" s="1"/>
  <c r="CB421" i="1"/>
  <c r="EO421" i="1" s="1"/>
  <c r="R421" i="1" s="1"/>
  <c r="S421" i="1" s="1"/>
  <c r="CD421" i="1" a="1"/>
  <c r="CD421" i="1" s="1"/>
  <c r="CB325" i="1"/>
  <c r="CD325" i="1" a="1"/>
  <c r="CD325" i="1" s="1"/>
  <c r="CB42" i="1"/>
  <c r="CD42" i="1" a="1"/>
  <c r="CD42" i="1" s="1"/>
  <c r="CB600" i="1"/>
  <c r="CD600" i="1" a="1"/>
  <c r="CD600" i="1" s="1"/>
  <c r="CB581" i="1"/>
  <c r="EO581" i="1" s="1"/>
  <c r="R581" i="1" s="1"/>
  <c r="S581" i="1" s="1"/>
  <c r="CD581" i="1" a="1"/>
  <c r="CD581" i="1" s="1"/>
  <c r="CB139" i="1"/>
  <c r="CD139" i="1" a="1"/>
  <c r="CD139" i="1" s="1"/>
  <c r="CB510" i="1"/>
  <c r="CD510" i="1" a="1"/>
  <c r="CD510" i="1" s="1"/>
  <c r="CB434" i="1"/>
  <c r="CD434" i="1" a="1"/>
  <c r="CD434" i="1" s="1"/>
  <c r="CB436" i="1"/>
  <c r="CD436" i="1" a="1"/>
  <c r="CD436" i="1" s="1"/>
  <c r="CB70" i="1"/>
  <c r="CD70" i="1" a="1"/>
  <c r="CD70" i="1" s="1"/>
  <c r="CB669" i="1"/>
  <c r="CD669" i="1" a="1"/>
  <c r="CD669" i="1" s="1"/>
  <c r="CB563" i="1"/>
  <c r="CD563" i="1" a="1"/>
  <c r="CD563" i="1" s="1"/>
  <c r="CB153" i="1"/>
  <c r="CD153" i="1" a="1"/>
  <c r="CD153" i="1" s="1"/>
  <c r="CB171" i="1"/>
  <c r="CD171" i="1" a="1"/>
  <c r="CD171" i="1" s="1"/>
  <c r="CB405" i="1"/>
  <c r="CD405" i="1" a="1"/>
  <c r="CD405" i="1" s="1"/>
  <c r="CB690" i="1"/>
  <c r="CD690" i="1" a="1"/>
  <c r="CD690" i="1" s="1"/>
  <c r="CB307" i="1"/>
  <c r="CD307" i="1" a="1"/>
  <c r="CD307" i="1" s="1"/>
  <c r="CB291" i="1"/>
  <c r="CD291" i="1" a="1"/>
  <c r="CD291" i="1" s="1"/>
  <c r="CB516" i="1"/>
  <c r="CD516" i="1" a="1"/>
  <c r="CD516" i="1" s="1"/>
  <c r="CB438" i="1"/>
  <c r="CD438" i="1" a="1"/>
  <c r="CD438" i="1" s="1"/>
  <c r="CB441" i="1"/>
  <c r="CD441" i="1" a="1"/>
  <c r="CD441" i="1" s="1"/>
  <c r="CB376" i="1"/>
  <c r="CD376" i="1" a="1"/>
  <c r="CD376" i="1" s="1"/>
  <c r="CB113" i="1"/>
  <c r="CD113" i="1" a="1"/>
  <c r="CD113" i="1" s="1"/>
  <c r="CB521" i="1"/>
  <c r="CD521" i="1" a="1"/>
  <c r="CD521" i="1" s="1"/>
  <c r="CB211" i="1"/>
  <c r="CD211" i="1" a="1"/>
  <c r="CD211" i="1" s="1"/>
  <c r="CB414" i="1"/>
  <c r="CD414" i="1" a="1"/>
  <c r="CD414" i="1" s="1"/>
  <c r="CB423" i="1"/>
  <c r="CD423" i="1" a="1"/>
  <c r="CD423" i="1" s="1"/>
  <c r="CB460" i="1"/>
  <c r="EO460" i="1" s="1"/>
  <c r="R460" i="1" s="1"/>
  <c r="S460" i="1" s="1"/>
  <c r="CD460" i="1" a="1"/>
  <c r="CD460" i="1" s="1"/>
  <c r="CB69" i="1"/>
  <c r="CD69" i="1" a="1"/>
  <c r="CD69" i="1" s="1"/>
  <c r="CB30" i="1"/>
  <c r="CD30" i="1" a="1"/>
  <c r="CD30" i="1" s="1"/>
  <c r="CB49" i="1"/>
  <c r="CD49" i="1" a="1"/>
  <c r="CD49" i="1" s="1"/>
  <c r="CB19" i="1"/>
  <c r="CD19" i="1" a="1"/>
  <c r="CD19" i="1" s="1"/>
  <c r="CB23" i="1"/>
  <c r="CD23" i="1" a="1"/>
  <c r="CD23" i="1" s="1"/>
  <c r="CB35" i="1"/>
  <c r="CD35" i="1" a="1"/>
  <c r="CD35" i="1" s="1"/>
  <c r="CB652" i="1"/>
  <c r="CD652" i="1" a="1"/>
  <c r="CD652" i="1" s="1"/>
  <c r="CB638" i="1"/>
  <c r="CD638" i="1" a="1"/>
  <c r="CD638" i="1" s="1"/>
  <c r="CB508" i="1"/>
  <c r="CD508" i="1" a="1"/>
  <c r="CD508" i="1" s="1"/>
  <c r="CB615" i="1"/>
  <c r="CD615" i="1" a="1"/>
  <c r="CD615" i="1" s="1"/>
  <c r="CB691" i="1"/>
  <c r="CD691" i="1" a="1"/>
  <c r="CD691" i="1" s="1"/>
  <c r="CB646" i="1"/>
  <c r="CD646" i="1" a="1"/>
  <c r="CD646" i="1" s="1"/>
  <c r="CB590" i="1"/>
  <c r="CD590" i="1" a="1"/>
  <c r="CD590" i="1" s="1"/>
  <c r="CB577" i="1"/>
  <c r="CD577" i="1" a="1"/>
  <c r="CD577" i="1" s="1"/>
  <c r="CB586" i="1"/>
  <c r="CD586" i="1" a="1"/>
  <c r="CD586" i="1" s="1"/>
  <c r="CB497" i="1"/>
  <c r="CB536" i="1"/>
  <c r="CD536" i="1" a="1"/>
  <c r="CD536" i="1" s="1"/>
  <c r="CB173" i="1"/>
  <c r="CD173" i="1" a="1"/>
  <c r="CD173" i="1" s="1"/>
  <c r="CB426" i="1"/>
  <c r="CD426" i="1" a="1"/>
  <c r="CD426" i="1" s="1"/>
  <c r="CB361" i="1"/>
  <c r="CD361" i="1" a="1"/>
  <c r="CD361" i="1" s="1"/>
  <c r="CB202" i="1"/>
  <c r="CD202" i="1" a="1"/>
  <c r="CD202" i="1" s="1"/>
  <c r="CB315" i="1"/>
  <c r="CD315" i="1" a="1"/>
  <c r="CD315" i="1" s="1"/>
  <c r="CB364" i="1"/>
  <c r="CD364" i="1" a="1"/>
  <c r="CD364" i="1" s="1"/>
  <c r="CB262" i="1"/>
  <c r="CD262" i="1" a="1"/>
  <c r="CD262" i="1" s="1"/>
  <c r="CB167" i="1"/>
  <c r="CD167" i="1" a="1"/>
  <c r="CD167" i="1" s="1"/>
  <c r="CB428" i="1"/>
  <c r="CD428" i="1" a="1"/>
  <c r="CD428" i="1" s="1"/>
  <c r="CB232" i="1"/>
  <c r="CD232" i="1" a="1"/>
  <c r="CD232" i="1" s="1"/>
  <c r="CB489" i="1"/>
  <c r="CD489" i="1" a="1"/>
  <c r="CD489" i="1" s="1"/>
  <c r="CB123" i="1"/>
  <c r="CD123" i="1" a="1"/>
  <c r="CD123" i="1" s="1"/>
  <c r="CB355" i="1"/>
  <c r="CD355" i="1" a="1"/>
  <c r="CD355" i="1" s="1"/>
  <c r="CB599" i="1"/>
  <c r="CD599" i="1" a="1"/>
  <c r="CD599" i="1" s="1"/>
  <c r="CB209" i="1"/>
  <c r="CD209" i="1" a="1"/>
  <c r="CD209" i="1" s="1"/>
  <c r="CB10" i="1"/>
  <c r="CD10" i="1" a="1"/>
  <c r="CD10" i="1" s="1"/>
  <c r="CB177" i="1"/>
  <c r="CD177" i="1" a="1"/>
  <c r="CD177" i="1" s="1"/>
  <c r="CB430" i="1"/>
  <c r="CD430" i="1" a="1"/>
  <c r="CD430" i="1" s="1"/>
  <c r="CB244" i="1"/>
  <c r="CD244" i="1" a="1"/>
  <c r="CD244" i="1" s="1"/>
  <c r="CB334" i="1"/>
  <c r="CD334" i="1" a="1"/>
  <c r="CD334" i="1" s="1"/>
  <c r="CB304" i="1"/>
  <c r="CD304" i="1" a="1"/>
  <c r="CD304" i="1" s="1"/>
  <c r="CB81" i="1"/>
  <c r="CD81" i="1" a="1"/>
  <c r="CD81" i="1" s="1"/>
  <c r="CB450" i="1"/>
  <c r="CD450" i="1" a="1"/>
  <c r="CD450" i="1" s="1"/>
  <c r="CB57" i="1"/>
  <c r="CD57" i="1" a="1"/>
  <c r="CD57" i="1" s="1"/>
  <c r="CB68" i="1"/>
  <c r="CD68" i="1" a="1"/>
  <c r="CD68" i="1" s="1"/>
  <c r="CB611" i="1"/>
  <c r="CD611" i="1" a="1"/>
  <c r="CD611" i="1" s="1"/>
  <c r="CB300" i="1"/>
  <c r="CD300" i="1" a="1"/>
  <c r="CD300" i="1" s="1"/>
  <c r="CB73" i="1"/>
  <c r="CD73" i="1" a="1"/>
  <c r="CD73" i="1" s="1"/>
  <c r="CB180" i="1"/>
  <c r="CD180" i="1" a="1"/>
  <c r="CD180" i="1" s="1"/>
  <c r="CB20" i="1"/>
  <c r="CD20" i="1" a="1"/>
  <c r="CD20" i="1" s="1"/>
  <c r="CB630" i="1"/>
  <c r="CD630" i="1" a="1"/>
  <c r="CD630" i="1" s="1"/>
  <c r="CB664" i="1"/>
  <c r="CD664" i="1" a="1"/>
  <c r="CD664" i="1" s="1"/>
  <c r="CB182" i="1"/>
  <c r="CD182" i="1" a="1"/>
  <c r="CD182" i="1" s="1"/>
  <c r="CB216" i="1"/>
  <c r="CD216" i="1" a="1"/>
  <c r="CD216" i="1" s="1"/>
  <c r="CB539" i="1"/>
  <c r="CD539" i="1" a="1"/>
  <c r="CD539" i="1" s="1"/>
  <c r="CB208" i="1"/>
  <c r="CD208" i="1" a="1"/>
  <c r="CD208" i="1" s="1"/>
  <c r="CB353" i="1"/>
  <c r="CD353" i="1" a="1"/>
  <c r="CD353" i="1" s="1"/>
  <c r="CB190" i="1"/>
  <c r="CD190" i="1" a="1"/>
  <c r="CD190" i="1" s="1"/>
  <c r="CB468" i="1"/>
  <c r="CD468" i="1" a="1"/>
  <c r="CD468" i="1" s="1"/>
  <c r="CB381" i="1"/>
  <c r="CD381" i="1" a="1"/>
  <c r="CD381" i="1" s="1"/>
  <c r="CB185" i="1"/>
  <c r="CD185" i="1" a="1"/>
  <c r="CD185" i="1" s="1"/>
  <c r="CB311" i="1"/>
  <c r="CD311" i="1" a="1"/>
  <c r="CD311" i="1" s="1"/>
  <c r="CB506" i="1"/>
  <c r="CD506" i="1" a="1"/>
  <c r="CD506" i="1" s="1"/>
  <c r="CB158" i="1"/>
  <c r="EO158" i="1" s="1"/>
  <c r="R158" i="1" s="1"/>
  <c r="S158" i="1" s="1"/>
  <c r="CD158" i="1" a="1"/>
  <c r="CD158" i="1" s="1"/>
  <c r="CB83" i="1"/>
  <c r="CD83" i="1" a="1"/>
  <c r="CD83" i="1" s="1"/>
  <c r="CB340" i="1"/>
  <c r="CD340" i="1" a="1"/>
  <c r="CD340" i="1" s="1"/>
  <c r="CB454" i="1"/>
  <c r="CD454" i="1" a="1"/>
  <c r="CD454" i="1" s="1"/>
  <c r="CB446" i="1"/>
  <c r="CD446" i="1" a="1"/>
  <c r="CD446" i="1" s="1"/>
  <c r="CB44" i="1"/>
  <c r="CD44" i="1" a="1"/>
  <c r="CD44" i="1" s="1"/>
  <c r="CB46" i="1"/>
  <c r="CD46" i="1" a="1"/>
  <c r="CD46" i="1" s="1"/>
  <c r="CB18" i="1"/>
  <c r="CD18" i="1" a="1"/>
  <c r="CD18" i="1" s="1"/>
  <c r="CB60" i="1"/>
  <c r="CD60" i="1" a="1"/>
  <c r="CD60" i="1" s="1"/>
  <c r="CB40" i="1"/>
  <c r="CD40" i="1" a="1"/>
  <c r="CD40" i="1" s="1"/>
  <c r="CB505" i="1"/>
  <c r="CD505" i="1" a="1"/>
  <c r="CD505" i="1" s="1"/>
  <c r="CB678" i="1"/>
  <c r="EO678" i="1" s="1"/>
  <c r="R678" i="1" s="1"/>
  <c r="S678" i="1" s="1"/>
  <c r="CD678" i="1" a="1"/>
  <c r="CD678" i="1" s="1"/>
  <c r="CB565" i="1"/>
  <c r="CD565" i="1" a="1"/>
  <c r="CD565" i="1" s="1"/>
  <c r="CB627" i="1"/>
  <c r="CD627" i="1" a="1"/>
  <c r="CD627" i="1" s="1"/>
  <c r="CB598" i="1"/>
  <c r="CD598" i="1" a="1"/>
  <c r="CD598" i="1" s="1"/>
  <c r="CB513" i="1"/>
  <c r="CB677" i="1"/>
  <c r="CD677" i="1" a="1"/>
  <c r="CD677" i="1" s="1"/>
  <c r="CB593" i="1"/>
  <c r="CD593" i="1" a="1"/>
  <c r="CD593" i="1" s="1"/>
  <c r="CB15" i="1"/>
  <c r="CD15" i="1" a="1"/>
  <c r="CD15" i="1" s="1"/>
  <c r="CB221" i="1"/>
  <c r="CD221" i="1" a="1"/>
  <c r="CD221" i="1" s="1"/>
  <c r="CB469" i="1"/>
  <c r="CD469" i="1" a="1"/>
  <c r="CD469" i="1" s="1"/>
  <c r="CB378" i="1"/>
  <c r="CD378" i="1" a="1"/>
  <c r="CD378" i="1" s="1"/>
  <c r="CB348" i="1"/>
  <c r="CD348" i="1" a="1"/>
  <c r="CD348" i="1" s="1"/>
  <c r="CB310" i="1"/>
  <c r="CD310" i="1" a="1"/>
  <c r="CD310" i="1" s="1"/>
  <c r="CB280" i="1"/>
  <c r="CD280" i="1" a="1"/>
  <c r="CD280" i="1" s="1"/>
  <c r="CB77" i="1"/>
  <c r="CD77" i="1" a="1"/>
  <c r="CD77" i="1" s="1"/>
  <c r="CB107" i="1"/>
  <c r="CD107" i="1" a="1"/>
  <c r="CD107" i="1" s="1"/>
  <c r="CB502" i="1"/>
  <c r="CD502" i="1" a="1"/>
  <c r="CD502" i="1" s="1"/>
  <c r="CB119" i="1"/>
  <c r="CD119" i="1" a="1"/>
  <c r="CD119" i="1" s="1"/>
  <c r="CB643" i="1"/>
  <c r="EO643" i="1" s="1"/>
  <c r="R643" i="1" s="1"/>
  <c r="S643" i="1" s="1"/>
  <c r="CD643" i="1" a="1"/>
  <c r="CD643" i="1" s="1"/>
  <c r="CB657" i="1"/>
  <c r="CD657" i="1" a="1"/>
  <c r="CD657" i="1" s="1"/>
  <c r="CB229" i="1"/>
  <c r="CD229" i="1" a="1"/>
  <c r="CD229" i="1" s="1"/>
  <c r="CB161" i="1"/>
  <c r="CD161" i="1" a="1"/>
  <c r="CD161" i="1" s="1"/>
  <c r="CB417" i="1"/>
  <c r="CD417" i="1" a="1"/>
  <c r="CD417" i="1" s="1"/>
  <c r="CB258" i="1"/>
  <c r="CD258" i="1" a="1"/>
  <c r="CD258" i="1" s="1"/>
  <c r="CB164" i="1"/>
  <c r="CD164" i="1" a="1"/>
  <c r="CD164" i="1" s="1"/>
  <c r="CB419" i="1"/>
  <c r="CD419" i="1" a="1"/>
  <c r="CD419" i="1" s="1"/>
  <c r="CB254" i="1"/>
  <c r="CD254" i="1" a="1"/>
  <c r="CD254" i="1" s="1"/>
  <c r="CB223" i="1"/>
  <c r="CD223" i="1" a="1"/>
  <c r="CD223" i="1" s="1"/>
  <c r="CB85" i="1"/>
  <c r="CD85" i="1" a="1"/>
  <c r="CD85" i="1" s="1"/>
  <c r="CB115" i="1"/>
  <c r="CD115" i="1" a="1"/>
  <c r="CD115" i="1" s="1"/>
  <c r="CB653" i="1"/>
  <c r="CD653" i="1" a="1"/>
  <c r="CD653" i="1" s="1"/>
  <c r="CB544" i="1"/>
  <c r="CD544" i="1" a="1"/>
  <c r="CD544" i="1" s="1"/>
  <c r="CB507" i="1"/>
  <c r="CD507" i="1" a="1"/>
  <c r="CD507" i="1" s="1"/>
  <c r="CB644" i="1"/>
  <c r="CD644" i="1" a="1"/>
  <c r="CD644" i="1" s="1"/>
  <c r="CB189" i="1"/>
  <c r="CD189" i="1" a="1"/>
  <c r="CD189" i="1" s="1"/>
  <c r="CB442" i="1"/>
  <c r="CD442" i="1" a="1"/>
  <c r="CD442" i="1" s="1"/>
  <c r="CB249" i="1"/>
  <c r="CD249" i="1" a="1"/>
  <c r="CD249" i="1" s="1"/>
  <c r="CB140" i="1"/>
  <c r="CD140" i="1" a="1"/>
  <c r="CD140" i="1" s="1"/>
  <c r="CB395" i="1"/>
  <c r="CD395" i="1" a="1"/>
  <c r="CD395" i="1" s="1"/>
  <c r="CB188" i="1"/>
  <c r="CD188" i="1" a="1"/>
  <c r="CD188" i="1" s="1"/>
  <c r="CB151" i="1"/>
  <c r="CD151" i="1" a="1"/>
  <c r="CD151" i="1" s="1"/>
  <c r="CB120" i="1"/>
  <c r="CD120" i="1" a="1"/>
  <c r="CD120" i="1" s="1"/>
  <c r="CB184" i="1"/>
  <c r="CD184" i="1" a="1"/>
  <c r="CD184" i="1" s="1"/>
  <c r="CB437" i="1"/>
  <c r="CD437" i="1" a="1"/>
  <c r="CD437" i="1" s="1"/>
  <c r="CB89" i="1"/>
  <c r="CD89" i="1" a="1"/>
  <c r="CD89" i="1" s="1"/>
  <c r="CB461" i="1"/>
  <c r="CD461" i="1" a="1"/>
  <c r="CD461" i="1" s="1"/>
  <c r="CB579" i="1"/>
  <c r="CD579" i="1" a="1"/>
  <c r="CD579" i="1" s="1"/>
  <c r="CB555" i="1"/>
  <c r="EO555" i="1" s="1"/>
  <c r="R555" i="1" s="1"/>
  <c r="S555" i="1" s="1"/>
  <c r="CD555" i="1" a="1"/>
  <c r="CD555" i="1" s="1"/>
  <c r="CB642" i="1"/>
  <c r="CD642" i="1" a="1"/>
  <c r="CD642" i="1" s="1"/>
  <c r="CB8" i="1"/>
  <c r="CD8" i="1" a="1"/>
  <c r="CD8" i="1" s="1"/>
  <c r="CB459" i="1"/>
  <c r="CD459" i="1" a="1"/>
  <c r="CD459" i="1" s="1"/>
  <c r="CB162" i="1"/>
  <c r="CD162" i="1" a="1"/>
  <c r="CD162" i="1" s="1"/>
  <c r="CB275" i="1"/>
  <c r="CD275" i="1" a="1"/>
  <c r="CD275" i="1" s="1"/>
  <c r="CB324" i="1"/>
  <c r="CD324" i="1" a="1"/>
  <c r="CD324" i="1" s="1"/>
  <c r="CB128" i="1"/>
  <c r="CD128" i="1" a="1"/>
  <c r="CD128" i="1" s="1"/>
  <c r="CB383" i="1"/>
  <c r="CD383" i="1" a="1"/>
  <c r="CD383" i="1" s="1"/>
  <c r="CB320" i="1"/>
  <c r="EO320" i="1" s="1"/>
  <c r="R320" i="1" s="1"/>
  <c r="S320" i="1" s="1"/>
  <c r="CD320" i="1" a="1"/>
  <c r="CD320" i="1" s="1"/>
  <c r="CB117" i="1"/>
  <c r="CD117" i="1" a="1"/>
  <c r="CD117" i="1" s="1"/>
  <c r="CB213" i="1"/>
  <c r="CD213" i="1" a="1"/>
  <c r="CD213" i="1" s="1"/>
  <c r="CB366" i="1"/>
  <c r="CD366" i="1" a="1"/>
  <c r="CD366" i="1" s="1"/>
  <c r="CB498" i="1"/>
  <c r="CD498" i="1" a="1"/>
  <c r="CD498" i="1" s="1"/>
  <c r="CB518" i="1"/>
  <c r="EO518" i="1" s="1"/>
  <c r="R518" i="1" s="1"/>
  <c r="S518" i="1" s="1"/>
  <c r="CD518" i="1" a="1"/>
  <c r="CD518" i="1" s="1"/>
  <c r="CB614" i="1"/>
  <c r="CD614" i="1" a="1"/>
  <c r="CD614" i="1" s="1"/>
  <c r="CB466" i="1"/>
  <c r="CD466" i="1" a="1"/>
  <c r="CD466" i="1" s="1"/>
  <c r="CB265" i="1"/>
  <c r="CD265" i="1" a="1"/>
  <c r="CD265" i="1" s="1"/>
  <c r="CB170" i="1"/>
  <c r="CD170" i="1" a="1"/>
  <c r="CD170" i="1" s="1"/>
  <c r="CB283" i="1"/>
  <c r="CD283" i="1" a="1"/>
  <c r="CD283" i="1" s="1"/>
  <c r="CB141" i="1"/>
  <c r="CD141" i="1" a="1"/>
  <c r="CD141" i="1" s="1"/>
  <c r="CB396" i="1"/>
  <c r="CD396" i="1" a="1"/>
  <c r="CD396" i="1" s="1"/>
  <c r="CB294" i="1"/>
  <c r="CD294" i="1" a="1"/>
  <c r="CD294" i="1" s="1"/>
  <c r="CB129" i="1"/>
  <c r="CD129" i="1" a="1"/>
  <c r="CD129" i="1" s="1"/>
  <c r="CB392" i="1"/>
  <c r="CD392" i="1" a="1"/>
  <c r="CD392" i="1" s="1"/>
  <c r="CB105" i="1"/>
  <c r="CD105" i="1" a="1"/>
  <c r="CD105" i="1" s="1"/>
  <c r="CB431" i="1"/>
  <c r="CD431" i="1" a="1"/>
  <c r="CD431" i="1" s="1"/>
  <c r="CB302" i="1"/>
  <c r="CD302" i="1" a="1"/>
  <c r="CD302" i="1" s="1"/>
  <c r="CB55" i="1"/>
  <c r="CD55" i="1" a="1"/>
  <c r="CD55" i="1" s="1"/>
  <c r="CB130" i="1"/>
  <c r="CD130" i="1" a="1"/>
  <c r="CD130" i="1" s="1"/>
  <c r="CB567" i="1"/>
  <c r="CD567" i="1" a="1"/>
  <c r="CD567" i="1" s="1"/>
  <c r="CB181" i="1"/>
  <c r="CD181" i="1" a="1"/>
  <c r="CD181" i="1" s="1"/>
  <c r="CB240" i="1"/>
  <c r="CD240" i="1" a="1"/>
  <c r="CD240" i="1" s="1"/>
  <c r="CB26" i="1"/>
  <c r="CD26" i="1" a="1"/>
  <c r="CD26" i="1" s="1"/>
  <c r="CB655" i="1"/>
  <c r="CD655" i="1" a="1"/>
  <c r="CD655" i="1" s="1"/>
  <c r="CB157" i="1"/>
  <c r="CD157" i="1" a="1"/>
  <c r="CD157" i="1" s="1"/>
  <c r="CB407" i="1"/>
  <c r="CD407" i="1" a="1"/>
  <c r="CD407" i="1" s="1"/>
  <c r="CB546" i="1"/>
  <c r="CD546" i="1" a="1"/>
  <c r="CD546" i="1" s="1"/>
  <c r="CB165" i="1"/>
  <c r="CD165" i="1" a="1"/>
  <c r="CD165" i="1" s="1"/>
  <c r="CB194" i="1"/>
  <c r="CD194" i="1" a="1"/>
  <c r="CD194" i="1" s="1"/>
  <c r="CB71" i="1"/>
  <c r="CD71" i="1" a="1"/>
  <c r="CD71" i="1" s="1"/>
  <c r="CB552" i="1"/>
  <c r="EO552" i="1" s="1"/>
  <c r="R552" i="1" s="1"/>
  <c r="S552" i="1" s="1"/>
  <c r="CD552" i="1" a="1"/>
  <c r="CD552" i="1" s="1"/>
  <c r="CB125" i="1"/>
  <c r="CD125" i="1" a="1"/>
  <c r="CD125" i="1" s="1"/>
  <c r="CB78" i="1"/>
  <c r="CD78" i="1" a="1"/>
  <c r="CD78" i="1" s="1"/>
  <c r="CB319" i="1"/>
  <c r="CD319" i="1" a="1"/>
  <c r="CD319" i="1" s="1"/>
  <c r="CB681" i="1"/>
  <c r="CD681" i="1" a="1"/>
  <c r="CD681" i="1" s="1"/>
  <c r="CB13" i="1"/>
  <c r="CD13" i="1" a="1"/>
  <c r="CD13" i="1" s="1"/>
  <c r="CB219" i="1"/>
  <c r="CD219" i="1" a="1"/>
  <c r="CD219" i="1" s="1"/>
  <c r="CB58" i="1"/>
  <c r="CD58" i="1" a="1"/>
  <c r="CD58" i="1" s="1"/>
  <c r="EO184" i="1"/>
  <c r="R184" i="1" s="1"/>
  <c r="S184" i="1" s="1"/>
  <c r="CB660" i="1"/>
  <c r="CD660" i="1" a="1"/>
  <c r="CD660" i="1" s="1"/>
  <c r="CB650" i="1"/>
  <c r="CD650" i="1" a="1"/>
  <c r="CD650" i="1" s="1"/>
  <c r="CB651" i="1"/>
  <c r="CD651" i="1" a="1"/>
  <c r="CD651" i="1" s="1"/>
  <c r="CB670" i="1"/>
  <c r="CD670" i="1" a="1"/>
  <c r="CD670" i="1" s="1"/>
  <c r="EO539" i="1"/>
  <c r="R539" i="1" s="1"/>
  <c r="S539" i="1" s="1"/>
  <c r="CB509" i="1"/>
  <c r="CD509" i="1" a="1"/>
  <c r="CD509" i="1" s="1"/>
  <c r="CB648" i="1"/>
  <c r="CD648" i="1" a="1"/>
  <c r="CD648" i="1" s="1"/>
  <c r="CB688" i="1"/>
  <c r="CD688" i="1" a="1"/>
  <c r="CD688" i="1" s="1"/>
  <c r="CB238" i="1"/>
  <c r="CD238" i="1" a="1"/>
  <c r="CD238" i="1" s="1"/>
  <c r="CB557" i="1"/>
  <c r="EO557" i="1" s="1"/>
  <c r="R557" i="1" s="1"/>
  <c r="S557" i="1" s="1"/>
  <c r="CD557" i="1" a="1"/>
  <c r="CD557" i="1" s="1"/>
  <c r="CB547" i="1"/>
  <c r="CD547" i="1" a="1"/>
  <c r="CD547" i="1" s="1"/>
  <c r="CB553" i="1"/>
  <c r="CD553" i="1" a="1"/>
  <c r="CD553" i="1" s="1"/>
  <c r="CB610" i="1"/>
  <c r="CD610" i="1" a="1"/>
  <c r="CD610" i="1" s="1"/>
  <c r="CB658" i="1"/>
  <c r="CD658" i="1" a="1"/>
  <c r="CD658" i="1" s="1"/>
  <c r="CB3" i="1"/>
  <c r="CD3" i="1" a="1"/>
  <c r="CD3" i="1" s="1"/>
  <c r="CB237" i="1"/>
  <c r="CD237" i="1" a="1"/>
  <c r="CD237" i="1" s="1"/>
  <c r="CB486" i="1"/>
  <c r="CD486" i="1" a="1"/>
  <c r="CD486" i="1" s="1"/>
  <c r="CB169" i="1"/>
  <c r="CD169" i="1" a="1"/>
  <c r="CD169" i="1" s="1"/>
  <c r="CB422" i="1"/>
  <c r="CD422" i="1" a="1"/>
  <c r="CD422" i="1" s="1"/>
  <c r="CB172" i="1"/>
  <c r="CD172" i="1" a="1"/>
  <c r="CD172" i="1" s="1"/>
  <c r="CB425" i="1"/>
  <c r="CD425" i="1" a="1"/>
  <c r="CD425" i="1" s="1"/>
  <c r="CB326" i="1"/>
  <c r="CD326" i="1" a="1"/>
  <c r="CD326" i="1" s="1"/>
  <c r="CB231" i="1"/>
  <c r="CD231" i="1" a="1"/>
  <c r="CD231" i="1" s="1"/>
  <c r="CB296" i="1"/>
  <c r="CD296" i="1" a="1"/>
  <c r="CD296" i="1" s="1"/>
  <c r="CB29" i="1"/>
  <c r="CD29" i="1" a="1"/>
  <c r="CD29" i="1" s="1"/>
  <c r="CB79" i="1"/>
  <c r="CD79" i="1" a="1"/>
  <c r="CD79" i="1" s="1"/>
  <c r="CB16" i="1"/>
  <c r="CD16" i="1" a="1"/>
  <c r="CD16" i="1" s="1"/>
  <c r="CB178" i="1"/>
  <c r="CD178" i="1" a="1"/>
  <c r="CD178" i="1" s="1"/>
  <c r="CB566" i="1"/>
  <c r="CD566" i="1" a="1"/>
  <c r="CD566" i="1" s="1"/>
  <c r="CB530" i="1"/>
  <c r="CD530" i="1" a="1"/>
  <c r="CD530" i="1" s="1"/>
  <c r="CB649" i="1"/>
  <c r="CD649" i="1" a="1"/>
  <c r="CD649" i="1" s="1"/>
  <c r="CB9" i="1"/>
  <c r="CD9" i="1" a="1"/>
  <c r="CD9" i="1" s="1"/>
  <c r="CB309" i="1"/>
  <c r="CD309" i="1" a="1"/>
  <c r="CD309" i="1" s="1"/>
  <c r="CB241" i="1"/>
  <c r="CD241" i="1" a="1"/>
  <c r="CD241" i="1" s="1"/>
  <c r="CB372" i="1"/>
  <c r="CD372" i="1" a="1"/>
  <c r="CD372" i="1" s="1"/>
  <c r="CB398" i="1"/>
  <c r="CD398" i="1" a="1"/>
  <c r="CD398" i="1" s="1"/>
  <c r="CB368" i="1"/>
  <c r="CD368" i="1" a="1"/>
  <c r="CD368" i="1" s="1"/>
  <c r="CB389" i="1"/>
  <c r="CD389" i="1" a="1"/>
  <c r="CD389" i="1" s="1"/>
  <c r="CB134" i="1"/>
  <c r="CD134" i="1" a="1"/>
  <c r="CD134" i="1" s="1"/>
  <c r="CB625" i="1"/>
  <c r="CD625" i="1" a="1"/>
  <c r="CD625" i="1" s="1"/>
  <c r="CB17" i="1"/>
  <c r="CD17" i="1" a="1"/>
  <c r="CD17" i="1" s="1"/>
  <c r="CB583" i="1"/>
  <c r="CD583" i="1" a="1"/>
  <c r="CD583" i="1" s="1"/>
  <c r="CB198" i="1"/>
  <c r="CD198" i="1" a="1"/>
  <c r="CD198" i="1" s="1"/>
  <c r="CB62" i="1"/>
  <c r="CD62" i="1" a="1"/>
  <c r="CD62" i="1" s="1"/>
  <c r="CB271" i="1"/>
  <c r="CD271" i="1" a="1"/>
  <c r="CD271" i="1" s="1"/>
  <c r="CB270" i="1"/>
  <c r="CD270" i="1" a="1"/>
  <c r="CD270" i="1" s="1"/>
  <c r="CB80" i="1"/>
  <c r="CD80" i="1" a="1"/>
  <c r="CD80" i="1" s="1"/>
  <c r="CB24" i="1"/>
  <c r="CD24" i="1" a="1"/>
  <c r="CD24" i="1" s="1"/>
  <c r="CB606" i="1"/>
  <c r="CD606" i="1" a="1"/>
  <c r="CD606" i="1" s="1"/>
  <c r="CB63" i="1"/>
  <c r="CD63" i="1" a="1"/>
  <c r="CD63" i="1" s="1"/>
  <c r="CB98" i="1"/>
  <c r="CD98" i="1" a="1"/>
  <c r="CD98" i="1" s="1"/>
  <c r="CB356" i="1"/>
  <c r="CD356" i="1" a="1"/>
  <c r="CD356" i="1" s="1"/>
  <c r="CB21" i="1"/>
  <c r="CD21" i="1" a="1"/>
  <c r="CD21" i="1" s="1"/>
  <c r="CB4" i="1"/>
  <c r="CD4" i="1" a="1"/>
  <c r="CD4" i="1" s="1"/>
  <c r="CB126" i="1"/>
  <c r="CD126" i="1" a="1"/>
  <c r="CD126" i="1" s="1"/>
  <c r="CB331" i="1"/>
  <c r="CD331" i="1" a="1"/>
  <c r="CD331" i="1" s="1"/>
  <c r="CB424" i="1"/>
  <c r="CD424" i="1" a="1"/>
  <c r="CD424" i="1" s="1"/>
  <c r="CB476" i="1"/>
  <c r="CD476" i="1" a="1"/>
  <c r="CD476" i="1" s="1"/>
  <c r="CB39" i="1"/>
  <c r="CD39" i="1" a="1"/>
  <c r="CD39" i="1" s="1"/>
  <c r="CB201" i="1"/>
  <c r="CD201" i="1" a="1"/>
  <c r="CD201" i="1" s="1"/>
  <c r="CB332" i="1"/>
  <c r="CD332" i="1" a="1"/>
  <c r="CD332" i="1" s="1"/>
  <c r="CB404" i="1"/>
  <c r="CD404" i="1" a="1"/>
  <c r="CD404" i="1" s="1"/>
  <c r="CB33" i="1"/>
  <c r="CD33" i="1" a="1"/>
  <c r="CD33" i="1" s="1"/>
  <c r="CB54" i="1"/>
  <c r="CD54" i="1" a="1"/>
  <c r="CD54" i="1" s="1"/>
  <c r="CB51" i="1"/>
  <c r="CD51" i="1" a="1"/>
  <c r="CD51" i="1" s="1"/>
  <c r="CB66" i="1"/>
  <c r="CD66" i="1" a="1"/>
  <c r="CD66" i="1" s="1"/>
  <c r="CB52" i="1"/>
  <c r="CD52" i="1" a="1"/>
  <c r="CD52" i="1" s="1"/>
  <c r="CB65" i="1"/>
  <c r="CD65" i="1" a="1"/>
  <c r="CD65" i="1" s="1"/>
  <c r="CB22" i="1"/>
  <c r="CD22" i="1" a="1"/>
  <c r="CD22" i="1" s="1"/>
  <c r="CB504" i="1"/>
  <c r="CD504" i="1" a="1"/>
  <c r="CD504" i="1" s="1"/>
  <c r="CB647" i="1"/>
  <c r="CD647" i="1" a="1"/>
  <c r="CD647" i="1" s="1"/>
  <c r="CB585" i="1"/>
  <c r="CD585" i="1" a="1"/>
  <c r="CD585" i="1" s="1"/>
  <c r="CB540" i="1"/>
  <c r="CD540" i="1" a="1"/>
  <c r="CD540" i="1" s="1"/>
  <c r="EO536" i="1"/>
  <c r="R536" i="1" s="1"/>
  <c r="S536" i="1" s="1"/>
  <c r="CB561" i="1"/>
  <c r="CD561" i="1" a="1"/>
  <c r="CD561" i="1" s="1"/>
  <c r="CB587" i="1"/>
  <c r="CD587" i="1" a="1"/>
  <c r="CD587" i="1" s="1"/>
  <c r="CB564" i="1"/>
  <c r="CD564" i="1" a="1"/>
  <c r="CD564" i="1" s="1"/>
  <c r="CB696" i="1"/>
  <c r="CD696" i="1" a="1"/>
  <c r="CD696" i="1" s="1"/>
  <c r="CB537" i="1"/>
  <c r="CD537" i="1" a="1"/>
  <c r="CD537" i="1" s="1"/>
  <c r="CB659" i="1"/>
  <c r="CD659" i="1" a="1"/>
  <c r="CD659" i="1" s="1"/>
  <c r="CB554" i="1"/>
  <c r="CD554" i="1" a="1"/>
  <c r="CD554" i="1" s="1"/>
  <c r="CB594" i="1"/>
  <c r="CD594" i="1" a="1"/>
  <c r="CD594" i="1" s="1"/>
  <c r="CB439" i="1"/>
  <c r="CD439" i="1" a="1"/>
  <c r="CD439" i="1" s="1"/>
  <c r="CB285" i="1"/>
  <c r="CD285" i="1" a="1"/>
  <c r="CD285" i="1" s="1"/>
  <c r="CB479" i="1"/>
  <c r="CD479" i="1" a="1"/>
  <c r="CD479" i="1" s="1"/>
  <c r="CB186" i="1"/>
  <c r="CD186" i="1" a="1"/>
  <c r="CD186" i="1" s="1"/>
  <c r="CB299" i="1"/>
  <c r="CD299" i="1" a="1"/>
  <c r="CD299" i="1" s="1"/>
  <c r="CB374" i="1"/>
  <c r="CD374" i="1" a="1"/>
  <c r="CD374" i="1" s="1"/>
  <c r="CB519" i="1"/>
  <c r="CD519" i="1" a="1"/>
  <c r="CD519" i="1" s="1"/>
  <c r="CB174" i="1"/>
  <c r="CD174" i="1" a="1"/>
  <c r="CD174" i="1" s="1"/>
  <c r="CB520" i="1"/>
  <c r="CD520" i="1" a="1"/>
  <c r="CD520" i="1" s="1"/>
  <c r="CB578" i="1"/>
  <c r="CD578" i="1" a="1"/>
  <c r="CD578" i="1" s="1"/>
  <c r="CB635" i="1"/>
  <c r="EO635" i="1" s="1"/>
  <c r="R635" i="1" s="1"/>
  <c r="S635" i="1" s="1"/>
  <c r="CD635" i="1" a="1"/>
  <c r="CD635" i="1" s="1"/>
  <c r="CB447" i="1"/>
  <c r="CD447" i="1" a="1"/>
  <c r="CD447" i="1" s="1"/>
  <c r="CB293" i="1"/>
  <c r="CD293" i="1" a="1"/>
  <c r="CD293" i="1" s="1"/>
  <c r="CB225" i="1"/>
  <c r="CD225" i="1" a="1"/>
  <c r="CD225" i="1" s="1"/>
  <c r="CB322" i="1"/>
  <c r="CD322" i="1" a="1"/>
  <c r="CD322" i="1" s="1"/>
  <c r="CB179" i="1"/>
  <c r="CD179" i="1" a="1"/>
  <c r="CD179" i="1" s="1"/>
  <c r="CB440" i="1"/>
  <c r="CD440" i="1" a="1"/>
  <c r="CD440" i="1" s="1"/>
  <c r="CB228" i="1"/>
  <c r="CD228" i="1" a="1"/>
  <c r="CD228" i="1" s="1"/>
  <c r="CB485" i="1"/>
  <c r="CD485" i="1" a="1"/>
  <c r="CD485" i="1" s="1"/>
  <c r="CB160" i="1"/>
  <c r="CD160" i="1" a="1"/>
  <c r="CD160" i="1" s="1"/>
  <c r="CB416" i="1"/>
  <c r="CD416" i="1" a="1"/>
  <c r="CD416" i="1" s="1"/>
  <c r="CB667" i="1"/>
  <c r="CD667" i="1" a="1"/>
  <c r="CD667" i="1" s="1"/>
  <c r="CB465" i="1"/>
  <c r="CD465" i="1" a="1"/>
  <c r="CD465" i="1" s="1"/>
  <c r="CB467" i="1"/>
  <c r="CD467" i="1" a="1"/>
  <c r="CD467" i="1" s="1"/>
  <c r="CB532" i="1"/>
  <c r="CD532" i="1" a="1"/>
  <c r="CD532" i="1" s="1"/>
  <c r="CB628" i="1"/>
  <c r="CD628" i="1" a="1"/>
  <c r="CD628" i="1" s="1"/>
  <c r="CB640" i="1"/>
  <c r="CD640" i="1" a="1"/>
  <c r="CD640" i="1" s="1"/>
  <c r="CB11" i="1"/>
  <c r="CD11" i="1" a="1"/>
  <c r="CD11" i="1" s="1"/>
  <c r="CB313" i="1"/>
  <c r="CD313" i="1" a="1"/>
  <c r="CD313" i="1" s="1"/>
  <c r="CB346" i="1"/>
  <c r="CD346" i="1" a="1"/>
  <c r="CD346" i="1" s="1"/>
  <c r="CB203" i="1"/>
  <c r="CD203" i="1" a="1"/>
  <c r="CD203" i="1" s="1"/>
  <c r="CB463" i="1"/>
  <c r="CD463" i="1" a="1"/>
  <c r="CD463" i="1" s="1"/>
  <c r="CB278" i="1"/>
  <c r="CD278" i="1" a="1"/>
  <c r="CD278" i="1" s="1"/>
  <c r="CB183" i="1"/>
  <c r="CD183" i="1" a="1"/>
  <c r="CD183" i="1" s="1"/>
  <c r="CB444" i="1"/>
  <c r="CD444" i="1" a="1"/>
  <c r="CD444" i="1" s="1"/>
  <c r="CB45" i="1"/>
  <c r="CD45" i="1" a="1"/>
  <c r="CD45" i="1" s="1"/>
  <c r="CB31" i="1"/>
  <c r="CD31" i="1" a="1"/>
  <c r="CD31" i="1" s="1"/>
  <c r="CB75" i="1"/>
  <c r="CD75" i="1" a="1"/>
  <c r="CD75" i="1" s="1"/>
  <c r="CB464" i="1"/>
  <c r="CD464" i="1" a="1"/>
  <c r="CD464" i="1" s="1"/>
  <c r="CB14" i="1"/>
  <c r="CD14" i="1" a="1"/>
  <c r="CD14" i="1" s="1"/>
  <c r="CB2" i="1"/>
  <c r="CD2" i="1" a="1"/>
  <c r="CD2" i="1" s="1"/>
  <c r="CB76" i="1"/>
  <c r="CD76" i="1" a="1"/>
  <c r="CD76" i="1" s="1"/>
  <c r="CB339" i="1"/>
  <c r="CD339" i="1" a="1"/>
  <c r="CD339" i="1" s="1"/>
  <c r="CB133" i="1"/>
  <c r="CD133" i="1" a="1"/>
  <c r="CD133" i="1" s="1"/>
  <c r="CB286" i="1"/>
  <c r="EO286" i="1" s="1"/>
  <c r="R286" i="1" s="1"/>
  <c r="S286" i="1" s="1"/>
  <c r="CD286" i="1" a="1"/>
  <c r="CD286" i="1" s="1"/>
  <c r="CB191" i="1"/>
  <c r="CD191" i="1" a="1"/>
  <c r="CD191" i="1" s="1"/>
  <c r="CB452" i="1"/>
  <c r="CD452" i="1" a="1"/>
  <c r="CD452" i="1" s="1"/>
  <c r="CB86" i="1"/>
  <c r="CD86" i="1" a="1"/>
  <c r="CD86" i="1" s="1"/>
  <c r="CB399" i="1"/>
  <c r="CD399" i="1" a="1"/>
  <c r="CD399" i="1" s="1"/>
  <c r="CB515" i="1"/>
  <c r="CD515" i="1" a="1"/>
  <c r="CD515" i="1" s="1"/>
  <c r="CB631" i="1"/>
  <c r="CD631" i="1" a="1"/>
  <c r="CD631" i="1" s="1"/>
  <c r="CB333" i="1"/>
  <c r="CD333" i="1" a="1"/>
  <c r="CD333" i="1" s="1"/>
  <c r="CB74" i="1"/>
  <c r="CD74" i="1" a="1"/>
  <c r="CD74" i="1" s="1"/>
  <c r="CB329" i="1"/>
  <c r="CD329" i="1" a="1"/>
  <c r="CD329" i="1" s="1"/>
  <c r="CB234" i="1"/>
  <c r="CD234" i="1" a="1"/>
  <c r="CD234" i="1" s="1"/>
  <c r="CB84" i="1"/>
  <c r="CD84" i="1" a="1"/>
  <c r="CD84" i="1" s="1"/>
  <c r="CB204" i="1"/>
  <c r="CD204" i="1" a="1"/>
  <c r="CD204" i="1" s="1"/>
  <c r="CB358" i="1"/>
  <c r="CD358" i="1" a="1"/>
  <c r="CD358" i="1" s="1"/>
  <c r="CB200" i="1"/>
  <c r="CD200" i="1" a="1"/>
  <c r="CD200" i="1" s="1"/>
  <c r="CB453" i="1"/>
  <c r="CD453" i="1" a="1"/>
  <c r="CD453" i="1" s="1"/>
  <c r="CB47" i="1"/>
  <c r="CD47" i="1" a="1"/>
  <c r="CD47" i="1" s="1"/>
  <c r="CB91" i="1"/>
  <c r="CD91" i="1" a="1"/>
  <c r="CD91" i="1" s="1"/>
  <c r="CB227" i="1"/>
  <c r="CD227" i="1" a="1"/>
  <c r="CD227" i="1" s="1"/>
  <c r="CB335" i="1"/>
  <c r="CD335" i="1" a="1"/>
  <c r="CD335" i="1" s="1"/>
  <c r="CB385" i="1"/>
  <c r="CD385" i="1" a="1"/>
  <c r="CD385" i="1" s="1"/>
  <c r="CB337" i="1"/>
  <c r="CD337" i="1" a="1"/>
  <c r="CD337" i="1" s="1"/>
  <c r="CB251" i="1"/>
  <c r="CD251" i="1" a="1"/>
  <c r="CD251" i="1" s="1"/>
  <c r="CB168" i="1"/>
  <c r="CD168" i="1" a="1"/>
  <c r="CD168" i="1" s="1"/>
  <c r="CB492" i="1"/>
  <c r="CD492" i="1" a="1"/>
  <c r="CD492" i="1" s="1"/>
  <c r="CB67" i="1"/>
  <c r="CD67" i="1" a="1"/>
  <c r="CD67" i="1" s="1"/>
  <c r="CB686" i="1"/>
  <c r="EO686" i="1" s="1"/>
  <c r="R686" i="1" s="1"/>
  <c r="S686" i="1" s="1"/>
  <c r="CD686" i="1" a="1"/>
  <c r="CD686" i="1" s="1"/>
  <c r="CB601" i="1"/>
  <c r="CD601" i="1" a="1"/>
  <c r="CD601" i="1" s="1"/>
  <c r="CB432" i="1"/>
  <c r="CD432" i="1" a="1"/>
  <c r="CD432" i="1" s="1"/>
  <c r="CB420" i="1"/>
  <c r="CD420" i="1" a="1"/>
  <c r="CD420" i="1" s="1"/>
  <c r="CB288" i="1"/>
  <c r="CD288" i="1" a="1"/>
  <c r="CD288" i="1" s="1"/>
  <c r="CB574" i="1"/>
  <c r="CD574" i="1" a="1"/>
  <c r="CD574" i="1" s="1"/>
  <c r="CB511" i="1"/>
  <c r="EO511" i="1" s="1"/>
  <c r="R511" i="1" s="1"/>
  <c r="S511" i="1" s="1"/>
  <c r="CD511" i="1" a="1"/>
  <c r="CD511" i="1" s="1"/>
  <c r="CB88" i="1"/>
  <c r="CD88" i="1" a="1"/>
  <c r="CD88" i="1" s="1"/>
  <c r="CB82" i="1"/>
  <c r="CD82" i="1" a="1"/>
  <c r="CD82" i="1" s="1"/>
  <c r="CB483" i="1"/>
  <c r="CD483" i="1" a="1"/>
  <c r="CD483" i="1" s="1"/>
  <c r="CB354" i="1"/>
  <c r="EO354" i="1" s="1"/>
  <c r="R354" i="1" s="1"/>
  <c r="S354" i="1" s="1"/>
  <c r="CD354" i="1" a="1"/>
  <c r="CD354" i="1" s="1"/>
  <c r="CB260" i="1"/>
  <c r="CD260" i="1" a="1"/>
  <c r="CD260" i="1" s="1"/>
  <c r="CB53" i="1"/>
  <c r="CD53" i="1" a="1"/>
  <c r="CD53" i="1" s="1"/>
  <c r="CB605" i="1"/>
  <c r="CD605" i="1" a="1"/>
  <c r="CD605" i="1" s="1"/>
  <c r="CB104" i="1"/>
  <c r="CD104" i="1" a="1"/>
  <c r="CD104" i="1" s="1"/>
  <c r="CB256" i="1"/>
  <c r="EO256" i="1" s="1"/>
  <c r="R256" i="1" s="1"/>
  <c r="S256" i="1" s="1"/>
  <c r="CD256" i="1" a="1"/>
  <c r="CD256" i="1" s="1"/>
  <c r="CB56" i="1"/>
  <c r="CD56" i="1" a="1"/>
  <c r="CD56" i="1" s="1"/>
  <c r="CB50" i="1"/>
  <c r="CD50" i="1" a="1"/>
  <c r="CD50" i="1" s="1"/>
  <c r="EO161" i="1"/>
  <c r="R161" i="1" s="1"/>
  <c r="S161" i="1" s="1"/>
  <c r="CB28" i="1"/>
  <c r="CD28" i="1" a="1"/>
  <c r="CD28" i="1" s="1"/>
  <c r="CB59" i="1"/>
  <c r="CD59" i="1" a="1"/>
  <c r="CD59" i="1" s="1"/>
  <c r="CB41" i="1"/>
  <c r="CD41" i="1" a="1"/>
  <c r="CD41" i="1" s="1"/>
  <c r="EO340" i="1"/>
  <c r="R340" i="1" s="1"/>
  <c r="S340" i="1" s="1"/>
  <c r="CB34" i="1"/>
  <c r="CD34" i="1" a="1"/>
  <c r="CD34" i="1" s="1"/>
  <c r="EO162" i="1"/>
  <c r="R162" i="1" s="1"/>
  <c r="S162" i="1" s="1"/>
  <c r="CB588" i="1"/>
  <c r="CD588" i="1" a="1"/>
  <c r="CD588" i="1" s="1"/>
  <c r="CB592" i="1"/>
  <c r="CD592" i="1" a="1"/>
  <c r="CD592" i="1" s="1"/>
  <c r="CB595" i="1"/>
  <c r="CD595" i="1" a="1"/>
  <c r="CD595" i="1" s="1"/>
  <c r="CB604" i="1"/>
  <c r="CD604" i="1" a="1"/>
  <c r="CD604" i="1" s="1"/>
  <c r="CB580" i="1"/>
  <c r="CD580" i="1" a="1"/>
  <c r="CD580" i="1" s="1"/>
  <c r="CB277" i="1"/>
  <c r="CD277" i="1" a="1"/>
  <c r="CD277" i="1" s="1"/>
  <c r="CB207" i="1"/>
  <c r="CD207" i="1" a="1"/>
  <c r="CD207" i="1" s="1"/>
  <c r="CB560" i="1"/>
  <c r="CD560" i="1" a="1"/>
  <c r="CD560" i="1" s="1"/>
  <c r="CB584" i="1"/>
  <c r="EO584" i="1" s="1"/>
  <c r="R584" i="1" s="1"/>
  <c r="S584" i="1" s="1"/>
  <c r="CD584" i="1" a="1"/>
  <c r="CD584" i="1" s="1"/>
  <c r="CB576" i="1"/>
  <c r="CD576" i="1" a="1"/>
  <c r="CD576" i="1" s="1"/>
  <c r="CB661" i="1"/>
  <c r="EO661" i="1" s="1"/>
  <c r="R661" i="1" s="1"/>
  <c r="S661" i="1" s="1"/>
  <c r="CD661" i="1" a="1"/>
  <c r="CD661" i="1" s="1"/>
  <c r="CB682" i="1"/>
  <c r="CD682" i="1" a="1"/>
  <c r="CD682" i="1" s="1"/>
  <c r="CB301" i="1"/>
  <c r="CD301" i="1" a="1"/>
  <c r="CD301" i="1" s="1"/>
  <c r="CB233" i="1"/>
  <c r="CD233" i="1" a="1"/>
  <c r="CD233" i="1" s="1"/>
  <c r="CB330" i="1"/>
  <c r="CD330" i="1" a="1"/>
  <c r="CD330" i="1" s="1"/>
  <c r="CB187" i="1"/>
  <c r="CD187" i="1" a="1"/>
  <c r="CD187" i="1" s="1"/>
  <c r="CB448" i="1"/>
  <c r="CD448" i="1" a="1"/>
  <c r="CD448" i="1" s="1"/>
  <c r="CB236" i="1"/>
  <c r="CD236" i="1" a="1"/>
  <c r="CD236" i="1" s="1"/>
  <c r="CB295" i="1"/>
  <c r="CD295" i="1" a="1"/>
  <c r="CD295" i="1" s="1"/>
  <c r="CB360" i="1"/>
  <c r="CD360" i="1" a="1"/>
  <c r="CD360" i="1" s="1"/>
  <c r="CB93" i="1"/>
  <c r="CD93" i="1" a="1"/>
  <c r="CD93" i="1" s="1"/>
  <c r="CB72" i="1"/>
  <c r="CD72" i="1" a="1"/>
  <c r="CD72" i="1" s="1"/>
  <c r="CB92" i="1"/>
  <c r="CD92" i="1" a="1"/>
  <c r="CD92" i="1" s="1"/>
  <c r="CB6" i="1"/>
  <c r="CD6" i="1" a="1"/>
  <c r="CD6" i="1" s="1"/>
  <c r="CB602" i="1"/>
  <c r="CD602" i="1" a="1"/>
  <c r="CD602" i="1" s="1"/>
  <c r="CB662" i="1"/>
  <c r="CD662" i="1" a="1"/>
  <c r="CD662" i="1" s="1"/>
  <c r="CB373" i="1"/>
  <c r="CD373" i="1" a="1"/>
  <c r="CD373" i="1" s="1"/>
  <c r="CB305" i="1"/>
  <c r="CD305" i="1" a="1"/>
  <c r="CD305" i="1" s="1"/>
  <c r="CB143" i="1"/>
  <c r="CD143" i="1" a="1"/>
  <c r="CD143" i="1" s="1"/>
  <c r="CB175" i="1"/>
  <c r="CD175" i="1" a="1"/>
  <c r="CD175" i="1" s="1"/>
  <c r="CB176" i="1"/>
  <c r="CD176" i="1" a="1"/>
  <c r="CD176" i="1" s="1"/>
  <c r="CB429" i="1"/>
  <c r="CD429" i="1" a="1"/>
  <c r="CD429" i="1" s="1"/>
  <c r="CB87" i="1"/>
  <c r="CD87" i="1" a="1"/>
  <c r="CD87" i="1" s="1"/>
  <c r="AY184" i="1" a="1"/>
  <c r="AY184" i="1" s="1"/>
  <c r="CB193" i="1"/>
  <c r="CD193" i="1" a="1"/>
  <c r="CD193" i="1" s="1"/>
  <c r="EO414" i="1"/>
  <c r="R414" i="1" s="1"/>
  <c r="S414" i="1" s="1"/>
  <c r="CB694" i="1"/>
  <c r="CD694" i="1" a="1"/>
  <c r="CD694" i="1" s="1"/>
  <c r="CB499" i="1"/>
  <c r="CD499" i="1" a="1"/>
  <c r="CD499" i="1" s="1"/>
  <c r="CB626" i="1"/>
  <c r="CD626" i="1" a="1"/>
  <c r="CD626" i="1" s="1"/>
  <c r="CB365" i="1"/>
  <c r="CD365" i="1" a="1"/>
  <c r="CD365" i="1" s="1"/>
  <c r="CB359" i="1"/>
  <c r="CD359" i="1" a="1"/>
  <c r="CD359" i="1" s="1"/>
  <c r="CB674" i="1"/>
  <c r="CD674" i="1" a="1"/>
  <c r="CD674" i="1" s="1"/>
  <c r="CB545" i="1"/>
  <c r="CD545" i="1" a="1"/>
  <c r="CD545" i="1" s="1"/>
  <c r="CB37" i="1"/>
  <c r="CD37" i="1" a="1"/>
  <c r="CD37" i="1" s="1"/>
  <c r="CB197" i="1"/>
  <c r="CD197" i="1" a="1"/>
  <c r="CD197" i="1" s="1"/>
  <c r="CB64" i="1"/>
  <c r="CD64" i="1" a="1"/>
  <c r="CD64" i="1" s="1"/>
  <c r="CB43" i="1"/>
  <c r="CD43" i="1" a="1"/>
  <c r="CD43" i="1" s="1"/>
  <c r="EO368" i="1"/>
  <c r="R368" i="1" s="1"/>
  <c r="S368" i="1" s="1"/>
  <c r="CB38" i="1"/>
  <c r="CD38" i="1" a="1"/>
  <c r="CD38" i="1" s="1"/>
  <c r="CB36" i="1"/>
  <c r="CD36" i="1" a="1"/>
  <c r="CD36" i="1" s="1"/>
  <c r="EO95" i="1"/>
  <c r="R95" i="1" s="1"/>
  <c r="S95" i="1" s="1"/>
  <c r="CB32" i="1"/>
  <c r="CD32" i="1" a="1"/>
  <c r="CD32" i="1" s="1"/>
  <c r="CB27" i="1"/>
  <c r="CD27" i="1" a="1"/>
  <c r="CD27" i="1" s="1"/>
  <c r="CB48" i="1"/>
  <c r="CD48" i="1" a="1"/>
  <c r="CD48" i="1" s="1"/>
  <c r="CB683" i="1"/>
  <c r="CD683" i="1" a="1"/>
  <c r="CD683" i="1" s="1"/>
  <c r="CB673" i="1"/>
  <c r="CD673" i="1" a="1"/>
  <c r="CD673" i="1" s="1"/>
  <c r="CB609" i="1"/>
  <c r="CD609" i="1" a="1"/>
  <c r="CD609" i="1" s="1"/>
  <c r="CB680" i="1"/>
  <c r="CD680" i="1" a="1"/>
  <c r="CD680" i="1" s="1"/>
  <c r="CB623" i="1"/>
  <c r="CD623" i="1" a="1"/>
  <c r="CD623" i="1" s="1"/>
  <c r="CB685" i="1"/>
  <c r="CD685" i="1" a="1"/>
  <c r="CD685" i="1" s="1"/>
  <c r="CB689" i="1"/>
  <c r="CD689" i="1" a="1"/>
  <c r="CD689" i="1" s="1"/>
  <c r="CB490" i="1"/>
  <c r="CD490" i="1" a="1"/>
  <c r="CD490" i="1" s="1"/>
  <c r="CB349" i="1"/>
  <c r="CD349" i="1" a="1"/>
  <c r="CD349" i="1" s="1"/>
  <c r="CB345" i="1"/>
  <c r="CD345" i="1" a="1"/>
  <c r="CD345" i="1" s="1"/>
  <c r="CB250" i="1"/>
  <c r="CD250" i="1" a="1"/>
  <c r="CD250" i="1" s="1"/>
  <c r="CB363" i="1"/>
  <c r="CD363" i="1" a="1"/>
  <c r="CD363" i="1" s="1"/>
  <c r="CB477" i="1"/>
  <c r="CD477" i="1" a="1"/>
  <c r="CD477" i="1" s="1"/>
  <c r="CB443" i="1"/>
  <c r="CD443" i="1" a="1"/>
  <c r="CD443" i="1" s="1"/>
  <c r="CB343" i="1"/>
  <c r="CD343" i="1" a="1"/>
  <c r="CD343" i="1" s="1"/>
  <c r="CB145" i="1"/>
  <c r="CD145" i="1" a="1"/>
  <c r="CD145" i="1" s="1"/>
  <c r="CB408" i="1"/>
  <c r="CD408" i="1" a="1"/>
  <c r="CD408" i="1" s="1"/>
  <c r="CB575" i="1"/>
  <c r="CD575" i="1" a="1"/>
  <c r="CD575" i="1" s="1"/>
  <c r="CB672" i="1"/>
  <c r="CD672" i="1" a="1"/>
  <c r="CD672" i="1" s="1"/>
  <c r="CB624" i="1"/>
  <c r="CD624" i="1" a="1"/>
  <c r="CD624" i="1" s="1"/>
  <c r="CB357" i="1"/>
  <c r="CD357" i="1" a="1"/>
  <c r="CD357" i="1" s="1"/>
  <c r="CB487" i="1"/>
  <c r="CD487" i="1" a="1"/>
  <c r="CD487" i="1" s="1"/>
  <c r="CB131" i="1"/>
  <c r="CD131" i="1" a="1"/>
  <c r="CD131" i="1" s="1"/>
  <c r="CB243" i="1"/>
  <c r="CD243" i="1" a="1"/>
  <c r="CD243" i="1" s="1"/>
  <c r="CB351" i="1"/>
  <c r="CD351" i="1" a="1"/>
  <c r="CD351" i="1" s="1"/>
  <c r="CB242" i="1"/>
  <c r="CD242" i="1" a="1"/>
  <c r="CD242" i="1" s="1"/>
  <c r="CB272" i="1"/>
  <c r="CD272" i="1" a="1"/>
  <c r="CD272" i="1" s="1"/>
  <c r="CB568" i="1"/>
  <c r="CD568" i="1" a="1"/>
  <c r="CD568" i="1" s="1"/>
  <c r="CB571" i="1"/>
  <c r="CD571" i="1" a="1"/>
  <c r="CD571" i="1" s="1"/>
  <c r="CB582" i="1"/>
  <c r="CD582" i="1" a="1"/>
  <c r="CD582" i="1" s="1"/>
  <c r="CB5" i="1"/>
  <c r="CD5" i="1" a="1"/>
  <c r="CD5" i="1" s="1"/>
  <c r="CB475" i="1"/>
  <c r="CD475" i="1" a="1"/>
  <c r="CD475" i="1" s="1"/>
  <c r="CB317" i="1"/>
  <c r="CD317" i="1" a="1"/>
  <c r="CD317" i="1" s="1"/>
  <c r="CB122" i="1"/>
  <c r="CD122" i="1" a="1"/>
  <c r="CD122" i="1" s="1"/>
  <c r="CB377" i="1"/>
  <c r="CD377" i="1" a="1"/>
  <c r="CD377" i="1" s="1"/>
  <c r="CB410" i="1"/>
  <c r="CD410" i="1" a="1"/>
  <c r="CD410" i="1" s="1"/>
  <c r="CB267" i="1"/>
  <c r="CD267" i="1" a="1"/>
  <c r="CD267" i="1" s="1"/>
  <c r="CB380" i="1"/>
  <c r="CD380" i="1" a="1"/>
  <c r="CD380" i="1" s="1"/>
  <c r="CB342" i="1"/>
  <c r="CD342" i="1" a="1"/>
  <c r="CD342" i="1" s="1"/>
  <c r="CB247" i="1"/>
  <c r="CD247" i="1" a="1"/>
  <c r="CD247" i="1" s="1"/>
  <c r="CB109" i="1"/>
  <c r="CD109" i="1" a="1"/>
  <c r="CD109" i="1" s="1"/>
  <c r="CB95" i="1"/>
  <c r="CD95" i="1" a="1"/>
  <c r="CD95" i="1" s="1"/>
  <c r="CB608" i="1"/>
  <c r="CD608" i="1" a="1"/>
  <c r="CD608" i="1" s="1"/>
  <c r="CB341" i="1"/>
  <c r="CD341" i="1" a="1"/>
  <c r="CD341" i="1" s="1"/>
  <c r="CB163" i="1"/>
  <c r="CD163" i="1" a="1"/>
  <c r="CD163" i="1" s="1"/>
  <c r="CB512" i="1"/>
  <c r="CD512" i="1" a="1"/>
  <c r="CD512" i="1" s="1"/>
  <c r="CB12" i="1"/>
  <c r="CD12" i="1" a="1"/>
  <c r="CD12" i="1" s="1"/>
  <c r="CB290" i="1"/>
  <c r="EO290" i="1" s="1"/>
  <c r="R290" i="1" s="1"/>
  <c r="S290" i="1" s="1"/>
  <c r="CD290" i="1" a="1"/>
  <c r="CD290" i="1" s="1"/>
  <c r="CB403" i="1"/>
  <c r="CD403" i="1" a="1"/>
  <c r="CD403" i="1" s="1"/>
  <c r="CB196" i="1"/>
  <c r="CD196" i="1" a="1"/>
  <c r="CD196" i="1" s="1"/>
  <c r="CB449" i="1"/>
  <c r="CD449" i="1" a="1"/>
  <c r="CD449" i="1" s="1"/>
  <c r="CB255" i="1"/>
  <c r="CD255" i="1" a="1"/>
  <c r="CD255" i="1" s="1"/>
  <c r="CB445" i="1"/>
  <c r="CD445" i="1" a="1"/>
  <c r="CD445" i="1" s="1"/>
  <c r="CB97" i="1"/>
  <c r="CD97" i="1" a="1"/>
  <c r="CD97" i="1" s="1"/>
  <c r="CB100" i="1"/>
  <c r="CD100" i="1" a="1"/>
  <c r="CD100" i="1" s="1"/>
  <c r="CB401" i="1"/>
  <c r="CD401" i="1" a="1"/>
  <c r="CD401" i="1" s="1"/>
  <c r="CB102" i="1"/>
  <c r="CD102" i="1" a="1"/>
  <c r="CD102" i="1" s="1"/>
  <c r="CB531" i="1"/>
  <c r="CD531" i="1" a="1"/>
  <c r="CD531" i="1" s="1"/>
  <c r="CB589" i="1"/>
  <c r="CD589" i="1" a="1"/>
  <c r="CD589" i="1" s="1"/>
  <c r="CB500" i="1"/>
  <c r="CD500" i="1" a="1"/>
  <c r="CD500" i="1" s="1"/>
  <c r="CB668" i="1"/>
  <c r="CD668" i="1" a="1"/>
  <c r="CD668" i="1" s="1"/>
  <c r="CB666" i="1"/>
  <c r="EO666" i="1" s="1"/>
  <c r="R666" i="1" s="1"/>
  <c r="S666" i="1" s="1"/>
  <c r="CD666" i="1" a="1"/>
  <c r="CD666" i="1" s="1"/>
  <c r="CB7" i="1"/>
  <c r="CD7" i="1" a="1"/>
  <c r="CD7" i="1" s="1"/>
  <c r="CB138" i="1"/>
  <c r="CD138" i="1" a="1"/>
  <c r="CD138" i="1" s="1"/>
  <c r="CB393" i="1"/>
  <c r="CD393" i="1" a="1"/>
  <c r="CD393" i="1" s="1"/>
  <c r="CB298" i="1"/>
  <c r="CD298" i="1" a="1"/>
  <c r="CD298" i="1" s="1"/>
  <c r="CB155" i="1"/>
  <c r="CD155" i="1" a="1"/>
  <c r="CD155" i="1" s="1"/>
  <c r="CB411" i="1"/>
  <c r="CD411" i="1" a="1"/>
  <c r="CD411" i="1" s="1"/>
  <c r="CB268" i="1"/>
  <c r="CD268" i="1" a="1"/>
  <c r="CD268" i="1" s="1"/>
  <c r="CB166" i="1"/>
  <c r="CD166" i="1" a="1"/>
  <c r="CD166" i="1" s="1"/>
  <c r="CB427" i="1"/>
  <c r="CD427" i="1" a="1"/>
  <c r="CD427" i="1" s="1"/>
  <c r="CB264" i="1"/>
  <c r="CD264" i="1" a="1"/>
  <c r="CD264" i="1" s="1"/>
  <c r="CB61" i="1"/>
  <c r="CD61" i="1" a="1"/>
  <c r="CD61" i="1" s="1"/>
  <c r="CB111" i="1"/>
  <c r="CD111" i="1" a="1"/>
  <c r="CD111" i="1" s="1"/>
  <c r="CB149" i="1"/>
  <c r="EO149" i="1" s="1"/>
  <c r="R149" i="1" s="1"/>
  <c r="S149" i="1" s="1"/>
  <c r="CD149" i="1" a="1"/>
  <c r="CD149" i="1" s="1"/>
  <c r="CB137" i="1"/>
  <c r="CD137" i="1" a="1"/>
  <c r="CD137" i="1" s="1"/>
  <c r="CB192" i="1"/>
  <c r="CD192" i="1" a="1"/>
  <c r="CD192" i="1" s="1"/>
  <c r="AW21" i="1"/>
  <c r="AY21" i="1" a="1"/>
  <c r="AY21" i="1" s="1"/>
  <c r="AW72" i="1"/>
  <c r="AY72" i="1" a="1"/>
  <c r="AY72" i="1" s="1"/>
  <c r="AW668" i="1"/>
  <c r="AY668" i="1" a="1"/>
  <c r="AY668" i="1" s="1"/>
  <c r="AW338" i="1"/>
  <c r="EO338" i="1" s="1"/>
  <c r="R338" i="1" s="1"/>
  <c r="S338" i="1" s="1"/>
  <c r="AY338" i="1" a="1"/>
  <c r="AY338" i="1" s="1"/>
  <c r="AW360" i="1"/>
  <c r="EO360" i="1" s="1"/>
  <c r="R360" i="1" s="1"/>
  <c r="S360" i="1" s="1"/>
  <c r="AY360" i="1" a="1"/>
  <c r="AY360" i="1" s="1"/>
  <c r="AW333" i="1"/>
  <c r="AY333" i="1" a="1"/>
  <c r="AY333" i="1" s="1"/>
  <c r="AW339" i="1"/>
  <c r="AY339" i="1" a="1"/>
  <c r="AY339" i="1" s="1"/>
  <c r="AW85" i="1"/>
  <c r="AY85" i="1" a="1"/>
  <c r="AY85" i="1" s="1"/>
  <c r="AW136" i="1"/>
  <c r="AY136" i="1" a="1"/>
  <c r="AY136" i="1" s="1"/>
  <c r="AW51" i="1"/>
  <c r="AY51" i="1" a="1"/>
  <c r="AY51" i="1" s="1"/>
  <c r="AW45" i="1"/>
  <c r="AY45" i="1" a="1"/>
  <c r="AY45" i="1" s="1"/>
  <c r="AW59" i="1"/>
  <c r="EO59" i="1" s="1"/>
  <c r="R59" i="1" s="1"/>
  <c r="S59" i="1" s="1"/>
  <c r="AY59" i="1" a="1"/>
  <c r="AY59" i="1" s="1"/>
  <c r="AW145" i="1"/>
  <c r="AY145" i="1" a="1"/>
  <c r="AY145" i="1" s="1"/>
  <c r="AW40" i="1"/>
  <c r="AY40" i="1" a="1"/>
  <c r="AY40" i="1" s="1"/>
  <c r="AW147" i="1"/>
  <c r="AY147" i="1" a="1"/>
  <c r="AY147" i="1" s="1"/>
  <c r="AW97" i="1"/>
  <c r="AY97" i="1" a="1"/>
  <c r="AY97" i="1" s="1"/>
  <c r="AW34" i="1"/>
  <c r="AY34" i="1" a="1"/>
  <c r="AY34" i="1" s="1"/>
  <c r="AW608" i="1"/>
  <c r="AY608" i="1" a="1"/>
  <c r="AY608" i="1" s="1"/>
  <c r="AW615" i="1"/>
  <c r="EO615" i="1" s="1"/>
  <c r="R615" i="1" s="1"/>
  <c r="S615" i="1" s="1"/>
  <c r="AY615" i="1" a="1"/>
  <c r="AY615" i="1" s="1"/>
  <c r="AW670" i="1"/>
  <c r="AY670" i="1" a="1"/>
  <c r="AY670" i="1" s="1"/>
  <c r="AW638" i="1"/>
  <c r="EO638" i="1" s="1"/>
  <c r="R638" i="1" s="1"/>
  <c r="S638" i="1" s="1"/>
  <c r="AY638" i="1" a="1"/>
  <c r="AY638" i="1" s="1"/>
  <c r="AW554" i="1"/>
  <c r="AY554" i="1" a="1"/>
  <c r="AY554" i="1" s="1"/>
  <c r="AW546" i="1"/>
  <c r="AY546" i="1" a="1"/>
  <c r="AY546" i="1" s="1"/>
  <c r="AW576" i="1"/>
  <c r="AY576" i="1" a="1"/>
  <c r="AY576" i="1" s="1"/>
  <c r="AW265" i="1"/>
  <c r="AY265" i="1" a="1"/>
  <c r="AY265" i="1" s="1"/>
  <c r="AW181" i="1"/>
  <c r="AY181" i="1" a="1"/>
  <c r="AY181" i="1" s="1"/>
  <c r="AW277" i="1"/>
  <c r="EO277" i="1" s="1"/>
  <c r="R277" i="1" s="1"/>
  <c r="S277" i="1" s="1"/>
  <c r="AY277" i="1" a="1"/>
  <c r="AY277" i="1" s="1"/>
  <c r="AW194" i="1"/>
  <c r="AY194" i="1" a="1"/>
  <c r="AY194" i="1" s="1"/>
  <c r="AW308" i="1"/>
  <c r="AY308" i="1" a="1"/>
  <c r="AY308" i="1" s="1"/>
  <c r="AW254" i="1"/>
  <c r="AY254" i="1" a="1"/>
  <c r="AY254" i="1" s="1"/>
  <c r="AW239" i="1"/>
  <c r="EO239" i="1" s="1"/>
  <c r="R239" i="1" s="1"/>
  <c r="S239" i="1" s="1"/>
  <c r="AY239" i="1" a="1"/>
  <c r="AY239" i="1" s="1"/>
  <c r="AW208" i="1"/>
  <c r="EO208" i="1" s="1"/>
  <c r="R208" i="1" s="1"/>
  <c r="S208" i="1" s="1"/>
  <c r="AY208" i="1" a="1"/>
  <c r="AY208" i="1" s="1"/>
  <c r="AW28" i="1"/>
  <c r="AY28" i="1" a="1"/>
  <c r="AY28" i="1" s="1"/>
  <c r="AW182" i="1"/>
  <c r="EO182" i="1" s="1"/>
  <c r="R182" i="1" s="1"/>
  <c r="S182" i="1" s="1"/>
  <c r="AY182" i="1" a="1"/>
  <c r="AY182" i="1" s="1"/>
  <c r="AW424" i="1"/>
  <c r="EO424" i="1" s="1"/>
  <c r="R424" i="1" s="1"/>
  <c r="S424" i="1" s="1"/>
  <c r="AY424" i="1" a="1"/>
  <c r="AY424" i="1" s="1"/>
  <c r="AW592" i="1"/>
  <c r="AY592" i="1" a="1"/>
  <c r="AY592" i="1" s="1"/>
  <c r="AW679" i="1"/>
  <c r="AY679" i="1" a="1"/>
  <c r="AY679" i="1" s="1"/>
  <c r="AW632" i="1"/>
  <c r="AY632" i="1" a="1"/>
  <c r="AY632" i="1" s="1"/>
  <c r="AW5" i="1"/>
  <c r="EO5" i="1" s="1"/>
  <c r="R5" i="1" s="1"/>
  <c r="S5" i="1" s="1"/>
  <c r="AY5" i="1" a="1"/>
  <c r="AY5" i="1" s="1"/>
  <c r="AW313" i="1"/>
  <c r="AY313" i="1" a="1"/>
  <c r="AY313" i="1" s="1"/>
  <c r="AW189" i="1"/>
  <c r="AY189" i="1" a="1"/>
  <c r="AY189" i="1" s="1"/>
  <c r="AW285" i="1"/>
  <c r="AY285" i="1" a="1"/>
  <c r="AY285" i="1" s="1"/>
  <c r="AW489" i="1"/>
  <c r="EO489" i="1" s="1"/>
  <c r="R489" i="1" s="1"/>
  <c r="S489" i="1" s="1"/>
  <c r="AY489" i="1" a="1"/>
  <c r="AY489" i="1" s="1"/>
  <c r="AW323" i="1"/>
  <c r="AY323" i="1" a="1"/>
  <c r="AY323" i="1" s="1"/>
  <c r="AW252" i="1"/>
  <c r="EO252" i="1" s="1"/>
  <c r="R252" i="1" s="1"/>
  <c r="S252" i="1" s="1"/>
  <c r="AY252" i="1" a="1"/>
  <c r="AY252" i="1" s="1"/>
  <c r="AW198" i="1"/>
  <c r="EO198" i="1" s="1"/>
  <c r="R198" i="1" s="1"/>
  <c r="S198" i="1" s="1"/>
  <c r="AY198" i="1" a="1"/>
  <c r="AY198" i="1" s="1"/>
  <c r="AW183" i="1"/>
  <c r="EO183" i="1" s="1"/>
  <c r="R183" i="1" s="1"/>
  <c r="S183" i="1" s="1"/>
  <c r="AY183" i="1" a="1"/>
  <c r="AY183" i="1" s="1"/>
  <c r="AW444" i="1"/>
  <c r="AY444" i="1" a="1"/>
  <c r="AY444" i="1" s="1"/>
  <c r="AW440" i="1"/>
  <c r="AY440" i="1" a="1"/>
  <c r="AY440" i="1" s="1"/>
  <c r="AW449" i="1"/>
  <c r="EO449" i="1" s="1"/>
  <c r="R449" i="1" s="1"/>
  <c r="S449" i="1" s="1"/>
  <c r="AY449" i="1" a="1"/>
  <c r="AY449" i="1" s="1"/>
  <c r="AW295" i="1"/>
  <c r="EO295" i="1" s="1"/>
  <c r="R295" i="1" s="1"/>
  <c r="S295" i="1" s="1"/>
  <c r="AY295" i="1" a="1"/>
  <c r="AY295" i="1" s="1"/>
  <c r="AW173" i="1"/>
  <c r="AY173" i="1" a="1"/>
  <c r="AY173" i="1" s="1"/>
  <c r="AW109" i="1"/>
  <c r="AY109" i="1" a="1"/>
  <c r="AY109" i="1" s="1"/>
  <c r="AW562" i="1"/>
  <c r="AY562" i="1" a="1"/>
  <c r="AY562" i="1" s="1"/>
  <c r="AW515" i="1"/>
  <c r="EO515" i="1" s="1"/>
  <c r="R515" i="1" s="1"/>
  <c r="S515" i="1" s="1"/>
  <c r="AY515" i="1" a="1"/>
  <c r="AY515" i="1" s="1"/>
  <c r="AW598" i="1"/>
  <c r="AY598" i="1" a="1"/>
  <c r="AY598" i="1" s="1"/>
  <c r="AW271" i="1"/>
  <c r="AY271" i="1" a="1"/>
  <c r="AY271" i="1" s="1"/>
  <c r="AW463" i="1"/>
  <c r="AY463" i="1" a="1"/>
  <c r="AY463" i="1" s="1"/>
  <c r="AW587" i="1"/>
  <c r="EO587" i="1" s="1"/>
  <c r="R587" i="1" s="1"/>
  <c r="S587" i="1" s="1"/>
  <c r="AY587" i="1" a="1"/>
  <c r="AY587" i="1" s="1"/>
  <c r="AW553" i="1"/>
  <c r="AY553" i="1" a="1"/>
  <c r="AY553" i="1" s="1"/>
  <c r="AW628" i="1"/>
  <c r="AY628" i="1" a="1"/>
  <c r="AY628" i="1" s="1"/>
  <c r="AW377" i="1"/>
  <c r="AY377" i="1" a="1"/>
  <c r="AY377" i="1" s="1"/>
  <c r="AW385" i="1"/>
  <c r="EO385" i="1" s="1"/>
  <c r="R385" i="1" s="1"/>
  <c r="S385" i="1" s="1"/>
  <c r="AY385" i="1" a="1"/>
  <c r="AY385" i="1" s="1"/>
  <c r="AW443" i="1"/>
  <c r="AY443" i="1" a="1"/>
  <c r="AY443" i="1" s="1"/>
  <c r="AW234" i="1"/>
  <c r="AY234" i="1" a="1"/>
  <c r="AY234" i="1" s="1"/>
  <c r="AW163" i="1"/>
  <c r="AY163" i="1" a="1"/>
  <c r="AY163" i="1" s="1"/>
  <c r="AW185" i="1"/>
  <c r="EO185" i="1" s="1"/>
  <c r="R185" i="1" s="1"/>
  <c r="S185" i="1" s="1"/>
  <c r="AY185" i="1" a="1"/>
  <c r="AY185" i="1" s="1"/>
  <c r="AW348" i="1"/>
  <c r="AY348" i="1" a="1"/>
  <c r="AY348" i="1" s="1"/>
  <c r="AW294" i="1"/>
  <c r="EO294" i="1" s="1"/>
  <c r="R294" i="1" s="1"/>
  <c r="S294" i="1" s="1"/>
  <c r="AY294" i="1" a="1"/>
  <c r="AY294" i="1" s="1"/>
  <c r="AW605" i="1"/>
  <c r="EO605" i="1" s="1"/>
  <c r="R605" i="1" s="1"/>
  <c r="S605" i="1" s="1"/>
  <c r="AY605" i="1" a="1"/>
  <c r="AY605" i="1" s="1"/>
  <c r="AW574" i="1"/>
  <c r="EO574" i="1" s="1"/>
  <c r="R574" i="1" s="1"/>
  <c r="S574" i="1" s="1"/>
  <c r="AY574" i="1" a="1"/>
  <c r="AY574" i="1" s="1"/>
  <c r="AW7" i="1"/>
  <c r="EO7" i="1" s="1"/>
  <c r="R7" i="1" s="1"/>
  <c r="S7" i="1" s="1"/>
  <c r="AY7" i="1" a="1"/>
  <c r="AY7" i="1" s="1"/>
  <c r="AW571" i="1"/>
  <c r="AY571" i="1" a="1"/>
  <c r="AY571" i="1" s="1"/>
  <c r="AW532" i="1"/>
  <c r="EO532" i="1" s="1"/>
  <c r="R532" i="1" s="1"/>
  <c r="S532" i="1" s="1"/>
  <c r="AY532" i="1" a="1"/>
  <c r="AY532" i="1" s="1"/>
  <c r="AW600" i="1"/>
  <c r="AY600" i="1" a="1"/>
  <c r="AY600" i="1" s="1"/>
  <c r="AW438" i="1"/>
  <c r="AY438" i="1" a="1"/>
  <c r="AY438" i="1" s="1"/>
  <c r="AW261" i="1"/>
  <c r="AY261" i="1" a="1"/>
  <c r="AY261" i="1" s="1"/>
  <c r="AW451" i="1"/>
  <c r="AY451" i="1" a="1"/>
  <c r="AY451" i="1" s="1"/>
  <c r="AW242" i="1"/>
  <c r="EO242" i="1" s="1"/>
  <c r="R242" i="1" s="1"/>
  <c r="S242" i="1" s="1"/>
  <c r="AY242" i="1" a="1"/>
  <c r="AY242" i="1" s="1"/>
  <c r="AW171" i="1"/>
  <c r="AY171" i="1" a="1"/>
  <c r="AY171" i="1" s="1"/>
  <c r="AW356" i="1"/>
  <c r="AY356" i="1" a="1"/>
  <c r="AY356" i="1" s="1"/>
  <c r="AW302" i="1"/>
  <c r="AY302" i="1" a="1"/>
  <c r="AY302" i="1" s="1"/>
  <c r="AW264" i="1"/>
  <c r="EO264" i="1" s="1"/>
  <c r="R264" i="1" s="1"/>
  <c r="S264" i="1" s="1"/>
  <c r="AY264" i="1" a="1"/>
  <c r="AY264" i="1" s="1"/>
  <c r="AW425" i="1"/>
  <c r="EO425" i="1" s="1"/>
  <c r="R425" i="1" s="1"/>
  <c r="S425" i="1" s="1"/>
  <c r="AY425" i="1" a="1"/>
  <c r="AY425" i="1" s="1"/>
  <c r="AW78" i="1"/>
  <c r="AY78" i="1" a="1"/>
  <c r="AY78" i="1" s="1"/>
  <c r="AW119" i="1"/>
  <c r="AY119" i="1" a="1"/>
  <c r="AY119" i="1" s="1"/>
  <c r="AW61" i="1"/>
  <c r="EO61" i="1" s="1"/>
  <c r="R61" i="1" s="1"/>
  <c r="S61" i="1" s="1"/>
  <c r="AY61" i="1" a="1"/>
  <c r="AY61" i="1" s="1"/>
  <c r="AW694" i="1"/>
  <c r="EO694" i="1" s="1"/>
  <c r="R694" i="1" s="1"/>
  <c r="S694" i="1" s="1"/>
  <c r="AY694" i="1" a="1"/>
  <c r="AY694" i="1" s="1"/>
  <c r="AY531" i="1" a="1"/>
  <c r="AY531" i="1" s="1"/>
  <c r="AW531" i="1"/>
  <c r="AW398" i="1"/>
  <c r="EO398" i="1" s="1"/>
  <c r="R398" i="1" s="1"/>
  <c r="S398" i="1" s="1"/>
  <c r="AY398" i="1" a="1"/>
  <c r="AY398" i="1" s="1"/>
  <c r="AW396" i="1"/>
  <c r="AY396" i="1" a="1"/>
  <c r="AY396" i="1" s="1"/>
  <c r="AW12" i="1"/>
  <c r="EO12" i="1" s="1"/>
  <c r="R12" i="1" s="1"/>
  <c r="S12" i="1" s="1"/>
  <c r="AY12" i="1" a="1"/>
  <c r="AY12" i="1" s="1"/>
  <c r="AW410" i="1"/>
  <c r="EO410" i="1" s="1"/>
  <c r="R410" i="1" s="1"/>
  <c r="S410" i="1" s="1"/>
  <c r="AY410" i="1" a="1"/>
  <c r="AY410" i="1" s="1"/>
  <c r="AW37" i="1"/>
  <c r="AY37" i="1" a="1"/>
  <c r="AY37" i="1" s="1"/>
  <c r="AW131" i="1"/>
  <c r="AY131" i="1" a="1"/>
  <c r="AY131" i="1" s="1"/>
  <c r="AW104" i="1"/>
  <c r="AY104" i="1" a="1"/>
  <c r="AY104" i="1" s="1"/>
  <c r="AW26" i="1"/>
  <c r="AY26" i="1" a="1"/>
  <c r="AY26" i="1" s="1"/>
  <c r="AW580" i="1"/>
  <c r="AY580" i="1" a="1"/>
  <c r="AY580" i="1" s="1"/>
  <c r="AW614" i="1"/>
  <c r="AY614" i="1" a="1"/>
  <c r="AY614" i="1" s="1"/>
  <c r="AW503" i="1"/>
  <c r="AY503" i="1" a="1"/>
  <c r="AY503" i="1" s="1"/>
  <c r="AW575" i="1"/>
  <c r="AY575" i="1" a="1"/>
  <c r="AY575" i="1" s="1"/>
  <c r="AW658" i="1"/>
  <c r="AY658" i="1" a="1"/>
  <c r="AY658" i="1" s="1"/>
  <c r="AW640" i="1"/>
  <c r="AY640" i="1" a="1"/>
  <c r="AY640" i="1" s="1"/>
  <c r="AW673" i="1"/>
  <c r="AY673" i="1" a="1"/>
  <c r="AY673" i="1" s="1"/>
  <c r="AW179" i="1"/>
  <c r="AY179" i="1" a="1"/>
  <c r="AY179" i="1" s="1"/>
  <c r="AW47" i="1"/>
  <c r="EO47" i="1" s="1"/>
  <c r="R47" i="1" s="1"/>
  <c r="S47" i="1" s="1"/>
  <c r="AY47" i="1" a="1"/>
  <c r="AY47" i="1" s="1"/>
  <c r="AW10" i="1"/>
  <c r="EO10" i="1" s="1"/>
  <c r="R10" i="1" s="1"/>
  <c r="S10" i="1" s="1"/>
  <c r="AY10" i="1" a="1"/>
  <c r="AY10" i="1" s="1"/>
  <c r="AW514" i="1"/>
  <c r="EO514" i="1" s="1"/>
  <c r="R514" i="1" s="1"/>
  <c r="S514" i="1" s="1"/>
  <c r="AY514" i="1" a="1"/>
  <c r="AY514" i="1" s="1"/>
  <c r="AW620" i="1"/>
  <c r="AY620" i="1" a="1"/>
  <c r="AY620" i="1" s="1"/>
  <c r="AW637" i="1"/>
  <c r="AY637" i="1" a="1"/>
  <c r="AY637" i="1" s="1"/>
  <c r="AW361" i="1"/>
  <c r="AY361" i="1" a="1"/>
  <c r="AY361" i="1" s="1"/>
  <c r="AW197" i="1"/>
  <c r="AY197" i="1" a="1"/>
  <c r="AY197" i="1" s="1"/>
  <c r="AW293" i="1"/>
  <c r="AY293" i="1" a="1"/>
  <c r="AY293" i="1" s="1"/>
  <c r="AW153" i="1"/>
  <c r="AY153" i="1" a="1"/>
  <c r="AY153" i="1" s="1"/>
  <c r="AW331" i="1"/>
  <c r="AY331" i="1" a="1"/>
  <c r="AY331" i="1" s="1"/>
  <c r="AW260" i="1"/>
  <c r="EO260" i="1" s="1"/>
  <c r="R260" i="1" s="1"/>
  <c r="S260" i="1" s="1"/>
  <c r="AY260" i="1" a="1"/>
  <c r="AY260" i="1" s="1"/>
  <c r="AW206" i="1"/>
  <c r="EO206" i="1" s="1"/>
  <c r="R206" i="1" s="1"/>
  <c r="S206" i="1" s="1"/>
  <c r="AY206" i="1" a="1"/>
  <c r="AY206" i="1" s="1"/>
  <c r="AW191" i="1"/>
  <c r="AY191" i="1" a="1"/>
  <c r="AY191" i="1" s="1"/>
  <c r="AW160" i="1"/>
  <c r="AY160" i="1" a="1"/>
  <c r="AY160" i="1" s="1"/>
  <c r="AW448" i="1"/>
  <c r="AY448" i="1" a="1"/>
  <c r="AY448" i="1" s="1"/>
  <c r="AW71" i="1"/>
  <c r="AY71" i="1" a="1"/>
  <c r="AY71" i="1" s="1"/>
  <c r="AW459" i="1"/>
  <c r="EO459" i="1" s="1"/>
  <c r="R459" i="1" s="1"/>
  <c r="S459" i="1" s="1"/>
  <c r="AY459" i="1" a="1"/>
  <c r="AY459" i="1" s="1"/>
  <c r="AW534" i="1"/>
  <c r="EO534" i="1" s="1"/>
  <c r="R534" i="1" s="1"/>
  <c r="S534" i="1" s="1"/>
  <c r="AY534" i="1" a="1"/>
  <c r="AY534" i="1" s="1"/>
  <c r="AW528" i="1"/>
  <c r="AY528" i="1" a="1"/>
  <c r="AY528" i="1" s="1"/>
  <c r="AW545" i="1"/>
  <c r="AY545" i="1" a="1"/>
  <c r="AY545" i="1" s="1"/>
  <c r="AW524" i="1"/>
  <c r="EO524" i="1" s="1"/>
  <c r="R524" i="1" s="1"/>
  <c r="S524" i="1" s="1"/>
  <c r="AY524" i="1" a="1"/>
  <c r="AY524" i="1" s="1"/>
  <c r="AW671" i="1"/>
  <c r="EO671" i="1" s="1"/>
  <c r="R671" i="1" s="1"/>
  <c r="S671" i="1" s="1"/>
  <c r="AY671" i="1" a="1"/>
  <c r="AY671" i="1" s="1"/>
  <c r="AW401" i="1"/>
  <c r="AY401" i="1" a="1"/>
  <c r="AY401" i="1" s="1"/>
  <c r="AW205" i="1"/>
  <c r="AY205" i="1" a="1"/>
  <c r="AY205" i="1" s="1"/>
  <c r="AW365" i="1"/>
  <c r="AY365" i="1" a="1"/>
  <c r="AY365" i="1" s="1"/>
  <c r="AW427" i="1"/>
  <c r="AY427" i="1" a="1"/>
  <c r="AY427" i="1" s="1"/>
  <c r="AW218" i="1"/>
  <c r="EO218" i="1" s="1"/>
  <c r="R218" i="1" s="1"/>
  <c r="S218" i="1" s="1"/>
  <c r="AY218" i="1" a="1"/>
  <c r="AY218" i="1" s="1"/>
  <c r="AW403" i="1"/>
  <c r="EO403" i="1" s="1"/>
  <c r="R403" i="1" s="1"/>
  <c r="S403" i="1" s="1"/>
  <c r="AY403" i="1" a="1"/>
  <c r="AY403" i="1" s="1"/>
  <c r="AW332" i="1"/>
  <c r="EO332" i="1" s="1"/>
  <c r="R332" i="1" s="1"/>
  <c r="S332" i="1" s="1"/>
  <c r="AY332" i="1" a="1"/>
  <c r="AY332" i="1" s="1"/>
  <c r="AW278" i="1"/>
  <c r="EO278" i="1" s="1"/>
  <c r="R278" i="1" s="1"/>
  <c r="S278" i="1" s="1"/>
  <c r="AY278" i="1" a="1"/>
  <c r="AY278" i="1" s="1"/>
  <c r="AW263" i="1"/>
  <c r="AY263" i="1" a="1"/>
  <c r="AY263" i="1" s="1"/>
  <c r="AW240" i="1"/>
  <c r="EO240" i="1" s="1"/>
  <c r="R240" i="1" s="1"/>
  <c r="S240" i="1" s="1"/>
  <c r="AY240" i="1" a="1"/>
  <c r="AY240" i="1" s="1"/>
  <c r="AW393" i="1"/>
  <c r="AY393" i="1" a="1"/>
  <c r="AY393" i="1" s="1"/>
  <c r="AW122" i="1"/>
  <c r="EO122" i="1" s="1"/>
  <c r="R122" i="1" s="1"/>
  <c r="S122" i="1" s="1"/>
  <c r="AY122" i="1" a="1"/>
  <c r="AY122" i="1" s="1"/>
  <c r="EO679" i="1"/>
  <c r="R679" i="1" s="1"/>
  <c r="S679" i="1" s="1"/>
  <c r="AW267" i="1"/>
  <c r="AY267" i="1" a="1"/>
  <c r="AY267" i="1" s="1"/>
  <c r="AW301" i="1"/>
  <c r="AY301" i="1" a="1"/>
  <c r="AY301" i="1" s="1"/>
  <c r="AW199" i="1"/>
  <c r="AY199" i="1" a="1"/>
  <c r="AY199" i="1" s="1"/>
  <c r="AW98" i="1"/>
  <c r="EO98" i="1" s="1"/>
  <c r="R98" i="1" s="1"/>
  <c r="S98" i="1" s="1"/>
  <c r="AY98" i="1" a="1"/>
  <c r="AY98" i="1" s="1"/>
  <c r="AW680" i="1"/>
  <c r="AY680" i="1" a="1"/>
  <c r="AY680" i="1" s="1"/>
  <c r="AW684" i="1"/>
  <c r="AY684" i="1" a="1"/>
  <c r="AY684" i="1" s="1"/>
  <c r="AW506" i="1"/>
  <c r="EO506" i="1" s="1"/>
  <c r="R506" i="1" s="1"/>
  <c r="S506" i="1" s="1"/>
  <c r="AY506" i="1" a="1"/>
  <c r="AY506" i="1" s="1"/>
  <c r="AW683" i="1"/>
  <c r="AY683" i="1" a="1"/>
  <c r="AY683" i="1" s="1"/>
  <c r="AW563" i="1"/>
  <c r="AY563" i="1" a="1"/>
  <c r="AY563" i="1" s="1"/>
  <c r="AW128" i="1"/>
  <c r="AY128" i="1" a="1"/>
  <c r="AY128" i="1" s="1"/>
  <c r="EO71" i="1"/>
  <c r="R71" i="1" s="1"/>
  <c r="S71" i="1" s="1"/>
  <c r="AW80" i="1"/>
  <c r="AY80" i="1" a="1"/>
  <c r="AY80" i="1" s="1"/>
  <c r="AW24" i="1"/>
  <c r="AY24" i="1" a="1"/>
  <c r="AY24" i="1" s="1"/>
  <c r="AW138" i="1"/>
  <c r="EO138" i="1" s="1"/>
  <c r="R138" i="1" s="1"/>
  <c r="S138" i="1" s="1"/>
  <c r="AY138" i="1" a="1"/>
  <c r="AY138" i="1" s="1"/>
  <c r="AW25" i="1"/>
  <c r="AY25" i="1" a="1"/>
  <c r="AY25" i="1" s="1"/>
  <c r="EO153" i="1"/>
  <c r="R153" i="1" s="1"/>
  <c r="S153" i="1" s="1"/>
  <c r="AW27" i="1"/>
  <c r="AY27" i="1" a="1"/>
  <c r="AY27" i="1" s="1"/>
  <c r="AW544" i="1"/>
  <c r="AY544" i="1" a="1"/>
  <c r="AY544" i="1" s="1"/>
  <c r="AW604" i="1"/>
  <c r="EO604" i="1" s="1"/>
  <c r="R604" i="1" s="1"/>
  <c r="S604" i="1" s="1"/>
  <c r="AY604" i="1" a="1"/>
  <c r="AY604" i="1" s="1"/>
  <c r="AW504" i="1"/>
  <c r="AY504" i="1" a="1"/>
  <c r="AY504" i="1" s="1"/>
  <c r="AW529" i="1"/>
  <c r="AY529" i="1" a="1"/>
  <c r="AY529" i="1" s="1"/>
  <c r="AW685" i="1"/>
  <c r="AY685" i="1" a="1"/>
  <c r="AY685" i="1" s="1"/>
  <c r="AW502" i="1"/>
  <c r="AY502" i="1" a="1"/>
  <c r="AY502" i="1" s="1"/>
  <c r="AW508" i="1"/>
  <c r="AY508" i="1" a="1"/>
  <c r="AY508" i="1" s="1"/>
  <c r="AW624" i="1"/>
  <c r="EO624" i="1" s="1"/>
  <c r="R624" i="1" s="1"/>
  <c r="S624" i="1" s="1"/>
  <c r="AY624" i="1" a="1"/>
  <c r="AY624" i="1" s="1"/>
  <c r="AW691" i="1"/>
  <c r="AY691" i="1" a="1"/>
  <c r="AY691" i="1" s="1"/>
  <c r="EO601" i="1"/>
  <c r="R601" i="1" s="1"/>
  <c r="S601" i="1" s="1"/>
  <c r="AW647" i="1"/>
  <c r="AY647" i="1" a="1"/>
  <c r="AY647" i="1" s="1"/>
  <c r="AW498" i="1"/>
  <c r="AY498" i="1" a="1"/>
  <c r="AY498" i="1" s="1"/>
  <c r="AW353" i="1"/>
  <c r="EO353" i="1" s="1"/>
  <c r="R353" i="1" s="1"/>
  <c r="S353" i="1" s="1"/>
  <c r="AY353" i="1" a="1"/>
  <c r="AY353" i="1" s="1"/>
  <c r="AW431" i="1"/>
  <c r="EO431" i="1" s="1"/>
  <c r="R431" i="1" s="1"/>
  <c r="S431" i="1" s="1"/>
  <c r="AY431" i="1" a="1"/>
  <c r="AY431" i="1" s="1"/>
  <c r="AW341" i="1"/>
  <c r="AY341" i="1" a="1"/>
  <c r="AY341" i="1" s="1"/>
  <c r="AW466" i="1"/>
  <c r="EO466" i="1" s="1"/>
  <c r="R466" i="1" s="1"/>
  <c r="S466" i="1" s="1"/>
  <c r="AY466" i="1" a="1"/>
  <c r="AY466" i="1" s="1"/>
  <c r="AW258" i="1"/>
  <c r="EO258" i="1" s="1"/>
  <c r="R258" i="1" s="1"/>
  <c r="S258" i="1" s="1"/>
  <c r="AY258" i="1" a="1"/>
  <c r="AY258" i="1" s="1"/>
  <c r="AW187" i="1"/>
  <c r="AY187" i="1" a="1"/>
  <c r="AY187" i="1" s="1"/>
  <c r="AW117" i="1"/>
  <c r="AY117" i="1" a="1"/>
  <c r="AY117" i="1" s="1"/>
  <c r="AW372" i="1"/>
  <c r="AY372" i="1" a="1"/>
  <c r="AY372" i="1" s="1"/>
  <c r="AW303" i="1"/>
  <c r="EO303" i="1" s="1"/>
  <c r="R303" i="1" s="1"/>
  <c r="S303" i="1" s="1"/>
  <c r="AY303" i="1" a="1"/>
  <c r="AY303" i="1" s="1"/>
  <c r="AW280" i="1"/>
  <c r="EO280" i="1" s="1"/>
  <c r="R280" i="1" s="1"/>
  <c r="S280" i="1" s="1"/>
  <c r="AY280" i="1" a="1"/>
  <c r="AY280" i="1" s="1"/>
  <c r="AW441" i="1"/>
  <c r="EO441" i="1" s="1"/>
  <c r="R441" i="1" s="1"/>
  <c r="S441" i="1" s="1"/>
  <c r="AY441" i="1" a="1"/>
  <c r="AY441" i="1" s="1"/>
  <c r="AW92" i="1"/>
  <c r="AY92" i="1" a="1"/>
  <c r="AY92" i="1" s="1"/>
  <c r="AW631" i="1"/>
  <c r="AY631" i="1" a="1"/>
  <c r="AY631" i="1" s="1"/>
  <c r="AW490" i="1"/>
  <c r="AY490" i="1" a="1"/>
  <c r="AY490" i="1" s="1"/>
  <c r="AW428" i="1"/>
  <c r="AY428" i="1" a="1"/>
  <c r="AY428" i="1" s="1"/>
  <c r="AW4" i="1"/>
  <c r="EO4" i="1" s="1"/>
  <c r="R4" i="1" s="1"/>
  <c r="S4" i="1" s="1"/>
  <c r="AY4" i="1" a="1"/>
  <c r="AY4" i="1" s="1"/>
  <c r="AW579" i="1"/>
  <c r="EO579" i="1" s="1"/>
  <c r="R579" i="1" s="1"/>
  <c r="S579" i="1" s="1"/>
  <c r="AY579" i="1" a="1"/>
  <c r="AY579" i="1" s="1"/>
  <c r="AW8" i="1"/>
  <c r="EO8" i="1" s="1"/>
  <c r="R8" i="1" s="1"/>
  <c r="S8" i="1" s="1"/>
  <c r="AY8" i="1" a="1"/>
  <c r="AY8" i="1" s="1"/>
  <c r="AW417" i="1"/>
  <c r="AY417" i="1" a="1"/>
  <c r="AY417" i="1" s="1"/>
  <c r="AW439" i="1"/>
  <c r="EO439" i="1" s="1"/>
  <c r="R439" i="1" s="1"/>
  <c r="S439" i="1" s="1"/>
  <c r="AY439" i="1" a="1"/>
  <c r="AY439" i="1" s="1"/>
  <c r="AW349" i="1"/>
  <c r="EO349" i="1" s="1"/>
  <c r="R349" i="1" s="1"/>
  <c r="S349" i="1" s="1"/>
  <c r="AY349" i="1" a="1"/>
  <c r="AY349" i="1" s="1"/>
  <c r="AW202" i="1"/>
  <c r="EO202" i="1" s="1"/>
  <c r="R202" i="1" s="1"/>
  <c r="S202" i="1" s="1"/>
  <c r="AY202" i="1" a="1"/>
  <c r="AY202" i="1" s="1"/>
  <c r="AW387" i="1"/>
  <c r="AY387" i="1" a="1"/>
  <c r="AY387" i="1" s="1"/>
  <c r="AW262" i="1"/>
  <c r="EO262" i="1" s="1"/>
  <c r="R262" i="1" s="1"/>
  <c r="S262" i="1" s="1"/>
  <c r="AY262" i="1" a="1"/>
  <c r="AY262" i="1" s="1"/>
  <c r="AW247" i="1"/>
  <c r="EO247" i="1" s="1"/>
  <c r="R247" i="1" s="1"/>
  <c r="S247" i="1" s="1"/>
  <c r="AY247" i="1" a="1"/>
  <c r="AY247" i="1" s="1"/>
  <c r="AW445" i="1"/>
  <c r="EO445" i="1" s="1"/>
  <c r="R445" i="1" s="1"/>
  <c r="S445" i="1" s="1"/>
  <c r="AY445" i="1" a="1"/>
  <c r="AY445" i="1" s="1"/>
  <c r="AW458" i="1"/>
  <c r="AY458" i="1" a="1"/>
  <c r="AY458" i="1" s="1"/>
  <c r="AW364" i="1"/>
  <c r="AY364" i="1" a="1"/>
  <c r="AY364" i="1" s="1"/>
  <c r="AW433" i="1"/>
  <c r="EO433" i="1" s="1"/>
  <c r="R433" i="1" s="1"/>
  <c r="S433" i="1" s="1"/>
  <c r="AY433" i="1" a="1"/>
  <c r="AY433" i="1" s="1"/>
  <c r="AW512" i="1"/>
  <c r="EO512" i="1" s="1"/>
  <c r="R512" i="1" s="1"/>
  <c r="S512" i="1" s="1"/>
  <c r="AY512" i="1" a="1"/>
  <c r="AY512" i="1" s="1"/>
  <c r="AW627" i="1"/>
  <c r="AY627" i="1" a="1"/>
  <c r="AY627" i="1" s="1"/>
  <c r="AW446" i="1"/>
  <c r="AY446" i="1" a="1"/>
  <c r="AY446" i="1" s="1"/>
  <c r="AW213" i="1"/>
  <c r="EO213" i="1" s="1"/>
  <c r="R213" i="1" s="1"/>
  <c r="S213" i="1" s="1"/>
  <c r="AY213" i="1" a="1"/>
  <c r="AY213" i="1" s="1"/>
  <c r="AW309" i="1"/>
  <c r="AY309" i="1" a="1"/>
  <c r="AY309" i="1" s="1"/>
  <c r="AW155" i="1"/>
  <c r="AY155" i="1" a="1"/>
  <c r="AY155" i="1" s="1"/>
  <c r="AW335" i="1"/>
  <c r="AY335" i="1" a="1"/>
  <c r="AY335" i="1" s="1"/>
  <c r="AW23" i="1"/>
  <c r="EO23" i="1" s="1"/>
  <c r="R23" i="1" s="1"/>
  <c r="S23" i="1" s="1"/>
  <c r="AY23" i="1" a="1"/>
  <c r="AY23" i="1" s="1"/>
  <c r="AW593" i="1"/>
  <c r="EO593" i="1" s="1"/>
  <c r="R593" i="1" s="1"/>
  <c r="S593" i="1" s="1"/>
  <c r="AY593" i="1" a="1"/>
  <c r="AY593" i="1" s="1"/>
  <c r="AW172" i="1"/>
  <c r="AY172" i="1" a="1"/>
  <c r="AY172" i="1" s="1"/>
  <c r="AW86" i="1"/>
  <c r="AY86" i="1" a="1"/>
  <c r="AY86" i="1" s="1"/>
  <c r="AW573" i="1"/>
  <c r="EO573" i="1" s="1"/>
  <c r="R573" i="1" s="1"/>
  <c r="S573" i="1" s="1"/>
  <c r="AY573" i="1" a="1"/>
  <c r="AY573" i="1" s="1"/>
  <c r="AW566" i="1"/>
  <c r="AY566" i="1" a="1"/>
  <c r="AY566" i="1" s="1"/>
  <c r="AW578" i="1"/>
  <c r="AY578" i="1" a="1"/>
  <c r="AY578" i="1" s="1"/>
  <c r="AW157" i="1"/>
  <c r="AY157" i="1" a="1"/>
  <c r="AY157" i="1" s="1"/>
  <c r="AW317" i="1"/>
  <c r="EO317" i="1" s="1"/>
  <c r="R317" i="1" s="1"/>
  <c r="S317" i="1" s="1"/>
  <c r="AY317" i="1" a="1"/>
  <c r="AY317" i="1" s="1"/>
  <c r="AW298" i="1"/>
  <c r="EO298" i="1" s="1"/>
  <c r="R298" i="1" s="1"/>
  <c r="S298" i="1" s="1"/>
  <c r="AY298" i="1" a="1"/>
  <c r="AY298" i="1" s="1"/>
  <c r="AW227" i="1"/>
  <c r="AY227" i="1" a="1"/>
  <c r="AY227" i="1" s="1"/>
  <c r="AW358" i="1"/>
  <c r="AY358" i="1" a="1"/>
  <c r="AY358" i="1" s="1"/>
  <c r="AW343" i="1"/>
  <c r="EO343" i="1" s="1"/>
  <c r="R343" i="1" s="1"/>
  <c r="S343" i="1" s="1"/>
  <c r="AY343" i="1" a="1"/>
  <c r="AY343" i="1" s="1"/>
  <c r="AW419" i="1"/>
  <c r="AY419" i="1" a="1"/>
  <c r="AY419" i="1" s="1"/>
  <c r="AW516" i="1"/>
  <c r="AY516" i="1" a="1"/>
  <c r="AY516" i="1" s="1"/>
  <c r="AW675" i="1"/>
  <c r="AY675" i="1" a="1"/>
  <c r="AY675" i="1" s="1"/>
  <c r="AW645" i="1"/>
  <c r="AY645" i="1" a="1"/>
  <c r="AY645" i="1" s="1"/>
  <c r="AW648" i="1"/>
  <c r="AY648" i="1" a="1"/>
  <c r="AY648" i="1" s="1"/>
  <c r="AY567" i="1" a="1"/>
  <c r="AY567" i="1" s="1"/>
  <c r="AW567" i="1"/>
  <c r="EO567" i="1" s="1"/>
  <c r="R567" i="1" s="1"/>
  <c r="S567" i="1" s="1"/>
  <c r="AW589" i="1"/>
  <c r="EO589" i="1" s="1"/>
  <c r="R589" i="1" s="1"/>
  <c r="S589" i="1" s="1"/>
  <c r="AY589" i="1" a="1"/>
  <c r="AY589" i="1" s="1"/>
  <c r="AW610" i="1"/>
  <c r="EO610" i="1" s="1"/>
  <c r="R610" i="1" s="1"/>
  <c r="S610" i="1" s="1"/>
  <c r="AY610" i="1" a="1"/>
  <c r="AY610" i="1" s="1"/>
  <c r="AW665" i="1"/>
  <c r="AY665" i="1" a="1"/>
  <c r="AY665" i="1" s="1"/>
  <c r="AW165" i="1"/>
  <c r="AY165" i="1" a="1"/>
  <c r="AY165" i="1" s="1"/>
  <c r="AW325" i="1"/>
  <c r="AY325" i="1" a="1"/>
  <c r="AY325" i="1" s="1"/>
  <c r="AW164" i="1"/>
  <c r="AY164" i="1" a="1"/>
  <c r="AY164" i="1" s="1"/>
  <c r="AW111" i="1"/>
  <c r="EO111" i="1" s="1"/>
  <c r="R111" i="1" s="1"/>
  <c r="S111" i="1" s="1"/>
  <c r="AY111" i="1" a="1"/>
  <c r="AY111" i="1" s="1"/>
  <c r="AW366" i="1"/>
  <c r="AY366" i="1" a="1"/>
  <c r="AY366" i="1" s="1"/>
  <c r="AW351" i="1"/>
  <c r="AY351" i="1" a="1"/>
  <c r="AY351" i="1" s="1"/>
  <c r="AW411" i="1"/>
  <c r="EO411" i="1" s="1"/>
  <c r="R411" i="1" s="1"/>
  <c r="S411" i="1" s="1"/>
  <c r="AY411" i="1" a="1"/>
  <c r="AY411" i="1" s="1"/>
  <c r="AW39" i="1"/>
  <c r="EO39" i="1" s="1"/>
  <c r="R39" i="1" s="1"/>
  <c r="S39" i="1" s="1"/>
  <c r="AY39" i="1" a="1"/>
  <c r="AY39" i="1" s="1"/>
  <c r="AW491" i="1"/>
  <c r="EO491" i="1" s="1"/>
  <c r="R491" i="1" s="1"/>
  <c r="S491" i="1" s="1"/>
  <c r="AY491" i="1" a="1"/>
  <c r="AY491" i="1" s="1"/>
  <c r="AW35" i="1"/>
  <c r="AY35" i="1" a="1"/>
  <c r="AY35" i="1" s="1"/>
  <c r="AW75" i="1"/>
  <c r="AY75" i="1" a="1"/>
  <c r="AY75" i="1" s="1"/>
  <c r="AW33" i="1"/>
  <c r="AY33" i="1" a="1"/>
  <c r="AY33" i="1" s="1"/>
  <c r="AW599" i="1"/>
  <c r="EO599" i="1" s="1"/>
  <c r="R599" i="1" s="1"/>
  <c r="S599" i="1" s="1"/>
  <c r="AY599" i="1" a="1"/>
  <c r="AY599" i="1" s="1"/>
  <c r="AW383" i="1"/>
  <c r="AY383" i="1" a="1"/>
  <c r="AY383" i="1" s="1"/>
  <c r="AW452" i="1"/>
  <c r="AY452" i="1" a="1"/>
  <c r="AY452" i="1" s="1"/>
  <c r="AW609" i="1"/>
  <c r="AY609" i="1" a="1"/>
  <c r="AY609" i="1" s="1"/>
  <c r="AW214" i="1"/>
  <c r="AY214" i="1" a="1"/>
  <c r="AY214" i="1" s="1"/>
  <c r="AW57" i="1"/>
  <c r="AY57" i="1" a="1"/>
  <c r="AY57" i="1" s="1"/>
  <c r="EO443" i="1"/>
  <c r="R443" i="1" s="1"/>
  <c r="S443" i="1" s="1"/>
  <c r="EO109" i="1"/>
  <c r="R109" i="1" s="1"/>
  <c r="S109" i="1" s="1"/>
  <c r="AW53" i="1"/>
  <c r="AY53" i="1" a="1"/>
  <c r="AY53" i="1" s="1"/>
  <c r="AW216" i="1"/>
  <c r="AY216" i="1" a="1"/>
  <c r="AY216" i="1" s="1"/>
  <c r="AW19" i="1"/>
  <c r="EO19" i="1" s="1"/>
  <c r="R19" i="1" s="1"/>
  <c r="S19" i="1" s="1"/>
  <c r="AY19" i="1" a="1"/>
  <c r="AY19" i="1" s="1"/>
  <c r="AW123" i="1"/>
  <c r="AY123" i="1" a="1"/>
  <c r="AY123" i="1" s="1"/>
  <c r="EO160" i="1"/>
  <c r="R160" i="1" s="1"/>
  <c r="S160" i="1" s="1"/>
  <c r="AW77" i="1"/>
  <c r="AY77" i="1" a="1"/>
  <c r="AY77" i="1" s="1"/>
  <c r="AW91" i="1"/>
  <c r="EO91" i="1" s="1"/>
  <c r="R91" i="1" s="1"/>
  <c r="S91" i="1" s="1"/>
  <c r="AY91" i="1" a="1"/>
  <c r="AY91" i="1" s="1"/>
  <c r="EO463" i="1"/>
  <c r="R463" i="1" s="1"/>
  <c r="S463" i="1" s="1"/>
  <c r="AW663" i="1"/>
  <c r="AY663" i="1" a="1"/>
  <c r="AY663" i="1" s="1"/>
  <c r="AW559" i="1"/>
  <c r="AY559" i="1" a="1"/>
  <c r="AY559" i="1" s="1"/>
  <c r="AW548" i="1"/>
  <c r="AY548" i="1" a="1"/>
  <c r="AY548" i="1" s="1"/>
  <c r="AW583" i="1"/>
  <c r="AY583" i="1" a="1"/>
  <c r="AY583" i="1" s="1"/>
  <c r="AW646" i="1"/>
  <c r="AY646" i="1" a="1"/>
  <c r="AY646" i="1" s="1"/>
  <c r="EO576" i="1"/>
  <c r="R576" i="1" s="1"/>
  <c r="S576" i="1" s="1"/>
  <c r="AW641" i="1"/>
  <c r="EO641" i="1" s="1"/>
  <c r="R641" i="1" s="1"/>
  <c r="S641" i="1" s="1"/>
  <c r="AY641" i="1" a="1"/>
  <c r="AY641" i="1" s="1"/>
  <c r="AW497" i="1"/>
  <c r="AY497" i="1" a="1"/>
  <c r="AY497" i="1" s="1"/>
  <c r="AW236" i="1"/>
  <c r="EO236" i="1" s="1"/>
  <c r="R236" i="1" s="1"/>
  <c r="S236" i="1" s="1"/>
  <c r="AY236" i="1" a="1"/>
  <c r="AY236" i="1" s="1"/>
  <c r="AW505" i="1"/>
  <c r="EO505" i="1" s="1"/>
  <c r="R505" i="1" s="1"/>
  <c r="S505" i="1" s="1"/>
  <c r="AY505" i="1" a="1"/>
  <c r="AY505" i="1" s="1"/>
  <c r="AW642" i="1"/>
  <c r="EO642" i="1" s="1"/>
  <c r="R642" i="1" s="1"/>
  <c r="S642" i="1" s="1"/>
  <c r="AY642" i="1" a="1"/>
  <c r="AY642" i="1" s="1"/>
  <c r="AW469" i="1"/>
  <c r="AY469" i="1" a="1"/>
  <c r="AY469" i="1" s="1"/>
  <c r="AW447" i="1"/>
  <c r="EO447" i="1" s="1"/>
  <c r="R447" i="1" s="1"/>
  <c r="S447" i="1" s="1"/>
  <c r="AY447" i="1" a="1"/>
  <c r="AY447" i="1" s="1"/>
  <c r="AW357" i="1"/>
  <c r="EO357" i="1" s="1"/>
  <c r="R357" i="1" s="1"/>
  <c r="S357" i="1" s="1"/>
  <c r="AY357" i="1" a="1"/>
  <c r="AY357" i="1" s="1"/>
  <c r="AW210" i="1"/>
  <c r="EO210" i="1" s="1"/>
  <c r="R210" i="1" s="1"/>
  <c r="S210" i="1" s="1"/>
  <c r="AY210" i="1" a="1"/>
  <c r="AY210" i="1" s="1"/>
  <c r="AW140" i="1"/>
  <c r="AY140" i="1" a="1"/>
  <c r="AY140" i="1" s="1"/>
  <c r="AW395" i="1"/>
  <c r="AY395" i="1" a="1"/>
  <c r="AY395" i="1" s="1"/>
  <c r="AW324" i="1"/>
  <c r="EO324" i="1" s="1"/>
  <c r="R324" i="1" s="1"/>
  <c r="S324" i="1" s="1"/>
  <c r="AY324" i="1" a="1"/>
  <c r="AY324" i="1" s="1"/>
  <c r="AW270" i="1"/>
  <c r="EO270" i="1" s="1"/>
  <c r="R270" i="1" s="1"/>
  <c r="S270" i="1" s="1"/>
  <c r="AY270" i="1" a="1"/>
  <c r="AY270" i="1" s="1"/>
  <c r="AW255" i="1"/>
  <c r="AY255" i="1" a="1"/>
  <c r="AY255" i="1" s="1"/>
  <c r="AW232" i="1"/>
  <c r="EO232" i="1" s="1"/>
  <c r="R232" i="1" s="1"/>
  <c r="S232" i="1" s="1"/>
  <c r="AY232" i="1" a="1"/>
  <c r="AY232" i="1" s="1"/>
  <c r="AW392" i="1"/>
  <c r="EO392" i="1" s="1"/>
  <c r="R392" i="1" s="1"/>
  <c r="S392" i="1" s="1"/>
  <c r="AY392" i="1" a="1"/>
  <c r="AY392" i="1" s="1"/>
  <c r="AW46" i="1"/>
  <c r="EO46" i="1" s="1"/>
  <c r="R46" i="1" s="1"/>
  <c r="S46" i="1" s="1"/>
  <c r="AY46" i="1" a="1"/>
  <c r="AY46" i="1" s="1"/>
  <c r="AW429" i="1"/>
  <c r="EO429" i="1" s="1"/>
  <c r="R429" i="1" s="1"/>
  <c r="S429" i="1" s="1"/>
  <c r="AY429" i="1" a="1"/>
  <c r="AY429" i="1" s="1"/>
  <c r="AW652" i="1"/>
  <c r="AY652" i="1" a="1"/>
  <c r="AY652" i="1" s="1"/>
  <c r="AW243" i="1"/>
  <c r="AY243" i="1" a="1"/>
  <c r="AY243" i="1" s="1"/>
  <c r="AW677" i="1"/>
  <c r="EO677" i="1" s="1"/>
  <c r="R677" i="1" s="1"/>
  <c r="S677" i="1" s="1"/>
  <c r="AY677" i="1" a="1"/>
  <c r="AY677" i="1" s="1"/>
  <c r="AW586" i="1"/>
  <c r="AY586" i="1" a="1"/>
  <c r="AY586" i="1" s="1"/>
  <c r="AW662" i="1"/>
  <c r="EO662" i="1" s="1"/>
  <c r="R662" i="1" s="1"/>
  <c r="S662" i="1" s="1"/>
  <c r="AY662" i="1" a="1"/>
  <c r="AY662" i="1" s="1"/>
  <c r="AW611" i="1"/>
  <c r="EO611" i="1" s="1"/>
  <c r="R611" i="1" s="1"/>
  <c r="S611" i="1" s="1"/>
  <c r="AY611" i="1" a="1"/>
  <c r="AY611" i="1" s="1"/>
  <c r="AW2" i="1"/>
  <c r="EO2" i="1" s="1"/>
  <c r="R2" i="1" s="1"/>
  <c r="S2" i="1" s="1"/>
  <c r="AY2" i="1" a="1"/>
  <c r="AY2" i="1" s="1"/>
  <c r="AW209" i="1"/>
  <c r="AY209" i="1" a="1"/>
  <c r="AY209" i="1" s="1"/>
  <c r="AW426" i="1"/>
  <c r="AY426" i="1" a="1"/>
  <c r="AY426" i="1" s="1"/>
  <c r="AW487" i="1"/>
  <c r="EO487" i="1" s="1"/>
  <c r="R487" i="1" s="1"/>
  <c r="S487" i="1" s="1"/>
  <c r="AY487" i="1" a="1"/>
  <c r="AY487" i="1" s="1"/>
  <c r="AW282" i="1"/>
  <c r="EO282" i="1" s="1"/>
  <c r="R282" i="1" s="1"/>
  <c r="S282" i="1" s="1"/>
  <c r="AY282" i="1" a="1"/>
  <c r="AY282" i="1" s="1"/>
  <c r="AW211" i="1"/>
  <c r="EO211" i="1" s="1"/>
  <c r="R211" i="1" s="1"/>
  <c r="S211" i="1" s="1"/>
  <c r="AY211" i="1" a="1"/>
  <c r="AY211" i="1" s="1"/>
  <c r="AW141" i="1"/>
  <c r="AY141" i="1" a="1"/>
  <c r="AY141" i="1" s="1"/>
  <c r="AW87" i="1"/>
  <c r="EO87" i="1" s="1"/>
  <c r="R87" i="1" s="1"/>
  <c r="S87" i="1" s="1"/>
  <c r="AY87" i="1" a="1"/>
  <c r="AY87" i="1" s="1"/>
  <c r="AW342" i="1"/>
  <c r="EO342" i="1" s="1"/>
  <c r="R342" i="1" s="1"/>
  <c r="S342" i="1" s="1"/>
  <c r="AY342" i="1" a="1"/>
  <c r="AY342" i="1" s="1"/>
  <c r="AW327" i="1"/>
  <c r="AY327" i="1" a="1"/>
  <c r="AY327" i="1" s="1"/>
  <c r="AW304" i="1"/>
  <c r="AY304" i="1" a="1"/>
  <c r="AY304" i="1" s="1"/>
  <c r="AW404" i="1"/>
  <c r="EO404" i="1" s="1"/>
  <c r="R404" i="1" s="1"/>
  <c r="S404" i="1" s="1"/>
  <c r="AY404" i="1" a="1"/>
  <c r="AY404" i="1" s="1"/>
  <c r="AW468" i="1"/>
  <c r="EO468" i="1" s="1"/>
  <c r="R468" i="1" s="1"/>
  <c r="S468" i="1" s="1"/>
  <c r="AY468" i="1" a="1"/>
  <c r="AY468" i="1" s="1"/>
  <c r="AW100" i="1"/>
  <c r="AY100" i="1" a="1"/>
  <c r="AY100" i="1" s="1"/>
  <c r="AW54" i="1"/>
  <c r="AY54" i="1" a="1"/>
  <c r="AY54" i="1" s="1"/>
  <c r="CC698" i="1"/>
  <c r="AW130" i="1"/>
  <c r="EO130" i="1" s="1"/>
  <c r="R130" i="1" s="1"/>
  <c r="S130" i="1" s="1"/>
  <c r="AY130" i="1" a="1"/>
  <c r="AY130" i="1" s="1"/>
  <c r="EO194" i="1"/>
  <c r="R194" i="1" s="1"/>
  <c r="S194" i="1" s="1"/>
  <c r="AW591" i="1"/>
  <c r="AY591" i="1" a="1"/>
  <c r="AY591" i="1" s="1"/>
  <c r="AW509" i="1"/>
  <c r="EO509" i="1" s="1"/>
  <c r="R509" i="1" s="1"/>
  <c r="S509" i="1" s="1"/>
  <c r="AY509" i="1" a="1"/>
  <c r="AY509" i="1" s="1"/>
  <c r="AW467" i="1"/>
  <c r="EO467" i="1" s="1"/>
  <c r="R467" i="1" s="1"/>
  <c r="S467" i="1" s="1"/>
  <c r="AY467" i="1" a="1"/>
  <c r="AY467" i="1" s="1"/>
  <c r="AW268" i="1"/>
  <c r="EO268" i="1" s="1"/>
  <c r="R268" i="1" s="1"/>
  <c r="S268" i="1" s="1"/>
  <c r="AY268" i="1" a="1"/>
  <c r="AY268" i="1" s="1"/>
  <c r="AW64" i="1"/>
  <c r="EO64" i="1" s="1"/>
  <c r="R64" i="1" s="1"/>
  <c r="S64" i="1" s="1"/>
  <c r="AY64" i="1" a="1"/>
  <c r="AY64" i="1" s="1"/>
  <c r="AW115" i="1"/>
  <c r="AY115" i="1" a="1"/>
  <c r="AY115" i="1" s="1"/>
  <c r="AW74" i="1"/>
  <c r="EO74" i="1" s="1"/>
  <c r="R74" i="1" s="1"/>
  <c r="S74" i="1" s="1"/>
  <c r="AY74" i="1" a="1"/>
  <c r="AY74" i="1" s="1"/>
  <c r="AW49" i="1"/>
  <c r="EO49" i="1" s="1"/>
  <c r="R49" i="1" s="1"/>
  <c r="S49" i="1" s="1"/>
  <c r="AY49" i="1" a="1"/>
  <c r="AY49" i="1" s="1"/>
  <c r="AW50" i="1"/>
  <c r="AY50" i="1" a="1"/>
  <c r="AY50" i="1" s="1"/>
  <c r="AW88" i="1"/>
  <c r="AY88" i="1" a="1"/>
  <c r="AY88" i="1" s="1"/>
  <c r="AW67" i="1"/>
  <c r="EO67" i="1" s="1"/>
  <c r="R67" i="1" s="1"/>
  <c r="S67" i="1" s="1"/>
  <c r="AY67" i="1" a="1"/>
  <c r="AY67" i="1" s="1"/>
  <c r="EO358" i="1"/>
  <c r="R358" i="1" s="1"/>
  <c r="S358" i="1" s="1"/>
  <c r="AW89" i="1"/>
  <c r="AY89" i="1" a="1"/>
  <c r="AY89" i="1" s="1"/>
  <c r="AW113" i="1"/>
  <c r="AY113" i="1" a="1"/>
  <c r="AY113" i="1" s="1"/>
  <c r="EO119" i="1"/>
  <c r="R119" i="1" s="1"/>
  <c r="S119" i="1" s="1"/>
  <c r="EO308" i="1"/>
  <c r="R308" i="1" s="1"/>
  <c r="S308" i="1" s="1"/>
  <c r="AW65" i="1"/>
  <c r="AY65" i="1" a="1"/>
  <c r="AY65" i="1" s="1"/>
  <c r="AW73" i="1"/>
  <c r="AY73" i="1" a="1"/>
  <c r="AY73" i="1" s="1"/>
  <c r="AW32" i="1"/>
  <c r="AY32" i="1" a="1"/>
  <c r="AY32" i="1" s="1"/>
  <c r="AW139" i="1"/>
  <c r="AY139" i="1" a="1"/>
  <c r="AY139" i="1" s="1"/>
  <c r="AW18" i="1"/>
  <c r="AY18" i="1" a="1"/>
  <c r="AY18" i="1" s="1"/>
  <c r="AW69" i="1"/>
  <c r="AY69" i="1" a="1"/>
  <c r="AY69" i="1" s="1"/>
  <c r="AW83" i="1"/>
  <c r="AY83" i="1" a="1"/>
  <c r="AY83" i="1" s="1"/>
  <c r="AW56" i="1"/>
  <c r="AY56" i="1" a="1"/>
  <c r="AY56" i="1" s="1"/>
  <c r="EO302" i="1"/>
  <c r="R302" i="1" s="1"/>
  <c r="S302" i="1" s="1"/>
  <c r="AW568" i="1"/>
  <c r="AY568" i="1" a="1"/>
  <c r="AY568" i="1" s="1"/>
  <c r="AW667" i="1"/>
  <c r="EO667" i="1" s="1"/>
  <c r="R667" i="1" s="1"/>
  <c r="S667" i="1" s="1"/>
  <c r="AY667" i="1" a="1"/>
  <c r="AY667" i="1" s="1"/>
  <c r="EO531" i="1"/>
  <c r="R531" i="1" s="1"/>
  <c r="S531" i="1" s="1"/>
  <c r="EO545" i="1"/>
  <c r="R545" i="1" s="1"/>
  <c r="S545" i="1" s="1"/>
  <c r="AW564" i="1"/>
  <c r="AY564" i="1" a="1"/>
  <c r="AY564" i="1" s="1"/>
  <c r="AW689" i="1"/>
  <c r="AY689" i="1" a="1"/>
  <c r="AY689" i="1" s="1"/>
  <c r="AW696" i="1"/>
  <c r="AY696" i="1" a="1"/>
  <c r="AY696" i="1" s="1"/>
  <c r="EO513" i="1"/>
  <c r="R513" i="1" s="1"/>
  <c r="S513" i="1" s="1"/>
  <c r="AW520" i="1"/>
  <c r="EO520" i="1" s="1"/>
  <c r="R520" i="1" s="1"/>
  <c r="S520" i="1" s="1"/>
  <c r="AY520" i="1" a="1"/>
  <c r="AY520" i="1" s="1"/>
  <c r="AY535" i="1" a="1"/>
  <c r="AY535" i="1" s="1"/>
  <c r="AW535" i="1"/>
  <c r="EO535" i="1" s="1"/>
  <c r="R535" i="1" s="1"/>
  <c r="S535" i="1" s="1"/>
  <c r="AW14" i="1"/>
  <c r="EO14" i="1" s="1"/>
  <c r="R14" i="1" s="1"/>
  <c r="S14" i="1" s="1"/>
  <c r="AY14" i="1" a="1"/>
  <c r="AY14" i="1" s="1"/>
  <c r="AW430" i="1"/>
  <c r="AY430" i="1" a="1"/>
  <c r="AY430" i="1" s="1"/>
  <c r="AW405" i="1"/>
  <c r="EO405" i="1" s="1"/>
  <c r="R405" i="1" s="1"/>
  <c r="S405" i="1" s="1"/>
  <c r="AY405" i="1" a="1"/>
  <c r="AY405" i="1" s="1"/>
  <c r="AW322" i="1"/>
  <c r="AY322" i="1" a="1"/>
  <c r="AY322" i="1" s="1"/>
  <c r="AW251" i="1"/>
  <c r="AY251" i="1" a="1"/>
  <c r="AY251" i="1" s="1"/>
  <c r="AW180" i="1"/>
  <c r="EO180" i="1" s="1"/>
  <c r="R180" i="1" s="1"/>
  <c r="S180" i="1" s="1"/>
  <c r="AY180" i="1" a="1"/>
  <c r="AY180" i="1" s="1"/>
  <c r="AW367" i="1"/>
  <c r="AY367" i="1" a="1"/>
  <c r="AY367" i="1" s="1"/>
  <c r="AW432" i="1"/>
  <c r="EO432" i="1" s="1"/>
  <c r="R432" i="1" s="1"/>
  <c r="S432" i="1" s="1"/>
  <c r="AY432" i="1" a="1"/>
  <c r="AY432" i="1" s="1"/>
  <c r="AW437" i="1"/>
  <c r="EO437" i="1" s="1"/>
  <c r="R437" i="1" s="1"/>
  <c r="S437" i="1" s="1"/>
  <c r="AY437" i="1" a="1"/>
  <c r="AY437" i="1" s="1"/>
  <c r="AW30" i="1"/>
  <c r="AY30" i="1" a="1"/>
  <c r="AY30" i="1" s="1"/>
  <c r="AW655" i="1"/>
  <c r="EO655" i="1" s="1"/>
  <c r="R655" i="1" s="1"/>
  <c r="S655" i="1" s="1"/>
  <c r="AY655" i="1" a="1"/>
  <c r="AY655" i="1" s="1"/>
  <c r="AW476" i="1"/>
  <c r="AY476" i="1" a="1"/>
  <c r="AY476" i="1" s="1"/>
  <c r="AW378" i="1"/>
  <c r="EO378" i="1" s="1"/>
  <c r="R378" i="1" s="1"/>
  <c r="S378" i="1" s="1"/>
  <c r="AY378" i="1" a="1"/>
  <c r="AY378" i="1" s="1"/>
  <c r="AW22" i="1"/>
  <c r="AY22" i="1" a="1"/>
  <c r="AY22" i="1" s="1"/>
  <c r="AW492" i="1"/>
  <c r="EO492" i="1" s="1"/>
  <c r="R492" i="1" s="1"/>
  <c r="S492" i="1" s="1"/>
  <c r="AY492" i="1" a="1"/>
  <c r="AY492" i="1" s="1"/>
  <c r="AW656" i="1"/>
  <c r="AY656" i="1" a="1"/>
  <c r="AY656" i="1" s="1"/>
  <c r="AW690" i="1"/>
  <c r="AY690" i="1" a="1"/>
  <c r="AY690" i="1" s="1"/>
  <c r="AW15" i="1"/>
  <c r="EO15" i="1" s="1"/>
  <c r="R15" i="1" s="1"/>
  <c r="S15" i="1" s="1"/>
  <c r="AY15" i="1" a="1"/>
  <c r="AY15" i="1" s="1"/>
  <c r="AW201" i="1"/>
  <c r="AY201" i="1" a="1"/>
  <c r="AY201" i="1" s="1"/>
  <c r="AW413" i="1"/>
  <c r="AY413" i="1" a="1"/>
  <c r="AY413" i="1" s="1"/>
  <c r="AW195" i="1"/>
  <c r="AY195" i="1" a="1"/>
  <c r="AY195" i="1" s="1"/>
  <c r="AW125" i="1"/>
  <c r="EO125" i="1" s="1"/>
  <c r="R125" i="1" s="1"/>
  <c r="S125" i="1" s="1"/>
  <c r="AY125" i="1" a="1"/>
  <c r="AY125" i="1" s="1"/>
  <c r="AW380" i="1"/>
  <c r="EO380" i="1" s="1"/>
  <c r="R380" i="1" s="1"/>
  <c r="S380" i="1" s="1"/>
  <c r="AY380" i="1" a="1"/>
  <c r="AY380" i="1" s="1"/>
  <c r="AW326" i="1"/>
  <c r="EO326" i="1" s="1"/>
  <c r="R326" i="1" s="1"/>
  <c r="S326" i="1" s="1"/>
  <c r="AY326" i="1" a="1"/>
  <c r="AY326" i="1" s="1"/>
  <c r="AW311" i="1"/>
  <c r="AY311" i="1" a="1"/>
  <c r="AY311" i="1" s="1"/>
  <c r="AW288" i="1"/>
  <c r="AY288" i="1" a="1"/>
  <c r="AY288" i="1" s="1"/>
  <c r="AW38" i="1"/>
  <c r="AY38" i="1" a="1"/>
  <c r="AY38" i="1" s="1"/>
  <c r="AW52" i="1"/>
  <c r="AY52" i="1" a="1"/>
  <c r="AY52" i="1" s="1"/>
  <c r="AW533" i="1"/>
  <c r="EO533" i="1" s="1"/>
  <c r="R533" i="1" s="1"/>
  <c r="S533" i="1" s="1"/>
  <c r="AY533" i="1" a="1"/>
  <c r="AY533" i="1" s="1"/>
  <c r="AW257" i="1"/>
  <c r="AY257" i="1" a="1"/>
  <c r="AY257" i="1" s="1"/>
  <c r="AW462" i="1"/>
  <c r="EO462" i="1" s="1"/>
  <c r="R462" i="1" s="1"/>
  <c r="S462" i="1" s="1"/>
  <c r="AY462" i="1" a="1"/>
  <c r="AY462" i="1" s="1"/>
  <c r="AW373" i="1"/>
  <c r="AY373" i="1" a="1"/>
  <c r="AY373" i="1" s="1"/>
  <c r="AW219" i="1"/>
  <c r="AY219" i="1" a="1"/>
  <c r="AY219" i="1" s="1"/>
  <c r="AW399" i="1"/>
  <c r="AY399" i="1" a="1"/>
  <c r="AY399" i="1" s="1"/>
  <c r="AW376" i="1"/>
  <c r="EO376" i="1" s="1"/>
  <c r="R376" i="1" s="1"/>
  <c r="S376" i="1" s="1"/>
  <c r="AY376" i="1" a="1"/>
  <c r="AY376" i="1" s="1"/>
  <c r="AW60" i="1"/>
  <c r="EO60" i="1" s="1"/>
  <c r="R60" i="1" s="1"/>
  <c r="S60" i="1" s="1"/>
  <c r="AY60" i="1" a="1"/>
  <c r="AY60" i="1" s="1"/>
  <c r="AW374" i="1"/>
  <c r="EO374" i="1" s="1"/>
  <c r="R374" i="1" s="1"/>
  <c r="S374" i="1" s="1"/>
  <c r="AY374" i="1" a="1"/>
  <c r="AY374" i="1" s="1"/>
  <c r="AW527" i="1"/>
  <c r="EO527" i="1" s="1"/>
  <c r="R527" i="1" s="1"/>
  <c r="S527" i="1" s="1"/>
  <c r="AY527" i="1" a="1"/>
  <c r="AY527" i="1" s="1"/>
  <c r="AW193" i="1"/>
  <c r="EO193" i="1" s="1"/>
  <c r="R193" i="1" s="1"/>
  <c r="S193" i="1" s="1"/>
  <c r="AY193" i="1" a="1"/>
  <c r="AY193" i="1" s="1"/>
  <c r="AW221" i="1"/>
  <c r="AY221" i="1" a="1"/>
  <c r="AY221" i="1" s="1"/>
  <c r="AW381" i="1"/>
  <c r="AY381" i="1" a="1"/>
  <c r="AY381" i="1" s="1"/>
  <c r="AW488" i="1"/>
  <c r="AY488" i="1" a="1"/>
  <c r="AY488" i="1" s="1"/>
  <c r="AW362" i="1"/>
  <c r="EO362" i="1" s="1"/>
  <c r="R362" i="1" s="1"/>
  <c r="S362" i="1" s="1"/>
  <c r="AY362" i="1" a="1"/>
  <c r="AY362" i="1" s="1"/>
  <c r="AW291" i="1"/>
  <c r="EO291" i="1" s="1"/>
  <c r="R291" i="1" s="1"/>
  <c r="S291" i="1" s="1"/>
  <c r="AY291" i="1" a="1"/>
  <c r="AY291" i="1" s="1"/>
  <c r="AW166" i="1"/>
  <c r="AY166" i="1" a="1"/>
  <c r="AY166" i="1" s="1"/>
  <c r="AW407" i="1"/>
  <c r="EO407" i="1" s="1"/>
  <c r="R407" i="1" s="1"/>
  <c r="S407" i="1" s="1"/>
  <c r="AY407" i="1" a="1"/>
  <c r="AY407" i="1" s="1"/>
  <c r="AW70" i="1"/>
  <c r="AY70" i="1" a="1"/>
  <c r="AY70" i="1" s="1"/>
  <c r="AW68" i="1"/>
  <c r="AY68" i="1" a="1"/>
  <c r="AY68" i="1" s="1"/>
  <c r="AW305" i="1"/>
  <c r="AY305" i="1" a="1"/>
  <c r="AY305" i="1" s="1"/>
  <c r="AW300" i="1"/>
  <c r="EO300" i="1" s="1"/>
  <c r="R300" i="1" s="1"/>
  <c r="S300" i="1" s="1"/>
  <c r="AY300" i="1" a="1"/>
  <c r="AY300" i="1" s="1"/>
  <c r="AW521" i="1"/>
  <c r="AY521" i="1" a="1"/>
  <c r="AY521" i="1" s="1"/>
  <c r="AW526" i="1"/>
  <c r="EO526" i="1" s="1"/>
  <c r="R526" i="1" s="1"/>
  <c r="S526" i="1" s="1"/>
  <c r="AY526" i="1" a="1"/>
  <c r="AY526" i="1" s="1"/>
  <c r="AW540" i="1"/>
  <c r="EO540" i="1" s="1"/>
  <c r="R540" i="1" s="1"/>
  <c r="S540" i="1" s="1"/>
  <c r="AY540" i="1" a="1"/>
  <c r="AY540" i="1" s="1"/>
  <c r="AW626" i="1"/>
  <c r="EO626" i="1" s="1"/>
  <c r="R626" i="1" s="1"/>
  <c r="S626" i="1" s="1"/>
  <c r="AY626" i="1" a="1"/>
  <c r="AY626" i="1" s="1"/>
  <c r="AW422" i="1"/>
  <c r="AY422" i="1" a="1"/>
  <c r="AY422" i="1" s="1"/>
  <c r="AW229" i="1"/>
  <c r="AY229" i="1" a="1"/>
  <c r="AY229" i="1" s="1"/>
  <c r="AW389" i="1"/>
  <c r="AY389" i="1" a="1"/>
  <c r="AY389" i="1" s="1"/>
  <c r="AW299" i="1"/>
  <c r="AY299" i="1" a="1"/>
  <c r="AY299" i="1" s="1"/>
  <c r="AW228" i="1"/>
  <c r="EO228" i="1" s="1"/>
  <c r="R228" i="1" s="1"/>
  <c r="S228" i="1" s="1"/>
  <c r="AY228" i="1" a="1"/>
  <c r="AY228" i="1" s="1"/>
  <c r="AW174" i="1"/>
  <c r="EO174" i="1" s="1"/>
  <c r="R174" i="1" s="1"/>
  <c r="S174" i="1" s="1"/>
  <c r="AY174" i="1" a="1"/>
  <c r="AY174" i="1" s="1"/>
  <c r="AW76" i="1"/>
  <c r="AY76" i="1" a="1"/>
  <c r="AY76" i="1" s="1"/>
  <c r="AW186" i="1"/>
  <c r="EO186" i="1" s="1"/>
  <c r="R186" i="1" s="1"/>
  <c r="S186" i="1" s="1"/>
  <c r="AY186" i="1" a="1"/>
  <c r="AY186" i="1" s="1"/>
  <c r="EO356" i="1"/>
  <c r="R356" i="1" s="1"/>
  <c r="S356" i="1" s="1"/>
  <c r="EO254" i="1"/>
  <c r="R254" i="1" s="1"/>
  <c r="S254" i="1" s="1"/>
  <c r="AW577" i="1"/>
  <c r="AY577" i="1" a="1"/>
  <c r="AY577" i="1" s="1"/>
  <c r="AW594" i="1"/>
  <c r="EO594" i="1" s="1"/>
  <c r="R594" i="1" s="1"/>
  <c r="S594" i="1" s="1"/>
  <c r="AY594" i="1" a="1"/>
  <c r="AY594" i="1" s="1"/>
  <c r="AW664" i="1"/>
  <c r="EO664" i="1" s="1"/>
  <c r="R664" i="1" s="1"/>
  <c r="S664" i="1" s="1"/>
  <c r="AY664" i="1" a="1"/>
  <c r="AY664" i="1" s="1"/>
  <c r="AW250" i="1"/>
  <c r="EO250" i="1" s="1"/>
  <c r="R250" i="1" s="1"/>
  <c r="S250" i="1" s="1"/>
  <c r="AY250" i="1" a="1"/>
  <c r="AY250" i="1" s="1"/>
  <c r="AW134" i="1"/>
  <c r="EO134" i="1" s="1"/>
  <c r="R134" i="1" s="1"/>
  <c r="S134" i="1" s="1"/>
  <c r="AY134" i="1" a="1"/>
  <c r="AY134" i="1" s="1"/>
  <c r="AW143" i="1"/>
  <c r="EO143" i="1" s="1"/>
  <c r="R143" i="1" s="1"/>
  <c r="S143" i="1" s="1"/>
  <c r="AY143" i="1" a="1"/>
  <c r="AY143" i="1" s="1"/>
  <c r="AW329" i="1"/>
  <c r="EO329" i="1" s="1"/>
  <c r="R329" i="1" s="1"/>
  <c r="S329" i="1" s="1"/>
  <c r="AY329" i="1" a="1"/>
  <c r="AY329" i="1" s="1"/>
  <c r="AW177" i="1"/>
  <c r="EO177" i="1" s="1"/>
  <c r="R177" i="1" s="1"/>
  <c r="S177" i="1" s="1"/>
  <c r="AY177" i="1" a="1"/>
  <c r="AY177" i="1" s="1"/>
  <c r="AW29" i="1"/>
  <c r="EO29" i="1" s="1"/>
  <c r="R29" i="1" s="1"/>
  <c r="S29" i="1" s="1"/>
  <c r="AY29" i="1" a="1"/>
  <c r="AY29" i="1" s="1"/>
  <c r="AW129" i="1"/>
  <c r="EO129" i="1" s="1"/>
  <c r="R129" i="1" s="1"/>
  <c r="S129" i="1" s="1"/>
  <c r="AY129" i="1" a="1"/>
  <c r="AY129" i="1" s="1"/>
  <c r="AW137" i="1"/>
  <c r="AY137" i="1" a="1"/>
  <c r="AY137" i="1" s="1"/>
  <c r="EO172" i="1"/>
  <c r="R172" i="1" s="1"/>
  <c r="S172" i="1" s="1"/>
  <c r="AW629" i="1"/>
  <c r="EO629" i="1" s="1"/>
  <c r="R629" i="1" s="1"/>
  <c r="S629" i="1" s="1"/>
  <c r="AY629" i="1" a="1"/>
  <c r="AY629" i="1" s="1"/>
  <c r="AW630" i="1"/>
  <c r="EO630" i="1" s="1"/>
  <c r="R630" i="1" s="1"/>
  <c r="S630" i="1" s="1"/>
  <c r="AY630" i="1" a="1"/>
  <c r="AY630" i="1" s="1"/>
  <c r="AW590" i="1"/>
  <c r="EO590" i="1" s="1"/>
  <c r="R590" i="1" s="1"/>
  <c r="S590" i="1" s="1"/>
  <c r="AY590" i="1" a="1"/>
  <c r="AY590" i="1" s="1"/>
  <c r="AW649" i="1"/>
  <c r="EO649" i="1" s="1"/>
  <c r="R649" i="1" s="1"/>
  <c r="S649" i="1" s="1"/>
  <c r="AY649" i="1" a="1"/>
  <c r="AY649" i="1" s="1"/>
  <c r="AW510" i="1"/>
  <c r="EO510" i="1" s="1"/>
  <c r="R510" i="1" s="1"/>
  <c r="S510" i="1" s="1"/>
  <c r="AY510" i="1" a="1"/>
  <c r="AY510" i="1" s="1"/>
  <c r="AW36" i="1"/>
  <c r="AY36" i="1" a="1"/>
  <c r="AY36" i="1" s="1"/>
  <c r="AW310" i="1"/>
  <c r="AY310" i="1" a="1"/>
  <c r="AY310" i="1" s="1"/>
  <c r="AW84" i="1"/>
  <c r="EO84" i="1" s="1"/>
  <c r="R84" i="1" s="1"/>
  <c r="S84" i="1" s="1"/>
  <c r="AY84" i="1" a="1"/>
  <c r="AY84" i="1" s="1"/>
  <c r="AW636" i="1"/>
  <c r="EO636" i="1" s="1"/>
  <c r="R636" i="1" s="1"/>
  <c r="S636" i="1" s="1"/>
  <c r="AY636" i="1" a="1"/>
  <c r="AY636" i="1" s="1"/>
  <c r="AW249" i="1"/>
  <c r="AY249" i="1" a="1"/>
  <c r="AY249" i="1" s="1"/>
  <c r="AW225" i="1"/>
  <c r="EO225" i="1" s="1"/>
  <c r="R225" i="1" s="1"/>
  <c r="S225" i="1" s="1"/>
  <c r="AY225" i="1" a="1"/>
  <c r="AY225" i="1" s="1"/>
  <c r="AW420" i="1"/>
  <c r="EO420" i="1" s="1"/>
  <c r="R420" i="1" s="1"/>
  <c r="S420" i="1" s="1"/>
  <c r="AY420" i="1" a="1"/>
  <c r="AY420" i="1" s="1"/>
  <c r="AW479" i="1"/>
  <c r="AY479" i="1" a="1"/>
  <c r="AY479" i="1" s="1"/>
  <c r="AW274" i="1"/>
  <c r="EO274" i="1" s="1"/>
  <c r="R274" i="1" s="1"/>
  <c r="S274" i="1" s="1"/>
  <c r="AY274" i="1" a="1"/>
  <c r="AY274" i="1" s="1"/>
  <c r="AW203" i="1"/>
  <c r="AY203" i="1" a="1"/>
  <c r="AY203" i="1" s="1"/>
  <c r="AW133" i="1"/>
  <c r="EO133" i="1" s="1"/>
  <c r="R133" i="1" s="1"/>
  <c r="S133" i="1" s="1"/>
  <c r="AY133" i="1" a="1"/>
  <c r="AY133" i="1" s="1"/>
  <c r="AW79" i="1"/>
  <c r="EO79" i="1" s="1"/>
  <c r="R79" i="1" s="1"/>
  <c r="S79" i="1" s="1"/>
  <c r="AY79" i="1" a="1"/>
  <c r="AY79" i="1" s="1"/>
  <c r="AW334" i="1"/>
  <c r="EO334" i="1" s="1"/>
  <c r="R334" i="1" s="1"/>
  <c r="S334" i="1" s="1"/>
  <c r="AY334" i="1" a="1"/>
  <c r="AY334" i="1" s="1"/>
  <c r="AW319" i="1"/>
  <c r="EO319" i="1" s="1"/>
  <c r="R319" i="1" s="1"/>
  <c r="S319" i="1" s="1"/>
  <c r="AY319" i="1" a="1"/>
  <c r="AY319" i="1" s="1"/>
  <c r="AW296" i="1"/>
  <c r="EO296" i="1" s="1"/>
  <c r="R296" i="1" s="1"/>
  <c r="S296" i="1" s="1"/>
  <c r="AY296" i="1" a="1"/>
  <c r="AY296" i="1" s="1"/>
  <c r="AW453" i="1"/>
  <c r="EO453" i="1" s="1"/>
  <c r="R453" i="1" s="1"/>
  <c r="S453" i="1" s="1"/>
  <c r="AY453" i="1" a="1"/>
  <c r="AY453" i="1" s="1"/>
  <c r="AW246" i="1"/>
  <c r="EO246" i="1" s="1"/>
  <c r="R246" i="1" s="1"/>
  <c r="S246" i="1" s="1"/>
  <c r="AY246" i="1" a="1"/>
  <c r="AY246" i="1" s="1"/>
  <c r="AW519" i="1"/>
  <c r="AY519" i="1" a="1"/>
  <c r="AY519" i="1" s="1"/>
  <c r="AW565" i="1"/>
  <c r="EO565" i="1" s="1"/>
  <c r="R565" i="1" s="1"/>
  <c r="S565" i="1" s="1"/>
  <c r="AY565" i="1" a="1"/>
  <c r="AY565" i="1" s="1"/>
  <c r="AW530" i="1"/>
  <c r="EO530" i="1" s="1"/>
  <c r="R530" i="1" s="1"/>
  <c r="S530" i="1" s="1"/>
  <c r="AY530" i="1" a="1"/>
  <c r="AY530" i="1" s="1"/>
  <c r="AW660" i="1"/>
  <c r="EO660" i="1" s="1"/>
  <c r="R660" i="1" s="1"/>
  <c r="S660" i="1" s="1"/>
  <c r="AY660" i="1" a="1"/>
  <c r="AY660" i="1" s="1"/>
  <c r="AW6" i="1"/>
  <c r="EO6" i="1" s="1"/>
  <c r="R6" i="1" s="1"/>
  <c r="S6" i="1" s="1"/>
  <c r="AY6" i="1" a="1"/>
  <c r="AY6" i="1" s="1"/>
  <c r="AW237" i="1"/>
  <c r="EO237" i="1" s="1"/>
  <c r="R237" i="1" s="1"/>
  <c r="S237" i="1" s="1"/>
  <c r="AY237" i="1" a="1"/>
  <c r="AY237" i="1" s="1"/>
  <c r="AW486" i="1"/>
  <c r="AY486" i="1" a="1"/>
  <c r="AY486" i="1" s="1"/>
  <c r="AW346" i="1"/>
  <c r="EO346" i="1" s="1"/>
  <c r="R346" i="1" s="1"/>
  <c r="S346" i="1" s="1"/>
  <c r="AY346" i="1" a="1"/>
  <c r="AY346" i="1" s="1"/>
  <c r="AW275" i="1"/>
  <c r="AY275" i="1" a="1"/>
  <c r="AY275" i="1" s="1"/>
  <c r="AW204" i="1"/>
  <c r="EO204" i="1" s="1"/>
  <c r="R204" i="1" s="1"/>
  <c r="S204" i="1" s="1"/>
  <c r="AY204" i="1" a="1"/>
  <c r="AY204" i="1" s="1"/>
  <c r="AW151" i="1"/>
  <c r="AY151" i="1" a="1"/>
  <c r="AY151" i="1" s="1"/>
  <c r="AW391" i="1"/>
  <c r="EO391" i="1" s="1"/>
  <c r="R391" i="1" s="1"/>
  <c r="S391" i="1" s="1"/>
  <c r="AY391" i="1" a="1"/>
  <c r="AY391" i="1" s="1"/>
  <c r="AW464" i="1"/>
  <c r="AY464" i="1" a="1"/>
  <c r="AY464" i="1" s="1"/>
  <c r="EO310" i="1"/>
  <c r="R310" i="1" s="1"/>
  <c r="S310" i="1" s="1"/>
  <c r="AW81" i="1"/>
  <c r="EO81" i="1" s="1"/>
  <c r="R81" i="1" s="1"/>
  <c r="S81" i="1" s="1"/>
  <c r="AY81" i="1" a="1"/>
  <c r="AY81" i="1" s="1"/>
  <c r="EO451" i="1"/>
  <c r="R451" i="1" s="1"/>
  <c r="S451" i="1" s="1"/>
  <c r="AW105" i="1"/>
  <c r="EO105" i="1" s="1"/>
  <c r="R105" i="1" s="1"/>
  <c r="S105" i="1" s="1"/>
  <c r="AY105" i="1" a="1"/>
  <c r="AY105" i="1" s="1"/>
  <c r="AW231" i="1"/>
  <c r="AY231" i="1" a="1"/>
  <c r="AY231" i="1" s="1"/>
  <c r="AW485" i="1"/>
  <c r="EO485" i="1" s="1"/>
  <c r="R485" i="1" s="1"/>
  <c r="S485" i="1" s="1"/>
  <c r="AY485" i="1" a="1"/>
  <c r="AY485" i="1" s="1"/>
  <c r="AW196" i="1"/>
  <c r="EO196" i="1" s="1"/>
  <c r="R196" i="1" s="1"/>
  <c r="S196" i="1" s="1"/>
  <c r="AY196" i="1" a="1"/>
  <c r="AY196" i="1" s="1"/>
  <c r="AW44" i="1"/>
  <c r="EO44" i="1" s="1"/>
  <c r="R44" i="1" s="1"/>
  <c r="S44" i="1" s="1"/>
  <c r="AY44" i="1" a="1"/>
  <c r="AY44" i="1" s="1"/>
  <c r="AW272" i="1"/>
  <c r="EO272" i="1" s="1"/>
  <c r="R272" i="1" s="1"/>
  <c r="S272" i="1" s="1"/>
  <c r="AY272" i="1" a="1"/>
  <c r="AY272" i="1" s="1"/>
  <c r="AW692" i="1"/>
  <c r="EO692" i="1" s="1"/>
  <c r="R692" i="1" s="1"/>
  <c r="S692" i="1" s="1"/>
  <c r="AY692" i="1" a="1"/>
  <c r="AY692" i="1" s="1"/>
  <c r="AW168" i="1"/>
  <c r="EO168" i="1" s="1"/>
  <c r="R168" i="1" s="1"/>
  <c r="S168" i="1" s="1"/>
  <c r="AY168" i="1" a="1"/>
  <c r="AY168" i="1" s="1"/>
  <c r="AW42" i="1"/>
  <c r="EO42" i="1" s="1"/>
  <c r="R42" i="1" s="1"/>
  <c r="S42" i="1" s="1"/>
  <c r="AY42" i="1" a="1"/>
  <c r="AY42" i="1" s="1"/>
  <c r="AW43" i="1"/>
  <c r="AY43" i="1" a="1"/>
  <c r="AY43" i="1" s="1"/>
  <c r="EO171" i="1"/>
  <c r="R171" i="1" s="1"/>
  <c r="S171" i="1" s="1"/>
  <c r="EO372" i="1"/>
  <c r="R372" i="1" s="1"/>
  <c r="S372" i="1" s="1"/>
  <c r="EO476" i="1"/>
  <c r="R476" i="1" s="1"/>
  <c r="S476" i="1" s="1"/>
  <c r="EO141" i="1"/>
  <c r="R141" i="1" s="1"/>
  <c r="S141" i="1" s="1"/>
  <c r="AW82" i="1"/>
  <c r="AY82" i="1" a="1"/>
  <c r="AY82" i="1" s="1"/>
  <c r="AW48" i="1"/>
  <c r="EO48" i="1" s="1"/>
  <c r="R48" i="1" s="1"/>
  <c r="S48" i="1" s="1"/>
  <c r="AY48" i="1" a="1"/>
  <c r="AY48" i="1" s="1"/>
  <c r="AW120" i="1"/>
  <c r="EO120" i="1" s="1"/>
  <c r="R120" i="1" s="1"/>
  <c r="S120" i="1" s="1"/>
  <c r="AY120" i="1" a="1"/>
  <c r="AY120" i="1" s="1"/>
  <c r="EO578" i="1"/>
  <c r="R578" i="1" s="1"/>
  <c r="S578" i="1" s="1"/>
  <c r="AW669" i="1"/>
  <c r="EO669" i="1" s="1"/>
  <c r="R669" i="1" s="1"/>
  <c r="S669" i="1" s="1"/>
  <c r="AY669" i="1" a="1"/>
  <c r="AY669" i="1" s="1"/>
  <c r="EO553" i="1"/>
  <c r="R553" i="1" s="1"/>
  <c r="S553" i="1" s="1"/>
  <c r="AW653" i="1"/>
  <c r="EO653" i="1" s="1"/>
  <c r="R653" i="1" s="1"/>
  <c r="S653" i="1" s="1"/>
  <c r="AY653" i="1" a="1"/>
  <c r="AY653" i="1" s="1"/>
  <c r="AW585" i="1"/>
  <c r="EO585" i="1" s="1"/>
  <c r="R585" i="1" s="1"/>
  <c r="S585" i="1" s="1"/>
  <c r="AY585" i="1" a="1"/>
  <c r="AY585" i="1" s="1"/>
  <c r="AW654" i="1"/>
  <c r="AY654" i="1" a="1"/>
  <c r="AY654" i="1" s="1"/>
  <c r="AW561" i="1"/>
  <c r="AY561" i="1" a="1"/>
  <c r="AY561" i="1" s="1"/>
  <c r="AW681" i="1"/>
  <c r="AY681" i="1" a="1"/>
  <c r="AY681" i="1" s="1"/>
  <c r="AW633" i="1"/>
  <c r="EO633" i="1" s="1"/>
  <c r="R633" i="1" s="1"/>
  <c r="S633" i="1" s="1"/>
  <c r="AY633" i="1" a="1"/>
  <c r="AY633" i="1" s="1"/>
  <c r="AW93" i="1"/>
  <c r="EO93" i="1" s="1"/>
  <c r="R93" i="1" s="1"/>
  <c r="S93" i="1" s="1"/>
  <c r="AY93" i="1" a="1"/>
  <c r="AY93" i="1" s="1"/>
  <c r="AW107" i="1"/>
  <c r="EO107" i="1" s="1"/>
  <c r="R107" i="1" s="1"/>
  <c r="S107" i="1" s="1"/>
  <c r="AY107" i="1" a="1"/>
  <c r="AY107" i="1" s="1"/>
  <c r="EO166" i="1"/>
  <c r="R166" i="1" s="1"/>
  <c r="S166" i="1" s="1"/>
  <c r="EO419" i="1"/>
  <c r="R419" i="1" s="1"/>
  <c r="S419" i="1" s="1"/>
  <c r="AW58" i="1"/>
  <c r="EO58" i="1" s="1"/>
  <c r="R58" i="1" s="1"/>
  <c r="S58" i="1" s="1"/>
  <c r="AY58" i="1" a="1"/>
  <c r="AY58" i="1" s="1"/>
  <c r="AW66" i="1"/>
  <c r="EO66" i="1" s="1"/>
  <c r="R66" i="1" s="1"/>
  <c r="S66" i="1" s="1"/>
  <c r="AY66" i="1" a="1"/>
  <c r="AY66" i="1" s="1"/>
  <c r="AW17" i="1"/>
  <c r="EO17" i="1" s="1"/>
  <c r="R17" i="1" s="1"/>
  <c r="S17" i="1" s="1"/>
  <c r="AY17" i="1" a="1"/>
  <c r="AY17" i="1" s="1"/>
  <c r="EO427" i="1"/>
  <c r="R427" i="1" s="1"/>
  <c r="S427" i="1" s="1"/>
  <c r="EO214" i="1"/>
  <c r="R214" i="1" s="1"/>
  <c r="S214" i="1" s="1"/>
  <c r="AW41" i="1"/>
  <c r="EO41" i="1" s="1"/>
  <c r="R41" i="1" s="1"/>
  <c r="S41" i="1" s="1"/>
  <c r="AY41" i="1" a="1"/>
  <c r="AY41" i="1" s="1"/>
  <c r="EO366" i="1"/>
  <c r="R366" i="1" s="1"/>
  <c r="S366" i="1" s="1"/>
  <c r="AW507" i="1"/>
  <c r="AY507" i="1" a="1"/>
  <c r="AY507" i="1" s="1"/>
  <c r="AW538" i="1"/>
  <c r="EO538" i="1" s="1"/>
  <c r="R538" i="1" s="1"/>
  <c r="S538" i="1" s="1"/>
  <c r="AY538" i="1" a="1"/>
  <c r="AY538" i="1" s="1"/>
  <c r="AW688" i="1"/>
  <c r="AY688" i="1" a="1"/>
  <c r="AY688" i="1" s="1"/>
  <c r="AW572" i="1"/>
  <c r="EO572" i="1" s="1"/>
  <c r="R572" i="1" s="1"/>
  <c r="S572" i="1" s="1"/>
  <c r="AY572" i="1" a="1"/>
  <c r="AY572" i="1" s="1"/>
  <c r="EO609" i="1"/>
  <c r="R609" i="1" s="1"/>
  <c r="S609" i="1" s="1"/>
  <c r="AW650" i="1"/>
  <c r="EO650" i="1" s="1"/>
  <c r="R650" i="1" s="1"/>
  <c r="S650" i="1" s="1"/>
  <c r="AY650" i="1" a="1"/>
  <c r="AY650" i="1" s="1"/>
  <c r="AW672" i="1"/>
  <c r="EO672" i="1" s="1"/>
  <c r="R672" i="1" s="1"/>
  <c r="S672" i="1" s="1"/>
  <c r="AY672" i="1" a="1"/>
  <c r="AY672" i="1" s="1"/>
  <c r="AW644" i="1"/>
  <c r="AY644" i="1" a="1"/>
  <c r="AY644" i="1" s="1"/>
  <c r="AW659" i="1"/>
  <c r="EO659" i="1" s="1"/>
  <c r="R659" i="1" s="1"/>
  <c r="S659" i="1" s="1"/>
  <c r="AY659" i="1" a="1"/>
  <c r="AY659" i="1" s="1"/>
  <c r="EO628" i="1"/>
  <c r="R628" i="1" s="1"/>
  <c r="S628" i="1" s="1"/>
  <c r="AW500" i="1"/>
  <c r="EO500" i="1" s="1"/>
  <c r="R500" i="1" s="1"/>
  <c r="S500" i="1" s="1"/>
  <c r="AY500" i="1" a="1"/>
  <c r="AY500" i="1" s="1"/>
  <c r="AW676" i="1"/>
  <c r="EO676" i="1" s="1"/>
  <c r="R676" i="1" s="1"/>
  <c r="S676" i="1" s="1"/>
  <c r="AY676" i="1" a="1"/>
  <c r="AY676" i="1" s="1"/>
  <c r="AW454" i="1"/>
  <c r="AY454" i="1" a="1"/>
  <c r="AY454" i="1" s="1"/>
  <c r="AW484" i="1"/>
  <c r="AY484" i="1" a="1"/>
  <c r="AY484" i="1" s="1"/>
  <c r="AW465" i="1"/>
  <c r="AY465" i="1" a="1"/>
  <c r="AY465" i="1" s="1"/>
  <c r="AW315" i="1"/>
  <c r="EO315" i="1" s="1"/>
  <c r="R315" i="1" s="1"/>
  <c r="S315" i="1" s="1"/>
  <c r="AY315" i="1" a="1"/>
  <c r="AY315" i="1" s="1"/>
  <c r="AW244" i="1"/>
  <c r="EO244" i="1" s="1"/>
  <c r="R244" i="1" s="1"/>
  <c r="S244" i="1" s="1"/>
  <c r="AY244" i="1" a="1"/>
  <c r="AY244" i="1" s="1"/>
  <c r="AW190" i="1"/>
  <c r="EO190" i="1" s="1"/>
  <c r="R190" i="1" s="1"/>
  <c r="S190" i="1" s="1"/>
  <c r="AY190" i="1" a="1"/>
  <c r="AY190" i="1" s="1"/>
  <c r="AW175" i="1"/>
  <c r="EO175" i="1" s="1"/>
  <c r="R175" i="1" s="1"/>
  <c r="S175" i="1" s="1"/>
  <c r="AY175" i="1" a="1"/>
  <c r="AY175" i="1" s="1"/>
  <c r="AW436" i="1"/>
  <c r="EO436" i="1" s="1"/>
  <c r="R436" i="1" s="1"/>
  <c r="S436" i="1" s="1"/>
  <c r="AY436" i="1" a="1"/>
  <c r="AY436" i="1" s="1"/>
  <c r="AW55" i="1"/>
  <c r="EO55" i="1" s="1"/>
  <c r="R55" i="1" s="1"/>
  <c r="S55" i="1" s="1"/>
  <c r="AY55" i="1" a="1"/>
  <c r="AY55" i="1" s="1"/>
  <c r="AW517" i="1"/>
  <c r="EO517" i="1" s="1"/>
  <c r="R517" i="1" s="1"/>
  <c r="S517" i="1" s="1"/>
  <c r="AY517" i="1" a="1"/>
  <c r="AY517" i="1" s="1"/>
  <c r="AW582" i="1"/>
  <c r="EO582" i="1" s="1"/>
  <c r="R582" i="1" s="1"/>
  <c r="S582" i="1" s="1"/>
  <c r="AY582" i="1" a="1"/>
  <c r="AY582" i="1" s="1"/>
  <c r="AW602" i="1"/>
  <c r="EO602" i="1" s="1"/>
  <c r="R602" i="1" s="1"/>
  <c r="S602" i="1" s="1"/>
  <c r="AY602" i="1" a="1"/>
  <c r="AY602" i="1" s="1"/>
  <c r="AW16" i="1"/>
  <c r="EO16" i="1" s="1"/>
  <c r="R16" i="1" s="1"/>
  <c r="S16" i="1" s="1"/>
  <c r="AY16" i="1" a="1"/>
  <c r="AY16" i="1" s="1"/>
  <c r="AW233" i="1"/>
  <c r="EO233" i="1" s="1"/>
  <c r="R233" i="1" s="1"/>
  <c r="S233" i="1" s="1"/>
  <c r="AY233" i="1" a="1"/>
  <c r="AY233" i="1" s="1"/>
  <c r="AW126" i="1"/>
  <c r="EO126" i="1" s="1"/>
  <c r="R126" i="1" s="1"/>
  <c r="S126" i="1" s="1"/>
  <c r="AY126" i="1" a="1"/>
  <c r="AY126" i="1" s="1"/>
  <c r="AW477" i="1"/>
  <c r="EO477" i="1" s="1"/>
  <c r="R477" i="1" s="1"/>
  <c r="S477" i="1" s="1"/>
  <c r="AY477" i="1" a="1"/>
  <c r="AY477" i="1" s="1"/>
  <c r="AW330" i="1"/>
  <c r="EO330" i="1" s="1"/>
  <c r="R330" i="1" s="1"/>
  <c r="S330" i="1" s="1"/>
  <c r="AY330" i="1" a="1"/>
  <c r="AY330" i="1" s="1"/>
  <c r="AW259" i="1"/>
  <c r="AY259" i="1" a="1"/>
  <c r="AY259" i="1" s="1"/>
  <c r="AW188" i="1"/>
  <c r="EO188" i="1" s="1"/>
  <c r="R188" i="1" s="1"/>
  <c r="S188" i="1" s="1"/>
  <c r="AY188" i="1" a="1"/>
  <c r="AY188" i="1" s="1"/>
  <c r="AW63" i="1"/>
  <c r="EO63" i="1" s="1"/>
  <c r="R63" i="1" s="1"/>
  <c r="S63" i="1" s="1"/>
  <c r="AY63" i="1" a="1"/>
  <c r="AY63" i="1" s="1"/>
  <c r="AW102" i="1"/>
  <c r="AY102" i="1" a="1"/>
  <c r="AY102" i="1" s="1"/>
  <c r="AW359" i="1"/>
  <c r="AY359" i="1" a="1"/>
  <c r="AY359" i="1" s="1"/>
  <c r="AW570" i="1"/>
  <c r="EO570" i="1" s="1"/>
  <c r="R570" i="1" s="1"/>
  <c r="S570" i="1" s="1"/>
  <c r="AY570" i="1" a="1"/>
  <c r="AY570" i="1" s="1"/>
  <c r="AW547" i="1"/>
  <c r="EO547" i="1" s="1"/>
  <c r="R547" i="1" s="1"/>
  <c r="S547" i="1" s="1"/>
  <c r="AY547" i="1" a="1"/>
  <c r="AY547" i="1" s="1"/>
  <c r="AW337" i="1"/>
  <c r="AY337" i="1" a="1"/>
  <c r="AY337" i="1" s="1"/>
  <c r="AW434" i="1"/>
  <c r="AY434" i="1" a="1"/>
  <c r="AY434" i="1" s="1"/>
  <c r="AW283" i="1"/>
  <c r="AY283" i="1" a="1"/>
  <c r="AY283" i="1" s="1"/>
  <c r="AW176" i="1"/>
  <c r="EO176" i="1" s="1"/>
  <c r="R176" i="1" s="1"/>
  <c r="S176" i="1" s="1"/>
  <c r="AY176" i="1" a="1"/>
  <c r="AY176" i="1" s="1"/>
  <c r="AW408" i="1"/>
  <c r="EO408" i="1" s="1"/>
  <c r="R408" i="1" s="1"/>
  <c r="S408" i="1" s="1"/>
  <c r="AY408" i="1" a="1"/>
  <c r="AY408" i="1" s="1"/>
  <c r="AW62" i="1"/>
  <c r="AY62" i="1" a="1"/>
  <c r="AY62" i="1" s="1"/>
  <c r="AW588" i="1"/>
  <c r="EO588" i="1" s="1"/>
  <c r="R588" i="1" s="1"/>
  <c r="S588" i="1" s="1"/>
  <c r="AY588" i="1" a="1"/>
  <c r="AY588" i="1" s="1"/>
  <c r="AW200" i="1"/>
  <c r="AY200" i="1" a="1"/>
  <c r="AY200" i="1" s="1"/>
  <c r="AW560" i="1"/>
  <c r="EO560" i="1" s="1"/>
  <c r="R560" i="1" s="1"/>
  <c r="S560" i="1" s="1"/>
  <c r="AY560" i="1" a="1"/>
  <c r="AY560" i="1" s="1"/>
  <c r="AW499" i="1"/>
  <c r="EO499" i="1" s="1"/>
  <c r="R499" i="1" s="1"/>
  <c r="S499" i="1" s="1"/>
  <c r="AY499" i="1" a="1"/>
  <c r="AY499" i="1" s="1"/>
  <c r="AW625" i="1"/>
  <c r="EO625" i="1" s="1"/>
  <c r="R625" i="1" s="1"/>
  <c r="S625" i="1" s="1"/>
  <c r="AY625" i="1" a="1"/>
  <c r="AY625" i="1" s="1"/>
  <c r="AW475" i="1"/>
  <c r="EO475" i="1" s="1"/>
  <c r="R475" i="1" s="1"/>
  <c r="S475" i="1" s="1"/>
  <c r="AY475" i="1" a="1"/>
  <c r="AY475" i="1" s="1"/>
  <c r="AW442" i="1"/>
  <c r="EO442" i="1" s="1"/>
  <c r="R442" i="1" s="1"/>
  <c r="S442" i="1" s="1"/>
  <c r="AY442" i="1" a="1"/>
  <c r="AY442" i="1" s="1"/>
  <c r="AW170" i="1"/>
  <c r="EO170" i="1" s="1"/>
  <c r="R170" i="1" s="1"/>
  <c r="S170" i="1" s="1"/>
  <c r="AY170" i="1" a="1"/>
  <c r="AY170" i="1" s="1"/>
  <c r="AW169" i="1"/>
  <c r="EO169" i="1" s="1"/>
  <c r="R169" i="1" s="1"/>
  <c r="S169" i="1" s="1"/>
  <c r="AY169" i="1" a="1"/>
  <c r="AY169" i="1" s="1"/>
  <c r="AW355" i="1"/>
  <c r="EO355" i="1" s="1"/>
  <c r="R355" i="1" s="1"/>
  <c r="S355" i="1" s="1"/>
  <c r="AY355" i="1" a="1"/>
  <c r="AY355" i="1" s="1"/>
  <c r="AW416" i="1"/>
  <c r="EO416" i="1" s="1"/>
  <c r="R416" i="1" s="1"/>
  <c r="S416" i="1" s="1"/>
  <c r="AY416" i="1" a="1"/>
  <c r="AY416" i="1" s="1"/>
  <c r="AW31" i="1"/>
  <c r="EO31" i="1" s="1"/>
  <c r="R31" i="1" s="1"/>
  <c r="S31" i="1" s="1"/>
  <c r="AY31" i="1" a="1"/>
  <c r="AY31" i="1" s="1"/>
  <c r="AW501" i="1"/>
  <c r="EO501" i="1" s="1"/>
  <c r="R501" i="1" s="1"/>
  <c r="S501" i="1" s="1"/>
  <c r="AY501" i="1" a="1"/>
  <c r="AY501" i="1" s="1"/>
  <c r="AW11" i="1"/>
  <c r="EO11" i="1" s="1"/>
  <c r="R11" i="1" s="1"/>
  <c r="S11" i="1" s="1"/>
  <c r="AY11" i="1" a="1"/>
  <c r="AY11" i="1" s="1"/>
  <c r="AW423" i="1"/>
  <c r="EO423" i="1" s="1"/>
  <c r="R423" i="1" s="1"/>
  <c r="S423" i="1" s="1"/>
  <c r="AY423" i="1" a="1"/>
  <c r="AY423" i="1" s="1"/>
  <c r="AW537" i="1"/>
  <c r="EO537" i="1" s="1"/>
  <c r="R537" i="1" s="1"/>
  <c r="S537" i="1" s="1"/>
  <c r="AY537" i="1" a="1"/>
  <c r="AY537" i="1" s="1"/>
  <c r="AW556" i="1"/>
  <c r="EO556" i="1" s="1"/>
  <c r="R556" i="1" s="1"/>
  <c r="S556" i="1" s="1"/>
  <c r="AY556" i="1" a="1"/>
  <c r="AY556" i="1" s="1"/>
  <c r="AW674" i="1"/>
  <c r="EO674" i="1" s="1"/>
  <c r="R674" i="1" s="1"/>
  <c r="S674" i="1" s="1"/>
  <c r="AY674" i="1" a="1"/>
  <c r="AY674" i="1" s="1"/>
  <c r="AW345" i="1"/>
  <c r="EO345" i="1" s="1"/>
  <c r="R345" i="1" s="1"/>
  <c r="S345" i="1" s="1"/>
  <c r="AY345" i="1" a="1"/>
  <c r="AY345" i="1" s="1"/>
  <c r="AW483" i="1"/>
  <c r="EO483" i="1" s="1"/>
  <c r="R483" i="1" s="1"/>
  <c r="S483" i="1" s="1"/>
  <c r="AY483" i="1" a="1"/>
  <c r="AY483" i="1" s="1"/>
  <c r="AW450" i="1"/>
  <c r="AY450" i="1" a="1"/>
  <c r="AY450" i="1" s="1"/>
  <c r="AW178" i="1"/>
  <c r="EO178" i="1" s="1"/>
  <c r="R178" i="1" s="1"/>
  <c r="S178" i="1" s="1"/>
  <c r="AY178" i="1" a="1"/>
  <c r="AY178" i="1" s="1"/>
  <c r="AW363" i="1"/>
  <c r="EO363" i="1" s="1"/>
  <c r="R363" i="1" s="1"/>
  <c r="S363" i="1" s="1"/>
  <c r="AY363" i="1" a="1"/>
  <c r="AY363" i="1" s="1"/>
  <c r="AW238" i="1"/>
  <c r="EO238" i="1" s="1"/>
  <c r="R238" i="1" s="1"/>
  <c r="S238" i="1" s="1"/>
  <c r="AY238" i="1" a="1"/>
  <c r="AY238" i="1" s="1"/>
  <c r="AW223" i="1"/>
  <c r="AY223" i="1" a="1"/>
  <c r="AY223" i="1" s="1"/>
  <c r="AW192" i="1"/>
  <c r="EO192" i="1" s="1"/>
  <c r="R192" i="1" s="1"/>
  <c r="S192" i="1" s="1"/>
  <c r="AY192" i="1" a="1"/>
  <c r="AY192" i="1" s="1"/>
  <c r="AW307" i="1"/>
  <c r="EO307" i="1" s="1"/>
  <c r="R307" i="1" s="1"/>
  <c r="S307" i="1" s="1"/>
  <c r="AY307" i="1" a="1"/>
  <c r="AY307" i="1" s="1"/>
  <c r="AW20" i="1"/>
  <c r="EO20" i="1" s="1"/>
  <c r="R20" i="1" s="1"/>
  <c r="S20" i="1" s="1"/>
  <c r="AY20" i="1" a="1"/>
  <c r="AY20" i="1" s="1"/>
  <c r="AX698" i="1"/>
  <c r="EO523" i="1"/>
  <c r="R523" i="1" s="1"/>
  <c r="S523" i="1" s="1"/>
  <c r="EO544" i="1"/>
  <c r="R544" i="1" s="1"/>
  <c r="S544" i="1" s="1"/>
  <c r="EO684" i="1"/>
  <c r="R684" i="1" s="1"/>
  <c r="S684" i="1" s="1"/>
  <c r="EO575" i="1"/>
  <c r="R575" i="1" s="1"/>
  <c r="S575" i="1" s="1"/>
  <c r="EO658" i="1"/>
  <c r="R658" i="1" s="1"/>
  <c r="S658" i="1" s="1"/>
  <c r="EO529" i="1"/>
  <c r="R529" i="1" s="1"/>
  <c r="S529" i="1" s="1"/>
  <c r="EO583" i="1"/>
  <c r="R583" i="1" s="1"/>
  <c r="S583" i="1" s="1"/>
  <c r="EO528" i="1"/>
  <c r="R528" i="1" s="1"/>
  <c r="S528" i="1" s="1"/>
  <c r="EO654" i="1"/>
  <c r="R654" i="1" s="1"/>
  <c r="S654" i="1" s="1"/>
  <c r="EO3" i="1"/>
  <c r="R3" i="1" s="1"/>
  <c r="S3" i="1" s="1"/>
  <c r="EO9" i="1"/>
  <c r="R9" i="1" s="1"/>
  <c r="S9" i="1" s="1"/>
  <c r="EO591" i="1"/>
  <c r="R591" i="1" s="1"/>
  <c r="S591" i="1" s="1"/>
  <c r="EO13" i="1"/>
  <c r="R13" i="1" s="1"/>
  <c r="S13" i="1" s="1"/>
  <c r="EO592" i="1"/>
  <c r="R592" i="1" s="1"/>
  <c r="S592" i="1" s="1"/>
  <c r="EO673" i="1"/>
  <c r="R673" i="1" s="1"/>
  <c r="S673" i="1" s="1"/>
  <c r="EO652" i="1"/>
  <c r="R652" i="1" s="1"/>
  <c r="S652" i="1" s="1"/>
  <c r="EO562" i="1"/>
  <c r="R562" i="1" s="1"/>
  <c r="S562" i="1" s="1"/>
  <c r="EO665" i="1"/>
  <c r="R665" i="1" s="1"/>
  <c r="S665" i="1" s="1"/>
  <c r="EO586" i="1"/>
  <c r="R586" i="1" s="1"/>
  <c r="S586" i="1" s="1"/>
  <c r="EO608" i="1"/>
  <c r="R608" i="1" s="1"/>
  <c r="S608" i="1" s="1"/>
  <c r="EO522" i="1"/>
  <c r="R522" i="1" s="1"/>
  <c r="S522" i="1" s="1"/>
  <c r="EO637" i="1"/>
  <c r="R637" i="1" s="1"/>
  <c r="S637" i="1" s="1"/>
  <c r="EO657" i="1"/>
  <c r="R657" i="1" s="1"/>
  <c r="S657" i="1" s="1"/>
  <c r="EO606" i="1"/>
  <c r="R606" i="1" s="1"/>
  <c r="S606" i="1" s="1"/>
  <c r="D88" i="6"/>
  <c r="D83" i="5"/>
  <c r="D85" i="5" s="1"/>
  <c r="D88" i="5" s="1"/>
  <c r="EO632" i="1"/>
  <c r="R632" i="1" s="1"/>
  <c r="S632" i="1" s="1"/>
  <c r="EO663" i="1"/>
  <c r="R663" i="1" s="1"/>
  <c r="S663" i="1" s="1"/>
  <c r="EO595" i="1"/>
  <c r="R595" i="1" s="1"/>
  <c r="S595" i="1" s="1"/>
  <c r="EO651" i="1"/>
  <c r="R651" i="1" s="1"/>
  <c r="S651" i="1" s="1"/>
  <c r="EO627" i="1"/>
  <c r="R627" i="1" s="1"/>
  <c r="S627" i="1" s="1"/>
  <c r="EO682" i="1"/>
  <c r="R682" i="1" s="1"/>
  <c r="S682" i="1" s="1"/>
  <c r="EO668" i="1"/>
  <c r="R668" i="1" s="1"/>
  <c r="S668" i="1" s="1"/>
  <c r="EO620" i="1"/>
  <c r="R620" i="1" s="1"/>
  <c r="S620" i="1" s="1"/>
  <c r="EO561" i="1"/>
  <c r="R561" i="1" s="1"/>
  <c r="S561" i="1" s="1"/>
  <c r="EO688" i="1"/>
  <c r="R688" i="1" s="1"/>
  <c r="S688" i="1" s="1"/>
  <c r="EO689" i="1"/>
  <c r="R689" i="1" s="1"/>
  <c r="S689" i="1" s="1"/>
  <c r="EO680" i="1"/>
  <c r="R680" i="1" s="1"/>
  <c r="S680" i="1" s="1"/>
  <c r="EO571" i="1"/>
  <c r="R571" i="1" s="1"/>
  <c r="S571" i="1" s="1"/>
  <c r="EO577" i="1"/>
  <c r="R577" i="1" s="1"/>
  <c r="S577" i="1" s="1"/>
  <c r="EO337" i="1"/>
  <c r="R337" i="1" s="1"/>
  <c r="S337" i="1" s="1"/>
  <c r="EO645" i="1"/>
  <c r="R645" i="1" s="1"/>
  <c r="S645" i="1" s="1"/>
  <c r="EO623" i="1"/>
  <c r="R623" i="1" s="1"/>
  <c r="S623" i="1" s="1"/>
  <c r="EO648" i="1"/>
  <c r="R648" i="1" s="1"/>
  <c r="S648" i="1" s="1"/>
  <c r="EO656" i="1"/>
  <c r="R656" i="1" s="1"/>
  <c r="S656" i="1" s="1"/>
  <c r="EO548" i="1"/>
  <c r="R548" i="1" s="1"/>
  <c r="S548" i="1" s="1"/>
  <c r="EO647" i="1"/>
  <c r="R647" i="1" s="1"/>
  <c r="S647" i="1" s="1"/>
  <c r="EO580" i="1"/>
  <c r="R580" i="1" s="1"/>
  <c r="S580" i="1" s="1"/>
  <c r="EO566" i="1"/>
  <c r="R566" i="1" s="1"/>
  <c r="S566" i="1" s="1"/>
  <c r="EO598" i="1"/>
  <c r="R598" i="1" s="1"/>
  <c r="S598" i="1" s="1"/>
  <c r="EO683" i="1"/>
  <c r="R683" i="1" s="1"/>
  <c r="S683" i="1" s="1"/>
  <c r="EO504" i="1"/>
  <c r="R504" i="1" s="1"/>
  <c r="S504" i="1" s="1"/>
  <c r="EO675" i="1"/>
  <c r="R675" i="1" s="1"/>
  <c r="S675" i="1" s="1"/>
  <c r="EO644" i="1"/>
  <c r="R644" i="1" s="1"/>
  <c r="S644" i="1" s="1"/>
  <c r="EO568" i="1"/>
  <c r="R568" i="1" s="1"/>
  <c r="S568" i="1" s="1"/>
  <c r="EO614" i="1"/>
  <c r="R614" i="1" s="1"/>
  <c r="S614" i="1" s="1"/>
  <c r="EO503" i="1"/>
  <c r="R503" i="1" s="1"/>
  <c r="S503" i="1" s="1"/>
  <c r="EO685" i="1"/>
  <c r="R685" i="1" s="1"/>
  <c r="S685" i="1" s="1"/>
  <c r="EO559" i="1"/>
  <c r="R559" i="1" s="1"/>
  <c r="S559" i="1" s="1"/>
  <c r="EO508" i="1"/>
  <c r="R508" i="1" s="1"/>
  <c r="S508" i="1" s="1"/>
  <c r="EO564" i="1"/>
  <c r="R564" i="1" s="1"/>
  <c r="S564" i="1" s="1"/>
  <c r="EO696" i="1"/>
  <c r="S696" i="1" s="1"/>
  <c r="EO255" i="1"/>
  <c r="R255" i="1" s="1"/>
  <c r="S255" i="1" s="1"/>
  <c r="EO205" i="1"/>
  <c r="R205" i="1" s="1"/>
  <c r="S205" i="1" s="1"/>
  <c r="EO383" i="1"/>
  <c r="R383" i="1" s="1"/>
  <c r="S383" i="1" s="1"/>
  <c r="EO458" i="1"/>
  <c r="R458" i="1" s="1"/>
  <c r="S458" i="1" s="1"/>
  <c r="EO207" i="1"/>
  <c r="R207" i="1" s="1"/>
  <c r="S207" i="1" s="1"/>
  <c r="EO216" i="1"/>
  <c r="R216" i="1" s="1"/>
  <c r="S216" i="1" s="1"/>
  <c r="EO227" i="1"/>
  <c r="R227" i="1" s="1"/>
  <c r="S227" i="1" s="1"/>
  <c r="EO351" i="1"/>
  <c r="R351" i="1" s="1"/>
  <c r="S351" i="1" s="1"/>
  <c r="EO223" i="1"/>
  <c r="R223" i="1" s="1"/>
  <c r="S223" i="1" s="1"/>
  <c r="EO271" i="1"/>
  <c r="R271" i="1" s="1"/>
  <c r="S271" i="1" s="1"/>
  <c r="EO100" i="1"/>
  <c r="R100" i="1" s="1"/>
  <c r="S100" i="1" s="1"/>
  <c r="EO209" i="1"/>
  <c r="R209" i="1" s="1"/>
  <c r="S209" i="1" s="1"/>
  <c r="EO78" i="1"/>
  <c r="R78" i="1" s="1"/>
  <c r="S78" i="1" s="1"/>
  <c r="EO333" i="1"/>
  <c r="R333" i="1" s="1"/>
  <c r="S333" i="1" s="1"/>
  <c r="EO173" i="1"/>
  <c r="R173" i="1" s="1"/>
  <c r="S173" i="1" s="1"/>
  <c r="EO361" i="1"/>
  <c r="R361" i="1" s="1"/>
  <c r="S361" i="1" s="1"/>
  <c r="EO54" i="1"/>
  <c r="R54" i="1" s="1"/>
  <c r="S54" i="1" s="1"/>
  <c r="EO243" i="1"/>
  <c r="R243" i="1" s="1"/>
  <c r="S243" i="1" s="1"/>
  <c r="EO191" i="1"/>
  <c r="R191" i="1" s="1"/>
  <c r="S191" i="1" s="1"/>
  <c r="EO293" i="1"/>
  <c r="R293" i="1" s="1"/>
  <c r="S293" i="1" s="1"/>
  <c r="EO331" i="1"/>
  <c r="R331" i="1" s="1"/>
  <c r="S331" i="1" s="1"/>
  <c r="EO323" i="1"/>
  <c r="R323" i="1" s="1"/>
  <c r="S323" i="1" s="1"/>
  <c r="EO484" i="1"/>
  <c r="R484" i="1" s="1"/>
  <c r="S484" i="1" s="1"/>
  <c r="EO444" i="1"/>
  <c r="R444" i="1" s="1"/>
  <c r="S444" i="1" s="1"/>
  <c r="EO62" i="1"/>
  <c r="R62" i="1" s="1"/>
  <c r="S62" i="1" s="1"/>
  <c r="EO257" i="1"/>
  <c r="R257" i="1" s="1"/>
  <c r="S257" i="1" s="1"/>
  <c r="EO364" i="1"/>
  <c r="R364" i="1" s="1"/>
  <c r="S364" i="1" s="1"/>
  <c r="EO301" i="1"/>
  <c r="R301" i="1" s="1"/>
  <c r="S301" i="1" s="1"/>
  <c r="EO448" i="1"/>
  <c r="R448" i="1" s="1"/>
  <c r="S448" i="1" s="1"/>
  <c r="EO348" i="1"/>
  <c r="R348" i="1" s="1"/>
  <c r="S348" i="1" s="1"/>
  <c r="EO145" i="1"/>
  <c r="R145" i="1" s="1"/>
  <c r="S145" i="1" s="1"/>
  <c r="EO305" i="1"/>
  <c r="R305" i="1" s="1"/>
  <c r="S305" i="1" s="1"/>
  <c r="EO395" i="1"/>
  <c r="R395" i="1" s="1"/>
  <c r="S395" i="1" s="1"/>
  <c r="EO488" i="1"/>
  <c r="R488" i="1" s="1"/>
  <c r="S488" i="1" s="1"/>
  <c r="EO401" i="1"/>
  <c r="R401" i="1" s="1"/>
  <c r="S401" i="1" s="1"/>
  <c r="EO263" i="1"/>
  <c r="R263" i="1" s="1"/>
  <c r="S263" i="1" s="1"/>
  <c r="EO117" i="1"/>
  <c r="R117" i="1" s="1"/>
  <c r="S117" i="1" s="1"/>
  <c r="EO422" i="1"/>
  <c r="R422" i="1" s="1"/>
  <c r="S422" i="1" s="1"/>
  <c r="EO189" i="1"/>
  <c r="R189" i="1" s="1"/>
  <c r="S189" i="1" s="1"/>
  <c r="EO446" i="1"/>
  <c r="R446" i="1" s="1"/>
  <c r="S446" i="1" s="1"/>
  <c r="EO231" i="1"/>
  <c r="R231" i="1" s="1"/>
  <c r="S231" i="1" s="1"/>
  <c r="EO381" i="1"/>
  <c r="R381" i="1" s="1"/>
  <c r="S381" i="1" s="1"/>
  <c r="EO167" i="1"/>
  <c r="R167" i="1" s="1"/>
  <c r="S167" i="1" s="1"/>
  <c r="EO128" i="1"/>
  <c r="R128" i="1" s="1"/>
  <c r="S128" i="1" s="1"/>
  <c r="EO30" i="1"/>
  <c r="R30" i="1" s="1"/>
  <c r="S30" i="1" s="1"/>
  <c r="EO335" i="1"/>
  <c r="R335" i="1" s="1"/>
  <c r="S335" i="1" s="1"/>
  <c r="EO179" i="1"/>
  <c r="R179" i="1" s="1"/>
  <c r="S179" i="1" s="1"/>
  <c r="EO147" i="1"/>
  <c r="R147" i="1" s="1"/>
  <c r="S147" i="1" s="1"/>
  <c r="EO181" i="1"/>
  <c r="R181" i="1" s="1"/>
  <c r="S181" i="1" s="1"/>
  <c r="EO69" i="1"/>
  <c r="R69" i="1" s="1"/>
  <c r="S69" i="1" s="1"/>
  <c r="EO428" i="1"/>
  <c r="R428" i="1" s="1"/>
  <c r="S428" i="1" s="1"/>
  <c r="EO304" i="1"/>
  <c r="R304" i="1" s="1"/>
  <c r="S304" i="1" s="1"/>
  <c r="EO341" i="1"/>
  <c r="R341" i="1" s="1"/>
  <c r="S341" i="1" s="1"/>
  <c r="EO241" i="1"/>
  <c r="R241" i="1" s="1"/>
  <c r="S241" i="1" s="1"/>
  <c r="EO92" i="1"/>
  <c r="R92" i="1" s="1"/>
  <c r="S92" i="1" s="1"/>
  <c r="EO413" i="1"/>
  <c r="R413" i="1" s="1"/>
  <c r="S413" i="1" s="1"/>
  <c r="EO327" i="1"/>
  <c r="R327" i="1" s="1"/>
  <c r="S327" i="1" s="1"/>
  <c r="EO83" i="1"/>
  <c r="R83" i="1" s="1"/>
  <c r="S83" i="1" s="1"/>
  <c r="EO309" i="1"/>
  <c r="R309" i="1" s="1"/>
  <c r="S309" i="1" s="1"/>
  <c r="EO40" i="1"/>
  <c r="R40" i="1" s="1"/>
  <c r="S40" i="1" s="1"/>
  <c r="EO490" i="1"/>
  <c r="R490" i="1" s="1"/>
  <c r="S490" i="1" s="1"/>
  <c r="EO86" i="1"/>
  <c r="R86" i="1" s="1"/>
  <c r="S86" i="1" s="1"/>
  <c r="EO197" i="1"/>
  <c r="R197" i="1" s="1"/>
  <c r="S197" i="1" s="1"/>
  <c r="EO325" i="1"/>
  <c r="R325" i="1" s="1"/>
  <c r="S325" i="1" s="1"/>
  <c r="EO104" i="1"/>
  <c r="R104" i="1" s="1"/>
  <c r="S104" i="1" s="1"/>
  <c r="EO199" i="1"/>
  <c r="R199" i="1" s="1"/>
  <c r="S199" i="1" s="1"/>
  <c r="EO311" i="1"/>
  <c r="R311" i="1" s="1"/>
  <c r="S311" i="1" s="1"/>
  <c r="EO72" i="1"/>
  <c r="R72" i="1" s="1"/>
  <c r="S72" i="1" s="1"/>
  <c r="EO155" i="1"/>
  <c r="R155" i="1" s="1"/>
  <c r="S155" i="1" s="1"/>
  <c r="EO430" i="1"/>
  <c r="R430" i="1" s="1"/>
  <c r="S430" i="1" s="1"/>
  <c r="EO139" i="1"/>
  <c r="R139" i="1" s="1"/>
  <c r="S139" i="1" s="1"/>
  <c r="EO123" i="1"/>
  <c r="R123" i="1" s="1"/>
  <c r="S123" i="1" s="1"/>
  <c r="EO265" i="1"/>
  <c r="R265" i="1" s="1"/>
  <c r="S265" i="1" s="1"/>
  <c r="EO365" i="1"/>
  <c r="R365" i="1" s="1"/>
  <c r="S365" i="1" s="1"/>
  <c r="EO68" i="1"/>
  <c r="R68" i="1" s="1"/>
  <c r="S68" i="1" s="1"/>
  <c r="EO76" i="1"/>
  <c r="R76" i="1" s="1"/>
  <c r="S76" i="1" s="1"/>
  <c r="EO35" i="1"/>
  <c r="R35" i="1" s="1"/>
  <c r="S35" i="1" s="1"/>
  <c r="EO28" i="1"/>
  <c r="R28" i="1" s="1"/>
  <c r="S28" i="1" s="1"/>
  <c r="EO102" i="1"/>
  <c r="R102" i="1" s="1"/>
  <c r="S102" i="1" s="1"/>
  <c r="EO163" i="1"/>
  <c r="R163" i="1" s="1"/>
  <c r="S163" i="1" s="1"/>
  <c r="EO313" i="1"/>
  <c r="R313" i="1" s="1"/>
  <c r="S313" i="1" s="1"/>
  <c r="EO267" i="1"/>
  <c r="R267" i="1" s="1"/>
  <c r="S267" i="1" s="1"/>
  <c r="EO367" i="1"/>
  <c r="R367" i="1" s="1"/>
  <c r="S367" i="1" s="1"/>
  <c r="EO115" i="1"/>
  <c r="R115" i="1" s="1"/>
  <c r="S115" i="1" s="1"/>
  <c r="EO195" i="1"/>
  <c r="R195" i="1" s="1"/>
  <c r="S195" i="1" s="1"/>
  <c r="EO32" i="1"/>
  <c r="R32" i="1" s="1"/>
  <c r="S32" i="1" s="1"/>
  <c r="EO261" i="1"/>
  <c r="R261" i="1" s="1"/>
  <c r="S261" i="1" s="1"/>
  <c r="EO97" i="1"/>
  <c r="R97" i="1" s="1"/>
  <c r="S97" i="1" s="1"/>
  <c r="EO461" i="1"/>
  <c r="R461" i="1" s="1"/>
  <c r="S461" i="1" s="1"/>
  <c r="EO469" i="1"/>
  <c r="R469" i="1" s="1"/>
  <c r="S469" i="1" s="1"/>
  <c r="EO157" i="1"/>
  <c r="R157" i="1" s="1"/>
  <c r="S157" i="1" s="1"/>
  <c r="EO283" i="1"/>
  <c r="R283" i="1" s="1"/>
  <c r="S283" i="1" s="1"/>
  <c r="EO389" i="1"/>
  <c r="R389" i="1" s="1"/>
  <c r="S389" i="1" s="1"/>
  <c r="EO37" i="1"/>
  <c r="R37" i="1" s="1"/>
  <c r="S37" i="1" s="1"/>
  <c r="EO285" i="1"/>
  <c r="R285" i="1" s="1"/>
  <c r="S285" i="1" s="1"/>
  <c r="EO417" i="1"/>
  <c r="R417" i="1" s="1"/>
  <c r="S417" i="1" s="1"/>
  <c r="EO393" i="1"/>
  <c r="R393" i="1" s="1"/>
  <c r="S393" i="1" s="1"/>
  <c r="EO201" i="1"/>
  <c r="R201" i="1" s="1"/>
  <c r="S201" i="1" s="1"/>
  <c r="EO440" i="1"/>
  <c r="R440" i="1" s="1"/>
  <c r="S440" i="1" s="1"/>
  <c r="EO299" i="1"/>
  <c r="R299" i="1" s="1"/>
  <c r="S299" i="1" s="1"/>
  <c r="EO450" i="1"/>
  <c r="R450" i="1" s="1"/>
  <c r="S450" i="1" s="1"/>
  <c r="EO38" i="1"/>
  <c r="R38" i="1" s="1"/>
  <c r="S38" i="1" s="1"/>
  <c r="EO51" i="1"/>
  <c r="R51" i="1" s="1"/>
  <c r="S51" i="1" s="1"/>
  <c r="EO45" i="1"/>
  <c r="R45" i="1" s="1"/>
  <c r="S45" i="1" s="1"/>
  <c r="EO454" i="1"/>
  <c r="R454" i="1" s="1"/>
  <c r="S454" i="1" s="1"/>
  <c r="EO399" i="1"/>
  <c r="R399" i="1" s="1"/>
  <c r="S399" i="1" s="1"/>
  <c r="EO259" i="1"/>
  <c r="R259" i="1" s="1"/>
  <c r="S259" i="1" s="1"/>
  <c r="EO373" i="1"/>
  <c r="R373" i="1" s="1"/>
  <c r="S373" i="1" s="1"/>
  <c r="EO359" i="1"/>
  <c r="R359" i="1" s="1"/>
  <c r="S359" i="1" s="1"/>
  <c r="EO165" i="1"/>
  <c r="R165" i="1" s="1"/>
  <c r="S165" i="1" s="1"/>
  <c r="EO187" i="1"/>
  <c r="R187" i="1" s="1"/>
  <c r="S187" i="1" s="1"/>
  <c r="EO387" i="1"/>
  <c r="R387" i="1" s="1"/>
  <c r="S387" i="1" s="1"/>
  <c r="EO70" i="1"/>
  <c r="R70" i="1" s="1"/>
  <c r="S70" i="1" s="1"/>
  <c r="EO140" i="1"/>
  <c r="R140" i="1" s="1"/>
  <c r="S140" i="1" s="1"/>
  <c r="EO426" i="1"/>
  <c r="R426" i="1" s="1"/>
  <c r="S426" i="1" s="1"/>
  <c r="EO486" i="1"/>
  <c r="R486" i="1" s="1"/>
  <c r="S486" i="1" s="1"/>
  <c r="EO377" i="1"/>
  <c r="R377" i="1" s="1"/>
  <c r="S377" i="1" s="1"/>
  <c r="EO219" i="1"/>
  <c r="R219" i="1" s="1"/>
  <c r="S219" i="1" s="1"/>
  <c r="EO80" i="1"/>
  <c r="R80" i="1" s="1"/>
  <c r="S80" i="1" s="1"/>
  <c r="EO52" i="1"/>
  <c r="R52" i="1" s="1"/>
  <c r="S52" i="1" s="1"/>
  <c r="EO75" i="1"/>
  <c r="R75" i="1" s="1"/>
  <c r="S75" i="1" s="1"/>
  <c r="EO85" i="1"/>
  <c r="R85" i="1" s="1"/>
  <c r="S85" i="1" s="1"/>
  <c r="EO21" i="1"/>
  <c r="R21" i="1" s="1"/>
  <c r="S21" i="1" s="1"/>
  <c r="EO50" i="1"/>
  <c r="R50" i="1" s="1"/>
  <c r="S50" i="1" s="1"/>
  <c r="EO65" i="1"/>
  <c r="R65" i="1" s="1"/>
  <c r="S65" i="1" s="1"/>
  <c r="EO73" i="1"/>
  <c r="R73" i="1" s="1"/>
  <c r="S73" i="1" s="1"/>
  <c r="EO77" i="1"/>
  <c r="R77" i="1" s="1"/>
  <c r="S77" i="1" s="1"/>
  <c r="EO57" i="1"/>
  <c r="R57" i="1" s="1"/>
  <c r="S57" i="1" s="1"/>
  <c r="EO137" i="1"/>
  <c r="R137" i="1" s="1"/>
  <c r="S137" i="1" s="1"/>
  <c r="EO131" i="1"/>
  <c r="R131" i="1" s="1"/>
  <c r="S131" i="1" s="1"/>
  <c r="CB25" i="1"/>
  <c r="EO27" i="1"/>
  <c r="R27" i="1" s="1"/>
  <c r="S27" i="1" s="1"/>
  <c r="EO24" i="1"/>
  <c r="R24" i="1" s="1"/>
  <c r="S24" i="1" s="1"/>
  <c r="EO33" i="1"/>
  <c r="R33" i="1" s="1"/>
  <c r="S33" i="1" s="1"/>
  <c r="EO136" i="1"/>
  <c r="R136" i="1" s="1"/>
  <c r="S136" i="1" s="1"/>
  <c r="EO113" i="1"/>
  <c r="R113" i="1" s="1"/>
  <c r="S113" i="1" s="1"/>
  <c r="EO43" i="1"/>
  <c r="R43" i="1" s="1"/>
  <c r="S43" i="1" s="1"/>
  <c r="EO88" i="1"/>
  <c r="R88" i="1" s="1"/>
  <c r="S88" i="1" s="1"/>
  <c r="EL22" i="1"/>
  <c r="EO22" i="1" s="1"/>
  <c r="R22" i="1" s="1"/>
  <c r="S22" i="1" s="1"/>
  <c r="EO56" i="1" l="1"/>
  <c r="R56" i="1" s="1"/>
  <c r="S56" i="1" s="1"/>
  <c r="EO251" i="1"/>
  <c r="R251" i="1" s="1"/>
  <c r="S251" i="1" s="1"/>
  <c r="EO234" i="1"/>
  <c r="R234" i="1" s="1"/>
  <c r="S234" i="1" s="1"/>
  <c r="EO640" i="1"/>
  <c r="R640" i="1" s="1"/>
  <c r="S640" i="1" s="1"/>
  <c r="EO465" i="1"/>
  <c r="R465" i="1" s="1"/>
  <c r="S465" i="1" s="1"/>
  <c r="EO554" i="1"/>
  <c r="R554" i="1" s="1"/>
  <c r="S554" i="1" s="1"/>
  <c r="EO670" i="1"/>
  <c r="R670" i="1" s="1"/>
  <c r="S670" i="1" s="1"/>
  <c r="EO288" i="1"/>
  <c r="R288" i="1" s="1"/>
  <c r="S288" i="1" s="1"/>
  <c r="EO519" i="1"/>
  <c r="R519" i="1" s="1"/>
  <c r="S519" i="1" s="1"/>
  <c r="EO203" i="1"/>
  <c r="R203" i="1" s="1"/>
  <c r="S203" i="1" s="1"/>
  <c r="EO36" i="1"/>
  <c r="R36" i="1" s="1"/>
  <c r="S36" i="1" s="1"/>
  <c r="EO82" i="1"/>
  <c r="R82" i="1" s="1"/>
  <c r="S82" i="1" s="1"/>
  <c r="EO464" i="1"/>
  <c r="R464" i="1" s="1"/>
  <c r="S464" i="1" s="1"/>
  <c r="EO516" i="1"/>
  <c r="R516" i="1" s="1"/>
  <c r="S516" i="1" s="1"/>
  <c r="EO339" i="1"/>
  <c r="R339" i="1" s="1"/>
  <c r="S339" i="1" s="1"/>
  <c r="EO200" i="1"/>
  <c r="R200" i="1" s="1"/>
  <c r="S200" i="1" s="1"/>
  <c r="EO322" i="1"/>
  <c r="R322" i="1" s="1"/>
  <c r="S322" i="1" s="1"/>
  <c r="EO53" i="1"/>
  <c r="R53" i="1" s="1"/>
  <c r="S53" i="1" s="1"/>
  <c r="EO34" i="1"/>
  <c r="R34" i="1" s="1"/>
  <c r="S34" i="1" s="1"/>
  <c r="EO479" i="1"/>
  <c r="R479" i="1" s="1"/>
  <c r="S479" i="1" s="1"/>
  <c r="EO691" i="1"/>
  <c r="R691" i="1" s="1"/>
  <c r="S691" i="1" s="1"/>
  <c r="EO497" i="1"/>
  <c r="R497" i="1" s="1"/>
  <c r="S497" i="1" s="1"/>
  <c r="EO646" i="1"/>
  <c r="R646" i="1" s="1"/>
  <c r="S646" i="1" s="1"/>
  <c r="EO438" i="1"/>
  <c r="R438" i="1" s="1"/>
  <c r="S438" i="1" s="1"/>
  <c r="EO563" i="1"/>
  <c r="R563" i="1" s="1"/>
  <c r="S563" i="1" s="1"/>
  <c r="EO434" i="1"/>
  <c r="R434" i="1" s="1"/>
  <c r="S434" i="1" s="1"/>
  <c r="EO600" i="1"/>
  <c r="R600" i="1" s="1"/>
  <c r="S600" i="1" s="1"/>
  <c r="EO452" i="1"/>
  <c r="R452" i="1" s="1"/>
  <c r="S452" i="1" s="1"/>
  <c r="EO631" i="1"/>
  <c r="R631" i="1" s="1"/>
  <c r="S631" i="1" s="1"/>
  <c r="EO546" i="1"/>
  <c r="R546" i="1" s="1"/>
  <c r="S546" i="1" s="1"/>
  <c r="EO26" i="1"/>
  <c r="R26" i="1" s="1"/>
  <c r="S26" i="1" s="1"/>
  <c r="EO498" i="1"/>
  <c r="R498" i="1" s="1"/>
  <c r="S498" i="1" s="1"/>
  <c r="EO89" i="1"/>
  <c r="R89" i="1" s="1"/>
  <c r="S89" i="1" s="1"/>
  <c r="EO249" i="1"/>
  <c r="R249" i="1" s="1"/>
  <c r="S249" i="1" s="1"/>
  <c r="EO507" i="1"/>
  <c r="R507" i="1" s="1"/>
  <c r="S507" i="1" s="1"/>
  <c r="EO229" i="1"/>
  <c r="R229" i="1" s="1"/>
  <c r="S229" i="1" s="1"/>
  <c r="EO502" i="1"/>
  <c r="R502" i="1" s="1"/>
  <c r="S502" i="1" s="1"/>
  <c r="EO221" i="1"/>
  <c r="R221" i="1" s="1"/>
  <c r="S221" i="1" s="1"/>
  <c r="EO18" i="1"/>
  <c r="R18" i="1" s="1"/>
  <c r="S18" i="1" s="1"/>
  <c r="EO521" i="1"/>
  <c r="R521" i="1" s="1"/>
  <c r="S521" i="1" s="1"/>
  <c r="EO396" i="1"/>
  <c r="R396" i="1" s="1"/>
  <c r="S396" i="1" s="1"/>
  <c r="CD698" i="1"/>
  <c r="EO275" i="1"/>
  <c r="R275" i="1" s="1"/>
  <c r="S275" i="1" s="1"/>
  <c r="EO681" i="1"/>
  <c r="R681" i="1" s="1"/>
  <c r="S681" i="1" s="1"/>
  <c r="EO690" i="1"/>
  <c r="R690" i="1" s="1"/>
  <c r="S690" i="1" s="1"/>
  <c r="EO151" i="1"/>
  <c r="R151" i="1" s="1"/>
  <c r="S151" i="1" s="1"/>
  <c r="EO164" i="1"/>
  <c r="R164" i="1" s="1"/>
  <c r="S164" i="1" s="1"/>
  <c r="AY698" i="1"/>
  <c r="EO25" i="1"/>
  <c r="EO698" i="1" l="1"/>
  <c r="R25" i="1"/>
  <c r="R698" i="1" l="1"/>
  <c r="S25" i="1"/>
  <c r="S69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<sst xmlns="http://schemas.openxmlformats.org/spreadsheetml/2006/main" count="9441" uniqueCount="1715">
  <si>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</si>
  <si>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</si>
  <si>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</si>
  <si>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</si>
  <si>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</si>
  <si>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</si>
  <si>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</si>
  <si>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</si>
  <si>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</si>
  <si>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</si>
  <si>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Actual Rate</t>
  </si>
  <si>
    <t>Labor Table Rate</t>
  </si>
  <si>
    <t>Fringe Rate</t>
  </si>
  <si>
    <t>Indirect</t>
  </si>
  <si>
    <t>On/Off Ice</t>
  </si>
  <si>
    <t>Notes</t>
  </si>
  <si>
    <t>10-2022</t>
  </si>
  <si>
    <t>11-2022</t>
  </si>
  <si>
    <t>12-2022</t>
  </si>
  <si>
    <t>01-2023</t>
  </si>
  <si>
    <t>02-2023</t>
  </si>
  <si>
    <t>03-2023</t>
  </si>
  <si>
    <t>04-2023</t>
  </si>
  <si>
    <t>05-2023</t>
  </si>
  <si>
    <t>06-2023</t>
  </si>
  <si>
    <t>07-2023</t>
  </si>
  <si>
    <t>08-2023</t>
  </si>
  <si>
    <t>09-2023</t>
  </si>
  <si>
    <t>LPY5</t>
  </si>
  <si>
    <t>PY5 CMo</t>
  </si>
  <si>
    <t>S_10_22</t>
  </si>
  <si>
    <t>S_11_22</t>
  </si>
  <si>
    <t>S_12_22</t>
  </si>
  <si>
    <t>S_01_23</t>
  </si>
  <si>
    <t>S_02_23</t>
  </si>
  <si>
    <t>S_03_23</t>
  </si>
  <si>
    <t>S_04_23</t>
  </si>
  <si>
    <t>S_05_23</t>
  </si>
  <si>
    <t>S_06_23</t>
  </si>
  <si>
    <t>S_07_23</t>
  </si>
  <si>
    <t>S_08_23</t>
  </si>
  <si>
    <t>S_09_23</t>
  </si>
  <si>
    <t>12mo Subtotal PY5</t>
  </si>
  <si>
    <t>Indirect Subtotal PY5</t>
  </si>
  <si>
    <t>Complete Total PY5</t>
  </si>
  <si>
    <t>10-2023</t>
  </si>
  <si>
    <t>11-2023</t>
  </si>
  <si>
    <t>12-2023</t>
  </si>
  <si>
    <t>01-2024</t>
  </si>
  <si>
    <t>02-2024</t>
  </si>
  <si>
    <t>03-2024</t>
  </si>
  <si>
    <t>04-2024</t>
  </si>
  <si>
    <t>05-2024</t>
  </si>
  <si>
    <t>06-2024</t>
  </si>
  <si>
    <t>07-2024</t>
  </si>
  <si>
    <t>08-2024</t>
  </si>
  <si>
    <t>09-2024</t>
  </si>
  <si>
    <t>LPY6</t>
  </si>
  <si>
    <t>PY6 CMo</t>
  </si>
  <si>
    <t>S_10_23</t>
  </si>
  <si>
    <t>S_11_23</t>
  </si>
  <si>
    <t>S_12_23</t>
  </si>
  <si>
    <t>S_01_24</t>
  </si>
  <si>
    <t>S_02_24</t>
  </si>
  <si>
    <t>S_03_24</t>
  </si>
  <si>
    <t>S_04_24</t>
  </si>
  <si>
    <t>S_05_24</t>
  </si>
  <si>
    <t>S_06_24</t>
  </si>
  <si>
    <t>S_07_24</t>
  </si>
  <si>
    <t>S_08_24</t>
  </si>
  <si>
    <t>S_09_24</t>
  </si>
  <si>
    <t>12mo Subtotal PY6</t>
  </si>
  <si>
    <t>Indirect Subtotal PY6</t>
  </si>
  <si>
    <t>Complete Total PY6</t>
  </si>
  <si>
    <t>10-2024</t>
  </si>
  <si>
    <t>11-2024</t>
  </si>
  <si>
    <t>12-2024</t>
  </si>
  <si>
    <t>01-2025</t>
  </si>
  <si>
    <t>02-2025</t>
  </si>
  <si>
    <t>03-2025</t>
  </si>
  <si>
    <t>04-2025</t>
  </si>
  <si>
    <t>05-2025</t>
  </si>
  <si>
    <t>06-2025</t>
  </si>
  <si>
    <t>07-2025</t>
  </si>
  <si>
    <t>08-2025</t>
  </si>
  <si>
    <t>09-2025</t>
  </si>
  <si>
    <t>LPY7</t>
  </si>
  <si>
    <t>PY7 CMo</t>
  </si>
  <si>
    <t>S_10_24</t>
  </si>
  <si>
    <t>S_11_24</t>
  </si>
  <si>
    <t>S_12_24</t>
  </si>
  <si>
    <t>S_01_25</t>
  </si>
  <si>
    <t>S_02_25</t>
  </si>
  <si>
    <t>S_03_25</t>
  </si>
  <si>
    <t>S_04_25</t>
  </si>
  <si>
    <t>S_05_25</t>
  </si>
  <si>
    <t>S_06_25</t>
  </si>
  <si>
    <t>S_07_25</t>
  </si>
  <si>
    <t>S_08_25</t>
  </si>
  <si>
    <t>S_09_25</t>
  </si>
  <si>
    <t>12mo Subtotal PY7</t>
  </si>
  <si>
    <t>Indirect Subtotal PY7</t>
  </si>
  <si>
    <t>Complete Total PY7</t>
  </si>
  <si>
    <t>10-2025</t>
  </si>
  <si>
    <t>11-2025</t>
  </si>
  <si>
    <t>12-2025</t>
  </si>
  <si>
    <t>01-2026</t>
  </si>
  <si>
    <t>02-2026</t>
  </si>
  <si>
    <t>03-2026</t>
  </si>
  <si>
    <t>04-2026</t>
  </si>
  <si>
    <t>05-2026</t>
  </si>
  <si>
    <t>06-2026</t>
  </si>
  <si>
    <t>07-2026</t>
  </si>
  <si>
    <t>08-2026</t>
  </si>
  <si>
    <t>09-2026</t>
  </si>
  <si>
    <t>LPY8</t>
  </si>
  <si>
    <t>PY8 CMo</t>
  </si>
  <si>
    <t>S_10_25</t>
  </si>
  <si>
    <t>S_11_25</t>
  </si>
  <si>
    <t>S_12_25</t>
  </si>
  <si>
    <t>S_01_26</t>
  </si>
  <si>
    <t>S_02_26</t>
  </si>
  <si>
    <t>S_03_26</t>
  </si>
  <si>
    <t>S_04_26</t>
  </si>
  <si>
    <t>S_05_26</t>
  </si>
  <si>
    <t>S_06_26</t>
  </si>
  <si>
    <t>S_07_26</t>
  </si>
  <si>
    <t>S_08_26</t>
  </si>
  <si>
    <t>S_09_26</t>
  </si>
  <si>
    <t>12mo Subtotal PY8</t>
  </si>
  <si>
    <t>Indirect Subtotal PY8</t>
  </si>
  <si>
    <t>Complete Total PY8</t>
  </si>
  <si>
    <t>Complete Total PY5-PY8</t>
  </si>
  <si>
    <t>Escalation PY4</t>
  </si>
  <si>
    <t>Escalation PY5</t>
  </si>
  <si>
    <t>Escalation PY6</t>
  </si>
  <si>
    <t>Escalation PY7</t>
  </si>
  <si>
    <t>Escalation PY8</t>
  </si>
  <si>
    <t>Salary Cost PY5</t>
  </si>
  <si>
    <t>Salary Cost PY6</t>
  </si>
  <si>
    <t>Salary Cost PY7</t>
  </si>
  <si>
    <t>Salary Cost PY8</t>
  </si>
  <si>
    <t>Fringe Cost PY5</t>
  </si>
  <si>
    <t>Fringe Cost PY6</t>
  </si>
  <si>
    <t>Fringe Cost PY7</t>
  </si>
  <si>
    <t>Fringe Cost 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</si>
  <si>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</si>
  <si>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</si>
  <si>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</si>
  <si>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</si>
  <si>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</si>
  <si>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</si>
  <si>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</si>
  <si>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</si>
  <si>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</si>
  <si>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</si>
  <si>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</si>
  <si>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</si>
  <si>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</si>
  <si>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</si>
  <si>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</si>
  <si>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</si>
  <si>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</si>
  <si>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</si>
  <si>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</si>
  <si>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</si>
  <si>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</si>
  <si>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</si>
  <si>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</si>
  <si>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</si>
  <si>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</si>
  <si>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</si>
  <si>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</si>
  <si>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</si>
  <si>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</si>
  <si>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</si>
  <si>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</si>
  <si>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</si>
  <si>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</si>
  <si>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</si>
  <si>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</si>
  <si>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</si>
  <si>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</si>
  <si>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</si>
  <si>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</si>
  <si>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</si>
  <si>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</si>
  <si>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</si>
  <si>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</si>
  <si>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</si>
  <si>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</si>
  <si>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</si>
  <si>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</si>
  <si>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</si>
  <si>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</si>
  <si>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</si>
  <si>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</si>
  <si>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</si>
  <si>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</si>
  <si>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</si>
  <si>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</si>
  <si>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</si>
  <si>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</si>
  <si>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</si>
  <si>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</si>
  <si>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</si>
  <si>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</si>
  <si>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</si>
  <si>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</si>
  <si>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</si>
  <si>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</si>
  <si>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</si>
  <si>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</si>
  <si>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</si>
  <si>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</si>
  <si>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</si>
  <si>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</si>
  <si>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</si>
  <si>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</si>
  <si>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</si>
  <si>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</si>
  <si>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</si>
  <si>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</si>
  <si>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</si>
  <si>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</si>
  <si>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</si>
  <si>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</si>
  <si>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</si>
  <si>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</si>
  <si>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</si>
  <si>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</si>
  <si>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</si>
  <si>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</si>
  <si>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</si>
  <si>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</si>
  <si>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</si>
  <si>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</si>
  <si>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</si>
  <si>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</si>
  <si>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</si>
  <si>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</si>
  <si>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</si>
  <si>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</si>
  <si>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</si>
  <si>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</si>
  <si>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</si>
  <si>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</si>
  <si>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</si>
  <si>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</si>
  <si>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</si>
  <si>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</si>
  <si>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</si>
  <si>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</si>
  <si>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</si>
  <si>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</si>
  <si>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</si>
  <si>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</si>
  <si>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</si>
  <si>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</si>
  <si>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</si>
  <si>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</si>
  <si>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</si>
  <si>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</si>
  <si>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</si>
  <si>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</si>
  <si>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</si>
  <si>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</si>
  <si>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</si>
  <si>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</si>
  <si>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</si>
  <si>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</si>
  <si>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</si>
  <si>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</si>
  <si>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</si>
  <si>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</si>
  <si>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</si>
  <si>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</si>
  <si>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</si>
  <si>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</si>
  <si>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</si>
  <si>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</si>
  <si>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</si>
  <si>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</si>
  <si>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</si>
  <si>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</si>
  <si>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</si>
  <si>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</si>
  <si>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</si>
  <si>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</si>
  <si>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</si>
  <si>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</si>
  <si>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</si>
  <si>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</si>
  <si>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</si>
  <si>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</si>
  <si>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</si>
  <si>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</si>
  <si>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</si>
  <si>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</si>
  <si>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</si>
  <si>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</si>
  <si>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</si>
  <si>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</si>
  <si>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</si>
  <si>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</si>
  <si>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</si>
  <si>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</si>
  <si>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</si>
  <si>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</si>
  <si>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</si>
  <si>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</si>
  <si>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</si>
  <si>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</si>
  <si>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</si>
  <si>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</si>
  <si>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</si>
  <si>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</si>
  <si>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</si>
  <si>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</si>
  <si>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</si>
  <si>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</si>
  <si>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</si>
  <si>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</si>
  <si>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</si>
  <si>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</si>
  <si>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</si>
  <si>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</si>
  <si>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</si>
  <si>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</si>
  <si>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</si>
  <si>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</si>
  <si>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</si>
  <si>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</si>
  <si>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</si>
  <si>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</si>
  <si>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</si>
  <si>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</si>
  <si>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</si>
  <si>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</si>
  <si>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</si>
  <si>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</si>
  <si>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</si>
  <si>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</si>
  <si>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</si>
  <si>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</si>
  <si>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</si>
  <si>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</si>
  <si>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</si>
  <si>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</si>
  <si>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</si>
  <si>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</si>
  <si>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</si>
  <si>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</si>
  <si>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</si>
  <si>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</si>
  <si>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</si>
  <si>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</si>
  <si>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</si>
  <si>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</si>
  <si>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</si>
  <si>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</si>
  <si>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</si>
  <si>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</si>
  <si>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</si>
  <si>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</si>
  <si>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</si>
  <si>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</si>
  <si>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</si>
  <si>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</si>
  <si>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</si>
  <si>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</si>
  <si>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</si>
  <si>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</si>
  <si>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</si>
  <si>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</si>
  <si>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</si>
  <si>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</si>
  <si>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</si>
  <si>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</si>
  <si>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</si>
  <si>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</si>
  <si>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</si>
  <si>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</si>
  <si>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</si>
  <si>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</si>
  <si>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</si>
  <si>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</si>
  <si>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</si>
  <si>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</si>
  <si>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</si>
  <si>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</si>
  <si>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</si>
  <si>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</si>
  <si>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</si>
  <si>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</si>
  <si>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</si>
  <si>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</si>
  <si>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</si>
  <si>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</si>
  <si>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</si>
  <si>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</si>
  <si>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</si>
  <si>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</si>
  <si>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</si>
  <si>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</si>
  <si>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</si>
  <si>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</si>
  <si>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</si>
  <si>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</si>
  <si>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</si>
  <si>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</si>
  <si>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</si>
  <si>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</si>
  <si>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</si>
  <si>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</si>
  <si>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</si>
  <si>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</si>
  <si>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</si>
  <si>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</si>
  <si>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</si>
  <si>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</si>
  <si>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</si>
  <si>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</si>
  <si>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</si>
  <si>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</si>
  <si>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</si>
  <si>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</si>
  <si>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</si>
  <si>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</si>
  <si>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</si>
  <si>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</si>
  <si>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</si>
  <si>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</si>
  <si>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</si>
  <si>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</si>
  <si>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</si>
  <si>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</si>
  <si>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</si>
  <si>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</si>
  <si>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</si>
  <si>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</si>
  <si>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</si>
  <si>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</si>
  <si>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</si>
  <si>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</si>
  <si>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</si>
  <si>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</si>
  <si>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</si>
  <si>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</si>
  <si>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</si>
  <si>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</si>
  <si>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</si>
  <si>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</si>
  <si>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</si>
  <si>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</si>
  <si>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</si>
  <si>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</si>
  <si>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</si>
  <si>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</si>
  <si>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</si>
  <si>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</si>
  <si>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</si>
  <si>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</si>
  <si>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</si>
  <si>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</si>
  <si>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</si>
  <si>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</si>
  <si>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</si>
  <si>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</si>
  <si>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</si>
  <si>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</si>
  <si>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</si>
  <si>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</si>
  <si>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</si>
  <si>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</si>
  <si>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</si>
  <si>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</si>
  <si>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</si>
  <si>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</si>
  <si>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</si>
  <si>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</si>
  <si>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</si>
  <si>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</si>
  <si>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</si>
  <si>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</si>
  <si>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</si>
  <si>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</si>
  <si>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</si>
  <si>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</si>
  <si>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</si>
  <si>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</si>
  <si>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</si>
  <si>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</si>
  <si>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</si>
  <si>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</si>
  <si>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</si>
  <si>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</si>
  <si>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</si>
  <si>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</si>
  <si>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</si>
  <si>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</si>
  <si>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</si>
  <si>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</si>
  <si>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</si>
  <si>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</si>
  <si>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</si>
  <si>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</si>
  <si>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</si>
  <si>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</si>
  <si>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</si>
  <si>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</si>
  <si>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</si>
  <si>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</si>
  <si>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</si>
  <si>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</si>
  <si>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</si>
  <si>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</si>
  <si>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</si>
  <si>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</si>
  <si>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</si>
  <si>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</si>
  <si>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</si>
  <si>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</si>
  <si>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</si>
  <si>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</si>
  <si>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</si>
  <si>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</si>
  <si>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</si>
  <si>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</si>
  <si>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</si>
  <si>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</si>
  <si>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</si>
  <si>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</si>
  <si>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</si>
  <si>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</si>
  <si>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</si>
  <si>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</si>
  <si>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</si>
  <si>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</si>
  <si>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</si>
  <si>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</si>
  <si>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</si>
  <si>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</si>
  <si>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</si>
  <si>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</si>
  <si>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</si>
  <si>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</si>
  <si>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</si>
  <si>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</si>
  <si>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</si>
  <si>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</si>
  <si>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</si>
  <si>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</si>
  <si>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</si>
  <si>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</si>
  <si>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</si>
  <si>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</si>
  <si>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</si>
  <si>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</si>
  <si>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</si>
  <si>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</si>
  <si>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</si>
  <si>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</si>
  <si>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</si>
  <si>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</si>
  <si>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</si>
  <si>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</si>
  <si>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</si>
  <si>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</si>
  <si>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</si>
  <si>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</si>
  <si>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</si>
  <si>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</si>
  <si>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</si>
  <si>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</si>
  <si>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</si>
  <si>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</si>
  <si>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</si>
  <si>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</si>
  <si>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</si>
  <si>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</si>
  <si>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</si>
  <si>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</si>
  <si>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</si>
  <si>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</si>
  <si>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</si>
  <si>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</si>
  <si>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</si>
  <si>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</si>
  <si>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</si>
  <si>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</si>
  <si>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</si>
  <si>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</si>
  <si>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</si>
  <si>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</si>
  <si>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</si>
  <si>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</si>
  <si>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</si>
  <si>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</si>
  <si>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</si>
  <si>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</si>
  <si>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</si>
  <si>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</si>
  <si>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</si>
  <si>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</si>
  <si>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</si>
  <si>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</si>
  <si>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</si>
  <si>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</si>
  <si>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</si>
  <si>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</si>
  <si>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</si>
  <si>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</si>
  <si>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</si>
  <si>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</si>
  <si>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</si>
  <si>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</si>
  <si>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</si>
  <si>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</si>
  <si>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</si>
  <si>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</si>
  <si>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</si>
  <si>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</si>
  <si>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</si>
  <si>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</si>
  <si>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</si>
  <si>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</si>
  <si>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</si>
  <si>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</si>
  <si>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</si>
  <si>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</si>
  <si>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</si>
  <si>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</si>
  <si>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</si>
  <si>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</si>
  <si>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</si>
  <si>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</si>
  <si>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</si>
  <si>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</si>
  <si>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</si>
  <si>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</si>
  <si>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</si>
  <si>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</si>
  <si>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</si>
  <si>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</si>
  <si>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</si>
  <si>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</si>
  <si>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</si>
  <si>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</si>
  <si>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</si>
  <si>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</si>
  <si>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</si>
  <si>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</si>
  <si>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</si>
  <si>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</si>
  <si>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</si>
  <si>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</si>
  <si>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</si>
  <si>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</si>
  <si>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</si>
  <si>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</si>
  <si>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</si>
  <si>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</si>
  <si>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</si>
  <si>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</si>
  <si>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</si>
  <si>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</si>
  <si>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</si>
  <si>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</si>
  <si>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</si>
  <si>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</si>
  <si>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</si>
  <si>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</si>
  <si>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</si>
  <si>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</si>
  <si>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</si>
  <si>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</si>
  <si>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</si>
  <si>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</si>
  <si>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</si>
  <si>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</si>
  <si>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</si>
  <si>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</si>
  <si>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</si>
  <si>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</si>
  <si>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</si>
  <si>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</si>
  <si>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</si>
  <si>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</si>
  <si>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</si>
  <si>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</si>
  <si>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</si>
  <si>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</si>
  <si>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</si>
  <si>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</si>
  <si>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</si>
  <si>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</si>
  <si>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</si>
  <si>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</si>
  <si>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</si>
  <si>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</si>
  <si>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</si>
  <si>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</si>
  <si>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</si>
  <si>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</si>
  <si>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</si>
  <si>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</si>
  <si>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</si>
  <si>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</si>
  <si>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</si>
  <si>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</si>
  <si>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</si>
  <si>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</si>
  <si>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</si>
  <si>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</si>
  <si>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</si>
  <si>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</si>
  <si>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</si>
  <si>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</si>
  <si>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</si>
  <si>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</si>
  <si>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</si>
  <si>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</si>
  <si>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</si>
  <si>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</si>
  <si>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</si>
  <si>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</si>
  <si>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</si>
  <si>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</si>
  <si>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</si>
  <si>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</si>
  <si>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</si>
  <si>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</si>
  <si>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</si>
  <si>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</si>
  <si>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</si>
  <si>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</si>
  <si>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</si>
  <si>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</si>
  <si>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</si>
  <si>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</si>
  <si>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</si>
  <si>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</si>
  <si>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</si>
  <si>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</si>
  <si>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</si>
  <si>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</si>
  <si>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</si>
  <si>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</si>
  <si>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</si>
  <si>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</si>
  <si>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</si>
  <si>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</si>
  <si>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</si>
  <si>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</si>
  <si>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</si>
  <si>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</si>
  <si>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</si>
  <si>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</si>
  <si>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</si>
  <si>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</si>
  <si>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</si>
  <si>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</si>
  <si>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</si>
  <si>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</si>
  <si>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</si>
  <si>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</si>
  <si>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</si>
  <si>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</si>
  <si>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</si>
  <si>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</si>
  <si>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</si>
  <si>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</si>
  <si>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</si>
  <si>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</si>
  <si>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</si>
  <si>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</si>
  <si>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</si>
  <si>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</si>
  <si>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</si>
  <si>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</si>
  <si>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</si>
  <si>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</si>
  <si>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</si>
  <si>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</si>
  <si>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</si>
  <si>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</si>
  <si>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</si>
  <si>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</si>
  <si>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</si>
  <si>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</si>
  <si>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</si>
  <si>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</si>
  <si>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</si>
  <si>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</si>
  <si>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</si>
  <si>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</si>
  <si>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</si>
  <si>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</si>
  <si>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</si>
  <si>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</si>
  <si>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</si>
  <si>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</si>
  <si>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</si>
  <si>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</si>
  <si>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</si>
  <si>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</si>
  <si>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</si>
  <si>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</si>
  <si>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</si>
  <si>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</si>
  <si>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</si>
  <si>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</si>
  <si>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</si>
  <si>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</si>
  <si>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</si>
  <si>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</si>
  <si>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</si>
  <si>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</si>
  <si>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</si>
  <si>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</si>
  <si>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</si>
  <si>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</si>
  <si>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</si>
  <si>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</si>
  <si>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</si>
  <si>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</si>
  <si>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</si>
  <si>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</si>
  <si>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</si>
  <si>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</si>
  <si>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</si>
  <si>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</si>
  <si>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</si>
  <si>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</si>
  <si>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</si>
  <si>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</si>
  <si>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</si>
  <si>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</si>
  <si>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</si>
  <si>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</si>
  <si>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</si>
  <si>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</si>
  <si>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</si>
  <si>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</si>
  <si>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</si>
  <si>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</si>
  <si>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</si>
  <si>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</si>
  <si>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</si>
  <si>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</si>
  <si>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</si>
  <si>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</si>
  <si>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</si>
  <si>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</si>
  <si>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</si>
  <si>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</si>
  <si>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</si>
  <si>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</si>
  <si>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</si>
  <si>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</si>
  <si>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</si>
  <si>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</si>
  <si>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</si>
  <si>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</si>
  <si>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</si>
  <si>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</si>
  <si>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</si>
  <si>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</si>
  <si>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</si>
  <si>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</si>
  <si>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</si>
  <si>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</si>
  <si>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</si>
  <si>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</si>
  <si>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</si>
  <si>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</si>
  <si>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</si>
  <si>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</si>
  <si>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</si>
  <si>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</si>
  <si>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</si>
  <si>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</si>
  <si>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</si>
  <si>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</si>
  <si>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</si>
  <si>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</si>
  <si>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</si>
  <si>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</si>
  <si>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</si>
  <si>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</si>
  <si>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</si>
  <si>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</si>
  <si>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</si>
  <si>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</si>
  <si>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</si>
  <si>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</si>
  <si>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</si>
  <si>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</si>
  <si>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</si>
  <si>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</si>
  <si>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</si>
  <si>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</si>
  <si>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</si>
  <si>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</si>
  <si>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</si>
  <si>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</si>
  <si>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</si>
  <si>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</si>
  <si>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</si>
  <si>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</si>
  <si>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</si>
  <si>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</si>
  <si>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</si>
  <si>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</si>
  <si>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</si>
  <si>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</si>
  <si>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</si>
  <si>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</si>
  <si>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</si>
  <si>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</si>
  <si>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</si>
  <si>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</si>
  <si>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</si>
  <si>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</si>
  <si>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</si>
  <si>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</si>
  <si>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</si>
  <si>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</si>
  <si>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</si>
  <si>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</si>
  <si>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</si>
  <si>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</si>
  <si>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</si>
  <si>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</si>
  <si>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</si>
  <si>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</si>
  <si>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</si>
  <si>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</si>
  <si>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</si>
  <si>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</si>
  <si>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</si>
  <si>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</si>
  <si>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</si>
  <si>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</si>
  <si>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</si>
  <si>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</si>
  <si>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</si>
  <si>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</si>
  <si>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</si>
  <si>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</si>
  <si>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</si>
  <si>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</si>
  <si>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</si>
  <si>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</si>
  <si>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</si>
  <si>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</si>
  <si>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</si>
  <si>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</si>
  <si>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</si>
  <si>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</si>
  <si>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</si>
  <si>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</si>
  <si>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</si>
  <si>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</si>
  <si>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</si>
  <si>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</si>
  <si>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</si>
  <si>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</si>
  <si>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</si>
  <si>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</si>
  <si>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</si>
  <si>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</si>
  <si>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</si>
  <si>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</si>
  <si>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</si>
  <si>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</si>
  <si>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</si>
  <si>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</si>
  <si>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</si>
  <si>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</si>
  <si>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</si>
  <si>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</si>
  <si>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</si>
  <si>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</si>
  <si>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</si>
  <si>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</si>
  <si>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</si>
  <si>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</si>
  <si>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</si>
  <si>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</si>
  <si>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</si>
  <si>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</si>
  <si>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</si>
  <si>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</si>
  <si>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</si>
  <si>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</si>
  <si>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</si>
  <si>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</si>
  <si>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</si>
  <si>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</si>
  <si>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</si>
  <si>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</si>
  <si>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</si>
  <si>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</si>
  <si>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</si>
  <si>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</si>
  <si>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</si>
  <si>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</si>
  <si>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</si>
  <si>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</si>
  <si>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</si>
  <si>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</si>
  <si>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</si>
  <si>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</si>
  <si>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</si>
  <si>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</si>
  <si>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</si>
  <si>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</si>
  <si>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</si>
  <si>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</si>
  <si>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</si>
  <si>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</si>
  <si>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</si>
  <si>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</si>
  <si>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</si>
  <si>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</si>
  <si>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</si>
  <si>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</si>
  <si>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</si>
  <si>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</si>
  <si>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</si>
  <si>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</si>
  <si>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</si>
  <si>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</si>
  <si>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</si>
  <si>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</si>
  <si>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</si>
  <si>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</si>
  <si>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</si>
  <si>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</si>
  <si>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</si>
  <si>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</si>
  <si>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</si>
  <si>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</si>
  <si>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</si>
  <si>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</si>
  <si>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</si>
  <si>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</si>
  <si>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</si>
  <si>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</si>
  <si>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</si>
  <si>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</si>
  <si>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</si>
  <si>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</si>
  <si>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</si>
  <si>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</si>
  <si>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</si>
  <si>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</si>
  <si>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</si>
  <si>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</si>
  <si>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</si>
  <si>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</si>
  <si>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</si>
  <si>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</si>
  <si>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</si>
  <si>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</si>
  <si>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</si>
  <si>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</si>
  <si>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</si>
  <si>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</si>
  <si>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</si>
  <si>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</si>
  <si>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</si>
  <si>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</si>
  <si>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</si>
  <si>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</si>
  <si>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</si>
  <si>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</si>
  <si>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</si>
  <si>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</si>
  <si>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</si>
  <si>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</si>
  <si>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</si>
  <si>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</si>
  <si>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</si>
  <si>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</si>
  <si>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</si>
  <si>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</si>
  <si>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</si>
  <si>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</si>
  <si>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</si>
  <si>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</si>
  <si>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</si>
  <si>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</si>
  <si>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</si>
  <si>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</si>
  <si>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</si>
  <si>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</si>
  <si>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</si>
  <si>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</si>
  <si>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</si>
  <si>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</si>
  <si>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</si>
  <si>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</si>
  <si>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</si>
  <si>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</si>
  <si>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</si>
  <si>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</si>
  <si>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</si>
  <si>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</si>
  <si>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</si>
  <si>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</si>
  <si>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</si>
  <si>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</si>
  <si>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</si>
  <si>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</si>
  <si>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</si>
  <si>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</si>
  <si>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</si>
  <si>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</si>
  <si>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</si>
  <si>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</si>
  <si>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</si>
  <si>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</si>
  <si>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</si>
  <si>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</si>
  <si>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</si>
  <si>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</si>
  <si>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</si>
  <si>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</si>
  <si>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</si>
  <si>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</si>
  <si>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</si>
  <si>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</si>
  <si>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</si>
  <si>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</si>
  <si>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Hanson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</si>
  <si>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</si>
  <si>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</si>
  <si>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</si>
  <si>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</si>
  <si>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</si>
  <si>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</si>
  <si>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</si>
  <si>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</si>
  <si>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</si>
  <si>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</si>
  <si>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</si>
  <si>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</si>
  <si>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</si>
  <si>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</si>
  <si>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</si>
  <si>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</si>
  <si>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</si>
  <si>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</si>
  <si>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</si>
  <si>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Finance -</t>
  </si>
  <si>
    <t>Finance</t>
  </si>
  <si>
    <t>MA</t>
  </si>
  <si>
    <t>Project Controls -</t>
  </si>
  <si>
    <t>Controls</t>
  </si>
  <si>
    <t>Rogal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</si>
  <si>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</si>
  <si>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</si>
  <si>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</si>
  <si>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</si>
  <si>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</si>
  <si>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</si>
  <si>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</si>
  <si>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</si>
  <si>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</si>
  <si>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</si>
  <si>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</si>
  <si>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</si>
  <si>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</si>
  <si>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</si>
  <si>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</si>
  <si>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</si>
  <si>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</si>
  <si>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</si>
  <si>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</si>
  <si>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</si>
  <si>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</si>
  <si>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</si>
  <si>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</si>
  <si>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</si>
  <si>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</si>
  <si>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</si>
  <si>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</si>
  <si>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</si>
  <si>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</si>
  <si>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</si>
  <si>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</si>
  <si>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</si>
  <si>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</si>
  <si>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</si>
  <si>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</si>
  <si>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</si>
  <si>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</si>
  <si>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</si>
  <si>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</si>
  <si>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</si>
  <si>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</si>
  <si>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</si>
  <si>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</si>
  <si>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</si>
  <si>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</si>
  <si>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</si>
  <si>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</si>
  <si>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</si>
  <si>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</si>
  <si>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</si>
  <si>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</si>
  <si>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</si>
  <si>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</si>
  <si>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</si>
  <si>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</si>
  <si>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</si>
  <si>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</si>
  <si>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</si>
  <si>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</si>
  <si>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</si>
  <si>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</si>
  <si>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</si>
  <si>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</si>
  <si>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</si>
  <si>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</si>
  <si>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</si>
  <si>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</si>
  <si>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</si>
  <si>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</si>
  <si>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</si>
  <si>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</si>
  <si>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</si>
  <si>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</si>
  <si>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</si>
  <si>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</si>
  <si>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</si>
  <si>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</si>
  <si>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</si>
  <si>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</si>
  <si>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</si>
  <si>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</si>
  <si>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</si>
  <si>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</si>
  <si>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</si>
  <si>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</si>
  <si>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</si>
  <si>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</si>
  <si>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</si>
  <si>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</si>
  <si>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</si>
  <si>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</si>
  <si>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</si>
  <si>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BCA cable - first two strings (2,000 m)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</si>
  <si>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</si>
  <si>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</si>
  <si>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</si>
  <si>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</si>
  <si>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</si>
  <si>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</si>
  <si>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</si>
  <si>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</si>
  <si>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</si>
  <si>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</si>
  <si>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</si>
  <si>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BCA cable - last five strings (4,556 m)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</si>
  <si>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</si>
  <si>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</si>
  <si>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</si>
  <si>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</si>
  <si>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</si>
  <si>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</si>
  <si>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</si>
  <si>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</si>
  <si>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</si>
  <si>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</si>
  <si>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</si>
  <si>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</si>
  <si>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</si>
  <si>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</si>
  <si>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</si>
  <si>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</si>
  <si>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</si>
  <si>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</si>
  <si>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</si>
  <si>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</si>
  <si>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</si>
  <si>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</si>
  <si>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</si>
  <si>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</si>
  <si>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</si>
  <si>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</si>
  <si>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</si>
  <si>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</si>
  <si>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</si>
  <si>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</si>
  <si>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</si>
  <si>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</si>
  <si>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</si>
  <si>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</si>
  <si>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</si>
  <si>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</si>
  <si>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</si>
  <si>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</si>
  <si>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</si>
  <si>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</si>
  <si>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</si>
  <si>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</si>
  <si>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</si>
  <si>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</si>
  <si>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</si>
  <si>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</si>
  <si>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</si>
  <si>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</si>
  <si>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</si>
  <si>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</si>
  <si>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</si>
  <si>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</si>
  <si>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</si>
  <si>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</si>
  <si>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</si>
  <si>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</si>
  <si>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</si>
  <si>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</si>
  <si>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</si>
  <si>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</si>
  <si>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</si>
  <si>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</si>
  <si>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</si>
  <si>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</si>
  <si>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</si>
  <si>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</si>
  <si>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</si>
  <si>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</si>
  <si>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</si>
  <si>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</si>
  <si>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</si>
  <si>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</si>
  <si>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</si>
  <si>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</si>
  <si>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</si>
  <si>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</si>
  <si>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</si>
  <si>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</si>
  <si>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</si>
  <si>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</si>
  <si>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</si>
  <si>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</si>
  <si>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</si>
  <si>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Shoolz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</si>
  <si>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</si>
  <si>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</si>
  <si>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</si>
  <si>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</si>
  <si>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</si>
  <si>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</si>
  <si>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</si>
  <si>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</si>
  <si>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</si>
  <si>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</si>
  <si>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</si>
  <si>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</si>
  <si>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</si>
  <si>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</si>
  <si>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</si>
  <si>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</si>
  <si>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</si>
  <si>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</si>
  <si>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</si>
  <si>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</si>
  <si>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</si>
  <si>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</si>
  <si>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</si>
  <si>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</si>
  <si>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</si>
  <si>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</si>
  <si>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</si>
  <si>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</si>
  <si>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</si>
  <si>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</si>
  <si>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</si>
  <si>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</si>
  <si>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</si>
  <si>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</si>
  <si>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</si>
  <si>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</si>
  <si>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</si>
  <si>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</si>
  <si>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</si>
  <si>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</si>
  <si>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</si>
  <si>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</si>
  <si>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</si>
  <si>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</si>
  <si>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</si>
  <si>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</si>
  <si>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</si>
  <si>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</si>
  <si>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</si>
  <si>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</si>
  <si>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</si>
  <si>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</si>
  <si>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</si>
  <si>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</si>
  <si>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</si>
  <si>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</si>
  <si>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</si>
  <si>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</si>
  <si>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</si>
  <si>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</si>
  <si>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</si>
  <si>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</si>
  <si>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</si>
  <si>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</si>
  <si>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</si>
  <si>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</si>
  <si>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</si>
  <si>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</si>
  <si>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</si>
  <si>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</si>
  <si>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</si>
  <si>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</si>
  <si>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</si>
  <si>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</si>
  <si>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</si>
  <si>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</si>
  <si>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</si>
  <si>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</si>
  <si>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</si>
  <si>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</si>
  <si>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</si>
  <si>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</si>
  <si>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</si>
  <si>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</si>
  <si>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</si>
  <si>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</si>
  <si>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</si>
  <si>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</si>
  <si>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</si>
  <si>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</si>
  <si>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</si>
  <si>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</si>
  <si>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</si>
  <si>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</si>
  <si>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</si>
  <si>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</si>
  <si>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</si>
  <si>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</si>
  <si>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</si>
  <si>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</si>
  <si>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</si>
  <si>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</si>
  <si>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</si>
  <si>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</si>
  <si>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</si>
  <si>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</si>
  <si>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</si>
  <si>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</si>
  <si>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</si>
  <si>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</si>
  <si>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</si>
  <si>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</si>
  <si>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</si>
  <si>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</si>
  <si>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</si>
  <si>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</si>
  <si>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</si>
  <si>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</si>
  <si>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</si>
  <si>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</si>
  <si>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</si>
  <si>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</si>
  <si>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</si>
  <si>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</si>
  <si>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</si>
  <si>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</si>
  <si>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</si>
  <si>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</si>
  <si>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</si>
  <si>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</si>
  <si>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</si>
  <si>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</si>
  <si>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</si>
  <si>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</si>
  <si>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</si>
  <si>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</si>
  <si>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</si>
  <si>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</si>
  <si>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</si>
  <si>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</si>
  <si>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</si>
  <si>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</si>
  <si>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</si>
  <si>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</si>
  <si>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</si>
  <si>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</si>
  <si>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</si>
  <si>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</si>
  <si>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</si>
  <si>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</si>
  <si>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</si>
  <si>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</si>
  <si>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</si>
  <si>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</si>
  <si>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</si>
  <si>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</si>
  <si>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</si>
  <si>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</si>
  <si>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</si>
  <si>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</si>
  <si>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</si>
  <si>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</si>
  <si>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</si>
  <si>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</si>
  <si>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</si>
  <si>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</si>
  <si>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</si>
  <si>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Row Labels</t>
  </si>
  <si>
    <t>Grand Total</t>
  </si>
  <si>
    <t>Sum of 12mo Subtotal PY5</t>
  </si>
  <si>
    <t>Sum of Indirect Subtotal PY5</t>
  </si>
  <si>
    <t>Sum of Complete Total PY5</t>
  </si>
  <si>
    <t>Sum of PY5 CMo</t>
  </si>
  <si>
    <t>(All)</t>
  </si>
  <si>
    <t>Sum of Fringe Cost PY5</t>
  </si>
  <si>
    <t>Column Labels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</si>
  <si>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</si>
  <si>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</si>
  <si>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</si>
  <si>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</si>
  <si>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</si>
  <si>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</si>
  <si>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</si>
  <si>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</si>
  <si>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</si>
  <si>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</si>
  <si>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</si>
  <si>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</si>
  <si>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</si>
  <si>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</si>
  <si>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</si>
  <si>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</si>
  <si>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</si>
  <si>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</si>
  <si>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</si>
  <si>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</si>
  <si>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</si>
  <si>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</si>
  <si>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</si>
  <si>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</si>
  <si>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</si>
  <si>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</si>
  <si>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</si>
  <si>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Sum of Salary Cost PY5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</si>
  <si>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</si>
  <si>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</si>
  <si>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</si>
  <si>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</si>
  <si>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</si>
  <si>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</si>
  <si>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</si>
  <si>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</si>
  <si>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Manager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</si>
  <si>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</si>
  <si>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</si>
  <si>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</si>
  <si>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</si>
  <si>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</si>
  <si>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</si>
  <si>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</si>
  <si>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(Multiple Items)</t>
  </si>
  <si>
    <t>Year 5 Budget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</si>
  <si>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</si>
  <si>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</si>
  <si>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</si>
  <si>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</si>
  <si>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</si>
  <si>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</si>
  <si>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</si>
  <si>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</si>
  <si>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</si>
  <si>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</si>
  <si>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</si>
  <si>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</si>
  <si>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</si>
  <si>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</si>
  <si>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</si>
  <si>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</si>
  <si>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</si>
  <si>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</si>
  <si>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</si>
  <si>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</si>
  <si>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</si>
  <si>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</si>
  <si>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</si>
  <si>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</si>
  <si>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</si>
  <si>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</si>
  <si>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</si>
  <si>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</si>
  <si>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</si>
  <si>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</si>
  <si>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</si>
  <si>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</si>
  <si>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</si>
  <si>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</si>
  <si>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</si>
  <si>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</si>
  <si>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</si>
  <si>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</si>
  <si>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</si>
  <si>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</si>
  <si>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</si>
  <si>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</si>
  <si>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</si>
  <si>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</si>
  <si>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</si>
  <si>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</si>
  <si>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</si>
  <si>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</si>
  <si>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</si>
  <si>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</si>
  <si>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</si>
  <si>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 Eqipment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</si>
  <si>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</si>
  <si>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</si>
  <si>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</si>
  <si>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</si>
  <si>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</si>
  <si>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</si>
  <si>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</si>
  <si>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</si>
  <si>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</si>
  <si>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</si>
  <si>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</si>
  <si>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</si>
  <si>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</si>
  <si>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</si>
  <si>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</si>
  <si>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</si>
  <si>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</si>
  <si>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</si>
  <si>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Another professional service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</si>
  <si>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</si>
  <si>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</si>
  <si>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</si>
  <si>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</si>
  <si>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</si>
  <si>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</si>
  <si>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</si>
  <si>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</si>
  <si>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</si>
  <si>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</si>
  <si>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</si>
  <si>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</si>
  <si>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Office OH</t>
  </si>
  <si>
    <t>Subtotal - Indirect Costs</t>
  </si>
  <si>
    <t>Total - Direct and Indirect</t>
  </si>
  <si>
    <t>Sum of Salary Cost PY6</t>
  </si>
  <si>
    <t>Sum of Fringe Cost PY6</t>
  </si>
  <si>
    <t>Sum of 12mo Subtotal PY6</t>
  </si>
  <si>
    <t>Sum of Complete Total PY6</t>
  </si>
  <si>
    <t>Sum of Indirect Subtotal PY6</t>
  </si>
  <si>
    <t>Sum of Salary Cost PY7</t>
  </si>
  <si>
    <t>Sum of Fringe Cost PY7</t>
  </si>
  <si>
    <t>Sum of 12mo Subtotal PY7</t>
  </si>
  <si>
    <t>Sum of Complete Total PY7</t>
  </si>
  <si>
    <t>Sum of Indirect Subtotal PY7</t>
  </si>
  <si>
    <t>Sum of PY7 CMo</t>
  </si>
  <si>
    <t>Sum of PY6 CMo</t>
  </si>
  <si>
    <t>Sum of Salary Cost PY8</t>
  </si>
  <si>
    <t>Sum of Fringe Cost PY8</t>
  </si>
  <si>
    <t>Sum of 12mo Subtotal PY8</t>
  </si>
  <si>
    <t>Sum of Complete Total PY8</t>
  </si>
  <si>
    <t>Sum of Indirect Subtotal PY8</t>
  </si>
  <si>
    <t>Sum of PY8 CMo</t>
  </si>
  <si>
    <t>Year 6 Budget</t>
  </si>
  <si>
    <t>Year 8 Budget</t>
  </si>
  <si>
    <t>Code</t>
  </si>
  <si>
    <t>Midpoint</t>
  </si>
  <si>
    <t>C6</t>
  </si>
  <si>
    <t>RangeL</t>
  </si>
  <si>
    <t>RangeH</t>
  </si>
  <si>
    <t>Total Contingency</t>
  </si>
  <si>
    <t>ContCode</t>
  </si>
  <si>
    <t>EstUncertaintyAmount</t>
  </si>
  <si>
    <t>EstUncertaintyPer</t>
  </si>
  <si>
    <t>EstUncertaintyIndirect</t>
  </si>
  <si>
    <t>Other - Contingency</t>
  </si>
  <si>
    <t>Other OH Contingency</t>
  </si>
  <si>
    <t>EU Direct PY5</t>
  </si>
  <si>
    <t>EU Ind PY5</t>
  </si>
  <si>
    <t>EU Direct PY6</t>
  </si>
  <si>
    <t>EU Ind PY6</t>
  </si>
  <si>
    <t>EU Direct PY7</t>
  </si>
  <si>
    <t>EU Ind PY7</t>
  </si>
  <si>
    <t>EU Direct PY8</t>
  </si>
  <si>
    <t>EU Ind PY8</t>
  </si>
  <si>
    <t>Sum of EU Direct PY5</t>
  </si>
  <si>
    <t>Sum of EU Ind PY5</t>
  </si>
  <si>
    <t>Sum of EU Direct PY6</t>
  </si>
  <si>
    <t>Sum of EU Ind PY6</t>
  </si>
  <si>
    <t>Sum of EU Direct PY7</t>
  </si>
  <si>
    <t>Sum of EU Ind PY7</t>
  </si>
  <si>
    <t>Sum of EU Direct PY8</t>
  </si>
  <si>
    <t>Sum of EU Ind PY8</t>
  </si>
  <si>
    <t>Discrete Risks Direct</t>
  </si>
  <si>
    <t>Discrete Risks Ind</t>
  </si>
  <si>
    <t>Discrete Risks Total</t>
  </si>
  <si>
    <t>Total Direct</t>
  </si>
  <si>
    <t>Total Indirect</t>
  </si>
  <si>
    <t>Other OH - Contingency</t>
  </si>
  <si>
    <t>Technical Coordinator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</si>
</sst>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;\-[$$-409]#,##0"/>
    <numFmt numFmtId="165" formatCode="[$$-409]#,##0.00;\-[$$-409]#,##0.00"/>
    <numFmt numFmtId="166" formatCode="&quot;$&quot;#,##0"/>
    <numFmt numFmtId="167" formatCode="&quot;$&quot;#,##0.00"/>
    <numFmt numFmtId="172" formatCode="0.0%"/>
  </numFmts>
  <fonts count="7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64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221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0" fontId="12" fillId="2" borderId="0" xfId="0" applyFont="1" applyFill="1" applyAlignment="1">
      <alignment vertical="top"/>
    </xf>
    <xf numFmtId="165" fontId="13" fillId="0" borderId="0" xfId="0" applyNumberFormat="1" applyFont="1" applyAlignment="1">
      <alignment vertical="top"/>
    </xf>
    <xf numFmtId="165" fontId="14" fillId="5" borderId="0" xfId="0" applyNumberFormat="1" applyFont="1" applyFill="1" applyAlignment="1">
      <alignment vertical="top"/>
    </xf>
    <xf numFmtId="165" fontId="15" fillId="6" borderId="0" xfId="0" applyNumberFormat="1" applyFont="1" applyFill="1" applyAlignment="1">
      <alignment vertical="top"/>
    </xf>
    <xf numFmtId="0" fontId="16" fillId="2" borderId="0" xfId="0" applyFont="1" applyFill="1" applyAlignment="1">
      <alignment vertical="top"/>
    </xf>
    <xf numFmtId="0" fontId="17" fillId="0" borderId="0" xfId="0" applyFont="1" applyAlignment="1">
      <alignment horizontal="left" vertical="top" wrapText="1"/>
    </xf>
    <xf numFmtId="0" fontId="18" fillId="2" borderId="0" xfId="0" applyFont="1" applyFill="1" applyAlignment="1">
      <alignment vertical="top"/>
    </xf>
    <xf numFmtId="0" fontId="19" fillId="0" borderId="0" xfId="0" applyFont="1" applyAlignment="1">
      <alignment horizontal="left"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7" fillId="2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31" fillId="2" borderId="0" xfId="0" applyFont="1" applyFill="1" applyAlignment="1">
      <alignment vertical="top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4" fillId="0" borderId="0" xfId="0" applyFont="1" applyAlignment="1">
      <alignment horizontal="left" vertical="top"/>
    </xf>
    <xf numFmtId="0" fontId="35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7" fillId="3" borderId="0" xfId="0" applyFont="1" applyFill="1" applyAlignment="1">
      <alignment vertical="top"/>
    </xf>
    <xf numFmtId="0" fontId="38" fillId="4" borderId="0" xfId="0" applyFont="1" applyFill="1" applyAlignment="1">
      <alignment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vertical="top"/>
    </xf>
    <xf numFmtId="0" fontId="45" fillId="2" borderId="0" xfId="0" applyFont="1" applyFill="1" applyAlignment="1">
      <alignment vertical="top"/>
    </xf>
    <xf numFmtId="0" fontId="46" fillId="2" borderId="0" xfId="0" applyFont="1" applyFill="1" applyAlignment="1">
      <alignment vertical="top"/>
    </xf>
    <xf numFmtId="0" fontId="47" fillId="2" borderId="0" xfId="0" applyFont="1" applyFill="1" applyAlignment="1">
      <alignment vertical="top"/>
    </xf>
    <xf numFmtId="0" fontId="48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50" fillId="2" borderId="0" xfId="0" applyFont="1" applyFill="1" applyAlignment="1">
      <alignment vertical="top"/>
    </xf>
    <xf numFmtId="0" fontId="51" fillId="0" borderId="0" xfId="0" applyFont="1" applyAlignment="1">
      <alignment vertical="top"/>
    </xf>
    <xf numFmtId="0" fontId="52" fillId="0" borderId="0" xfId="0" applyFont="1" applyAlignment="1">
      <alignment vertical="top"/>
    </xf>
    <xf numFmtId="0" fontId="53" fillId="2" borderId="0" xfId="0" applyFont="1" applyFill="1" applyAlignment="1">
      <alignment vertical="top"/>
    </xf>
    <xf numFmtId="0" fontId="54" fillId="2" borderId="0" xfId="0" applyFont="1" applyFill="1" applyAlignment="1">
      <alignment vertical="top" wrapText="1"/>
    </xf>
    <xf numFmtId="0" fontId="55" fillId="0" borderId="0" xfId="0" applyFont="1" applyAlignment="1">
      <alignment vertical="top"/>
    </xf>
    <xf numFmtId="0" fontId="56" fillId="2" borderId="0" xfId="0" applyFont="1" applyFill="1" applyAlignment="1">
      <alignment vertical="top"/>
    </xf>
    <xf numFmtId="165" fontId="57" fillId="2" borderId="0" xfId="0" applyNumberFormat="1" applyFont="1" applyFill="1" applyAlignment="1">
      <alignment vertical="top"/>
    </xf>
    <xf numFmtId="0" fontId="58" fillId="7" borderId="0" xfId="0" applyFont="1" applyFill="1" applyAlignment="1">
      <alignment vertical="top"/>
    </xf>
    <xf numFmtId="166" fontId="0" fillId="0" borderId="0" xfId="0" applyNumberFormat="1"/>
    <xf numFmtId="2" fontId="2" fillId="0" borderId="0" xfId="0" applyNumberFormat="1" applyFont="1"/>
    <xf numFmtId="2" fontId="3" fillId="0" borderId="0" xfId="0" applyNumberFormat="1" applyFont="1" applyAlignment="1">
      <alignment vertical="top"/>
    </xf>
    <xf numFmtId="2" fontId="0" fillId="0" borderId="0" xfId="0" applyNumberFormat="1"/>
    <xf numFmtId="167" fontId="3" fillId="0" borderId="0" xfId="0" applyNumberFormat="1" applyFont="1" applyAlignment="1">
      <alignment vertical="top"/>
    </xf>
    <xf numFmtId="165" fontId="59" fillId="5" borderId="0" xfId="0" applyNumberFormat="1" applyFont="1" applyFill="1" applyAlignment="1">
      <alignment vertical="top"/>
    </xf>
    <xf numFmtId="10" fontId="2" fillId="0" borderId="0" xfId="0" applyNumberFormat="1" applyFont="1"/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40" fillId="0" borderId="0" xfId="0" applyNumberFormat="1" applyFont="1" applyAlignment="1">
      <alignment vertical="top"/>
    </xf>
    <xf numFmtId="10" fontId="0" fillId="0" borderId="0" xfId="0" applyNumberFormat="1"/>
    <xf numFmtId="0" fontId="59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0" borderId="0" xfId="0" applyNumberFormat="1" applyFont="1" applyAlignment="1">
      <alignment vertical="top"/>
    </xf>
    <xf numFmtId="165" fontId="3" fillId="5" borderId="0" xfId="0" applyNumberFormat="1" applyFont="1" applyFill="1" applyAlignment="1">
      <alignment vertical="top"/>
    </xf>
    <xf numFmtId="165" fontId="3" fillId="6" borderId="0" xfId="0" applyNumberFormat="1" applyFont="1" applyFill="1" applyAlignment="1">
      <alignment vertical="top"/>
    </xf>
    <xf numFmtId="165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0" fontId="31" fillId="0" borderId="0" xfId="0" applyFont="1" applyAlignment="1">
      <alignment vertical="top"/>
    </xf>
    <xf numFmtId="165" fontId="0" fillId="0" borderId="0" xfId="0" applyNumberFormat="1"/>
    <xf numFmtId="0" fontId="3" fillId="0" borderId="0" xfId="0" applyFont="1" applyFill="1" applyAlignment="1">
      <alignment vertical="top"/>
    </xf>
    <xf numFmtId="166" fontId="60" fillId="0" borderId="0" xfId="0" applyNumberFormat="1" applyFont="1" applyFill="1"/>
    <xf numFmtId="166" fontId="61" fillId="0" borderId="0" xfId="0" applyNumberFormat="1" applyFont="1" applyFill="1" applyAlignment="1">
      <alignment vertical="top"/>
    </xf>
    <xf numFmtId="166" fontId="62" fillId="0" borderId="0" xfId="0" applyNumberFormat="1" applyFont="1" applyFill="1" applyAlignment="1">
      <alignment vertical="top"/>
    </xf>
    <xf numFmtId="166" fontId="63" fillId="0" borderId="0" xfId="0" applyNumberFormat="1" applyFont="1" applyFill="1"/>
    <xf numFmtId="166" fontId="2" fillId="0" borderId="0" xfId="0" applyNumberFormat="1" applyFont="1"/>
    <xf numFmtId="166" fontId="3" fillId="0" borderId="0" xfId="0" applyNumberFormat="1" applyFont="1" applyAlignment="1">
      <alignment vertical="top"/>
    </xf>
    <xf numFmtId="166" fontId="26" fillId="0" borderId="0" xfId="0" applyNumberFormat="1" applyFont="1" applyAlignment="1">
      <alignment vertical="top"/>
    </xf>
    <xf numFmtId="166" fontId="9" fillId="0" borderId="0" xfId="0" applyNumberFormat="1" applyFont="1" applyAlignment="1">
      <alignment vertical="top"/>
    </xf>
    <xf numFmtId="166" fontId="29" fillId="0" borderId="0" xfId="0" applyNumberFormat="1" applyFont="1" applyAlignment="1">
      <alignment vertical="top"/>
    </xf>
    <xf numFmtId="166" fontId="44" fillId="0" borderId="0" xfId="0" applyNumberFormat="1" applyFont="1" applyAlignment="1">
      <alignment vertical="top"/>
    </xf>
    <xf numFmtId="166" fontId="39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1" fillId="5" borderId="0" xfId="0" applyNumberFormat="1" applyFont="1" applyFill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0" fontId="66" fillId="0" borderId="0" xfId="0" applyFont="1" applyAlignment="1">
      <alignment horizontal="center"/>
    </xf>
    <xf numFmtId="2" fontId="63" fillId="0" borderId="0" xfId="0" applyNumberFormat="1" applyFont="1"/>
    <xf numFmtId="2" fontId="63" fillId="8" borderId="0" xfId="0" applyNumberFormat="1" applyFont="1" applyFill="1"/>
    <xf numFmtId="0" fontId="65" fillId="0" borderId="0" xfId="0" applyFont="1"/>
    <xf numFmtId="0" fontId="63" fillId="0" borderId="0" xfId="0" applyFont="1"/>
    <xf numFmtId="167" fontId="0" fillId="0" borderId="0" xfId="0" applyNumberFormat="1"/>
    <xf numFmtId="44" fontId="0" fillId="0" borderId="0" xfId="0" applyNumberFormat="1"/>
    <xf numFmtId="44" fontId="65" fillId="0" borderId="7" xfId="0" applyNumberFormat="1" applyFont="1" applyBorder="1" applyAlignment="1">
      <alignment horizontal="center" vertical="top" wrapText="1"/>
    </xf>
    <xf numFmtId="44" fontId="65" fillId="0" borderId="0" xfId="0" applyNumberFormat="1" applyFont="1" applyAlignment="1">
      <alignment horizontal="center" vertical="top" wrapText="1"/>
    </xf>
    <xf numFmtId="44" fontId="65" fillId="0" borderId="8" xfId="0" applyNumberFormat="1" applyFont="1" applyBorder="1" applyAlignment="1">
      <alignment horizontal="center" vertical="top" wrapText="1"/>
    </xf>
    <xf numFmtId="44" fontId="65" fillId="0" borderId="7" xfId="0" applyNumberFormat="1" applyFont="1" applyBorder="1" applyAlignment="1">
      <alignment horizontal="left" vertical="top" wrapText="1"/>
    </xf>
    <xf numFmtId="44" fontId="65" fillId="0" borderId="0" xfId="0" applyNumberFormat="1" applyFont="1" applyAlignment="1">
      <alignment horizontal="left" vertical="top" wrapText="1"/>
    </xf>
    <xf numFmtId="44" fontId="65" fillId="0" borderId="8" xfId="0" applyNumberFormat="1" applyFont="1" applyBorder="1" applyAlignment="1">
      <alignment horizontal="left" vertical="top" wrapText="1"/>
    </xf>
    <xf numFmtId="44" fontId="65" fillId="0" borderId="7" xfId="0" applyNumberFormat="1" applyFont="1" applyBorder="1" applyAlignment="1">
      <alignment vertical="top" wrapText="1"/>
    </xf>
    <xf numFmtId="44" fontId="65" fillId="0" borderId="0" xfId="0" applyNumberFormat="1" applyFont="1" applyAlignment="1">
      <alignment vertical="top" wrapText="1"/>
    </xf>
    <xf numFmtId="44" fontId="65" fillId="0" borderId="8" xfId="0" applyNumberFormat="1" applyFont="1" applyBorder="1" applyAlignment="1">
      <alignment vertical="top" wrapText="1"/>
    </xf>
    <xf numFmtId="44" fontId="65" fillId="9" borderId="9" xfId="0" applyNumberFormat="1" applyFont="1" applyFill="1" applyBorder="1"/>
    <xf numFmtId="44" fontId="0" fillId="0" borderId="7" xfId="0" applyNumberFormat="1" applyBorder="1"/>
    <xf numFmtId="44" fontId="0" fillId="0" borderId="8" xfId="0" applyNumberFormat="1" applyBorder="1"/>
    <xf numFmtId="0" fontId="65" fillId="10" borderId="0" xfId="0" applyFont="1" applyFill="1"/>
    <xf numFmtId="6" fontId="65" fillId="10" borderId="0" xfId="0" applyNumberFormat="1" applyFont="1" applyFill="1"/>
    <xf numFmtId="44" fontId="65" fillId="10" borderId="10" xfId="0" applyNumberFormat="1" applyFont="1" applyFill="1" applyBorder="1"/>
    <xf numFmtId="44" fontId="65" fillId="10" borderId="7" xfId="0" applyNumberFormat="1" applyFont="1" applyFill="1" applyBorder="1"/>
    <xf numFmtId="44" fontId="65" fillId="10" borderId="0" xfId="0" applyNumberFormat="1" applyFont="1" applyFill="1"/>
    <xf numFmtId="44" fontId="65" fillId="10" borderId="8" xfId="0" applyNumberFormat="1" applyFont="1" applyFill="1" applyBorder="1"/>
    <xf numFmtId="44" fontId="0" fillId="9" borderId="10" xfId="0" applyNumberFormat="1" applyFill="1" applyBorder="1"/>
    <xf numFmtId="44" fontId="0" fillId="0" borderId="11" xfId="0" applyNumberFormat="1" applyBorder="1"/>
    <xf numFmtId="44" fontId="1" fillId="0" borderId="0" xfId="1" applyFont="1" applyBorder="1"/>
    <xf numFmtId="44" fontId="1" fillId="0" borderId="8" xfId="1" applyFont="1" applyBorder="1"/>
    <xf numFmtId="44" fontId="1" fillId="0" borderId="7" xfId="1" applyFont="1" applyBorder="1"/>
    <xf numFmtId="44" fontId="0" fillId="11" borderId="12" xfId="0" applyNumberFormat="1" applyFill="1" applyBorder="1"/>
    <xf numFmtId="44" fontId="63" fillId="0" borderId="7" xfId="0" applyNumberFormat="1" applyFont="1" applyBorder="1"/>
    <xf numFmtId="44" fontId="63" fillId="0" borderId="0" xfId="1" applyFont="1" applyBorder="1"/>
    <xf numFmtId="44" fontId="63" fillId="0" borderId="8" xfId="1" applyFont="1" applyBorder="1"/>
    <xf numFmtId="44" fontId="63" fillId="0" borderId="7" xfId="1" applyFont="1" applyBorder="1"/>
    <xf numFmtId="44" fontId="63" fillId="0" borderId="0" xfId="0" applyNumberFormat="1" applyFont="1"/>
    <xf numFmtId="44" fontId="63" fillId="0" borderId="8" xfId="0" applyNumberFormat="1" applyFont="1" applyBorder="1"/>
    <xf numFmtId="0" fontId="0" fillId="10" borderId="0" xfId="0" applyFill="1"/>
    <xf numFmtId="44" fontId="0" fillId="10" borderId="7" xfId="0" applyNumberFormat="1" applyFill="1" applyBorder="1"/>
    <xf numFmtId="44" fontId="0" fillId="10" borderId="0" xfId="0" applyNumberFormat="1" applyFill="1"/>
    <xf numFmtId="44" fontId="0" fillId="10" borderId="8" xfId="0" applyNumberFormat="1" applyFill="1" applyBorder="1"/>
    <xf numFmtId="44" fontId="0" fillId="10" borderId="11" xfId="0" applyNumberFormat="1" applyFill="1" applyBorder="1"/>
    <xf numFmtId="44" fontId="0" fillId="0" borderId="11" xfId="1" applyFont="1" applyBorder="1"/>
    <xf numFmtId="44" fontId="65" fillId="10" borderId="11" xfId="0" applyNumberFormat="1" applyFont="1" applyFill="1" applyBorder="1"/>
    <xf numFmtId="0" fontId="67" fillId="0" borderId="0" xfId="0" applyFont="1" applyAlignment="1">
      <alignment horizontal="center"/>
    </xf>
    <xf numFmtId="44" fontId="63" fillId="9" borderId="7" xfId="0" applyNumberFormat="1" applyFont="1" applyFill="1" applyBorder="1"/>
    <xf numFmtId="44" fontId="63" fillId="9" borderId="10" xfId="0" applyNumberFormat="1" applyFont="1" applyFill="1" applyBorder="1"/>
    <xf numFmtId="44" fontId="63" fillId="0" borderId="14" xfId="1" applyFont="1" applyBorder="1"/>
    <xf numFmtId="44" fontId="63" fillId="0" borderId="15" xfId="1" applyFont="1" applyBorder="1"/>
    <xf numFmtId="44" fontId="0" fillId="9" borderId="7" xfId="0" applyNumberFormat="1" applyFill="1" applyBorder="1"/>
    <xf numFmtId="44" fontId="65" fillId="10" borderId="22" xfId="0" applyNumberFormat="1" applyFont="1" applyFill="1" applyBorder="1"/>
    <xf numFmtId="44" fontId="65" fillId="10" borderId="23" xfId="0" applyNumberFormat="1" applyFont="1" applyFill="1" applyBorder="1"/>
    <xf numFmtId="44" fontId="0" fillId="0" borderId="7" xfId="1" applyFont="1" applyBorder="1"/>
    <xf numFmtId="44" fontId="0" fillId="0" borderId="7" xfId="1" applyFont="1" applyFill="1" applyBorder="1"/>
    <xf numFmtId="44" fontId="0" fillId="0" borderId="0" xfId="1" applyFont="1" applyBorder="1"/>
    <xf numFmtId="44" fontId="0" fillId="0" borderId="8" xfId="1" applyFont="1" applyBorder="1"/>
    <xf numFmtId="0" fontId="0" fillId="12" borderId="0" xfId="0" applyFill="1"/>
    <xf numFmtId="44" fontId="0" fillId="12" borderId="7" xfId="0" applyNumberFormat="1" applyFill="1" applyBorder="1"/>
    <xf numFmtId="44" fontId="0" fillId="12" borderId="0" xfId="0" applyNumberFormat="1" applyFill="1"/>
    <xf numFmtId="44" fontId="0" fillId="12" borderId="8" xfId="0" applyNumberFormat="1" applyFill="1" applyBorder="1"/>
    <xf numFmtId="44" fontId="0" fillId="12" borderId="11" xfId="0" applyNumberFormat="1" applyFill="1" applyBorder="1"/>
    <xf numFmtId="44" fontId="0" fillId="13" borderId="7" xfId="1" applyFont="1" applyFill="1" applyBorder="1"/>
    <xf numFmtId="44" fontId="0" fillId="13" borderId="11" xfId="1" applyFont="1" applyFill="1" applyBorder="1"/>
    <xf numFmtId="44" fontId="0" fillId="14" borderId="7" xfId="1" applyFont="1" applyFill="1" applyBorder="1"/>
    <xf numFmtId="44" fontId="0" fillId="14" borderId="11" xfId="1" applyFont="1" applyFill="1" applyBorder="1"/>
    <xf numFmtId="44" fontId="0" fillId="13" borderId="0" xfId="1" applyFont="1" applyFill="1" applyBorder="1"/>
    <xf numFmtId="44" fontId="0" fillId="13" borderId="7" xfId="0" applyNumberFormat="1" applyFill="1" applyBorder="1"/>
    <xf numFmtId="44" fontId="0" fillId="13" borderId="11" xfId="0" applyNumberFormat="1" applyFill="1" applyBorder="1"/>
    <xf numFmtId="44" fontId="0" fillId="14" borderId="7" xfId="0" applyNumberFormat="1" applyFill="1" applyBorder="1"/>
    <xf numFmtId="44" fontId="0" fillId="14" borderId="11" xfId="0" applyNumberFormat="1" applyFill="1" applyBorder="1"/>
    <xf numFmtId="44" fontId="0" fillId="13" borderId="0" xfId="0" applyNumberFormat="1" applyFill="1"/>
    <xf numFmtId="44" fontId="0" fillId="13" borderId="8" xfId="0" applyNumberFormat="1" applyFill="1" applyBorder="1"/>
    <xf numFmtId="44" fontId="0" fillId="14" borderId="0" xfId="0" applyNumberFormat="1" applyFill="1"/>
    <xf numFmtId="44" fontId="0" fillId="14" borderId="8" xfId="0" applyNumberFormat="1" applyFill="1" applyBorder="1"/>
    <xf numFmtId="44" fontId="65" fillId="10" borderId="24" xfId="0" applyNumberFormat="1" applyFont="1" applyFill="1" applyBorder="1"/>
    <xf numFmtId="44" fontId="65" fillId="10" borderId="25" xfId="0" applyNumberFormat="1" applyFont="1" applyFill="1" applyBorder="1"/>
    <xf numFmtId="44" fontId="65" fillId="10" borderId="26" xfId="0" applyNumberFormat="1" applyFont="1" applyFill="1" applyBorder="1"/>
    <xf numFmtId="44" fontId="65" fillId="10" borderId="27" xfId="0" applyNumberFormat="1" applyFont="1" applyFill="1" applyBorder="1"/>
    <xf numFmtId="44" fontId="69" fillId="0" borderId="28" xfId="0" applyNumberFormat="1" applyFont="1" applyBorder="1"/>
    <xf numFmtId="44" fontId="69" fillId="0" borderId="29" xfId="0" applyNumberFormat="1" applyFont="1" applyBorder="1"/>
    <xf numFmtId="44" fontId="69" fillId="0" borderId="30" xfId="0" applyNumberFormat="1" applyFont="1" applyBorder="1"/>
    <xf numFmtId="44" fontId="69" fillId="0" borderId="31" xfId="0" applyNumberFormat="1" applyFont="1" applyBorder="1"/>
    <xf numFmtId="0" fontId="63" fillId="0" borderId="0" xfId="0" applyFont="1" applyFill="1"/>
    <xf numFmtId="2" fontId="63" fillId="0" borderId="0" xfId="0" applyNumberFormat="1" applyFont="1" applyFill="1"/>
    <xf numFmtId="44" fontId="0" fillId="0" borderId="7" xfId="0" applyNumberFormat="1" applyFill="1" applyBorder="1"/>
    <xf numFmtId="44" fontId="63" fillId="0" borderId="7" xfId="0" applyNumberFormat="1" applyFont="1" applyFill="1" applyBorder="1"/>
    <xf numFmtId="44" fontId="63" fillId="0" borderId="0" xfId="0" applyNumberFormat="1" applyFont="1" applyFill="1"/>
    <xf numFmtId="44" fontId="63" fillId="0" borderId="0" xfId="1" applyFont="1" applyFill="1" applyBorder="1"/>
    <xf numFmtId="44" fontId="63" fillId="0" borderId="8" xfId="1" applyFont="1" applyFill="1" applyBorder="1"/>
    <xf numFmtId="44" fontId="63" fillId="0" borderId="7" xfId="1" applyFont="1" applyFill="1" applyBorder="1"/>
    <xf numFmtId="44" fontId="63" fillId="0" borderId="8" xfId="0" applyNumberFormat="1" applyFont="1" applyFill="1" applyBorder="1"/>
    <xf numFmtId="44" fontId="63" fillId="0" borderId="11" xfId="1" applyFont="1" applyFill="1" applyBorder="1"/>
    <xf numFmtId="44" fontId="0" fillId="0" borderId="11" xfId="1" applyFont="1" applyFill="1" applyBorder="1"/>
    <xf numFmtId="44" fontId="63" fillId="0" borderId="11" xfId="0" applyNumberFormat="1" applyFont="1" applyFill="1" applyBorder="1"/>
    <xf numFmtId="44" fontId="63" fillId="0" borderId="10" xfId="1" applyFont="1" applyFill="1" applyBorder="1"/>
    <xf numFmtId="167" fontId="63" fillId="0" borderId="0" xfId="0" applyNumberFormat="1" applyFont="1" applyFill="1"/>
    <xf numFmtId="44" fontId="70" fillId="0" borderId="7" xfId="0" applyNumberFormat="1" applyFont="1" applyFill="1" applyBorder="1"/>
    <xf numFmtId="44" fontId="70" fillId="0" borderId="0" xfId="0" applyNumberFormat="1" applyFont="1" applyFill="1"/>
    <xf numFmtId="44" fontId="70" fillId="0" borderId="8" xfId="0" applyNumberFormat="1" applyFont="1" applyFill="1" applyBorder="1"/>
    <xf numFmtId="44" fontId="70" fillId="0" borderId="11" xfId="0" applyNumberFormat="1" applyFont="1" applyFill="1" applyBorder="1"/>
    <xf numFmtId="44" fontId="63" fillId="0" borderId="10" xfId="0" applyNumberFormat="1" applyFont="1" applyFill="1" applyBorder="1"/>
    <xf numFmtId="44" fontId="63" fillId="0" borderId="13" xfId="0" applyNumberFormat="1" applyFont="1" applyFill="1" applyBorder="1"/>
    <xf numFmtId="44" fontId="63" fillId="0" borderId="16" xfId="0" applyNumberFormat="1" applyFont="1" applyFill="1" applyBorder="1"/>
    <xf numFmtId="0" fontId="0" fillId="0" borderId="0" xfId="0" applyFill="1"/>
    <xf numFmtId="167" fontId="65" fillId="0" borderId="1" xfId="0" applyNumberFormat="1" applyFont="1" applyFill="1" applyBorder="1"/>
    <xf numFmtId="0" fontId="68" fillId="0" borderId="0" xfId="2" applyAlignment="1">
      <alignment horizontal="center" vertical="top"/>
    </xf>
    <xf numFmtId="0" fontId="68" fillId="0" borderId="8" xfId="2" applyBorder="1" applyAlignment="1">
      <alignment horizontal="center" vertical="top"/>
    </xf>
    <xf numFmtId="44" fontId="0" fillId="0" borderId="17" xfId="1" applyFont="1" applyBorder="1" applyAlignment="1">
      <alignment horizontal="center"/>
    </xf>
    <xf numFmtId="44" fontId="0" fillId="0" borderId="18" xfId="1" applyFont="1" applyBorder="1" applyAlignment="1">
      <alignment horizontal="center"/>
    </xf>
    <xf numFmtId="44" fontId="68" fillId="0" borderId="19" xfId="2" applyNumberFormat="1" applyFill="1" applyBorder="1" applyAlignment="1">
      <alignment horizontal="center"/>
    </xf>
    <xf numFmtId="44" fontId="68" fillId="0" borderId="20" xfId="2" applyNumberFormat="1" applyFill="1" applyBorder="1" applyAlignment="1">
      <alignment horizontal="center"/>
    </xf>
    <xf numFmtId="44" fontId="68" fillId="0" borderId="21" xfId="2" applyNumberFormat="1" applyFill="1" applyBorder="1" applyAlignment="1">
      <alignment horizontal="center"/>
    </xf>
    <xf numFmtId="44" fontId="68" fillId="0" borderId="18" xfId="2" applyNumberFormat="1" applyFill="1" applyBorder="1" applyAlignment="1">
      <alignment horizontal="center"/>
    </xf>
    <xf numFmtId="44" fontId="65" fillId="0" borderId="2" xfId="0" applyNumberFormat="1" applyFont="1" applyBorder="1" applyAlignment="1">
      <alignment horizontal="center" vertical="top" wrapText="1"/>
    </xf>
    <xf numFmtId="44" fontId="65" fillId="0" borderId="3" xfId="0" applyNumberFormat="1" applyFont="1" applyBorder="1" applyAlignment="1">
      <alignment horizontal="center" vertical="top" wrapText="1"/>
    </xf>
    <xf numFmtId="44" fontId="65" fillId="0" borderId="4" xfId="0" applyNumberFormat="1" applyFont="1" applyBorder="1" applyAlignment="1">
      <alignment horizontal="center" vertical="top" wrapText="1"/>
    </xf>
    <xf numFmtId="44" fontId="65" fillId="0" borderId="5" xfId="0" applyNumberFormat="1" applyFont="1" applyBorder="1" applyAlignment="1">
      <alignment horizontal="center" vertical="top" wrapText="1"/>
    </xf>
    <xf numFmtId="44" fontId="65" fillId="0" borderId="6" xfId="0" applyNumberFormat="1" applyFont="1" applyBorder="1" applyAlignment="1">
      <alignment horizontal="center" vertical="top" wrapText="1"/>
    </xf>
    <xf numFmtId="44" fontId="65" fillId="0" borderId="4" xfId="0" applyNumberFormat="1" applyFont="1" applyBorder="1" applyAlignment="1">
      <alignment horizontal="center" vertical="top"/>
    </xf>
    <xf numFmtId="44" fontId="65" fillId="0" borderId="5" xfId="0" applyNumberFormat="1" applyFont="1" applyBorder="1" applyAlignment="1">
      <alignment horizontal="center" vertical="top"/>
    </xf>
    <xf numFmtId="44" fontId="65" fillId="0" borderId="6" xfId="0" applyNumberFormat="1" applyFont="1" applyBorder="1" applyAlignment="1">
      <alignment horizontal="center" vertical="top"/>
    </xf>
    <xf numFmtId="0" fontId="71" fillId="0" borderId="29" xfId="0" applyFont="1" applyBorder="1" applyAlignment="1">
      <alignment vertical="center" wrapText="1"/>
    </xf>
    <xf numFmtId="0" fontId="71" fillId="0" borderId="27" xfId="0" applyFont="1" applyBorder="1" applyAlignment="1">
      <alignment vertical="center" wrapText="1"/>
    </xf>
    <xf numFmtId="172" fontId="72" fillId="0" borderId="0" xfId="0" applyNumberFormat="1" applyFont="1"/>
    <xf numFmtId="172" fontId="0" fillId="0" borderId="0" xfId="0" applyNumberFormat="1"/>
    <xf numFmtId="172" fontId="2" fillId="0" borderId="0" xfId="0" applyNumberFormat="1" applyFont="1"/>
    <xf numFmtId="172" fontId="3" fillId="0" borderId="0" xfId="0" applyNumberFormat="1" applyFont="1" applyAlignment="1">
      <alignment vertical="top"/>
    </xf>
    <xf numFmtId="167" fontId="2" fillId="0" borderId="0" xfId="0" applyNumberFormat="1" applyFont="1"/>
    <xf numFmtId="4" fontId="0" fillId="0" borderId="0" xfId="0" applyNumberFormat="1"/>
    <xf numFmtId="0" fontId="73" fillId="0" borderId="0" xfId="0" applyFont="1"/>
    <xf numFmtId="0" fontId="73" fillId="15" borderId="0" xfId="0" applyFont="1" applyFill="1"/>
  </cellXfs>
  <cellStyles count="3">
    <cellStyle name="Currency" xfId="1" builtinId="4"/>
    <cellStyle name="Hyperlink" xfId="2" builtinId="8"/>
    <cellStyle name="Normal" xfId="0" builtinId="0"/>
  </cellStyles>
  <dxfs count="45">
    <dxf>
      <font>
        <b/>
      </font>
    </dxf>
    <dxf>
      <numFmt numFmtId="4" formatCode="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vian O'Dell" refreshedDate="44705.661985069448" createdVersion="7" refreshedVersion="7" minRefreshableVersion="3" recordCount="695" xr:uid="{14203BED-4BE0-4E3F-8F84-798712AAF6B9}">
  <cacheSource type="worksheet">
    <worksheetSource ref="A1:FC696" sheet="Combined Rebaseline Cost Workb"/>
  </cacheSource>
  <cacheFields count="159">
    <cacheField name="L2" numFmtId="0">
      <sharedItems containsSemiMixedTypes="0" containsString="0" containsNumber="1" minValue="1.1000000000000001" maxValue="1.6"/>
    </cacheField>
    <cacheField name="WBS" numFmtId="0">
      <sharedItems/>
    </cacheField>
    <cacheField name="Institution" numFmtId="0">
      <sharedItems count="6">
        <s v="UW"/>
        <s v="PSU"/>
        <s v="UMD"/>
        <s v="PSL"/>
        <s v="MSU"/>
        <s v="UA"/>
      </sharedItems>
    </cacheField>
    <cacheField name="Schedule Task Name" numFmtId="0">
      <sharedItems/>
    </cacheField>
    <cacheField name="Cost Activity" numFmtId="0">
      <sharedItems/>
    </cacheField>
    <cacheField name="Resource Name" numFmtId="0">
      <sharedItems containsBlank="1" count="40">
        <s v="Hanson"/>
        <s v="Cowen"/>
        <s v="Sullivan"/>
        <s v="ODell"/>
        <s v="Feyzi"/>
        <m/>
        <s v="Domestic"/>
        <s v="Foreign"/>
        <s v="Finance"/>
        <s v="Controls"/>
        <s v="Zernick"/>
        <s v="Tosi"/>
        <s v="Sandstrom"/>
        <s v="DuVernois"/>
        <s v="McEwen"/>
        <s v="Benson"/>
        <s v="Gibson"/>
        <s v="Lemery"/>
        <s v="Lemry"/>
        <s v="Wisniewski"/>
        <s v="PSL Driller"/>
        <s v="N.N."/>
        <s v="Scientist"/>
        <s v="S. Griffin"/>
        <s v="Ng"/>
        <s v="Wilkins"/>
        <s v="TBD"/>
        <s v="Kelley"/>
        <s v="Shoolz"/>
        <s v="Halliday"/>
        <s v="DeYoung"/>
        <s v="Wendt"/>
        <s v="Senior Scientist"/>
        <s v="Williams"/>
        <s v="Blaufuss"/>
        <s v="Braun"/>
        <s v="Weber"/>
        <s v="Anderson"/>
        <s v="Auer"/>
        <s v="Nesbitt" u="1"/>
      </sharedItems>
    </cacheField>
    <cacheField name="Type" numFmtId="0">
      <sharedItems count="4">
        <s v="Labor Hours"/>
        <s v="M &amp; S"/>
        <s v="Travel"/>
        <s v="CapEx"/>
      </sharedItems>
    </cacheField>
    <cacheField name="Subtype" numFmtId="0">
      <sharedItems/>
    </cacheField>
    <cacheField name="Resource ID" numFmtId="0">
      <sharedItems containsBlank="1"/>
    </cacheField>
    <cacheField name="Estimating Technique" numFmtId="0">
      <sharedItems/>
    </cacheField>
    <cacheField name="Actual Rate" numFmtId="166">
      <sharedItems containsString="0" containsBlank="1" containsNumber="1" minValue="28" maxValue="159"/>
    </cacheField>
    <cacheField name="Labor Table Rate" numFmtId="166">
      <sharedItems containsSemiMixedTypes="0" containsString="0" containsNumber="1" minValue="1" maxValue="121"/>
    </cacheField>
    <cacheField name="Fringe Rate" numFmtId="10">
      <sharedItems containsSemiMixedTypes="0" containsString="0" containsNumber="1" minValue="0" maxValue="0.4"/>
    </cacheField>
    <cacheField name="Indirect" numFmtId="10">
      <sharedItems containsSemiMixedTypes="0" containsString="0" containsNumber="1" minValue="0" maxValue="0.58050000000000002"/>
    </cacheField>
    <cacheField name="On/Off Ice" numFmtId="0">
      <sharedItems containsBlank="1"/>
    </cacheField>
    <cacheField name="ContCode" numFmtId="0">
      <sharedItems/>
    </cacheField>
    <cacheField name="EstUncertaintyPer" numFmtId="172">
      <sharedItems containsSemiMixedTypes="0" containsString="0" containsNumber="1" minValue="0.09" maxValue="0.5"/>
    </cacheField>
    <cacheField name="EstUncertaintyAmount" numFmtId="167">
      <sharedItems containsSemiMixedTypes="0" containsString="0" containsNumber="1" minValue="0" maxValue="80694.688086011796"/>
    </cacheField>
    <cacheField name="EstUncertaintyIndirect" numFmtId="165">
      <sharedItems containsSemiMixedTypes="0" containsString="0" containsNumber="1" minValue="0" maxValue="40740.490070525637"/>
    </cacheField>
    <cacheField name="Notes" numFmtId="0">
      <sharedItems containsBlank="1" longText="1"/>
    </cacheField>
    <cacheField name="10-2022" numFmtId="0">
      <sharedItems containsString="0" containsBlank="1" containsNumber="1" minValue="0" maxValue="42795"/>
    </cacheField>
    <cacheField name="11-2022" numFmtId="0">
      <sharedItems containsString="0" containsBlank="1" containsNumber="1" minValue="0" maxValue="36000"/>
    </cacheField>
    <cacheField name="12-2022" numFmtId="0">
      <sharedItems containsString="0" containsBlank="1" containsNumber="1" minValue="0" maxValue="36000"/>
    </cacheField>
    <cacheField name="01-2023" numFmtId="0">
      <sharedItems containsString="0" containsBlank="1" containsNumber="1" minValue="0" maxValue="36000"/>
    </cacheField>
    <cacheField name="02-2023" numFmtId="0">
      <sharedItems containsString="0" containsBlank="1" containsNumber="1" minValue="0" maxValue="68340"/>
    </cacheField>
    <cacheField name="03-2023" numFmtId="0">
      <sharedItems containsString="0" containsBlank="1" containsNumber="1" minValue="0" maxValue="19803"/>
    </cacheField>
    <cacheField name="04-2023" numFmtId="0">
      <sharedItems containsString="0" containsBlank="1" containsNumber="1" minValue="0" maxValue="29867"/>
    </cacheField>
    <cacheField name="05-2023" numFmtId="0">
      <sharedItems containsString="0" containsBlank="1" containsNumber="1" minValue="0" maxValue="29575"/>
    </cacheField>
    <cacheField name="06-2023" numFmtId="0">
      <sharedItems containsString="0" containsBlank="1" containsNumber="1" minValue="0" maxValue="25000"/>
    </cacheField>
    <cacheField name="07-2023" numFmtId="0">
      <sharedItems containsString="0" containsBlank="1" containsNumber="1" minValue="0" maxValue="12600"/>
    </cacheField>
    <cacheField name="08-2023" numFmtId="0">
      <sharedItems containsString="0" containsBlank="1" containsNumber="1" minValue="0" maxValue="12600"/>
    </cacheField>
    <cacheField name="09-2023" numFmtId="0">
      <sharedItems containsString="0" containsBlank="1" containsNumber="1" minValue="0" maxValue="6400"/>
    </cacheField>
    <cacheField name="LPY5" numFmtId="0">
      <sharedItems containsSemiMixedTypes="0" containsString="0" containsNumber="1" minValue="0" maxValue="1800"/>
    </cacheField>
    <cacheField name="PY5 CMo" numFmtId="2">
      <sharedItems containsSemiMixedTypes="0" containsString="0" containsNumber="1" minValue="0" maxValue="12"/>
    </cacheField>
    <cacheField name="S_10_22" numFmtId="0">
      <sharedItems containsSemiMixedTypes="0" containsString="0" containsNumber="1" minValue="0" maxValue="42795"/>
    </cacheField>
    <cacheField name="S_11_22" numFmtId="0">
      <sharedItems containsSemiMixedTypes="0" containsString="0" containsNumber="1" minValue="0" maxValue="36000"/>
    </cacheField>
    <cacheField name="S_12_22" numFmtId="0">
      <sharedItems containsSemiMixedTypes="0" containsString="0" containsNumber="1" minValue="0" maxValue="36000"/>
    </cacheField>
    <cacheField name="S_01_23" numFmtId="0">
      <sharedItems containsSemiMixedTypes="0" containsString="0" containsNumber="1" minValue="0" maxValue="36000"/>
    </cacheField>
    <cacheField name="S_02_23" numFmtId="0">
      <sharedItems containsSemiMixedTypes="0" containsString="0" containsNumber="1" minValue="0" maxValue="68340"/>
    </cacheField>
    <cacheField name="S_03_23" numFmtId="0">
      <sharedItems containsSemiMixedTypes="0" containsString="0" containsNumber="1" minValue="0" maxValue="20271.667500000003"/>
    </cacheField>
    <cacheField name="S_04_23" numFmtId="0">
      <sharedItems containsSemiMixedTypes="0" containsString="0" containsNumber="1" minValue="0" maxValue="29867"/>
    </cacheField>
    <cacheField name="S_05_23" numFmtId="0">
      <sharedItems containsSemiMixedTypes="0" containsString="0" containsNumber="1" minValue="0" maxValue="29575"/>
    </cacheField>
    <cacheField name="S_06_23" numFmtId="0">
      <sharedItems containsSemiMixedTypes="0" containsString="0" containsNumber="1" minValue="0" maxValue="25000"/>
    </cacheField>
    <cacheField name="S_07_23" numFmtId="0">
      <sharedItems containsSemiMixedTypes="0" containsString="0" containsNumber="1" minValue="0" maxValue="20271.667500000003"/>
    </cacheField>
    <cacheField name="S_08_23" numFmtId="0">
      <sharedItems containsSemiMixedTypes="0" containsString="0" containsNumber="1" minValue="0" maxValue="35241.75"/>
    </cacheField>
    <cacheField name="S_09_23" numFmtId="0">
      <sharedItems containsSemiMixedTypes="0" containsString="0" containsNumber="1" minValue="0" maxValue="20271.667500000003"/>
    </cacheField>
    <cacheField name="12mo Subtotal PY5" numFmtId="165">
      <sharedItems containsSemiMixedTypes="0" containsString="0" containsNumber="1" minValue="0" maxValue="243260.0100000001"/>
    </cacheField>
    <cacheField name="Indirect Subtotal PY5" numFmtId="165">
      <sharedItems containsSemiMixedTypes="0" containsString="0" containsNumber="1" minValue="0" maxValue="128927.80530000005"/>
    </cacheField>
    <cacheField name="Complete Total PY5" numFmtId="165">
      <sharedItems containsSemiMixedTypes="0" containsString="0" containsNumber="1" minValue="0" maxValue="372187.81530000013"/>
    </cacheField>
    <cacheField name="EU Direct PY5" numFmtId="167">
      <sharedItems containsSemiMixedTypes="0" containsString="0" containsNumber="1" minValue="0" maxValue="23919"/>
    </cacheField>
    <cacheField name="EU Ind PY5" numFmtId="167">
      <sharedItems containsSemiMixedTypes="0" containsString="0" containsNumber="1" minValue="0" maxValue="11603.502477000004"/>
    </cacheField>
    <cacheField name="10-2023" numFmtId="0">
      <sharedItems containsString="0" containsBlank="1" containsNumber="1" minValue="0" maxValue="45000"/>
    </cacheField>
    <cacheField name="11-2023" numFmtId="0">
      <sharedItems containsString="0" containsBlank="1" containsNumber="1" minValue="0" maxValue="1300"/>
    </cacheField>
    <cacheField name="12-2023" numFmtId="0">
      <sharedItems containsString="0" containsBlank="1" containsNumber="1" minValue="0" maxValue="1818"/>
    </cacheField>
    <cacheField name="01-2024" numFmtId="0">
      <sharedItems containsString="0" containsBlank="1" containsNumber="1" minValue="0" maxValue="1728"/>
    </cacheField>
    <cacheField name="02-2024" numFmtId="0">
      <sharedItems containsString="0" containsBlank="1" containsNumber="1" minValue="0" maxValue="34932"/>
    </cacheField>
    <cacheField name="03-2024" numFmtId="0">
      <sharedItems containsString="0" containsBlank="1" containsNumber="1" minValue="0" maxValue="34932"/>
    </cacheField>
    <cacheField name="04-2024" numFmtId="0">
      <sharedItems containsString="0" containsBlank="1" containsNumber="1" minValue="0" maxValue="34932"/>
    </cacheField>
    <cacheField name="05-2024" numFmtId="0">
      <sharedItems containsString="0" containsBlank="1" containsNumber="1" minValue="0" maxValue="14400"/>
    </cacheField>
    <cacheField name="06-2024" numFmtId="0">
      <sharedItems containsString="0" containsBlank="1" containsNumber="1" minValue="0" maxValue="7500"/>
    </cacheField>
    <cacheField name="07-2024" numFmtId="0">
      <sharedItems containsString="0" containsBlank="1" containsNumber="1" minValue="4" maxValue="9025"/>
    </cacheField>
    <cacheField name="08-2024" numFmtId="0">
      <sharedItems containsString="0" containsBlank="1" containsNumber="1" minValue="0" maxValue="15300"/>
    </cacheField>
    <cacheField name="09-2024" numFmtId="0">
      <sharedItems containsString="0" containsBlank="1" containsNumber="1" minValue="0" maxValue="15300"/>
    </cacheField>
    <cacheField name="LPY6" numFmtId="0">
      <sharedItems containsSemiMixedTypes="0" containsString="0" containsNumber="1" minValue="0" maxValue="4590"/>
    </cacheField>
    <cacheField name="PY6 CMo" numFmtId="2">
      <sharedItems containsSemiMixedTypes="0" containsString="0" containsNumber="1" minValue="0" maxValue="30.599999999999998"/>
    </cacheField>
    <cacheField name="S_10_23" numFmtId="0">
      <sharedItems containsSemiMixedTypes="0" containsString="0" containsNumber="1" minValue="0" maxValue="45000"/>
    </cacheField>
    <cacheField name="S_11_23" numFmtId="0">
      <sharedItems containsSemiMixedTypes="0" containsString="0" containsNumber="1" minValue="0" maxValue="92798.576100000035"/>
    </cacheField>
    <cacheField name="S_12_23" numFmtId="0">
      <sharedItems containsSemiMixedTypes="0" containsString="0" containsNumber="1" minValue="0" maxValue="161597.52045000007"/>
    </cacheField>
    <cacheField name="S_01_24" numFmtId="0">
      <sharedItems containsSemiMixedTypes="0" containsString="0" containsNumber="1" minValue="0" maxValue="153597.64320000005"/>
    </cacheField>
    <cacheField name="S_02_24" numFmtId="0">
      <sharedItems containsSemiMixedTypes="0" containsString="0" containsNumber="1" minValue="0" maxValue="34932"/>
    </cacheField>
    <cacheField name="S_03_24" numFmtId="0">
      <sharedItems containsSemiMixedTypes="0" containsString="0" containsNumber="1" minValue="0" maxValue="34932"/>
    </cacheField>
    <cacheField name="S_04_24" numFmtId="0">
      <sharedItems containsSemiMixedTypes="0" containsString="0" containsNumber="1" minValue="0" maxValue="34932"/>
    </cacheField>
    <cacheField name="S_05_24" numFmtId="0">
      <sharedItems containsSemiMixedTypes="0" containsString="0" containsNumber="1" minValue="0" maxValue="14400"/>
    </cacheField>
    <cacheField name="S_06_24" numFmtId="0">
      <sharedItems containsSemiMixedTypes="0" containsString="0" containsNumber="1" minValue="0" maxValue="13805.005567500002"/>
    </cacheField>
    <cacheField name="S_07_24" numFmtId="0">
      <sharedItems containsSemiMixedTypes="0" containsString="0" containsNumber="1" minValue="0" maxValue="17999.723812500004"/>
    </cacheField>
    <cacheField name="S_08_24" numFmtId="0">
      <sharedItems containsSemiMixedTypes="0" containsString="0" containsNumber="1" minValue="0" maxValue="17999.723812500004"/>
    </cacheField>
    <cacheField name="S_09_24" numFmtId="0">
      <sharedItems containsSemiMixedTypes="0" containsString="0" containsNumber="1" minValue="0" maxValue="15300"/>
    </cacheField>
    <cacheField name="12mo Subtotal PY6" numFmtId="165">
      <sharedItems containsSemiMixedTypes="0" containsString="0" containsNumber="1" minValue="0" maxValue="407993.73975000018"/>
    </cacheField>
    <cacheField name="Indirect Subtotal PY6" numFmtId="165">
      <sharedItems containsSemiMixedTypes="0" containsString="0" containsNumber="1" minValue="0" maxValue="81976.376938275003"/>
    </cacheField>
    <cacheField name="Complete Total PY6" numFmtId="165">
      <sharedItems containsSemiMixedTypes="0" containsString="0" containsNumber="1" minValue="0" maxValue="407993.73975000018"/>
    </cacheField>
    <cacheField name="EU Direct PY6" numFmtId="167">
      <sharedItems containsSemiMixedTypes="0" containsString="0" containsNumber="1" minValue="0" maxValue="50999.217468750023"/>
    </cacheField>
    <cacheField name="EU Ind PY6" numFmtId="167">
      <sharedItems containsSemiMixedTypes="0" containsString="0" containsNumber="1" minValue="0" maxValue="7377.8739244447497"/>
    </cacheField>
    <cacheField name="10-2024" numFmtId="0">
      <sharedItems containsString="0" containsBlank="1" containsNumber="1" minValue="0" maxValue="1800"/>
    </cacheField>
    <cacheField name="11-2024" numFmtId="0">
      <sharedItems containsString="0" containsBlank="1" containsNumber="1" containsInteger="1" minValue="0" maxValue="13900"/>
    </cacheField>
    <cacheField name="12-2024" numFmtId="0">
      <sharedItems containsString="0" containsBlank="1" containsNumber="1" containsInteger="1" minValue="0" maxValue="13900"/>
    </cacheField>
    <cacheField name="01-2025" numFmtId="0">
      <sharedItems containsString="0" containsBlank="1" containsNumber="1" containsInteger="1" minValue="0" maxValue="1647"/>
    </cacheField>
    <cacheField name="02-2025" numFmtId="0">
      <sharedItems containsString="0" containsBlank="1" containsNumber="1" minValue="0" maxValue="2500"/>
    </cacheField>
    <cacheField name="03-2025" numFmtId="0">
      <sharedItems containsString="0" containsBlank="1" containsNumber="1" minValue="0" maxValue="13800"/>
    </cacheField>
    <cacheField name="04-2025" numFmtId="0">
      <sharedItems containsString="0" containsBlank="1" containsNumber="1" minValue="0" maxValue="5000"/>
    </cacheField>
    <cacheField name="05-2025" numFmtId="0">
      <sharedItems containsString="0" containsBlank="1" containsNumber="1" minValue="0" maxValue="20492"/>
    </cacheField>
    <cacheField name="06-2025" numFmtId="0">
      <sharedItems containsString="0" containsBlank="1" containsNumber="1" minValue="0" maxValue="15675"/>
    </cacheField>
    <cacheField name="07-2025" numFmtId="0">
      <sharedItems containsString="0" containsBlank="1" containsNumber="1" minValue="4" maxValue="15675"/>
    </cacheField>
    <cacheField name="08-2025" numFmtId="0">
      <sharedItems containsString="0" containsBlank="1" containsNumber="1" minValue="0" maxValue="26100"/>
    </cacheField>
    <cacheField name="09-2025" numFmtId="0">
      <sharedItems containsString="0" containsBlank="1" containsNumber="1" minValue="0" maxValue="26100"/>
    </cacheField>
    <cacheField name="LPY7" numFmtId="0">
      <sharedItems containsSemiMixedTypes="0" containsString="0" containsNumber="1" minValue="0" maxValue="4455"/>
    </cacheField>
    <cacheField name="PY7 CMo" numFmtId="2">
      <sharedItems containsSemiMixedTypes="0" containsString="0" containsNumber="1" minValue="0" maxValue="29.700000000000003"/>
    </cacheField>
    <cacheField name="S_10_24" numFmtId="0">
      <sharedItems containsSemiMixedTypes="0" containsString="0" containsNumber="1" minValue="0" maxValue="13166.48884315219"/>
    </cacheField>
    <cacheField name="S_11_24" numFmtId="0">
      <sharedItems containsSemiMixedTypes="0" containsString="0" containsNumber="1" minValue="0" maxValue="89890.620719625047"/>
    </cacheField>
    <cacheField name="S_12_24" numFmtId="0">
      <sharedItems containsSemiMixedTypes="0" containsString="0" containsNumber="1" minValue="0" maxValue="165071.8671396751"/>
    </cacheField>
    <cacheField name="S_01_25" numFmtId="0">
      <sharedItems containsSemiMixedTypes="0" containsString="0" containsNumber="1" minValue="0" maxValue="149545.30537901257"/>
    </cacheField>
    <cacheField name="S_02_25" numFmtId="0">
      <sharedItems containsSemiMixedTypes="0" containsString="0" containsNumber="1" minValue="0" maxValue="20593.124019405004"/>
    </cacheField>
    <cacheField name="S_03_25" numFmtId="0">
      <sharedItems containsSemiMixedTypes="0" containsString="0" containsNumber="1" minValue="0" maxValue="14709.374299575004"/>
    </cacheField>
    <cacheField name="S_04_25" numFmtId="0">
      <sharedItems containsSemiMixedTypes="0" containsString="0" containsNumber="1" minValue="0" maxValue="13166.488843152199"/>
    </cacheField>
    <cacheField name="S_05_25" numFmtId="0">
      <sharedItems containsSemiMixedTypes="0" containsString="0" containsNumber="1" minValue="0" maxValue="20492"/>
    </cacheField>
    <cacheField name="S_06_25" numFmtId="0">
      <sharedItems containsSemiMixedTypes="0" containsString="0" containsNumber="1" minValue="0" maxValue="15675"/>
    </cacheField>
    <cacheField name="S_07_25" numFmtId="0">
      <sharedItems containsSemiMixedTypes="0" containsString="0" containsNumber="1" minValue="0" maxValue="110307.51648655203"/>
    </cacheField>
    <cacheField name="S_08_25" numFmtId="0">
      <sharedItems containsSemiMixedTypes="0" containsString="0" containsNumber="1" minValue="0" maxValue="110307.51648655203"/>
    </cacheField>
    <cacheField name="S_09_25" numFmtId="0">
      <sharedItems containsSemiMixedTypes="0" containsString="0" containsNumber="1" minValue="0" maxValue="26100"/>
    </cacheField>
    <cacheField name="12mo Subtotal PY7" numFmtId="165">
      <sharedItems containsSemiMixedTypes="0" containsString="0" containsNumber="1" minValue="0" maxValue="404507.7932383127"/>
    </cacheField>
    <cacheField name="Indirect Subtotal PY7" numFmtId="165">
      <sharedItems containsSemiMixedTypes="0" containsString="0" containsNumber="1" minValue="0" maxValue="83738.869042448001"/>
    </cacheField>
    <cacheField name="Complete Total PY7" numFmtId="165">
      <sharedItems containsSemiMixedTypes="0" containsString="0" containsNumber="1" minValue="0" maxValue="404507.7932383127"/>
    </cacheField>
    <cacheField name="EU Direct PY7" numFmtId="167">
      <sharedItems containsSemiMixedTypes="0" containsString="0" containsNumber="1" minValue="0" maxValue="50563.474154789088"/>
    </cacheField>
    <cacheField name="EU Ind PY7" numFmtId="167">
      <sharedItems containsSemiMixedTypes="0" containsString="0" containsNumber="1" minValue="0" maxValue="7536.4982138203195"/>
    </cacheField>
    <cacheField name="10-2025" numFmtId="0">
      <sharedItems containsString="0" containsBlank="1" containsNumber="1" minValue="0" maxValue="1800"/>
    </cacheField>
    <cacheField name="11-2025" numFmtId="0">
      <sharedItems containsString="0" containsBlank="1" containsNumber="1" containsInteger="1" minValue="0" maxValue="2160"/>
    </cacheField>
    <cacheField name="12-2025" numFmtId="0">
      <sharedItems containsString="0" containsBlank="1" containsNumber="1" containsInteger="1" minValue="0" maxValue="4680"/>
    </cacheField>
    <cacheField name="01-2026" numFmtId="0">
      <sharedItems containsString="0" containsBlank="1" containsNumber="1" containsInteger="1" minValue="0" maxValue="3825"/>
    </cacheField>
    <cacheField name="02-2026" numFmtId="0">
      <sharedItems containsString="0" containsBlank="1" containsNumber="1" minValue="0" maxValue="1800"/>
    </cacheField>
    <cacheField name="03-2026" numFmtId="0">
      <sharedItems containsString="0" containsBlank="1" containsNumber="1" minValue="0" maxValue="1300"/>
    </cacheField>
    <cacheField name="04-2026" numFmtId="0">
      <sharedItems containsString="0" containsBlank="1" containsNumber="1" minValue="0" maxValue="150"/>
    </cacheField>
    <cacheField name="05-2026" numFmtId="0">
      <sharedItems containsString="0" containsBlank="1" containsNumber="1" containsInteger="1" minValue="0" maxValue="75"/>
    </cacheField>
    <cacheField name="06-2026" numFmtId="0">
      <sharedItems containsNonDate="0" containsString="0" containsBlank="1"/>
    </cacheField>
    <cacheField name="07-2026" numFmtId="0">
      <sharedItems containsNonDate="0" containsString="0" containsBlank="1"/>
    </cacheField>
    <cacheField name="08-2026" numFmtId="0">
      <sharedItems containsNonDate="0" containsString="0" containsBlank="1"/>
    </cacheField>
    <cacheField name="09-2026" numFmtId="0">
      <sharedItems containsNonDate="0" containsString="0" containsBlank="1"/>
    </cacheField>
    <cacheField name="LPY8" numFmtId="0">
      <sharedItems containsSemiMixedTypes="0" containsString="0" containsNumber="1" containsInteger="1" minValue="0" maxValue="10395"/>
    </cacheField>
    <cacheField name="PY8 CMo" numFmtId="2">
      <sharedItems containsSemiMixedTypes="0" containsString="0" containsNumber="1" minValue="0" maxValue="69.300000000000011"/>
    </cacheField>
    <cacheField name="S_10_25" numFmtId="0">
      <sharedItems containsSemiMixedTypes="0" containsString="0" containsNumber="1" minValue="0" maxValue="15025.625847015868"/>
    </cacheField>
    <cacheField name="S_11_25" numFmtId="0">
      <sharedItems containsSemiMixedTypes="0" containsString="0" containsNumber="1" minValue="0" maxValue="117374.09176147172"/>
    </cacheField>
    <cacheField name="S_12_25" numFmtId="0">
      <sharedItems containsSemiMixedTypes="0" containsString="0" containsNumber="1" minValue="0" maxValue="290640.6081712633"/>
    </cacheField>
    <cacheField name="S_01_26" numFmtId="0">
      <sharedItems containsSemiMixedTypes="0" containsString="0" containsNumber="1" minValue="0" maxValue="237542.80475535942"/>
    </cacheField>
    <cacheField name="S_02_26" numFmtId="0">
      <sharedItems containsSemiMixedTypes="0" containsString="0" containsNumber="1" minValue="0" maxValue="13449.568353279965"/>
    </cacheField>
    <cacheField name="S_03_26" numFmtId="0">
      <sharedItems containsSemiMixedTypes="0" containsString="0" containsNumber="1" minValue="0" maxValue="15025.625847015868"/>
    </cacheField>
    <cacheField name="S_04_26" numFmtId="0">
      <sharedItems containsSemiMixedTypes="0" containsString="0" containsNumber="1" minValue="0" maxValue="15025.625847015868"/>
    </cacheField>
    <cacheField name="S_05_26" numFmtId="0">
      <sharedItems containsSemiMixedTypes="0" containsString="0" containsNumber="1" minValue="0" maxValue="10803.751628044562"/>
    </cacheField>
    <cacheField name="S_06_26" numFmtId="0">
      <sharedItems containsSemiMixedTypes="0" containsString="0" containsNumber="1" containsInteger="1" minValue="0" maxValue="0"/>
    </cacheField>
    <cacheField name="S_07_26" numFmtId="0">
      <sharedItems containsSemiMixedTypes="0" containsString="0" containsNumber="1" containsInteger="1" minValue="0" maxValue="0"/>
    </cacheField>
    <cacheField name="S_08_26" numFmtId="0">
      <sharedItems containsSemiMixedTypes="0" containsString="0" containsNumber="1" containsInteger="1" minValue="0" maxValue="0"/>
    </cacheField>
    <cacheField name="S_09_26" numFmtId="0">
      <sharedItems containsSemiMixedTypes="0" containsString="0" containsNumber="1" containsInteger="1" minValue="0" maxValue="0"/>
    </cacheField>
    <cacheField name="12mo Subtotal PY8" numFmtId="165">
      <sharedItems containsSemiMixedTypes="0" containsString="0" containsNumber="1" minValue="0" maxValue="645557.50468809437"/>
    </cacheField>
    <cacheField name="Indirect Subtotal PY8" numFmtId="165">
      <sharedItems containsSemiMixedTypes="0" containsString="0" containsNumber="1" minValue="0" maxValue="49897.898590668665"/>
    </cacheField>
    <cacheField name="Complete Total PY8" numFmtId="165">
      <sharedItems containsSemiMixedTypes="0" containsString="0" containsNumber="1" minValue="0" maxValue="645557.50468809437"/>
    </cacheField>
    <cacheField name="EU Direct PY8" numFmtId="167">
      <sharedItems containsSemiMixedTypes="0" containsString="0" containsNumber="1" minValue="0" maxValue="80694.688086011796"/>
    </cacheField>
    <cacheField name="EU Ind PY8" numFmtId="167">
      <sharedItems containsSemiMixedTypes="0" containsString="0" containsNumber="1" minValue="0" maxValue="4490.8108731601797"/>
    </cacheField>
    <cacheField name="Complete Total PY5-PY8" numFmtId="165">
      <sharedItems containsSemiMixedTypes="0" containsString="0" containsNumber="1" minValue="0" maxValue="854098.32432967785"/>
    </cacheField>
    <cacheField name="Escalation PY4" numFmtId="0">
      <sharedItems containsSemiMixedTypes="0" containsString="0" containsNumber="1" containsInteger="1" minValue="1" maxValue="1"/>
    </cacheField>
    <cacheField name="Escalation PY5" numFmtId="0">
      <sharedItems containsSemiMixedTypes="0" containsString="0" containsNumber="1" minValue="1.0215000000000001" maxValue="1.0215000000000001"/>
    </cacheField>
    <cacheField name="Escalation PY6" numFmtId="0">
      <sharedItems containsSemiMixedTypes="0" containsString="0" containsNumber="1" minValue="1.0434622500000001" maxValue="1.0434622500000001"/>
    </cacheField>
    <cacheField name="Escalation PY7" numFmtId="0">
      <sharedItems containsSemiMixedTypes="0" containsString="0" containsNumber="1" minValue="1.0658966883750003" maxValue="1.0658966883750003"/>
    </cacheField>
    <cacheField name="Escalation PY8" numFmtId="0">
      <sharedItems containsSemiMixedTypes="0" containsString="0" containsNumber="1" minValue="1.0888134671750629" maxValue="1.0888134671750629"/>
    </cacheField>
    <cacheField name="Salary Cost PY5" numFmtId="0">
      <sharedItems containsSemiMixedTypes="0" containsString="0" containsNumber="1" minValue="0" maxValue="180192.6"/>
    </cacheField>
    <cacheField name="Salary Cost PY6" numFmtId="0">
      <sharedItems containsSemiMixedTypes="0" containsString="0" containsNumber="1" minValue="0" maxValue="407993.73975000018"/>
    </cacheField>
    <cacheField name="Salary Cost PY7" numFmtId="165">
      <sharedItems containsSemiMixedTypes="0" containsString="0" containsNumber="1" minValue="0" maxValue="404507.79323831265"/>
    </cacheField>
    <cacheField name="Salary Cost PY8" numFmtId="165">
      <sharedItems containsSemiMixedTypes="0" containsString="0" containsNumber="1" minValue="0" maxValue="645557.50468809437"/>
    </cacheField>
    <cacheField name="Fringe Cost PY5" numFmtId="165">
      <sharedItems containsSemiMixedTypes="0" containsString="0" containsNumber="1" minValue="0" maxValue="63067.409999999996"/>
    </cacheField>
    <cacheField name="Fringe Cost PY6" numFmtId="165">
      <sharedItems containsSemiMixedTypes="0" containsString="0" containsNumber="1" minValue="0" maxValue="40100.2542675"/>
    </cacheField>
    <cacheField name="Fringe Cost PY7" numFmtId="165">
      <sharedItems containsSemiMixedTypes="0" containsString="0" containsNumber="1" minValue="0" maxValue="40962.409734251261"/>
    </cacheField>
    <cacheField name="Fringe Cost PY8" numFmtId="165">
      <sharedItems containsSemiMixedTypes="0" containsString="0" containsNumber="1" minValue="0" maxValue="24408.47590039697"/>
    </cacheField>
    <cacheField name="L3" numFmtId="0">
      <sharedItems count="28">
        <s v="1.1.1"/>
        <s v="1.1.2"/>
        <s v="1.1.3"/>
        <s v="1.1.4"/>
        <s v="1.1.5"/>
        <s v="1.2.1"/>
        <s v="1.2.2"/>
        <s v="1.2.3"/>
        <s v="1.2.4"/>
        <s v="1.2.5"/>
        <s v="1.2.6"/>
        <s v="1.2.7"/>
        <s v="1.2.8"/>
        <s v="1.2.9"/>
        <s v="1.2.10"/>
        <s v="1.3.3"/>
        <s v="1.3.4"/>
        <s v="1.4.1"/>
        <s v="1.4.2"/>
        <s v="1.4.4"/>
        <s v="1.4.6"/>
        <s v="1.5.2"/>
        <s v="1.5.3"/>
        <s v="1.5.4"/>
        <s v="1.6.0"/>
        <s v="1.6.1"/>
        <s v="1.6.4"/>
        <s v="1.6.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5">
  <r>
    <n v="1.1000000000000001"/>
    <s v="1.1.1.1"/>
    <x v="0"/>
    <s v="Project Administration (B)"/>
    <s v="Project admin - principal investigator"/>
    <x v="0"/>
    <x v="0"/>
    <s v="Labor - LoE"/>
    <s v="KE"/>
    <s v="A - Analogy"/>
    <n v="126"/>
    <n v="121"/>
    <n v="0.35"/>
    <n v="0.53"/>
    <s v="Off Ice"/>
    <s v="C1"/>
    <n v="0.09"/>
    <n v="13008.298621300492"/>
    <n v="6894.3982692892605"/>
    <m/>
    <n v="12"/>
    <n v="12"/>
    <n v="12"/>
    <n v="12"/>
    <n v="12"/>
    <n v="12"/>
    <n v="12"/>
    <n v="12"/>
    <n v="12"/>
    <n v="12"/>
    <n v="12"/>
    <n v="12"/>
    <n v="144"/>
    <n v="0.96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5021.029600000005"/>
    <n v="13261.145688000004"/>
    <n v="38282.175288000013"/>
    <n v="2251.8926640000004"/>
    <n v="1193.5031119200003"/>
    <n v="12"/>
    <n v="12"/>
    <n v="12"/>
    <n v="12"/>
    <n v="12"/>
    <n v="12"/>
    <n v="12"/>
    <n v="12"/>
    <n v="12"/>
    <n v="12"/>
    <n v="12"/>
    <n v="12"/>
    <n v="144"/>
    <n v="0.96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5558.981736400005"/>
    <n v="13546.260320292004"/>
    <n v="39105.242056692005"/>
    <n v="2300.3083562760003"/>
    <n v="1219.1634288262803"/>
    <n v="12"/>
    <n v="12"/>
    <n v="12"/>
    <n v="12"/>
    <n v="12"/>
    <n v="12"/>
    <n v="12"/>
    <n v="12"/>
    <n v="12"/>
    <n v="12"/>
    <n v="12"/>
    <n v="12"/>
    <n v="144"/>
    <n v="0.9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6108.499843732614"/>
    <n v="13837.504917178287"/>
    <n v="39946.004760910902"/>
    <n v="2349.7649859359353"/>
    <n v="1245.3754425460459"/>
    <n v="12"/>
    <n v="12"/>
    <n v="12"/>
    <n v="12"/>
    <n v="12"/>
    <n v="12"/>
    <n v="12"/>
    <n v="12"/>
    <m/>
    <m/>
    <m/>
    <m/>
    <n v="96"/>
    <n v="0.64"/>
    <n v="2222.4860491977383"/>
    <n v="2222.4860491977383"/>
    <n v="2222.4860491977383"/>
    <n v="2222.4860491977383"/>
    <n v="2222.4860491977383"/>
    <n v="2222.4860491977383"/>
    <n v="2222.4860491977383"/>
    <n v="2222.4860491977383"/>
    <n v="0"/>
    <n v="0"/>
    <n v="0"/>
    <n v="0"/>
    <n v="17779.888393581907"/>
    <n v="9423.340848598411"/>
    <n v="27203.229242180318"/>
    <n v="1600.1899554223714"/>
    <n v="848.10067637385691"/>
    <n v="144536.65134778325"/>
    <n v="1"/>
    <n v="1.0215000000000001"/>
    <n v="1.0434622500000001"/>
    <n v="1.0658966883750003"/>
    <n v="1.0888134671750629"/>
    <n v="18534.096000000001"/>
    <n v="18932.579064000001"/>
    <n v="19339.629513876007"/>
    <n v="13170.28769894956"/>
    <n v="6486.9336000000003"/>
    <n v="6626.4026724000005"/>
    <n v="6768.8703298566024"/>
    <n v="4609.6006946323459"/>
    <x v="0"/>
  </r>
  <r>
    <n v="1.1000000000000001"/>
    <s v="1.1.1.1"/>
    <x v="1"/>
    <s v="Project Administration (B)"/>
    <s v="Project admin - Doug Cowen"/>
    <x v="1"/>
    <x v="0"/>
    <s v="Labor - LoE"/>
    <s v="KE"/>
    <s v="A - Analogy"/>
    <n v="120"/>
    <n v="116"/>
    <n v="0.4"/>
    <n v="0.58050000000000002"/>
    <s v="Off Ice"/>
    <s v="C1"/>
    <n v="0.09"/>
    <n v="5529.9002046761398"/>
    <n v="3210.1070688144991"/>
    <m/>
    <n v="5"/>
    <n v="5"/>
    <n v="5"/>
    <n v="5"/>
    <n v="5"/>
    <n v="5"/>
    <n v="5"/>
    <n v="5"/>
    <n v="5"/>
    <n v="5"/>
    <n v="5"/>
    <n v="5"/>
    <n v="60"/>
    <n v="0.4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10296.720000000001"/>
    <n v="5977.2459600000011"/>
    <n v="16273.965960000001"/>
    <n v="926.70480000000009"/>
    <n v="537.95213640000009"/>
    <n v="5"/>
    <n v="5"/>
    <n v="5"/>
    <n v="5"/>
    <n v="5"/>
    <n v="5"/>
    <n v="5"/>
    <n v="5"/>
    <n v="5"/>
    <n v="5"/>
    <n v="5"/>
    <n v="5"/>
    <n v="60"/>
    <n v="0.4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10518.099479999999"/>
    <n v="6105.7567481399992"/>
    <n v="16623.856228139997"/>
    <n v="946.62895319999984"/>
    <n v="549.51810733259993"/>
    <n v="5"/>
    <n v="5"/>
    <n v="5"/>
    <n v="5"/>
    <n v="5"/>
    <n v="5"/>
    <n v="5"/>
    <n v="5"/>
    <n v="5"/>
    <n v="5"/>
    <n v="5"/>
    <n v="5"/>
    <n v="60"/>
    <n v="0.4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10744.238618820003"/>
    <n v="6237.0305182250122"/>
    <n v="16981.269137045016"/>
    <n v="966.98147569380023"/>
    <n v="561.33274664025112"/>
    <n v="5"/>
    <n v="5"/>
    <n v="5"/>
    <n v="5"/>
    <n v="5"/>
    <n v="5"/>
    <n v="5"/>
    <n v="5"/>
    <m/>
    <m/>
    <m/>
    <m/>
    <n v="40"/>
    <n v="0.26666666666666666"/>
    <n v="914.60331242705286"/>
    <n v="914.60331242705286"/>
    <n v="914.60331242705286"/>
    <n v="914.60331242705286"/>
    <n v="914.60331242705286"/>
    <n v="914.60331242705286"/>
    <n v="914.60331242705286"/>
    <n v="914.60331242705286"/>
    <n v="0"/>
    <n v="0"/>
    <n v="0"/>
    <n v="0"/>
    <n v="7316.8264994164219"/>
    <n v="4247.4177829112332"/>
    <n v="11564.244282327654"/>
    <n v="658.51438494747799"/>
    <n v="382.26760046201099"/>
    <n v="61443.335607512665"/>
    <n v="1"/>
    <n v="1.0215000000000001"/>
    <n v="1.0434622500000001"/>
    <n v="1.0658966883750003"/>
    <n v="1.0888134671750629"/>
    <n v="7354.8"/>
    <n v="7512.9282000000012"/>
    <n v="7674.4561563000025"/>
    <n v="5226.3046424403019"/>
    <n v="2941.92"/>
    <n v="3005.1712800000005"/>
    <n v="3069.782462520001"/>
    <n v="2090.5218569761209"/>
    <x v="0"/>
  </r>
  <r>
    <n v="1.1000000000000001"/>
    <s v="1.1.1.1"/>
    <x v="2"/>
    <s v="Project Administration (B)"/>
    <s v="Project admin - Greg Sullivan"/>
    <x v="2"/>
    <x v="0"/>
    <s v="Labor - LoE"/>
    <s v="KE"/>
    <s v="A - Analogy"/>
    <n v="159"/>
    <n v="116"/>
    <n v="0.28999999999999998"/>
    <n v="0.54500000000000004"/>
    <s v="Off Ice"/>
    <s v="C1"/>
    <n v="0.09"/>
    <n v="6599.7704496235183"/>
    <n v="3596.8748950448175"/>
    <s v="Added by Erik B from UMD"/>
    <n v="5"/>
    <n v="5"/>
    <n v="5"/>
    <n v="5"/>
    <n v="5"/>
    <n v="5"/>
    <n v="5"/>
    <n v="5"/>
    <n v="5"/>
    <n v="5"/>
    <n v="5"/>
    <n v="5"/>
    <n v="60"/>
    <n v="0.4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2571.191899999998"/>
    <n v="6851.299585499999"/>
    <n v="19422.491485499995"/>
    <n v="1131.4072709999998"/>
    <n v="616.61696269499987"/>
    <n v="5"/>
    <n v="5"/>
    <n v="5"/>
    <n v="5"/>
    <n v="5"/>
    <n v="5"/>
    <n v="5"/>
    <n v="5"/>
    <n v="5"/>
    <n v="5"/>
    <n v="5"/>
    <n v="5"/>
    <n v="60"/>
    <n v="0.4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2841.472525849998"/>
    <n v="6998.6025265882499"/>
    <n v="19840.075052438249"/>
    <n v="1155.7325273264998"/>
    <n v="629.87422739294243"/>
    <n v="5"/>
    <n v="5"/>
    <n v="5"/>
    <n v="5"/>
    <n v="5"/>
    <n v="5"/>
    <n v="5"/>
    <n v="5"/>
    <n v="5"/>
    <n v="5"/>
    <n v="5"/>
    <n v="5"/>
    <n v="60"/>
    <n v="0.4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3117.564185155776"/>
    <n v="7149.0724809098983"/>
    <n v="20266.636666065675"/>
    <n v="1180.5807766640198"/>
    <n v="643.41652328189082"/>
    <n v="5"/>
    <n v="5"/>
    <n v="5"/>
    <n v="5"/>
    <n v="5"/>
    <n v="5"/>
    <n v="5"/>
    <n v="5"/>
    <m/>
    <m/>
    <m/>
    <m/>
    <n v="40"/>
    <n v="0.26666666666666666"/>
    <n v="1116.6326512613857"/>
    <n v="1116.6326512613857"/>
    <n v="1116.6326512613857"/>
    <n v="1116.6326512613857"/>
    <n v="1116.6326512613857"/>
    <n v="1116.6326512613857"/>
    <n v="1116.6326512613857"/>
    <n v="1116.6326512613857"/>
    <n v="0"/>
    <n v="0"/>
    <n v="0"/>
    <n v="0"/>
    <n v="8933.0612100910857"/>
    <n v="4868.5183594996424"/>
    <n v="13801.579569590729"/>
    <n v="803.97550890819764"/>
    <n v="438.16665235496782"/>
    <n v="73330.782773594648"/>
    <n v="1"/>
    <n v="1.0215000000000001"/>
    <n v="1.0434622500000001"/>
    <n v="1.0658966883750003"/>
    <n v="1.0888134671750629"/>
    <n v="9745.11"/>
    <n v="9954.6298650000008"/>
    <n v="10168.654407097503"/>
    <n v="6924.8536512334003"/>
    <n v="2826.0819000000001"/>
    <n v="2886.8426608499999"/>
    <n v="2948.9097780582756"/>
    <n v="2008.2075588576859"/>
    <x v="0"/>
  </r>
  <r>
    <n v="1.1000000000000001"/>
    <s v="1.1.1.1"/>
    <x v="0"/>
    <s v="Project Administration (B)"/>
    <s v="Project Director-ODell"/>
    <x v="3"/>
    <x v="0"/>
    <s v="Labor - LoE"/>
    <s v="KE"/>
    <s v="A - Analogy"/>
    <n v="112.2"/>
    <n v="121"/>
    <n v="0.35"/>
    <n v="0.53"/>
    <s v="Off Ice"/>
    <s v="C1"/>
    <n v="0.09"/>
    <n v="45631.815964210189"/>
    <n v="24184.8624610314"/>
    <m/>
    <n v="60"/>
    <n v="60"/>
    <n v="60"/>
    <n v="60"/>
    <n v="60"/>
    <n v="60"/>
    <n v="60"/>
    <n v="60"/>
    <n v="60"/>
    <n v="60"/>
    <n v="60"/>
    <n v="60"/>
    <n v="720"/>
    <n v="4.8000000000000007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111403.15560000004"/>
    <n v="59043.672468000026"/>
    <n v="170446.82806800006"/>
    <n v="10026.284004000003"/>
    <n v="5313.930522120002"/>
    <n v="50"/>
    <n v="50"/>
    <n v="50"/>
    <n v="50"/>
    <n v="50"/>
    <n v="50"/>
    <n v="50"/>
    <n v="50"/>
    <n v="50"/>
    <n v="50"/>
    <n v="50"/>
    <n v="50"/>
    <n v="600"/>
    <n v="4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94831.936204500016"/>
    <n v="50260.926188385012"/>
    <n v="145092.86239288503"/>
    <n v="8534.8742584050015"/>
    <n v="4523.4833569546508"/>
    <n v="50"/>
    <n v="50"/>
    <n v="50"/>
    <n v="50"/>
    <n v="50"/>
    <n v="40"/>
    <n v="40"/>
    <n v="40"/>
    <n v="40"/>
    <n v="40"/>
    <n v="40"/>
    <n v="40"/>
    <n v="530"/>
    <n v="3.5333333333333332"/>
    <n v="8072.5685694080657"/>
    <n v="8072.5685694080657"/>
    <n v="8072.5685694080657"/>
    <n v="8072.5685694080657"/>
    <n v="8072.5685694080657"/>
    <n v="6458.0548555264522"/>
    <n v="6458.0548555264522"/>
    <n v="6458.0548555264522"/>
    <n v="6458.0548555264522"/>
    <n v="6458.0548555264522"/>
    <n v="6458.0548555264522"/>
    <n v="6458.0548555264522"/>
    <n v="85569.226835725509"/>
    <n v="45351.690222934521"/>
    <n v="130920.91705866004"/>
    <n v="7701.2304152152956"/>
    <n v="4081.6521200641068"/>
    <n v="30"/>
    <n v="30"/>
    <n v="30"/>
    <n v="30"/>
    <n v="30"/>
    <n v="30"/>
    <n v="30"/>
    <n v="30"/>
    <m/>
    <m/>
    <m/>
    <m/>
    <n v="240"/>
    <n v="1.6"/>
    <n v="4947.6772761902039"/>
    <n v="4947.6772761902039"/>
    <n v="4947.6772761902039"/>
    <n v="4947.6772761902039"/>
    <n v="4947.6772761902039"/>
    <n v="4947.6772761902039"/>
    <n v="4947.6772761902039"/>
    <n v="4947.6772761902039"/>
    <n v="0"/>
    <n v="0"/>
    <n v="0"/>
    <n v="0"/>
    <n v="39581.418209521631"/>
    <n v="20978.151651046464"/>
    <n v="60559.569860568095"/>
    <n v="3562.3276388569466"/>
    <n v="1888.0336485941816"/>
    <n v="507020.17738011322"/>
    <n v="1"/>
    <n v="1.0215000000000001"/>
    <n v="1.0434622500000001"/>
    <n v="1.0658966883750003"/>
    <n v="1.0888134671750629"/>
    <n v="82520.856"/>
    <n v="70245.878670000006"/>
    <n v="63384.61247090777"/>
    <n v="29319.569044090094"/>
    <n v="28882.299599999998"/>
    <n v="24586.0575345"/>
    <n v="22184.614364817717"/>
    <n v="10261.849165431533"/>
    <x v="0"/>
  </r>
  <r>
    <n v="1.1000000000000001"/>
    <s v="1.1.1.1"/>
    <x v="0"/>
    <s v="Project Administration (B)"/>
    <s v="Project manager-Feyzi"/>
    <x v="4"/>
    <x v="0"/>
    <s v="Labor - LoE"/>
    <s v="KE"/>
    <s v="A - Analogy"/>
    <n v="98"/>
    <n v="121"/>
    <n v="0.35"/>
    <n v="0.53"/>
    <s v="Off Ice"/>
    <s v="C1"/>
    <n v="0.09"/>
    <n v="74064.281455600998"/>
    <n v="39254.069171468531"/>
    <m/>
    <n v="150"/>
    <n v="150"/>
    <n v="150"/>
    <n v="150"/>
    <n v="150"/>
    <n v="150"/>
    <n v="150"/>
    <n v="150"/>
    <n v="150"/>
    <n v="150"/>
    <n v="150"/>
    <n v="150"/>
    <n v="1800"/>
    <n v="12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43260.0100000001"/>
    <n v="128927.80530000005"/>
    <n v="372187.81530000013"/>
    <n v="21893.400900000008"/>
    <n v="11603.502477000004"/>
    <n v="100"/>
    <n v="100"/>
    <n v="0"/>
    <n v="0"/>
    <n v="50"/>
    <n v="100"/>
    <n v="100"/>
    <n v="100"/>
    <n v="100"/>
    <n v="100"/>
    <n v="100"/>
    <n v="100"/>
    <n v="950"/>
    <n v="6.3333333333333339"/>
    <n v="13805.005567500002"/>
    <n v="13805.005567500002"/>
    <n v="0"/>
    <n v="0"/>
    <n v="6902.5027837500011"/>
    <n v="13805.005567500002"/>
    <n v="13805.005567500002"/>
    <n v="13805.005567500002"/>
    <n v="13805.005567500002"/>
    <n v="13805.005567500002"/>
    <n v="13805.005567500002"/>
    <n v="13805.005567500002"/>
    <n v="131147.55289125003"/>
    <n v="69508.203032362522"/>
    <n v="200655.75592361257"/>
    <n v="11803.279760212503"/>
    <n v="6255.7382729126266"/>
    <n v="75"/>
    <n v="75"/>
    <n v="0"/>
    <n v="0"/>
    <n v="50"/>
    <n v="75"/>
    <n v="75"/>
    <n v="75"/>
    <n v="75"/>
    <n v="75"/>
    <n v="75"/>
    <n v="75"/>
    <n v="725"/>
    <n v="4.8333333333333339"/>
    <n v="10576.35989040094"/>
    <n v="10576.35989040094"/>
    <n v="0"/>
    <n v="0"/>
    <n v="7050.9065936006273"/>
    <n v="10576.35989040094"/>
    <n v="10576.35989040094"/>
    <n v="10576.35989040094"/>
    <n v="10576.35989040094"/>
    <n v="10576.35989040094"/>
    <n v="10576.35989040094"/>
    <n v="10576.35989040094"/>
    <n v="102238.1456072091"/>
    <n v="54186.217171820826"/>
    <n v="156424.36277902994"/>
    <n v="9201.4331046488187"/>
    <n v="4876.759545463874"/>
    <n v="75"/>
    <n v="75"/>
    <n v="0"/>
    <n v="0"/>
    <n v="50"/>
    <n v="75"/>
    <n v="75"/>
    <n v="75"/>
    <m/>
    <m/>
    <m/>
    <m/>
    <n v="425"/>
    <n v="2.833333333333333"/>
    <n v="10803.751628044562"/>
    <n v="10803.751628044562"/>
    <n v="0"/>
    <n v="0"/>
    <n v="7202.5010853630411"/>
    <n v="10803.751628044562"/>
    <n v="10803.751628044562"/>
    <n v="10803.751628044562"/>
    <n v="0"/>
    <n v="0"/>
    <n v="0"/>
    <n v="0"/>
    <n v="61221.259225585854"/>
    <n v="32447.267389560504"/>
    <n v="93668.526615146358"/>
    <n v="5509.9133303027265"/>
    <n v="2920.2540650604451"/>
    <n v="822936.46061778883"/>
    <n v="1"/>
    <n v="1.0215000000000001"/>
    <n v="1.0434622500000001"/>
    <n v="1.0658966883750003"/>
    <n v="1.0888134671750629"/>
    <n v="180192.6"/>
    <n v="97146.335475000014"/>
    <n v="75731.959709043775"/>
    <n v="45349.080907841366"/>
    <n v="63067.409999999996"/>
    <n v="34001.217416250001"/>
    <n v="26506.18589816532"/>
    <n v="15872.178317744478"/>
    <x v="0"/>
  </r>
  <r>
    <n v="1.1000000000000001"/>
    <s v="1.1.1.1"/>
    <x v="0"/>
    <s v="Project Administration (B)"/>
    <s v="Project Office M&amp;S"/>
    <x v="5"/>
    <x v="1"/>
    <s v="M &amp; S"/>
    <m/>
    <s v="E - Extrapolation from Actuals"/>
    <m/>
    <n v="1"/>
    <n v="0"/>
    <n v="0.53"/>
    <s v="Off Ice"/>
    <s v="C1"/>
    <n v="0.09"/>
    <n v="7477.11"/>
    <n v="3962.8683000000001"/>
    <m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0"/>
    <n v="0"/>
    <m/>
    <m/>
    <m/>
    <m/>
    <n v="0"/>
    <n v="0"/>
    <n v="1300"/>
    <n v="1300"/>
    <n v="1300"/>
    <n v="1300"/>
    <n v="1300"/>
    <n v="1300"/>
    <n v="0"/>
    <n v="0"/>
    <n v="0"/>
    <n v="0"/>
    <n v="0"/>
    <n v="0"/>
    <n v="7800"/>
    <n v="4134"/>
    <n v="11934"/>
    <n v="702"/>
    <n v="372.06"/>
    <n v="83079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roject Advisory Panel Reviews - Panel Members Compensation"/>
    <x v="6"/>
    <x v="2"/>
    <s v="Travel"/>
    <m/>
    <s v="E - Extrapolation from Actuals"/>
    <m/>
    <n v="1"/>
    <n v="0"/>
    <n v="0.53"/>
    <s v="Off Ice"/>
    <s v="C1"/>
    <n v="0.09"/>
    <n v="5700.78"/>
    <n v="3021.4133999999999"/>
    <s v="6-panel members (domestic travel), 3 require some form of payment ~$1,000 each"/>
    <m/>
    <m/>
    <m/>
    <m/>
    <n v="13800"/>
    <m/>
    <m/>
    <m/>
    <m/>
    <m/>
    <m/>
    <m/>
    <n v="0"/>
    <n v="0"/>
    <n v="0"/>
    <n v="0"/>
    <n v="0"/>
    <n v="0"/>
    <n v="13800"/>
    <n v="0"/>
    <n v="0"/>
    <n v="0"/>
    <n v="0"/>
    <n v="0"/>
    <n v="0"/>
    <n v="0"/>
    <n v="13800"/>
    <n v="7314"/>
    <n v="21114"/>
    <n v="1242"/>
    <n v="658.26"/>
    <m/>
    <m/>
    <m/>
    <m/>
    <n v="13800"/>
    <m/>
    <m/>
    <m/>
    <m/>
    <m/>
    <m/>
    <m/>
    <n v="0"/>
    <n v="0"/>
    <n v="0"/>
    <n v="0"/>
    <n v="0"/>
    <n v="0"/>
    <n v="13800"/>
    <n v="0"/>
    <n v="0"/>
    <n v="0"/>
    <n v="0"/>
    <n v="0"/>
    <n v="0"/>
    <n v="0"/>
    <n v="13800"/>
    <n v="7314"/>
    <n v="21114"/>
    <n v="1242"/>
    <n v="658.26"/>
    <m/>
    <m/>
    <m/>
    <m/>
    <m/>
    <n v="13800"/>
    <m/>
    <m/>
    <m/>
    <m/>
    <m/>
    <m/>
    <n v="0"/>
    <n v="0"/>
    <n v="0"/>
    <n v="0"/>
    <n v="0"/>
    <n v="0"/>
    <n v="0"/>
    <n v="13800"/>
    <n v="0"/>
    <n v="0"/>
    <n v="0"/>
    <n v="0"/>
    <n v="0"/>
    <n v="0"/>
    <n v="13800"/>
    <n v="7314"/>
    <n v="21114"/>
    <n v="1242"/>
    <n v="658.2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2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O-Travel"/>
    <x v="6"/>
    <x v="2"/>
    <s v="Travel"/>
    <m/>
    <s v="E - Extrapolation from Actuals"/>
    <m/>
    <n v="1"/>
    <n v="0"/>
    <n v="0.53"/>
    <s v="Off Ice"/>
    <s v="C1"/>
    <n v="0.09"/>
    <n v="6196.5"/>
    <n v="3284.145"/>
    <m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n v="68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O-Travel"/>
    <x v="7"/>
    <x v="2"/>
    <s v="Travel"/>
    <m/>
    <s v="E - Extrapolation from Actuals"/>
    <m/>
    <n v="1"/>
    <n v="0"/>
    <n v="0.53"/>
    <s v="Off Ice"/>
    <s v="C1"/>
    <n v="0.09"/>
    <n v="3965.7599999999998"/>
    <n v="2101.8528000000001"/>
    <m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64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2.1"/>
    <x v="0"/>
    <s v="Project Controls and Finance (B)"/>
    <s v="Finance -"/>
    <x v="8"/>
    <x v="0"/>
    <s v="Labor - LoE"/>
    <s v="MA"/>
    <s v="A - Analogy"/>
    <n v="45"/>
    <n v="46"/>
    <n v="0.35"/>
    <n v="0.53"/>
    <s v="Off Ice"/>
    <s v="C1"/>
    <n v="0.09"/>
    <n v="23229.104680893732"/>
    <n v="12311.425480873679"/>
    <m/>
    <n v="60"/>
    <n v="60"/>
    <n v="60"/>
    <n v="60"/>
    <n v="60"/>
    <n v="60"/>
    <n v="60"/>
    <n v="60"/>
    <n v="60"/>
    <n v="60"/>
    <n v="60"/>
    <n v="60"/>
    <n v="720"/>
    <n v="4.8000000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44680.410000000011"/>
    <n v="23680.617300000005"/>
    <n v="68361.027300000016"/>
    <n v="4021.2369000000008"/>
    <n v="2131.2555570000004"/>
    <n v="60"/>
    <n v="60"/>
    <n v="60"/>
    <n v="60"/>
    <n v="60"/>
    <n v="60"/>
    <n v="60"/>
    <n v="60"/>
    <n v="60"/>
    <n v="60"/>
    <n v="60"/>
    <n v="60"/>
    <n v="720"/>
    <n v="4.8000000000000007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45641.038815000029"/>
    <n v="24189.750571950015"/>
    <n v="69830.78938695004"/>
    <n v="4107.6934933500024"/>
    <n v="2177.0775514755014"/>
    <n v="60"/>
    <n v="60"/>
    <n v="60"/>
    <n v="60"/>
    <n v="60"/>
    <n v="60"/>
    <n v="60"/>
    <n v="60"/>
    <n v="60"/>
    <n v="60"/>
    <n v="60"/>
    <n v="60"/>
    <n v="720"/>
    <n v="4.800000000000000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46622.321149522519"/>
    <n v="24709.830209246935"/>
    <n v="71332.15135876945"/>
    <n v="4196.0089034570265"/>
    <n v="2223.8847188322238"/>
    <n v="60"/>
    <n v="60"/>
    <n v="60"/>
    <n v="60"/>
    <n v="60"/>
    <n v="60"/>
    <n v="60"/>
    <n v="60"/>
    <m/>
    <m/>
    <m/>
    <m/>
    <n v="480"/>
    <n v="3.2"/>
    <n v="3968.7250878531049"/>
    <n v="3968.7250878531049"/>
    <n v="3968.7250878531049"/>
    <n v="3968.7250878531049"/>
    <n v="3968.7250878531049"/>
    <n v="3968.7250878531049"/>
    <n v="3968.7250878531049"/>
    <n v="3968.7250878531049"/>
    <n v="0"/>
    <n v="0"/>
    <n v="0"/>
    <n v="0"/>
    <n v="31749.800702824839"/>
    <n v="16827.394372497165"/>
    <n v="48577.195075322001"/>
    <n v="2857.4820632542355"/>
    <n v="1514.4654935247447"/>
    <n v="258101.16312104149"/>
    <n v="1"/>
    <n v="1.0215000000000001"/>
    <n v="1.0434622500000001"/>
    <n v="1.0658966883750003"/>
    <n v="1.0888134671750629"/>
    <n v="33096.600000000006"/>
    <n v="33808.176900000006"/>
    <n v="34535.052703350011"/>
    <n v="23518.370890981358"/>
    <n v="11583.810000000001"/>
    <n v="11832.861915000001"/>
    <n v="12087.268446172504"/>
    <n v="8231.4298118434745"/>
    <x v="1"/>
  </r>
  <r>
    <n v="1.1000000000000001"/>
    <s v="1.1.2.1"/>
    <x v="0"/>
    <s v="Project Controls and Finance (B)"/>
    <s v="Project Controls -"/>
    <x v="9"/>
    <x v="0"/>
    <s v="Labor - LoE"/>
    <s v="MA"/>
    <s v="A - Analogy"/>
    <n v="46"/>
    <n v="46"/>
    <n v="0.35"/>
    <n v="0.53"/>
    <s v="Off Ice"/>
    <s v="C1"/>
    <n v="0.09"/>
    <n v="37543.151898419768"/>
    <n v="19897.870506162479"/>
    <s v="Rogal"/>
    <n v="150"/>
    <n v="150"/>
    <n v="150"/>
    <n v="150"/>
    <n v="150"/>
    <n v="150"/>
    <n v="150"/>
    <n v="150"/>
    <n v="150"/>
    <n v="150"/>
    <n v="150"/>
    <n v="150"/>
    <n v="1800"/>
    <n v="12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114183.27000000003"/>
    <n v="60517.133100000021"/>
    <n v="174700.40310000005"/>
    <n v="10276.494300000002"/>
    <n v="5446.5419790000014"/>
    <n v="75"/>
    <n v="75"/>
    <n v="75"/>
    <n v="75"/>
    <n v="75"/>
    <n v="75"/>
    <n v="75"/>
    <n v="75"/>
    <n v="75"/>
    <n v="75"/>
    <n v="75"/>
    <n v="75"/>
    <n v="900"/>
    <n v="6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58319.1051525"/>
    <n v="30909.125730825002"/>
    <n v="89228.230883324999"/>
    <n v="5248.7194637249995"/>
    <n v="2781.8213157742503"/>
    <n v="75"/>
    <n v="75"/>
    <n v="75"/>
    <n v="75"/>
    <n v="75"/>
    <n v="75"/>
    <n v="75"/>
    <n v="75"/>
    <n v="75"/>
    <n v="75"/>
    <n v="75"/>
    <n v="75"/>
    <n v="900"/>
    <n v="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59572.965913278778"/>
    <n v="31573.671934037753"/>
    <n v="91146.637847316539"/>
    <n v="5361.56693219509"/>
    <n v="2841.6304740633977"/>
    <n v="75"/>
    <n v="75"/>
    <n v="75"/>
    <n v="75"/>
    <n v="75"/>
    <n v="75"/>
    <n v="75"/>
    <n v="75"/>
    <m/>
    <m/>
    <m/>
    <m/>
    <n v="600"/>
    <n v="4"/>
    <n v="5071.1487233678554"/>
    <n v="5071.1487233678554"/>
    <n v="5071.1487233678554"/>
    <n v="5071.1487233678554"/>
    <n v="5071.1487233678554"/>
    <n v="5071.1487233678554"/>
    <n v="5071.1487233678554"/>
    <n v="5071.1487233678554"/>
    <n v="0"/>
    <n v="0"/>
    <n v="0"/>
    <n v="0"/>
    <n v="40569.189786942843"/>
    <n v="21501.670587079709"/>
    <n v="62070.860374022552"/>
    <n v="3651.2270808248559"/>
    <n v="1935.1503528371736"/>
    <n v="417146.13220466411"/>
    <n v="1"/>
    <n v="1.0215000000000001"/>
    <n v="1.0434622500000001"/>
    <n v="1.0658966883750003"/>
    <n v="1.0888134671750629"/>
    <n v="84580.200000000012"/>
    <n v="43199.337150000007"/>
    <n v="44128.122898725014"/>
    <n v="30051.251694031736"/>
    <n v="29603.070000000003"/>
    <n v="15119.768002500001"/>
    <n v="15444.843014553753"/>
    <n v="10517.938092911107"/>
    <x v="1"/>
  </r>
  <r>
    <n v="1.1000000000000001"/>
    <s v="1.1.3.1"/>
    <x v="0"/>
    <s v="Quality, Safety  Management, Document Control Systems (B)"/>
    <s v="Q&amp;A / Safety - Zernick"/>
    <x v="10"/>
    <x v="0"/>
    <s v="Labor - LoE"/>
    <s v="MA"/>
    <s v="A - Analogy"/>
    <n v="61"/>
    <n v="46"/>
    <n v="0.35"/>
    <n v="0.53"/>
    <s v="Off Ice"/>
    <s v="C1"/>
    <n v="0.09"/>
    <n v="44019.307987294524"/>
    <n v="23330.233233266099"/>
    <m/>
    <n v="113"/>
    <n v="113"/>
    <n v="113"/>
    <n v="113"/>
    <n v="113"/>
    <n v="113"/>
    <n v="113"/>
    <n v="113"/>
    <n v="113"/>
    <n v="113"/>
    <n v="113"/>
    <n v="113"/>
    <n v="1356"/>
    <n v="9.0399999999999991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114067.43190000004"/>
    <n v="60455.738907000021"/>
    <n v="174523.17080700008"/>
    <n v="10266.068871000003"/>
    <n v="5441.0165016300016"/>
    <n v="113"/>
    <n v="113"/>
    <n v="0"/>
    <n v="0"/>
    <n v="50"/>
    <n v="113"/>
    <n v="113"/>
    <n v="113"/>
    <n v="113"/>
    <n v="113"/>
    <n v="113"/>
    <n v="113"/>
    <n v="1067"/>
    <n v="7.1133333333333333"/>
    <n v="9709.9901404875018"/>
    <n v="9709.9901404875018"/>
    <n v="0"/>
    <n v="0"/>
    <n v="4296.455814375001"/>
    <n v="9709.9901404875018"/>
    <n v="9709.9901404875018"/>
    <n v="9709.9901404875018"/>
    <n v="9709.9901404875018"/>
    <n v="9709.9901404875018"/>
    <n v="9709.9901404875018"/>
    <n v="9709.9901404875018"/>
    <n v="91686.367078762501"/>
    <n v="48593.774551744129"/>
    <n v="140280.14163050664"/>
    <n v="8251.7730370886256"/>
    <n v="4373.4397096569719"/>
    <n v="113"/>
    <n v="113"/>
    <n v="0"/>
    <n v="0"/>
    <n v="50"/>
    <n v="113"/>
    <n v="113"/>
    <n v="113"/>
    <n v="113"/>
    <n v="113"/>
    <n v="113"/>
    <n v="113"/>
    <n v="1067"/>
    <n v="7.1133333333333333"/>
    <n v="9918.7549285079858"/>
    <n v="9918.7549285079858"/>
    <n v="0"/>
    <n v="0"/>
    <n v="4388.8296143840635"/>
    <n v="9918.7549285079858"/>
    <n v="9918.7549285079858"/>
    <n v="9918.7549285079858"/>
    <n v="9918.7549285079858"/>
    <n v="9918.7549285079858"/>
    <n v="9918.7549285079858"/>
    <n v="9918.7549285079858"/>
    <n v="93657.623970955945"/>
    <n v="49638.540704606654"/>
    <n v="143296.16467556258"/>
    <n v="8429.1861573860351"/>
    <n v="4467.4686634145983"/>
    <n v="113"/>
    <n v="113"/>
    <n v="0"/>
    <n v="0"/>
    <n v="0"/>
    <n v="0"/>
    <n v="0"/>
    <n v="0"/>
    <m/>
    <m/>
    <m/>
    <m/>
    <n v="226"/>
    <n v="1.5066666666666668"/>
    <n v="10132.008159470908"/>
    <n v="10132.008159470908"/>
    <n v="0"/>
    <n v="0"/>
    <n v="0"/>
    <n v="0"/>
    <n v="0"/>
    <n v="0"/>
    <n v="0"/>
    <n v="0"/>
    <n v="0"/>
    <n v="0"/>
    <n v="20264.016318941816"/>
    <n v="10739.928649039162"/>
    <n v="31003.944967980977"/>
    <n v="1823.7614687047635"/>
    <n v="966.5935784135246"/>
    <n v="489103.42208105029"/>
    <n v="1"/>
    <n v="1.0215000000000001"/>
    <n v="1.0434622500000001"/>
    <n v="1.0658966883750003"/>
    <n v="1.0888134671750629"/>
    <n v="84494.394"/>
    <n v="67915.827465750015"/>
    <n v="69376.017756263638"/>
    <n v="15010.382458475417"/>
    <n v="29573.037899999999"/>
    <n v="23770.539613012505"/>
    <n v="24281.60621469227"/>
    <n v="5253.6338604663952"/>
    <x v="2"/>
  </r>
  <r>
    <n v="1.1000000000000001"/>
    <s v="1.1.4.1"/>
    <x v="0"/>
    <s v="Logistics (B)"/>
    <s v="Logistics-Tosi"/>
    <x v="11"/>
    <x v="0"/>
    <s v="Labor - LoE"/>
    <s v="SC"/>
    <s v="A - Analogy"/>
    <n v="47"/>
    <n v="52"/>
    <n v="0.35"/>
    <n v="0.53"/>
    <s v="Off Ice"/>
    <s v="C1"/>
    <n v="0.09"/>
    <n v="6405.3241549508693"/>
    <n v="3394.8218021239609"/>
    <s v="Tosi - 25%"/>
    <n v="30"/>
    <n v="30"/>
    <n v="30"/>
    <n v="30"/>
    <n v="30"/>
    <n v="30"/>
    <n v="30"/>
    <n v="30"/>
    <n v="30"/>
    <n v="30"/>
    <n v="30"/>
    <n v="30"/>
    <n v="360"/>
    <n v="2.4000000000000004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23333.103000000006"/>
    <n v="12366.544590000003"/>
    <n v="35699.647590000008"/>
    <n v="2099.9792700000007"/>
    <n v="1112.9890131000002"/>
    <n v="15"/>
    <n v="15"/>
    <n v="15"/>
    <n v="15"/>
    <n v="15"/>
    <n v="15"/>
    <n v="15"/>
    <n v="15"/>
    <n v="15"/>
    <n v="15"/>
    <n v="15"/>
    <n v="15"/>
    <n v="180"/>
    <n v="1.2000000000000002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11917.382357250002"/>
    <n v="6316.2126493425012"/>
    <n v="18233.595006592503"/>
    <n v="1072.5644121525002"/>
    <n v="568.45913844082509"/>
    <n v="14"/>
    <n v="14"/>
    <n v="5"/>
    <n v="0"/>
    <n v="8"/>
    <n v="14"/>
    <n v="14"/>
    <n v="14"/>
    <n v="14"/>
    <n v="14"/>
    <n v="14"/>
    <n v="14"/>
    <n v="139"/>
    <n v="0.92666666666666664"/>
    <n v="946.83602828351286"/>
    <n v="946.83602828351286"/>
    <n v="338.15572438696881"/>
    <n v="0"/>
    <n v="541.04915901915012"/>
    <n v="946.83602828351286"/>
    <n v="946.83602828351286"/>
    <n v="946.83602828351286"/>
    <n v="946.83602828351286"/>
    <n v="946.83602828351286"/>
    <n v="946.83602828351286"/>
    <n v="946.83602828351286"/>
    <n v="9400.7291379577346"/>
    <n v="4982.3864431175998"/>
    <n v="14383.115581075333"/>
    <n v="846.06562241619611"/>
    <n v="448.41477988058398"/>
    <n v="9"/>
    <n v="9"/>
    <n v="0"/>
    <n v="0"/>
    <n v="0"/>
    <n v="9"/>
    <n v="0"/>
    <n v="0"/>
    <m/>
    <m/>
    <m/>
    <m/>
    <n v="27"/>
    <n v="0.18"/>
    <n v="621.76693043031969"/>
    <n v="621.76693043031969"/>
    <n v="0"/>
    <n v="0"/>
    <n v="0"/>
    <n v="621.76693043031969"/>
    <n v="0"/>
    <n v="0"/>
    <n v="0"/>
    <n v="0"/>
    <n v="0"/>
    <n v="0"/>
    <n v="1865.3007912909591"/>
    <n v="988.60941938420831"/>
    <n v="2853.9102106751675"/>
    <n v="167.87707121618632"/>
    <n v="88.974847744578739"/>
    <n v="71170.268388343"/>
    <n v="1"/>
    <n v="1.0215000000000001"/>
    <n v="1.0434622500000001"/>
    <n v="1.0658966883750003"/>
    <n v="1.0888134671750629"/>
    <n v="17283.780000000002"/>
    <n v="8827.6906350000008"/>
    <n v="6963.5030651538773"/>
    <n v="1381.7042898451548"/>
    <n v="6049.3230000000003"/>
    <n v="3089.6917222500001"/>
    <n v="2437.2260728038568"/>
    <n v="483.59650144580417"/>
    <x v="3"/>
  </r>
  <r>
    <n v="1.1000000000000001"/>
    <s v="1.1.5.1"/>
    <x v="0"/>
    <s v="Systems Engineering (B)"/>
    <s v="System Engineering-Sandstrom"/>
    <x v="12"/>
    <x v="0"/>
    <s v="Labor - LoE"/>
    <s v="SE"/>
    <s v="A - Analogy"/>
    <n v="64"/>
    <n v="55"/>
    <n v="0.35"/>
    <n v="0.53"/>
    <s v="Off Ice"/>
    <s v="C1"/>
    <n v="0.09"/>
    <n v="29719.45348151408"/>
    <n v="15751.310345202462"/>
    <m/>
    <n v="75"/>
    <n v="75"/>
    <n v="75"/>
    <n v="75"/>
    <n v="75"/>
    <n v="75"/>
    <n v="75"/>
    <n v="75"/>
    <n v="75"/>
    <n v="75"/>
    <n v="75"/>
    <n v="75"/>
    <n v="900"/>
    <n v="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79431.840000000026"/>
    <n v="42098.875200000017"/>
    <n v="121530.71520000004"/>
    <n v="7148.8656000000019"/>
    <n v="3788.8987680000014"/>
    <n v="75"/>
    <n v="75"/>
    <n v="75"/>
    <n v="75"/>
    <n v="75"/>
    <n v="75"/>
    <n v="75"/>
    <n v="75"/>
    <n v="75"/>
    <n v="75"/>
    <n v="75"/>
    <n v="75"/>
    <n v="900"/>
    <n v="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81139.624560000026"/>
    <n v="43004.001016800015"/>
    <n v="124143.62557680004"/>
    <n v="7302.5662104000021"/>
    <n v="3870.3600915120014"/>
    <n v="50"/>
    <n v="50"/>
    <n v="50"/>
    <n v="50"/>
    <n v="50"/>
    <n v="50"/>
    <n v="50"/>
    <n v="50"/>
    <n v="50"/>
    <n v="50"/>
    <n v="50"/>
    <n v="50"/>
    <n v="600"/>
    <n v="4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55256.084325360018"/>
    <n v="29285.72469244081"/>
    <n v="84541.809017800828"/>
    <n v="4973.0475892824015"/>
    <n v="2635.7152223196726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216.1497946009"/>
    <n v="1"/>
    <n v="1.0215000000000001"/>
    <n v="1.0434622500000001"/>
    <n v="1.0658966883750003"/>
    <n v="1.0888134671750629"/>
    <n v="58838.400000000001"/>
    <n v="60103.42560000001"/>
    <n v="40930.432833600011"/>
    <n v="0"/>
    <n v="20593.439999999999"/>
    <n v="21036.198960000002"/>
    <n v="14325.651491760003"/>
    <n v="0"/>
    <x v="4"/>
  </r>
  <r>
    <n v="1.1000000000000001"/>
    <s v="1.1.5.1"/>
    <x v="0"/>
    <s v="Systems Engineering (B)"/>
    <s v="Technical Coordination-DuVernois"/>
    <x v="13"/>
    <x v="0"/>
    <s v="Labor - LoE"/>
    <s v="SS"/>
    <s v="A - Analogy"/>
    <n v="74"/>
    <n v="66"/>
    <n v="0.35"/>
    <n v="0.53"/>
    <s v="Off Ice"/>
    <s v="C1"/>
    <n v="0.09"/>
    <n v="41008.629360691746"/>
    <n v="21734.573561166628"/>
    <m/>
    <n v="75"/>
    <n v="75"/>
    <n v="75"/>
    <n v="75"/>
    <n v="75"/>
    <n v="75"/>
    <n v="75"/>
    <n v="75"/>
    <n v="75"/>
    <n v="75"/>
    <n v="75"/>
    <n v="75"/>
    <n v="900"/>
    <n v="6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91843.065000000002"/>
    <n v="48676.82445"/>
    <n v="140519.88945000002"/>
    <n v="8265.8758500000004"/>
    <n v="4380.9142004999994"/>
    <n v="75"/>
    <n v="75"/>
    <n v="75"/>
    <n v="75"/>
    <n v="75"/>
    <n v="75"/>
    <n v="75"/>
    <n v="75"/>
    <n v="75"/>
    <n v="75"/>
    <n v="75"/>
    <n v="75"/>
    <n v="900"/>
    <n v="6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93817.690897500026"/>
    <n v="49723.376175675017"/>
    <n v="143541.06707317504"/>
    <n v="8443.5921807750019"/>
    <n v="4475.1038558107512"/>
    <n v="75"/>
    <n v="75"/>
    <n v="75"/>
    <n v="75"/>
    <n v="75"/>
    <n v="75"/>
    <n v="75"/>
    <n v="75"/>
    <n v="75"/>
    <n v="75"/>
    <n v="75"/>
    <n v="75"/>
    <n v="900"/>
    <n v="6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95834.771251796279"/>
    <n v="50792.42876345203"/>
    <n v="146627.20001524832"/>
    <n v="8625.1294126616649"/>
    <n v="4571.3185887106829"/>
    <n v="75"/>
    <n v="75"/>
    <n v="0"/>
    <n v="0"/>
    <n v="0"/>
    <n v="0"/>
    <n v="0"/>
    <n v="0"/>
    <m/>
    <m/>
    <m/>
    <m/>
    <n v="150"/>
    <n v="1"/>
    <n v="8157.9349028091601"/>
    <n v="8157.9349028091601"/>
    <n v="0"/>
    <n v="0"/>
    <n v="0"/>
    <n v="0"/>
    <n v="0"/>
    <n v="0"/>
    <n v="0"/>
    <n v="0"/>
    <n v="0"/>
    <n v="0"/>
    <n v="16315.86980561832"/>
    <n v="8647.410996977711"/>
    <n v="24963.280802596033"/>
    <n v="1468.4282825056487"/>
    <n v="778.26698972799397"/>
    <n v="455651.43734101939"/>
    <n v="1"/>
    <n v="1.0215000000000001"/>
    <n v="1.0434622500000001"/>
    <n v="1.0658966883750003"/>
    <n v="1.0888134671750629"/>
    <n v="68031.900000000009"/>
    <n v="69494.585850000003"/>
    <n v="70988.719445775016"/>
    <n v="12085.829485643198"/>
    <n v="23811.165000000001"/>
    <n v="24323.105047500001"/>
    <n v="24846.051806021253"/>
    <n v="4230.040319975119"/>
    <x v="4"/>
  </r>
  <r>
    <n v="1.2"/>
    <s v="1.2.1.1"/>
    <x v="0"/>
    <s v="Implementation Management and Controls"/>
    <s v="EHWD Project Management and Controls (WIPAC_Implementation_Manager)"/>
    <x v="14"/>
    <x v="0"/>
    <s v="Labor - LoE"/>
    <s v="SE"/>
    <s v="D - Expert Opinion"/>
    <n v="61"/>
    <n v="55"/>
    <n v="0.35"/>
    <n v="0.53"/>
    <s v="Off Ice"/>
    <s v="C1"/>
    <n v="0.09"/>
    <n v="76868.849189671004"/>
    <n v="40740.490070525637"/>
    <m/>
    <n v="150"/>
    <n v="150"/>
    <n v="150"/>
    <n v="150"/>
    <n v="150"/>
    <n v="150"/>
    <n v="150"/>
    <n v="150"/>
    <n v="150"/>
    <n v="150"/>
    <n v="150"/>
    <n v="150"/>
    <n v="1800"/>
    <n v="12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51416.94500000001"/>
    <n v="80250.980850000007"/>
    <n v="231667.92585"/>
    <n v="13627.52505"/>
    <n v="7222.5882765000006"/>
    <n v="150"/>
    <n v="150"/>
    <n v="150"/>
    <n v="150"/>
    <n v="150"/>
    <n v="150"/>
    <n v="150"/>
    <n v="150"/>
    <n v="150"/>
    <n v="150"/>
    <n v="150"/>
    <n v="150"/>
    <n v="1800"/>
    <n v="1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54672.40931749999"/>
    <n v="81976.376938275003"/>
    <n v="236648.78625577499"/>
    <n v="13920.516838574998"/>
    <n v="7377.8739244447497"/>
    <n v="150"/>
    <n v="150"/>
    <n v="150"/>
    <n v="150"/>
    <n v="150"/>
    <n v="150"/>
    <n v="150"/>
    <n v="150"/>
    <n v="150"/>
    <n v="150"/>
    <n v="150"/>
    <n v="150"/>
    <n v="1800"/>
    <n v="12"/>
    <n v="13166.4888431521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57997.8661178264"/>
    <n v="83738.869042448001"/>
    <n v="241736.7351602744"/>
    <n v="14219.807950604376"/>
    <n v="7536.4982138203195"/>
    <n v="150"/>
    <n v="150"/>
    <n v="150"/>
    <n v="150"/>
    <n v="150"/>
    <n v="150"/>
    <n v="150"/>
    <m/>
    <m/>
    <m/>
    <m/>
    <m/>
    <n v="1050"/>
    <n v="7"/>
    <n v="13449.568353279965"/>
    <n v="13449.568353279965"/>
    <n v="13449.568353279965"/>
    <n v="13449.568353279965"/>
    <n v="13449.568353279965"/>
    <n v="13449.568353279965"/>
    <n v="13449.568353279965"/>
    <n v="0"/>
    <n v="0"/>
    <n v="0"/>
    <n v="0"/>
    <n v="0"/>
    <n v="94146.978472959745"/>
    <n v="49897.898590668665"/>
    <n v="144044.8770636284"/>
    <n v="8473.228062566377"/>
    <n v="4490.8108731601797"/>
    <n v="854098.32432967785"/>
    <n v="1"/>
    <n v="1.0215000000000001"/>
    <n v="1.0434622500000001"/>
    <n v="1.0658966883750003"/>
    <n v="1.0888134671750629"/>
    <n v="112160.70000000001"/>
    <n v="114572.15505000002"/>
    <n v="117035.45638357503"/>
    <n v="69738.502572562778"/>
    <n v="39256.245000000003"/>
    <n v="40100.2542675"/>
    <n v="40962.409734251261"/>
    <n v="24408.47590039697"/>
    <x v="5"/>
  </r>
  <r>
    <n v="1.2"/>
    <s v="1.2.1.2.5.1"/>
    <x v="3"/>
    <s v="2022-23 Management &amp; Systems Engineering"/>
    <s v="2022-23 Systems Engineering (Terry Benson)"/>
    <x v="15"/>
    <x v="0"/>
    <s v="Labor - Task"/>
    <s v="EN-ME"/>
    <s v="D - Expert Opinion"/>
    <n v="115"/>
    <n v="115"/>
    <n v="0"/>
    <n v="0"/>
    <s v="Off Ice"/>
    <s v="C1"/>
    <n v="0.09"/>
    <n v="9515.2724999999991"/>
    <n v="0"/>
    <s v="Engineering oversight and systems development  - coordination and planning, season planning, ASC interface, SIP, logistics coordination, drill procedures, EVMS, seasonal reports"/>
    <n v="75"/>
    <n v="75"/>
    <n v="75"/>
    <n v="75"/>
    <n v="75"/>
    <n v="75"/>
    <n v="75"/>
    <n v="75"/>
    <n v="75"/>
    <n v="75"/>
    <n v="75"/>
    <n v="75"/>
    <n v="900"/>
    <n v="6"/>
    <n v="8810.4375"/>
    <n v="8810.4375"/>
    <n v="8810.4375"/>
    <n v="8810.4375"/>
    <n v="8810.4375"/>
    <n v="8810.4375"/>
    <n v="8810.4375"/>
    <n v="8810.4375"/>
    <n v="8810.4375"/>
    <n v="8810.4375"/>
    <n v="8810.4375"/>
    <n v="8810.4375"/>
    <n v="105725.25"/>
    <n v="0"/>
    <n v="105725.25"/>
    <n v="9515.272499999999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25.25"/>
    <n v="1"/>
    <n v="1.0215000000000001"/>
    <n v="1.0434622500000001"/>
    <n v="1.0658966883750003"/>
    <n v="1.0888134671750629"/>
    <n v="105725.25000000001"/>
    <n v="0"/>
    <n v="0"/>
    <n v="0"/>
    <n v="0"/>
    <n v="0"/>
    <n v="0"/>
    <n v="0"/>
    <x v="5"/>
  </r>
  <r>
    <n v="1.2"/>
    <s v="1.2.1.2.5.1"/>
    <x v="3"/>
    <s v="2022-23 Management &amp; Systems Engineering"/>
    <s v="2022-23 Management"/>
    <x v="16"/>
    <x v="0"/>
    <s v="Labor - Task"/>
    <s v="EN"/>
    <s v="D - Expert Opinion"/>
    <n v="115"/>
    <n v="115"/>
    <n v="0"/>
    <n v="0"/>
    <s v="Off Ice"/>
    <s v="C1"/>
    <n v="0.09"/>
    <n v="15224.436000000002"/>
    <n v="0"/>
    <s v="Drill Manager LOE: 0.8 FTE = 1440 hr/yr"/>
    <n v="120"/>
    <n v="120"/>
    <n v="120"/>
    <n v="120"/>
    <n v="120"/>
    <n v="120"/>
    <n v="120"/>
    <n v="120"/>
    <n v="120"/>
    <n v="120"/>
    <n v="120"/>
    <n v="120"/>
    <n v="1440"/>
    <n v="9.6000000000000014"/>
    <n v="14096.7"/>
    <n v="14096.7"/>
    <n v="14096.7"/>
    <n v="14096.7"/>
    <n v="14096.7"/>
    <n v="14096.7"/>
    <n v="14096.7"/>
    <n v="14096.7"/>
    <n v="14096.7"/>
    <n v="14096.7"/>
    <n v="14096.7"/>
    <n v="14096.7"/>
    <n v="169160.40000000002"/>
    <n v="0"/>
    <n v="169160.40000000002"/>
    <n v="15224.436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0.40000000002"/>
    <n v="1"/>
    <n v="1.0215000000000001"/>
    <n v="1.0434622500000001"/>
    <n v="1.0658966883750003"/>
    <n v="1.0888134671750629"/>
    <n v="169160.40000000002"/>
    <n v="0"/>
    <n v="0"/>
    <n v="0"/>
    <n v="0"/>
    <n v="0"/>
    <n v="0"/>
    <n v="0"/>
    <x v="5"/>
  </r>
  <r>
    <n v="1.2"/>
    <s v="1.2.1.2.5.1"/>
    <x v="3"/>
    <s v="2022-23 Management &amp; Systems Engineering"/>
    <s v="2022-23 Systems Engineering Support"/>
    <x v="5"/>
    <x v="0"/>
    <s v="Labor - Task"/>
    <s v="EN"/>
    <s v="D - Expert Opinion"/>
    <n v="115"/>
    <n v="115"/>
    <n v="0"/>
    <n v="0"/>
    <s v="Off Ice"/>
    <s v="C1"/>
    <n v="0.09"/>
    <n v="4859.1324900000009"/>
    <n v="0"/>
    <s v="Team meetings - weekly status, reviews, collaboration mtgs, ASC weekly and annual Weekly status mtgs: 35 wks * 1 hr * 12 people = 420 hr_x000a_ASC coord: 18 wks * 1 hr * 3 people = 78 hr_x000a_Total = 558 hr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459.60000000000008"/>
    <n v="3.06400000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53990.361000000012"/>
    <n v="0"/>
    <n v="53990.361000000012"/>
    <n v="4859.13249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90.361000000012"/>
    <n v="1"/>
    <n v="1.0215000000000001"/>
    <n v="1.0434622500000001"/>
    <n v="1.0658966883750003"/>
    <n v="1.0888134671750629"/>
    <n v="53990.361000000012"/>
    <n v="0"/>
    <n v="0"/>
    <n v="0"/>
    <n v="0"/>
    <n v="0"/>
    <n v="0"/>
    <n v="0"/>
    <x v="5"/>
  </r>
  <r>
    <n v="1.2"/>
    <s v="1.2.1.2.5.2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4111.5375000000004"/>
    <n v="0"/>
    <s v="1 hr session/wk * 35 wks each year_x000a_8 people = 280 hr/yr"/>
    <m/>
    <m/>
    <m/>
    <m/>
    <m/>
    <m/>
    <n v="46"/>
    <n v="47"/>
    <n v="47"/>
    <n v="47"/>
    <n v="47"/>
    <n v="46"/>
    <n v="280"/>
    <n v="1.8666666666666667"/>
    <n v="0"/>
    <n v="0"/>
    <n v="0"/>
    <n v="0"/>
    <n v="0"/>
    <n v="0"/>
    <n v="5403.7350000000006"/>
    <n v="5521.2075000000004"/>
    <n v="5521.2075000000004"/>
    <n v="5521.2075000000004"/>
    <n v="5521.2075000000004"/>
    <n v="5403.7350000000006"/>
    <n v="32892.300000000003"/>
    <n v="0"/>
    <n v="32892.300000000003"/>
    <n v="4111.5375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92.300000000003"/>
    <n v="1"/>
    <n v="1.0215000000000001"/>
    <n v="1.0434622500000001"/>
    <n v="1.0658966883750003"/>
    <n v="1.0888134671750629"/>
    <n v="32892.300000000003"/>
    <n v="0"/>
    <n v="0"/>
    <n v="0"/>
    <n v="0"/>
    <n v="0"/>
    <n v="0"/>
    <n v="0"/>
    <x v="5"/>
  </r>
  <r>
    <n v="1.2"/>
    <s v="1.2.1.2.5.3"/>
    <x v="3"/>
    <s v="Drill Hole Modeling"/>
    <s v="Drill Hole Modeling"/>
    <x v="5"/>
    <x v="0"/>
    <s v="Labor - Task"/>
    <s v="EN-ME"/>
    <s v="D - Expert Opinion"/>
    <n v="115"/>
    <n v="115"/>
    <n v="0"/>
    <n v="0"/>
    <s v="Off Ice"/>
    <s v="C2"/>
    <n v="0.125"/>
    <n v="1174.7250000000001"/>
    <n v="0"/>
    <s v="Hole modeling = 120 hr/yr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698.9000000000005"/>
    <n v="4698.9000000000005"/>
    <n v="0"/>
    <n v="0"/>
    <n v="9397.8000000000011"/>
    <n v="0"/>
    <n v="9397.8000000000011"/>
    <n v="1174.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5"/>
  </r>
  <r>
    <n v="1.2"/>
    <s v="1.2.1.2.6.1"/>
    <x v="3"/>
    <s v="2023-24 Management &amp; Systems Engineering"/>
    <s v="2023-24 Management &amp; Systems Engineering"/>
    <x v="15"/>
    <x v="0"/>
    <s v="Labor - Task"/>
    <s v="EN-ME"/>
    <s v="D - Expert Opinion"/>
    <n v="115"/>
    <n v="115"/>
    <n v="0"/>
    <n v="0"/>
    <s v="Off Ice"/>
    <s v="C1"/>
    <n v="0.09"/>
    <n v="6473.4206719274998"/>
    <n v="0"/>
    <s v="Engineering oversight and systems develop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599999999999994"/>
    <m/>
    <m/>
    <m/>
    <n v="66.599999999999994"/>
    <n v="66.599999999999994"/>
    <n v="66.599999999999994"/>
    <n v="66.599999999999994"/>
    <n v="66.599999999999994"/>
    <n v="66.599999999999994"/>
    <n v="66.599999999999994"/>
    <n v="66.599999999999994"/>
    <n v="599.40000000000009"/>
    <n v="3.9960000000000009"/>
    <n v="7991.8773727500002"/>
    <n v="0"/>
    <n v="0"/>
    <n v="0"/>
    <n v="7991.8773727500002"/>
    <n v="7991.8773727500002"/>
    <n v="7991.8773727500002"/>
    <n v="7991.8773727500002"/>
    <n v="7991.8773727500002"/>
    <n v="7991.8773727500002"/>
    <n v="7991.8773727500002"/>
    <n v="7991.8773727500002"/>
    <n v="71926.896354750003"/>
    <n v="0"/>
    <n v="71926.896354750003"/>
    <n v="6473.4206719274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26.896354750003"/>
    <n v="1"/>
    <n v="1.0215000000000001"/>
    <n v="1.0434622500000001"/>
    <n v="1.0658966883750003"/>
    <n v="1.0888134671750629"/>
    <n v="0"/>
    <n v="71926.896354750032"/>
    <n v="0"/>
    <n v="0"/>
    <n v="0"/>
    <n v="0"/>
    <n v="0"/>
    <n v="0"/>
    <x v="5"/>
  </r>
  <r>
    <n v="1.2"/>
    <s v="1.2.1.2.6.1"/>
    <x v="3"/>
    <s v="2023-24 Management &amp; Systems Engineering"/>
    <s v="2023-24 Management"/>
    <x v="16"/>
    <x v="0"/>
    <s v="Labor - Task"/>
    <s v="EN"/>
    <s v="D - Expert Opinion"/>
    <n v="115"/>
    <n v="115"/>
    <n v="0"/>
    <n v="0"/>
    <s v="Off Ice"/>
    <s v="C1"/>
    <n v="0.09"/>
    <n v="10361.361015427501"/>
    <n v="0"/>
    <s v="Drill Manager LOE: 0.8 FTE = 144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6"/>
    <m/>
    <m/>
    <m/>
    <n v="106.6"/>
    <n v="106.6"/>
    <n v="106.6"/>
    <n v="106.6"/>
    <n v="106.6"/>
    <n v="106.6"/>
    <n v="106.6"/>
    <n v="106.6"/>
    <n v="959.40000000000009"/>
    <n v="6.3960000000000008"/>
    <n v="12791.803722750003"/>
    <n v="0"/>
    <n v="0"/>
    <n v="0"/>
    <n v="12791.803722750003"/>
    <n v="12791.803722750003"/>
    <n v="12791.803722750003"/>
    <n v="12791.803722750003"/>
    <n v="12791.803722750003"/>
    <n v="12791.803722750003"/>
    <n v="12791.803722750003"/>
    <n v="12791.803722750003"/>
    <n v="115126.23350475002"/>
    <n v="0"/>
    <n v="115126.23350475002"/>
    <n v="10361.3610154275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26.23350475002"/>
    <n v="1"/>
    <n v="1.0215000000000001"/>
    <n v="1.0434622500000001"/>
    <n v="1.0658966883750003"/>
    <n v="1.0888134671750629"/>
    <n v="0"/>
    <n v="115126.23350475004"/>
    <n v="0"/>
    <n v="0"/>
    <n v="0"/>
    <n v="0"/>
    <n v="0"/>
    <n v="0"/>
    <x v="5"/>
  </r>
  <r>
    <n v="1.2"/>
    <s v="1.2.1.2.6.1"/>
    <x v="3"/>
    <s v="2023-24 Management &amp; Systems Engineering"/>
    <s v="2023-24 Systems Engineering Support"/>
    <x v="5"/>
    <x v="0"/>
    <s v="Labor - Task"/>
    <s v="EN"/>
    <s v="D - Expert Opinion"/>
    <n v="115"/>
    <n v="115"/>
    <n v="0"/>
    <n v="0"/>
    <s v="Off Ice"/>
    <s v="C1"/>
    <n v="0.09"/>
    <n v="3974.3390178000009"/>
    <n v="0"/>
    <s v="Team meetings - weekly status, reviews, collaboration mtgs, ASC weekly and annual_x000a_Weekly status mtgs: 35 wks * 1 hr * 12 people = 420 hr_x000a_ASC coord: 18 wks * 1 hr * 3 people = 54 hr_x000a_Total = 1914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n v="41"/>
    <n v="41"/>
    <n v="41"/>
    <n v="41"/>
    <n v="41"/>
    <n v="41"/>
    <n v="41"/>
    <n v="41"/>
    <n v="368"/>
    <n v="2.4533333333333336"/>
    <n v="4799.9263500000006"/>
    <n v="0"/>
    <n v="0"/>
    <n v="0"/>
    <n v="4919.9245087500003"/>
    <n v="4919.9245087500003"/>
    <n v="4919.9245087500003"/>
    <n v="4919.9245087500003"/>
    <n v="4919.9245087500003"/>
    <n v="4919.9245087500003"/>
    <n v="4919.9245087500003"/>
    <n v="4919.9245087500003"/>
    <n v="44159.322420000011"/>
    <n v="0"/>
    <n v="44159.322420000011"/>
    <n v="3974.3390178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59.322420000011"/>
    <n v="1"/>
    <n v="1.0215000000000001"/>
    <n v="1.0434622500000001"/>
    <n v="1.0658966883750003"/>
    <n v="1.0888134671750629"/>
    <n v="0"/>
    <n v="44159.322420000004"/>
    <n v="0"/>
    <n v="0"/>
    <n v="0"/>
    <n v="0"/>
    <n v="0"/>
    <n v="0"/>
    <x v="5"/>
  </r>
  <r>
    <n v="1.2"/>
    <s v="1.2.1.2.6.2"/>
    <x v="3"/>
    <s v="PY6 Season Debrief"/>
    <s v="PY6 Season Debrief"/>
    <x v="5"/>
    <x v="0"/>
    <s v="Labor - Task"/>
    <s v="EN"/>
    <s v="D - Expert Opinion"/>
    <n v="115"/>
    <n v="115"/>
    <n v="0"/>
    <n v="0"/>
    <s v="Off Ice"/>
    <s v="C2"/>
    <n v="0.125"/>
    <n v="1799.9723812500004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4399.779050000003"/>
    <n v="0"/>
    <n v="0"/>
    <n v="0"/>
    <n v="0"/>
    <n v="0"/>
    <n v="0"/>
    <n v="14399.779050000003"/>
    <n v="0"/>
    <n v="14399.779050000003"/>
    <n v="1799.97238125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9.779050000003"/>
    <n v="1"/>
    <n v="1.0215000000000001"/>
    <n v="1.0434622500000001"/>
    <n v="1.0658966883750003"/>
    <n v="1.0888134671750629"/>
    <n v="0"/>
    <n v="14399.779050000003"/>
    <n v="0"/>
    <n v="0"/>
    <n v="0"/>
    <n v="0"/>
    <n v="0"/>
    <n v="0"/>
    <x v="5"/>
  </r>
  <r>
    <n v="1.2"/>
    <s v="1.2.1.2.6.3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3359.948445"/>
    <n v="0"/>
    <s v="1 hr session/wk * 35 wks each year_x000a_8 people = 28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7"/>
    <n v="37"/>
    <n v="38"/>
    <n v="38"/>
    <n v="37"/>
    <n v="37"/>
    <n v="224"/>
    <n v="1.4933333333333332"/>
    <n v="0"/>
    <n v="0"/>
    <n v="0"/>
    <n v="0"/>
    <n v="0"/>
    <n v="0"/>
    <n v="4439.9318737500007"/>
    <n v="4439.9318737500007"/>
    <n v="4559.9300325000004"/>
    <n v="4559.9300325000004"/>
    <n v="4439.9318737500007"/>
    <n v="4439.9318737500007"/>
    <n v="26879.58756"/>
    <n v="0"/>
    <n v="26879.58756"/>
    <n v="3359.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79.58756"/>
    <n v="1"/>
    <n v="1.0215000000000001"/>
    <n v="1.0434622500000001"/>
    <n v="1.0658966883750003"/>
    <n v="1.0888134671750629"/>
    <n v="0"/>
    <n v="26879.587560000004"/>
    <n v="0"/>
    <n v="0"/>
    <n v="0"/>
    <n v="0"/>
    <n v="0"/>
    <n v="0"/>
    <x v="5"/>
  </r>
  <r>
    <n v="1.2"/>
    <s v="1.2.1.2.6.5"/>
    <x v="3"/>
    <s v="Drill Hole Modeling"/>
    <s v="Drill Hole Modeling"/>
    <x v="5"/>
    <x v="0"/>
    <s v="Labor - Task"/>
    <s v="EN-ME"/>
    <s v="D - Expert Opinion"/>
    <n v="115"/>
    <n v="115"/>
    <n v="0"/>
    <n v="0"/>
    <s v="Off Ice"/>
    <s v="C2"/>
    <n v="0.125"/>
    <n v="1199.9815875000002"/>
    <n v="0"/>
    <s v="Hole modeling = 12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799.9263500000006"/>
    <n v="4799.9263500000006"/>
    <n v="0"/>
    <n v="0"/>
    <n v="9599.8527000000013"/>
    <n v="0"/>
    <n v="9599.8527000000013"/>
    <n v="1199.981587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5"/>
  </r>
  <r>
    <n v="1.2"/>
    <s v="1.2.1.2.7.1"/>
    <x v="3"/>
    <s v="2024-25 Management &amp; Systems Engineering"/>
    <s v="2024-25 Management &amp; Systems Engineering"/>
    <x v="15"/>
    <x v="0"/>
    <s v="Labor - Task"/>
    <s v="EN-ME"/>
    <s v="D - Expert Opinion"/>
    <n v="115"/>
    <n v="115"/>
    <n v="0"/>
    <n v="0"/>
    <s v="Off Ice"/>
    <s v="C1"/>
    <n v="0.09"/>
    <n v="6612.5992163739411"/>
    <n v="0"/>
    <s v="System engineering oversight and systems develop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599999999999994"/>
    <m/>
    <m/>
    <m/>
    <n v="66.599999999999994"/>
    <n v="66.599999999999994"/>
    <n v="66.599999999999994"/>
    <n v="66.599999999999994"/>
    <n v="66.599999999999994"/>
    <n v="66.599999999999994"/>
    <n v="66.599999999999994"/>
    <n v="66.599999999999994"/>
    <n v="599.40000000000009"/>
    <n v="3.9960000000000009"/>
    <n v="8163.7027362641265"/>
    <n v="0"/>
    <n v="0"/>
    <n v="0"/>
    <n v="8163.7027362641265"/>
    <n v="8163.7027362641265"/>
    <n v="8163.7027362641265"/>
    <n v="8163.7027362641265"/>
    <n v="8163.7027362641265"/>
    <n v="8163.7027362641265"/>
    <n v="8163.7027362641265"/>
    <n v="8163.7027362641265"/>
    <n v="73473.324626377129"/>
    <n v="0"/>
    <n v="73473.324626377129"/>
    <n v="6612.59921637394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73.324626377129"/>
    <n v="1"/>
    <n v="1.0215000000000001"/>
    <n v="1.0434622500000001"/>
    <n v="1.0658966883750003"/>
    <n v="1.0888134671750629"/>
    <n v="0"/>
    <n v="0"/>
    <n v="73473.324626377158"/>
    <n v="0"/>
    <n v="0"/>
    <n v="0"/>
    <n v="0"/>
    <n v="0"/>
    <x v="5"/>
  </r>
  <r>
    <n v="1.2"/>
    <s v="1.2.1.2.7.1"/>
    <x v="3"/>
    <s v="2024-25 Management &amp; Systems Engineering"/>
    <s v="2024-25 Management"/>
    <x v="16"/>
    <x v="0"/>
    <s v="Labor - Task"/>
    <s v="EN"/>
    <s v="D - Expert Opinion"/>
    <n v="115"/>
    <n v="115"/>
    <n v="0"/>
    <n v="0"/>
    <s v="Off Ice"/>
    <s v="C1"/>
    <n v="0.09"/>
    <n v="10584.130277259193"/>
    <n v="0"/>
    <s v="Drill Manager LOE: 0.8 FTE = 144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6"/>
    <m/>
    <m/>
    <m/>
    <n v="106.6"/>
    <n v="106.6"/>
    <n v="106.6"/>
    <n v="106.6"/>
    <n v="106.6"/>
    <n v="106.6"/>
    <n v="106.6"/>
    <n v="106.6"/>
    <n v="959.40000000000009"/>
    <n v="6.3960000000000008"/>
    <n v="13066.827502789129"/>
    <n v="0"/>
    <n v="0"/>
    <n v="0"/>
    <n v="13066.827502789129"/>
    <n v="13066.827502789129"/>
    <n v="13066.827502789129"/>
    <n v="13066.827502789129"/>
    <n v="13066.827502789129"/>
    <n v="13066.827502789129"/>
    <n v="13066.827502789129"/>
    <n v="13066.827502789129"/>
    <n v="117601.44752510215"/>
    <n v="0"/>
    <n v="117601.44752510215"/>
    <n v="10584.13027725919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01.44752510215"/>
    <n v="1"/>
    <n v="1.0215000000000001"/>
    <n v="1.0434622500000001"/>
    <n v="1.0658966883750003"/>
    <n v="1.0888134671750629"/>
    <n v="0"/>
    <n v="0"/>
    <n v="117601.44752510218"/>
    <n v="0"/>
    <n v="0"/>
    <n v="0"/>
    <n v="0"/>
    <n v="0"/>
    <x v="5"/>
  </r>
  <r>
    <n v="1.2"/>
    <s v="1.2.1.2.7.1"/>
    <x v="3"/>
    <s v="2024-25 Management &amp; Systems Engineering"/>
    <s v="2024-25 Systems Engineering Support"/>
    <x v="5"/>
    <x v="0"/>
    <s v="Labor - Task"/>
    <s v="EN"/>
    <s v="D - Expert Opinion"/>
    <n v="115"/>
    <n v="115"/>
    <n v="0"/>
    <n v="0"/>
    <s v="Off Ice"/>
    <s v="C1"/>
    <n v="0.09"/>
    <n v="4059.7873066827005"/>
    <n v="0"/>
    <s v="Team meetings - weekly status, reviews, collaboration mtgs, ASC weekly and annual Weekly status mtgs: 35 wks * 1 hr * 12 people = 420 hr_x000a_ASC coord: 18 wks * 1 hr * 3 people = 54 hr_x000a_Total = 1914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n v="41"/>
    <n v="41"/>
    <n v="41"/>
    <n v="41"/>
    <n v="41"/>
    <n v="41"/>
    <n v="41"/>
    <n v="41"/>
    <n v="368"/>
    <n v="2.4533333333333336"/>
    <n v="4903.1247665250012"/>
    <n v="0"/>
    <n v="0"/>
    <n v="0"/>
    <n v="5025.7028856881261"/>
    <n v="5025.7028856881261"/>
    <n v="5025.7028856881261"/>
    <n v="5025.7028856881261"/>
    <n v="5025.7028856881261"/>
    <n v="5025.7028856881261"/>
    <n v="5025.7028856881261"/>
    <n v="5025.7028856881261"/>
    <n v="45108.747852030006"/>
    <n v="0"/>
    <n v="45108.747852030006"/>
    <n v="4059.7873066827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8.747852030006"/>
    <n v="1"/>
    <n v="1.0215000000000001"/>
    <n v="1.0434622500000001"/>
    <n v="1.0658966883750003"/>
    <n v="1.0888134671750629"/>
    <n v="0"/>
    <n v="0"/>
    <n v="45108.747852030014"/>
    <n v="0"/>
    <n v="0"/>
    <n v="0"/>
    <n v="0"/>
    <n v="0"/>
    <x v="5"/>
  </r>
  <r>
    <n v="1.2"/>
    <s v="1.2.1.2.7.2"/>
    <x v="3"/>
    <s v="PY7 Season Debrief"/>
    <s v="PY7 Season Debrief"/>
    <x v="5"/>
    <x v="0"/>
    <s v="Labor - Task"/>
    <s v="EN"/>
    <s v="D - Expert Opinion"/>
    <n v="115"/>
    <n v="115"/>
    <n v="0"/>
    <n v="0"/>
    <s v="Off Ice"/>
    <s v="C2"/>
    <n v="0.125"/>
    <n v="1838.6717874468754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4709.374299575004"/>
    <n v="0"/>
    <n v="0"/>
    <n v="0"/>
    <n v="0"/>
    <n v="0"/>
    <n v="0"/>
    <n v="14709.374299575004"/>
    <n v="0"/>
    <n v="14709.374299575004"/>
    <n v="1838.671787446875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5"/>
  </r>
  <r>
    <n v="1.2"/>
    <s v="1.2.1.2.7.3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3432.187336567501"/>
    <n v="0"/>
    <s v="1 hr session/wk * 35 wks each year_x000a_8 people = 28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7"/>
    <n v="37"/>
    <n v="38"/>
    <n v="38"/>
    <n v="37"/>
    <n v="37"/>
    <n v="224"/>
    <n v="1.4933333333333332"/>
    <n v="0"/>
    <n v="0"/>
    <n v="0"/>
    <n v="0"/>
    <n v="0"/>
    <n v="0"/>
    <n v="4535.3904090356264"/>
    <n v="4535.3904090356264"/>
    <n v="4657.9685281987513"/>
    <n v="4657.9685281987513"/>
    <n v="4535.3904090356264"/>
    <n v="4535.3904090356264"/>
    <n v="27457.498692540008"/>
    <n v="0"/>
    <n v="27457.498692540008"/>
    <n v="3432.1873365675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7.498692540008"/>
    <n v="1"/>
    <n v="1.0215000000000001"/>
    <n v="1.0434622500000001"/>
    <n v="1.0658966883750003"/>
    <n v="1.0888134671750629"/>
    <n v="0"/>
    <n v="0"/>
    <n v="27457.498692540008"/>
    <n v="0"/>
    <n v="0"/>
    <n v="0"/>
    <n v="0"/>
    <n v="0"/>
    <x v="5"/>
  </r>
  <r>
    <n v="1.2"/>
    <s v="1.2.1.2.7.5"/>
    <x v="3"/>
    <s v="Drill Hole Modeling"/>
    <s v="Drill Hole Modeling"/>
    <x v="5"/>
    <x v="0"/>
    <s v="Labor - Task"/>
    <s v="EN"/>
    <s v="D - Expert Opinion"/>
    <n v="115"/>
    <n v="115"/>
    <n v="0"/>
    <n v="0"/>
    <s v="Off Ice"/>
    <s v="C2"/>
    <n v="0.125"/>
    <n v="1225.7811916312503"/>
    <n v="0"/>
    <s v="Hole modeling = 12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903.1247665250012"/>
    <n v="4903.1247665250012"/>
    <n v="0"/>
    <n v="0"/>
    <n v="9806.2495330500024"/>
    <n v="0"/>
    <n v="9806.2495330500024"/>
    <n v="1225.78119163125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5"/>
  </r>
  <r>
    <n v="1.2"/>
    <s v="1.2.1.2.7.6"/>
    <x v="3"/>
    <s v="Drill Readiness Review  (PSL)"/>
    <s v="Drill Readiness Review  (PSL)"/>
    <x v="5"/>
    <x v="0"/>
    <s v="Labor - Task"/>
    <s v="EN"/>
    <s v="D - Expert Opinion"/>
    <n v="115"/>
    <n v="115"/>
    <n v="0"/>
    <n v="0"/>
    <s v="Off Ice"/>
    <s v="C2"/>
    <n v="0.125"/>
    <n v="2941.8748599150008"/>
    <n v="0"/>
    <s v="12 Engineers 2 days @ 8 hrs = 192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92"/>
    <m/>
    <m/>
    <n v="192"/>
    <n v="1.28"/>
    <n v="0"/>
    <n v="0"/>
    <n v="0"/>
    <n v="0"/>
    <n v="0"/>
    <n v="0"/>
    <n v="0"/>
    <n v="0"/>
    <n v="0"/>
    <n v="23534.998879320006"/>
    <n v="0"/>
    <n v="0"/>
    <n v="23534.998879320006"/>
    <n v="0"/>
    <n v="23534.998879320006"/>
    <n v="2941.874859915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4.998879320006"/>
    <n v="1"/>
    <n v="1.0215000000000001"/>
    <n v="1.0434622500000001"/>
    <n v="1.0658966883750003"/>
    <n v="1.0888134671750629"/>
    <n v="0"/>
    <n v="0"/>
    <n v="23534.998879320006"/>
    <n v="0"/>
    <n v="0"/>
    <n v="0"/>
    <n v="0"/>
    <n v="0"/>
    <x v="5"/>
  </r>
  <r>
    <n v="1.2"/>
    <s v="1.2.1.2.8.1"/>
    <x v="3"/>
    <s v="2025-26 Management &amp; Systems Engineering"/>
    <s v="2025-26 Systems Engineering"/>
    <x v="15"/>
    <x v="0"/>
    <s v="Labor - Task"/>
    <s v="EN-ME"/>
    <s v="D - Expert Opinion"/>
    <n v="115"/>
    <n v="115"/>
    <n v="0"/>
    <n v="0"/>
    <s v="Off Ice"/>
    <s v="C1"/>
    <n v="0.09"/>
    <n v="3042.6892340207132"/>
    <n v="0"/>
    <s v="System Engineer - Oct (pre-deployment) &amp; March/April for closeout. On-ice hours captured in Field Seasons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"/>
    <m/>
    <m/>
    <m/>
    <n v="67.5"/>
    <n v="67.5"/>
    <n v="67.5"/>
    <m/>
    <m/>
    <m/>
    <m/>
    <m/>
    <n v="270"/>
    <n v="1.7999999999999998"/>
    <n v="8451.9145389464265"/>
    <n v="0"/>
    <n v="0"/>
    <n v="0"/>
    <n v="8451.9145389464265"/>
    <n v="8451.9145389464265"/>
    <n v="8451.9145389464265"/>
    <n v="0"/>
    <n v="0"/>
    <n v="0"/>
    <n v="0"/>
    <n v="0"/>
    <n v="33807.658155785706"/>
    <n v="0"/>
    <n v="33807.658155785706"/>
    <n v="3042.6892340207132"/>
    <n v="0"/>
    <n v="33807.658155785706"/>
    <n v="1"/>
    <n v="1.0215000000000001"/>
    <n v="1.0434622500000001"/>
    <n v="1.0658966883750003"/>
    <n v="1.0888134671750629"/>
    <n v="0"/>
    <n v="0"/>
    <n v="0"/>
    <n v="33807.658155785706"/>
    <n v="0"/>
    <n v="0"/>
    <n v="0"/>
    <n v="0"/>
    <x v="5"/>
  </r>
  <r>
    <n v="1.2"/>
    <s v="1.2.1.2.8.1"/>
    <x v="3"/>
    <s v="2025-26 Management &amp; Systems Engineering"/>
    <s v="2025-26 Management"/>
    <x v="16"/>
    <x v="0"/>
    <s v="Labor - Task"/>
    <s v="EN"/>
    <s v="D - Expert Opinion"/>
    <n v="115"/>
    <n v="115"/>
    <n v="0"/>
    <n v="0"/>
    <s v="Off Ice"/>
    <s v="C1"/>
    <n v="0.09"/>
    <n v="4056.9189786942848"/>
    <n v="0"/>
    <s v="Drill Manager LOE: Oct (pre-deployment) &amp; March/April for closeout. On-ice hours captured in Field Seasons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m/>
    <m/>
    <m/>
    <m/>
    <n v="120"/>
    <n v="120"/>
    <m/>
    <m/>
    <m/>
    <m/>
    <m/>
    <n v="360"/>
    <n v="2.4000000000000004"/>
    <n v="15025.625847015868"/>
    <n v="0"/>
    <n v="0"/>
    <n v="0"/>
    <n v="0"/>
    <n v="15025.625847015868"/>
    <n v="15025.625847015868"/>
    <n v="0"/>
    <n v="0"/>
    <n v="0"/>
    <n v="0"/>
    <n v="0"/>
    <n v="45076.877541047608"/>
    <n v="0"/>
    <n v="45076.877541047608"/>
    <n v="4056.9189786942848"/>
    <n v="0"/>
    <n v="45076.877541047608"/>
    <n v="1"/>
    <n v="1.0215000000000001"/>
    <n v="1.0434622500000001"/>
    <n v="1.0658966883750003"/>
    <n v="1.0888134671750629"/>
    <n v="0"/>
    <n v="0"/>
    <n v="0"/>
    <n v="45076.877541047601"/>
    <n v="0"/>
    <n v="0"/>
    <n v="0"/>
    <n v="0"/>
    <x v="5"/>
  </r>
  <r>
    <n v="1.2"/>
    <s v="1.2.1.2.8.1"/>
    <x v="3"/>
    <s v="2025-26 Management &amp; Systems Engineering"/>
    <s v="2025-26 Systems Engineering Support"/>
    <x v="5"/>
    <x v="0"/>
    <s v="Labor - Task"/>
    <s v="EN"/>
    <s v="D - Expert Opinion"/>
    <n v="115"/>
    <n v="115"/>
    <n v="0"/>
    <n v="0"/>
    <s v="Off Ice"/>
    <s v="C1"/>
    <n v="0.09"/>
    <n v="2704.6126524628562"/>
    <n v="0"/>
    <s v="Engineering support hours for weekly status meeting &amp; off-ice engineering suppor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m/>
    <n v="100"/>
    <n v="100"/>
    <m/>
    <m/>
    <m/>
    <m/>
    <m/>
    <n v="240"/>
    <n v="1.6"/>
    <n v="5008.5419490052891"/>
    <n v="0"/>
    <n v="0"/>
    <n v="0"/>
    <n v="0"/>
    <n v="12521.354872513224"/>
    <n v="12521.354872513224"/>
    <n v="0"/>
    <n v="0"/>
    <n v="0"/>
    <n v="0"/>
    <n v="0"/>
    <n v="30051.251694031736"/>
    <n v="0"/>
    <n v="30051.251694031736"/>
    <n v="2704.6126524628562"/>
    <n v="0"/>
    <n v="30051.251694031736"/>
    <n v="1"/>
    <n v="1.0215000000000001"/>
    <n v="1.0434622500000001"/>
    <n v="1.0658966883750003"/>
    <n v="1.0888134671750629"/>
    <n v="0"/>
    <n v="0"/>
    <n v="0"/>
    <n v="30051.251694031736"/>
    <n v="0"/>
    <n v="0"/>
    <n v="0"/>
    <n v="0"/>
    <x v="5"/>
  </r>
  <r>
    <n v="1.2"/>
    <s v="1.2.1.2.8.2"/>
    <x v="3"/>
    <s v="PY8 Season Debrief"/>
    <s v="PY8 Season Debrief"/>
    <x v="5"/>
    <x v="0"/>
    <s v="Labor - Task"/>
    <s v="EN"/>
    <s v="D - Expert Opinion"/>
    <n v="115"/>
    <n v="115"/>
    <n v="0"/>
    <n v="0"/>
    <s v="Off Ice"/>
    <s v="C2"/>
    <n v="0.125"/>
    <n v="1878.2032308769835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5025.625847015868"/>
    <n v="0"/>
    <n v="0"/>
    <n v="0"/>
    <n v="0"/>
    <n v="0"/>
    <n v="0"/>
    <n v="15025.625847015868"/>
    <n v="0"/>
    <n v="15025.625847015868"/>
    <n v="1878.2032308769835"/>
    <n v="0"/>
    <n v="15025.625847015868"/>
    <n v="1"/>
    <n v="1.0215000000000001"/>
    <n v="1.0434622500000001"/>
    <n v="1.0658966883750003"/>
    <n v="1.0888134671750629"/>
    <n v="0"/>
    <n v="0"/>
    <n v="0"/>
    <n v="15025.625847015868"/>
    <n v="0"/>
    <n v="0"/>
    <n v="0"/>
    <n v="0"/>
    <x v="5"/>
  </r>
  <r>
    <n v="1.2"/>
    <s v="1.2.1.3.2.1"/>
    <x v="0"/>
    <s v="String Management and Controls (2022-2023)"/>
    <s v="String Management and Controls (2022-2023)"/>
    <x v="11"/>
    <x v="0"/>
    <s v="Labor - LoE"/>
    <s v="SC"/>
    <s v="D - Expert Opinion"/>
    <n v="52"/>
    <n v="52"/>
    <n v="0.35"/>
    <n v="0.53"/>
    <s v="Off Ice"/>
    <s v="C1"/>
    <n v="0.09"/>
    <n v="2666.0800647000005"/>
    <n v="1413.0224342910003"/>
    <s v="Tosi - 15%"/>
    <n v="22"/>
    <n v="22"/>
    <n v="22"/>
    <n v="22"/>
    <n v="23"/>
    <n v="23"/>
    <n v="23"/>
    <n v="23"/>
    <n v="22"/>
    <n v="22"/>
    <n v="23"/>
    <n v="23"/>
    <n v="270"/>
    <n v="1.7999999999999998"/>
    <n v="1577.6046000000001"/>
    <n v="1577.6046000000001"/>
    <n v="1577.6046000000001"/>
    <n v="1577.6046000000001"/>
    <n v="1649.3139000000003"/>
    <n v="1649.3139000000003"/>
    <n v="1649.3139000000003"/>
    <n v="1649.3139000000003"/>
    <n v="1577.6046000000001"/>
    <n v="1577.6046000000001"/>
    <n v="1649.3139000000003"/>
    <n v="1649.3139000000003"/>
    <n v="19361.511000000006"/>
    <n v="10261.600830000003"/>
    <n v="29623.111830000009"/>
    <n v="1742.5359900000005"/>
    <n v="923.5440747000002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23.111830000009"/>
    <n v="1"/>
    <n v="1.0215000000000001"/>
    <n v="1.0434622500000001"/>
    <n v="1.0658966883750003"/>
    <n v="1.0888134671750629"/>
    <n v="14341.86"/>
    <n v="0"/>
    <n v="0"/>
    <n v="0"/>
    <n v="5019.6509999999998"/>
    <n v="0"/>
    <n v="0"/>
    <n v="0"/>
    <x v="5"/>
  </r>
  <r>
    <n v="1.2"/>
    <s v="1.2.1.3.2.2"/>
    <x v="0"/>
    <s v="Installation Engineering (2022-2023)"/>
    <s v="Installation Engineering (2022-2023)"/>
    <x v="11"/>
    <x v="0"/>
    <s v="Labor - LoE"/>
    <s v="SC"/>
    <s v="D - Expert Opinion"/>
    <n v="52"/>
    <n v="52"/>
    <n v="0.35"/>
    <n v="0.53"/>
    <s v="Off Ice"/>
    <s v="C1"/>
    <n v="0.09"/>
    <n v="4443.4667745000015"/>
    <n v="2355.0373904850007"/>
    <s v="Tosi - 25%"/>
    <n v="38"/>
    <n v="38"/>
    <n v="38"/>
    <n v="38"/>
    <n v="38"/>
    <n v="36"/>
    <n v="36"/>
    <n v="36"/>
    <n v="38"/>
    <n v="38"/>
    <n v="38"/>
    <n v="38"/>
    <n v="450"/>
    <n v="3"/>
    <n v="2724.9534000000008"/>
    <n v="2724.9534000000008"/>
    <n v="2724.9534000000008"/>
    <n v="2724.9534000000008"/>
    <n v="2724.9534000000008"/>
    <n v="2581.5348000000004"/>
    <n v="2581.5348000000004"/>
    <n v="2581.5348000000004"/>
    <n v="2724.9534000000008"/>
    <n v="2724.9534000000008"/>
    <n v="2724.9534000000008"/>
    <n v="2724.9534000000008"/>
    <n v="32269.185000000016"/>
    <n v="17102.668050000007"/>
    <n v="49371.85305000002"/>
    <n v="2904.2266500000014"/>
    <n v="1539.2401245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71.85305000002"/>
    <n v="1"/>
    <n v="1.0215000000000001"/>
    <n v="1.0434622500000001"/>
    <n v="1.0658966883750003"/>
    <n v="1.0888134671750629"/>
    <n v="23903.100000000002"/>
    <n v="0"/>
    <n v="0"/>
    <n v="0"/>
    <n v="8366.0850000000009"/>
    <n v="0"/>
    <n v="0"/>
    <n v="0"/>
    <x v="5"/>
  </r>
  <r>
    <n v="1.2"/>
    <s v="1.2.1.3.2.3"/>
    <x v="3"/>
    <s v="Installation Engineering Support (2022-2023)"/>
    <s v="Installation Engineering Support (2022-2023)"/>
    <x v="5"/>
    <x v="0"/>
    <s v="Labor - LoE"/>
    <s v="EN"/>
    <s v="D - Expert Opinion"/>
    <n v="115"/>
    <n v="115"/>
    <n v="0"/>
    <n v="0"/>
    <s v="Off Ice"/>
    <s v="C2"/>
    <n v="0.125"/>
    <n v="704.83500000000015"/>
    <n v="0"/>
    <m/>
    <n v="4"/>
    <n v="4"/>
    <n v="4"/>
    <n v="4"/>
    <n v="4"/>
    <n v="4"/>
    <n v="4"/>
    <n v="4"/>
    <n v="4"/>
    <n v="4"/>
    <n v="4"/>
    <n v="4"/>
    <n v="48"/>
    <n v="0.32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5638.6800000000012"/>
    <n v="0"/>
    <n v="5638.6800000000012"/>
    <n v="704.835000000000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8.6800000000012"/>
    <n v="1"/>
    <n v="1.0215000000000001"/>
    <n v="1.0434622500000001"/>
    <n v="1.0658966883750003"/>
    <n v="1.0888134671750629"/>
    <n v="5638.68"/>
    <n v="0"/>
    <n v="0"/>
    <n v="0"/>
    <n v="0"/>
    <n v="0"/>
    <n v="0"/>
    <n v="0"/>
    <x v="5"/>
  </r>
  <r>
    <n v="1.2"/>
    <s v="1.2.1.3.3.1"/>
    <x v="0"/>
    <s v="String Management and Controls (2023-2024)"/>
    <s v="String Management and Controls (2023-2024)"/>
    <x v="11"/>
    <x v="0"/>
    <s v="Labor - LoE"/>
    <s v="SC"/>
    <s v="D - Expert Opinion"/>
    <n v="52"/>
    <n v="52"/>
    <n v="0.35"/>
    <n v="0.53"/>
    <s v="Off Ice"/>
    <s v="C1"/>
    <n v="0.09"/>
    <n v="1815.6005240607005"/>
    <n v="962.26827775217134"/>
    <s v="Tosi - 1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80"/>
    <n v="1.20000000000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3185.188991000003"/>
    <n v="6988.1501652300021"/>
    <n v="20173.339156230006"/>
    <n v="1186.6670091900003"/>
    <n v="628.9335148707001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.339156230006"/>
    <n v="1"/>
    <n v="1.0215000000000001"/>
    <n v="1.0434622500000001"/>
    <n v="1.0658966883750003"/>
    <n v="1.0888134671750629"/>
    <n v="0"/>
    <n v="9766.806660000002"/>
    <n v="0"/>
    <n v="0"/>
    <n v="0"/>
    <n v="3418.3823310000007"/>
    <n v="0"/>
    <n v="0"/>
    <x v="5"/>
  </r>
  <r>
    <n v="1.2"/>
    <s v="1.2.1.3.3.2"/>
    <x v="0"/>
    <s v="Installation Engineering (2023-2024)"/>
    <s v="Installation Engineering (2023-2024)"/>
    <x v="11"/>
    <x v="0"/>
    <s v="Labor - LoE"/>
    <s v="SC"/>
    <s v="D - Expert Opinion"/>
    <n v="52"/>
    <n v="52"/>
    <n v="0.35"/>
    <n v="0.53"/>
    <s v="Off Ice"/>
    <s v="C1"/>
    <n v="0.09"/>
    <n v="5446.8015721821012"/>
    <n v="2886.8048332565136"/>
    <s v="Tosi - 3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45"/>
    <n v="45"/>
    <n v="45"/>
    <n v="45"/>
    <n v="45"/>
    <n v="45"/>
    <n v="45"/>
    <n v="45"/>
    <n v="45"/>
    <n v="45"/>
    <n v="540"/>
    <n v="3.5999999999999996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9555.566973000008"/>
    <n v="20964.450495690005"/>
    <n v="60520.017468690014"/>
    <n v="3560.0010275700006"/>
    <n v="1886.8005446121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0.017468690014"/>
    <n v="1"/>
    <n v="1.0215000000000001"/>
    <n v="1.0434622500000001"/>
    <n v="1.0658966883750003"/>
    <n v="1.0888134671750629"/>
    <n v="0"/>
    <n v="29300.419980000002"/>
    <n v="0"/>
    <n v="0"/>
    <n v="0"/>
    <n v="10255.146993"/>
    <n v="0"/>
    <n v="0"/>
    <x v="5"/>
  </r>
  <r>
    <n v="1.2"/>
    <s v="1.2.1.3.3.3"/>
    <x v="3"/>
    <s v="Installation Engineering Support  (2023-2024)"/>
    <s v="Installation Engineering Support  (2023-2024)"/>
    <x v="5"/>
    <x v="0"/>
    <s v="Labor - LoE"/>
    <s v="EN"/>
    <s v="D - Expert Opinion"/>
    <n v="115"/>
    <n v="115"/>
    <n v="0"/>
    <n v="0"/>
    <s v="Off Ice"/>
    <s v="C2"/>
    <n v="0.125"/>
    <n v="719.9889525000003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48"/>
    <n v="0.32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5759.9116200000026"/>
    <n v="0"/>
    <n v="5759.9116200000026"/>
    <n v="719.9889525000003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9.9116200000026"/>
    <n v="1"/>
    <n v="1.0215000000000001"/>
    <n v="1.0434622500000001"/>
    <n v="1.0658966883750003"/>
    <n v="1.0888134671750629"/>
    <n v="0"/>
    <n v="5759.9116200000008"/>
    <n v="0"/>
    <n v="0"/>
    <n v="0"/>
    <n v="0"/>
    <n v="0"/>
    <n v="0"/>
    <x v="5"/>
  </r>
  <r>
    <n v="1.2"/>
    <s v="1.2.1.3.4.1"/>
    <x v="0"/>
    <s v="String Management and Controls (2024-2025)"/>
    <s v="String Management and Controls (2024-2025)"/>
    <x v="11"/>
    <x v="0"/>
    <s v="Labor - LoE"/>
    <s v="SC"/>
    <s v="D - Expert Opinion"/>
    <n v="52"/>
    <n v="52"/>
    <n v="0.35"/>
    <n v="0.53"/>
    <s v="Off Ice"/>
    <s v="C1"/>
    <n v="0.09"/>
    <n v="927.31796766400282"/>
    <n v="491.47852286192153"/>
    <s v="Tosi - 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8"/>
    <n v="9"/>
    <n v="9"/>
    <n v="9"/>
    <n v="9"/>
    <n v="10"/>
    <n v="10"/>
    <n v="10"/>
    <n v="90"/>
    <n v="0.60000000000000009"/>
    <n v="598.60758019140019"/>
    <n v="598.60758019140019"/>
    <n v="0"/>
    <n v="0"/>
    <n v="598.60758019140019"/>
    <n v="673.43352771532523"/>
    <n v="673.43352771532523"/>
    <n v="673.43352771532523"/>
    <n v="673.43352771532523"/>
    <n v="748.25947523925015"/>
    <n v="748.25947523925015"/>
    <n v="748.25947523925015"/>
    <n v="6734.3352771532518"/>
    <n v="3569.1976968912236"/>
    <n v="10303.532974044476"/>
    <n v="606.09017494379259"/>
    <n v="321.22779272021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03.532974044476"/>
    <n v="1"/>
    <n v="1.0215000000000001"/>
    <n v="1.0434622500000001"/>
    <n v="1.0658966883750003"/>
    <n v="1.0888134671750629"/>
    <n v="0"/>
    <n v="0"/>
    <n v="4988.3965015950016"/>
    <n v="0"/>
    <n v="0"/>
    <n v="0"/>
    <n v="1745.9387755582504"/>
    <n v="0"/>
    <x v="5"/>
  </r>
  <r>
    <n v="1.2"/>
    <s v="1.2.1.3.4.2"/>
    <x v="0"/>
    <s v="Installation Engineering (2024-2025)"/>
    <s v="Installation Engineering (2024-2025)"/>
    <x v="11"/>
    <x v="0"/>
    <s v="Labor - LoE"/>
    <s v="SC"/>
    <s v="D - Expert Opinion"/>
    <n v="52"/>
    <n v="52"/>
    <n v="0.35"/>
    <n v="0.53"/>
    <s v="Off Ice"/>
    <s v="C1"/>
    <n v="0.09"/>
    <n v="4636.5898383200138"/>
    <n v="2457.3926143096073"/>
    <s v="Tosi - 2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45"/>
    <n v="45"/>
    <n v="45"/>
    <n v="45"/>
    <n v="45"/>
    <n v="45"/>
    <n v="45"/>
    <n v="45"/>
    <n v="450"/>
    <n v="3"/>
    <n v="3367.1676385766259"/>
    <n v="3367.1676385766259"/>
    <n v="0"/>
    <n v="0"/>
    <n v="3367.1676385766259"/>
    <n v="3367.1676385766259"/>
    <n v="3367.1676385766259"/>
    <n v="3367.1676385766259"/>
    <n v="3367.1676385766259"/>
    <n v="3367.1676385766259"/>
    <n v="3367.1676385766259"/>
    <n v="3367.1676385766259"/>
    <n v="33671.676385766259"/>
    <n v="17845.988484456117"/>
    <n v="51517.664870222376"/>
    <n v="3030.4508747189634"/>
    <n v="1606.13896360105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17.664870222376"/>
    <n v="1"/>
    <n v="1.0215000000000001"/>
    <n v="1.0434622500000001"/>
    <n v="1.0658966883750003"/>
    <n v="1.0888134671750629"/>
    <n v="0"/>
    <n v="0"/>
    <n v="24941.982507975008"/>
    <n v="0"/>
    <n v="0"/>
    <n v="0"/>
    <n v="8729.6938777912528"/>
    <n v="0"/>
    <x v="5"/>
  </r>
  <r>
    <n v="1.2"/>
    <s v="1.2.1.3.4.3"/>
    <x v="3"/>
    <s v="Installation Engineering Support (2024-2025)"/>
    <s v="Installation Engineering Support (2024-2025)"/>
    <x v="5"/>
    <x v="0"/>
    <s v="Labor - LoE"/>
    <s v="EN"/>
    <s v="D - Expert Opinion"/>
    <n v="115"/>
    <n v="115"/>
    <n v="0"/>
    <n v="0"/>
    <s v="Off Ice"/>
    <s v="C2"/>
    <n v="0.125"/>
    <n v="674.1796553971876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4"/>
    <n v="0"/>
    <n v="4"/>
    <n v="4"/>
    <n v="4"/>
    <n v="4"/>
    <n v="4"/>
    <n v="4"/>
    <n v="4"/>
    <n v="4"/>
    <n v="44"/>
    <n v="0.29333333333333333"/>
    <n v="490.31247665250015"/>
    <n v="490.31247665250015"/>
    <n v="490.31247665250015"/>
    <n v="0"/>
    <n v="490.31247665250015"/>
    <n v="490.31247665250015"/>
    <n v="490.31247665250015"/>
    <n v="490.31247665250015"/>
    <n v="490.31247665250015"/>
    <n v="490.31247665250015"/>
    <n v="490.31247665250015"/>
    <n v="490.31247665250015"/>
    <n v="5393.4372431775009"/>
    <n v="0"/>
    <n v="5393.4372431775009"/>
    <n v="674.1796553971876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3.4372431775009"/>
    <n v="1"/>
    <n v="1.0215000000000001"/>
    <n v="1.0434622500000001"/>
    <n v="1.0658966883750003"/>
    <n v="1.0888134671750629"/>
    <n v="0"/>
    <n v="0"/>
    <n v="5393.4372431775018"/>
    <n v="0"/>
    <n v="0"/>
    <n v="0"/>
    <n v="0"/>
    <n v="0"/>
    <x v="5"/>
  </r>
  <r>
    <n v="1.2"/>
    <s v="1.2.1.3.5.1"/>
    <x v="0"/>
    <s v="String Management and Controls (2025-2026)"/>
    <s v="String Management and Controls (2025-2026)"/>
    <x v="11"/>
    <x v="0"/>
    <s v="Labor - LoE"/>
    <s v="SC"/>
    <s v="D - Expert Opinion"/>
    <n v="52"/>
    <n v="52"/>
    <n v="0.35"/>
    <n v="0.53"/>
    <s v="Off Ice"/>
    <s v="C1"/>
    <n v="0.09"/>
    <n v="189.45106079375577"/>
    <n v="100.40906222069056"/>
    <s v="Tosi - 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m/>
    <m/>
    <m/>
    <n v="12"/>
    <m/>
    <m/>
    <m/>
    <m/>
    <m/>
    <m/>
    <m/>
    <n v="18"/>
    <n v="0.12"/>
    <n v="458.60823237413655"/>
    <n v="0"/>
    <n v="0"/>
    <n v="0"/>
    <n v="917.2164647482731"/>
    <n v="0"/>
    <n v="0"/>
    <n v="0"/>
    <n v="0"/>
    <n v="0"/>
    <n v="0"/>
    <n v="0"/>
    <n v="1375.8246971224096"/>
    <n v="729.1870894748771"/>
    <n v="2105.0117865972866"/>
    <n v="123.82422274101685"/>
    <n v="65.626838052738933"/>
    <n v="2105.0117865972866"/>
    <n v="1"/>
    <n v="1.0215000000000001"/>
    <n v="1.0434622500000001"/>
    <n v="1.0658966883750003"/>
    <n v="1.0888134671750629"/>
    <n v="0"/>
    <n v="0"/>
    <n v="0"/>
    <n v="1019.1294052758589"/>
    <n v="0"/>
    <n v="0"/>
    <n v="0"/>
    <n v="356.69529184655056"/>
    <x v="5"/>
  </r>
  <r>
    <n v="1.2"/>
    <s v="1.2.1.3.5.2"/>
    <x v="0"/>
    <s v="Installation Engineering (2025-2026)"/>
    <s v="Installation Engineering (2025-2026)"/>
    <x v="11"/>
    <x v="0"/>
    <s v="Labor - LoE"/>
    <s v="SC"/>
    <s v="D - Expert Opinion"/>
    <n v="52"/>
    <n v="52"/>
    <n v="0.35"/>
    <n v="0.53"/>
    <s v="Off Ice"/>
    <s v="C1"/>
    <n v="0.09"/>
    <n v="810.4295378399554"/>
    <n v="429.52765505517641"/>
    <s v="Tosi - 2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m/>
    <m/>
    <m/>
    <n v="30"/>
    <n v="16"/>
    <n v="16"/>
    <m/>
    <m/>
    <m/>
    <m/>
    <m/>
    <n v="77"/>
    <n v="0.51333333333333331"/>
    <n v="1146.5205809353413"/>
    <n v="0"/>
    <n v="0"/>
    <n v="0"/>
    <n v="2293.0411618706826"/>
    <n v="1222.9552863310307"/>
    <n v="1222.9552863310307"/>
    <n v="0"/>
    <n v="0"/>
    <n v="0"/>
    <n v="0"/>
    <n v="0"/>
    <n v="5885.472315468086"/>
    <n v="3119.3003271980856"/>
    <n v="9004.772642666172"/>
    <n v="529.69250839212771"/>
    <n v="280.73702944782769"/>
    <n v="9004.772642666172"/>
    <n v="1"/>
    <n v="1.0215000000000001"/>
    <n v="1.0434622500000001"/>
    <n v="1.0658966883750003"/>
    <n v="1.0888134671750629"/>
    <n v="0"/>
    <n v="0"/>
    <n v="0"/>
    <n v="4359.6091225689515"/>
    <n v="0"/>
    <n v="0"/>
    <n v="0"/>
    <n v="1525.8631928991329"/>
    <x v="5"/>
  </r>
  <r>
    <n v="1.2"/>
    <s v="1.2.1.4.5"/>
    <x v="3"/>
    <s v="2022-23 Quality &amp; Safety"/>
    <s v="2022-23 Quality &amp; Safety HA Review"/>
    <x v="5"/>
    <x v="0"/>
    <s v="Labor - Task"/>
    <s v="EN"/>
    <s v="D - Expert Opinion"/>
    <n v="115"/>
    <n v="115"/>
    <n v="0"/>
    <n v="0"/>
    <s v="Off Ice"/>
    <s v="C2"/>
    <n v="0.125"/>
    <n v="2114.5050000000001"/>
    <n v="0"/>
    <s v="12 sessions * 2 hr/session each year_x000a_6 people = 144 hr/yr"/>
    <n v="12"/>
    <n v="12"/>
    <n v="12"/>
    <n v="12"/>
    <n v="12"/>
    <n v="12"/>
    <n v="12"/>
    <n v="12"/>
    <n v="12"/>
    <n v="12"/>
    <n v="12"/>
    <n v="12"/>
    <n v="144"/>
    <n v="0.96"/>
    <n v="1409.67"/>
    <n v="1409.67"/>
    <n v="1409.67"/>
    <n v="1409.67"/>
    <n v="1409.67"/>
    <n v="1409.67"/>
    <n v="1409.67"/>
    <n v="1409.67"/>
    <n v="1409.67"/>
    <n v="1409.67"/>
    <n v="1409.67"/>
    <n v="1409.67"/>
    <n v="16916.04"/>
    <n v="0"/>
    <n v="16916.04"/>
    <n v="2114.50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.04"/>
    <n v="1"/>
    <n v="1.0215000000000001"/>
    <n v="1.0434622500000001"/>
    <n v="1.0658966883750003"/>
    <n v="1.0888134671750629"/>
    <n v="16916.04"/>
    <n v="0"/>
    <n v="0"/>
    <n v="0"/>
    <n v="0"/>
    <n v="0"/>
    <n v="0"/>
    <n v="0"/>
    <x v="5"/>
  </r>
  <r>
    <n v="1.2"/>
    <s v="1.2.1.4.6"/>
    <x v="3"/>
    <s v="2023-24 Quality &amp; Safety"/>
    <s v="2023-24 Quality &amp; Safety HA Review"/>
    <x v="5"/>
    <x v="0"/>
    <s v="Labor - Task"/>
    <s v="EN"/>
    <s v="D - Expert Opinion"/>
    <n v="115"/>
    <n v="115"/>
    <n v="0"/>
    <n v="0"/>
    <s v="Off Ice"/>
    <s v="C2"/>
    <n v="0.125"/>
    <n v="2159.9668575000001"/>
    <n v="0"/>
    <s v="12 sessions * 2 hr/session each year_x000a_6 people = 144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0.96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7279.73486"/>
    <n v="0"/>
    <n v="17279.73486"/>
    <n v="2159.966857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9.73486"/>
    <n v="1"/>
    <n v="1.0215000000000001"/>
    <n v="1.0434622500000001"/>
    <n v="1.0658966883750003"/>
    <n v="1.0888134671750629"/>
    <n v="0"/>
    <n v="17279.734860000004"/>
    <n v="0"/>
    <n v="0"/>
    <n v="0"/>
    <n v="0"/>
    <n v="0"/>
    <n v="0"/>
    <x v="5"/>
  </r>
  <r>
    <n v="1.2"/>
    <s v="1.2.1.4.7"/>
    <x v="3"/>
    <s v="2024-25 Quality &amp; Safety"/>
    <s v="2025-25 Quality &amp; Safety HA Review"/>
    <x v="5"/>
    <x v="0"/>
    <s v="Labor - Task"/>
    <s v="EN"/>
    <s v="D - Expert Opinion"/>
    <n v="115"/>
    <n v="115"/>
    <n v="0"/>
    <n v="0"/>
    <s v="Off Ice"/>
    <s v="C2"/>
    <n v="0.125"/>
    <n v="2206.4061449362512"/>
    <n v="0"/>
    <s v="12 sessions * 2 hr/session each year_x000a_6 people = 144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0.96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7651.249159490009"/>
    <n v="0"/>
    <n v="17651.249159490009"/>
    <n v="2206.40614493625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1.249159490009"/>
    <n v="1"/>
    <n v="1.0215000000000001"/>
    <n v="1.0434622500000001"/>
    <n v="1.0658966883750003"/>
    <n v="1.0888134671750629"/>
    <n v="0"/>
    <n v="0"/>
    <n v="17651.249159490006"/>
    <n v="0"/>
    <n v="0"/>
    <n v="0"/>
    <n v="0"/>
    <n v="0"/>
    <x v="5"/>
  </r>
  <r>
    <n v="1.2"/>
    <s v="1.2.1.4.8"/>
    <x v="3"/>
    <s v="2025-26 Quality &amp; Safety"/>
    <s v="2025-26 Quality &amp; Safety HA Review"/>
    <x v="5"/>
    <x v="0"/>
    <s v="Labor - Task"/>
    <s v="EN"/>
    <s v="D - Expert Opinion"/>
    <n v="115"/>
    <n v="115"/>
    <n v="0"/>
    <n v="0"/>
    <s v="Off Ice"/>
    <s v="C2"/>
    <n v="0.125"/>
    <n v="375.64064617539668"/>
    <n v="0"/>
    <s v="2 sessions * 2 hr/session each year_x000a_6 people = 24 hr/yr October &amp; Novembe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m/>
    <m/>
    <m/>
    <m/>
    <m/>
    <m/>
    <m/>
    <m/>
    <m/>
    <m/>
    <n v="24"/>
    <n v="0.16"/>
    <n v="1502.5625847015867"/>
    <n v="1502.5625847015867"/>
    <n v="0"/>
    <n v="0"/>
    <n v="0"/>
    <n v="0"/>
    <n v="0"/>
    <n v="0"/>
    <n v="0"/>
    <n v="0"/>
    <n v="0"/>
    <n v="0"/>
    <n v="3005.1251694031735"/>
    <n v="0"/>
    <n v="3005.1251694031735"/>
    <n v="375.64064617539668"/>
    <n v="0"/>
    <n v="3005.1251694031735"/>
    <n v="1"/>
    <n v="1.0215000000000001"/>
    <n v="1.0434622500000001"/>
    <n v="1.0658966883750003"/>
    <n v="1.0888134671750629"/>
    <n v="0"/>
    <n v="0"/>
    <n v="0"/>
    <n v="3005.1251694031735"/>
    <n v="0"/>
    <n v="0"/>
    <n v="0"/>
    <n v="0"/>
    <x v="5"/>
  </r>
  <r>
    <n v="1.2"/>
    <s v="1.2.1.5.5"/>
    <x v="3"/>
    <s v="2022-23 Travel (non-deployment)"/>
    <s v="2022-23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5.6"/>
    <x v="3"/>
    <s v="2023-24 Travel (non-deployment)"/>
    <s v="2023-24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5.7"/>
    <x v="3"/>
    <s v="2024-25 Travel (non-deployment)"/>
    <s v="2024-25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11"/>
    <x v="3"/>
    <s v="Crate Control Systems Components Shipment 1 - DNF (Vessel)"/>
    <s v="Crate Control Systems Components Shipment 1 - DNF (Vessel)"/>
    <x v="5"/>
    <x v="0"/>
    <s v="Labor - Task"/>
    <s v="EN"/>
    <s v="D - Expert Opinion"/>
    <n v="115"/>
    <n v="115"/>
    <n v="0"/>
    <n v="0"/>
    <s v="Off Ice"/>
    <s v="C2"/>
    <n v="0.125"/>
    <n v="234.94500000000002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234.945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5"/>
  </r>
  <r>
    <n v="1.2"/>
    <s v="1.2.1.6.2.11"/>
    <x v="3"/>
    <s v="Crate Control Systems Components Shipment 1 - DNF (Vessel)"/>
    <s v="Crate Control Systems Components Shipment 1 - DNF (Vessel)"/>
    <x v="5"/>
    <x v="1"/>
    <s v="M &amp; S"/>
    <m/>
    <s v="D - Expert Opinion"/>
    <m/>
    <n v="1"/>
    <n v="0"/>
    <n v="0.53"/>
    <s v="Off Ice"/>
    <s v="C2"/>
    <n v="0.125"/>
    <n v="160.26750000000001"/>
    <n v="84.941775000000007"/>
    <s v="Collapsible Bulk Container, Black, 48 inH x 45 inL x 41 inW, 1EA w/ lid $838 W.W. Grainger Item #36XE25 &amp; #1XGG9"/>
    <n v="838"/>
    <m/>
    <m/>
    <m/>
    <m/>
    <m/>
    <m/>
    <m/>
    <m/>
    <m/>
    <m/>
    <m/>
    <n v="0"/>
    <n v="0"/>
    <n v="838"/>
    <n v="0"/>
    <n v="0"/>
    <n v="0"/>
    <n v="0"/>
    <n v="0"/>
    <n v="0"/>
    <n v="0"/>
    <n v="0"/>
    <n v="0"/>
    <n v="0"/>
    <n v="0"/>
    <n v="838"/>
    <n v="444.14000000000004"/>
    <n v="1282.1400000000001"/>
    <n v="104.75"/>
    <n v="55.517500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.1400000000001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0"/>
    <x v="3"/>
    <s v="Load  Container C (Main/Combo Cables, Bull Wheel, Hose Heating Components, ARA Drill Components - Crate 2) (Vessel)"/>
    <s v="Load  Container C (Main/Combo Cables, Bull Wheel, Hose Heating Components, ARA Drill Components - Crate 2) (Vessel)"/>
    <x v="5"/>
    <x v="0"/>
    <s v="Labor - Task"/>
    <s v="TE"/>
    <s v="D - Expert Opinion"/>
    <n v="77"/>
    <n v="77"/>
    <n v="0"/>
    <n v="0"/>
    <s v="Off Ice"/>
    <s v="C2"/>
    <n v="0.125"/>
    <n v="294.958125"/>
    <n v="0"/>
    <m/>
    <n v="30"/>
    <m/>
    <m/>
    <m/>
    <m/>
    <m/>
    <m/>
    <m/>
    <m/>
    <m/>
    <m/>
    <m/>
    <n v="30"/>
    <n v="0.2"/>
    <n v="2359.665"/>
    <n v="0"/>
    <n v="0"/>
    <n v="0"/>
    <n v="0"/>
    <n v="0"/>
    <n v="0"/>
    <n v="0"/>
    <n v="0"/>
    <n v="0"/>
    <n v="0"/>
    <n v="0"/>
    <n v="2359.665"/>
    <n v="0"/>
    <n v="2359.665"/>
    <n v="294.958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9.665"/>
    <n v="1"/>
    <n v="1.0215000000000001"/>
    <n v="1.0434622500000001"/>
    <n v="1.0658966883750003"/>
    <n v="1.0888134671750629"/>
    <n v="2359.665"/>
    <n v="0"/>
    <n v="0"/>
    <n v="0"/>
    <n v="0"/>
    <n v="0"/>
    <n v="0"/>
    <n v="0"/>
    <x v="5"/>
  </r>
  <r>
    <n v="1.2"/>
    <s v="1.2.1.6.2.20"/>
    <x v="3"/>
    <s v="Load  Container C (Main/Combo Cables, Bull Wheel, Hose Heating Components, ARA Drill Components - Crate 2) (Vessel)"/>
    <s v="Load  Container C (Main/Combo Cables, Bull Wheel, Hose Heating Components, ARA Drill Components - Crate 2) (Vessel)"/>
    <x v="5"/>
    <x v="1"/>
    <s v="M &amp; S"/>
    <m/>
    <s v="D - Expert Opinion"/>
    <m/>
    <n v="1"/>
    <n v="0"/>
    <n v="0.53"/>
    <s v="Off Ice"/>
    <s v="C2"/>
    <n v="0.125"/>
    <n v="1147.5"/>
    <n v="608.17500000000007"/>
    <s v="$6000 estimated for 20' container purchase with delivery. PY3 container procurement was 6k."/>
    <n v="6000"/>
    <m/>
    <m/>
    <m/>
    <m/>
    <m/>
    <m/>
    <m/>
    <m/>
    <m/>
    <m/>
    <m/>
    <n v="0"/>
    <n v="0"/>
    <n v="6000"/>
    <n v="0"/>
    <n v="0"/>
    <n v="0"/>
    <n v="0"/>
    <n v="0"/>
    <n v="0"/>
    <n v="0"/>
    <n v="0"/>
    <n v="0"/>
    <n v="0"/>
    <n v="0"/>
    <n v="6000"/>
    <n v="3180"/>
    <n v="9180"/>
    <n v="750"/>
    <n v="397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1"/>
    <x v="3"/>
    <s v="Crate Drill Heads, Spare Parts to PTH (Vessel) Store in ICL - DNF"/>
    <s v="Crate Drill Heads, Spare Parts to PTH (Vessel) Store in ICL - DNF"/>
    <x v="5"/>
    <x v="0"/>
    <s v="Labor - Task"/>
    <s v="TE"/>
    <s v="D - Expert Opinion"/>
    <n v="77"/>
    <n v="77"/>
    <n v="0"/>
    <n v="0"/>
    <s v="Off Ice"/>
    <s v="C2"/>
    <n v="0.125"/>
    <n v="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2"/>
    <x v="3"/>
    <s v="Crate Control Systems Components Shipment 2 - DNF (Comsur)"/>
    <s v="Crate Control Systems Components Shipment 2 - DNF (Comsur)"/>
    <x v="5"/>
    <x v="0"/>
    <s v="Labor - Task"/>
    <s v="TE"/>
    <s v="D - Expert Opinion"/>
    <n v="77"/>
    <n v="77"/>
    <n v="0"/>
    <n v="0"/>
    <s v="Off Ice"/>
    <s v="C2"/>
    <n v="0.125"/>
    <n v="235.96650000000002"/>
    <n v="0"/>
    <m/>
    <m/>
    <m/>
    <m/>
    <m/>
    <m/>
    <m/>
    <m/>
    <m/>
    <n v="24"/>
    <m/>
    <m/>
    <m/>
    <n v="24"/>
    <n v="0.16"/>
    <n v="0"/>
    <n v="0"/>
    <n v="0"/>
    <n v="0"/>
    <n v="0"/>
    <n v="0"/>
    <n v="0"/>
    <n v="0"/>
    <n v="1887.7320000000002"/>
    <n v="0"/>
    <n v="0"/>
    <n v="0"/>
    <n v="1887.7320000000002"/>
    <n v="0"/>
    <n v="1887.7320000000002"/>
    <n v="235.9665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5"/>
  </r>
  <r>
    <n v="1.2"/>
    <s v="1.2.1.6.2.22"/>
    <x v="3"/>
    <s v="Crate Control Systems Components Shipment 2 - DNF (Comsur)"/>
    <s v="Crate Control Systems Components Shipment 2 - DNF (Comsur)"/>
    <x v="5"/>
    <x v="1"/>
    <s v="M &amp; S"/>
    <m/>
    <s v="C - Engineering Buildup"/>
    <m/>
    <n v="1"/>
    <n v="0"/>
    <n v="0.53"/>
    <s v="Off Ice"/>
    <s v="C2"/>
    <n v="0.125"/>
    <n v="320.53500000000003"/>
    <n v="169.88355000000001"/>
    <s v="Collapsible Bulk Container, Black, 48 inH x 45 inL x 41 inW, 1EA w/ lid $838 W.W. Grainger Item #36XE25 &amp; #1XGG9"/>
    <m/>
    <m/>
    <m/>
    <m/>
    <m/>
    <m/>
    <m/>
    <m/>
    <n v="1676"/>
    <m/>
    <m/>
    <m/>
    <n v="0"/>
    <n v="0"/>
    <n v="0"/>
    <n v="0"/>
    <n v="0"/>
    <n v="0"/>
    <n v="0"/>
    <n v="0"/>
    <n v="0"/>
    <n v="0"/>
    <n v="1676"/>
    <n v="0"/>
    <n v="0"/>
    <n v="0"/>
    <n v="1676"/>
    <n v="888.28000000000009"/>
    <n v="2564.2800000000002"/>
    <n v="209.5"/>
    <n v="111.0350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4.280000000000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3"/>
    <x v="3"/>
    <s v="Crate Elect. Distribution System Components (ComSur)"/>
    <s v="Crate Elect. Distribution System Components (ComSur)"/>
    <x v="5"/>
    <x v="0"/>
    <s v="Labor - Task"/>
    <s v="EN"/>
    <s v="D - Expert Opinion"/>
    <n v="115"/>
    <n v="115"/>
    <n v="0"/>
    <n v="0"/>
    <s v="Off Ice"/>
    <s v="C2"/>
    <n v="0.125"/>
    <n v="117.47250000000001"/>
    <n v="0"/>
    <m/>
    <m/>
    <m/>
    <m/>
    <m/>
    <m/>
    <m/>
    <m/>
    <m/>
    <m/>
    <n v="4"/>
    <n v="4"/>
    <m/>
    <n v="8"/>
    <n v="5.333333333333333E-2"/>
    <n v="0"/>
    <n v="0"/>
    <n v="0"/>
    <n v="0"/>
    <n v="0"/>
    <n v="0"/>
    <n v="0"/>
    <n v="0"/>
    <n v="0"/>
    <n v="469.89000000000004"/>
    <n v="469.89000000000004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5"/>
  </r>
  <r>
    <n v="1.2"/>
    <s v="1.2.1.6.2.24"/>
    <x v="3"/>
    <s v="Crate MDS Internal Hoses &amp; Spares Resupply (FS2 Resupply Container - Comsur)"/>
    <s v="Crate MDS Internal Hoses &amp; Spares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5"/>
    <x v="3"/>
    <s v="Crate Drill Filtration Resupply (FS2 Resupply Container - Comsur)"/>
    <s v="Crate Drill Filtration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6"/>
    <x v="3"/>
    <s v="Crate FS2 SES Interconnect Resupply (FS2 Resupply Container - Comsur)"/>
    <s v="Crate FS2 SES Interconnect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8"/>
    <x v="3"/>
    <s v="Load FS2 Resupply Container (FS2 Comsur)"/>
    <s v="Load FS2 Resupply Container (Comsur)"/>
    <x v="5"/>
    <x v="0"/>
    <s v="Labor - Task"/>
    <s v="TE"/>
    <s v="D - Expert Opinion"/>
    <n v="77"/>
    <n v="77"/>
    <n v="0"/>
    <n v="0"/>
    <s v="Off Ice"/>
    <s v="C2"/>
    <n v="0.125"/>
    <n v="160.69318650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285.5454920000002"/>
    <n v="0"/>
    <n v="0"/>
    <n v="1285.5454920000002"/>
    <n v="0"/>
    <n v="1285.5454920000002"/>
    <n v="160.6931865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.5454920000002"/>
    <n v="1"/>
    <n v="1.0215000000000001"/>
    <n v="1.0434622500000001"/>
    <n v="1.0658966883750003"/>
    <n v="1.0888134671750629"/>
    <n v="0"/>
    <n v="1285.5454920000002"/>
    <n v="0"/>
    <n v="0"/>
    <n v="0"/>
    <n v="0"/>
    <n v="0"/>
    <n v="0"/>
    <x v="5"/>
  </r>
  <r>
    <n v="1.2"/>
    <s v="1.2.1.6.2.29"/>
    <x v="3"/>
    <s v="Crate Repair/Replacement Components Resupply (FS2 Resupply Container - Comsur)"/>
    <s v="Crate Repair/Replacement Components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8"/>
    <m/>
    <m/>
    <n v="8"/>
    <n v="5.333333333333333E-2"/>
    <n v="0"/>
    <n v="0"/>
    <n v="0"/>
    <n v="0"/>
    <n v="0"/>
    <n v="0"/>
    <n v="0"/>
    <n v="0"/>
    <n v="0"/>
    <n v="642.7727460000001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30"/>
    <x v="3"/>
    <s v="Crate Control Systems Components Shipment 3 - DNF (Comsur)"/>
    <s v="Crate Control Systems Components Shipment 3 - DNF (Vessel)"/>
    <x v="5"/>
    <x v="0"/>
    <s v="Labor - Task"/>
    <s v="TE"/>
    <s v="D - Expert Opinion"/>
    <n v="77"/>
    <n v="77"/>
    <n v="0"/>
    <n v="0"/>
    <s v="Off Ice"/>
    <s v="C2"/>
    <n v="0.125"/>
    <n v="164.14809000975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313.1847200780003"/>
    <n v="0"/>
    <n v="0"/>
    <n v="1313.1847200780003"/>
    <n v="0"/>
    <n v="1313.1847200780003"/>
    <n v="164.14809000975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.1847200780003"/>
    <n v="1"/>
    <n v="1.0215000000000001"/>
    <n v="1.0434622500000001"/>
    <n v="1.0658966883750003"/>
    <n v="1.0888134671750629"/>
    <n v="0"/>
    <n v="0"/>
    <n v="1313.1847200780003"/>
    <n v="0"/>
    <n v="0"/>
    <n v="0"/>
    <n v="0"/>
    <n v="0"/>
    <x v="5"/>
  </r>
  <r>
    <n v="1.2"/>
    <s v="1.2.1.6.3.1"/>
    <x v="3"/>
    <s v="FS0 - Ship Control Systems Components Shipment 1, ARA System DNF, Drill Heads, &amp; Container C (Vessel)"/>
    <s v="FS0 - Ship Control Systems Components Shipment 1, ARA System Parts, Drill Heads, &amp; Container C (Vessel)"/>
    <x v="5"/>
    <x v="1"/>
    <s v="M &amp; S"/>
    <m/>
    <s v="E - Extrapolation from Actuals"/>
    <m/>
    <n v="1"/>
    <n v="0"/>
    <n v="0.53"/>
    <s v="Off Ice"/>
    <s v="C2"/>
    <n v="0.125"/>
    <n v="765"/>
    <n v="405.45000000000005"/>
    <s v="Estimated based on November 2021 trucking invoice (SEKO) - October '22 is a full 53' trailer load"/>
    <n v="4000"/>
    <m/>
    <m/>
    <m/>
    <m/>
    <m/>
    <m/>
    <m/>
    <m/>
    <m/>
    <m/>
    <m/>
    <n v="0"/>
    <n v="0"/>
    <n v="4000"/>
    <n v="0"/>
    <n v="0"/>
    <n v="0"/>
    <n v="0"/>
    <n v="0"/>
    <n v="0"/>
    <n v="0"/>
    <n v="0"/>
    <n v="0"/>
    <n v="0"/>
    <n v="0"/>
    <n v="4000"/>
    <n v="2120"/>
    <n v="6120"/>
    <n v="500"/>
    <n v="2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1"/>
    <x v="3"/>
    <s v="FS0 - Ship Control Systems Components Shipment 1, ARA System DNF, Drill Heads, &amp; Container C (Vessel)"/>
    <s v="FS0 - Ship Control Systems Components Shipment 1, ARA System Parts, Drill Heads, &amp; Container C (Vessel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s v="Estimated based on 2021 Reynolds &amp; Reynolds loading support invoice"/>
    <n v="1000"/>
    <m/>
    <m/>
    <m/>
    <m/>
    <m/>
    <m/>
    <m/>
    <m/>
    <m/>
    <m/>
    <m/>
    <n v="0"/>
    <n v="0"/>
    <n v="1000"/>
    <n v="0"/>
    <n v="0"/>
    <n v="0"/>
    <n v="0"/>
    <n v="0"/>
    <n v="0"/>
    <n v="0"/>
    <n v="0"/>
    <n v="0"/>
    <n v="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2"/>
    <x v="3"/>
    <s v="FS1 - Ship Control Systems Components Shipment 2 - DNF (Comsur)"/>
    <s v="FS1 - Ship Control Systems Components Shipment 2 - DNF (Comsur)"/>
    <x v="5"/>
    <x v="1"/>
    <s v="M &amp; S"/>
    <m/>
    <s v="E - Extrapolation from Actuals"/>
    <m/>
    <n v="1"/>
    <n v="0"/>
    <n v="0.53"/>
    <s v="Off Ice"/>
    <s v="C2"/>
    <n v="0.125"/>
    <n v="669.375"/>
    <n v="354.76875000000001"/>
    <s v="Estimated based on November 2021 trucking invoice (SEKO) - August '23 is a partial truck load"/>
    <m/>
    <m/>
    <m/>
    <m/>
    <m/>
    <m/>
    <m/>
    <m/>
    <m/>
    <m/>
    <n v="3500"/>
    <m/>
    <n v="0"/>
    <n v="0"/>
    <n v="0"/>
    <n v="0"/>
    <n v="0"/>
    <n v="0"/>
    <n v="0"/>
    <n v="0"/>
    <n v="0"/>
    <n v="0"/>
    <n v="0"/>
    <n v="0"/>
    <n v="3500"/>
    <n v="0"/>
    <n v="3500"/>
    <n v="1855"/>
    <n v="5355"/>
    <n v="437.5"/>
    <n v="231.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3"/>
    <x v="3"/>
    <s v="FS2 - Ship Control Systems Components Shipment 3, Refit Resupply Container (Comsur)"/>
    <s v="FS2 - Ship Control Systems Components Shipment 3, Resupply Container (Comsur)"/>
    <x v="5"/>
    <x v="1"/>
    <s v="M &amp; S"/>
    <m/>
    <s v="E - Extrapolation from Actuals"/>
    <m/>
    <n v="1"/>
    <n v="0"/>
    <n v="0.53"/>
    <s v="Off Ice"/>
    <s v="C2"/>
    <n v="0.125"/>
    <n v="478.125"/>
    <n v="253.40625"/>
    <s v="Estimated based on November 2021 trucking invoice (SEKO) - August '24 is a quarter truck load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0"/>
    <m/>
    <n v="0"/>
    <n v="0"/>
    <n v="0"/>
    <n v="0"/>
    <n v="0"/>
    <n v="0"/>
    <n v="0"/>
    <n v="0"/>
    <n v="0"/>
    <n v="0"/>
    <n v="0"/>
    <n v="0"/>
    <n v="2500"/>
    <n v="0"/>
    <n v="2500"/>
    <n v="1325"/>
    <n v="3825"/>
    <n v="312.5"/>
    <n v="165.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4"/>
    <x v="3"/>
    <s v="FS3 - Ship Resupply Container (Comsur)"/>
    <s v="FS3 - Ship Resupply Container (Comsur)"/>
    <x v="5"/>
    <x v="1"/>
    <s v="M &amp; S"/>
    <m/>
    <s v="E - Extrapolation from Actuals"/>
    <m/>
    <n v="1"/>
    <n v="0"/>
    <n v="0.53"/>
    <s v="Off Ice"/>
    <s v="C2"/>
    <n v="0.125"/>
    <n v="478.125"/>
    <n v="253.40625"/>
    <s v="Estimated based on November 2021 trucking invoice (SEKO) - August '25 is a quarter truck load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0"/>
    <m/>
    <n v="0"/>
    <n v="0"/>
    <n v="0"/>
    <n v="0"/>
    <n v="0"/>
    <n v="0"/>
    <n v="0"/>
    <n v="0"/>
    <n v="0"/>
    <n v="0"/>
    <n v="0"/>
    <n v="0"/>
    <n v="2500"/>
    <n v="0"/>
    <n v="2500"/>
    <n v="1325"/>
    <n v="3825"/>
    <n v="312.5"/>
    <n v="165.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1"/>
    <x v="3"/>
    <s v="Crate Sensor Handling Structure"/>
    <s v="Crate (Installation): Sensor Handling Structure (Vessel)"/>
    <x v="5"/>
    <x v="1"/>
    <s v="M &amp; S"/>
    <m/>
    <s v="D - Expert Opinion"/>
    <m/>
    <n v="1"/>
    <n v="0"/>
    <n v="0.53"/>
    <s v="Off Ice"/>
    <s v="C2"/>
    <n v="0.125"/>
    <n v="573.75"/>
    <n v="304.08750000000003"/>
    <m/>
    <n v="3000"/>
    <m/>
    <m/>
    <m/>
    <m/>
    <m/>
    <m/>
    <m/>
    <m/>
    <m/>
    <m/>
    <m/>
    <n v="0"/>
    <n v="0"/>
    <n v="3000"/>
    <n v="0"/>
    <n v="0"/>
    <n v="0"/>
    <n v="0"/>
    <n v="0"/>
    <n v="0"/>
    <n v="0"/>
    <n v="0"/>
    <n v="0"/>
    <n v="0"/>
    <n v="0"/>
    <n v="3000"/>
    <n v="1590"/>
    <n v="4590"/>
    <n v="375"/>
    <n v="19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2"/>
    <x v="3"/>
    <s v="Crate Installation Kits"/>
    <s v="Crate (Installation): Installation Kits (Vessel)"/>
    <x v="5"/>
    <x v="0"/>
    <s v="Labor - Task"/>
    <s v="TE"/>
    <s v="D - Expert Opinion"/>
    <n v="77"/>
    <n v="77"/>
    <n v="0"/>
    <n v="0"/>
    <s v="Off Ice"/>
    <s v="C2"/>
    <n v="0.125"/>
    <n v="314.62200000000001"/>
    <n v="0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258.4880000000001"/>
    <n v="1258.4880000000001"/>
    <n v="0"/>
    <n v="0"/>
    <n v="2516.9760000000001"/>
    <n v="0"/>
    <n v="2516.9760000000001"/>
    <n v="314.622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.9760000000001"/>
    <n v="1"/>
    <n v="1.0215000000000001"/>
    <n v="1.0434622500000001"/>
    <n v="1.0658966883750003"/>
    <n v="1.0888134671750629"/>
    <n v="2516.9760000000001"/>
    <n v="0"/>
    <n v="0"/>
    <n v="0"/>
    <n v="0"/>
    <n v="0"/>
    <n v="0"/>
    <n v="0"/>
    <x v="5"/>
  </r>
  <r>
    <n v="1.2"/>
    <s v="1.2.1.6.4.2"/>
    <x v="3"/>
    <s v="Crate Installation Kits"/>
    <s v="Crate (Installation): Installation Kits (Vessel)"/>
    <x v="5"/>
    <x v="1"/>
    <s v="M &amp; S"/>
    <m/>
    <s v="D - Expert Opinion"/>
    <m/>
    <n v="1"/>
    <n v="0"/>
    <n v="0.53"/>
    <s v="Off Ice"/>
    <s v="C2"/>
    <n v="0.125"/>
    <n v="935.97749999999996"/>
    <n v="496.06807500000002"/>
    <s v="7x 34&quot;H x 48&quot;L x 40&quot;Wx 7crates at $699/each Grainger 1XGG6"/>
    <m/>
    <m/>
    <m/>
    <m/>
    <m/>
    <m/>
    <m/>
    <m/>
    <n v="2447"/>
    <n v="2447"/>
    <m/>
    <m/>
    <n v="0"/>
    <n v="0"/>
    <n v="0"/>
    <n v="0"/>
    <n v="0"/>
    <n v="0"/>
    <n v="0"/>
    <n v="0"/>
    <n v="0"/>
    <n v="0"/>
    <n v="2447"/>
    <n v="2447"/>
    <n v="0"/>
    <n v="0"/>
    <n v="4894"/>
    <n v="2593.8200000000002"/>
    <n v="7487.82"/>
    <n v="611.75"/>
    <n v="324.2275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7.8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3"/>
    <x v="3"/>
    <s v="Crate String Weights"/>
    <s v="Crate (Installation): String Weights (Vessel)"/>
    <x v="5"/>
    <x v="0"/>
    <s v="Labor - Task"/>
    <s v="TE"/>
    <s v="D - Expert Opinion"/>
    <n v="77"/>
    <n v="77"/>
    <n v="0"/>
    <n v="0"/>
    <s v="Off Ice"/>
    <s v="C2"/>
    <n v="0.125"/>
    <n v="78.655500000000004"/>
    <n v="0"/>
    <s v="2x $517/each Collapsible Bulk Container, Black, 34 inH x 48 inL x 45 inW, 1EA_x000a_Item # 39H823"/>
    <m/>
    <m/>
    <m/>
    <n v="8"/>
    <m/>
    <m/>
    <m/>
    <m/>
    <m/>
    <m/>
    <m/>
    <m/>
    <n v="8"/>
    <n v="5.333333333333333E-2"/>
    <n v="0"/>
    <n v="0"/>
    <n v="0"/>
    <n v="629.24400000000003"/>
    <n v="0"/>
    <n v="0"/>
    <n v="0"/>
    <n v="0"/>
    <n v="0"/>
    <n v="0"/>
    <n v="0"/>
    <n v="0"/>
    <n v="629.24400000000003"/>
    <n v="0"/>
    <n v="629.24400000000003"/>
    <n v="78.6555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.24400000000003"/>
    <n v="1"/>
    <n v="1.0215000000000001"/>
    <n v="1.0434622500000001"/>
    <n v="1.0658966883750003"/>
    <n v="1.0888134671750629"/>
    <n v="629.24400000000003"/>
    <n v="0"/>
    <n v="0"/>
    <n v="0"/>
    <n v="0"/>
    <n v="0"/>
    <n v="0"/>
    <n v="0"/>
    <x v="5"/>
  </r>
  <r>
    <n v="1.2"/>
    <s v="1.2.1.6.4.3"/>
    <x v="3"/>
    <s v="Crate String Weights"/>
    <s v="Crate (Installation): String Weights  (Vessel)"/>
    <x v="5"/>
    <x v="1"/>
    <s v="M &amp; S"/>
    <m/>
    <s v="D - Expert Opinion"/>
    <m/>
    <n v="1"/>
    <n v="0"/>
    <n v="0.53"/>
    <s v="Off Ice"/>
    <s v="C2"/>
    <n v="0.125"/>
    <n v="197.7525"/>
    <n v="104.808825"/>
    <s v="$1317 estimated for three 40&quot; x 48&quot; x 25&quot; bulk containers with lids to package hardware for shipping"/>
    <m/>
    <m/>
    <m/>
    <n v="1034"/>
    <m/>
    <m/>
    <m/>
    <m/>
    <m/>
    <m/>
    <m/>
    <m/>
    <n v="0"/>
    <n v="0"/>
    <n v="0"/>
    <n v="0"/>
    <n v="0"/>
    <n v="1034"/>
    <n v="0"/>
    <n v="0"/>
    <n v="0"/>
    <n v="0"/>
    <n v="0"/>
    <n v="0"/>
    <n v="0"/>
    <n v="0"/>
    <n v="1034"/>
    <n v="548.02"/>
    <n v="1582.02"/>
    <n v="129.25"/>
    <n v="68.5024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.0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4"/>
    <x v="3"/>
    <s v="Crate Science Equipment FS2 (SPAT, IME, Pressure Sensors, Laser Rangers)"/>
    <s v="Crate (Installation): Science Equipment FS2 (SPAT, IME, Laser Rangers, Pressure Sensors)(Comsur)"/>
    <x v="5"/>
    <x v="1"/>
    <s v="M &amp; S"/>
    <m/>
    <s v="D - Expert Opinion"/>
    <m/>
    <n v="1"/>
    <n v="0"/>
    <n v="0.53"/>
    <s v="Off Ice"/>
    <s v="C2"/>
    <n v="0.125"/>
    <n v="141.9075"/>
    <n v="75.210975000000005"/>
    <s v="$371/each estimated for two 45&quot; x 48&quot; x 44&quot; bulk containers with lids to package hardware for ship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42"/>
    <m/>
    <m/>
    <m/>
    <n v="0"/>
    <n v="0"/>
    <n v="0"/>
    <n v="0"/>
    <n v="0"/>
    <n v="0"/>
    <n v="0"/>
    <n v="0"/>
    <n v="0"/>
    <n v="0"/>
    <n v="742"/>
    <n v="0"/>
    <n v="0"/>
    <n v="0"/>
    <n v="742"/>
    <n v="393.26000000000005"/>
    <n v="1135.26"/>
    <n v="92.75"/>
    <n v="49.157500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.2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5"/>
    <x v="3"/>
    <s v="Crate Science Equipment FS3"/>
    <s v="Crate (Installation): Science Equipment FS3 (Comsur)"/>
    <x v="5"/>
    <x v="1"/>
    <s v="M &amp; S"/>
    <m/>
    <s v="D - Expert Opinion"/>
    <m/>
    <n v="1"/>
    <n v="0"/>
    <n v="0.53"/>
    <s v="Off Ice"/>
    <s v="C2"/>
    <n v="0.125"/>
    <n v="141.9075"/>
    <n v="75.210975000000005"/>
    <s v="$371/each estimated for two 45&quot; x 48&quot; x 44&quot; bulk containers with lids to package hardware for ship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742"/>
    <m/>
    <m/>
    <n v="0"/>
    <n v="0"/>
    <n v="0"/>
    <n v="0"/>
    <n v="0"/>
    <n v="0"/>
    <n v="0"/>
    <n v="0"/>
    <n v="0"/>
    <n v="0"/>
    <n v="0"/>
    <n v="742"/>
    <n v="0"/>
    <n v="0"/>
    <n v="742"/>
    <n v="393.26000000000005"/>
    <n v="1135.26"/>
    <n v="92.75"/>
    <n v="49.157500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.2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1"/>
    <x v="3"/>
    <s v="Ship Sensor Handling Structure"/>
    <s v="Ship (Installation): Sensor Handling Structure (Vessel)"/>
    <x v="5"/>
    <x v="1"/>
    <s v="M &amp; S"/>
    <m/>
    <s v="E - Extrapolation from Actuals"/>
    <m/>
    <n v="1"/>
    <n v="0"/>
    <n v="0.53"/>
    <s v="Off Ice"/>
    <s v="C2"/>
    <n v="0.125"/>
    <n v="573.75"/>
    <n v="304.08750000000003"/>
    <s v="DHF ships on truck with Container C"/>
    <n v="3000"/>
    <m/>
    <m/>
    <m/>
    <m/>
    <m/>
    <m/>
    <m/>
    <m/>
    <m/>
    <m/>
    <m/>
    <n v="0"/>
    <n v="0"/>
    <n v="3000"/>
    <n v="0"/>
    <n v="0"/>
    <n v="0"/>
    <n v="0"/>
    <n v="0"/>
    <n v="0"/>
    <n v="0"/>
    <n v="0"/>
    <n v="0"/>
    <n v="0"/>
    <n v="0"/>
    <n v="3000"/>
    <n v="1590"/>
    <n v="4590"/>
    <n v="375"/>
    <n v="19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2"/>
    <x v="3"/>
    <s v="Ship Installation Kits"/>
    <s v="Ship (Installation): Installation Kits  (Vessel)"/>
    <x v="5"/>
    <x v="1"/>
    <s v="M &amp; S"/>
    <m/>
    <s v="E - Extrapolation from Actuals"/>
    <m/>
    <n v="1"/>
    <n v="0"/>
    <n v="0.53"/>
    <s v="Off Ice"/>
    <s v="C2"/>
    <n v="0.125"/>
    <n v="392.44499999999999"/>
    <n v="207.99585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2"/>
    <m/>
    <m/>
    <m/>
    <m/>
    <m/>
    <m/>
    <m/>
    <m/>
    <m/>
    <m/>
    <m/>
    <n v="0"/>
    <n v="0"/>
    <n v="2052"/>
    <n v="0"/>
    <n v="0"/>
    <n v="0"/>
    <n v="0"/>
    <n v="0"/>
    <n v="0"/>
    <n v="0"/>
    <n v="0"/>
    <n v="0"/>
    <n v="0"/>
    <n v="0"/>
    <n v="2052"/>
    <n v="1087.56"/>
    <n v="3139.56"/>
    <n v="256.5"/>
    <n v="135.944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9.5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3"/>
    <x v="3"/>
    <s v="Ship String Weights"/>
    <s v="Ship (Installation): String Weights (Vessel)"/>
    <x v="5"/>
    <x v="1"/>
    <s v="M &amp; S"/>
    <m/>
    <s v="E - Extrapolation from Actuals"/>
    <m/>
    <n v="1"/>
    <n v="0"/>
    <n v="0.53"/>
    <s v="Off Ice"/>
    <s v="C2"/>
    <n v="0.125"/>
    <n v="99.45"/>
    <n v="52.70850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m/>
    <m/>
    <m/>
    <m/>
    <m/>
    <m/>
    <m/>
    <m/>
    <m/>
    <m/>
    <m/>
    <n v="0"/>
    <n v="0"/>
    <n v="520"/>
    <n v="0"/>
    <n v="0"/>
    <n v="0"/>
    <n v="0"/>
    <n v="0"/>
    <n v="0"/>
    <n v="0"/>
    <n v="0"/>
    <n v="0"/>
    <n v="0"/>
    <n v="0"/>
    <n v="520"/>
    <n v="275.60000000000002"/>
    <n v="795.6"/>
    <n v="65"/>
    <n v="34.4500000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.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4"/>
    <x v="3"/>
    <s v="Ship Science Crate FS2 (SPAT, IME, Pressure Sensors, Laser Rangers)"/>
    <s v="Ship (Installation): Science Equipment FS2 (SPAT, IME, Laser Rangers, Pressure Sensors) (Comsur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5"/>
    <x v="3"/>
    <s v="Ship Science Crate FS3"/>
    <s v="Ship (Installation): Science Equipment FS3 (Comsur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2.1.6"/>
    <x v="3"/>
    <s v="Procure MHP Upgrade, Sub-Components, Spares (PY5)"/>
    <s v="MHP: Procure MHP Upgrade, Sub-Components, Spares (PY5)"/>
    <x v="16"/>
    <x v="0"/>
    <s v="Labor - Task"/>
    <s v="EN-ME"/>
    <s v="D - Expert Opinion"/>
    <n v="115"/>
    <n v="115"/>
    <n v="0"/>
    <n v="0"/>
    <s v="Off Ice"/>
    <s v="C3"/>
    <n v="0.2"/>
    <n v="563.86800000000005"/>
    <n v="0"/>
    <m/>
    <m/>
    <m/>
    <m/>
    <m/>
    <m/>
    <m/>
    <n v="12"/>
    <n v="12"/>
    <m/>
    <m/>
    <m/>
    <m/>
    <n v="24"/>
    <n v="0.16"/>
    <n v="0"/>
    <n v="0"/>
    <n v="0"/>
    <n v="0"/>
    <n v="0"/>
    <n v="0"/>
    <n v="1409.67"/>
    <n v="1409.67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6"/>
  </r>
  <r>
    <n v="1.2"/>
    <s v="1.2.2.1.6"/>
    <x v="3"/>
    <s v="Procure MHP Upgrade, Sub-Components, Spares (PY5)"/>
    <s v="MHP: Procure MHP Upgrade, Sub-Components, Spares (PY5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1.7"/>
    <x v="3"/>
    <s v="Develop HPU2 Integrate Plan"/>
    <s v="MHP: Develop HPU2 Integrate Plan"/>
    <x v="5"/>
    <x v="0"/>
    <s v="Labor - Task"/>
    <s v="EN"/>
    <s v="D - Expert Opinion"/>
    <n v="115"/>
    <n v="115"/>
    <n v="0"/>
    <n v="0"/>
    <s v="Off Ice"/>
    <s v="C4"/>
    <n v="0.35"/>
    <n v="2099.967778125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5"/>
    <n v="25"/>
    <m/>
    <m/>
    <m/>
    <n v="50"/>
    <n v="0.33333333333333331"/>
    <n v="0"/>
    <n v="0"/>
    <n v="0"/>
    <n v="0"/>
    <n v="0"/>
    <n v="0"/>
    <n v="0"/>
    <n v="2999.9539687500005"/>
    <n v="2999.9539687500005"/>
    <n v="0"/>
    <n v="0"/>
    <n v="0"/>
    <n v="5999.907937500001"/>
    <n v="0"/>
    <n v="5999.907937500001"/>
    <n v="2099.967778125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9.907937500001"/>
    <n v="1"/>
    <n v="1.0215000000000001"/>
    <n v="1.0434622500000001"/>
    <n v="1.0658966883750003"/>
    <n v="1.0888134671750629"/>
    <n v="0"/>
    <n v="5999.907937500001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0"/>
    <s v="Labor - Task"/>
    <s v="EN-M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20"/>
    <n v="20"/>
    <m/>
    <m/>
    <n v="40"/>
    <n v="0.26666666666666666"/>
    <n v="0"/>
    <n v="0"/>
    <n v="0"/>
    <n v="0"/>
    <n v="0"/>
    <n v="0"/>
    <n v="0"/>
    <n v="0"/>
    <n v="2399.9631750000003"/>
    <n v="2399.9631750000003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20"/>
    <n v="20"/>
    <m/>
    <m/>
    <n v="40"/>
    <n v="0.26666666666666666"/>
    <n v="0"/>
    <n v="0"/>
    <n v="0"/>
    <n v="0"/>
    <n v="0"/>
    <n v="0"/>
    <n v="0"/>
    <n v="0"/>
    <n v="1606.9318650000002"/>
    <n v="1606.9318650000002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3"/>
    <s v="CapEx"/>
    <m/>
    <s v="D - Expert Opinion"/>
    <m/>
    <n v="1"/>
    <n v="0"/>
    <n v="0.53"/>
    <s v="Off Ice"/>
    <s v="C3"/>
    <n v="0.2"/>
    <n v="2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5000"/>
    <n v="5000"/>
    <m/>
    <m/>
    <n v="0"/>
    <n v="0"/>
    <n v="0"/>
    <n v="0"/>
    <n v="0"/>
    <n v="0"/>
    <n v="0"/>
    <n v="0"/>
    <n v="0"/>
    <n v="0"/>
    <n v="5000"/>
    <n v="5000"/>
    <n v="0"/>
    <n v="0"/>
    <n v="10000"/>
    <n v="0"/>
    <n v="10000"/>
    <n v="2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1.10"/>
    <x v="3"/>
    <s v="Procure MHP Upgrade, Sub-Components, Spares (PY6)"/>
    <s v="MHP: Procure Upgrade, Sub-Components, Spares (PY6)"/>
    <x v="5"/>
    <x v="0"/>
    <s v="Labor - Task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2"/>
    <n v="12"/>
    <m/>
    <m/>
    <m/>
    <m/>
    <n v="24"/>
    <n v="0.16"/>
    <n v="0"/>
    <n v="0"/>
    <n v="0"/>
    <n v="0"/>
    <n v="0"/>
    <n v="0"/>
    <n v="1439.9779050000002"/>
    <n v="1439.9779050000002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1.10"/>
    <x v="3"/>
    <s v="Procure MHP Upgrade, Sub-Components, Spares (PY6)"/>
    <s v="MHP: Procure Upgrade, Sub-Components, Spares (PY6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799.9263500000006"/>
    <n v="4799.9263500000006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0"/>
    <s v="Labor - Task"/>
    <s v="TE"/>
    <s v="D - Expert Opinion"/>
    <n v="77"/>
    <n v="77"/>
    <n v="0"/>
    <n v="0"/>
    <s v="Off Ice"/>
    <s v="C3"/>
    <n v="0.2"/>
    <n v="1285.5454920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3213.8637300000005"/>
    <n v="3213.8637300000005"/>
    <n v="0"/>
    <n v="0"/>
    <n v="0"/>
    <n v="0"/>
    <n v="0"/>
    <n v="6427.727460000001"/>
    <n v="0"/>
    <n v="6427.727460000001"/>
    <n v="1285.545492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7460000001"/>
    <n v="1"/>
    <n v="1.0215000000000001"/>
    <n v="1.0434622500000001"/>
    <n v="1.0658966883750003"/>
    <n v="1.0888134671750629"/>
    <n v="0"/>
    <n v="6427.727460000001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3"/>
    <s v="CapEx"/>
    <m/>
    <s v="D - Expert Opinion"/>
    <m/>
    <n v="1"/>
    <n v="0"/>
    <n v="0.53"/>
    <s v="Off Ice"/>
    <s v="C3"/>
    <n v="0.2"/>
    <n v="8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8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2.5"/>
    <x v="3"/>
    <s v="Procure Upgrade, Sub-Components, Spares (PY6)"/>
    <s v="PHS: Procure Upgrade, Sub-Components, Spares (PY6)"/>
    <x v="5"/>
    <x v="0"/>
    <s v="Labor Hours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2"/>
    <n v="12"/>
    <m/>
    <m/>
    <m/>
    <m/>
    <n v="24"/>
    <n v="0.16"/>
    <n v="0"/>
    <n v="0"/>
    <n v="0"/>
    <n v="0"/>
    <n v="0"/>
    <n v="0"/>
    <n v="1439.9779050000002"/>
    <n v="1439.9779050000002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2.5"/>
    <x v="3"/>
    <s v="Procure Upgrade, Sub-Components, Spares (PY6)"/>
    <s v="PHS: Procure Upgrade, Sub-Components, Spares (PY6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8"/>
    <x v="3"/>
    <s v="Procure ARA Fueling Hose &amp; Nozzle (PY5)"/>
    <s v="Fuel Tower: Procure ARA Fueling Hose &amp; Nozzle (PY5)"/>
    <x v="5"/>
    <x v="0"/>
    <s v="Labor - Task"/>
    <s v="EN-ME"/>
    <s v="D - Expert Opinion"/>
    <n v="115"/>
    <n v="115"/>
    <n v="0"/>
    <n v="0"/>
    <s v="Off Ice"/>
    <s v="C3"/>
    <n v="0.2"/>
    <n v="187.95600000000002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6"/>
  </r>
  <r>
    <n v="1.2"/>
    <s v="1.2.2.3.8"/>
    <x v="3"/>
    <s v="Procure ARA Fueling Hose &amp; Nozzle (PY5)"/>
    <s v="Fuel Tower: Procure ARA Fueling Hose &amp; Nozzle (PY5)"/>
    <x v="5"/>
    <x v="3"/>
    <s v="CapEx"/>
    <m/>
    <s v="C - Engineering Buildup"/>
    <m/>
    <n v="1"/>
    <n v="0"/>
    <n v="0.53"/>
    <s v="Off Ice"/>
    <s v="C3"/>
    <n v="0.2"/>
    <n v="888.40000000000009"/>
    <n v="0"/>
    <m/>
    <m/>
    <m/>
    <m/>
    <m/>
    <m/>
    <n v="4442"/>
    <m/>
    <m/>
    <m/>
    <m/>
    <m/>
    <m/>
    <n v="0"/>
    <n v="0"/>
    <n v="0"/>
    <n v="0"/>
    <n v="0"/>
    <n v="0"/>
    <n v="0"/>
    <n v="4442"/>
    <n v="0"/>
    <n v="0"/>
    <n v="0"/>
    <n v="0"/>
    <n v="0"/>
    <n v="0"/>
    <n v="4442"/>
    <n v="0"/>
    <n v="4442"/>
    <n v="888.400000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m/>
    <n v="16"/>
    <m/>
    <m/>
    <m/>
    <m/>
    <m/>
    <m/>
    <n v="16"/>
    <n v="0.10666666666666666"/>
    <n v="0"/>
    <n v="0"/>
    <n v="0"/>
    <n v="0"/>
    <n v="0"/>
    <n v="1258.4880000000001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n v="1500"/>
    <m/>
    <m/>
    <m/>
    <m/>
    <m/>
    <m/>
    <n v="0"/>
    <n v="0"/>
    <n v="0"/>
    <n v="0"/>
    <n v="0"/>
    <n v="0"/>
    <n v="0"/>
    <n v="1500"/>
    <n v="0"/>
    <n v="0"/>
    <n v="0"/>
    <n v="0"/>
    <n v="0"/>
    <n v="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10"/>
    <x v="3"/>
    <s v="Procure Fuel system Upgrade/Maintenance Subcomponents (PY6)"/>
    <s v="Fuel Tower: Procure Fuel system Upgrade/Maintenance Subcomponents (PY6)"/>
    <x v="5"/>
    <x v="0"/>
    <s v="Labor - Task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39.9779050000002"/>
    <n v="1439.9779050000002"/>
    <n v="0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3.10"/>
    <x v="3"/>
    <s v="Procure Fuel system Upgrade/Maintenance Subcomponents (PY6)"/>
    <s v="Fuel Tower: Procure Fuel system Upgrade/Maintenance Subcomponents (PY6)"/>
    <x v="5"/>
    <x v="3"/>
    <s v="CapEx"/>
    <m/>
    <s v="D - Expert Opinion"/>
    <m/>
    <n v="1"/>
    <n v="0"/>
    <n v="0.53"/>
    <s v="Off Ice"/>
    <s v="C3"/>
    <n v="0.2"/>
    <n v="48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0"/>
    <n v="1200"/>
    <m/>
    <m/>
    <m/>
    <m/>
    <m/>
    <n v="0"/>
    <n v="0"/>
    <n v="0"/>
    <n v="0"/>
    <n v="0"/>
    <n v="0"/>
    <n v="0"/>
    <n v="1200"/>
    <n v="1200"/>
    <n v="0"/>
    <n v="0"/>
    <n v="0"/>
    <n v="0"/>
    <n v="0"/>
    <n v="2400"/>
    <n v="0"/>
    <n v="2400"/>
    <n v="4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11"/>
    <x v="3"/>
    <s v="Procure MHP Fuel Heat Exchangers Replacements  (PY6)"/>
    <s v="Fuel Tower: Procure MHP Fuel Heat Exchangers Replacements  (PY6)"/>
    <x v="5"/>
    <x v="0"/>
    <s v="Labor - Task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6"/>
    <m/>
    <m/>
    <m/>
    <m/>
    <m/>
    <n v="16"/>
    <n v="0.10666666666666666"/>
    <n v="0"/>
    <n v="0"/>
    <n v="0"/>
    <n v="0"/>
    <n v="0"/>
    <n v="0"/>
    <n v="1919.9705400000003"/>
    <n v="0"/>
    <n v="0"/>
    <n v="0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6"/>
  </r>
  <r>
    <n v="1.2"/>
    <s v="1.2.2.3.11"/>
    <x v="3"/>
    <s v="Procure MHP Fuel Heat Exchangers Replacements  (PY6)"/>
    <s v="Fuel Tower: Procure MHP Fuel Heat Exchangers Replacements  (PY6)"/>
    <x v="5"/>
    <x v="3"/>
    <s v="CapEx"/>
    <m/>
    <s v="C - Engineering Buildup"/>
    <m/>
    <n v="1"/>
    <n v="0"/>
    <n v="0.53"/>
    <s v="Off Ice"/>
    <s v="C3"/>
    <n v="0.2"/>
    <n v="2056.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0283"/>
    <m/>
    <m/>
    <m/>
    <m/>
    <m/>
    <n v="0"/>
    <n v="0"/>
    <n v="0"/>
    <n v="0"/>
    <n v="0"/>
    <n v="0"/>
    <n v="0"/>
    <n v="0"/>
    <n v="10283"/>
    <n v="0"/>
    <n v="0"/>
    <n v="0"/>
    <n v="0"/>
    <n v="0"/>
    <n v="10283"/>
    <n v="0"/>
    <n v="10283"/>
    <n v="2056.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3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3.1.5"/>
    <x v="3"/>
    <s v="Crescent Emergency Repair Kit Assembly (PY6)"/>
    <s v="Tower Ops: Crescent Emergency Repair Kit Assembly"/>
    <x v="17"/>
    <x v="0"/>
    <s v="Labor - Task"/>
    <s v="EN-M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m/>
    <m/>
    <m/>
    <m/>
    <m/>
    <m/>
    <m/>
    <n v="40"/>
    <n v="0.26666666666666666"/>
    <n v="0"/>
    <n v="0"/>
    <n v="0"/>
    <n v="0"/>
    <n v="4799.9263500000006"/>
    <n v="0"/>
    <n v="0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7"/>
  </r>
  <r>
    <n v="1.2"/>
    <s v="1.2.3.1.5"/>
    <x v="3"/>
    <s v="Crescent Emergency Repair Kit Assembly (PY6)"/>
    <s v="Tower Ops: Crescent Emergency Repair Kit Assembly"/>
    <x v="18"/>
    <x v="3"/>
    <s v="CapEx"/>
    <m/>
    <s v="D - Expert Opinion"/>
    <m/>
    <n v="1"/>
    <n v="0"/>
    <n v="0.53"/>
    <s v="Off Ice"/>
    <s v="C3"/>
    <n v="0.2"/>
    <n v="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m/>
    <m/>
    <m/>
    <m/>
    <m/>
    <m/>
    <m/>
    <n v="0"/>
    <n v="0"/>
    <n v="0"/>
    <n v="0"/>
    <n v="0"/>
    <n v="0"/>
    <n v="2500"/>
    <n v="0"/>
    <n v="0"/>
    <n v="0"/>
    <n v="0"/>
    <n v="0"/>
    <n v="0"/>
    <n v="0"/>
    <n v="2500"/>
    <n v="0"/>
    <n v="2500"/>
    <n v="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6"/>
    <x v="3"/>
    <s v="Examine Interface between Dust Logger and Tower &amp; Address as Needed"/>
    <s v="Tower Ops: Examine Interface between Dust Logger and Tower &amp; Address as Needed"/>
    <x v="5"/>
    <x v="0"/>
    <s v="Labor - Task"/>
    <s v="EN-ME"/>
    <s v="D - Expert Opinion"/>
    <n v="115"/>
    <n v="115"/>
    <n v="0"/>
    <n v="0"/>
    <s v="Off Ice"/>
    <s v="C4"/>
    <n v="0.35"/>
    <n v="1644.615"/>
    <n v="0"/>
    <m/>
    <m/>
    <m/>
    <m/>
    <m/>
    <m/>
    <m/>
    <m/>
    <m/>
    <m/>
    <n v="20"/>
    <n v="20"/>
    <m/>
    <n v="40"/>
    <n v="0.26666666666666666"/>
    <n v="0"/>
    <n v="0"/>
    <n v="0"/>
    <n v="0"/>
    <n v="0"/>
    <n v="0"/>
    <n v="0"/>
    <n v="0"/>
    <n v="0"/>
    <n v="2349.4500000000003"/>
    <n v="2349.4500000000003"/>
    <n v="0"/>
    <n v="4698.9000000000005"/>
    <n v="0"/>
    <n v="4698.9000000000005"/>
    <n v="1644.6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7"/>
  </r>
  <r>
    <n v="1.2"/>
    <s v="1.2.3.1.6"/>
    <x v="3"/>
    <s v="Examine Interface between Dust Logger and Tower &amp; Address as Needed"/>
    <s v="Tower Ops: Examine Interface between Dust Logger and Tower &amp; Address as Needed"/>
    <x v="5"/>
    <x v="3"/>
    <s v="CapEx"/>
    <m/>
    <s v="D - Expert Opinion"/>
    <m/>
    <n v="1"/>
    <n v="0"/>
    <n v="0.53"/>
    <s v="Off Ice"/>
    <s v="C4"/>
    <n v="0.35"/>
    <n v="840"/>
    <n v="0"/>
    <m/>
    <m/>
    <m/>
    <m/>
    <m/>
    <m/>
    <m/>
    <m/>
    <m/>
    <m/>
    <n v="1200"/>
    <n v="1200"/>
    <m/>
    <n v="0"/>
    <n v="0"/>
    <n v="0"/>
    <n v="0"/>
    <n v="0"/>
    <n v="0"/>
    <n v="0"/>
    <n v="0"/>
    <n v="0"/>
    <n v="0"/>
    <n v="0"/>
    <n v="1200"/>
    <n v="1200"/>
    <n v="0"/>
    <n v="2400"/>
    <n v="0"/>
    <n v="2400"/>
    <n v="8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7.2"/>
    <x v="3"/>
    <s v="Calibration Load Cell"/>
    <s v="Tower Ops: Load Cell Calibration"/>
    <x v="5"/>
    <x v="0"/>
    <s v="Labor - Task"/>
    <s v="EN-ME"/>
    <s v="D - Expert Opinion"/>
    <n v="115"/>
    <n v="115"/>
    <n v="0"/>
    <n v="0"/>
    <s v="Off Ice"/>
    <s v="C2"/>
    <n v="0.125"/>
    <n v="117.47250000000001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7"/>
  </r>
  <r>
    <n v="1.2"/>
    <s v="1.2.3.1.7.2"/>
    <x v="3"/>
    <s v="Calibration Load Cell"/>
    <s v="Tower Ops: Load Cell Calibration"/>
    <x v="5"/>
    <x v="3"/>
    <s v="CapEx"/>
    <m/>
    <s v="C - Engineering Buildup"/>
    <m/>
    <n v="1"/>
    <n v="0"/>
    <n v="0.53"/>
    <s v="Off Ice"/>
    <s v="C2"/>
    <n v="0.125"/>
    <n v="223.625"/>
    <n v="0"/>
    <m/>
    <m/>
    <m/>
    <m/>
    <m/>
    <n v="1789"/>
    <m/>
    <m/>
    <m/>
    <m/>
    <m/>
    <m/>
    <m/>
    <n v="0"/>
    <n v="0"/>
    <n v="0"/>
    <n v="0"/>
    <n v="0"/>
    <n v="0"/>
    <n v="1789"/>
    <n v="0"/>
    <n v="0"/>
    <n v="0"/>
    <n v="0"/>
    <n v="0"/>
    <n v="0"/>
    <n v="0"/>
    <n v="1789"/>
    <n v="0"/>
    <n v="1789"/>
    <n v="223.6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9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7.3"/>
    <x v="3"/>
    <s v="Calibration Load Cell Rigging"/>
    <s v="Tower Ops: Identify/Procure: Load Cell Rigging Calibration"/>
    <x v="5"/>
    <x v="0"/>
    <s v="Labor - Task"/>
    <s v="EN-ME"/>
    <s v="D - Expert Opinion"/>
    <n v="115"/>
    <n v="115"/>
    <n v="0"/>
    <n v="0"/>
    <s v="Off Ice"/>
    <s v="C2"/>
    <n v="0.125"/>
    <n v="117.47250000000001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7"/>
  </r>
  <r>
    <n v="1.2"/>
    <s v="1.2.3.1.7.3"/>
    <x v="3"/>
    <s v="Calibration Load Cell Rigging"/>
    <s v="Tower Ops: Identify/Procure: Load Cell Rigging Calibration"/>
    <x v="5"/>
    <x v="3"/>
    <s v="CapEx"/>
    <m/>
    <s v="C - Engineering Buildup"/>
    <m/>
    <n v="1"/>
    <n v="0"/>
    <n v="0.53"/>
    <s v="Off Ice"/>
    <s v="C2"/>
    <n v="0.125"/>
    <n v="152.5"/>
    <n v="0"/>
    <m/>
    <m/>
    <m/>
    <m/>
    <m/>
    <m/>
    <n v="1220"/>
    <m/>
    <m/>
    <m/>
    <m/>
    <m/>
    <m/>
    <n v="0"/>
    <n v="0"/>
    <n v="0"/>
    <n v="0"/>
    <n v="0"/>
    <n v="0"/>
    <n v="0"/>
    <n v="1220"/>
    <n v="0"/>
    <n v="0"/>
    <n v="0"/>
    <n v="0"/>
    <n v="0"/>
    <n v="0"/>
    <n v="1220"/>
    <n v="0"/>
    <n v="1220"/>
    <n v="152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8"/>
    <m/>
    <n v="8"/>
    <m/>
    <n v="16"/>
    <n v="0.10666666666666666"/>
    <n v="0"/>
    <n v="0"/>
    <n v="0"/>
    <n v="0"/>
    <n v="0"/>
    <n v="0"/>
    <n v="0"/>
    <n v="0"/>
    <n v="939.78000000000009"/>
    <n v="0"/>
    <n v="939.78000000000009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3"/>
    <s v="CapEx"/>
    <m/>
    <s v="C - Engineering Buildup"/>
    <m/>
    <n v="1"/>
    <n v="0"/>
    <n v="0.53"/>
    <s v="Off Ice"/>
    <s v="C3"/>
    <n v="0.2"/>
    <n v="2046.4"/>
    <n v="0"/>
    <s v="Driller tape: 4 cases @ 30 rolls/case = 120 rolls_x000a_$50/roll -&gt; $6k"/>
    <m/>
    <m/>
    <m/>
    <m/>
    <m/>
    <m/>
    <m/>
    <m/>
    <n v="5232"/>
    <m/>
    <n v="5000"/>
    <m/>
    <n v="0"/>
    <n v="0"/>
    <n v="0"/>
    <n v="0"/>
    <n v="0"/>
    <n v="0"/>
    <n v="0"/>
    <n v="0"/>
    <n v="0"/>
    <n v="0"/>
    <n v="5232"/>
    <n v="0"/>
    <n v="5000"/>
    <n v="0"/>
    <n v="10232"/>
    <n v="0"/>
    <n v="10232"/>
    <n v="2046.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0"/>
    <s v="Labor - Task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919.9705400000003"/>
    <n v="0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0"/>
    <s v="Labor Hours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919.9705400000003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3"/>
    <s v="CapEx"/>
    <m/>
    <s v="C - Engineering Buildup"/>
    <m/>
    <n v="1"/>
    <n v="0"/>
    <n v="0.53"/>
    <s v="Off Ice"/>
    <s v="C3"/>
    <n v="0.2"/>
    <n v="1846.4"/>
    <n v="0"/>
    <s v="Driller tape: 4 cases @ 30 rolls/case = 120 rolls_x000a_$50/roll -&gt; $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5232"/>
    <n v="4000"/>
    <m/>
    <m/>
    <n v="0"/>
    <n v="0"/>
    <n v="0"/>
    <n v="0"/>
    <n v="0"/>
    <n v="0"/>
    <n v="0"/>
    <n v="0"/>
    <n v="0"/>
    <n v="0"/>
    <n v="5232"/>
    <n v="4000"/>
    <n v="0"/>
    <n v="0"/>
    <n v="9232"/>
    <n v="0"/>
    <n v="9232"/>
    <n v="1846.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0"/>
    <s v="Labor - Task"/>
    <s v="EN-ME"/>
    <s v="D - Expert Opinion"/>
    <n v="115"/>
    <n v="115"/>
    <n v="0"/>
    <n v="0"/>
    <s v="Off Ice"/>
    <s v="C3"/>
    <n v="0.2"/>
    <n v="392.2499813220001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6"/>
    <m/>
    <m/>
    <m/>
    <m/>
    <n v="16"/>
    <n v="0.10666666666666666"/>
    <n v="0"/>
    <n v="0"/>
    <n v="0"/>
    <n v="0"/>
    <n v="0"/>
    <n v="0"/>
    <n v="0"/>
    <n v="1961.2499066100006"/>
    <n v="0"/>
    <n v="0"/>
    <n v="0"/>
    <n v="0"/>
    <n v="1961.2499066100006"/>
    <n v="0"/>
    <n v="1961.2499066100006"/>
    <n v="392.2499813220001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.2499066100006"/>
    <n v="1"/>
    <n v="1.0215000000000001"/>
    <n v="1.0434622500000001"/>
    <n v="1.0658966883750003"/>
    <n v="1.0888134671750629"/>
    <n v="0"/>
    <n v="0"/>
    <n v="1961.2499066100006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0"/>
    <s v="Labor - Task"/>
    <s v="EN-ME"/>
    <s v="D - Expert Opinion"/>
    <n v="115"/>
    <n v="115"/>
    <n v="0"/>
    <n v="0"/>
    <s v="Off Ice"/>
    <s v="C3"/>
    <n v="0.2"/>
    <n v="392.2499813220001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961.2499066100006"/>
    <n v="0"/>
    <n v="0"/>
    <n v="0"/>
    <n v="1961.2499066100006"/>
    <n v="0"/>
    <n v="1961.2499066100006"/>
    <n v="392.2499813220001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.2499066100006"/>
    <n v="1"/>
    <n v="1.0215000000000001"/>
    <n v="1.0434622500000001"/>
    <n v="1.0658966883750003"/>
    <n v="1.0888134671750629"/>
    <n v="0"/>
    <n v="0"/>
    <n v="1961.2499066100006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3"/>
    <s v="CapEx"/>
    <m/>
    <s v="C - Engineering Buildup"/>
    <m/>
    <n v="1"/>
    <n v="0"/>
    <n v="0.53"/>
    <s v="Off Ice"/>
    <s v="C3"/>
    <n v="0.2"/>
    <n v="4598.4000000000005"/>
    <n v="0"/>
    <s v="Driller tape: 50 rolls/hole x 7 holes = 350 rolls_x000a_Plus 3 cases @ 30 rolls/case = 440 rolls_x000a_$50/roll -&gt; $22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492"/>
    <n v="2500"/>
    <m/>
    <m/>
    <m/>
    <n v="0"/>
    <n v="0"/>
    <n v="0"/>
    <n v="0"/>
    <n v="0"/>
    <n v="0"/>
    <n v="0"/>
    <n v="0"/>
    <n v="0"/>
    <n v="20492"/>
    <n v="2500"/>
    <n v="0"/>
    <n v="0"/>
    <n v="0"/>
    <n v="22992"/>
    <n v="0"/>
    <n v="22992"/>
    <n v="4598.4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9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2.10"/>
    <x v="3"/>
    <s v="Drillheads: Prepare Crates, Spares, Tools, &amp; Docs x3"/>
    <s v="Drillheads: Prepare Crates, Spares, Tools, &amp; Docs x3"/>
    <x v="5"/>
    <x v="0"/>
    <s v="Labor - Task"/>
    <s v="EN-ME"/>
    <s v="D - Expert Opinion"/>
    <n v="115"/>
    <n v="115"/>
    <n v="0"/>
    <n v="0"/>
    <s v="Off Ice"/>
    <s v="C3"/>
    <n v="0.2"/>
    <n v="563.86800000000005"/>
    <n v="0"/>
    <m/>
    <n v="24"/>
    <m/>
    <m/>
    <m/>
    <m/>
    <m/>
    <m/>
    <m/>
    <m/>
    <m/>
    <m/>
    <m/>
    <n v="24"/>
    <n v="0.16"/>
    <n v="2819.34"/>
    <n v="0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7"/>
  </r>
  <r>
    <n v="1.2"/>
    <s v="1.2.3.2.10"/>
    <x v="3"/>
    <s v="Drillheads: Prepare Crates, Spares, Tools, &amp; Docs x3"/>
    <s v="Drillheads: Prepare Crates, Spares, Tools, &amp; Docs x3"/>
    <x v="5"/>
    <x v="0"/>
    <s v="Labor - Task"/>
    <s v="TE"/>
    <s v="D - Expert Opinion"/>
    <n v="77"/>
    <n v="77"/>
    <n v="0"/>
    <n v="0"/>
    <s v="Off Ice"/>
    <s v="C3"/>
    <n v="0.2"/>
    <n v="377.54640000000006"/>
    <n v="0"/>
    <m/>
    <n v="24"/>
    <m/>
    <m/>
    <m/>
    <m/>
    <m/>
    <m/>
    <m/>
    <m/>
    <m/>
    <m/>
    <m/>
    <n v="24"/>
    <n v="0.16"/>
    <n v="1887.7320000000002"/>
    <n v="0"/>
    <n v="0"/>
    <n v="0"/>
    <n v="0"/>
    <n v="0"/>
    <n v="0"/>
    <n v="0"/>
    <n v="0"/>
    <n v="0"/>
    <n v="0"/>
    <n v="0"/>
    <n v="1887.7320000000002"/>
    <n v="0"/>
    <n v="1887.7320000000002"/>
    <n v="377.54640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7"/>
  </r>
  <r>
    <n v="1.2"/>
    <s v="1.2.3.3.9"/>
    <x v="3"/>
    <s v="Reels &amp; Winches: Drill Reels Sliprings - Final Testing &amp; Prep"/>
    <s v="Reels &amp; Winches: Drill Reels Sliprings - final testing and prep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3.10"/>
    <x v="3"/>
    <s v="Reels &amp; Winches: TU20 Sliprings - Spec, Procure, Test"/>
    <s v="Reels &amp; Winches: TU20 Sliprings - spec, procure, test"/>
    <x v="5"/>
    <x v="0"/>
    <s v="Labor - Task"/>
    <s v="EN-EE"/>
    <s v="D - Expert Opinion"/>
    <n v="115"/>
    <n v="115"/>
    <n v="0"/>
    <n v="0"/>
    <s v="Off Ice"/>
    <s v="C3"/>
    <n v="0.2"/>
    <n v="3759.1200000000008"/>
    <n v="0"/>
    <m/>
    <m/>
    <m/>
    <m/>
    <m/>
    <m/>
    <n v="80"/>
    <n v="80"/>
    <m/>
    <m/>
    <m/>
    <m/>
    <m/>
    <n v="160"/>
    <n v="1.0666666666666667"/>
    <n v="0"/>
    <n v="0"/>
    <n v="0"/>
    <n v="0"/>
    <n v="0"/>
    <n v="9397.8000000000011"/>
    <n v="9397.8000000000011"/>
    <n v="0"/>
    <n v="0"/>
    <n v="0"/>
    <n v="0"/>
    <n v="0"/>
    <n v="18795.600000000002"/>
    <n v="0"/>
    <n v="18795.600000000002"/>
    <n v="3759.12000000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5.600000000002"/>
    <n v="1"/>
    <n v="1.0215000000000001"/>
    <n v="1.0434622500000001"/>
    <n v="1.0658966883750003"/>
    <n v="1.0888134671750629"/>
    <n v="18795.600000000002"/>
    <n v="0"/>
    <n v="0"/>
    <n v="0"/>
    <n v="0"/>
    <n v="0"/>
    <n v="0"/>
    <n v="0"/>
    <x v="7"/>
  </r>
  <r>
    <n v="1.2"/>
    <s v="1.2.3.3.10"/>
    <x v="3"/>
    <s v="Reels &amp; Winches: TU20 Sliprings - Spec, Procure, Test"/>
    <s v="Reels &amp; Winches: TU20 Sliprings - spec, procure, test"/>
    <x v="5"/>
    <x v="3"/>
    <s v="CapEx"/>
    <m/>
    <s v="D - Expert Opinion"/>
    <m/>
    <n v="1"/>
    <n v="0"/>
    <n v="0.53"/>
    <s v="Off Ice"/>
    <s v="C3"/>
    <n v="0.2"/>
    <n v="1682.6000000000001"/>
    <n v="0"/>
    <m/>
    <m/>
    <m/>
    <m/>
    <m/>
    <m/>
    <n v="8413"/>
    <m/>
    <m/>
    <m/>
    <m/>
    <m/>
    <m/>
    <n v="0"/>
    <n v="0"/>
    <n v="0"/>
    <n v="0"/>
    <n v="0"/>
    <n v="0"/>
    <n v="0"/>
    <n v="8413"/>
    <n v="0"/>
    <n v="0"/>
    <n v="0"/>
    <n v="0"/>
    <n v="0"/>
    <n v="0"/>
    <n v="8413"/>
    <n v="0"/>
    <n v="8413"/>
    <n v="1682.6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3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0"/>
    <s v="Labor - Task"/>
    <s v="EN-M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80"/>
    <m/>
    <m/>
    <m/>
    <m/>
    <m/>
    <m/>
    <n v="80"/>
    <n v="0.53333333333333333"/>
    <n v="0"/>
    <n v="0"/>
    <n v="0"/>
    <n v="0"/>
    <n v="0"/>
    <n v="9599.8527000000013"/>
    <n v="0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m/>
    <m/>
    <m/>
    <m/>
    <m/>
    <m/>
    <n v="40"/>
    <n v="0.26666666666666666"/>
    <n v="0"/>
    <n v="0"/>
    <n v="0"/>
    <n v="0"/>
    <n v="0"/>
    <n v="3213.8637300000005"/>
    <n v="0"/>
    <n v="0"/>
    <n v="0"/>
    <n v="0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3"/>
    <s v="CapEx"/>
    <m/>
    <s v="D - Expert Opinion"/>
    <m/>
    <n v="1"/>
    <n v="0"/>
    <n v="0.53"/>
    <s v="Off Ice"/>
    <s v="C3"/>
    <n v="0.2"/>
    <n v="175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8770"/>
    <m/>
    <m/>
    <m/>
    <m/>
    <m/>
    <m/>
    <n v="0"/>
    <n v="0"/>
    <n v="0"/>
    <n v="0"/>
    <n v="0"/>
    <n v="0"/>
    <n v="0"/>
    <n v="8770"/>
    <n v="0"/>
    <n v="0"/>
    <n v="0"/>
    <n v="0"/>
    <n v="0"/>
    <n v="0"/>
    <n v="8770"/>
    <n v="0"/>
    <n v="8770"/>
    <n v="175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4.1.8"/>
    <x v="3"/>
    <s v="Coordination with USAP IT (PY5)"/>
    <s v="Architecture: Coordination with USAP IT (PY5) (station connectivity, internet, phone)"/>
    <x v="5"/>
    <x v="0"/>
    <s v="Labor - Task"/>
    <s v="EN-EE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n v="20"/>
    <m/>
    <m/>
    <m/>
    <n v="20"/>
    <n v="0.13333333333333333"/>
    <n v="0"/>
    <n v="0"/>
    <n v="0"/>
    <n v="0"/>
    <n v="0"/>
    <n v="0"/>
    <n v="0"/>
    <n v="0"/>
    <n v="2349.4500000000003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1.9"/>
    <x v="3"/>
    <s v="CS Drawings &amp; Documentation (PY5)"/>
    <s v="Architecture: CS Drawings &amp; Documentation (PY5)"/>
    <x v="5"/>
    <x v="0"/>
    <s v="Labor - Task"/>
    <s v="EN-EE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m/>
    <n v="8"/>
    <n v="16"/>
    <n v="8"/>
    <n v="32"/>
    <n v="0.21333333333333332"/>
    <n v="0"/>
    <n v="0"/>
    <n v="0"/>
    <n v="0"/>
    <n v="0"/>
    <n v="0"/>
    <n v="0"/>
    <n v="0"/>
    <n v="0"/>
    <n v="939.78000000000009"/>
    <n v="1879.5600000000002"/>
    <n v="939.78000000000009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1.10"/>
    <x v="3"/>
    <s v="CS Drawings &amp; Documentation (PY6)"/>
    <s v="Architecture: CS Drawings &amp; Documentation (PY6)"/>
    <x v="5"/>
    <x v="0"/>
    <s v="Labor - Task"/>
    <s v="EN-EE"/>
    <s v="D - Expert Opinion"/>
    <n v="115"/>
    <n v="115"/>
    <n v="0"/>
    <n v="0"/>
    <s v="Off Ice"/>
    <s v="C3"/>
    <n v="0.2"/>
    <n v="767.98821600000019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"/>
    <n v="16"/>
    <n v="32"/>
    <n v="0.21333333333333332"/>
    <n v="0"/>
    <n v="0"/>
    <n v="0"/>
    <n v="0"/>
    <n v="0"/>
    <n v="0"/>
    <n v="0"/>
    <n v="0"/>
    <n v="0"/>
    <n v="0"/>
    <n v="1919.9705400000003"/>
    <n v="1919.9705400000003"/>
    <n v="3839.9410800000005"/>
    <n v="0"/>
    <n v="3839.9410800000005"/>
    <n v="767.9882160000001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9.9410800000005"/>
    <n v="1"/>
    <n v="1.0215000000000001"/>
    <n v="1.0434622500000001"/>
    <n v="1.0658966883750003"/>
    <n v="1.0888134671750629"/>
    <n v="0"/>
    <n v="3839.9410800000005"/>
    <n v="0"/>
    <n v="0"/>
    <n v="0"/>
    <n v="0"/>
    <n v="0"/>
    <n v="0"/>
    <x v="8"/>
  </r>
  <r>
    <n v="1.2"/>
    <s v="1.2.4.1.11"/>
    <x v="3"/>
    <s v="CS Drawings &amp; Documentation (PY7)"/>
    <s v="Architecture: CS Drawings &amp; Documentation (PY7)"/>
    <x v="5"/>
    <x v="0"/>
    <s v="Labor - Task"/>
    <s v="EN-EE"/>
    <s v="D - Expert Opinion"/>
    <n v="115"/>
    <n v="115"/>
    <n v="0"/>
    <n v="0"/>
    <s v="Off Ice"/>
    <s v="C3"/>
    <n v="0.2"/>
    <n v="784.4999626440003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"/>
    <n v="16"/>
    <n v="32"/>
    <n v="0.21333333333333332"/>
    <n v="0"/>
    <n v="0"/>
    <n v="0"/>
    <n v="0"/>
    <n v="0"/>
    <n v="0"/>
    <n v="0"/>
    <n v="0"/>
    <n v="0"/>
    <n v="0"/>
    <n v="1961.2499066100006"/>
    <n v="1961.2499066100006"/>
    <n v="3922.4998132200012"/>
    <n v="0"/>
    <n v="3922.4998132200012"/>
    <n v="784.4999626440003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2.4998132200012"/>
    <n v="1"/>
    <n v="1.0215000000000001"/>
    <n v="1.0434622500000001"/>
    <n v="1.0658966883750003"/>
    <n v="1.0888134671750629"/>
    <n v="0"/>
    <n v="0"/>
    <n v="3922.4998132200012"/>
    <n v="0"/>
    <n v="0"/>
    <n v="0"/>
    <n v="0"/>
    <n v="0"/>
    <x v="8"/>
  </r>
  <r>
    <n v="1.2"/>
    <s v="1.2.4.1.12"/>
    <x v="3"/>
    <s v="CS Drawings &amp; Documentation (PY8)"/>
    <s v="Architecture: CS Drawings &amp; Documentation (PY8)"/>
    <x v="5"/>
    <x v="0"/>
    <s v="Labor - Task"/>
    <s v="EN-EE"/>
    <s v="D - Expert Opinion"/>
    <n v="115"/>
    <n v="115"/>
    <n v="0"/>
    <n v="0"/>
    <s v="Off Ice"/>
    <s v="C3"/>
    <n v="0.2"/>
    <n v="801.3667118408462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32"/>
    <m/>
    <m/>
    <m/>
    <m/>
    <m/>
    <m/>
    <n v="32"/>
    <n v="0.21333333333333332"/>
    <n v="0"/>
    <n v="0"/>
    <n v="0"/>
    <n v="0"/>
    <n v="0"/>
    <n v="4006.8335592042313"/>
    <n v="0"/>
    <n v="0"/>
    <n v="0"/>
    <n v="0"/>
    <n v="0"/>
    <n v="0"/>
    <n v="4006.8335592042313"/>
    <n v="0"/>
    <n v="4006.8335592042313"/>
    <n v="801.36671184084628"/>
    <n v="0"/>
    <n v="4006.8335592042313"/>
    <n v="1"/>
    <n v="1.0215000000000001"/>
    <n v="1.0434622500000001"/>
    <n v="1.0658966883750003"/>
    <n v="1.0888134671750629"/>
    <n v="0"/>
    <n v="0"/>
    <n v="0"/>
    <n v="4006.8335592042313"/>
    <n v="0"/>
    <n v="0"/>
    <n v="0"/>
    <n v="0"/>
    <x v="8"/>
  </r>
  <r>
    <n v="1.2"/>
    <s v="1.2.4.2.2.5"/>
    <x v="3"/>
    <s v="Procure System Sensors (PY5)"/>
    <s v="Controls Hardware: Procure System Sensors (PY5)"/>
    <x v="5"/>
    <x v="0"/>
    <s v="Labor Hours"/>
    <s v="EN-EE"/>
    <s v="D - Expert Opinion"/>
    <n v="115"/>
    <n v="115"/>
    <n v="0"/>
    <n v="0"/>
    <s v="Off Ice"/>
    <s v="C3"/>
    <n v="0.2"/>
    <n v="751.82400000000007"/>
    <n v="0"/>
    <m/>
    <n v="32"/>
    <m/>
    <m/>
    <m/>
    <m/>
    <m/>
    <m/>
    <m/>
    <m/>
    <m/>
    <m/>
    <m/>
    <n v="32"/>
    <n v="0.21333333333333332"/>
    <n v="3759.1200000000003"/>
    <n v="0"/>
    <n v="0"/>
    <n v="0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2.2.5"/>
    <x v="3"/>
    <s v="Procure System Sensors (PY5)"/>
    <s v="Controls Hardware: Procure System Sensors (PY5)"/>
    <x v="5"/>
    <x v="3"/>
    <s v="CapEx"/>
    <m/>
    <s v="C - Engineering Buildup"/>
    <m/>
    <n v="1"/>
    <n v="0"/>
    <n v="0.53"/>
    <s v="Off Ice"/>
    <s v="C2"/>
    <n v="0.125"/>
    <n v="3472"/>
    <n v="0"/>
    <m/>
    <n v="27776"/>
    <m/>
    <m/>
    <m/>
    <m/>
    <m/>
    <m/>
    <m/>
    <m/>
    <m/>
    <m/>
    <m/>
    <n v="0"/>
    <n v="0"/>
    <n v="27776"/>
    <n v="0"/>
    <n v="0"/>
    <n v="0"/>
    <n v="0"/>
    <n v="0"/>
    <n v="0"/>
    <n v="0"/>
    <n v="0"/>
    <n v="0"/>
    <n v="0"/>
    <n v="0"/>
    <n v="27776"/>
    <n v="0"/>
    <n v="27776"/>
    <n v="347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6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1"/>
    <x v="3"/>
    <s v="CS HW Production Ignition Servers (3x: DCC, TOS1, TOS2)"/>
    <s v="Network Controllers: CS HW Production Ignition Servers (3x: DCC, TOS1, TOS2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n v="2"/>
    <n v="4"/>
    <n v="4"/>
    <m/>
    <m/>
    <m/>
    <m/>
    <m/>
    <n v="10"/>
    <n v="6.6666666666666666E-2"/>
    <n v="0"/>
    <n v="0"/>
    <n v="0"/>
    <n v="0"/>
    <n v="234.94500000000002"/>
    <n v="469.89000000000004"/>
    <n v="469.89000000000004"/>
    <n v="0"/>
    <n v="0"/>
    <n v="0"/>
    <n v="0"/>
    <n v="0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2.11.1"/>
    <x v="3"/>
    <s v="CS HW Production Ignition Servers (3x: DCC, TOS1, TOS2)"/>
    <s v="Network Controllers: CS HW Production Ignition Servers (3x: DCC, TOS1, TOS2)"/>
    <x v="5"/>
    <x v="3"/>
    <s v="CapEx"/>
    <m/>
    <s v="C - Engineering Buildup"/>
    <m/>
    <n v="1"/>
    <n v="0"/>
    <n v="0.53"/>
    <s v="Off Ice"/>
    <s v="C2"/>
    <n v="0.125"/>
    <n v="583.875"/>
    <n v="0"/>
    <m/>
    <m/>
    <m/>
    <m/>
    <m/>
    <n v="4671"/>
    <m/>
    <m/>
    <m/>
    <m/>
    <m/>
    <m/>
    <m/>
    <n v="0"/>
    <n v="0"/>
    <n v="0"/>
    <n v="0"/>
    <n v="0"/>
    <n v="0"/>
    <n v="4671"/>
    <n v="0"/>
    <n v="0"/>
    <n v="0"/>
    <n v="0"/>
    <n v="0"/>
    <n v="0"/>
    <n v="0"/>
    <n v="4671"/>
    <n v="0"/>
    <n v="4671"/>
    <n v="583.8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1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2"/>
    <x v="3"/>
    <s v="CS HW Production Database Server (1x: DCC)"/>
    <s v="Network Controllers: CS HW Production Database Server (1x: DCC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n v="2"/>
    <n v="4"/>
    <n v="4"/>
    <m/>
    <m/>
    <m/>
    <m/>
    <m/>
    <n v="10"/>
    <n v="6.6666666666666666E-2"/>
    <n v="0"/>
    <n v="0"/>
    <n v="0"/>
    <n v="0"/>
    <n v="234.94500000000002"/>
    <n v="469.89000000000004"/>
    <n v="469.89000000000004"/>
    <n v="0"/>
    <n v="0"/>
    <n v="0"/>
    <n v="0"/>
    <n v="0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2.11.2"/>
    <x v="3"/>
    <s v="CS HW Production Database Server (1x: DCC)"/>
    <s v="Network Controllers: CS HW Production Database Server (1x: DCC)"/>
    <x v="5"/>
    <x v="3"/>
    <s v="CapEx"/>
    <m/>
    <s v="C - Engineering Buildup"/>
    <m/>
    <n v="1"/>
    <n v="0"/>
    <n v="0.53"/>
    <s v="Off Ice"/>
    <s v="C2"/>
    <n v="0.125"/>
    <n v="363.25"/>
    <n v="0"/>
    <m/>
    <m/>
    <m/>
    <m/>
    <m/>
    <n v="2906"/>
    <m/>
    <m/>
    <m/>
    <m/>
    <m/>
    <m/>
    <m/>
    <n v="0"/>
    <n v="0"/>
    <n v="0"/>
    <n v="0"/>
    <n v="0"/>
    <n v="0"/>
    <n v="2906"/>
    <n v="0"/>
    <n v="0"/>
    <n v="0"/>
    <n v="0"/>
    <n v="0"/>
    <n v="0"/>
    <n v="0"/>
    <n v="2906"/>
    <n v="0"/>
    <n v="2906"/>
    <n v="363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3"/>
    <x v="3"/>
    <s v="CS HW Production Peripherals (3x sets: DCC, TOS1, TOS2)"/>
    <s v="Network Controllers: CS HW Production Peripherals (3x sets: DCC, TOS1, TOS2)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2.11.3"/>
    <x v="3"/>
    <s v="CS HW Production Peripherals (3x sets: DCC, TOS1, TOS2)"/>
    <s v="Network Controllers: CS HW Production Peripherals (3x sets: DCC, TOS1, TOS2)"/>
    <x v="5"/>
    <x v="3"/>
    <s v="CapEx"/>
    <m/>
    <s v="C - Engineering Buildup"/>
    <m/>
    <n v="1"/>
    <n v="0"/>
    <n v="0.53"/>
    <s v="Off Ice"/>
    <s v="C2"/>
    <n v="0.125"/>
    <n v="2190"/>
    <n v="0"/>
    <m/>
    <m/>
    <m/>
    <m/>
    <m/>
    <m/>
    <n v="17520"/>
    <m/>
    <m/>
    <m/>
    <m/>
    <m/>
    <m/>
    <n v="0"/>
    <n v="0"/>
    <n v="0"/>
    <n v="0"/>
    <n v="0"/>
    <n v="0"/>
    <n v="0"/>
    <n v="17520"/>
    <n v="0"/>
    <n v="0"/>
    <n v="0"/>
    <n v="0"/>
    <n v="0"/>
    <n v="0"/>
    <n v="17520"/>
    <n v="0"/>
    <n v="17520"/>
    <n v="21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4"/>
    <x v="3"/>
    <s v="CS HW DCC Core Switch &amp; Security Appliance"/>
    <s v="Network Controllers: CS HW DCC Core Switch &amp; Security Appliance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2.11.4"/>
    <x v="3"/>
    <s v="CS HW DCC Core Switch &amp; Security Appliance"/>
    <s v="Network Controllers: CS HW DCC Core Switch &amp; Security Appliance"/>
    <x v="5"/>
    <x v="3"/>
    <s v="CapEx"/>
    <m/>
    <s v="C - Engineering Buildup"/>
    <m/>
    <n v="1"/>
    <n v="0"/>
    <n v="0.53"/>
    <s v="Off Ice"/>
    <s v="C2"/>
    <n v="0.125"/>
    <n v="2475.375"/>
    <n v="0"/>
    <m/>
    <m/>
    <m/>
    <m/>
    <m/>
    <m/>
    <n v="19803"/>
    <m/>
    <m/>
    <m/>
    <m/>
    <m/>
    <m/>
    <n v="0"/>
    <n v="0"/>
    <n v="0"/>
    <n v="0"/>
    <n v="0"/>
    <n v="0"/>
    <n v="0"/>
    <n v="19803"/>
    <n v="0"/>
    <n v="0"/>
    <n v="0"/>
    <n v="0"/>
    <n v="0"/>
    <n v="0"/>
    <n v="19803"/>
    <n v="0"/>
    <n v="19803"/>
    <n v="2475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3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5"/>
    <x v="3"/>
    <s v="CS HW Production Main PLC - PLC (redundant), I/O, network, UPS, in a box (3x: DCC, TOS1, TOS2)"/>
    <s v="Network Controllers: CS HW Production Main PLC - PLC (redundant), I/O, network, UPS, in a box (3x: DCC, TOS1, TOS2)"/>
    <x v="5"/>
    <x v="0"/>
    <s v="Labor - Task"/>
    <s v="EN-EE"/>
    <s v="D - Expert Opinion"/>
    <n v="115"/>
    <n v="115"/>
    <n v="0"/>
    <n v="0"/>
    <s v="Off Ice"/>
    <s v="C3"/>
    <n v="0.2"/>
    <n v="845.80200000000013"/>
    <n v="0"/>
    <m/>
    <m/>
    <m/>
    <m/>
    <m/>
    <m/>
    <m/>
    <n v="16"/>
    <n v="10"/>
    <n v="10"/>
    <m/>
    <m/>
    <m/>
    <n v="36"/>
    <n v="0.24"/>
    <n v="0"/>
    <n v="0"/>
    <n v="0"/>
    <n v="0"/>
    <n v="0"/>
    <n v="0"/>
    <n v="1879.5600000000002"/>
    <n v="1174.7250000000001"/>
    <n v="1174.72500000000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2.11.5"/>
    <x v="3"/>
    <s v="CS HW Production Main PLC - PLC (redundant), I/O, network, UPS, in a box (3x: DCC, TOS1, TOS2)"/>
    <s v="Network Controllers: CS HW Production Main PLC - PLC (redundant), I/O, network, UPS, in a box (3x: DCC, TOS1, TOS2)"/>
    <x v="5"/>
    <x v="3"/>
    <s v="CapEx"/>
    <m/>
    <s v="C - Engineering Buildup"/>
    <m/>
    <n v="1"/>
    <n v="0"/>
    <n v="0.53"/>
    <s v="Off Ice"/>
    <s v="C2"/>
    <n v="0.125"/>
    <n v="3733.375"/>
    <n v="0"/>
    <m/>
    <m/>
    <m/>
    <m/>
    <m/>
    <m/>
    <m/>
    <n v="29867"/>
    <m/>
    <m/>
    <m/>
    <m/>
    <m/>
    <n v="0"/>
    <n v="0"/>
    <n v="0"/>
    <n v="0"/>
    <n v="0"/>
    <n v="0"/>
    <n v="0"/>
    <n v="0"/>
    <n v="29867"/>
    <n v="0"/>
    <n v="0"/>
    <n v="0"/>
    <n v="0"/>
    <n v="0"/>
    <n v="29867"/>
    <n v="0"/>
    <n v="29867"/>
    <n v="3733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67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3"/>
    <x v="3"/>
    <s v="CS HW PY6 Resupply"/>
    <s v="Network Controllers: CS HW PY6 Resupply"/>
    <x v="5"/>
    <x v="0"/>
    <s v="Labor - Task"/>
    <s v="EN-EE"/>
    <s v="D - Expert Opinion"/>
    <n v="115"/>
    <n v="115"/>
    <n v="0"/>
    <n v="0"/>
    <s v="Off Ice"/>
    <s v="C4"/>
    <n v="0.35"/>
    <n v="3359.94844500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799.9263500000006"/>
    <n v="4799.9263500000006"/>
    <n v="0"/>
    <n v="0"/>
    <n v="0"/>
    <n v="0"/>
    <n v="0"/>
    <n v="9599.8527000000013"/>
    <n v="0"/>
    <n v="9599.8527000000013"/>
    <n v="3359.94844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2.13"/>
    <x v="3"/>
    <s v="CS HW PY6 Resupply"/>
    <s v="Network Controllers: CS HW PY6 Resupply"/>
    <x v="5"/>
    <x v="3"/>
    <s v="CapEx"/>
    <m/>
    <s v="D - Expert Opinion"/>
    <m/>
    <n v="1"/>
    <n v="0"/>
    <n v="0.53"/>
    <s v="Off Ice"/>
    <s v="C4"/>
    <n v="0.35"/>
    <n v="1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4"/>
    <x v="3"/>
    <s v="CS HW PY7 Resupply"/>
    <s v="Network Controllers: CS HW PY7 Resupply"/>
    <x v="5"/>
    <x v="0"/>
    <s v="Labor - Task"/>
    <s v="EN-EE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903.1247665250012"/>
    <n v="4903.1247665250012"/>
    <n v="0"/>
    <n v="0"/>
    <n v="0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8"/>
  </r>
  <r>
    <n v="1.2"/>
    <s v="1.2.4.2.14"/>
    <x v="3"/>
    <s v="CS HW PY7 Resupply"/>
    <s v="Network Controllers: CS HW PY7 Resupply"/>
    <x v="5"/>
    <x v="3"/>
    <s v="CapEx"/>
    <m/>
    <s v="D - Expert Opinion"/>
    <m/>
    <n v="1"/>
    <n v="0"/>
    <n v="0.53"/>
    <s v="Off Ice"/>
    <s v="C4"/>
    <n v="0.35"/>
    <n v="1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3.4"/>
    <x v="3"/>
    <s v="PLC &amp; Software Development (w/sub-tasks)"/>
    <s v="Controls Software:  PLC &amp; Software Development (w/sub-tasks)"/>
    <x v="5"/>
    <x v="0"/>
    <s v="Labor - Task"/>
    <s v="EN-EE"/>
    <s v="D - Expert Opinion"/>
    <n v="115"/>
    <n v="115"/>
    <n v="0"/>
    <n v="0"/>
    <s v="Off Ice"/>
    <s v="C3"/>
    <n v="0.2"/>
    <n v="2849.6479050000007"/>
    <n v="0"/>
    <m/>
    <n v="10"/>
    <m/>
    <n v="10"/>
    <m/>
    <n v="10"/>
    <m/>
    <n v="10"/>
    <m/>
    <n v="10"/>
    <m/>
    <n v="10"/>
    <m/>
    <n v="60"/>
    <n v="0.4"/>
    <n v="1174.7250000000001"/>
    <n v="0"/>
    <n v="1174.7250000000001"/>
    <n v="0"/>
    <n v="1174.7250000000001"/>
    <n v="0"/>
    <n v="1174.7250000000001"/>
    <n v="0"/>
    <n v="1174.7250000000001"/>
    <n v="0"/>
    <n v="1174.7250000000001"/>
    <n v="0"/>
    <n v="7048.3500000000013"/>
    <n v="0"/>
    <n v="7048.3500000000013"/>
    <n v="1409.6700000000003"/>
    <n v="0"/>
    <n v="10"/>
    <m/>
    <n v="10"/>
    <m/>
    <n v="10"/>
    <m/>
    <n v="10"/>
    <m/>
    <n v="10"/>
    <m/>
    <n v="10"/>
    <m/>
    <n v="60"/>
    <n v="0.4"/>
    <n v="1199.9815875000002"/>
    <n v="0"/>
    <n v="1199.9815875000002"/>
    <n v="0"/>
    <n v="1199.9815875000002"/>
    <n v="0"/>
    <n v="1199.9815875000002"/>
    <n v="0"/>
    <n v="1199.9815875000002"/>
    <n v="0"/>
    <n v="1199.9815875000002"/>
    <n v="0"/>
    <n v="7199.8895250000014"/>
    <n v="0"/>
    <n v="7199.8895250000014"/>
    <n v="1439.97790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48.239525000003"/>
    <n v="1"/>
    <n v="1.0215000000000001"/>
    <n v="1.0434622500000001"/>
    <n v="1.0658966883750003"/>
    <n v="1.0888134671750629"/>
    <n v="7048.35"/>
    <n v="7199.8895250000014"/>
    <n v="0"/>
    <n v="0"/>
    <n v="0"/>
    <n v="0"/>
    <n v="0"/>
    <n v="0"/>
    <x v="8"/>
  </r>
  <r>
    <n v="1.2"/>
    <s v="1.2.4.3.5"/>
    <x v="3"/>
    <s v="SCADA Monitoring Software and Server Procurement"/>
    <s v="Controls Software: SCADA Monitoring Software Procurement - Server"/>
    <x v="5"/>
    <x v="0"/>
    <s v="Labor - Task"/>
    <s v="EN-EE"/>
    <s v="D - Expert Opinion"/>
    <n v="115"/>
    <n v="115"/>
    <n v="0"/>
    <n v="0"/>
    <s v="Off Ice"/>
    <s v="C2"/>
    <n v="0.125"/>
    <n v="293.68125000000003"/>
    <n v="0"/>
    <m/>
    <n v="20"/>
    <m/>
    <m/>
    <m/>
    <m/>
    <m/>
    <m/>
    <m/>
    <m/>
    <m/>
    <m/>
    <m/>
    <n v="20"/>
    <n v="0.13333333333333333"/>
    <n v="2349.4500000000003"/>
    <n v="0"/>
    <n v="0"/>
    <n v="0"/>
    <n v="0"/>
    <n v="0"/>
    <n v="0"/>
    <n v="0"/>
    <n v="0"/>
    <n v="0"/>
    <n v="0"/>
    <n v="0"/>
    <n v="2349.4500000000003"/>
    <n v="0"/>
    <n v="2349.4500000000003"/>
    <n v="293.68125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3.5"/>
    <x v="3"/>
    <s v="SCADA Monitoring Software and Server Procurement"/>
    <s v="Controls Software: SCADA Monitoring Software - Server"/>
    <x v="5"/>
    <x v="3"/>
    <s v="CapEx"/>
    <m/>
    <s v="C - Engineering Buildup"/>
    <m/>
    <n v="1"/>
    <n v="0"/>
    <n v="0.53"/>
    <s v="Off Ice"/>
    <s v="C2"/>
    <n v="0.125"/>
    <n v="287.125"/>
    <n v="0"/>
    <m/>
    <n v="2297"/>
    <m/>
    <m/>
    <m/>
    <m/>
    <m/>
    <m/>
    <m/>
    <m/>
    <m/>
    <m/>
    <m/>
    <n v="0"/>
    <n v="0"/>
    <n v="2297"/>
    <n v="0"/>
    <n v="0"/>
    <n v="0"/>
    <n v="0"/>
    <n v="0"/>
    <n v="0"/>
    <n v="0"/>
    <n v="0"/>
    <n v="0"/>
    <n v="0"/>
    <n v="0"/>
    <n v="2297"/>
    <n v="0"/>
    <n v="2297"/>
    <n v="287.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7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3.9.1.1"/>
    <x v="3"/>
    <s v="Local-Panel MDS-specific HMI (PY5)"/>
    <s v="Operator Screen MHP: Local-Panel MDS-specific HMI (PY5)"/>
    <x v="5"/>
    <x v="0"/>
    <s v="Labor - Task"/>
    <s v="EN-EE"/>
    <s v="D - Expert Opinion"/>
    <n v="115"/>
    <n v="115"/>
    <n v="0"/>
    <n v="0"/>
    <s v="Off Ice"/>
    <s v="C3"/>
    <n v="0.2"/>
    <n v="469.890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3.9.1.2"/>
    <x v="3"/>
    <s v="Local-Panel MDS-specific HMI (PY6)"/>
    <s v="Operator Screen MHP:  Local-Panel MDS-specific HMI (PY6)"/>
    <x v="5"/>
    <x v="0"/>
    <s v="Labor - Task"/>
    <s v="EN-EE"/>
    <s v="D - Expert Opinion"/>
    <n v="115"/>
    <n v="115"/>
    <n v="0"/>
    <n v="0"/>
    <s v="Off Ice"/>
    <s v="C3"/>
    <n v="0.2"/>
    <n v="479.99263500000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m/>
    <m/>
    <m/>
    <m/>
    <m/>
    <n v="20"/>
    <n v="0.13333333333333333"/>
    <n v="0"/>
    <n v="0"/>
    <n v="0"/>
    <n v="0"/>
    <n v="0"/>
    <n v="0"/>
    <n v="2399.9631750000003"/>
    <n v="0"/>
    <n v="0"/>
    <n v="0"/>
    <n v="0"/>
    <n v="0"/>
    <n v="2399.9631750000003"/>
    <n v="0"/>
    <n v="2399.9631750000003"/>
    <n v="479.992635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.9631750000003"/>
    <n v="1"/>
    <n v="1.0215000000000001"/>
    <n v="1.0434622500000001"/>
    <n v="1.0658966883750003"/>
    <n v="1.0888134671750629"/>
    <n v="0"/>
    <n v="2399.9631750000003"/>
    <n v="0"/>
    <n v="0"/>
    <n v="0"/>
    <n v="0"/>
    <n v="0"/>
    <n v="0"/>
    <x v="8"/>
  </r>
  <r>
    <n v="1.2"/>
    <s v="1.2.4.3.9.1.3"/>
    <x v="3"/>
    <s v="DCC-based SCADA UI (PY5)"/>
    <s v="Operator Screen MHP:  DCC-based SCADA UI (PY5)"/>
    <x v="5"/>
    <x v="0"/>
    <s v="Labor - Task"/>
    <s v="EN-EE"/>
    <s v="D - Expert Opinion"/>
    <n v="115"/>
    <n v="115"/>
    <n v="0"/>
    <n v="0"/>
    <s v="Off Ice"/>
    <s v="C3"/>
    <n v="0.2"/>
    <n v="1879.5600000000004"/>
    <n v="0"/>
    <m/>
    <m/>
    <m/>
    <m/>
    <m/>
    <m/>
    <m/>
    <n v="80"/>
    <m/>
    <m/>
    <m/>
    <m/>
    <m/>
    <n v="80"/>
    <n v="0.53333333333333333"/>
    <n v="0"/>
    <n v="0"/>
    <n v="0"/>
    <n v="0"/>
    <n v="0"/>
    <n v="0"/>
    <n v="9397.8000000000011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3.9.1.4"/>
    <x v="3"/>
    <s v="DCC-based SCADA UI (PY6)"/>
    <s v="Operator Screen MHP:  DCC-based SCADA UI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9599.8527000000013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3.9.2.1"/>
    <x v="3"/>
    <s v="Local-Panel MDS-specific HMI (PY5)"/>
    <s v="Operator Screen Fuel System: Local-Panel MDS-specific HMI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2.2"/>
    <x v="3"/>
    <s v="Local-Panel MDS-specific HMI (PY6)"/>
    <s v="Operator Screen Fuel System:  Local-Panel MDS-specific HMI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2.3"/>
    <x v="3"/>
    <s v="DCC-based SCADA  (PY5)"/>
    <s v="Operator Screen Fuel System:  DCC-based SCADA 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2.4"/>
    <x v="3"/>
    <s v="DCC-based SCADA (PY6)"/>
    <s v="Operator Screen Fuel System:  DCC-based SCADA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3.1"/>
    <x v="3"/>
    <s v="Local-Panel MDS-specific HMI (PY5)"/>
    <s v="Operator Screen Gensets:  Local-Panel MDS-specific HMI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39.78000000000009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3.2"/>
    <x v="3"/>
    <s v="Local-Panel MDS-specific HMI (PY6)"/>
    <s v="Operator Screen Gensets:   Local-Panel MDS-specific HMI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59.98527000000013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3.3"/>
    <x v="3"/>
    <s v="DCC-based SCADA (PY5)"/>
    <s v="Operator Screen Gensets:   DCC-based SCADA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09.67"/>
    <n v="0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9.3.4"/>
    <x v="3"/>
    <s v="DCC-based SCADA (PY6)"/>
    <s v="Operator Screen Gensets:   DCC-based SCADA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39.9779050000002"/>
    <n v="0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9.4.3"/>
    <x v="3"/>
    <s v="DCC-based SCADA (PY5)"/>
    <s v="Operator Screen Rodwell: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n v="40"/>
    <m/>
    <m/>
    <n v="40"/>
    <n v="0.26666666666666666"/>
    <n v="0"/>
    <n v="0"/>
    <n v="0"/>
    <n v="0"/>
    <n v="0"/>
    <n v="0"/>
    <n v="0"/>
    <n v="0"/>
    <n v="0"/>
    <n v="4698.9000000000005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4.4"/>
    <x v="3"/>
    <s v="DCC-based SCADA (PY6)"/>
    <s v="Operator Screen Rodwell: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40"/>
    <m/>
    <m/>
    <n v="40"/>
    <n v="0.26666666666666666"/>
    <n v="0"/>
    <n v="0"/>
    <n v="0"/>
    <n v="0"/>
    <n v="0"/>
    <n v="0"/>
    <n v="0"/>
    <n v="0"/>
    <n v="0"/>
    <n v="4799.9263500000006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9.5.1"/>
    <x v="3"/>
    <s v="Local-Panel MDS-specific HMI (PY5)"/>
    <s v="Operator Screen HPP: Local-Panel MDS-specific HMI (PY5)"/>
    <x v="5"/>
    <x v="0"/>
    <s v="Labor - Task"/>
    <s v="EN-EE"/>
    <s v="D - Expert Opinion"/>
    <n v="115"/>
    <n v="115"/>
    <n v="0"/>
    <n v="0"/>
    <s v="Off Ice"/>
    <s v="C3"/>
    <n v="0.2"/>
    <n v="422.90100000000007"/>
    <n v="0"/>
    <m/>
    <m/>
    <m/>
    <m/>
    <m/>
    <m/>
    <m/>
    <m/>
    <m/>
    <m/>
    <m/>
    <n v="18"/>
    <m/>
    <n v="18"/>
    <n v="0.12"/>
    <n v="0"/>
    <n v="0"/>
    <n v="0"/>
    <n v="0"/>
    <n v="0"/>
    <n v="0"/>
    <n v="0"/>
    <n v="0"/>
    <n v="0"/>
    <n v="0"/>
    <n v="2114.5050000000001"/>
    <n v="0"/>
    <n v="2114.5050000000001"/>
    <n v="0"/>
    <n v="2114.5050000000001"/>
    <n v="422.901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4.5050000000001"/>
    <n v="1"/>
    <n v="1.0215000000000001"/>
    <n v="1.0434622500000001"/>
    <n v="1.0658966883750003"/>
    <n v="1.0888134671750629"/>
    <n v="2114.5050000000001"/>
    <n v="0"/>
    <n v="0"/>
    <n v="0"/>
    <n v="0"/>
    <n v="0"/>
    <n v="0"/>
    <n v="0"/>
    <x v="8"/>
  </r>
  <r>
    <n v="1.2"/>
    <s v="1.2.4.3.9.5.2"/>
    <x v="3"/>
    <s v="Local-Panel MDS-specific HMI (PY6)"/>
    <s v="Operator Screen HPP: Local-Panel MDS-specific HMI (PY6)"/>
    <x v="5"/>
    <x v="0"/>
    <s v="Labor - Task"/>
    <s v="EN-EE"/>
    <s v="D - Expert Opinion"/>
    <n v="115"/>
    <n v="115"/>
    <n v="0"/>
    <n v="0"/>
    <s v="Off Ice"/>
    <s v="C3"/>
    <n v="0.2"/>
    <n v="431.9933715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"/>
    <m/>
    <n v="18"/>
    <n v="0.12"/>
    <n v="0"/>
    <n v="0"/>
    <n v="0"/>
    <n v="0"/>
    <n v="0"/>
    <n v="0"/>
    <n v="0"/>
    <n v="0"/>
    <n v="0"/>
    <n v="0"/>
    <n v="2159.9668575000005"/>
    <n v="0"/>
    <n v="2159.9668575000005"/>
    <n v="0"/>
    <n v="2159.9668575000005"/>
    <n v="431.9933715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9.9668575000005"/>
    <n v="1"/>
    <n v="1.0215000000000001"/>
    <n v="1.0434622500000001"/>
    <n v="1.0658966883750003"/>
    <n v="1.0888134671750629"/>
    <n v="0"/>
    <n v="2159.9668575000005"/>
    <n v="0"/>
    <n v="0"/>
    <n v="0"/>
    <n v="0"/>
    <n v="0"/>
    <n v="0"/>
    <x v="8"/>
  </r>
  <r>
    <n v="1.2"/>
    <s v="1.2.4.3.9.5.3"/>
    <x v="3"/>
    <s v="DCC-based SCADA (PY5)"/>
    <s v="Operator Screen HPP: 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40"/>
    <m/>
    <n v="40"/>
    <n v="0.26666666666666666"/>
    <n v="0"/>
    <n v="0"/>
    <n v="0"/>
    <n v="0"/>
    <n v="0"/>
    <n v="0"/>
    <n v="0"/>
    <n v="0"/>
    <n v="0"/>
    <n v="0"/>
    <n v="4698.9000000000005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5.4"/>
    <x v="3"/>
    <s v="DCC-based SCADA (PY6)"/>
    <s v="Operator Screen HPP: 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40"/>
    <m/>
    <n v="40"/>
    <n v="0.26666666666666666"/>
    <n v="0"/>
    <n v="0"/>
    <n v="0"/>
    <n v="0"/>
    <n v="0"/>
    <n v="0"/>
    <n v="0"/>
    <n v="0"/>
    <n v="0"/>
    <n v="0"/>
    <n v="4799.9263500000006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9.6.1"/>
    <x v="3"/>
    <s v="Local-Panel MDS-specific HMI (PY5)"/>
    <s v="Operator Screen PHS: Local-Panel MDS-specific HMI (PY5)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879.5600000000002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3.9.6.2"/>
    <x v="3"/>
    <s v="Local-Panel MDS-specific HMI (PY6)"/>
    <s v="Operator Screen PHS: Local-Panel MDS-specific HMI (PY6)"/>
    <x v="5"/>
    <x v="0"/>
    <s v="Labor - Task"/>
    <s v="EN-E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919.9705400000003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8"/>
  </r>
  <r>
    <n v="1.2"/>
    <s v="1.2.4.3.9.6.3"/>
    <x v="3"/>
    <s v="DCC-based SCADA (PY5)"/>
    <s v="Operator Screen PHS: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6.4"/>
    <x v="3"/>
    <s v="DCC-based SCADA (PY6)"/>
    <s v="Operator Screen PHS: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799.9263500000006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10.1"/>
    <x v="3"/>
    <s v="SCADA - DrillHead (PY5)"/>
    <s v="TOS Operator Screen: SCADA - DrillHead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2"/>
    <x v="3"/>
    <s v="SCADA - DrillHead (PY6)"/>
    <s v="TOS Operator Screen:  SCADA - DrillHead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3"/>
    <x v="3"/>
    <s v="SCADA - Drill_Settings (PY5)"/>
    <s v="TOS Operator Screen:  SCADA - Drill_Settings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4"/>
    <x v="3"/>
    <s v="SCADA - Drill_Settings (PY6)"/>
    <s v="TOS Operator Screen:  SCADA - Drill_Settings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5"/>
    <x v="3"/>
    <s v="SCADA - Drilling_Drill Control (PY5)"/>
    <s v="TOS Operator Screen:  SCADA - SCADA - Drilling_Drill Control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09.67"/>
    <n v="0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6"/>
    <x v="3"/>
    <s v="SCADA - Drilling_Drill Control (PY6)"/>
    <s v="TOS Operator Screen:  SCADA - Drilling_Drill Control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39.9779050000002"/>
    <n v="0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7"/>
    <x v="3"/>
    <s v="SCADA - Drilling_Cable Level Wind (PY5)"/>
    <s v="TOS Operator Screen:  SCADA - SCADA - Drilling_Cable Level Wind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09.67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8"/>
    <x v="3"/>
    <s v="SCADA - Drilling_Cable Level Wind (PY6)"/>
    <s v="TOS Operator Screen:  SCADA - Drilling_Cable Level Wind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39.9779050000002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9"/>
    <x v="3"/>
    <s v="SCADA - Drilling_Hose Level Wind (PY5)"/>
    <s v="TOS Operator Screen:  SCADA - Drilling_Hose Level Wind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09.67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10"/>
    <x v="3"/>
    <s v="SCADA - Drilling_Hose Level Wind (PY6)"/>
    <s v="TOS Operator Screen:  SCADA - Drilling_Hose Level Wind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39.9779050000002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11"/>
    <x v="3"/>
    <s v="SCADA - Return Water Pump (PY5)"/>
    <s v="TOS Operator Screen:  SCADA - Return Water Pump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m/>
    <m/>
    <n v="8"/>
    <m/>
    <n v="8"/>
    <n v="5.333333333333333E-2"/>
    <n v="0"/>
    <n v="0"/>
    <n v="0"/>
    <n v="0"/>
    <n v="0"/>
    <n v="0"/>
    <n v="0"/>
    <n v="0"/>
    <n v="0"/>
    <n v="0"/>
    <n v="939.78000000000009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12"/>
    <x v="3"/>
    <s v="SCADA - Return Water Pump (PY6)"/>
    <s v="TOS Operator Screen:  SCADA - Return Water Pump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8"/>
    <m/>
    <n v="8"/>
    <n v="5.333333333333333E-2"/>
    <n v="0"/>
    <n v="0"/>
    <n v="0"/>
    <n v="0"/>
    <n v="0"/>
    <n v="0"/>
    <n v="0"/>
    <n v="0"/>
    <n v="0"/>
    <n v="0"/>
    <n v="959.98527000000013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13"/>
    <x v="3"/>
    <s v="SCADA - Deployment - Cable (PY5)"/>
    <s v="TOS Operator Screen:  SCADA - Deployment - Cable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m/>
    <m/>
    <m/>
    <n v="8"/>
    <n v="8"/>
    <n v="5.333333333333333E-2"/>
    <n v="0"/>
    <n v="0"/>
    <n v="0"/>
    <n v="0"/>
    <n v="0"/>
    <n v="0"/>
    <n v="0"/>
    <n v="0"/>
    <n v="0"/>
    <n v="0"/>
    <n v="0"/>
    <n v="939.78000000000009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14"/>
    <x v="3"/>
    <s v="SCADA - Deployment - Cable (PY6)"/>
    <s v="TOS Operator Screen:  SCADA - Deployment - Cable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8"/>
    <n v="8"/>
    <n v="5.333333333333333E-2"/>
    <n v="0"/>
    <n v="0"/>
    <n v="0"/>
    <n v="0"/>
    <n v="0"/>
    <n v="0"/>
    <n v="0"/>
    <n v="0"/>
    <n v="0"/>
    <n v="0"/>
    <n v="0"/>
    <n v="959.98527000000013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15"/>
    <x v="3"/>
    <s v="SCADA - Deployment Settings (PY5)"/>
    <s v="TOS Operator Screen:  SCADA - Deployment Settings (PY5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m/>
    <m/>
    <m/>
    <m/>
    <m/>
    <m/>
    <m/>
    <n v="10"/>
    <n v="10"/>
    <n v="6.6666666666666666E-2"/>
    <n v="0"/>
    <n v="0"/>
    <n v="0"/>
    <n v="0"/>
    <n v="0"/>
    <n v="0"/>
    <n v="0"/>
    <n v="0"/>
    <n v="0"/>
    <n v="0"/>
    <n v="0"/>
    <n v="1174.7250000000001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3.10.16"/>
    <x v="3"/>
    <s v="SCADA - Deployment Settings (PY6)"/>
    <s v="TOS Operator Screen:  SCADA - Deployment Settings (PY6)"/>
    <x v="5"/>
    <x v="0"/>
    <s v="Labor - Task"/>
    <s v="EN-EE"/>
    <s v="D - Expert Opinion"/>
    <n v="115"/>
    <n v="115"/>
    <n v="0"/>
    <n v="0"/>
    <s v="Off Ice"/>
    <s v="C3"/>
    <n v="0.2"/>
    <n v="239.9963175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0"/>
    <n v="10"/>
    <n v="6.6666666666666666E-2"/>
    <n v="0"/>
    <n v="0"/>
    <n v="0"/>
    <n v="0"/>
    <n v="0"/>
    <n v="0"/>
    <n v="0"/>
    <n v="0"/>
    <n v="0"/>
    <n v="0"/>
    <n v="0"/>
    <n v="1199.9815875000002"/>
    <n v="1199.9815875000002"/>
    <n v="0"/>
    <n v="1199.9815875000002"/>
    <n v="239.9963175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.9815875000002"/>
    <n v="1"/>
    <n v="1.0215000000000001"/>
    <n v="1.0434622500000001"/>
    <n v="1.0658966883750003"/>
    <n v="1.0888134671750629"/>
    <n v="0"/>
    <n v="1199.9815875000002"/>
    <n v="0"/>
    <n v="0"/>
    <n v="0"/>
    <n v="0"/>
    <n v="0"/>
    <n v="0"/>
    <x v="8"/>
  </r>
  <r>
    <n v="1.2"/>
    <s v="1.2.4.3.11.1"/>
    <x v="3"/>
    <s v="Build DCC dB schema (PY5)"/>
    <s v="TOS Operator Screen:  Build DCC dB schema (PY5)"/>
    <x v="5"/>
    <x v="0"/>
    <s v="Labor - Task"/>
    <s v="EN-EE"/>
    <s v="D - Expert Opinion"/>
    <n v="115"/>
    <n v="115"/>
    <n v="0"/>
    <n v="0"/>
    <s v="Off Ice"/>
    <s v="C3"/>
    <n v="0.2"/>
    <n v="1879.5600000000004"/>
    <n v="0"/>
    <m/>
    <m/>
    <m/>
    <m/>
    <m/>
    <m/>
    <m/>
    <n v="40"/>
    <n v="40"/>
    <m/>
    <m/>
    <m/>
    <m/>
    <n v="80"/>
    <n v="0.53333333333333333"/>
    <n v="0"/>
    <n v="0"/>
    <n v="0"/>
    <n v="0"/>
    <n v="0"/>
    <n v="0"/>
    <n v="4698.9000000000005"/>
    <n v="4698.9000000000005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3.11.2"/>
    <x v="3"/>
    <s v="Build DCC dB schema (PY6)"/>
    <s v="TOS Operator Screen:  Build DCC dB schema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9599.8527000000013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3.11.3"/>
    <x v="3"/>
    <s v="Build Drill dB schema (PY5)"/>
    <s v="TOS Operator Screen:  Build Drill dB schem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698.9000000000005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11.4"/>
    <x v="3"/>
    <s v="Build Drill dB schema (PY6)"/>
    <s v="TOS Operator Screen:  Build Drill dB schem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799.9263500000006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11.5"/>
    <x v="3"/>
    <s v="Build Deploy dB schema (PY5)"/>
    <s v="TOS Operator Screen:  Build Deploy dB schema (PY5)"/>
    <x v="5"/>
    <x v="0"/>
    <s v="Labor - Task"/>
    <s v="EN-EE"/>
    <s v="D - Expert Opinion"/>
    <n v="115"/>
    <n v="115"/>
    <n v="0"/>
    <n v="0"/>
    <s v="Off Ice"/>
    <s v="C3"/>
    <n v="0.2"/>
    <n v="704.83500000000004"/>
    <n v="0"/>
    <m/>
    <m/>
    <m/>
    <m/>
    <m/>
    <m/>
    <m/>
    <m/>
    <m/>
    <n v="30"/>
    <m/>
    <m/>
    <m/>
    <n v="30"/>
    <n v="0.2"/>
    <n v="0"/>
    <n v="0"/>
    <n v="0"/>
    <n v="0"/>
    <n v="0"/>
    <n v="0"/>
    <n v="0"/>
    <n v="0"/>
    <n v="3524.1750000000002"/>
    <n v="0"/>
    <n v="0"/>
    <n v="0"/>
    <n v="3524.1750000000002"/>
    <n v="0"/>
    <n v="3524.1750000000002"/>
    <n v="704.835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.1750000000002"/>
    <n v="1"/>
    <n v="1.0215000000000001"/>
    <n v="1.0434622500000001"/>
    <n v="1.0658966883750003"/>
    <n v="1.0888134671750629"/>
    <n v="3524.1750000000002"/>
    <n v="0"/>
    <n v="0"/>
    <n v="0"/>
    <n v="0"/>
    <n v="0"/>
    <n v="0"/>
    <n v="0"/>
    <x v="8"/>
  </r>
  <r>
    <n v="1.2"/>
    <s v="1.2.4.3.11.6"/>
    <x v="3"/>
    <s v="Build Deploy dB schema (PY6)"/>
    <s v="TOS Operator Screen:  Build Deploy dB schema (PY6)"/>
    <x v="5"/>
    <x v="0"/>
    <s v="Labor - Task"/>
    <s v="EN-EE"/>
    <s v="D - Expert Opinion"/>
    <n v="115"/>
    <n v="115"/>
    <n v="0"/>
    <n v="0"/>
    <s v="Off Ice"/>
    <s v="C3"/>
    <n v="0.2"/>
    <n v="719.9889525000002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0"/>
    <m/>
    <m/>
    <m/>
    <n v="30"/>
    <n v="0.2"/>
    <n v="0"/>
    <n v="0"/>
    <n v="0"/>
    <n v="0"/>
    <n v="0"/>
    <n v="0"/>
    <n v="0"/>
    <n v="0"/>
    <n v="3599.9447625000007"/>
    <n v="0"/>
    <n v="0"/>
    <n v="0"/>
    <n v="3599.9447625000007"/>
    <n v="0"/>
    <n v="3599.9447625000007"/>
    <n v="719.9889525000002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.9447625000007"/>
    <n v="1"/>
    <n v="1.0215000000000001"/>
    <n v="1.0434622500000001"/>
    <n v="1.0658966883750003"/>
    <n v="1.0888134671750629"/>
    <n v="0"/>
    <n v="3599.9447625000007"/>
    <n v="0"/>
    <n v="0"/>
    <n v="0"/>
    <n v="0"/>
    <n v="0"/>
    <n v="0"/>
    <x v="8"/>
  </r>
  <r>
    <n v="1.2"/>
    <s v="1.2.4.3.12"/>
    <x v="3"/>
    <s v="CS SW Standup Production Computing Hardware, Configure, Verify before Shipment (3x systems) (PY6)"/>
    <s v="Controls Software: CS SW Standup Production Computing Hardware, Configure, Verify before Shipment (3x systems) (PY6)"/>
    <x v="5"/>
    <x v="0"/>
    <s v="Labor - Task"/>
    <s v="EN-EE"/>
    <s v="D - Expert Opinion"/>
    <n v="115"/>
    <n v="115"/>
    <n v="0"/>
    <n v="0"/>
    <s v="Off Ice"/>
    <s v="C4"/>
    <n v="0.35"/>
    <n v="5879.90977875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30"/>
    <n v="30"/>
    <n v="30"/>
    <n v="30"/>
    <m/>
    <m/>
    <n v="140"/>
    <n v="0.93333333333333335"/>
    <n v="0"/>
    <n v="0"/>
    <n v="0"/>
    <n v="0"/>
    <n v="0"/>
    <n v="2399.9631750000003"/>
    <n v="3599.9447625000007"/>
    <n v="3599.9447625000007"/>
    <n v="3599.9447625000007"/>
    <n v="3599.9447625000007"/>
    <n v="0"/>
    <n v="0"/>
    <n v="16799.742225000002"/>
    <n v="0"/>
    <n v="16799.742225000002"/>
    <n v="5879.90977875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9.742225000002"/>
    <n v="1"/>
    <n v="1.0215000000000001"/>
    <n v="1.0434622500000001"/>
    <n v="1.0658966883750003"/>
    <n v="1.0888134671750629"/>
    <n v="0"/>
    <n v="16799.742225000002"/>
    <n v="0"/>
    <n v="0"/>
    <n v="0"/>
    <n v="0"/>
    <n v="0"/>
    <n v="0"/>
    <x v="8"/>
  </r>
  <r>
    <n v="1.2"/>
    <s v="1.2.4.3.13"/>
    <x v="3"/>
    <s v="CS SW MDS-specific HMI Refinement (PY7)"/>
    <s v="Controls Software: CS SW MDS-specific HMI Refinement (PY7)"/>
    <x v="5"/>
    <x v="0"/>
    <s v="Labor - Task"/>
    <s v="EN-EE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n v="20"/>
    <n v="20"/>
    <n v="20"/>
    <m/>
    <m/>
    <n v="80"/>
    <n v="0.53333333333333333"/>
    <n v="0"/>
    <n v="0"/>
    <n v="0"/>
    <n v="0"/>
    <n v="0"/>
    <n v="0"/>
    <n v="2451.5623832625006"/>
    <n v="2451.5623832625006"/>
    <n v="2451.5623832625006"/>
    <n v="2451.5623832625006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8"/>
  </r>
  <r>
    <n v="1.2"/>
    <s v="1.2.4.3.14"/>
    <x v="3"/>
    <s v="CS SW DCC-based SCADA Refinement (PY7)"/>
    <s v="Controls Software: CS SW DCC-based SCADA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3.15"/>
    <x v="3"/>
    <s v="CS SW TOS-based SCADA Refinement (PY7)"/>
    <s v="Controls Software: CS SW TOS-based SCADA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3.16"/>
    <x v="3"/>
    <s v="CS SW dB Refinement (PY7)"/>
    <s v="Controls Software: CS SW dB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4.4"/>
    <x v="3"/>
    <s v="Programming and Testing at PSL"/>
    <s v="Motor Drives: Programming and Testing at PSL (PSL_Engineer)"/>
    <x v="5"/>
    <x v="0"/>
    <s v="Labor - Task"/>
    <s v="EN-EE"/>
    <s v="D - Expert Opinion"/>
    <n v="115"/>
    <n v="115"/>
    <n v="0"/>
    <n v="0"/>
    <s v="Off Ice"/>
    <s v="C3"/>
    <n v="0.2"/>
    <n v="3171.7575000000006"/>
    <n v="0"/>
    <m/>
    <m/>
    <m/>
    <m/>
    <m/>
    <m/>
    <n v="35"/>
    <n v="35"/>
    <m/>
    <n v="35"/>
    <m/>
    <n v="30"/>
    <m/>
    <n v="135"/>
    <n v="0.89999999999999991"/>
    <n v="0"/>
    <n v="0"/>
    <n v="0"/>
    <n v="0"/>
    <n v="0"/>
    <n v="4111.5375000000004"/>
    <n v="4111.5375000000004"/>
    <n v="0"/>
    <n v="4111.5375000000004"/>
    <n v="0"/>
    <n v="3524.1750000000002"/>
    <n v="0"/>
    <n v="15858.787500000002"/>
    <n v="0"/>
    <n v="15858.787500000002"/>
    <n v="3171.7575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58.787500000002"/>
    <n v="1"/>
    <n v="1.0215000000000001"/>
    <n v="1.0434622500000001"/>
    <n v="1.0658966883750003"/>
    <n v="1.0888134671750629"/>
    <n v="15858.7875"/>
    <n v="0"/>
    <n v="0"/>
    <n v="0"/>
    <n v="0"/>
    <n v="0"/>
    <n v="0"/>
    <n v="0"/>
    <x v="8"/>
  </r>
  <r>
    <n v="1.2"/>
    <s v="1.2.4.5.6"/>
    <x v="3"/>
    <s v="E-Stop Resupply (PY6)"/>
    <s v="E-stop: Estop PY6 Resupply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2879.9558100000004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8"/>
  </r>
  <r>
    <n v="1.2"/>
    <s v="1.2.4.5.6"/>
    <x v="3"/>
    <s v="E-Stop Resupply (PY6)"/>
    <s v="E-stop: Estop PY6 Resupply"/>
    <x v="5"/>
    <x v="0"/>
    <s v="Labor - Task"/>
    <s v="TE"/>
    <s v="D - Expert Opinion"/>
    <n v="77"/>
    <n v="77"/>
    <n v="0"/>
    <n v="0"/>
    <s v="Off Ice"/>
    <s v="C4"/>
    <n v="0.35"/>
    <n v="674.9113833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1928.3182380000003"/>
    <n v="0"/>
    <n v="0"/>
    <n v="0"/>
    <n v="0"/>
    <n v="1928.3182380000003"/>
    <n v="0"/>
    <n v="1928.3182380000003"/>
    <n v="674.9113833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.3182380000003"/>
    <n v="1"/>
    <n v="1.0215000000000001"/>
    <n v="1.0434622500000001"/>
    <n v="1.0658966883750003"/>
    <n v="1.0888134671750629"/>
    <n v="0"/>
    <n v="1928.3182380000003"/>
    <n v="0"/>
    <n v="0"/>
    <n v="0"/>
    <n v="0"/>
    <n v="0"/>
    <n v="0"/>
    <x v="8"/>
  </r>
  <r>
    <n v="1.2"/>
    <s v="1.2.4.5.6"/>
    <x v="3"/>
    <s v="E-Stop Resupply (PY6)"/>
    <s v="E-stop: Estop PY6 Resupply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5000"/>
    <m/>
    <m/>
    <m/>
    <m/>
    <n v="0"/>
    <n v="0"/>
    <n v="0"/>
    <n v="0"/>
    <n v="0"/>
    <n v="0"/>
    <n v="0"/>
    <n v="0"/>
    <n v="0"/>
    <n v="500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5.7"/>
    <x v="3"/>
    <s v="E-Stop Resupply (PY7)"/>
    <s v="E-stop: Estop PY7 Resupply"/>
    <x v="5"/>
    <x v="0"/>
    <s v="Labor - Task"/>
    <s v="EN-EE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2941.8748599150008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8"/>
  </r>
  <r>
    <n v="1.2"/>
    <s v="1.2.4.5.7"/>
    <x v="3"/>
    <s v="E-Stop Resupply (PY7)"/>
    <s v="E-stop: Estop PY7 Resupply"/>
    <x v="5"/>
    <x v="0"/>
    <s v="Labor - Task"/>
    <s v="TE"/>
    <s v="D - Expert Opinion"/>
    <n v="77"/>
    <n v="77"/>
    <n v="0"/>
    <n v="0"/>
    <s v="Off Ice"/>
    <s v="C4"/>
    <n v="0.35"/>
    <n v="689.4219780409500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1969.7770801170004"/>
    <n v="0"/>
    <n v="0"/>
    <n v="0"/>
    <n v="0"/>
    <n v="1969.7770801170004"/>
    <n v="0"/>
    <n v="1969.7770801170004"/>
    <n v="689.42197804095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.7770801170004"/>
    <n v="1"/>
    <n v="1.0215000000000001"/>
    <n v="1.0434622500000001"/>
    <n v="1.0658966883750003"/>
    <n v="1.0888134671750629"/>
    <n v="0"/>
    <n v="0"/>
    <n v="1969.7770801170004"/>
    <n v="0"/>
    <n v="0"/>
    <n v="0"/>
    <n v="0"/>
    <n v="0"/>
    <x v="8"/>
  </r>
  <r>
    <n v="1.2"/>
    <s v="1.2.4.5.7"/>
    <x v="3"/>
    <s v="E-Stop Resupply (PY7)"/>
    <s v="E-stop: Estop PY7 Resupply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5000"/>
    <m/>
    <m/>
    <m/>
    <m/>
    <n v="0"/>
    <n v="0"/>
    <n v="0"/>
    <n v="0"/>
    <n v="0"/>
    <n v="0"/>
    <n v="0"/>
    <n v="0"/>
    <n v="0"/>
    <n v="500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6.3"/>
    <x v="3"/>
    <s v="Update Workspace (desk, chairs), Procure Printer &amp; Accessories"/>
    <s v="DCC: Update Workspace (desk, chairs), Procure Printer &amp; Accessories"/>
    <x v="5"/>
    <x v="0"/>
    <s v="Labor Hours"/>
    <s v="EN-EE"/>
    <s v="C - Engineering Buildup"/>
    <n v="115"/>
    <n v="115"/>
    <n v="0"/>
    <n v="0"/>
    <s v="Off Ice"/>
    <s v="C3"/>
    <n v="0.2"/>
    <n v="751.82400000000007"/>
    <n v="0"/>
    <m/>
    <m/>
    <m/>
    <m/>
    <m/>
    <n v="8"/>
    <n v="24"/>
    <m/>
    <m/>
    <m/>
    <m/>
    <m/>
    <m/>
    <n v="32"/>
    <n v="0.21333333333333332"/>
    <n v="0"/>
    <n v="0"/>
    <n v="0"/>
    <n v="0"/>
    <n v="939.78000000000009"/>
    <n v="2819.34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6.3"/>
    <x v="3"/>
    <s v="Update Workspace (desk, chairs), Procure Printer &amp; Accessories"/>
    <s v="DCC: Update Workspace (desk, chairs), Procure Printer &amp; Accessories"/>
    <x v="5"/>
    <x v="3"/>
    <s v="CapEx"/>
    <m/>
    <s v="C - Engineering Buildup"/>
    <m/>
    <n v="1"/>
    <n v="0"/>
    <n v="0.53"/>
    <s v="Off Ice"/>
    <s v="C2"/>
    <n v="0.125"/>
    <n v="1346.25"/>
    <n v="0"/>
    <m/>
    <m/>
    <m/>
    <m/>
    <m/>
    <n v="10770"/>
    <m/>
    <m/>
    <m/>
    <m/>
    <m/>
    <m/>
    <m/>
    <n v="0"/>
    <n v="0"/>
    <n v="0"/>
    <n v="0"/>
    <n v="0"/>
    <n v="0"/>
    <n v="10770"/>
    <n v="0"/>
    <n v="0"/>
    <n v="0"/>
    <n v="0"/>
    <n v="0"/>
    <n v="0"/>
    <n v="0"/>
    <n v="10770"/>
    <n v="0"/>
    <n v="10770"/>
    <n v="1346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7.3"/>
    <x v="3"/>
    <s v="Fabricate and Test SES &amp; SES to TOS Cables - Signal"/>
    <s v="Outdoor Cables: Fabricate and Test SES &amp; SES to TOS Cables - Signal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n v="10"/>
    <n v="10"/>
    <n v="10"/>
    <n v="10"/>
    <m/>
    <m/>
    <n v="40"/>
    <n v="0.26666666666666666"/>
    <n v="0"/>
    <n v="0"/>
    <n v="0"/>
    <n v="0"/>
    <n v="0"/>
    <n v="0"/>
    <n v="1174.7250000000001"/>
    <n v="1174.7250000000001"/>
    <n v="1174.7250000000001"/>
    <n v="1174.7250000000001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7.4"/>
    <x v="3"/>
    <s v="CS Cabling Resupply (PY6)"/>
    <s v="Outdoor Cables: CS Cabling Resupply (PY6)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39.9779050000002"/>
    <n v="1439.9779050000002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8"/>
  </r>
  <r>
    <n v="1.2"/>
    <s v="1.2.4.7.4"/>
    <x v="3"/>
    <s v="CS Cabling Resupply (PY6)"/>
    <s v="Outdoor Cables: CS Cabling Resupply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n v="2500"/>
    <m/>
    <m/>
    <m/>
    <m/>
    <m/>
    <n v="0"/>
    <n v="0"/>
    <n v="0"/>
    <n v="0"/>
    <n v="0"/>
    <n v="0"/>
    <n v="0"/>
    <n v="2500"/>
    <n v="25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7.5"/>
    <x v="3"/>
    <s v="CS Cabling Resupply (PY7)"/>
    <s v="Outdoor Cables: CS Cabling Resupply (PY7)"/>
    <x v="5"/>
    <x v="0"/>
    <s v="Labor - Task"/>
    <s v="EN-EE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70.9374299575004"/>
    <n v="1470.9374299575004"/>
    <n v="0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8"/>
  </r>
  <r>
    <n v="1.2"/>
    <s v="1.2.4.7.5"/>
    <x v="3"/>
    <s v="CS Cabling Resupply (PY7)"/>
    <s v="Outdoor Cables: CS Cabling Resupply (PY7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n v="2500"/>
    <m/>
    <m/>
    <m/>
    <m/>
    <m/>
    <n v="0"/>
    <n v="0"/>
    <n v="0"/>
    <n v="0"/>
    <n v="0"/>
    <n v="0"/>
    <n v="0"/>
    <n v="2500"/>
    <n v="25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1"/>
    <x v="3"/>
    <s v="Procure sample temperature display and digital thermostat, install in test bed heater, test"/>
    <s v="CS: Procure sample temperature display and digital thermostat, install in test bed heater, test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n v="8"/>
    <m/>
    <m/>
    <m/>
    <m/>
    <m/>
    <m/>
    <m/>
    <m/>
    <m/>
    <m/>
    <m/>
    <n v="8"/>
    <n v="5.333333333333333E-2"/>
    <n v="939.78000000000009"/>
    <n v="0"/>
    <n v="0"/>
    <n v="0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1"/>
    <x v="3"/>
    <s v="Procure sample temperature display and digital thermostat, install in test bed heater, test"/>
    <s v="CS: Procure sample temperature display and digital thermostat, install in test bed heater, test"/>
    <x v="5"/>
    <x v="3"/>
    <s v="CapEx"/>
    <m/>
    <s v="D - Expert Opinion"/>
    <m/>
    <n v="1"/>
    <n v="0"/>
    <n v="0.53"/>
    <s v="Off Ice"/>
    <s v="C2"/>
    <n v="0.125"/>
    <n v="37.5"/>
    <n v="0"/>
    <m/>
    <n v="300"/>
    <m/>
    <m/>
    <m/>
    <m/>
    <m/>
    <m/>
    <m/>
    <m/>
    <m/>
    <m/>
    <m/>
    <n v="0"/>
    <n v="0"/>
    <n v="300"/>
    <n v="0"/>
    <n v="0"/>
    <n v="0"/>
    <n v="0"/>
    <n v="0"/>
    <n v="0"/>
    <n v="0"/>
    <n v="0"/>
    <n v="0"/>
    <n v="0"/>
    <n v="0"/>
    <n v="300"/>
    <n v="0"/>
    <n v="300"/>
    <n v="37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2"/>
    <x v="3"/>
    <s v="Select and procure temperature display units for heater controls, conversion hardware"/>
    <s v="CS: Select and procure temperature display units for heater controls, conversion hardware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n v="8"/>
    <m/>
    <m/>
    <m/>
    <m/>
    <m/>
    <m/>
    <m/>
    <m/>
    <m/>
    <m/>
    <n v="8"/>
    <n v="5.333333333333333E-2"/>
    <n v="0"/>
    <n v="939.78000000000009"/>
    <n v="0"/>
    <n v="0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2"/>
    <x v="3"/>
    <s v="Select and procure temperature display units for heater controls, conversion hardware"/>
    <s v="CS: Select and procure temperature display units for heater controls, conversion hardware"/>
    <x v="5"/>
    <x v="3"/>
    <s v="CapEx"/>
    <m/>
    <s v="C - Engineering Buildup"/>
    <m/>
    <n v="1"/>
    <n v="0"/>
    <n v="0.53"/>
    <s v="Off Ice"/>
    <s v="C2"/>
    <n v="0.125"/>
    <n v="562.5"/>
    <n v="0"/>
    <m/>
    <m/>
    <n v="4500"/>
    <m/>
    <m/>
    <m/>
    <m/>
    <m/>
    <m/>
    <m/>
    <m/>
    <m/>
    <m/>
    <n v="0"/>
    <n v="0"/>
    <n v="0"/>
    <n v="4500"/>
    <n v="0"/>
    <n v="0"/>
    <n v="0"/>
    <n v="0"/>
    <n v="0"/>
    <n v="0"/>
    <n v="0"/>
    <n v="0"/>
    <n v="0"/>
    <n v="0"/>
    <n v="4500"/>
    <n v="0"/>
    <n v="4500"/>
    <n v="562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3"/>
    <x v="3"/>
    <s v="Replace temperature display units, remove RTD DGHs, transfer net connections, test"/>
    <s v="CS: Replace temperature display units, remove RTD DGHs, transfer net connections, tes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24"/>
    <m/>
    <m/>
    <m/>
    <m/>
    <m/>
    <m/>
    <m/>
    <m/>
    <m/>
    <n v="24"/>
    <n v="0.16"/>
    <n v="0"/>
    <n v="0"/>
    <n v="2819.34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2.3"/>
    <x v="3"/>
    <s v="Replace temperature display units, remove RTD DGHs, transfer net connections, test"/>
    <s v="CS: Replace temperature display units, remove RTD DGHs, transfer net connections, test"/>
    <x v="5"/>
    <x v="0"/>
    <s v="Labor - Task"/>
    <s v="TE"/>
    <s v="D - Expert Opinion"/>
    <n v="77"/>
    <n v="77"/>
    <n v="0"/>
    <n v="0"/>
    <s v="Off Ice"/>
    <s v="C3"/>
    <n v="0.2"/>
    <n v="1573.1100000000001"/>
    <n v="0"/>
    <m/>
    <m/>
    <m/>
    <n v="100"/>
    <m/>
    <m/>
    <m/>
    <m/>
    <m/>
    <m/>
    <m/>
    <m/>
    <m/>
    <n v="100"/>
    <n v="0.66666666666666663"/>
    <n v="0"/>
    <n v="0"/>
    <n v="7865.55"/>
    <n v="0"/>
    <n v="0"/>
    <n v="0"/>
    <n v="0"/>
    <n v="0"/>
    <n v="0"/>
    <n v="0"/>
    <n v="0"/>
    <n v="0"/>
    <n v="7865.55"/>
    <n v="0"/>
    <n v="7865.55"/>
    <n v="1573.11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5.55"/>
    <n v="1"/>
    <n v="1.0215000000000001"/>
    <n v="1.0434622500000001"/>
    <n v="1.0658966883750003"/>
    <n v="1.0888134671750629"/>
    <n v="7865.55"/>
    <n v="0"/>
    <n v="0"/>
    <n v="0"/>
    <n v="0"/>
    <n v="0"/>
    <n v="0"/>
    <n v="0"/>
    <x v="8"/>
  </r>
  <r>
    <n v="1.2"/>
    <s v="1.2.4.8.1.2.4"/>
    <x v="3"/>
    <s v="Select and procure digital thermostats for heater controls, conversion hardware"/>
    <s v="CS: Select and procure digital thermostats for heater controls, conversion hardware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4"/>
    <x v="3"/>
    <s v="Select and procure digital thermostats for heater controls, conversion hardware"/>
    <s v="CS: Select and procure digital thermostats for heater controls, conversion hardware"/>
    <x v="5"/>
    <x v="3"/>
    <s v="CapEx"/>
    <m/>
    <s v="C - Engineering Buildup"/>
    <m/>
    <n v="1"/>
    <n v="0"/>
    <n v="0.53"/>
    <s v="Off Ice"/>
    <s v="C2"/>
    <n v="0.125"/>
    <n v="620.25"/>
    <n v="0"/>
    <m/>
    <m/>
    <m/>
    <m/>
    <m/>
    <n v="4962"/>
    <m/>
    <m/>
    <m/>
    <m/>
    <m/>
    <m/>
    <m/>
    <n v="0"/>
    <n v="0"/>
    <n v="0"/>
    <n v="0"/>
    <n v="0"/>
    <n v="0"/>
    <n v="4962"/>
    <n v="0"/>
    <n v="0"/>
    <n v="0"/>
    <n v="0"/>
    <n v="0"/>
    <n v="0"/>
    <n v="0"/>
    <n v="4962"/>
    <n v="0"/>
    <n v="4962"/>
    <n v="620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2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5"/>
    <x v="3"/>
    <s v="Write thermostat field replacement procedure"/>
    <s v="CS: Write thermostat field replacement procedure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n v="24"/>
    <m/>
    <m/>
    <m/>
    <m/>
    <m/>
    <n v="24"/>
    <n v="0.16"/>
    <n v="0"/>
    <n v="0"/>
    <n v="0"/>
    <n v="0"/>
    <n v="0"/>
    <n v="0"/>
    <n v="2819.34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1"/>
    <x v="3"/>
    <s v="Write rewiring and test instructions for MHP E-stop boxes (fixes switch contact selections made in Gen 1)"/>
    <s v="CS: Write rewiring and test instructions for MHP E-stop boxes (fixes switch contact selections made in Gen 1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n v="24"/>
    <m/>
    <m/>
    <m/>
    <m/>
    <m/>
    <m/>
    <m/>
    <m/>
    <m/>
    <m/>
    <n v="24"/>
    <n v="0.16"/>
    <n v="0"/>
    <n v="2819.34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2"/>
    <x v="3"/>
    <s v="Write test procedures for dry heater tests"/>
    <s v="CS: Write test procedures for dry heater tests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n v="16"/>
    <n v="16"/>
    <m/>
    <m/>
    <m/>
    <m/>
    <m/>
    <m/>
    <m/>
    <m/>
    <m/>
    <n v="32"/>
    <n v="0.21333333333333332"/>
    <n v="0"/>
    <n v="1879.5600000000002"/>
    <n v="1879.5600000000002"/>
    <n v="0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1.3.3"/>
    <x v="3"/>
    <s v="Assemble equipment to test flow meters (excitation coil and portable pulse generator)"/>
    <s v="CS: Assemble equipment to test flow meters (excitation coil and portable pulse generator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12"/>
    <n v="12"/>
    <m/>
    <m/>
    <m/>
    <m/>
    <m/>
    <m/>
    <m/>
    <m/>
    <n v="24"/>
    <n v="0.16"/>
    <n v="0"/>
    <n v="0"/>
    <n v="1409.67"/>
    <n v="1409.67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3"/>
    <x v="3"/>
    <s v="Assemble equipment to test flow meters (excitation coil and portable pulse generator)"/>
    <s v="CS: Assemble equipment to test flow meters (excitation coil and portable pulse generator)"/>
    <x v="5"/>
    <x v="3"/>
    <s v="CapEx"/>
    <m/>
    <s v="C - Engineering Buildup"/>
    <m/>
    <n v="1"/>
    <n v="0"/>
    <n v="0.53"/>
    <s v="Off Ice"/>
    <s v="C3"/>
    <n v="0.2"/>
    <n v="151.80000000000001"/>
    <n v="0"/>
    <m/>
    <m/>
    <m/>
    <n v="759"/>
    <m/>
    <m/>
    <m/>
    <m/>
    <m/>
    <m/>
    <m/>
    <m/>
    <m/>
    <n v="0"/>
    <n v="0"/>
    <n v="0"/>
    <n v="0"/>
    <n v="759"/>
    <n v="0"/>
    <n v="0"/>
    <n v="0"/>
    <n v="0"/>
    <n v="0"/>
    <n v="0"/>
    <n v="0"/>
    <n v="0"/>
    <n v="0"/>
    <n v="759"/>
    <n v="0"/>
    <n v="759"/>
    <n v="151.80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3.4"/>
    <x v="3"/>
    <s v="Write flow meter test procedure and assemble test kit"/>
    <s v="CS: Write flow meter test procedure and assemble test ki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12"/>
    <n v="12"/>
    <m/>
    <m/>
    <m/>
    <m/>
    <m/>
    <m/>
    <m/>
    <n v="24"/>
    <n v="0.16"/>
    <n v="0"/>
    <n v="0"/>
    <n v="0"/>
    <n v="1409.67"/>
    <n v="1409.67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5.1"/>
    <x v="3"/>
    <s v="Develop heater-based sensor readout; (heater temp/flow manifold pressures"/>
    <s v="CS: Develop heater-based sensor readout; (heater temp/flow manifold pressures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120"/>
    <m/>
    <m/>
    <m/>
    <m/>
    <m/>
    <m/>
    <m/>
    <m/>
    <n v="120"/>
    <n v="0.8"/>
    <n v="0"/>
    <n v="0"/>
    <n v="0"/>
    <n v="14096.7"/>
    <n v="0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1.5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n v="36"/>
    <m/>
    <m/>
    <m/>
    <m/>
    <m/>
    <m/>
    <m/>
    <m/>
    <n v="36"/>
    <n v="0.24"/>
    <n v="0"/>
    <n v="0"/>
    <n v="0"/>
    <n v="4229.01"/>
    <n v="0"/>
    <n v="0"/>
    <n v="0"/>
    <n v="0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1.5.3"/>
    <x v="3"/>
    <s v="Develop heater control; (ON/OFF, Thermostat setpoint)"/>
    <s v="CS: Develop heater control; (ON/OFF, Thermostat setpoint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n v="20"/>
    <n v="20"/>
    <m/>
    <m/>
    <m/>
    <m/>
    <m/>
    <m/>
    <n v="40"/>
    <n v="0.26666666666666666"/>
    <n v="0"/>
    <n v="0"/>
    <n v="0"/>
    <n v="0"/>
    <n v="2349.4500000000003"/>
    <n v="2349.4500000000003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1.5.7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1.5.8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1"/>
    <n v="0.09"/>
    <n v="211.4505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211.450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2.1.3"/>
    <x v="3"/>
    <s v="Develop VFD installation strategy &amp; document, procure materials"/>
    <s v="CS: Develop VFD installation strategy &amp; document, procure material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n v="40"/>
    <m/>
    <m/>
    <m/>
    <m/>
    <m/>
    <m/>
    <m/>
    <m/>
    <m/>
    <m/>
    <m/>
    <n v="40"/>
    <n v="0.26666666666666666"/>
    <n v="4698.9000000000005"/>
    <n v="0"/>
    <n v="0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2.1.3"/>
    <x v="3"/>
    <s v="Develop VFD installation strategy &amp; document, procure materials"/>
    <s v="CS: Develop VFD installation strategy &amp; document, procure material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n v="16"/>
    <m/>
    <m/>
    <m/>
    <m/>
    <m/>
    <m/>
    <m/>
    <m/>
    <m/>
    <m/>
    <m/>
    <n v="16"/>
    <n v="0.10666666666666666"/>
    <n v="1258.4880000000001"/>
    <n v="0"/>
    <n v="0"/>
    <n v="0"/>
    <n v="0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2.3.2"/>
    <x v="3"/>
    <s v="Select and procure new power supplies for the network box, procure one RS-485 gateway"/>
    <s v="CS: Select and procure new power supplies for the network box, procure one RS-485 gateway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3.2"/>
    <x v="3"/>
    <s v="Select and procure new power supplies for the network box, procure one RS-485 gateway"/>
    <s v="CS: Select and procure new power supplies for the network box, procure one RS-485 gateway"/>
    <x v="5"/>
    <x v="3"/>
    <s v="CapEx"/>
    <m/>
    <s v="C - Engineering Buildup"/>
    <m/>
    <n v="1"/>
    <n v="0"/>
    <n v="0.53"/>
    <s v="Off Ice"/>
    <s v="C2"/>
    <n v="0.125"/>
    <n v="115.625"/>
    <n v="0"/>
    <m/>
    <n v="925"/>
    <m/>
    <m/>
    <m/>
    <m/>
    <m/>
    <m/>
    <m/>
    <m/>
    <m/>
    <m/>
    <m/>
    <n v="0"/>
    <n v="0"/>
    <n v="925"/>
    <n v="0"/>
    <n v="0"/>
    <n v="0"/>
    <n v="0"/>
    <n v="0"/>
    <n v="0"/>
    <n v="0"/>
    <n v="0"/>
    <n v="0"/>
    <n v="0"/>
    <n v="0"/>
    <n v="925"/>
    <n v="0"/>
    <n v="925"/>
    <n v="115.6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0"/>
    <s v="Labor - Task"/>
    <s v="EN"/>
    <s v="D - Expert Opinion"/>
    <n v="115"/>
    <n v="115"/>
    <n v="0"/>
    <n v="0"/>
    <s v="Off Ice"/>
    <s v="C3"/>
    <n v="0.2"/>
    <n v="3383.2080000000005"/>
    <n v="0"/>
    <m/>
    <n v="44"/>
    <n v="100"/>
    <m/>
    <m/>
    <m/>
    <m/>
    <m/>
    <m/>
    <m/>
    <m/>
    <m/>
    <m/>
    <n v="144"/>
    <n v="0.96"/>
    <n v="5168.79"/>
    <n v="11747.25"/>
    <n v="0"/>
    <n v="0"/>
    <n v="0"/>
    <n v="0"/>
    <n v="0"/>
    <n v="0"/>
    <n v="0"/>
    <n v="0"/>
    <n v="0"/>
    <n v="0"/>
    <n v="16916.04"/>
    <n v="0"/>
    <n v="16916.04"/>
    <n v="3383.208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.04"/>
    <n v="1"/>
    <n v="1.0215000000000001"/>
    <n v="1.0434622500000001"/>
    <n v="1.0658966883750003"/>
    <n v="1.0888134671750629"/>
    <n v="16916.04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20"/>
    <n v="20"/>
    <m/>
    <m/>
    <m/>
    <m/>
    <m/>
    <m/>
    <m/>
    <m/>
    <m/>
    <m/>
    <n v="40"/>
    <n v="0.26666666666666666"/>
    <n v="1573.1100000000001"/>
    <n v="1573.1100000000001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3"/>
    <s v="CapEx"/>
    <m/>
    <s v="C - Engineering Buildup"/>
    <m/>
    <n v="1"/>
    <n v="0"/>
    <n v="0.53"/>
    <s v="Off Ice"/>
    <s v="C3"/>
    <n v="0.2"/>
    <n v="770"/>
    <n v="0"/>
    <m/>
    <n v="3850"/>
    <m/>
    <m/>
    <m/>
    <m/>
    <m/>
    <m/>
    <m/>
    <m/>
    <m/>
    <m/>
    <m/>
    <n v="0"/>
    <n v="0"/>
    <n v="3850"/>
    <n v="0"/>
    <n v="0"/>
    <n v="0"/>
    <n v="0"/>
    <n v="0"/>
    <n v="0"/>
    <n v="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3.4"/>
    <x v="3"/>
    <s v="Indicate where approximately 20 sensor and network cables terminate in PHS and document config. plans"/>
    <s v="CS: Indicate where approximately 20 sensor and network cables terminate in PHS and document config. plans"/>
    <x v="5"/>
    <x v="0"/>
    <s v="Labor - Task"/>
    <s v="EN"/>
    <s v="D - Expert Opinion"/>
    <n v="115"/>
    <n v="115"/>
    <n v="0"/>
    <n v="0"/>
    <s v="Off Ice"/>
    <s v="C3"/>
    <n v="0.2"/>
    <n v="2537.4060000000004"/>
    <n v="0"/>
    <m/>
    <m/>
    <n v="50"/>
    <n v="58"/>
    <m/>
    <m/>
    <m/>
    <m/>
    <m/>
    <m/>
    <m/>
    <m/>
    <m/>
    <n v="108"/>
    <n v="0.72"/>
    <n v="0"/>
    <n v="5873.625"/>
    <n v="6813.4050000000007"/>
    <n v="0"/>
    <n v="0"/>
    <n v="0"/>
    <n v="0"/>
    <n v="0"/>
    <n v="0"/>
    <n v="0"/>
    <n v="0"/>
    <n v="0"/>
    <n v="12687.03"/>
    <n v="0"/>
    <n v="12687.03"/>
    <n v="2537.406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7.03"/>
    <n v="1"/>
    <n v="1.0215000000000001"/>
    <n v="1.0434622500000001"/>
    <n v="1.0658966883750003"/>
    <n v="1.0888134671750629"/>
    <n v="12687.03"/>
    <n v="0"/>
    <n v="0"/>
    <n v="0"/>
    <n v="0"/>
    <n v="0"/>
    <n v="0"/>
    <n v="0"/>
    <x v="8"/>
  </r>
  <r>
    <n v="1.2"/>
    <s v="1.2.4.8.2.3.5"/>
    <x v="3"/>
    <s v="Configure heater-mounted DGH modules, develop and document DGH installation and test plans"/>
    <s v="CS: Configure heater-mounted DGH modules, develop and document DGH installation and test plan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12"/>
    <n v="12"/>
    <m/>
    <m/>
    <m/>
    <m/>
    <m/>
    <m/>
    <m/>
    <m/>
    <n v="24"/>
    <n v="0.16"/>
    <n v="0"/>
    <n v="0"/>
    <n v="1409.67"/>
    <n v="1409.67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3.5"/>
    <x v="3"/>
    <s v="Configure heater-mounted DGH modules, develop and document DGH installation and test plans"/>
    <s v="CS: Configure heater-mounted DGH modules, develop and document DGH installation and test plan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n v="16"/>
    <m/>
    <m/>
    <m/>
    <m/>
    <m/>
    <m/>
    <m/>
    <m/>
    <n v="16"/>
    <n v="0.10666666666666666"/>
    <n v="0"/>
    <n v="0"/>
    <n v="0"/>
    <n v="1258.4880000000001"/>
    <n v="0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2.4"/>
    <x v="3"/>
    <s v="CS PHS HW4: New E-stop Slap Switch &amp; Box for Outdoor Location"/>
    <s v="CS PHS HW4: New estop slap switch and box for outdoor location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n v="8"/>
    <m/>
    <m/>
    <m/>
    <m/>
    <m/>
    <m/>
    <m/>
    <m/>
    <n v="8"/>
    <n v="5.333333333333333E-2"/>
    <n v="0"/>
    <n v="0"/>
    <n v="0"/>
    <n v="939.78000000000009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2.4"/>
    <x v="3"/>
    <s v="CS PHS HW4: New E-stop Slap Switch &amp; Box for Outdoor Location"/>
    <s v="CS PHS HW4: New estop slap switch and box for outdoor location"/>
    <x v="5"/>
    <x v="3"/>
    <s v="CapEx"/>
    <m/>
    <s v="D - Expert Opinion"/>
    <m/>
    <n v="1"/>
    <n v="0"/>
    <n v="0.53"/>
    <s v="Off Ice"/>
    <s v="C3"/>
    <n v="0.2"/>
    <n v="40"/>
    <n v="0"/>
    <m/>
    <m/>
    <m/>
    <m/>
    <n v="200"/>
    <m/>
    <m/>
    <m/>
    <m/>
    <m/>
    <m/>
    <m/>
    <m/>
    <n v="0"/>
    <n v="0"/>
    <n v="0"/>
    <n v="0"/>
    <n v="0"/>
    <n v="200"/>
    <n v="0"/>
    <n v="0"/>
    <n v="0"/>
    <n v="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5"/>
    <x v="3"/>
    <s v="CS PHS HW5: Develop heater test procedures, configure test tools, document test plans"/>
    <s v="CS PHS HW5: Develop heater test procedures, configure test tools, document test plan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n v="18"/>
    <n v="18"/>
    <m/>
    <m/>
    <m/>
    <m/>
    <m/>
    <m/>
    <n v="36"/>
    <n v="0.24"/>
    <n v="0"/>
    <n v="0"/>
    <n v="0"/>
    <n v="0"/>
    <n v="2114.5050000000001"/>
    <n v="2114.5050000000001"/>
    <n v="0"/>
    <n v="0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7.1"/>
    <x v="3"/>
    <s v="Develop and document test plans for all PHS system components"/>
    <s v="CS: Develop and document test plans for all PHS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n v="18"/>
    <n v="18"/>
    <m/>
    <m/>
    <m/>
    <m/>
    <n v="36"/>
    <n v="0.24"/>
    <n v="0"/>
    <n v="0"/>
    <n v="0"/>
    <n v="0"/>
    <n v="0"/>
    <n v="0"/>
    <n v="2114.5050000000001"/>
    <n v="2114.5050000000001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7.2"/>
    <x v="3"/>
    <s v="Review Gen-1 docs, identify where sensor connections terminated, plan for reconnection and test"/>
    <s v="CS: Develop and document test plans for all PHS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n v="18"/>
    <n v="18"/>
    <m/>
    <m/>
    <m/>
    <n v="36"/>
    <n v="0.24"/>
    <n v="0"/>
    <n v="0"/>
    <n v="0"/>
    <n v="0"/>
    <n v="0"/>
    <n v="0"/>
    <n v="0"/>
    <n v="2114.5050000000001"/>
    <n v="2114.50500000000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8.1"/>
    <x v="3"/>
    <s v="Develop heater-based sensor readout; (heater temp/flow manifold pressures)"/>
    <s v="CS: Develop heater-based sensor readout; (heater temp/flow manifold pressures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24"/>
    <m/>
    <m/>
    <m/>
    <m/>
    <m/>
    <m/>
    <m/>
    <m/>
    <n v="24"/>
    <n v="0.16"/>
    <n v="0"/>
    <n v="0"/>
    <n v="0"/>
    <n v="2819.34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8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8.3"/>
    <x v="3"/>
    <s v="Develop water tank sensors readout"/>
    <s v="CS: Develop water tank sensors readou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n v="12"/>
    <n v="12"/>
    <m/>
    <m/>
    <m/>
    <m/>
    <m/>
    <m/>
    <n v="24"/>
    <n v="0.16"/>
    <n v="0"/>
    <n v="0"/>
    <n v="0"/>
    <n v="0"/>
    <n v="1409.67"/>
    <n v="1409.67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8.4"/>
    <x v="3"/>
    <s v="Develop heater control; (ON/OFF, Thermostat setpoint)"/>
    <s v="CS: Develop heater control; (ON/OFF, Thermostat setpoint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8.5"/>
    <x v="3"/>
    <s v="Develop AB drive/pump control; (variable speed velocity drives)"/>
    <s v="CS: Develop AB drive/pump control; (variable speed velocity drives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n v="20"/>
    <n v="20"/>
    <m/>
    <m/>
    <m/>
    <m/>
    <m/>
    <n v="40"/>
    <n v="0.26666666666666666"/>
    <n v="0"/>
    <n v="0"/>
    <n v="0"/>
    <n v="0"/>
    <n v="0"/>
    <n v="2349.4500000000003"/>
    <n v="2349.4500000000003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2.8.10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2.8.11"/>
    <x v="3"/>
    <s v="Document Subsystem"/>
    <s v="CS: Implement interlock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698.9000000000005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n v="24"/>
    <m/>
    <m/>
    <m/>
    <m/>
    <m/>
    <m/>
    <m/>
    <m/>
    <m/>
    <m/>
    <m/>
    <n v="24"/>
    <n v="0.16"/>
    <n v="2819.34"/>
    <n v="0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20"/>
    <n v="20"/>
    <m/>
    <m/>
    <m/>
    <m/>
    <m/>
    <m/>
    <m/>
    <m/>
    <m/>
    <m/>
    <n v="40"/>
    <n v="0.26666666666666666"/>
    <n v="1573.1100000000001"/>
    <n v="1573.1100000000001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3"/>
    <s v="CapEx"/>
    <m/>
    <s v="D - Expert Opinion"/>
    <m/>
    <n v="1"/>
    <n v="0"/>
    <n v="0.53"/>
    <s v="Off Ice"/>
    <s v="C3"/>
    <n v="0.2"/>
    <n v="1000"/>
    <n v="0"/>
    <m/>
    <n v="5000"/>
    <m/>
    <m/>
    <m/>
    <m/>
    <m/>
    <m/>
    <m/>
    <m/>
    <m/>
    <m/>
    <m/>
    <n v="0"/>
    <n v="0"/>
    <n v="5000"/>
    <n v="0"/>
    <n v="0"/>
    <n v="0"/>
    <n v="0"/>
    <n v="0"/>
    <n v="0"/>
    <n v="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40"/>
    <m/>
    <m/>
    <m/>
    <m/>
    <m/>
    <m/>
    <m/>
    <m/>
    <m/>
    <n v="40"/>
    <n v="0.26666666666666666"/>
    <n v="0"/>
    <n v="0"/>
    <n v="4698.9000000000005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m/>
    <n v="80"/>
    <m/>
    <m/>
    <m/>
    <m/>
    <m/>
    <m/>
    <m/>
    <m/>
    <m/>
    <n v="80"/>
    <n v="0.53333333333333333"/>
    <n v="0"/>
    <n v="0"/>
    <n v="6292.4400000000005"/>
    <n v="0"/>
    <n v="0"/>
    <n v="0"/>
    <n v="0"/>
    <n v="0"/>
    <n v="0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3"/>
    <s v="CapEx"/>
    <m/>
    <s v="D - Expert Opinion"/>
    <m/>
    <n v="1"/>
    <n v="0"/>
    <n v="0.53"/>
    <s v="Off Ice"/>
    <s v="C3"/>
    <n v="0.2"/>
    <n v="400"/>
    <n v="0"/>
    <m/>
    <m/>
    <m/>
    <n v="2000"/>
    <m/>
    <m/>
    <m/>
    <m/>
    <m/>
    <m/>
    <m/>
    <m/>
    <m/>
    <n v="0"/>
    <n v="0"/>
    <n v="0"/>
    <n v="0"/>
    <n v="2000"/>
    <n v="0"/>
    <n v="0"/>
    <n v="0"/>
    <n v="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1.5"/>
    <x v="3"/>
    <s v="SW configuration and autotuning, make plan - MDCR/LW, DSHR/LW, RWHR, RWCR, Tower Hoist"/>
    <s v="CS: SW configuration and autotuning, make plan - MDCR/LW, DSHR/LW, RWHR, RWCR, Tower Hoist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n v="80"/>
    <m/>
    <m/>
    <m/>
    <m/>
    <m/>
    <m/>
    <m/>
    <m/>
    <n v="80"/>
    <n v="0.53333333333333333"/>
    <n v="0"/>
    <n v="0"/>
    <n v="0"/>
    <n v="9397.8000000000011"/>
    <n v="0"/>
    <n v="0"/>
    <n v="0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0"/>
    <s v="Labor - Task"/>
    <s v="EN"/>
    <s v="D - Expert Opinion"/>
    <n v="115"/>
    <n v="115"/>
    <n v="0"/>
    <n v="0"/>
    <s v="Off Ice"/>
    <s v="C3"/>
    <n v="0.2"/>
    <n v="2819.34"/>
    <n v="0"/>
    <m/>
    <n v="120"/>
    <m/>
    <m/>
    <m/>
    <m/>
    <m/>
    <m/>
    <m/>
    <m/>
    <m/>
    <m/>
    <m/>
    <n v="120"/>
    <n v="0.8"/>
    <n v="14096.7"/>
    <n v="0"/>
    <n v="0"/>
    <n v="0"/>
    <n v="0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40"/>
    <m/>
    <m/>
    <m/>
    <m/>
    <m/>
    <m/>
    <m/>
    <m/>
    <m/>
    <m/>
    <m/>
    <n v="40"/>
    <n v="0.26666666666666666"/>
    <n v="3146.2200000000003"/>
    <n v="0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3"/>
    <s v="CapEx"/>
    <m/>
    <s v="D - Expert Opinion"/>
    <m/>
    <n v="1"/>
    <n v="0"/>
    <n v="0.53"/>
    <s v="Off Ice"/>
    <s v="C3"/>
    <n v="0.2"/>
    <n v="800"/>
    <n v="0"/>
    <m/>
    <n v="4000"/>
    <m/>
    <m/>
    <m/>
    <m/>
    <m/>
    <m/>
    <m/>
    <m/>
    <m/>
    <m/>
    <m/>
    <n v="0"/>
    <n v="0"/>
    <n v="4000"/>
    <n v="0"/>
    <n v="0"/>
    <n v="0"/>
    <n v="0"/>
    <n v="0"/>
    <n v="0"/>
    <n v="0"/>
    <n v="0"/>
    <n v="0"/>
    <n v="0"/>
    <n v="0"/>
    <n v="4000"/>
    <n v="0"/>
    <n v="4000"/>
    <n v="8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0"/>
    <s v="Labor - Task"/>
    <s v="EN"/>
    <s v="D - Expert Opinion"/>
    <n v="115"/>
    <n v="115"/>
    <n v="0"/>
    <n v="0"/>
    <s v="Off Ice"/>
    <s v="C3"/>
    <n v="0.2"/>
    <n v="4698.9000000000005"/>
    <n v="0"/>
    <m/>
    <m/>
    <n v="200"/>
    <m/>
    <m/>
    <m/>
    <m/>
    <m/>
    <m/>
    <m/>
    <m/>
    <m/>
    <m/>
    <n v="200"/>
    <n v="1.3333333333333333"/>
    <n v="0"/>
    <n v="23494.5"/>
    <n v="0"/>
    <n v="0"/>
    <n v="0"/>
    <n v="0"/>
    <n v="0"/>
    <n v="0"/>
    <n v="0"/>
    <n v="0"/>
    <n v="0"/>
    <n v="0"/>
    <n v="23494.5"/>
    <n v="0"/>
    <n v="23494.5"/>
    <n v="4698.9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4.5"/>
    <n v="1"/>
    <n v="1.0215000000000001"/>
    <n v="1.0434622500000001"/>
    <n v="1.0658966883750003"/>
    <n v="1.0888134671750629"/>
    <n v="23494.5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n v="80"/>
    <m/>
    <m/>
    <m/>
    <m/>
    <m/>
    <m/>
    <m/>
    <m/>
    <m/>
    <m/>
    <n v="80"/>
    <n v="0.53333333333333333"/>
    <n v="0"/>
    <n v="6292.4400000000005"/>
    <n v="0"/>
    <n v="0"/>
    <n v="0"/>
    <n v="0"/>
    <n v="0"/>
    <n v="0"/>
    <n v="0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3"/>
    <s v="CapEx"/>
    <m/>
    <s v="D - Expert Opinion"/>
    <m/>
    <n v="1"/>
    <n v="0"/>
    <n v="0.53"/>
    <s v="Off Ice"/>
    <s v="C3"/>
    <n v="0.2"/>
    <n v="50"/>
    <n v="0"/>
    <m/>
    <m/>
    <n v="250"/>
    <m/>
    <m/>
    <m/>
    <m/>
    <m/>
    <m/>
    <m/>
    <m/>
    <m/>
    <m/>
    <n v="0"/>
    <n v="0"/>
    <n v="0"/>
    <n v="250"/>
    <n v="0"/>
    <n v="0"/>
    <n v="0"/>
    <n v="0"/>
    <n v="0"/>
    <n v="0"/>
    <n v="0"/>
    <n v="0"/>
    <n v="0"/>
    <n v="0"/>
    <n v="250"/>
    <n v="0"/>
    <n v="250"/>
    <n v="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n v="30"/>
    <n v="30"/>
    <n v="30"/>
    <n v="30"/>
    <m/>
    <m/>
    <m/>
    <n v="120"/>
    <n v="0.8"/>
    <n v="0"/>
    <n v="0"/>
    <n v="0"/>
    <n v="0"/>
    <n v="0"/>
    <n v="3524.1750000000002"/>
    <n v="3524.1750000000002"/>
    <n v="3524.1750000000002"/>
    <n v="3524.1750000000002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m/>
    <m/>
    <m/>
    <m/>
    <n v="20"/>
    <n v="20"/>
    <n v="20"/>
    <n v="20"/>
    <m/>
    <m/>
    <m/>
    <n v="80"/>
    <n v="0.53333333333333333"/>
    <n v="0"/>
    <n v="0"/>
    <n v="0"/>
    <n v="0"/>
    <n v="0"/>
    <n v="1573.1100000000001"/>
    <n v="1573.1100000000001"/>
    <n v="1573.1100000000001"/>
    <n v="1573.1100000000001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3"/>
    <s v="CapEx"/>
    <m/>
    <s v="D - Expert Opinion"/>
    <m/>
    <n v="1"/>
    <n v="0"/>
    <n v="0.53"/>
    <s v="Off Ice"/>
    <s v="C3"/>
    <n v="0.2"/>
    <n v="600"/>
    <n v="0"/>
    <m/>
    <m/>
    <m/>
    <m/>
    <m/>
    <m/>
    <m/>
    <n v="1500"/>
    <n v="1500"/>
    <m/>
    <m/>
    <m/>
    <m/>
    <n v="0"/>
    <n v="0"/>
    <n v="0"/>
    <n v="0"/>
    <n v="0"/>
    <n v="0"/>
    <n v="0"/>
    <n v="0"/>
    <n v="1500"/>
    <n v="150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1"/>
    <x v="3"/>
    <s v="Spec and procure new power supplies for TOS network boxes, procure DGH gateway, document changes"/>
    <s v="CS: Spec and procure new power supplies for TOS network boxes, procure DGH gateway, document change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24"/>
    <m/>
    <m/>
    <m/>
    <m/>
    <m/>
    <m/>
    <m/>
    <m/>
    <m/>
    <n v="24"/>
    <n v="0.16"/>
    <n v="0"/>
    <n v="0"/>
    <n v="2819.34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3.1"/>
    <x v="3"/>
    <s v="Spec and procure new power supplies for TOS network boxes, procure DGH gateway, document changes"/>
    <s v="CS: Spec and procure new power supplies for TOS network boxes, procure DGH gateway, document changes"/>
    <x v="5"/>
    <x v="3"/>
    <s v="CapEx"/>
    <m/>
    <s v="C - Engineering Buildup"/>
    <m/>
    <n v="1"/>
    <n v="0"/>
    <n v="0.53"/>
    <s v="Off Ice"/>
    <s v="C2"/>
    <n v="0.125"/>
    <n v="206.25"/>
    <n v="0"/>
    <m/>
    <m/>
    <m/>
    <n v="1650"/>
    <m/>
    <m/>
    <m/>
    <m/>
    <m/>
    <m/>
    <m/>
    <m/>
    <m/>
    <n v="0"/>
    <n v="0"/>
    <n v="0"/>
    <n v="0"/>
    <n v="1650"/>
    <n v="0"/>
    <n v="0"/>
    <n v="0"/>
    <n v="0"/>
    <n v="0"/>
    <n v="0"/>
    <n v="0"/>
    <n v="0"/>
    <n v="0"/>
    <n v="1650"/>
    <n v="0"/>
    <n v="1650"/>
    <n v="206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12"/>
    <n v="12"/>
    <m/>
    <m/>
    <m/>
    <m/>
    <m/>
    <m/>
    <m/>
    <n v="24"/>
    <n v="0.16"/>
    <n v="0"/>
    <n v="0"/>
    <n v="0"/>
    <n v="1409.67"/>
    <n v="1409.67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n v="16"/>
    <m/>
    <m/>
    <m/>
    <m/>
    <m/>
    <m/>
    <m/>
    <n v="16"/>
    <n v="0.10666666666666666"/>
    <n v="0"/>
    <n v="0"/>
    <n v="0"/>
    <n v="0"/>
    <n v="1258.4880000000001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3"/>
    <s v="CapEx"/>
    <m/>
    <s v="D - Expert Opinion"/>
    <m/>
    <n v="1"/>
    <n v="0"/>
    <n v="0.53"/>
    <s v="Off Ice"/>
    <s v="C3"/>
    <n v="0.2"/>
    <n v="80"/>
    <n v="0"/>
    <m/>
    <m/>
    <m/>
    <m/>
    <m/>
    <n v="400"/>
    <m/>
    <m/>
    <m/>
    <m/>
    <m/>
    <m/>
    <m/>
    <n v="0"/>
    <n v="0"/>
    <n v="0"/>
    <n v="0"/>
    <n v="0"/>
    <n v="0"/>
    <n v="400"/>
    <n v="0"/>
    <n v="0"/>
    <n v="0"/>
    <n v="0"/>
    <n v="0"/>
    <n v="0"/>
    <n v="0"/>
    <n v="400"/>
    <n v="0"/>
    <n v="400"/>
    <n v="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n v="30"/>
    <n v="30"/>
    <m/>
    <m/>
    <m/>
    <m/>
    <m/>
    <m/>
    <n v="60"/>
    <n v="0.4"/>
    <n v="0"/>
    <n v="0"/>
    <n v="0"/>
    <n v="0"/>
    <n v="3524.1750000000002"/>
    <n v="3524.1750000000002"/>
    <n v="0"/>
    <n v="0"/>
    <n v="0"/>
    <n v="0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0"/>
    <s v="Labor - Task"/>
    <s v="TE"/>
    <s v="D - Expert Opinion"/>
    <n v="77"/>
    <n v="77"/>
    <n v="0"/>
    <n v="0"/>
    <s v="Off Ice"/>
    <s v="C3"/>
    <n v="0.2"/>
    <n v="503.39520000000005"/>
    <n v="0"/>
    <m/>
    <m/>
    <m/>
    <m/>
    <m/>
    <n v="16"/>
    <n v="16"/>
    <m/>
    <m/>
    <m/>
    <m/>
    <m/>
    <m/>
    <n v="32"/>
    <n v="0.21333333333333332"/>
    <n v="0"/>
    <n v="0"/>
    <n v="0"/>
    <n v="0"/>
    <n v="1258.4880000000001"/>
    <n v="1258.4880000000001"/>
    <n v="0"/>
    <n v="0"/>
    <n v="0"/>
    <n v="0"/>
    <n v="0"/>
    <n v="0"/>
    <n v="2516.9760000000001"/>
    <n v="0"/>
    <n v="2516.9760000000001"/>
    <n v="503.3952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.9760000000001"/>
    <n v="1"/>
    <n v="1.0215000000000001"/>
    <n v="1.0434622500000001"/>
    <n v="1.0658966883750003"/>
    <n v="1.0888134671750629"/>
    <n v="2516.9760000000001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m/>
    <n v="1000"/>
    <m/>
    <m/>
    <m/>
    <m/>
    <m/>
    <m/>
    <n v="0"/>
    <n v="0"/>
    <n v="0"/>
    <n v="0"/>
    <n v="0"/>
    <n v="0"/>
    <n v="0"/>
    <n v="100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4"/>
    <x v="3"/>
    <s v="Design enclosures for TOS PLCs and attached I/O used for payout encoders, load cells; procure parts"/>
    <s v="CS: Design enclosures for TOS PLCs and attached I/O used for payout encoders, load cells; procure parts"/>
    <x v="5"/>
    <x v="0"/>
    <s v="Labor - Task"/>
    <s v="EN"/>
    <s v="D - Expert Opinion"/>
    <n v="115"/>
    <n v="115"/>
    <n v="0"/>
    <n v="0"/>
    <s v="Off Ice"/>
    <s v="C3"/>
    <n v="0.2"/>
    <n v="1879.56"/>
    <n v="0"/>
    <m/>
    <m/>
    <m/>
    <m/>
    <m/>
    <m/>
    <n v="20"/>
    <n v="30"/>
    <n v="30"/>
    <m/>
    <m/>
    <m/>
    <m/>
    <n v="80"/>
    <n v="0.53333333333333333"/>
    <n v="0"/>
    <n v="0"/>
    <n v="0"/>
    <n v="0"/>
    <n v="0"/>
    <n v="2349.4500000000003"/>
    <n v="3524.1750000000002"/>
    <n v="3524.1750000000002"/>
    <n v="0"/>
    <n v="0"/>
    <n v="0"/>
    <n v="0"/>
    <n v="9397.7999999999993"/>
    <n v="0"/>
    <n v="9397.7999999999993"/>
    <n v="1879.5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7999999999993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3.4"/>
    <x v="3"/>
    <s v="Design enclosures for TOS PLCs and attached I/O used for payout encoders, load cells; procure parts"/>
    <s v="CS: Design enclosures for TOS PLCs and attached I/O used for payout encoders, load cells; procure parts"/>
    <x v="5"/>
    <x v="3"/>
    <s v="CapEx"/>
    <m/>
    <s v="D - Expert Opinion"/>
    <m/>
    <n v="1"/>
    <n v="0"/>
    <n v="0.53"/>
    <s v="Off Ice"/>
    <s v="C3"/>
    <n v="0.2"/>
    <n v="400"/>
    <n v="0"/>
    <m/>
    <m/>
    <m/>
    <m/>
    <m/>
    <m/>
    <m/>
    <n v="2000"/>
    <m/>
    <m/>
    <m/>
    <m/>
    <m/>
    <n v="0"/>
    <n v="0"/>
    <n v="0"/>
    <n v="0"/>
    <n v="0"/>
    <n v="0"/>
    <n v="0"/>
    <n v="0"/>
    <n v="200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n v="20"/>
    <n v="20"/>
    <n v="20"/>
    <m/>
    <m/>
    <n v="60"/>
    <n v="0.4"/>
    <n v="0"/>
    <n v="0"/>
    <n v="0"/>
    <n v="0"/>
    <n v="0"/>
    <n v="0"/>
    <n v="0"/>
    <n v="2349.4500000000003"/>
    <n v="2349.4500000000003"/>
    <n v="2349.4500000000003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0"/>
    <s v="Labor - Task"/>
    <s v="TE"/>
    <s v="D - Expert Opinion"/>
    <n v="77"/>
    <n v="77"/>
    <n v="0"/>
    <n v="0"/>
    <s v="Off Ice"/>
    <s v="C3"/>
    <n v="0.2"/>
    <n v="1132.6392000000001"/>
    <n v="0"/>
    <m/>
    <m/>
    <m/>
    <m/>
    <m/>
    <m/>
    <m/>
    <m/>
    <n v="20"/>
    <n v="32"/>
    <n v="20"/>
    <m/>
    <m/>
    <n v="72"/>
    <n v="0.48"/>
    <n v="0"/>
    <n v="0"/>
    <n v="0"/>
    <n v="0"/>
    <n v="0"/>
    <n v="0"/>
    <n v="0"/>
    <n v="1573.1100000000001"/>
    <n v="2516.9760000000001"/>
    <n v="1573.1100000000001"/>
    <n v="0"/>
    <n v="0"/>
    <n v="5663.1959999999999"/>
    <n v="0"/>
    <n v="5663.1959999999999"/>
    <n v="1132.6392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3.1959999999999"/>
    <n v="1"/>
    <n v="1.0215000000000001"/>
    <n v="1.0434622500000001"/>
    <n v="1.0658966883750003"/>
    <n v="1.0888134671750629"/>
    <n v="5663.1960000000008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3"/>
    <s v="CapEx"/>
    <m/>
    <s v="D - Expert Opinion"/>
    <m/>
    <n v="1"/>
    <n v="0"/>
    <n v="0.53"/>
    <s v="Off Ice"/>
    <s v="C3"/>
    <n v="0.2"/>
    <n v="40"/>
    <n v="0"/>
    <m/>
    <m/>
    <m/>
    <m/>
    <m/>
    <m/>
    <m/>
    <m/>
    <n v="200"/>
    <m/>
    <m/>
    <m/>
    <m/>
    <n v="0"/>
    <n v="0"/>
    <n v="0"/>
    <n v="0"/>
    <n v="0"/>
    <n v="0"/>
    <n v="0"/>
    <n v="0"/>
    <n v="0"/>
    <n v="20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5.1"/>
    <x v="3"/>
    <s v="Develop and document on-ice test plans for E-stop, Reel-Stop, and Fault Detection hardware"/>
    <s v="CS: Develop and document on-ice test plans for E-stop, Reel-Stop, and Fault Detection hardwa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5.2"/>
    <x v="3"/>
    <s v="Develop and document on-ice test plans for integrated hardware"/>
    <s v="CS: Develop and document on-ice test plans for integrated hardware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60"/>
    <n v="60"/>
    <m/>
    <m/>
    <m/>
    <m/>
    <m/>
    <m/>
    <m/>
    <n v="120"/>
    <n v="0.8"/>
    <n v="0"/>
    <n v="0"/>
    <n v="0"/>
    <n v="7048.35"/>
    <n v="7048.35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6.2"/>
    <x v="3"/>
    <s v="Test load cells and payout encoders with PLC, verify functionality required for payout control, load sharing"/>
    <s v="CS: Test load cells and payout encoders with PLC, verify functionality required for payout control, load sharing"/>
    <x v="5"/>
    <x v="0"/>
    <s v="Labor - Task"/>
    <s v="EN"/>
    <s v="D - Expert Opinion"/>
    <n v="115"/>
    <n v="115"/>
    <n v="0"/>
    <n v="0"/>
    <s v="Off Ice"/>
    <s v="C3"/>
    <n v="0.2"/>
    <n v="4698.9000000000005"/>
    <n v="0"/>
    <m/>
    <m/>
    <n v="100"/>
    <n v="100"/>
    <m/>
    <m/>
    <m/>
    <m/>
    <m/>
    <m/>
    <m/>
    <m/>
    <m/>
    <n v="200"/>
    <n v="1.3333333333333333"/>
    <n v="0"/>
    <n v="11747.25"/>
    <n v="11747.25"/>
    <n v="0"/>
    <n v="0"/>
    <n v="0"/>
    <n v="0"/>
    <n v="0"/>
    <n v="0"/>
    <n v="0"/>
    <n v="0"/>
    <n v="0"/>
    <n v="23494.5"/>
    <n v="0"/>
    <n v="23494.5"/>
    <n v="4698.9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4.5"/>
    <n v="1"/>
    <n v="1.0215000000000001"/>
    <n v="1.0434622500000001"/>
    <n v="1.0658966883750003"/>
    <n v="1.0888134671750629"/>
    <n v="23494.5"/>
    <n v="0"/>
    <n v="0"/>
    <n v="0"/>
    <n v="0"/>
    <n v="0"/>
    <n v="0"/>
    <n v="0"/>
    <x v="8"/>
  </r>
  <r>
    <n v="1.2"/>
    <s v="1.2.4.8.3.8"/>
    <x v="3"/>
    <s v="CS TOS HW9: Tower Hoist Reconnect Materials TOS2, Identify and Procure"/>
    <s v="CS TOS HW9: Tower hoist reconnect materials TOS2, identify and procu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n v="20"/>
    <n v="20"/>
    <m/>
    <m/>
    <m/>
    <m/>
    <m/>
    <m/>
    <n v="40"/>
    <n v="0.26666666666666666"/>
    <n v="0"/>
    <n v="0"/>
    <n v="0"/>
    <n v="0"/>
    <n v="2349.4500000000003"/>
    <n v="2349.4500000000003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8"/>
    <x v="3"/>
    <s v="CS TOS HW9: Tower Hoist Reconnect Materials TOS2, Identify and Procure"/>
    <s v="CS TOS HW9: Tower hoist reconnect materials TOS2, identify and procure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n v="1000"/>
    <m/>
    <m/>
    <m/>
    <m/>
    <m/>
    <m/>
    <m/>
    <n v="0"/>
    <n v="0"/>
    <n v="0"/>
    <n v="0"/>
    <n v="0"/>
    <n v="0"/>
    <n v="1000"/>
    <n v="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9"/>
    <x v="3"/>
    <s v="CS TOS HW10: Review deployment plans and HW, integrate with drill"/>
    <s v="CS TOS HW10: Review deployment plans and HW, integrate with drill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n v="30"/>
    <n v="30"/>
    <n v="30"/>
    <n v="30"/>
    <m/>
    <m/>
    <m/>
    <n v="120"/>
    <n v="0.8"/>
    <n v="0"/>
    <n v="0"/>
    <n v="0"/>
    <n v="0"/>
    <n v="0"/>
    <n v="3524.1750000000002"/>
    <n v="3524.1750000000002"/>
    <n v="3524.1750000000002"/>
    <n v="3524.1750000000002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1"/>
    <x v="3"/>
    <s v="Develop general control/monitoring software"/>
    <s v="CS: Develop general control/monitoring software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40"/>
    <n v="40"/>
    <n v="40"/>
    <m/>
    <m/>
    <m/>
    <m/>
    <m/>
    <m/>
    <n v="120"/>
    <n v="0.8"/>
    <n v="0"/>
    <n v="0"/>
    <n v="0"/>
    <n v="4698.9000000000005"/>
    <n v="4698.9000000000005"/>
    <n v="4698.9000000000005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2"/>
    <x v="3"/>
    <s v="Develop reel control software(MCR/LW, DSHR/LW, RWHR, RWCR, Tower Winch)"/>
    <s v="CS: Develop reel control software(MCR/LW, DSHR/LW, RWHR, RWCR, Tower Winch)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m/>
    <m/>
    <n v="40"/>
    <n v="40"/>
    <m/>
    <m/>
    <m/>
    <m/>
    <m/>
    <n v="80"/>
    <n v="0.53333333333333333"/>
    <n v="0"/>
    <n v="0"/>
    <n v="0"/>
    <n v="0"/>
    <n v="0"/>
    <n v="4698.9000000000005"/>
    <n v="4698.9000000000005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10.3"/>
    <x v="3"/>
    <s v="Develop tension-sharing algorithm software (MCR/LW, DSHR/LW)"/>
    <s v="CS: Develop tension-sharing algorithm software (MCR/LW, DSHR/LW)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m/>
    <n v="30"/>
    <n v="30"/>
    <n v="30"/>
    <n v="30"/>
    <m/>
    <m/>
    <n v="120"/>
    <n v="0.8"/>
    <n v="0"/>
    <n v="0"/>
    <n v="0"/>
    <n v="0"/>
    <n v="0"/>
    <n v="0"/>
    <n v="3524.1750000000002"/>
    <n v="3524.1750000000002"/>
    <n v="3524.1750000000002"/>
    <n v="3524.1750000000002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4"/>
    <x v="3"/>
    <s v="Develop drillhead data monitoring interface)"/>
    <s v="CS: Develop drillhead data monitoring interface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2819.34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10.8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0.9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4.1"/>
    <x v="3"/>
    <s v="CS HW Drillhead sofware/hardware production version"/>
    <s v="CS HW Drillhead sofware/hardware production version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n v="30"/>
    <n v="30"/>
    <m/>
    <m/>
    <m/>
    <n v="60"/>
    <n v="0.4"/>
    <n v="0"/>
    <n v="0"/>
    <n v="0"/>
    <n v="0"/>
    <n v="0"/>
    <n v="0"/>
    <n v="0"/>
    <n v="3524.1750000000002"/>
    <n v="3524.1750000000002"/>
    <n v="0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4.1"/>
    <x v="3"/>
    <s v="CS HW Drillhead sofware/hardware production version"/>
    <s v="CS HW Drillhead sofware/hardware production version"/>
    <x v="5"/>
    <x v="3"/>
    <s v="CapEx"/>
    <m/>
    <s v="C - Engineering Buildup"/>
    <m/>
    <n v="1"/>
    <n v="0"/>
    <n v="0.53"/>
    <s v="Off Ice"/>
    <s v="C2"/>
    <n v="0.125"/>
    <n v="313.75"/>
    <n v="0"/>
    <m/>
    <m/>
    <m/>
    <m/>
    <m/>
    <m/>
    <m/>
    <m/>
    <n v="2510"/>
    <m/>
    <m/>
    <m/>
    <m/>
    <n v="0"/>
    <n v="0"/>
    <n v="0"/>
    <n v="0"/>
    <n v="0"/>
    <n v="0"/>
    <n v="0"/>
    <n v="0"/>
    <n v="0"/>
    <n v="2510"/>
    <n v="0"/>
    <n v="0"/>
    <n v="0"/>
    <n v="0"/>
    <n v="2510"/>
    <n v="0"/>
    <n v="2510"/>
    <n v="313.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4.2.1"/>
    <x v="3"/>
    <s v="Port C-Lang ingest process to rPI platform &amp; test"/>
    <s v="CS: Port C-Lang ingest process to rPI platform &amp; test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879.5600000000002"/>
    <n v="1879.5600000000002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4.2.2"/>
    <x v="3"/>
    <s v="Integrate rPI platform into PLC infrastructure"/>
    <s v="CS: Integrate rPI platform into PLC infrastructu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4.2.3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0"/>
    <s v="Labor - Task"/>
    <s v="EN"/>
    <s v="D - Expert Opinion"/>
    <n v="115"/>
    <n v="115"/>
    <n v="0"/>
    <n v="0"/>
    <s v="Off Ice"/>
    <s v="C3"/>
    <n v="0.2"/>
    <n v="3759.1200000000008"/>
    <n v="0"/>
    <m/>
    <m/>
    <m/>
    <m/>
    <n v="40"/>
    <n v="40"/>
    <n v="40"/>
    <n v="40"/>
    <m/>
    <m/>
    <m/>
    <m/>
    <m/>
    <n v="160"/>
    <n v="1.0666666666666667"/>
    <n v="0"/>
    <n v="0"/>
    <n v="0"/>
    <n v="4698.9000000000005"/>
    <n v="4698.9000000000005"/>
    <n v="4698.9000000000005"/>
    <n v="4698.9000000000005"/>
    <n v="0"/>
    <n v="0"/>
    <n v="0"/>
    <n v="0"/>
    <n v="0"/>
    <n v="18795.600000000002"/>
    <n v="0"/>
    <n v="18795.600000000002"/>
    <n v="3759.12000000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5.600000000002"/>
    <n v="1"/>
    <n v="1.0215000000000001"/>
    <n v="1.0434622500000001"/>
    <n v="1.0658966883750003"/>
    <n v="1.0888134671750629"/>
    <n v="18795.600000000002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n v="10"/>
    <n v="10"/>
    <n v="10"/>
    <n v="10"/>
    <m/>
    <m/>
    <m/>
    <m/>
    <m/>
    <n v="40"/>
    <n v="0.26666666666666666"/>
    <n v="0"/>
    <n v="0"/>
    <n v="0"/>
    <n v="786.55500000000006"/>
    <n v="786.55500000000006"/>
    <n v="786.55500000000006"/>
    <n v="786.55500000000006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3"/>
    <s v="CapEx"/>
    <m/>
    <s v="D - Expert Opinion"/>
    <m/>
    <n v="1"/>
    <n v="0"/>
    <n v="0.53"/>
    <s v="Off Ice"/>
    <s v="C3"/>
    <n v="0.2"/>
    <n v="600"/>
    <n v="0"/>
    <m/>
    <m/>
    <m/>
    <m/>
    <m/>
    <n v="1500"/>
    <n v="1500"/>
    <m/>
    <m/>
    <m/>
    <m/>
    <m/>
    <m/>
    <n v="0"/>
    <n v="0"/>
    <n v="0"/>
    <n v="0"/>
    <n v="0"/>
    <n v="0"/>
    <n v="1500"/>
    <n v="1500"/>
    <n v="0"/>
    <n v="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2"/>
    <x v="3"/>
    <s v="Design and construct general-purpose I/O box for fuel sled, gather required component stock to install"/>
    <s v="CS: Design and construct general-purpose I/O box for fuel sled, gather required component stock to install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m/>
    <m/>
    <m/>
    <n v="20"/>
    <n v="40"/>
    <n v="20"/>
    <m/>
    <m/>
    <m/>
    <n v="80"/>
    <n v="0.53333333333333333"/>
    <n v="0"/>
    <n v="0"/>
    <n v="0"/>
    <n v="0"/>
    <n v="0"/>
    <n v="0"/>
    <n v="2349.4500000000003"/>
    <n v="4698.9000000000005"/>
    <n v="2349.4500000000003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5.2"/>
    <x v="3"/>
    <s v="Design and construct general-purpose I/O box for fuel sled, gather required component stock to install"/>
    <s v="CS: Design and construct general-purpose I/O box for fuel sled, gather required component stock to install"/>
    <x v="5"/>
    <x v="3"/>
    <s v="CapEx"/>
    <m/>
    <s v="D - Expert Opinion"/>
    <m/>
    <n v="1"/>
    <n v="0"/>
    <n v="0.53"/>
    <s v="Off Ice"/>
    <s v="C3"/>
    <n v="0.2"/>
    <n v="770"/>
    <n v="0"/>
    <m/>
    <m/>
    <m/>
    <m/>
    <m/>
    <m/>
    <m/>
    <m/>
    <n v="3850"/>
    <m/>
    <m/>
    <m/>
    <m/>
    <n v="0"/>
    <n v="0"/>
    <n v="0"/>
    <n v="0"/>
    <n v="0"/>
    <n v="0"/>
    <n v="0"/>
    <n v="0"/>
    <n v="0"/>
    <n v="385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3"/>
    <x v="3"/>
    <s v="Procure 20 kW three-phase heater for DCC and 208V breakers"/>
    <s v="CS: Procure 20 kW three-phase heater for DCC and 208V breaker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258.4880000000001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5.3"/>
    <x v="3"/>
    <s v="Procure 20 kW three-phase heater for DCC and 208V breakers"/>
    <s v="Procure 20 kW three-phase heater for DCC and 208V breakers"/>
    <x v="5"/>
    <x v="3"/>
    <s v="CapEx"/>
    <m/>
    <s v="C - Engineering Buildup"/>
    <m/>
    <n v="1"/>
    <n v="0"/>
    <n v="0.53"/>
    <s v="Off Ice"/>
    <s v="C2"/>
    <n v="0.125"/>
    <n v="394"/>
    <n v="0"/>
    <m/>
    <m/>
    <m/>
    <m/>
    <m/>
    <m/>
    <m/>
    <m/>
    <m/>
    <n v="3152"/>
    <m/>
    <m/>
    <m/>
    <n v="0"/>
    <n v="0"/>
    <n v="0"/>
    <n v="0"/>
    <n v="0"/>
    <n v="0"/>
    <n v="0"/>
    <n v="0"/>
    <n v="0"/>
    <n v="0"/>
    <n v="3152"/>
    <n v="0"/>
    <n v="0"/>
    <n v="0"/>
    <n v="3152"/>
    <n v="0"/>
    <n v="3152"/>
    <n v="39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2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4"/>
    <x v="3"/>
    <s v="WT1 VT pump drives: procure, configure, rewire plan"/>
    <s v="CS: WT1 VT pump drives: procure, configure, rewire plan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5.4"/>
    <x v="3"/>
    <s v="WT1 VT pump drives: procure, configure, rewire plan"/>
    <s v="CS: WT1 VT pump drives: procure, configure, rewire plan"/>
    <x v="5"/>
    <x v="3"/>
    <s v="CapEx"/>
    <m/>
    <s v="C - Engineering Buildup"/>
    <m/>
    <n v="1"/>
    <n v="0"/>
    <n v="0.53"/>
    <s v="Off Ice"/>
    <s v="C2"/>
    <n v="0.125"/>
    <n v="635.375"/>
    <n v="0"/>
    <m/>
    <m/>
    <m/>
    <m/>
    <m/>
    <m/>
    <m/>
    <m/>
    <m/>
    <n v="5083"/>
    <m/>
    <m/>
    <m/>
    <n v="0"/>
    <n v="0"/>
    <n v="0"/>
    <n v="0"/>
    <n v="0"/>
    <n v="0"/>
    <n v="0"/>
    <n v="0"/>
    <n v="0"/>
    <n v="0"/>
    <n v="5083"/>
    <n v="0"/>
    <n v="0"/>
    <n v="0"/>
    <n v="5083"/>
    <n v="0"/>
    <n v="5083"/>
    <n v="635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3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5"/>
    <x v="3"/>
    <s v="WT1 VT pump drives: final configure"/>
    <s v="CS: WT1 VT pump drives: final configure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m/>
    <m/>
    <m/>
    <n v="30"/>
    <n v="30"/>
    <n v="60"/>
    <n v="0.4"/>
    <n v="0"/>
    <n v="0"/>
    <n v="0"/>
    <n v="0"/>
    <n v="0"/>
    <n v="0"/>
    <n v="0"/>
    <n v="0"/>
    <n v="0"/>
    <n v="0"/>
    <n v="3524.1750000000002"/>
    <n v="3524.1750000000002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5.6"/>
    <x v="3"/>
    <s v="WT1 VT pump drives: install plan and kit"/>
    <s v="CS: WT1 VT pump drives: install plan and kit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m/>
    <m/>
    <m/>
    <m/>
    <n v="60"/>
    <n v="60"/>
    <n v="0.4"/>
    <n v="0"/>
    <n v="0"/>
    <n v="0"/>
    <n v="0"/>
    <n v="0"/>
    <n v="0"/>
    <n v="0"/>
    <n v="0"/>
    <n v="0"/>
    <n v="0"/>
    <n v="0"/>
    <n v="7048.35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5.6"/>
    <x v="3"/>
    <s v="WT1 VT pump drives: install plan and kit"/>
    <s v="CS: WT1 VT pump drives: install plan and kit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m/>
    <m/>
    <m/>
    <m/>
    <m/>
    <m/>
    <n v="1500"/>
    <n v="0"/>
    <n v="0"/>
    <n v="0"/>
    <n v="0"/>
    <n v="0"/>
    <n v="0"/>
    <n v="0"/>
    <n v="0"/>
    <n v="0"/>
    <n v="0"/>
    <n v="0"/>
    <n v="0"/>
    <n v="0"/>
    <n v="150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7.1"/>
    <x v="3"/>
    <s v="Develop fuel system sensor readout ;  (multi-level tank status, control relay status )"/>
    <s v="CS: Develop fuel system sensor readout ;  (multi-level tank status, control relay status )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n v="18"/>
    <n v="18"/>
    <m/>
    <m/>
    <n v="36"/>
    <n v="0.24"/>
    <n v="0"/>
    <n v="0"/>
    <n v="0"/>
    <n v="0"/>
    <n v="0"/>
    <n v="0"/>
    <n v="0"/>
    <n v="0"/>
    <n v="2114.5050000000001"/>
    <n v="2114.5050000000001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5.7.2"/>
    <x v="3"/>
    <s v="Configure/document Point I/O Block"/>
    <s v="CS: Configure/document Point I/O Block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m/>
    <n v="8"/>
    <n v="8"/>
    <m/>
    <n v="16"/>
    <n v="0.10666666666666666"/>
    <n v="0"/>
    <n v="0"/>
    <n v="0"/>
    <n v="0"/>
    <n v="0"/>
    <n v="0"/>
    <n v="0"/>
    <n v="0"/>
    <n v="0"/>
    <n v="939.78000000000009"/>
    <n v="939.78000000000009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5.7.3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m/>
    <m/>
    <n v="36"/>
    <m/>
    <n v="36"/>
    <n v="0.24"/>
    <n v="0"/>
    <n v="0"/>
    <n v="0"/>
    <n v="0"/>
    <n v="0"/>
    <n v="0"/>
    <n v="0"/>
    <n v="0"/>
    <n v="0"/>
    <n v="0"/>
    <n v="4229.01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5.7.4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m/>
    <m/>
    <n v="20"/>
    <m/>
    <n v="20"/>
    <n v="0.13333333333333333"/>
    <n v="0"/>
    <n v="0"/>
    <n v="0"/>
    <n v="0"/>
    <n v="0"/>
    <n v="0"/>
    <n v="0"/>
    <n v="0"/>
    <n v="0"/>
    <n v="0"/>
    <n v="2349.4500000000003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20"/>
    <m/>
    <m/>
    <m/>
    <m/>
    <m/>
    <n v="40"/>
    <n v="0.26666666666666666"/>
    <n v="0"/>
    <n v="0"/>
    <n v="0"/>
    <n v="0"/>
    <n v="0"/>
    <n v="2399.9631750000003"/>
    <n v="2399.9631750000003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20"/>
    <m/>
    <m/>
    <m/>
    <m/>
    <m/>
    <n v="40"/>
    <n v="0.26666666666666666"/>
    <n v="0"/>
    <n v="0"/>
    <n v="0"/>
    <n v="0"/>
    <n v="0"/>
    <n v="1606.9318650000002"/>
    <n v="1606.9318650000002"/>
    <n v="0"/>
    <n v="0"/>
    <n v="0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3"/>
    <s v="CapEx"/>
    <m/>
    <s v="C - Engineering Buildup"/>
    <m/>
    <n v="1"/>
    <n v="0"/>
    <n v="0.53"/>
    <s v="Off Ice"/>
    <s v="C3"/>
    <n v="0.2"/>
    <n v="77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3850"/>
    <m/>
    <m/>
    <m/>
    <m/>
    <m/>
    <m/>
    <n v="0"/>
    <n v="0"/>
    <n v="0"/>
    <n v="0"/>
    <n v="0"/>
    <n v="0"/>
    <n v="0"/>
    <n v="3850"/>
    <n v="0"/>
    <n v="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6.2.1"/>
    <x v="3"/>
    <s v="Develop sensor readout; (bldg temps, fuel temps, supply/return water temps)"/>
    <s v="CS: Develop sensor readout; (bldg temps, fuel temps, supply/return water temps)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n v="20"/>
    <m/>
    <m/>
    <m/>
    <m/>
    <n v="40"/>
    <n v="0.26666666666666666"/>
    <n v="0"/>
    <n v="0"/>
    <n v="0"/>
    <n v="0"/>
    <n v="0"/>
    <n v="0"/>
    <n v="2399.9631750000003"/>
    <n v="2399.9631750000003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2.2"/>
    <x v="3"/>
    <s v="Develop sensor readout; (engine jacket temps, exhaust temps, drip pan status)"/>
    <s v="CS: Develop sensor readout; (engine jacket temps, exhaust temps, drip pan status)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20"/>
    <m/>
    <m/>
    <m/>
    <n v="40"/>
    <n v="0.26666666666666666"/>
    <n v="0"/>
    <n v="0"/>
    <n v="0"/>
    <n v="0"/>
    <n v="0"/>
    <n v="0"/>
    <n v="0"/>
    <n v="2399.9631750000003"/>
    <n v="2399.9631750000003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2.3"/>
    <x v="3"/>
    <s v="Configure/document  network switch"/>
    <s v="CS: Configure/document  network switch"/>
    <x v="5"/>
    <x v="0"/>
    <s v="Labor - Task"/>
    <s v="EN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59.98527000000013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8.6.2.4"/>
    <x v="3"/>
    <s v="Configure/document RTA gateway to M-DGH interface"/>
    <s v="CS: Configure/document RTA gateway to M-DGH interface"/>
    <x v="5"/>
    <x v="0"/>
    <s v="Labor - Task"/>
    <s v="EN"/>
    <s v="D - Expert Opinion"/>
    <n v="115"/>
    <n v="115"/>
    <n v="0"/>
    <n v="0"/>
    <s v="Off Ice"/>
    <s v="C3"/>
    <n v="0.2"/>
    <n v="239.9963175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0"/>
    <m/>
    <m/>
    <m/>
    <n v="10"/>
    <n v="6.6666666666666666E-2"/>
    <n v="0"/>
    <n v="0"/>
    <n v="0"/>
    <n v="0"/>
    <n v="0"/>
    <n v="0"/>
    <n v="0"/>
    <n v="0"/>
    <n v="1199.9815875000002"/>
    <n v="0"/>
    <n v="0"/>
    <n v="0"/>
    <n v="1199.9815875000002"/>
    <n v="0"/>
    <n v="1199.9815875000002"/>
    <n v="239.9963175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.9815875000002"/>
    <n v="1"/>
    <n v="1.0215000000000001"/>
    <n v="1.0434622500000001"/>
    <n v="1.0658966883750003"/>
    <n v="1.0888134671750629"/>
    <n v="0"/>
    <n v="1199.9815875000002"/>
    <n v="0"/>
    <n v="0"/>
    <n v="0"/>
    <n v="0"/>
    <n v="0"/>
    <n v="0"/>
    <x v="8"/>
  </r>
  <r>
    <n v="1.2"/>
    <s v="1.2.4.8.6.2.5"/>
    <x v="3"/>
    <s v="Configure/document  M-DGHs"/>
    <s v="CS: Configure/document  M-DGHs"/>
    <x v="5"/>
    <x v="0"/>
    <s v="Labor - Task"/>
    <s v="EN"/>
    <s v="D - Expert Opinion"/>
    <n v="115"/>
    <n v="115"/>
    <n v="0"/>
    <n v="0"/>
    <s v="Off Ice"/>
    <s v="C3"/>
    <n v="0.2"/>
    <n v="479.99263500000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m/>
    <m/>
    <n v="20"/>
    <n v="0.13333333333333333"/>
    <n v="0"/>
    <n v="0"/>
    <n v="0"/>
    <n v="0"/>
    <n v="0"/>
    <n v="0"/>
    <n v="0"/>
    <n v="0"/>
    <n v="0"/>
    <n v="2399.9631750000003"/>
    <n v="0"/>
    <n v="0"/>
    <n v="2399.9631750000003"/>
    <n v="0"/>
    <n v="2399.9631750000003"/>
    <n v="479.992635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.9631750000003"/>
    <n v="1"/>
    <n v="1.0215000000000001"/>
    <n v="1.0434622500000001"/>
    <n v="1.0658966883750003"/>
    <n v="1.0888134671750629"/>
    <n v="0"/>
    <n v="2399.9631750000003"/>
    <n v="0"/>
    <n v="0"/>
    <n v="0"/>
    <n v="0"/>
    <n v="0"/>
    <n v="0"/>
    <x v="8"/>
  </r>
  <r>
    <n v="1.2"/>
    <s v="1.2.4.8.6.2.6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n v="20"/>
    <m/>
    <n v="40"/>
    <n v="0.26666666666666666"/>
    <n v="0"/>
    <n v="0"/>
    <n v="0"/>
    <n v="0"/>
    <n v="0"/>
    <n v="0"/>
    <n v="0"/>
    <n v="0"/>
    <n v="0"/>
    <n v="2399.9631750000003"/>
    <n v="2399.9631750000003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7.1.3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EN"/>
    <s v="D - Expert Opinion"/>
    <n v="115"/>
    <n v="115"/>
    <n v="0"/>
    <n v="0"/>
    <s v="Off Ice"/>
    <s v="C3"/>
    <n v="0.2"/>
    <n v="1691.6040000000003"/>
    <n v="0"/>
    <m/>
    <m/>
    <m/>
    <n v="36"/>
    <n v="36"/>
    <m/>
    <m/>
    <m/>
    <m/>
    <m/>
    <m/>
    <m/>
    <m/>
    <n v="72"/>
    <n v="0.48"/>
    <n v="0"/>
    <n v="0"/>
    <n v="4229.01"/>
    <n v="4229.01"/>
    <n v="0"/>
    <n v="0"/>
    <n v="0"/>
    <n v="0"/>
    <n v="0"/>
    <n v="0"/>
    <n v="0"/>
    <n v="0"/>
    <n v="8458.02"/>
    <n v="0"/>
    <n v="8458.02"/>
    <n v="1691.604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8.02"/>
    <n v="1"/>
    <n v="1.0215000000000001"/>
    <n v="1.0434622500000001"/>
    <n v="1.0658966883750003"/>
    <n v="1.0888134671750629"/>
    <n v="8458.02"/>
    <n v="0"/>
    <n v="0"/>
    <n v="0"/>
    <n v="0"/>
    <n v="0"/>
    <n v="0"/>
    <n v="0"/>
    <x v="8"/>
  </r>
  <r>
    <n v="1.2"/>
    <s v="1.2.4.8.7.1.3"/>
    <x v="3"/>
    <s v="Develop VFD mechanical and electrical installation strategies &amp; document, procure materials"/>
    <s v="CS: Develop VFD mechanical and electrical installation strategies &amp; document, procure materials"/>
    <x v="5"/>
    <x v="3"/>
    <s v="CapEx"/>
    <m/>
    <s v="D - Expert Opinion"/>
    <m/>
    <n v="1"/>
    <n v="0"/>
    <n v="0.53"/>
    <s v="Off Ice"/>
    <s v="C3"/>
    <n v="0.2"/>
    <n v="200"/>
    <n v="0"/>
    <m/>
    <m/>
    <m/>
    <n v="1000"/>
    <m/>
    <m/>
    <m/>
    <m/>
    <m/>
    <m/>
    <m/>
    <m/>
    <m/>
    <n v="0"/>
    <n v="0"/>
    <n v="0"/>
    <n v="0"/>
    <n v="1000"/>
    <n v="0"/>
    <n v="0"/>
    <n v="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2.1"/>
    <x v="3"/>
    <s v="Define requirements and procedures for reading signals applied to HPP motor drives"/>
    <s v="CS: Define requirements and procedures for reading signals applied to HPP motor drives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2.2"/>
    <x v="3"/>
    <s v="Define method of verifying sensor readout accuracy (reading vs stimulus)"/>
    <s v="CS: Define method of verifying sensor readout accuracy (reading vs stimulus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n v="16"/>
    <m/>
    <m/>
    <m/>
    <m/>
    <m/>
    <m/>
    <m/>
    <m/>
    <m/>
    <m/>
    <n v="16"/>
    <n v="0.10666666666666666"/>
    <n v="0"/>
    <n v="1879.5600000000002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2.3"/>
    <x v="3"/>
    <s v="Develop and document test procedures for on-ice personnel"/>
    <s v="CS: Develop and document test procedures for on-ice personnel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n v="16"/>
    <m/>
    <m/>
    <m/>
    <m/>
    <m/>
    <m/>
    <m/>
    <m/>
    <m/>
    <n v="16"/>
    <n v="0.10666666666666666"/>
    <n v="0"/>
    <n v="0"/>
    <n v="1879.5600000000002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3.1"/>
    <x v="3"/>
    <s v="Define core HPP PLC functions and requirements, define needed I/O connections"/>
    <s v="CS: Define core HPP PLC functions and requirements, define needed I/O connection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n v="20"/>
    <n v="20"/>
    <m/>
    <m/>
    <m/>
    <m/>
    <m/>
    <m/>
    <m/>
    <m/>
    <m/>
    <n v="40"/>
    <n v="0.26666666666666666"/>
    <n v="0"/>
    <n v="2349.4500000000003"/>
    <n v="2349.4500000000003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3.2"/>
    <x v="3"/>
    <s v="Select PLC, Enclosure, Power supplies, I/O expansion cards, power distribution, connectors and cables"/>
    <s v="CS: Select PLC, Enclosure, Power supplies, I/O expansion cards, power distribution, connectors and cable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20"/>
    <n v="20"/>
    <m/>
    <m/>
    <m/>
    <m/>
    <m/>
    <m/>
    <m/>
    <m/>
    <n v="40"/>
    <n v="0.26666666666666666"/>
    <n v="0"/>
    <n v="0"/>
    <n v="2349.4500000000003"/>
    <n v="2349.4500000000003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n v="32"/>
    <m/>
    <m/>
    <m/>
    <m/>
    <m/>
    <m/>
    <m/>
    <m/>
    <n v="32"/>
    <n v="0.21333333333333332"/>
    <n v="0"/>
    <n v="0"/>
    <n v="0"/>
    <n v="3759.1200000000003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n v="20"/>
    <n v="20"/>
    <m/>
    <m/>
    <m/>
    <m/>
    <m/>
    <m/>
    <m/>
    <n v="40"/>
    <n v="0.26666666666666666"/>
    <n v="0"/>
    <n v="0"/>
    <n v="0"/>
    <n v="1573.1100000000001"/>
    <n v="1573.1100000000001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3"/>
    <s v="CapEx"/>
    <m/>
    <s v="C - Engineering Buildup"/>
    <m/>
    <n v="1"/>
    <n v="0"/>
    <n v="0.53"/>
    <s v="Off Ice"/>
    <s v="C3"/>
    <n v="0.2"/>
    <n v="1410"/>
    <n v="0"/>
    <m/>
    <m/>
    <m/>
    <m/>
    <m/>
    <n v="7050"/>
    <m/>
    <m/>
    <m/>
    <m/>
    <m/>
    <m/>
    <m/>
    <n v="0"/>
    <n v="0"/>
    <n v="0"/>
    <n v="0"/>
    <n v="0"/>
    <n v="0"/>
    <n v="7050"/>
    <n v="0"/>
    <n v="0"/>
    <n v="0"/>
    <n v="0"/>
    <n v="0"/>
    <n v="0"/>
    <n v="0"/>
    <n v="7050"/>
    <n v="0"/>
    <n v="7050"/>
    <n v="14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3.4"/>
    <x v="3"/>
    <s v="Test HPP PLC enclosure with HPP Network box"/>
    <s v="CS: Test HPP PLC enclosure with HPP Network box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n v="24"/>
    <m/>
    <m/>
    <m/>
    <m/>
    <m/>
    <m/>
    <n v="24"/>
    <n v="0.16"/>
    <n v="0"/>
    <n v="0"/>
    <n v="0"/>
    <n v="0"/>
    <n v="0"/>
    <n v="2819.34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7.4.2"/>
    <x v="3"/>
    <s v="Procure additional drives for charge pumps (4), AC and network pigtail materials"/>
    <s v="CS: Procure additional drives for charge pumps (4), AC and network pigtail materials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4.2"/>
    <x v="3"/>
    <s v="Procure additional drives for charge pumps (4), AC and network pigtail materials"/>
    <s v="CS: Procure additional drives for charge pumps (4), AC and network pigtail materials"/>
    <x v="5"/>
    <x v="3"/>
    <s v="CapEx"/>
    <m/>
    <s v="C - Engineering Buildup"/>
    <m/>
    <n v="1"/>
    <n v="0"/>
    <n v="0.53"/>
    <s v="Off Ice"/>
    <s v="C2"/>
    <n v="0.125"/>
    <n v="1813.125"/>
    <n v="0"/>
    <m/>
    <m/>
    <m/>
    <m/>
    <n v="14505"/>
    <m/>
    <m/>
    <m/>
    <m/>
    <m/>
    <m/>
    <m/>
    <m/>
    <n v="0"/>
    <n v="0"/>
    <n v="0"/>
    <n v="0"/>
    <n v="0"/>
    <n v="14505"/>
    <n v="0"/>
    <n v="0"/>
    <n v="0"/>
    <n v="0"/>
    <n v="0"/>
    <n v="0"/>
    <n v="0"/>
    <n v="0"/>
    <n v="14505"/>
    <n v="0"/>
    <n v="14505"/>
    <n v="1813.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5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n v="24"/>
    <m/>
    <m/>
    <m/>
    <m/>
    <m/>
    <n v="24"/>
    <n v="0.16"/>
    <n v="0"/>
    <n v="0"/>
    <n v="0"/>
    <n v="0"/>
    <n v="0"/>
    <n v="0"/>
    <n v="2819.34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m/>
    <m/>
    <m/>
    <n v="20"/>
    <n v="20"/>
    <m/>
    <m/>
    <m/>
    <m/>
    <n v="40"/>
    <n v="0.26666666666666666"/>
    <n v="0"/>
    <n v="0"/>
    <n v="0"/>
    <n v="0"/>
    <n v="0"/>
    <n v="0"/>
    <n v="1573.1100000000001"/>
    <n v="1573.1100000000001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m/>
    <m/>
    <n v="1000"/>
    <m/>
    <m/>
    <m/>
    <m/>
    <m/>
    <n v="0"/>
    <n v="0"/>
    <n v="0"/>
    <n v="0"/>
    <n v="0"/>
    <n v="0"/>
    <n v="0"/>
    <n v="0"/>
    <n v="100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7.1"/>
    <x v="3"/>
    <s v="Select and procure E-stop relays for pump VFD Enable signals"/>
    <s v="CS: Select and procure E-stop relays for pump VFD Enable signals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m/>
    <m/>
    <n v="8"/>
    <m/>
    <m/>
    <m/>
    <m/>
    <m/>
    <n v="8"/>
    <n v="5.333333333333333E-2"/>
    <n v="0"/>
    <n v="0"/>
    <n v="0"/>
    <n v="0"/>
    <n v="0"/>
    <n v="0"/>
    <n v="939.78000000000009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7.7.1"/>
    <x v="3"/>
    <s v="Select and procure E-stop relays for pump VFD Enable signals"/>
    <s v="CS: Select and procure E-stop relays for pump VFD Enable signals"/>
    <x v="5"/>
    <x v="3"/>
    <s v="CapEx"/>
    <m/>
    <s v="D - Expert Opinion"/>
    <m/>
    <n v="1"/>
    <n v="0"/>
    <n v="0.53"/>
    <s v="Off Ice"/>
    <s v="C3"/>
    <n v="0.2"/>
    <n v="40"/>
    <n v="0"/>
    <m/>
    <m/>
    <m/>
    <m/>
    <m/>
    <m/>
    <m/>
    <n v="200"/>
    <m/>
    <m/>
    <m/>
    <m/>
    <m/>
    <n v="0"/>
    <n v="0"/>
    <n v="0"/>
    <n v="0"/>
    <n v="0"/>
    <n v="0"/>
    <n v="0"/>
    <n v="0"/>
    <n v="200"/>
    <n v="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7.2"/>
    <x v="3"/>
    <s v="Develop and document rewiring instructions for HPP E-stop box"/>
    <s v="CS: Develop and document rewiring instructions for HPP E-stop box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n v="16"/>
    <m/>
    <m/>
    <m/>
    <m/>
    <n v="16"/>
    <n v="0.10666666666666666"/>
    <n v="0"/>
    <n v="0"/>
    <n v="0"/>
    <n v="0"/>
    <n v="0"/>
    <n v="0"/>
    <n v="0"/>
    <n v="1879.5600000000002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9.1"/>
    <x v="3"/>
    <s v="Develop and document test plans for all HPP system components"/>
    <s v="CS: Develop and document test plans for all HPP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n v="36"/>
    <m/>
    <m/>
    <m/>
    <n v="36"/>
    <n v="0.24"/>
    <n v="0"/>
    <n v="0"/>
    <n v="0"/>
    <n v="0"/>
    <n v="0"/>
    <n v="0"/>
    <n v="0"/>
    <n v="0"/>
    <n v="4229.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7.9.2"/>
    <x v="3"/>
    <s v="Review Gen-1 docs, identify where sensor connections terminated, plan for field integration and test"/>
    <s v="CS: Review Gen-1 docs, identify where sensor connections terminated, plan for field integration and test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n v="32"/>
    <m/>
    <m/>
    <m/>
    <n v="32"/>
    <n v="0.21333333333333332"/>
    <n v="0"/>
    <n v="0"/>
    <n v="0"/>
    <n v="0"/>
    <n v="0"/>
    <n v="0"/>
    <n v="0"/>
    <n v="0"/>
    <n v="3759.1200000000003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7.10.1"/>
    <x v="3"/>
    <s v="Develop water path sensor readout; (pressure, temp, flow)"/>
    <s v="CS: Develop water path sensor readout; (pressure, temp, flow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10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10.9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n v="20"/>
    <m/>
    <m/>
    <m/>
    <n v="20"/>
    <n v="0.13333333333333333"/>
    <n v="0"/>
    <n v="0"/>
    <n v="0"/>
    <n v="0"/>
    <n v="0"/>
    <n v="0"/>
    <n v="0"/>
    <n v="0"/>
    <n v="2349.4500000000003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7.10.10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n v="40"/>
    <m/>
    <m/>
    <m/>
    <n v="40"/>
    <n v="0.26666666666666666"/>
    <n v="0"/>
    <n v="0"/>
    <n v="0"/>
    <n v="0"/>
    <n v="0"/>
    <n v="0"/>
    <n v="0"/>
    <n v="0"/>
    <n v="4698.9000000000005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8.2.1"/>
    <x v="3"/>
    <s v="Develop ARA-drill sensor readout; (heater flows, head press, tank level)"/>
    <s v="CS: Develop ARA-drill sensor readout; (heater flows, head press, tank level)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n v="80"/>
    <m/>
    <m/>
    <m/>
    <m/>
    <m/>
    <m/>
    <m/>
    <m/>
    <m/>
    <m/>
    <n v="80"/>
    <n v="0.53333333333333333"/>
    <n v="0"/>
    <n v="9397.8000000000011"/>
    <n v="0"/>
    <n v="0"/>
    <n v="0"/>
    <n v="0"/>
    <n v="0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8.2.2"/>
    <x v="3"/>
    <s v="Develop AB drive/pump control; (variable speed velocity drives)"/>
    <s v="CS: Develop AB drive/pump control; (variable speed velocity drives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20"/>
    <n v="20"/>
    <m/>
    <m/>
    <m/>
    <m/>
    <m/>
    <m/>
    <m/>
    <m/>
    <n v="40"/>
    <n v="0.26666666666666666"/>
    <n v="0"/>
    <n v="0"/>
    <n v="2349.4500000000003"/>
    <n v="2349.4500000000003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8.2.3"/>
    <x v="3"/>
    <s v="Configure/document Point I/O Block"/>
    <s v="CS: Configure/document Point I/O Block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8.2.4"/>
    <x v="3"/>
    <s v="Configure/document network switch"/>
    <s v="CS: Configure/document network switch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8.2.5"/>
    <x v="3"/>
    <s v="Configure/document RTA gateway to M-DGH interface"/>
    <s v="CS: Configure/document RTA gateway to M-DGH interface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n v="16"/>
    <m/>
    <m/>
    <m/>
    <m/>
    <m/>
    <m/>
    <m/>
    <n v="16"/>
    <n v="0.10666666666666666"/>
    <n v="0"/>
    <n v="0"/>
    <n v="0"/>
    <n v="0"/>
    <n v="1879.5600000000002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8.2.6"/>
    <x v="3"/>
    <s v="Configure/document  M-DGHs"/>
    <s v="CS: Configure/document  M-DGH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8.2.7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8.2.8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n v="40"/>
    <m/>
    <m/>
    <m/>
    <m/>
    <m/>
    <n v="40"/>
    <n v="0.26666666666666666"/>
    <n v="0"/>
    <n v="0"/>
    <n v="0"/>
    <n v="0"/>
    <n v="0"/>
    <n v="0"/>
    <n v="4698.9000000000005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5.2.6"/>
    <x v="3"/>
    <s v="GEN-1, 2, 3 - Procure Batteries"/>
    <s v="GEN-2, 3, PDM - Procure Batteries"/>
    <x v="5"/>
    <x v="0"/>
    <s v="Labor Hours"/>
    <s v="EN-ME"/>
    <s v="D - Expert Opinion"/>
    <n v="115"/>
    <n v="115"/>
    <n v="0"/>
    <n v="0"/>
    <s v="Off Ice"/>
    <s v="C2"/>
    <n v="0.125"/>
    <n v="117.47250000000001"/>
    <n v="0"/>
    <m/>
    <n v="8"/>
    <m/>
    <m/>
    <m/>
    <m/>
    <m/>
    <m/>
    <m/>
    <m/>
    <m/>
    <m/>
    <m/>
    <n v="8"/>
    <n v="5.333333333333333E-2"/>
    <n v="939.78000000000009"/>
    <n v="0"/>
    <n v="0"/>
    <n v="0"/>
    <n v="0"/>
    <n v="0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9"/>
  </r>
  <r>
    <n v="1.2"/>
    <s v="1.2.5.2.6"/>
    <x v="3"/>
    <s v="GEN-1, 2, 3 - Procure Batteries"/>
    <s v="GEN-2, 3, PDM - Procure Batteries"/>
    <x v="5"/>
    <x v="3"/>
    <s v="CapEx"/>
    <m/>
    <s v="C - Engineering Buildup"/>
    <m/>
    <n v="1"/>
    <n v="0"/>
    <n v="0.53"/>
    <s v="Off Ice"/>
    <s v="C2"/>
    <n v="0.125"/>
    <n v="250"/>
    <n v="0"/>
    <m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0"/>
    <n v="2000"/>
    <n v="2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7"/>
    <x v="3"/>
    <s v="Generator 2 Subcontract Repairs in New Zealand"/>
    <s v="GEN-2, 3, PDM - Generator 2 Subcontract Repairs in New Zealand"/>
    <x v="5"/>
    <x v="3"/>
    <s v="CapEx"/>
    <m/>
    <s v="C - Engineering Buildup"/>
    <m/>
    <n v="1"/>
    <n v="0"/>
    <n v="0.53"/>
    <s v="Off Ice"/>
    <s v="C2"/>
    <n v="0.125"/>
    <n v="1850.5"/>
    <n v="0"/>
    <s v="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"/>
    <m/>
    <n v="7402"/>
    <n v="7402"/>
    <m/>
    <m/>
    <m/>
    <m/>
    <m/>
    <m/>
    <m/>
    <m/>
    <m/>
    <n v="0"/>
    <n v="0"/>
    <n v="0"/>
    <n v="7402"/>
    <n v="7402"/>
    <n v="0"/>
    <n v="0"/>
    <n v="0"/>
    <n v="0"/>
    <n v="0"/>
    <n v="0"/>
    <n v="0"/>
    <n v="0"/>
    <n v="0"/>
    <n v="14804"/>
    <n v="0"/>
    <n v="14804"/>
    <n v="1850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4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8"/>
    <x v="3"/>
    <s v="PDM - Procure Batteries"/>
    <s v="PDM - Procure Batteries"/>
    <x v="5"/>
    <x v="3"/>
    <s v="CapEx"/>
    <m/>
    <s v="C - Engineering Buildup"/>
    <m/>
    <n v="1"/>
    <n v="0"/>
    <n v="0.53"/>
    <s v="Off Ice"/>
    <s v="C2"/>
    <n v="0.125"/>
    <n v="75"/>
    <n v="0"/>
    <m/>
    <m/>
    <m/>
    <m/>
    <m/>
    <m/>
    <m/>
    <m/>
    <m/>
    <m/>
    <n v="600"/>
    <m/>
    <m/>
    <n v="0"/>
    <n v="0"/>
    <n v="0"/>
    <n v="0"/>
    <n v="0"/>
    <n v="0"/>
    <n v="0"/>
    <n v="0"/>
    <n v="0"/>
    <n v="0"/>
    <n v="0"/>
    <n v="600"/>
    <n v="0"/>
    <n v="0"/>
    <n v="600"/>
    <n v="0"/>
    <n v="600"/>
    <n v="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9"/>
    <x v="3"/>
    <s v="Develop SOW for South Pole Power Generation Technical Support Subcontract &amp; Communicate with Vendor (PY6)"/>
    <s v="GEN-2, 3, PDM - Develop SOW for South Pole Power Generation Technical Support Subcontract &amp; Communicate with Vendor"/>
    <x v="5"/>
    <x v="0"/>
    <s v="Labor Hours"/>
    <s v="EN-ME"/>
    <s v="D - Expert Opinion"/>
    <n v="115"/>
    <n v="115"/>
    <n v="0"/>
    <n v="0"/>
    <s v="Off Ice"/>
    <s v="C3"/>
    <n v="0.2"/>
    <n v="959.98527000000013"/>
    <n v="0"/>
    <s v="South Pole Contractor cost captured in FS2 (2023-24)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2399.9631750000003"/>
    <n v="2399.9631750000003"/>
    <n v="0"/>
    <n v="0"/>
    <n v="0"/>
    <n v="0"/>
    <n v="0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9"/>
  </r>
  <r>
    <n v="1.2"/>
    <s v="1.2.5.2.10"/>
    <x v="3"/>
    <s v="Predeployment Coordination with Power Generation Technical Support Subcontract Vendor (PY6)"/>
    <s v="GEN-2, 3, PDM - Predeployment Coordination with Power Generation Technical Support Subcontract Vendor (PY6)"/>
    <x v="5"/>
    <x v="0"/>
    <s v="Labor Hours"/>
    <s v="EN-ME"/>
    <s v="D - Expert Opinion"/>
    <n v="115"/>
    <n v="115"/>
    <n v="0"/>
    <n v="0"/>
    <s v="Off Ice"/>
    <s v="C4"/>
    <n v="0.35"/>
    <n v="3324.5892225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1644.615"/>
    <n v="0"/>
    <n v="20"/>
    <n v="20"/>
    <m/>
    <m/>
    <m/>
    <m/>
    <m/>
    <m/>
    <m/>
    <m/>
    <m/>
    <m/>
    <n v="40"/>
    <n v="0.26666666666666666"/>
    <n v="2399.9631750000003"/>
    <n v="2399.9631750000003"/>
    <n v="0"/>
    <n v="0"/>
    <n v="0"/>
    <n v="0"/>
    <n v="0"/>
    <n v="0"/>
    <n v="0"/>
    <n v="0"/>
    <n v="0"/>
    <n v="0"/>
    <n v="4799.9263500000006"/>
    <n v="0"/>
    <n v="4799.9263500000006"/>
    <n v="1679.974222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8.8263500000012"/>
    <n v="1"/>
    <n v="1.0215000000000001"/>
    <n v="1.0434622500000001"/>
    <n v="1.0658966883750003"/>
    <n v="1.0888134671750629"/>
    <n v="4698.9000000000005"/>
    <n v="4799.9263500000006"/>
    <n v="0"/>
    <n v="0"/>
    <n v="0"/>
    <n v="0"/>
    <n v="0"/>
    <n v="0"/>
    <x v="9"/>
  </r>
  <r>
    <n v="1.2"/>
    <s v="1.2.5.4.3"/>
    <x v="3"/>
    <s v="System Elec Dist: Design &amp; Procure"/>
    <s v="Elec Dist. System:  Design &amp; Procure"/>
    <x v="5"/>
    <x v="0"/>
    <s v="Labor - Task"/>
    <s v="EN-EE"/>
    <s v="D - Expert Opinion"/>
    <n v="115"/>
    <n v="115"/>
    <n v="0"/>
    <n v="0"/>
    <s v="Off Ice"/>
    <s v="C4"/>
    <n v="0.35"/>
    <n v="822.3075"/>
    <n v="0"/>
    <m/>
    <n v="20"/>
    <m/>
    <m/>
    <m/>
    <m/>
    <m/>
    <m/>
    <m/>
    <m/>
    <m/>
    <m/>
    <m/>
    <n v="20"/>
    <n v="0.13333333333333333"/>
    <n v="2349.4500000000003"/>
    <n v="0"/>
    <n v="0"/>
    <n v="0"/>
    <n v="0"/>
    <n v="0"/>
    <n v="0"/>
    <n v="0"/>
    <n v="0"/>
    <n v="0"/>
    <n v="0"/>
    <n v="0"/>
    <n v="2349.4500000000003"/>
    <n v="0"/>
    <n v="2349.4500000000003"/>
    <n v="822.30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9"/>
  </r>
  <r>
    <n v="1.2"/>
    <s v="1.2.5.4.3"/>
    <x v="3"/>
    <s v="System Elec Dist: Design &amp; Procure"/>
    <s v="Elec Dist. System:  Design &amp; Procure"/>
    <x v="5"/>
    <x v="3"/>
    <s v="CapEx"/>
    <m/>
    <s v="D - Expert Opinion"/>
    <m/>
    <n v="1"/>
    <n v="0"/>
    <n v="0.53"/>
    <s v="Off Ice"/>
    <s v="C4"/>
    <n v="0.35"/>
    <n v="1910.9999999999998"/>
    <n v="0"/>
    <m/>
    <n v="5460"/>
    <m/>
    <m/>
    <m/>
    <m/>
    <m/>
    <m/>
    <m/>
    <m/>
    <m/>
    <m/>
    <m/>
    <n v="0"/>
    <n v="0"/>
    <n v="5460"/>
    <n v="0"/>
    <n v="0"/>
    <n v="0"/>
    <n v="0"/>
    <n v="0"/>
    <n v="0"/>
    <n v="0"/>
    <n v="0"/>
    <n v="0"/>
    <n v="0"/>
    <n v="0"/>
    <n v="5460"/>
    <n v="0"/>
    <n v="5460"/>
    <n v="1910.99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4.5"/>
    <x v="3"/>
    <s v="System Elec Dist: Build and Test Subcomponents"/>
    <s v="Elec Dist. System:  Build and Test Subcomponents"/>
    <x v="5"/>
    <x v="0"/>
    <s v="Labor - Task"/>
    <s v="EN-EE"/>
    <s v="D - Expert Opinion"/>
    <n v="115"/>
    <n v="115"/>
    <n v="0"/>
    <n v="0"/>
    <s v="Off Ice"/>
    <s v="C4"/>
    <n v="0.35"/>
    <n v="1480.1534999999999"/>
    <n v="0"/>
    <m/>
    <m/>
    <m/>
    <m/>
    <m/>
    <n v="18"/>
    <m/>
    <n v="18"/>
    <m/>
    <m/>
    <m/>
    <m/>
    <m/>
    <n v="36"/>
    <n v="0.24"/>
    <n v="0"/>
    <n v="0"/>
    <n v="0"/>
    <n v="0"/>
    <n v="2114.5050000000001"/>
    <n v="0"/>
    <n v="2114.5050000000001"/>
    <n v="0"/>
    <n v="0"/>
    <n v="0"/>
    <n v="0"/>
    <n v="0"/>
    <n v="4229.01"/>
    <n v="0"/>
    <n v="4229.01"/>
    <n v="1480.153499999999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0"/>
    <s v="Labor - Task"/>
    <s v="TE"/>
    <s v="D - Expert Opinion"/>
    <n v="77"/>
    <n v="77"/>
    <n v="0"/>
    <n v="0"/>
    <s v="Off Ice"/>
    <s v="C4"/>
    <n v="0.35"/>
    <n v="674.9113833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1928.3182380000003"/>
    <n v="0"/>
    <n v="0"/>
    <n v="0"/>
    <n v="0"/>
    <n v="0"/>
    <n v="1928.3182380000003"/>
    <n v="0"/>
    <n v="1928.3182380000003"/>
    <n v="674.9113833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.3182380000003"/>
    <n v="1"/>
    <n v="1.0215000000000001"/>
    <n v="1.0434622500000001"/>
    <n v="1.0658966883750003"/>
    <n v="1.0888134671750629"/>
    <n v="0"/>
    <n v="1928.3182380000003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0"/>
    <s v="Labor - Task"/>
    <s v="EN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941.8748599150008"/>
    <n v="0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0"/>
    <s v="Labor - Task"/>
    <s v="TE"/>
    <s v="D - Expert Opinion"/>
    <n v="77"/>
    <n v="77"/>
    <n v="0"/>
    <n v="0"/>
    <s v="Off Ice"/>
    <s v="C4"/>
    <n v="0.35"/>
    <n v="689.4219780409500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1969.7770801170004"/>
    <n v="0"/>
    <n v="0"/>
    <n v="0"/>
    <n v="0"/>
    <n v="0"/>
    <n v="1969.7770801170004"/>
    <n v="0"/>
    <n v="1969.7770801170004"/>
    <n v="689.42197804095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.7770801170004"/>
    <n v="1"/>
    <n v="1.0215000000000001"/>
    <n v="1.0434622500000001"/>
    <n v="1.0658966883750003"/>
    <n v="1.0888134671750629"/>
    <n v="0"/>
    <n v="0"/>
    <n v="1969.7770801170004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6.1.3"/>
    <x v="3"/>
    <s v="Procure Repair Parts, Replacements (PY6)"/>
    <s v="Water Tanks: Procure Repair Parts, Replacements (PY6)"/>
    <x v="5"/>
    <x v="0"/>
    <s v="Labor - Task"/>
    <s v="EN-M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10"/>
  </r>
  <r>
    <n v="1.2"/>
    <s v="1.2.6.1.3"/>
    <x v="3"/>
    <s v="Procure Repair Parts, Replacements (PY6)"/>
    <s v="Water Tanks: Procure Repair Parts, Replacements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2.5"/>
    <x v="3"/>
    <s v="Procure Repair/Replacement Components (PY5)"/>
    <s v="Pumps: Procure Repair/Replacement Components (PY5)"/>
    <x v="5"/>
    <x v="0"/>
    <s v="Labor - Task"/>
    <s v="EN-ME"/>
    <s v="D - Expert Opinion"/>
    <n v="115"/>
    <n v="115"/>
    <n v="0"/>
    <n v="0"/>
    <s v="Off Ice"/>
    <s v="C4"/>
    <n v="0.35"/>
    <n v="1644.615"/>
    <n v="0"/>
    <m/>
    <m/>
    <m/>
    <m/>
    <m/>
    <m/>
    <m/>
    <n v="40"/>
    <m/>
    <m/>
    <m/>
    <m/>
    <m/>
    <n v="40"/>
    <n v="0.26666666666666666"/>
    <n v="0"/>
    <n v="0"/>
    <n v="0"/>
    <n v="0"/>
    <n v="0"/>
    <n v="0"/>
    <n v="4698.9000000000005"/>
    <n v="0"/>
    <n v="0"/>
    <n v="0"/>
    <n v="0"/>
    <n v="0"/>
    <n v="4698.9000000000005"/>
    <n v="0"/>
    <n v="4698.9000000000005"/>
    <n v="1644.6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10"/>
  </r>
  <r>
    <n v="1.2"/>
    <s v="1.2.6.2.5"/>
    <x v="3"/>
    <s v="Procure Repair/Replacement Components (PY5)"/>
    <s v="Pumps: Procure Repair/Replacement Components (PY5))"/>
    <x v="5"/>
    <x v="3"/>
    <s v="CapEx"/>
    <m/>
    <s v="D - Expert Opinion"/>
    <m/>
    <n v="1"/>
    <n v="0"/>
    <n v="0.53"/>
    <s v="Off Ice"/>
    <s v="C4"/>
    <n v="0.35"/>
    <n v="2310"/>
    <n v="0"/>
    <m/>
    <m/>
    <m/>
    <m/>
    <m/>
    <m/>
    <m/>
    <n v="6600"/>
    <m/>
    <m/>
    <m/>
    <m/>
    <m/>
    <n v="0"/>
    <n v="0"/>
    <n v="0"/>
    <n v="0"/>
    <n v="0"/>
    <n v="0"/>
    <n v="0"/>
    <n v="0"/>
    <n v="6600"/>
    <n v="0"/>
    <n v="0"/>
    <n v="0"/>
    <n v="0"/>
    <n v="0"/>
    <n v="6600"/>
    <n v="0"/>
    <n v="6600"/>
    <n v="23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2.6"/>
    <x v="3"/>
    <s v="Procure Repair/Replacement Components (PY6)"/>
    <s v="Pumps: Procure Repair/Replacement Components (PY6)"/>
    <x v="5"/>
    <x v="0"/>
    <s v="Labor - Task"/>
    <s v="EN-M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10"/>
  </r>
  <r>
    <n v="1.2"/>
    <s v="1.2.6.2.6"/>
    <x v="3"/>
    <s v="Procure Repair/Replacement Components (PY6)"/>
    <s v="Pumps: Procure Repair/Replacement Components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4.9"/>
    <x v="3"/>
    <s v="Procure External Interconnect Materials (PY6)"/>
    <s v="Interconnect: Procure External Interconnect materials (PY6)"/>
    <x v="5"/>
    <x v="0"/>
    <s v="Labor - Task"/>
    <s v="EN-ME"/>
    <s v="D - Expert Opinion"/>
    <n v="115"/>
    <n v="115"/>
    <n v="0"/>
    <n v="0"/>
    <s v="Off Ice"/>
    <s v="C4"/>
    <n v="0.35"/>
    <n v="1679.9742225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799.9263500000006"/>
    <n v="0"/>
    <n v="0"/>
    <n v="0"/>
    <n v="0"/>
    <n v="4799.9263500000006"/>
    <n v="0"/>
    <n v="4799.9263500000006"/>
    <n v="1679.974222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10"/>
  </r>
  <r>
    <n v="1.2"/>
    <s v="1.2.6.4.9"/>
    <x v="3"/>
    <s v="Procure External Interconnect Materials (PY6)"/>
    <s v="Interconnect: Procure External Interconnect materials (PY6)"/>
    <x v="5"/>
    <x v="3"/>
    <s v="CapEx"/>
    <m/>
    <s v="C - Engineering Buildup"/>
    <m/>
    <n v="1"/>
    <n v="0"/>
    <n v="0.53"/>
    <s v="Off Ice"/>
    <s v="C4"/>
    <n v="0.35"/>
    <n v="3692.8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0551"/>
    <m/>
    <m/>
    <m/>
    <m/>
    <n v="0"/>
    <n v="0"/>
    <n v="0"/>
    <n v="0"/>
    <n v="0"/>
    <n v="0"/>
    <n v="0"/>
    <n v="0"/>
    <n v="0"/>
    <n v="10551"/>
    <n v="0"/>
    <n v="0"/>
    <n v="0"/>
    <n v="0"/>
    <n v="10551"/>
    <n v="0"/>
    <n v="10551"/>
    <n v="3692.8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1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5.1"/>
    <x v="3"/>
    <s v="Identify Replacement Water Hoses (1-1/2&quot;, 3/4&quot;, and 1/2&quot; Hose)"/>
    <s v="MDS: Evaluate Water Hoses (1-1/2&quot;, 3/4&quot;, and 1/2&quot; Hose)"/>
    <x v="5"/>
    <x v="0"/>
    <s v="Labor - Task"/>
    <s v="EN-ME"/>
    <s v="D - Expert Opinion"/>
    <n v="115"/>
    <n v="115"/>
    <n v="0"/>
    <n v="0"/>
    <s v="Off Ice"/>
    <s v="C4"/>
    <n v="0.35"/>
    <n v="335.994844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m/>
    <m/>
    <m/>
    <m/>
    <m/>
    <n v="8"/>
    <n v="5.333333333333333E-2"/>
    <n v="0"/>
    <n v="0"/>
    <n v="0"/>
    <n v="0"/>
    <n v="0"/>
    <n v="0"/>
    <n v="959.98527000000013"/>
    <n v="0"/>
    <n v="0"/>
    <n v="0"/>
    <n v="0"/>
    <n v="0"/>
    <n v="959.98527000000013"/>
    <n v="0"/>
    <n v="959.98527000000013"/>
    <n v="335.9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10"/>
  </r>
  <r>
    <n v="1.2"/>
    <s v="1.2.6.5.2"/>
    <x v="3"/>
    <s v="Identify Replacement Fuel Hoses"/>
    <s v="MDS: Evaluate Fuel Hoses"/>
    <x v="5"/>
    <x v="0"/>
    <s v="Labor - Task"/>
    <s v="EN-ME"/>
    <s v="D - Expert Opinion"/>
    <n v="115"/>
    <n v="115"/>
    <n v="0"/>
    <n v="0"/>
    <s v="Off Ice"/>
    <s v="C4"/>
    <n v="0.35"/>
    <n v="335.994844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m/>
    <m/>
    <m/>
    <m/>
    <m/>
    <n v="8"/>
    <n v="5.333333333333333E-2"/>
    <n v="0"/>
    <n v="0"/>
    <n v="0"/>
    <n v="0"/>
    <n v="0"/>
    <n v="0"/>
    <n v="959.98527000000013"/>
    <n v="0"/>
    <n v="0"/>
    <n v="0"/>
    <n v="0"/>
    <n v="0"/>
    <n v="959.98527000000013"/>
    <n v="0"/>
    <n v="959.98527000000013"/>
    <n v="335.9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10"/>
  </r>
  <r>
    <n v="1.2"/>
    <s v="1.2.6.5.3"/>
    <x v="3"/>
    <s v="Procure Replacements and Spares"/>
    <s v="MDS: Procure Replacements Internal Hoses and Spares"/>
    <x v="5"/>
    <x v="0"/>
    <s v="Labor - Task"/>
    <s v="EN-ME"/>
    <s v="D - Expert Opinion"/>
    <n v="115"/>
    <n v="115"/>
    <n v="0"/>
    <n v="0"/>
    <s v="Off Ice"/>
    <s v="C4"/>
    <n v="0.35"/>
    <n v="671.989689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n v="8"/>
    <m/>
    <m/>
    <m/>
    <m/>
    <n v="16"/>
    <n v="0.10666666666666666"/>
    <n v="0"/>
    <n v="0"/>
    <n v="0"/>
    <n v="0"/>
    <n v="0"/>
    <n v="0"/>
    <n v="959.98527000000013"/>
    <n v="959.98527000000013"/>
    <n v="0"/>
    <n v="0"/>
    <n v="0"/>
    <n v="0"/>
    <n v="1919.9705400000003"/>
    <n v="0"/>
    <n v="1919.9705400000003"/>
    <n v="671.98968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10"/>
  </r>
  <r>
    <n v="1.2"/>
    <s v="1.2.6.5.3"/>
    <x v="3"/>
    <s v="Procure Replacements and Spares"/>
    <s v="MDS: Procure Replacements Internal Hoses and Spares"/>
    <x v="5"/>
    <x v="3"/>
    <s v="CapEx"/>
    <m/>
    <s v="D - Expert Opinion"/>
    <m/>
    <n v="1"/>
    <n v="0"/>
    <n v="0.53"/>
    <s v="Off Ice"/>
    <s v="C4"/>
    <n v="0.35"/>
    <n v="3977.749999999999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1365"/>
    <m/>
    <m/>
    <m/>
    <m/>
    <m/>
    <n v="0"/>
    <n v="0"/>
    <n v="0"/>
    <n v="0"/>
    <n v="0"/>
    <n v="0"/>
    <n v="0"/>
    <n v="0"/>
    <n v="11365"/>
    <n v="0"/>
    <n v="0"/>
    <n v="0"/>
    <n v="0"/>
    <n v="0"/>
    <n v="11365"/>
    <n v="0"/>
    <n v="11365"/>
    <n v="3977.749999999999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7.1.7"/>
    <x v="3"/>
    <s v="IFD Follow-up Tasks (PY5)"/>
    <s v="Support Equipment: IFD Follow-up Tasks (PY5)"/>
    <x v="5"/>
    <x v="0"/>
    <s v="Labor - Task"/>
    <s v="EN-ME"/>
    <s v="D - Expert Opinion"/>
    <n v="115"/>
    <n v="115"/>
    <n v="0"/>
    <n v="0"/>
    <s v="Off Ice"/>
    <s v="C3"/>
    <n v="0.2"/>
    <n v="939.7800000000002"/>
    <n v="0"/>
    <m/>
    <n v="40"/>
    <m/>
    <m/>
    <m/>
    <m/>
    <m/>
    <m/>
    <m/>
    <m/>
    <m/>
    <m/>
    <m/>
    <n v="40"/>
    <n v="0.26666666666666666"/>
    <n v="4698.9000000000005"/>
    <n v="0"/>
    <n v="0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11"/>
  </r>
  <r>
    <n v="1.2"/>
    <s v="1.2.7.1.7"/>
    <x v="3"/>
    <s v="IFD Follow-up Tasks (PY5)"/>
    <s v="Support Equipment: IFD Follow-up Tasks (PY5)"/>
    <x v="5"/>
    <x v="0"/>
    <s v="Labor - Task"/>
    <s v="TE"/>
    <s v="D - Expert Opinion"/>
    <n v="77"/>
    <n v="77"/>
    <n v="0"/>
    <n v="0"/>
    <s v="Off Ice"/>
    <s v="C3"/>
    <n v="0.2"/>
    <n v="377.54640000000006"/>
    <n v="0"/>
    <m/>
    <n v="24"/>
    <m/>
    <m/>
    <m/>
    <m/>
    <m/>
    <m/>
    <m/>
    <m/>
    <m/>
    <m/>
    <m/>
    <n v="24"/>
    <n v="0.16"/>
    <n v="1887.7320000000002"/>
    <n v="0"/>
    <n v="0"/>
    <n v="0"/>
    <n v="0"/>
    <n v="0"/>
    <n v="0"/>
    <n v="0"/>
    <n v="0"/>
    <n v="0"/>
    <n v="0"/>
    <n v="0"/>
    <n v="1887.7320000000002"/>
    <n v="0"/>
    <n v="1887.7320000000002"/>
    <n v="377.54640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11"/>
  </r>
  <r>
    <n v="1.2"/>
    <s v="1.2.7.1.7"/>
    <x v="3"/>
    <s v="IFD Follow-up Tasks (PY5)"/>
    <s v="Support Equipment: IFD Follow-up Tasks (PY5)"/>
    <x v="5"/>
    <x v="3"/>
    <s v="CapEx"/>
    <m/>
    <s v="C - Engineering Buildup"/>
    <m/>
    <n v="1"/>
    <n v="0"/>
    <n v="0.53"/>
    <s v="Off Ice"/>
    <s v="C3"/>
    <n v="0.2"/>
    <n v="400"/>
    <n v="0"/>
    <m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1"/>
    <x v="3"/>
    <s v="Identify Spares and Replacements"/>
    <s v="Support Equipment: Identify Spares and Replacements"/>
    <x v="5"/>
    <x v="0"/>
    <s v="Labor - Task"/>
    <s v="EN-ME"/>
    <s v="D - Expert Opinion"/>
    <n v="115"/>
    <n v="115"/>
    <n v="0"/>
    <n v="0"/>
    <s v="Off Ice"/>
    <s v="C4"/>
    <n v="0.35"/>
    <n v="986.76900000000001"/>
    <n v="0"/>
    <m/>
    <n v="8"/>
    <m/>
    <n v="8"/>
    <n v="8"/>
    <m/>
    <m/>
    <m/>
    <m/>
    <m/>
    <m/>
    <m/>
    <m/>
    <n v="24"/>
    <n v="0.16"/>
    <n v="939.78000000000009"/>
    <n v="0"/>
    <n v="939.78000000000009"/>
    <n v="939.78000000000009"/>
    <n v="0"/>
    <n v="0"/>
    <n v="0"/>
    <n v="0"/>
    <n v="0"/>
    <n v="0"/>
    <n v="0"/>
    <n v="0"/>
    <n v="2819.34"/>
    <n v="0"/>
    <n v="2819.34"/>
    <n v="986.76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11"/>
  </r>
  <r>
    <n v="1.2"/>
    <s v="1.2.7.2.2"/>
    <x v="3"/>
    <s v="Procure Spares and Replacements"/>
    <s v="Support Equipment: Procure Spares and Replacements"/>
    <x v="5"/>
    <x v="0"/>
    <s v="Labor - Task"/>
    <s v="EN-ME"/>
    <s v="D - Expert Opinion"/>
    <n v="115"/>
    <n v="115"/>
    <n v="0"/>
    <n v="0"/>
    <s v="Off Ice"/>
    <s v="C4"/>
    <n v="0.35"/>
    <n v="1662.2946112500001"/>
    <n v="0"/>
    <m/>
    <m/>
    <m/>
    <m/>
    <m/>
    <m/>
    <m/>
    <m/>
    <m/>
    <n v="8"/>
    <n v="12"/>
    <m/>
    <m/>
    <n v="20"/>
    <n v="0.13333333333333333"/>
    <n v="0"/>
    <n v="0"/>
    <n v="0"/>
    <n v="0"/>
    <n v="0"/>
    <n v="0"/>
    <n v="0"/>
    <n v="0"/>
    <n v="939.78000000000009"/>
    <n v="1409.67"/>
    <n v="0"/>
    <n v="0"/>
    <n v="2349.4500000000003"/>
    <n v="0"/>
    <n v="2349.4500000000003"/>
    <n v="822.3075"/>
    <n v="0"/>
    <n v="8"/>
    <m/>
    <m/>
    <m/>
    <m/>
    <m/>
    <m/>
    <n v="6"/>
    <n v="6"/>
    <m/>
    <m/>
    <m/>
    <n v="20"/>
    <n v="0.13333333333333333"/>
    <n v="959.98527000000013"/>
    <n v="0"/>
    <n v="0"/>
    <n v="0"/>
    <n v="0"/>
    <n v="0"/>
    <n v="0"/>
    <n v="719.9889525000001"/>
    <n v="719.9889525000001"/>
    <n v="0"/>
    <n v="0"/>
    <n v="0"/>
    <n v="2399.9631750000003"/>
    <n v="0"/>
    <n v="2399.9631750000003"/>
    <n v="839.987111250000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9.4131750000006"/>
    <n v="1"/>
    <n v="1.0215000000000001"/>
    <n v="1.0434622500000001"/>
    <n v="1.0658966883750003"/>
    <n v="1.0888134671750629"/>
    <n v="2349.4500000000003"/>
    <n v="2399.9631750000003"/>
    <n v="0"/>
    <n v="0"/>
    <n v="0"/>
    <n v="0"/>
    <n v="0"/>
    <n v="0"/>
    <x v="11"/>
  </r>
  <r>
    <n v="1.2"/>
    <s v="1.2.7.2.2"/>
    <x v="3"/>
    <s v="Procure Spares and Replacements"/>
    <s v="Support Equipment: Procure Spares and Replacements"/>
    <x v="5"/>
    <x v="3"/>
    <s v="CapEx"/>
    <m/>
    <s v="D - Expert Opinion"/>
    <m/>
    <n v="1"/>
    <n v="0"/>
    <n v="0.53"/>
    <s v="Off Ice"/>
    <s v="C4"/>
    <n v="0.35"/>
    <n v="2800"/>
    <n v="0"/>
    <m/>
    <m/>
    <m/>
    <m/>
    <m/>
    <m/>
    <m/>
    <m/>
    <m/>
    <m/>
    <n v="4000"/>
    <m/>
    <m/>
    <n v="0"/>
    <n v="0"/>
    <n v="0"/>
    <n v="0"/>
    <n v="0"/>
    <n v="0"/>
    <n v="0"/>
    <n v="0"/>
    <n v="0"/>
    <n v="0"/>
    <n v="0"/>
    <n v="4000"/>
    <n v="0"/>
    <n v="0"/>
    <n v="4000"/>
    <n v="0"/>
    <n v="4000"/>
    <n v="1400"/>
    <n v="0"/>
    <n v="1000"/>
    <m/>
    <m/>
    <m/>
    <m/>
    <m/>
    <m/>
    <n v="1000"/>
    <n v="2000"/>
    <m/>
    <m/>
    <m/>
    <n v="0"/>
    <n v="0"/>
    <n v="1000"/>
    <n v="0"/>
    <n v="0"/>
    <n v="0"/>
    <n v="0"/>
    <n v="0"/>
    <n v="0"/>
    <n v="1000"/>
    <n v="200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4"/>
    <x v="3"/>
    <s v="Procure Hose Stock and Fittings (FY5)"/>
    <s v="Support Equipment: Procure Hose Stock and Fittings"/>
    <x v="5"/>
    <x v="0"/>
    <s v="Labor - Task"/>
    <s v="EN-ME"/>
    <s v="D - Expert Opinion"/>
    <n v="115"/>
    <n v="115"/>
    <n v="0"/>
    <n v="0"/>
    <s v="Off Ice"/>
    <s v="C4"/>
    <n v="0.35"/>
    <n v="986.76900000000001"/>
    <n v="0"/>
    <m/>
    <m/>
    <m/>
    <m/>
    <m/>
    <m/>
    <m/>
    <m/>
    <n v="8"/>
    <n v="16"/>
    <m/>
    <m/>
    <m/>
    <n v="24"/>
    <n v="0.16"/>
    <n v="0"/>
    <n v="0"/>
    <n v="0"/>
    <n v="0"/>
    <n v="0"/>
    <n v="0"/>
    <n v="0"/>
    <n v="939.78000000000009"/>
    <n v="1879.5600000000002"/>
    <n v="0"/>
    <n v="0"/>
    <n v="0"/>
    <n v="2819.34"/>
    <n v="0"/>
    <n v="2819.34"/>
    <n v="986.76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11"/>
  </r>
  <r>
    <n v="1.2"/>
    <s v="1.2.7.2.4"/>
    <x v="3"/>
    <s v="Procure Hose Stock and Fittings (FY5)"/>
    <s v="Support Equipment: Procure Hose Stock and Fittings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n v="5000"/>
    <m/>
    <m/>
    <m/>
    <n v="0"/>
    <n v="0"/>
    <n v="0"/>
    <n v="0"/>
    <n v="0"/>
    <n v="0"/>
    <n v="0"/>
    <n v="0"/>
    <n v="0"/>
    <n v="0"/>
    <n v="500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5"/>
    <x v="3"/>
    <s v="Spare Parts Inventory and Catalog - Electrical/Controls"/>
    <s v="Support Equipment: Spare Parts Inventory and Catalog - Electrical/Controls"/>
    <x v="5"/>
    <x v="0"/>
    <s v="Labor - Task"/>
    <s v="EN-ME"/>
    <s v="D - Expert Opinion"/>
    <n v="115"/>
    <n v="115"/>
    <n v="0"/>
    <n v="0"/>
    <s v="Off Ice"/>
    <s v="C4"/>
    <n v="0.35"/>
    <n v="657.846"/>
    <n v="0"/>
    <m/>
    <m/>
    <m/>
    <m/>
    <m/>
    <m/>
    <m/>
    <m/>
    <m/>
    <n v="8"/>
    <n v="8"/>
    <m/>
    <m/>
    <n v="16"/>
    <n v="0.10666666666666666"/>
    <n v="0"/>
    <n v="0"/>
    <n v="0"/>
    <n v="0"/>
    <n v="0"/>
    <n v="0"/>
    <n v="0"/>
    <n v="0"/>
    <n v="939.78000000000009"/>
    <n v="939.78000000000009"/>
    <n v="0"/>
    <n v="0"/>
    <n v="1879.5600000000002"/>
    <n v="0"/>
    <n v="1879.5600000000002"/>
    <n v="657.84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1"/>
  </r>
  <r>
    <n v="1.2"/>
    <s v="1.2.7.3.1"/>
    <x v="3"/>
    <s v="Identify Upgrade-Replacements, Spares"/>
    <s v="Shops: Identify Upgrade-Replacements, Spares"/>
    <x v="5"/>
    <x v="0"/>
    <s v="Labor - Task"/>
    <s v="EN-ME"/>
    <s v="D - Expert Opinion"/>
    <n v="115"/>
    <n v="115"/>
    <n v="0"/>
    <n v="0"/>
    <s v="Off Ice"/>
    <s v="C4"/>
    <n v="0.35"/>
    <n v="657.846"/>
    <n v="0"/>
    <m/>
    <m/>
    <m/>
    <m/>
    <m/>
    <m/>
    <m/>
    <n v="8"/>
    <n v="8"/>
    <m/>
    <m/>
    <m/>
    <m/>
    <n v="16"/>
    <n v="0.10666666666666666"/>
    <n v="0"/>
    <n v="0"/>
    <n v="0"/>
    <n v="0"/>
    <n v="0"/>
    <n v="0"/>
    <n v="939.78000000000009"/>
    <n v="939.78000000000009"/>
    <n v="0"/>
    <n v="0"/>
    <n v="0"/>
    <n v="0"/>
    <n v="1879.5600000000002"/>
    <n v="0"/>
    <n v="1879.5600000000002"/>
    <n v="657.84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1"/>
  </r>
  <r>
    <n v="1.2"/>
    <s v="1.2.7.3.2"/>
    <x v="3"/>
    <s v="Procure Upgrade-Replacements, Spares"/>
    <s v="Shops: Procure Upgrade-Replacements, Spares"/>
    <x v="5"/>
    <x v="0"/>
    <s v="Labor - Task"/>
    <s v="EN-ME"/>
    <s v="D - Expert Opinion"/>
    <n v="115"/>
    <n v="115"/>
    <n v="0"/>
    <n v="0"/>
    <s v="Off Ice"/>
    <s v="C4"/>
    <n v="0.35"/>
    <n v="1315.692"/>
    <n v="0"/>
    <m/>
    <m/>
    <m/>
    <m/>
    <m/>
    <m/>
    <m/>
    <m/>
    <n v="16"/>
    <n v="8"/>
    <n v="8"/>
    <m/>
    <m/>
    <n v="32"/>
    <n v="0.21333333333333332"/>
    <n v="0"/>
    <n v="0"/>
    <n v="0"/>
    <n v="0"/>
    <n v="0"/>
    <n v="0"/>
    <n v="0"/>
    <n v="1879.5600000000002"/>
    <n v="939.78000000000009"/>
    <n v="939.78000000000009"/>
    <n v="0"/>
    <n v="0"/>
    <n v="3759.1200000000003"/>
    <n v="0"/>
    <n v="3759.1200000000003"/>
    <n v="1315.69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11"/>
  </r>
  <r>
    <n v="1.2"/>
    <s v="1.2.7.3.2"/>
    <x v="3"/>
    <s v="Procure Upgrade-Replacements, Spares"/>
    <s v="Shops: Procure Upgrade-Replacements, Spares"/>
    <x v="5"/>
    <x v="3"/>
    <s v="CapEx"/>
    <m/>
    <s v="D - Expert Opinion"/>
    <m/>
    <n v="1"/>
    <n v="0"/>
    <n v="0.53"/>
    <s v="Off Ice"/>
    <s v="C4"/>
    <n v="0.35"/>
    <n v="1225"/>
    <n v="0"/>
    <m/>
    <m/>
    <m/>
    <m/>
    <m/>
    <m/>
    <m/>
    <m/>
    <n v="1500"/>
    <n v="1000"/>
    <n v="1000"/>
    <m/>
    <m/>
    <n v="0"/>
    <n v="0"/>
    <n v="0"/>
    <n v="0"/>
    <n v="0"/>
    <n v="0"/>
    <n v="0"/>
    <n v="0"/>
    <n v="0"/>
    <n v="1500"/>
    <n v="1000"/>
    <n v="1000"/>
    <n v="0"/>
    <n v="0"/>
    <n v="3500"/>
    <n v="0"/>
    <n v="3500"/>
    <n v="12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0"/>
    <s v="Labor - Task"/>
    <s v="TE"/>
    <s v="D - Expert Opinion"/>
    <n v="77"/>
    <n v="77"/>
    <n v="0"/>
    <n v="0"/>
    <s v="Off Ice"/>
    <s v="C4"/>
    <n v="0.35"/>
    <n v="2202.3539999999998"/>
    <n v="0"/>
    <m/>
    <m/>
    <m/>
    <m/>
    <m/>
    <n v="20"/>
    <n v="20"/>
    <n v="20"/>
    <n v="20"/>
    <m/>
    <m/>
    <m/>
    <m/>
    <n v="80"/>
    <n v="0.53333333333333333"/>
    <n v="0"/>
    <n v="0"/>
    <n v="0"/>
    <n v="0"/>
    <n v="1573.1100000000001"/>
    <n v="1573.1100000000001"/>
    <n v="1573.1100000000001"/>
    <n v="1573.1100000000001"/>
    <n v="0"/>
    <n v="0"/>
    <n v="0"/>
    <n v="0"/>
    <n v="6292.4400000000005"/>
    <n v="0"/>
    <n v="6292.4400000000005"/>
    <n v="2202.353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0"/>
    <s v="Labor - Task"/>
    <s v="EN"/>
    <s v="D - Expert Opinion"/>
    <n v="115"/>
    <n v="115"/>
    <n v="0"/>
    <n v="0"/>
    <s v="Off Ice"/>
    <s v="C4"/>
    <n v="0.35"/>
    <n v="3289.23"/>
    <n v="0"/>
    <m/>
    <m/>
    <m/>
    <m/>
    <m/>
    <n v="20"/>
    <n v="20"/>
    <n v="20"/>
    <n v="20"/>
    <m/>
    <m/>
    <m/>
    <m/>
    <n v="80"/>
    <n v="0.53333333333333333"/>
    <n v="0"/>
    <n v="0"/>
    <n v="0"/>
    <n v="0"/>
    <n v="2349.4500000000003"/>
    <n v="2349.4500000000003"/>
    <n v="2349.4500000000003"/>
    <n v="2349.4500000000003"/>
    <n v="0"/>
    <n v="0"/>
    <n v="0"/>
    <n v="0"/>
    <n v="9397.8000000000011"/>
    <n v="0"/>
    <n v="9397.8000000000011"/>
    <n v="3289.2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0"/>
    <s v="Labor - Task"/>
    <s v="TE"/>
    <s v="D - Expert Opinion"/>
    <n v="77"/>
    <n v="77"/>
    <n v="0"/>
    <n v="0"/>
    <s v="Off Ice"/>
    <s v="C4"/>
    <n v="0.35"/>
    <n v="2249.704611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1606.9318650000002"/>
    <n v="1606.9318650000002"/>
    <n v="1606.9318650000002"/>
    <n v="1606.9318650000002"/>
    <n v="0"/>
    <n v="0"/>
    <n v="0"/>
    <n v="0"/>
    <n v="6427.727460000001"/>
    <n v="0"/>
    <n v="6427.727460000001"/>
    <n v="2249.704611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7460000001"/>
    <n v="1"/>
    <n v="1.0215000000000001"/>
    <n v="1.0434622500000001"/>
    <n v="1.0658966883750003"/>
    <n v="1.0888134671750629"/>
    <n v="0"/>
    <n v="6427.727460000001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0"/>
    <s v="Labor - Task"/>
    <s v="EN"/>
    <s v="D - Expert Opinion"/>
    <n v="115"/>
    <n v="115"/>
    <n v="0"/>
    <n v="0"/>
    <s v="Off Ice"/>
    <s v="C4"/>
    <n v="0.35"/>
    <n v="3359.94844500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2399.9631750000003"/>
    <n v="2399.9631750000003"/>
    <n v="2399.9631750000003"/>
    <n v="2399.9631750000003"/>
    <n v="0"/>
    <n v="0"/>
    <n v="0"/>
    <n v="0"/>
    <n v="9599.8527000000013"/>
    <n v="0"/>
    <n v="9599.8527000000013"/>
    <n v="3359.94844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0"/>
    <s v="Labor - Task"/>
    <s v="TE"/>
    <s v="D - Expert Opinion"/>
    <n v="77"/>
    <n v="77"/>
    <n v="0"/>
    <n v="0"/>
    <s v="Off Ice"/>
    <s v="C4"/>
    <n v="0.35"/>
    <n v="2298.0732601365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1641.4809000975004"/>
    <n v="1641.4809000975004"/>
    <n v="1641.4809000975004"/>
    <n v="1641.4809000975004"/>
    <n v="0"/>
    <n v="0"/>
    <n v="0"/>
    <n v="0"/>
    <n v="6565.9236003900014"/>
    <n v="0"/>
    <n v="6565.9236003900014"/>
    <n v="2298.0732601365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5.9236003900014"/>
    <n v="1"/>
    <n v="1.0215000000000001"/>
    <n v="1.0434622500000001"/>
    <n v="1.0658966883750003"/>
    <n v="1.0888134671750629"/>
    <n v="0"/>
    <n v="0"/>
    <n v="6565.9236003900014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0"/>
    <s v="Labor - Task"/>
    <s v="EN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2451.5623832625006"/>
    <n v="2451.5623832625006"/>
    <n v="2451.5623832625006"/>
    <n v="2451.5623832625006"/>
    <n v="0"/>
    <n v="0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0"/>
    <s v="Labor - Task"/>
    <s v="TE"/>
    <s v="D - Expert Opinion"/>
    <n v="77"/>
    <n v="77"/>
    <n v="0"/>
    <n v="0"/>
    <s v="Off Ice"/>
    <s v="C4"/>
    <n v="0.35"/>
    <n v="1173.740917614717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1676.7727394495969"/>
    <n v="1676.7727394495969"/>
    <n v="0"/>
    <n v="0"/>
    <n v="0"/>
    <n v="0"/>
    <n v="0"/>
    <n v="0"/>
    <n v="0"/>
    <n v="0"/>
    <n v="0"/>
    <n v="0"/>
    <n v="3353.5454788991938"/>
    <n v="0"/>
    <n v="3353.5454788991938"/>
    <n v="1173.7409176147178"/>
    <n v="0"/>
    <n v="3353.5454788991938"/>
    <n v="1"/>
    <n v="1.0215000000000001"/>
    <n v="1.0434622500000001"/>
    <n v="1.0658966883750003"/>
    <n v="1.0888134671750629"/>
    <n v="0"/>
    <n v="0"/>
    <n v="0"/>
    <n v="3353.5454788991938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0"/>
    <s v="Labor - Task"/>
    <s v="EN"/>
    <s v="D - Expert Opinion"/>
    <n v="115"/>
    <n v="115"/>
    <n v="0"/>
    <n v="0"/>
    <s v="Off Ice"/>
    <s v="C4"/>
    <n v="0.35"/>
    <n v="1752.98968215185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2504.2709745026445"/>
    <n v="2504.2709745026445"/>
    <n v="0"/>
    <n v="0"/>
    <n v="0"/>
    <n v="0"/>
    <n v="0"/>
    <n v="0"/>
    <n v="0"/>
    <n v="0"/>
    <n v="0"/>
    <n v="0"/>
    <n v="5008.5419490052891"/>
    <n v="0"/>
    <n v="5008.5419490052891"/>
    <n v="1752.9896821518512"/>
    <n v="0"/>
    <n v="5008.5419490052891"/>
    <n v="1"/>
    <n v="1.0215000000000001"/>
    <n v="1.0434622500000001"/>
    <n v="1.0658966883750003"/>
    <n v="1.0888134671750629"/>
    <n v="0"/>
    <n v="0"/>
    <n v="0"/>
    <n v="5008.5419490052891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3"/>
    <s v="CapEx"/>
    <m/>
    <s v="D - Expert Opinion"/>
    <m/>
    <n v="1"/>
    <n v="0"/>
    <n v="0.53"/>
    <s v="Off Ice"/>
    <s v="C4"/>
    <n v="0.35"/>
    <n v="7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000"/>
    <m/>
    <m/>
    <m/>
    <m/>
    <m/>
    <m/>
    <m/>
    <m/>
    <m/>
    <m/>
    <n v="0"/>
    <n v="0"/>
    <n v="1000"/>
    <n v="1000"/>
    <n v="0"/>
    <n v="0"/>
    <n v="0"/>
    <n v="0"/>
    <n v="0"/>
    <n v="0"/>
    <n v="0"/>
    <n v="0"/>
    <n v="0"/>
    <n v="0"/>
    <n v="2000"/>
    <n v="0"/>
    <n v="2000"/>
    <n v="70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5.5"/>
    <x v="3"/>
    <s v="Procure Tools &amp; Equipment, &amp; Consumables"/>
    <s v="Tools &amp; Equipment: Procure Tools &amp; Consumables"/>
    <x v="5"/>
    <x v="0"/>
    <s v="Labor - Task"/>
    <s v="EN"/>
    <s v="D - Expert Opinion"/>
    <n v="115"/>
    <n v="115"/>
    <n v="0"/>
    <n v="0"/>
    <s v="Off Ice"/>
    <s v="C4"/>
    <n v="0.35"/>
    <n v="3024.4097344702504"/>
    <n v="0"/>
    <m/>
    <m/>
    <m/>
    <m/>
    <m/>
    <m/>
    <m/>
    <m/>
    <m/>
    <n v="8"/>
    <n v="8"/>
    <n v="8"/>
    <m/>
    <n v="24"/>
    <n v="0.16"/>
    <n v="0"/>
    <n v="0"/>
    <n v="0"/>
    <n v="0"/>
    <n v="0"/>
    <n v="0"/>
    <n v="0"/>
    <n v="0"/>
    <n v="939.78000000000009"/>
    <n v="939.78000000000009"/>
    <n v="939.78000000000009"/>
    <n v="0"/>
    <n v="2819.34"/>
    <n v="0"/>
    <n v="2819.34"/>
    <n v="986.76900000000001"/>
    <n v="0"/>
    <m/>
    <m/>
    <m/>
    <m/>
    <m/>
    <m/>
    <m/>
    <m/>
    <n v="8"/>
    <n v="8"/>
    <n v="8"/>
    <m/>
    <n v="24"/>
    <n v="0.16"/>
    <n v="0"/>
    <n v="0"/>
    <n v="0"/>
    <n v="0"/>
    <n v="0"/>
    <n v="0"/>
    <n v="0"/>
    <n v="0"/>
    <n v="959.98527000000013"/>
    <n v="959.98527000000013"/>
    <n v="959.98527000000013"/>
    <n v="0"/>
    <n v="2879.9558100000004"/>
    <n v="0"/>
    <n v="2879.9558100000004"/>
    <n v="1007.9845335000001"/>
    <n v="0"/>
    <m/>
    <m/>
    <m/>
    <m/>
    <m/>
    <m/>
    <m/>
    <n v="8"/>
    <n v="8"/>
    <n v="8"/>
    <m/>
    <m/>
    <n v="24"/>
    <n v="0.16"/>
    <n v="0"/>
    <n v="0"/>
    <n v="0"/>
    <n v="0"/>
    <n v="0"/>
    <n v="0"/>
    <n v="0"/>
    <n v="980.6249533050003"/>
    <n v="980.6249533050003"/>
    <n v="980.6249533050003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.1706699150018"/>
    <n v="1"/>
    <n v="1.0215000000000001"/>
    <n v="1.0434622500000001"/>
    <n v="1.0658966883750003"/>
    <n v="1.0888134671750629"/>
    <n v="2819.34"/>
    <n v="2879.9558100000004"/>
    <n v="2941.8748599150008"/>
    <n v="0"/>
    <n v="0"/>
    <n v="0"/>
    <n v="0"/>
    <n v="0"/>
    <x v="11"/>
  </r>
  <r>
    <n v="1.2"/>
    <s v="1.2.7.5.5"/>
    <x v="3"/>
    <s v="Procure Tools &amp; Equipment, &amp; Consumables"/>
    <s v="Tools &amp; Equipment: Procure Tools &amp; Consumables"/>
    <x v="5"/>
    <x v="1"/>
    <s v="M &amp; S"/>
    <m/>
    <s v="D - Expert Opinion"/>
    <m/>
    <n v="1"/>
    <n v="0"/>
    <n v="0.53"/>
    <s v="Off Ice"/>
    <s v="C4"/>
    <n v="0.35"/>
    <n v="8032.4999999999991"/>
    <n v="4257.2249999999995"/>
    <m/>
    <m/>
    <m/>
    <m/>
    <m/>
    <m/>
    <m/>
    <m/>
    <m/>
    <m/>
    <n v="2500"/>
    <n v="2500"/>
    <m/>
    <n v="0"/>
    <n v="0"/>
    <n v="0"/>
    <n v="0"/>
    <n v="0"/>
    <n v="0"/>
    <n v="0"/>
    <n v="0"/>
    <n v="0"/>
    <n v="0"/>
    <n v="0"/>
    <n v="2500"/>
    <n v="2500"/>
    <n v="0"/>
    <n v="5000"/>
    <n v="2650"/>
    <n v="7650"/>
    <n v="1750"/>
    <n v="927.49999999999989"/>
    <m/>
    <m/>
    <m/>
    <m/>
    <m/>
    <m/>
    <m/>
    <m/>
    <m/>
    <n v="2500"/>
    <n v="2500"/>
    <m/>
    <n v="0"/>
    <n v="0"/>
    <n v="0"/>
    <n v="0"/>
    <n v="0"/>
    <n v="0"/>
    <n v="0"/>
    <n v="0"/>
    <n v="0"/>
    <n v="0"/>
    <n v="0"/>
    <n v="2500"/>
    <n v="2500"/>
    <n v="0"/>
    <n v="5000"/>
    <n v="2650"/>
    <n v="7650"/>
    <n v="1750"/>
    <n v="927.49999999999989"/>
    <m/>
    <m/>
    <m/>
    <m/>
    <m/>
    <m/>
    <m/>
    <m/>
    <n v="2500"/>
    <n v="2500"/>
    <m/>
    <m/>
    <n v="0"/>
    <n v="0"/>
    <n v="0"/>
    <n v="0"/>
    <n v="0"/>
    <n v="0"/>
    <n v="0"/>
    <n v="0"/>
    <n v="0"/>
    <n v="0"/>
    <n v="2500"/>
    <n v="2500"/>
    <n v="0"/>
    <n v="0"/>
    <n v="5000"/>
    <n v="2650"/>
    <n v="7650"/>
    <n v="1750"/>
    <n v="927.4999999999998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8.1.2"/>
    <x v="3"/>
    <s v="FS1 Off-Ice Safety Training &amp; PPE Procurement - 10 FTE Drillers (10-primary 2-alternates) &amp; 1 Safety Officer"/>
    <s v="FS1 - Off-Ice EHWD &amp; Safety Training - 5 Drillers (w/ 2 alternates) (Driller_PSL_DirectHire)"/>
    <x v="5"/>
    <x v="0"/>
    <s v="Labor - Task"/>
    <s v="TE"/>
    <s v="D - Expert Opinion"/>
    <n v="77"/>
    <n v="77"/>
    <n v="0"/>
    <n v="0"/>
    <s v="Off Ice"/>
    <s v="C1"/>
    <n v="0.09"/>
    <n v="1982.1186"/>
    <n v="0"/>
    <s v="Contract staff training/travel labor - 3 Direct Hire + 2 alternates - assuming 7 days @ 8 hours per"/>
    <m/>
    <m/>
    <m/>
    <m/>
    <m/>
    <m/>
    <m/>
    <m/>
    <m/>
    <m/>
    <n v="280"/>
    <m/>
    <n v="280"/>
    <n v="1.8666666666666667"/>
    <n v="0"/>
    <n v="0"/>
    <n v="0"/>
    <n v="0"/>
    <n v="0"/>
    <n v="0"/>
    <n v="0"/>
    <n v="0"/>
    <n v="0"/>
    <n v="0"/>
    <n v="22023.54"/>
    <n v="0"/>
    <n v="22023.54"/>
    <n v="0"/>
    <n v="22023.54"/>
    <n v="1982.118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23.54"/>
    <n v="1"/>
    <n v="1.0215000000000001"/>
    <n v="1.0434622500000001"/>
    <n v="1.0658966883750003"/>
    <n v="1.0888134671750629"/>
    <n v="22023.54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10 PSL (Driller Lead/Engineers)"/>
    <x v="5"/>
    <x v="0"/>
    <s v="Labor - Task"/>
    <s v="EN"/>
    <s v="D - Expert Opinion"/>
    <n v="115"/>
    <n v="115"/>
    <n v="0"/>
    <n v="0"/>
    <s v="Off Ice"/>
    <s v="C1"/>
    <n v="0.09"/>
    <n v="3171.7574999999997"/>
    <n v="0"/>
    <s v="PSL staff training labor - Assuming 30 hours per PSL team member for training x 10 PSL Engineers"/>
    <m/>
    <m/>
    <m/>
    <m/>
    <m/>
    <m/>
    <m/>
    <m/>
    <m/>
    <m/>
    <n v="300"/>
    <m/>
    <n v="300"/>
    <n v="2"/>
    <n v="0"/>
    <n v="0"/>
    <n v="0"/>
    <n v="0"/>
    <n v="0"/>
    <n v="0"/>
    <n v="0"/>
    <n v="0"/>
    <n v="0"/>
    <n v="0"/>
    <n v="35241.75"/>
    <n v="0"/>
    <n v="35241.75"/>
    <n v="0"/>
    <n v="35241.75"/>
    <n v="3171.757499999999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1.75"/>
    <n v="1"/>
    <n v="1.0215000000000001"/>
    <n v="1.0434622500000001"/>
    <n v="1.0658966883750003"/>
    <n v="1.0888134671750629"/>
    <n v="35241.75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688.5"/>
    <n v="364.90500000000003"/>
    <s v="SafeStart, rigging, and Red Cross training - additional training materials added in coordination with USAP contractor"/>
    <m/>
    <m/>
    <m/>
    <m/>
    <m/>
    <m/>
    <m/>
    <m/>
    <m/>
    <m/>
    <n v="5000"/>
    <m/>
    <n v="0"/>
    <n v="0"/>
    <n v="0"/>
    <n v="0"/>
    <n v="0"/>
    <n v="0"/>
    <n v="0"/>
    <n v="0"/>
    <n v="0"/>
    <n v="0"/>
    <n v="0"/>
    <n v="0"/>
    <n v="5000"/>
    <n v="0"/>
    <n v="5000"/>
    <n v="2650"/>
    <n v="7650"/>
    <n v="450"/>
    <n v="238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302.94"/>
    <n v="160.5582"/>
    <s v="Procurement of replacement smoke detector batteries, smoke detectors, toe warmers, hand warmers, oxygen, CO, H2S, monitors, first aid kit, work gloves, knee pads, goggles, and N95 masks"/>
    <m/>
    <m/>
    <m/>
    <m/>
    <m/>
    <m/>
    <m/>
    <n v="1000"/>
    <n v="1000"/>
    <n v="200"/>
    <m/>
    <m/>
    <n v="0"/>
    <n v="0"/>
    <n v="0"/>
    <n v="0"/>
    <n v="0"/>
    <n v="0"/>
    <n v="0"/>
    <n v="0"/>
    <n v="0"/>
    <n v="1000"/>
    <n v="1000"/>
    <n v="200"/>
    <n v="0"/>
    <n v="0"/>
    <n v="2200"/>
    <n v="1166"/>
    <n v="3366"/>
    <n v="198"/>
    <n v="104.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5 DH Drillers (w/ 2 alternates) - (Direct Hire Travel -1 Domestic, 2 International, 2 Local)"/>
    <x v="7"/>
    <x v="2"/>
    <s v="Travel"/>
    <m/>
    <s v="D - Expert Opinion"/>
    <m/>
    <n v="1"/>
    <n v="0"/>
    <n v="0.53"/>
    <s v="Off Ice"/>
    <s v="C1"/>
    <n v="0.09"/>
    <n v="881.28"/>
    <n v="467.07839999999999"/>
    <s v="Contract staff training Foreign Travel - 3  Direct Hire w/ 2 alternates - 5 Total (estimating 2 local, 1 domestic, 2 intl).  Duration 7 days. $8200 total travel cost_x000a_2 Local - No travel costs_x000a_1 Domestic - $1800_x000a_2 International - $6400"/>
    <m/>
    <m/>
    <m/>
    <m/>
    <m/>
    <m/>
    <m/>
    <m/>
    <m/>
    <m/>
    <n v="6400"/>
    <m/>
    <n v="0"/>
    <n v="0"/>
    <n v="0"/>
    <n v="0"/>
    <n v="0"/>
    <n v="0"/>
    <n v="0"/>
    <n v="0"/>
    <n v="0"/>
    <n v="0"/>
    <n v="0"/>
    <n v="0"/>
    <n v="6400"/>
    <n v="0"/>
    <n v="6400"/>
    <n v="3392"/>
    <n v="9792"/>
    <n v="576"/>
    <n v="305.2799999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2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5 DH Drillers (w/ 2 alternates) - (Direct Hire Travel -1 Domestic, 2 International, 2 Local)"/>
    <x v="6"/>
    <x v="2"/>
    <s v="Travel"/>
    <m/>
    <s v="D - Expert Opinion"/>
    <m/>
    <n v="1"/>
    <n v="0"/>
    <n v="0.53"/>
    <s v="Off Ice"/>
    <s v="C1"/>
    <n v="0.09"/>
    <n v="247.85999999999999"/>
    <n v="131.36580000000001"/>
    <s v="Contract staff training Domestic Travel  - 3 Direct Hire w/ 2 alternates - 5 Total (estimating 2 local, 1 domestic, 2 intl).  Duration 7 days. $8200 total travel cost_x000a_2 Local - No travel costs_x000a_1 Domestic - $1800_x000a_2 International - $640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8 Drillers (2 alternates) (Driller_PSL_DirectHire)"/>
    <x v="5"/>
    <x v="0"/>
    <s v="Labor - Task"/>
    <s v="TE"/>
    <s v="D - Expert Opinion"/>
    <n v="77"/>
    <n v="77"/>
    <n v="0"/>
    <n v="0"/>
    <s v="Off Ice"/>
    <s v="C1"/>
    <n v="0.09"/>
    <n v="3239.5746398400001"/>
    <n v="0"/>
    <s v="Contract staff training/travel labor - 8 Direct Hire (w/ 2 alternates) - assuming 7 days @ 8 hours per (448 hours total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24"/>
    <n v="224"/>
    <m/>
    <n v="448"/>
    <n v="2.9866666666666664"/>
    <n v="0"/>
    <n v="0"/>
    <n v="0"/>
    <n v="0"/>
    <n v="0"/>
    <n v="0"/>
    <n v="0"/>
    <n v="0"/>
    <n v="0"/>
    <n v="17997.636888000001"/>
    <n v="17997.636888000001"/>
    <n v="0"/>
    <n v="35995.273776000002"/>
    <n v="0"/>
    <n v="35995.273776000002"/>
    <n v="3239.57463984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5.273776000002"/>
    <n v="1"/>
    <n v="1.0215000000000001"/>
    <n v="1.0434622500000001"/>
    <n v="1.0658966883750003"/>
    <n v="1.0888134671750629"/>
    <n v="0"/>
    <n v="35995.273776000002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10 PSL (Driller_Lead/Engineer)"/>
    <x v="5"/>
    <x v="0"/>
    <s v="Labor - Task"/>
    <s v="EN"/>
    <s v="D - Expert Opinion"/>
    <n v="115"/>
    <n v="115"/>
    <n v="0"/>
    <n v="0"/>
    <s v="Off Ice"/>
    <s v="C1"/>
    <n v="0.09"/>
    <n v="3239.9502862500008"/>
    <n v="0"/>
    <s v="PSL staff training labor - Assuming 30 hours per PSL team member for training x 10 PSL Engine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50"/>
    <n v="150"/>
    <m/>
    <n v="300"/>
    <n v="2"/>
    <n v="0"/>
    <n v="0"/>
    <n v="0"/>
    <n v="0"/>
    <n v="0"/>
    <n v="0"/>
    <n v="0"/>
    <n v="0"/>
    <n v="0"/>
    <n v="17999.723812500004"/>
    <n v="17999.723812500004"/>
    <n v="0"/>
    <n v="35999.447625000008"/>
    <n v="0"/>
    <n v="35999.447625000008"/>
    <n v="3239.95028625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.447625000008"/>
    <n v="1"/>
    <n v="1.0215000000000001"/>
    <n v="1.0434622500000001"/>
    <n v="1.0658966883750003"/>
    <n v="1.0888134671750629"/>
    <n v="0"/>
    <n v="35999.447625000008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344.25"/>
    <n v="182.45250000000001"/>
    <s v="Red Cross and job specific training TBD - additional training materials added in coordination with USAP contracto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500"/>
    <m/>
    <m/>
    <m/>
    <m/>
    <n v="0"/>
    <n v="0"/>
    <n v="0"/>
    <n v="0"/>
    <n v="0"/>
    <n v="0"/>
    <n v="0"/>
    <n v="0"/>
    <n v="0"/>
    <n v="2500"/>
    <n v="0"/>
    <n v="0"/>
    <n v="0"/>
    <n v="0"/>
    <n v="2500"/>
    <n v="1325"/>
    <n v="3825"/>
    <n v="225"/>
    <n v="119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344.25"/>
    <n v="182.45250000000001"/>
    <s v="Procurement of replacement smoke detector batteries, smoke detectors, toe warmers, hand warmers, absorbent pads, N95 masks, smoke and CO monit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000"/>
    <n v="1000"/>
    <n v="500"/>
    <m/>
    <m/>
    <n v="0"/>
    <n v="0"/>
    <n v="0"/>
    <n v="0"/>
    <n v="0"/>
    <n v="0"/>
    <n v="0"/>
    <n v="0"/>
    <n v="0"/>
    <n v="1000"/>
    <n v="1000"/>
    <n v="500"/>
    <n v="0"/>
    <n v="0"/>
    <n v="2500"/>
    <n v="1325"/>
    <n v="3825"/>
    <n v="225"/>
    <n v="119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8 DH Drillers w/ 2 alternates - (Direct Hire Travel -1 Domestic 2 International)"/>
    <x v="7"/>
    <x v="2"/>
    <s v="Travel"/>
    <m/>
    <s v="D - Expert Opinion"/>
    <m/>
    <n v="1"/>
    <n v="0"/>
    <n v="0.53"/>
    <s v="Off Ice"/>
    <s v="C1"/>
    <n v="0.09"/>
    <n v="1321.9199999999998"/>
    <n v="700.61759999999992"/>
    <s v="Contract staff training International Travel - 8 Direct Hire w/ 2 alternates   Duration 7 days._x000a_2 Local - No travel costs_x000a_3 Domestic - $5400_x000a_3 International - $96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4800"/>
    <n v="4800"/>
    <m/>
    <n v="0"/>
    <n v="0"/>
    <n v="0"/>
    <n v="0"/>
    <n v="0"/>
    <n v="0"/>
    <n v="0"/>
    <n v="0"/>
    <n v="0"/>
    <n v="0"/>
    <n v="0"/>
    <n v="4800"/>
    <n v="4800"/>
    <n v="0"/>
    <n v="9600"/>
    <n v="5088"/>
    <n v="14688"/>
    <n v="864"/>
    <n v="457.91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6 DH Drillers w/ 2 alternates - (Direct Hire Travel -1 Domestic 2 International)"/>
    <x v="6"/>
    <x v="2"/>
    <s v="Travel"/>
    <m/>
    <s v="D - Expert Opinion"/>
    <m/>
    <n v="1"/>
    <n v="0"/>
    <n v="0.53"/>
    <s v="Off Ice"/>
    <s v="C1"/>
    <n v="0.09"/>
    <n v="743.57999999999993"/>
    <n v="394.09739999999999"/>
    <s v="Contract staff training Domestic Travel - 8 Direct Hire w/ 2 alternates   Duration 7 days._x000a_2 Local - No travel costs_x000a_3 Domestic - $5400_x000a_3 International - $96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700"/>
    <n v="2700"/>
    <m/>
    <n v="0"/>
    <n v="0"/>
    <n v="0"/>
    <n v="0"/>
    <n v="0"/>
    <n v="0"/>
    <n v="0"/>
    <n v="0"/>
    <n v="0"/>
    <n v="0"/>
    <n v="0"/>
    <n v="2700"/>
    <n v="2700"/>
    <n v="0"/>
    <n v="5400"/>
    <n v="2862"/>
    <n v="8262"/>
    <n v="486"/>
    <n v="257.5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2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2 Drillers (w/ 4 alternates) (Driller_PSL_DirectHire)"/>
    <x v="5"/>
    <x v="0"/>
    <s v="Labor - Task"/>
    <s v="TE"/>
    <s v="D - Expert Opinion"/>
    <n v="77"/>
    <n v="77"/>
    <n v="0"/>
    <n v="0"/>
    <s v="Off Ice"/>
    <s v="C1"/>
    <n v="0.09"/>
    <n v="19855.352967579365"/>
    <n v="0"/>
    <s v="Contract staff training/travel labor - 24 Direct Hire - 20 deploy w/ 4 alternates.   Duration 14 - 8 hour days with travel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344"/>
    <n v="1344"/>
    <m/>
    <n v="2688"/>
    <n v="17.920000000000002"/>
    <n v="0"/>
    <n v="0"/>
    <n v="0"/>
    <n v="0"/>
    <n v="0"/>
    <n v="0"/>
    <n v="0"/>
    <n v="0"/>
    <n v="0"/>
    <n v="110307.51648655203"/>
    <n v="110307.51648655203"/>
    <n v="0"/>
    <n v="220615.03297310407"/>
    <n v="0"/>
    <n v="220615.03297310407"/>
    <n v="19855.35296757936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615.03297310407"/>
    <n v="1"/>
    <n v="1.0215000000000001"/>
    <n v="1.0434622500000001"/>
    <n v="1.0658966883750003"/>
    <n v="1.0888134671750629"/>
    <n v="0"/>
    <n v="0"/>
    <n v="220615.03297310407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10 PSL Staff - 2 Rotators (Engineer/Driller PSL_Lead)"/>
    <x v="5"/>
    <x v="0"/>
    <s v="Labor - Task"/>
    <s v="EN"/>
    <s v="D - Expert Opinion"/>
    <n v="115"/>
    <n v="115"/>
    <n v="0"/>
    <n v="0"/>
    <s v="Off Ice"/>
    <s v="C1"/>
    <n v="0.09"/>
    <n v="6619.2184348087512"/>
    <n v="0"/>
    <s v="PSL staff training labor - Assuming 60 hours per PSL team member for training x 10 PSL Engine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300"/>
    <n v="300"/>
    <m/>
    <n v="600"/>
    <n v="4"/>
    <n v="0"/>
    <n v="0"/>
    <n v="0"/>
    <n v="0"/>
    <n v="0"/>
    <n v="0"/>
    <n v="0"/>
    <n v="0"/>
    <n v="0"/>
    <n v="36773.435748937511"/>
    <n v="36773.435748937511"/>
    <n v="0"/>
    <n v="73546.871497875021"/>
    <n v="0"/>
    <n v="73546.871497875021"/>
    <n v="6619.21843480875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46.871497875021"/>
    <n v="1"/>
    <n v="1.0215000000000001"/>
    <n v="1.0434622500000001"/>
    <n v="1.0658966883750003"/>
    <n v="1.0888134671750629"/>
    <n v="0"/>
    <n v="0"/>
    <n v="73546.871497875021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688.5"/>
    <n v="364.90500000000003"/>
    <s v="SafeStart, rigging, job specific training (TBD) and Red Cross training - additional training materials added in coordination with USAP contracto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00"/>
    <n v="3000"/>
    <m/>
    <m/>
    <m/>
    <n v="0"/>
    <n v="0"/>
    <n v="0"/>
    <n v="0"/>
    <n v="0"/>
    <n v="0"/>
    <n v="0"/>
    <n v="0"/>
    <n v="0"/>
    <n v="2000"/>
    <n v="3000"/>
    <n v="0"/>
    <n v="0"/>
    <n v="0"/>
    <n v="5000"/>
    <n v="2650"/>
    <n v="7650"/>
    <n v="450"/>
    <n v="238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619.65"/>
    <n v="328.41450000000003"/>
    <s v="Procurement of replacement smoke detector batteries, smoke detectors, toe warmers, hand warmers, absorbent pads, N95 masks, smoke and CO monit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00"/>
    <n v="2000"/>
    <n v="500"/>
    <m/>
    <m/>
    <n v="0"/>
    <n v="0"/>
    <n v="0"/>
    <n v="0"/>
    <n v="0"/>
    <n v="0"/>
    <n v="0"/>
    <n v="0"/>
    <n v="0"/>
    <n v="2000"/>
    <n v="2000"/>
    <n v="500"/>
    <n v="0"/>
    <n v="0"/>
    <n v="4500"/>
    <n v="2385"/>
    <n v="6885"/>
    <n v="405"/>
    <n v="214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4 Drillers (Direct Hire Travel)"/>
    <x v="7"/>
    <x v="2"/>
    <s v="Travel"/>
    <m/>
    <s v="D - Expert Opinion"/>
    <m/>
    <n v="1"/>
    <n v="0"/>
    <n v="0.53"/>
    <s v="Off Ice"/>
    <s v="C1"/>
    <n v="0.09"/>
    <n v="2643.8399999999997"/>
    <n v="1401.2351999999998"/>
    <s v="Contract staff - Training Foreign Travel  - 24 Direct Hire - 20 deploy w/ 4 alternates   Duration 14 days with travel._x000a_6 Local - No travel costs_x000a_12 Domestic - $21600_x000a_6 International - $192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9600"/>
    <n v="9600"/>
    <m/>
    <n v="0"/>
    <n v="0"/>
    <n v="0"/>
    <n v="0"/>
    <n v="0"/>
    <n v="0"/>
    <n v="0"/>
    <n v="0"/>
    <n v="0"/>
    <n v="0"/>
    <n v="0"/>
    <n v="9600"/>
    <n v="9600"/>
    <n v="0"/>
    <n v="19200"/>
    <n v="10176"/>
    <n v="29376"/>
    <n v="1728"/>
    <n v="915.8399999999999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4 Drillers (Direct Hire Travel)"/>
    <x v="6"/>
    <x v="2"/>
    <s v="Travel"/>
    <m/>
    <s v="D - Expert Opinion"/>
    <m/>
    <n v="1"/>
    <n v="0"/>
    <n v="0.53"/>
    <s v="Off Ice"/>
    <s v="C1"/>
    <n v="0.09"/>
    <n v="2974.3199999999997"/>
    <n v="1576.3896"/>
    <s v="Contract staff -Training Domestic Travel - 24 Direct Hire - 20 deploy w/ 4 alternates   Duration 14 days with travel._x000a_6 Local - No travel costs_x000a_12 Domestic - $21600_x000a_6 International - $192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0800"/>
    <n v="10800"/>
    <m/>
    <n v="0"/>
    <n v="0"/>
    <n v="0"/>
    <n v="0"/>
    <n v="0"/>
    <n v="0"/>
    <n v="0"/>
    <n v="0"/>
    <n v="0"/>
    <n v="0"/>
    <n v="0"/>
    <n v="10800"/>
    <n v="10800"/>
    <n v="0"/>
    <n v="21600"/>
    <n v="11448"/>
    <n v="33048"/>
    <n v="1944"/>
    <n v="1030.3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5"/>
    <x v="3"/>
    <s v="FS3 Off-Ice Logging Winch Training with IDP (3 Drillers 1 day)"/>
    <s v="FS3 - Off-Ice Logging Winch Training - 3 Drillers 1 day"/>
    <x v="5"/>
    <x v="0"/>
    <s v="Labor - Task"/>
    <s v="EN"/>
    <s v="D - Expert Opinion"/>
    <n v="115"/>
    <n v="115"/>
    <n v="0"/>
    <n v="0"/>
    <s v="Off Ice"/>
    <s v="C1"/>
    <n v="0.09"/>
    <n v="264.76873739235009"/>
    <n v="0"/>
    <s v="Logging Winch Training - 3 Drillers 1 day training with IDP support (IDP cost in Calibration WBS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2941.8748599150008"/>
    <n v="0"/>
    <n v="0"/>
    <n v="2941.8748599150008"/>
    <n v="0"/>
    <n v="2941.8748599150008"/>
    <n v="264.76873739235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12"/>
  </r>
  <r>
    <n v="1.2"/>
    <s v="1.2.8.5.2"/>
    <x v="3"/>
    <s v="PQ, ECW &amp; Deployment Travel Costs (FS1)"/>
    <s v="Deployment Travel &amp; PQ Costs (FS1) (Driller_PSL_Manager)"/>
    <x v="5"/>
    <x v="0"/>
    <s v="Labor - Task"/>
    <s v="EN"/>
    <s v="E - Extrapolation from Actuals"/>
    <n v="115"/>
    <n v="115"/>
    <n v="0"/>
    <n v="0"/>
    <s v="Off Ice"/>
    <s v="C1"/>
    <n v="0.09"/>
    <n v="1397.2393607796002"/>
    <n v="0"/>
    <s v="1 Drill Manag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4799.9263500000006"/>
    <n v="0"/>
    <n v="0"/>
    <n v="2879.9558100000004"/>
    <n v="0"/>
    <n v="0"/>
    <n v="0"/>
    <n v="0"/>
    <n v="0"/>
    <n v="0"/>
    <n v="0"/>
    <n v="7679.882160000001"/>
    <n v="0"/>
    <n v="7679.882160000001"/>
    <n v="691.18939440000008"/>
    <n v="0"/>
    <m/>
    <n v="40"/>
    <m/>
    <m/>
    <n v="24"/>
    <m/>
    <m/>
    <m/>
    <m/>
    <m/>
    <m/>
    <m/>
    <n v="64"/>
    <n v="0.42666666666666664"/>
    <n v="0"/>
    <n v="4903.1247665250012"/>
    <n v="0"/>
    <n v="0"/>
    <n v="2941.8748599150008"/>
    <n v="0"/>
    <n v="0"/>
    <n v="0"/>
    <n v="0"/>
    <n v="0"/>
    <n v="0"/>
    <n v="0"/>
    <n v="7844.9996264400015"/>
    <n v="0"/>
    <n v="7844.9996264400015"/>
    <n v="706.0499663796001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24.881786440003"/>
    <n v="1"/>
    <n v="1.0215000000000001"/>
    <n v="1.0434622500000001"/>
    <n v="1.0658966883750003"/>
    <n v="1.0888134671750629"/>
    <n v="0"/>
    <n v="7679.882160000001"/>
    <n v="7844.9996264400024"/>
    <n v="0"/>
    <n v="0"/>
    <n v="0"/>
    <n v="0"/>
    <n v="0"/>
    <x v="12"/>
  </r>
  <r>
    <n v="1.2"/>
    <s v="1.2.8.5.2"/>
    <x v="0"/>
    <s v="PQ, ECW &amp; Deployment Travel Costs (FS1)"/>
    <s v="Deployment Travel &amp; PQ Costs (FS1) (Safety Engineer)"/>
    <x v="10"/>
    <x v="0"/>
    <s v="Labor - Task"/>
    <s v="EN-S"/>
    <s v="E - Extrapolation from Actuals"/>
    <n v="53"/>
    <n v="46"/>
    <n v="0.35"/>
    <n v="0.53"/>
    <s v="Off Ice"/>
    <s v="C1"/>
    <n v="0.09"/>
    <n v="657.96121555704019"/>
    <n v="348.71944424523133"/>
    <s v="1 Safety Engine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2986.3889595000005"/>
    <n v="0"/>
    <n v="0"/>
    <n v="1791.8333757000003"/>
    <n v="0"/>
    <n v="0"/>
    <n v="0"/>
    <n v="0"/>
    <n v="0"/>
    <n v="0"/>
    <n v="0"/>
    <n v="4778.222335200001"/>
    <n v="2532.4578376560007"/>
    <n v="7310.6801728560022"/>
    <n v="430.04001016800009"/>
    <n v="227.92120538904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0.6801728560022"/>
    <n v="1"/>
    <n v="1.0215000000000001"/>
    <n v="1.0434622500000001"/>
    <n v="1.0658966883750003"/>
    <n v="1.0888134671750629"/>
    <n v="0"/>
    <n v="3539.4239520000006"/>
    <n v="0"/>
    <n v="0"/>
    <n v="0"/>
    <n v="1238.7983832000002"/>
    <n v="0"/>
    <n v="0"/>
    <x v="12"/>
  </r>
  <r>
    <n v="1.2"/>
    <s v="1.2.8.5.2"/>
    <x v="3"/>
    <s v="PQ, ECW &amp; Deployment Travel Costs (FS1)"/>
    <s v="Deployment Travel &amp; PQ Costs (FS1) (Driller_PSL_DirectHire) x 3"/>
    <x v="5"/>
    <x v="0"/>
    <s v="Labor - Task"/>
    <s v="TE"/>
    <s v="E - Extrapolation from Actuals"/>
    <n v="77"/>
    <n v="77"/>
    <n v="0"/>
    <n v="0"/>
    <s v="Off Ice"/>
    <s v="C1"/>
    <n v="0.09"/>
    <n v="1388.3891313600002"/>
    <n v="0"/>
    <s v="3 Seasonal drillers, 5 days deployment travel 3 days redeployment  _x000a_(No Contributed drillers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"/>
    <m/>
    <m/>
    <n v="72"/>
    <m/>
    <m/>
    <m/>
    <m/>
    <m/>
    <m/>
    <m/>
    <n v="192"/>
    <n v="1.28"/>
    <n v="0"/>
    <n v="9641.591190000001"/>
    <n v="0"/>
    <n v="0"/>
    <n v="5784.9547140000004"/>
    <n v="0"/>
    <n v="0"/>
    <n v="0"/>
    <n v="0"/>
    <n v="0"/>
    <n v="0"/>
    <n v="0"/>
    <n v="15426.545904000002"/>
    <n v="0"/>
    <n v="15426.545904000002"/>
    <n v="1388.38913136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26.545904000002"/>
    <n v="1"/>
    <n v="1.0215000000000001"/>
    <n v="1.0434622500000001"/>
    <n v="1.0658966883750003"/>
    <n v="1.0888134671750629"/>
    <n v="0"/>
    <n v="15426.545904000002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PSL_Engineer) x 9"/>
    <x v="5"/>
    <x v="0"/>
    <s v="Labor - Task"/>
    <s v="EN"/>
    <s v="E - Extrapolation from Actuals"/>
    <n v="115"/>
    <n v="115"/>
    <n v="0"/>
    <n v="0"/>
    <s v="Off Ice"/>
    <s v="C1"/>
    <n v="0.09"/>
    <n v="6220.704549600001"/>
    <n v="0"/>
    <s v="9 PSL Engineers (2 Rotators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0"/>
    <n v="128"/>
    <m/>
    <n v="168"/>
    <m/>
    <m/>
    <m/>
    <m/>
    <m/>
    <m/>
    <m/>
    <n v="576"/>
    <n v="3.84"/>
    <n v="0"/>
    <n v="33599.484450000004"/>
    <n v="15359.764320000002"/>
    <n v="0"/>
    <n v="20159.690670000004"/>
    <n v="0"/>
    <n v="0"/>
    <n v="0"/>
    <n v="0"/>
    <n v="0"/>
    <n v="0"/>
    <n v="0"/>
    <n v="69118.939440000016"/>
    <n v="0"/>
    <n v="69118.939440000016"/>
    <n v="6220.7045496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18.939440000016"/>
    <n v="1"/>
    <n v="1.0215000000000001"/>
    <n v="1.0434622500000001"/>
    <n v="1.0658966883750003"/>
    <n v="1.0888134671750629"/>
    <n v="0"/>
    <n v="69118.939440000016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Drill Team)"/>
    <x v="5"/>
    <x v="1"/>
    <s v="M &amp; S"/>
    <m/>
    <s v="E - Extrapolation from Actuals"/>
    <m/>
    <n v="1"/>
    <n v="0"/>
    <n v="0.53"/>
    <s v="Off Ice"/>
    <s v="C1"/>
    <n v="0.09"/>
    <n v="2093.04"/>
    <n v="1109.3112000000001"/>
    <s v="16 - PQ's 1 Drill Lead, 1 Safety Engineer, 5 Direct Hire (2 alternate) &amp; 9 PSL Engineers @ $950/each (anticipated cost)"/>
    <m/>
    <m/>
    <m/>
    <m/>
    <m/>
    <m/>
    <m/>
    <m/>
    <n v="7600"/>
    <m/>
    <n v="7600"/>
    <m/>
    <n v="0"/>
    <n v="0"/>
    <n v="0"/>
    <n v="0"/>
    <n v="0"/>
    <n v="0"/>
    <n v="0"/>
    <n v="0"/>
    <n v="0"/>
    <n v="0"/>
    <n v="7600"/>
    <n v="0"/>
    <n v="7600"/>
    <n v="0"/>
    <n v="15200"/>
    <n v="8056"/>
    <n v="23256"/>
    <n v="1368"/>
    <n v="725.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Drill Team)"/>
    <x v="7"/>
    <x v="2"/>
    <s v="Travel"/>
    <m/>
    <s v="E - Extrapolation from Actuals"/>
    <m/>
    <n v="1"/>
    <n v="0"/>
    <n v="0.53"/>
    <s v="Off Ice"/>
    <s v="C1"/>
    <n v="0.09"/>
    <n v="3470.04"/>
    <n v="1839.1212"/>
    <s v="14 - Deployment Travel @ $1800 each"/>
    <m/>
    <m/>
    <m/>
    <m/>
    <m/>
    <m/>
    <m/>
    <m/>
    <m/>
    <n v="12600"/>
    <n v="12600"/>
    <m/>
    <n v="0"/>
    <n v="0"/>
    <n v="0"/>
    <n v="0"/>
    <n v="0"/>
    <n v="0"/>
    <n v="0"/>
    <n v="0"/>
    <n v="0"/>
    <n v="0"/>
    <n v="0"/>
    <n v="12600"/>
    <n v="12600"/>
    <n v="0"/>
    <n v="25200"/>
    <n v="13356"/>
    <n v="38556"/>
    <n v="2268"/>
    <n v="1202.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5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5.11"/>
    <x v="3"/>
    <s v="On-Ice Labor  (FS1)"/>
    <s v="On-Ice Labor  (FS1) (PSL Engineers)"/>
    <x v="5"/>
    <x v="0"/>
    <s v="Labor - Task"/>
    <s v="EN"/>
    <s v="D - Expert Opinion"/>
    <n v="85.185185185185205"/>
    <n v="115"/>
    <n v="0"/>
    <n v="0"/>
    <s v="On Ice"/>
    <s v="C2"/>
    <n v="0.125"/>
    <n v="50999.217468750023"/>
    <n v="0"/>
    <s v="EE/ME Engineer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4"/>
    <n v="1818"/>
    <n v="1728"/>
    <m/>
    <m/>
    <m/>
    <m/>
    <m/>
    <m/>
    <m/>
    <m/>
    <n v="4590"/>
    <n v="30.599999999999998"/>
    <n v="0"/>
    <n v="92798.576100000035"/>
    <n v="161597.52045000007"/>
    <n v="153597.64320000005"/>
    <n v="0"/>
    <n v="0"/>
    <n v="0"/>
    <n v="0"/>
    <n v="0"/>
    <n v="0"/>
    <n v="0"/>
    <n v="0"/>
    <n v="407993.73975000018"/>
    <n v="0"/>
    <n v="407993.73975000018"/>
    <n v="50999.21746875002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993.73975000018"/>
    <n v="1"/>
    <n v="1.0215000000000001"/>
    <n v="1.0434622500000001"/>
    <n v="1.0658966883750003"/>
    <n v="1.0888134671750629"/>
    <n v="0"/>
    <n v="407993.73975000018"/>
    <n v="0"/>
    <n v="0"/>
    <n v="0"/>
    <n v="0"/>
    <n v="0"/>
    <n v="0"/>
    <x v="12"/>
  </r>
  <r>
    <n v="1.2"/>
    <s v="1.2.8.5.11"/>
    <x v="3"/>
    <s v="On-Ice Labor  (FS1)"/>
    <s v="On-Ice Labor  (FS1) (PSL Contract Drillers)"/>
    <x v="5"/>
    <x v="0"/>
    <s v="Labor - Task"/>
    <s v="TE"/>
    <s v="D - Expert Opinion"/>
    <n v="57.037037037037003"/>
    <n v="77"/>
    <n v="0"/>
    <n v="0"/>
    <s v="On Ice"/>
    <s v="C2"/>
    <n v="0.125"/>
    <n v="10980.701077499994"/>
    <n v="0"/>
    <s v="Technician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9"/>
    <n v="549"/>
    <n v="648"/>
    <m/>
    <m/>
    <m/>
    <m/>
    <m/>
    <m/>
    <m/>
    <m/>
    <n v="1476"/>
    <n v="9.84"/>
    <n v="0"/>
    <n v="16604.962604999993"/>
    <n v="32674.281254999984"/>
    <n v="38566.364759999982"/>
    <n v="0"/>
    <n v="0"/>
    <n v="0"/>
    <n v="0"/>
    <n v="0"/>
    <n v="0"/>
    <n v="0"/>
    <n v="0"/>
    <n v="87845.608619999955"/>
    <n v="0"/>
    <n v="87845.608619999955"/>
    <n v="10980.70107749999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45.608619999955"/>
    <n v="1"/>
    <n v="1.0215000000000001"/>
    <n v="1.0434622500000001"/>
    <n v="1.0658966883750003"/>
    <n v="1.0888134671750629"/>
    <n v="0"/>
    <n v="87845.608619999955"/>
    <n v="0"/>
    <n v="0"/>
    <n v="0"/>
    <n v="0"/>
    <n v="0"/>
    <n v="0"/>
    <x v="12"/>
  </r>
  <r>
    <n v="1.2"/>
    <s v="1.2.8.5.11"/>
    <x v="0"/>
    <s v="On-Ice Labor  (FS1)"/>
    <s v="On-Ice Labor  (FS1) (Safety Engineer)"/>
    <x v="10"/>
    <x v="0"/>
    <s v="Labor - Task"/>
    <s v="EN-S"/>
    <s v="D - Expert Opinion"/>
    <n v="34.074074074074097"/>
    <n v="46"/>
    <n v="0.35"/>
    <n v="0.53"/>
    <s v="On Ice"/>
    <s v="C1"/>
    <n v="0.09"/>
    <n v="1963.0210794331513"/>
    <n v="1040.4011720995702"/>
    <s v="Safety Engineer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2"/>
    <n v="135"/>
    <m/>
    <m/>
    <m/>
    <m/>
    <m/>
    <m/>
    <m/>
    <m/>
    <m/>
    <n v="297"/>
    <n v="1.98"/>
    <n v="0"/>
    <n v="7775.8806870000071"/>
    <n v="6479.9005725000043"/>
    <n v="0"/>
    <n v="0"/>
    <n v="0"/>
    <n v="0"/>
    <n v="0"/>
    <n v="0"/>
    <n v="0"/>
    <n v="0"/>
    <n v="0"/>
    <n v="14255.78125950001"/>
    <n v="7555.564067535006"/>
    <n v="21811.345327035015"/>
    <n v="1283.020313355001"/>
    <n v="680.0007660781504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11.345327035015"/>
    <n v="1"/>
    <n v="1.0215000000000001"/>
    <n v="1.0434622500000001"/>
    <n v="1.0658966883750003"/>
    <n v="1.0888134671750629"/>
    <n v="0"/>
    <n v="10559.83797000001"/>
    <n v="0"/>
    <n v="0"/>
    <n v="0"/>
    <n v="3695.9432895000032"/>
    <n v="0"/>
    <n v="0"/>
    <x v="12"/>
  </r>
  <r>
    <n v="1.2"/>
    <s v="1.2.8.6.2"/>
    <x v="3"/>
    <s v="PQ, ECW &amp; Deployment Travel Costs (FS2)  Team"/>
    <s v="Deployment Travel &amp; PQ Costs (FS2) (Driller_PSL_Manager)"/>
    <x v="5"/>
    <x v="0"/>
    <s v="Labor - Task"/>
    <s v="EN"/>
    <s v="E - Extrapolation from Actuals"/>
    <n v="115"/>
    <n v="115"/>
    <n v="0"/>
    <n v="0"/>
    <s v="Off Ice"/>
    <s v="C1"/>
    <n v="0.09"/>
    <n v="706.04996637960016"/>
    <n v="0"/>
    <s v="1 Drill Manag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4903.1247665250012"/>
    <n v="0"/>
    <n v="0"/>
    <n v="2941.8748599150008"/>
    <n v="0"/>
    <n v="0"/>
    <n v="0"/>
    <n v="0"/>
    <n v="0"/>
    <n v="0"/>
    <n v="0"/>
    <n v="7844.9996264400015"/>
    <n v="0"/>
    <n v="7844.9996264400015"/>
    <n v="706.0499663796001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4.9996264400015"/>
    <n v="1"/>
    <n v="1.0215000000000001"/>
    <n v="1.0434622500000001"/>
    <n v="1.0658966883750003"/>
    <n v="1.0888134671750629"/>
    <n v="0"/>
    <n v="0"/>
    <n v="7844.9996264400024"/>
    <n v="0"/>
    <n v="0"/>
    <n v="0"/>
    <n v="0"/>
    <n v="0"/>
    <x v="12"/>
  </r>
  <r>
    <n v="1.2"/>
    <s v="1.2.8.6.2"/>
    <x v="0"/>
    <s v="PQ, ECW &amp; Deployment Travel Costs (FS2)  Team"/>
    <s v="Deployment Travel &amp; PQ Costs (FS2) (Safety_Engineer)"/>
    <x v="10"/>
    <x v="0"/>
    <s v="Labor - Task"/>
    <s v="EN-S"/>
    <s v="E - Extrapolation from Actuals"/>
    <n v="53"/>
    <n v="46"/>
    <n v="0.35"/>
    <n v="0.53"/>
    <s v="Off Ice"/>
    <s v="C1"/>
    <n v="0.09"/>
    <n v="672.10738169151648"/>
    <n v="356.21691229650378"/>
    <s v="1 Safety Engine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3050.5963221292509"/>
    <n v="0"/>
    <n v="0"/>
    <n v="1830.3577932775506"/>
    <n v="0"/>
    <n v="0"/>
    <n v="0"/>
    <n v="0"/>
    <n v="0"/>
    <n v="0"/>
    <n v="0"/>
    <n v="4880.9541154068011"/>
    <n v="2586.9056811656046"/>
    <n v="7467.8597965724057"/>
    <n v="439.28587038661209"/>
    <n v="232.8215113049044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7.8597965724057"/>
    <n v="1"/>
    <n v="1.0215000000000001"/>
    <n v="1.0434622500000001"/>
    <n v="1.0658966883750003"/>
    <n v="1.0888134671750629"/>
    <n v="0"/>
    <n v="0"/>
    <n v="3615.521566968001"/>
    <n v="0"/>
    <n v="0"/>
    <n v="0"/>
    <n v="1265.4325484388003"/>
    <n v="0"/>
    <x v="12"/>
  </r>
  <r>
    <n v="1.2"/>
    <s v="1.2.8.6.2"/>
    <x v="3"/>
    <s v="PQ, ECW &amp; Deployment Travel Costs (FS2)  Team"/>
    <s v="Deployment Travel &amp; PQ Costs (FS2) (PSL_Direct_Hire)"/>
    <x v="5"/>
    <x v="0"/>
    <s v="Labor - Task"/>
    <s v="TE"/>
    <s v="E - Extrapolation from Actuals"/>
    <n v="77"/>
    <n v="77"/>
    <n v="0"/>
    <n v="0"/>
    <s v="Off Ice"/>
    <s v="C1"/>
    <n v="0.09"/>
    <n v="2836.4789953684804"/>
    <n v="0"/>
    <s v="6 PSL Direct Hire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"/>
    <m/>
    <m/>
    <n v="144"/>
    <m/>
    <m/>
    <m/>
    <m/>
    <m/>
    <m/>
    <m/>
    <n v="384"/>
    <n v="2.56"/>
    <n v="0"/>
    <n v="19697.770801170005"/>
    <n v="0"/>
    <n v="0"/>
    <n v="11818.662480702003"/>
    <n v="0"/>
    <n v="0"/>
    <n v="0"/>
    <n v="0"/>
    <n v="0"/>
    <n v="0"/>
    <n v="0"/>
    <n v="31516.433281872007"/>
    <n v="0"/>
    <n v="31516.433281872007"/>
    <n v="2836.47899536848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16.433281872007"/>
    <n v="1"/>
    <n v="1.0215000000000001"/>
    <n v="1.0434622500000001"/>
    <n v="1.0658966883750003"/>
    <n v="1.0888134671750629"/>
    <n v="0"/>
    <n v="0"/>
    <n v="31516.433281872007"/>
    <n v="0"/>
    <n v="0"/>
    <n v="0"/>
    <n v="0"/>
    <n v="0"/>
    <x v="12"/>
  </r>
  <r>
    <n v="1.2"/>
    <s v="1.2.8.6.2"/>
    <x v="3"/>
    <s v="PQ, ECW &amp; Deployment Travel Costs (FS2)  Team"/>
    <s v="Deployment Travel &amp; PQ Costs (FS2) (PSL_Engineer)"/>
    <x v="5"/>
    <x v="0"/>
    <s v="Labor - Task"/>
    <s v="EN"/>
    <s v="E - Extrapolation from Actuals"/>
    <n v="115"/>
    <n v="115"/>
    <n v="0"/>
    <n v="0"/>
    <s v="Off Ice"/>
    <s v="C1"/>
    <n v="0.09"/>
    <n v="6354.4496974164022"/>
    <n v="0"/>
    <s v="9 PSL Engineers w/ 2 Rotators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0"/>
    <n v="128"/>
    <m/>
    <n v="168"/>
    <m/>
    <m/>
    <m/>
    <m/>
    <m/>
    <m/>
    <m/>
    <n v="576"/>
    <n v="3.84"/>
    <n v="0"/>
    <n v="34321.873365675012"/>
    <n v="15689.999252880005"/>
    <n v="0"/>
    <n v="20593.124019405004"/>
    <n v="0"/>
    <n v="0"/>
    <n v="0"/>
    <n v="0"/>
    <n v="0"/>
    <n v="0"/>
    <n v="0"/>
    <n v="70604.996637960023"/>
    <n v="0"/>
    <n v="70604.996637960023"/>
    <n v="6354.449697416402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04.996637960023"/>
    <n v="1"/>
    <n v="1.0215000000000001"/>
    <n v="1.0434622500000001"/>
    <n v="1.0658966883750003"/>
    <n v="1.0888134671750629"/>
    <n v="0"/>
    <n v="0"/>
    <n v="70604.996637960023"/>
    <n v="0"/>
    <n v="0"/>
    <n v="0"/>
    <n v="0"/>
    <n v="0"/>
    <x v="12"/>
  </r>
  <r>
    <n v="1.2"/>
    <s v="1.2.8.6.2"/>
    <x v="3"/>
    <s v="PQ, ECW &amp; Deployment Travel Costs (FS2)  Team"/>
    <s v="Deployment Travel &amp; PQ Costs (FS2) (Drill Team)"/>
    <x v="5"/>
    <x v="1"/>
    <s v="M &amp; S"/>
    <m/>
    <s v="E - Extrapolation from Actuals"/>
    <m/>
    <n v="1"/>
    <n v="0"/>
    <n v="0.53"/>
    <s v="Off Ice"/>
    <s v="C1"/>
    <n v="0.09"/>
    <n v="2485.4850000000001"/>
    <n v="1317.3070500000001"/>
    <s v="19 - PQ's @ $950/each (anticipated cost) - 2 Alternates and 17 Primarie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9025"/>
    <n v="9025"/>
    <m/>
    <n v="0"/>
    <n v="0"/>
    <n v="0"/>
    <n v="0"/>
    <n v="0"/>
    <n v="0"/>
    <n v="0"/>
    <n v="0"/>
    <n v="0"/>
    <n v="0"/>
    <n v="0"/>
    <n v="9025"/>
    <n v="9025"/>
    <n v="0"/>
    <n v="18050"/>
    <n v="9566.5"/>
    <n v="27616.5"/>
    <n v="1624.5"/>
    <n v="860.9850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16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2"/>
    <x v="3"/>
    <s v="PQ, ECW &amp; Deployment Travel Costs (FS2)  Team"/>
    <s v="Deployment Travel &amp; PQ Costs (FS2) (Drill Team)"/>
    <x v="7"/>
    <x v="2"/>
    <s v="Travel"/>
    <m/>
    <s v="E - Extrapolation from Actuals"/>
    <m/>
    <n v="1"/>
    <n v="0"/>
    <n v="0.53"/>
    <s v="Off Ice"/>
    <s v="C1"/>
    <n v="0.09"/>
    <n v="4213.62"/>
    <n v="2233.2186000000002"/>
    <s v="17 - Deploy travel costs w/ 2 PSL rotator @ $1800 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5300"/>
    <n v="15300"/>
    <n v="0"/>
    <n v="0"/>
    <n v="0"/>
    <n v="0"/>
    <n v="0"/>
    <n v="0"/>
    <n v="0"/>
    <n v="0"/>
    <n v="0"/>
    <n v="0"/>
    <n v="0"/>
    <n v="0"/>
    <n v="15300"/>
    <n v="15300"/>
    <n v="30600"/>
    <n v="16218"/>
    <n v="46818"/>
    <n v="2754"/>
    <n v="1459.6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1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9"/>
    <x v="3"/>
    <s v="Parallel Gens through PDM Bays (Driller &amp; Contract Gen Tech)"/>
    <s v="Generators/PDM: Parallel Gens through PDM Bay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00"/>
    <m/>
    <m/>
    <m/>
    <m/>
    <m/>
    <m/>
    <m/>
    <m/>
    <m/>
    <m/>
    <n v="0"/>
    <n v="0"/>
    <n v="0"/>
    <n v="13900"/>
    <n v="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10"/>
    <x v="3"/>
    <s v="Load Test using Resistance Heaters (Driller &amp; Contract Gen Tech)"/>
    <s v="Generators/PDM: Load Test using Resistance Heater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00"/>
    <m/>
    <m/>
    <m/>
    <m/>
    <m/>
    <m/>
    <m/>
    <m/>
    <m/>
    <m/>
    <n v="0"/>
    <n v="0"/>
    <n v="0"/>
    <n v="13900"/>
    <n v="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11"/>
    <x v="3"/>
    <s v="Test Safety Shut-downs (Driller &amp; Contract Gen Tech)"/>
    <s v="Generators/PDM: Test Safety Shut-down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3900"/>
    <m/>
    <m/>
    <m/>
    <m/>
    <m/>
    <m/>
    <m/>
    <m/>
    <m/>
    <n v="0"/>
    <n v="0"/>
    <n v="0"/>
    <n v="0"/>
    <n v="1390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15"/>
    <x v="3"/>
    <s v="On-ice Labor FS2"/>
    <s v="On-Ice Labor  (FS2) (PSL Engineers)"/>
    <x v="5"/>
    <x v="0"/>
    <s v="Labor - Task"/>
    <s v="EN"/>
    <s v="D - Expert Opinion"/>
    <n v="85.185185185185205"/>
    <n v="115"/>
    <n v="0"/>
    <n v="0"/>
    <s v="On Ice"/>
    <s v="C2"/>
    <n v="0.125"/>
    <n v="50563.474154789088"/>
    <n v="0"/>
    <s v="EE/ME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0"/>
    <n v="1818"/>
    <n v="1647"/>
    <m/>
    <m/>
    <m/>
    <m/>
    <m/>
    <m/>
    <m/>
    <m/>
    <n v="4455"/>
    <n v="29.700000000000003"/>
    <n v="0"/>
    <n v="89890.620719625047"/>
    <n v="165071.8671396751"/>
    <n v="149545.30537901257"/>
    <n v="0"/>
    <n v="0"/>
    <n v="0"/>
    <n v="0"/>
    <n v="0"/>
    <n v="0"/>
    <n v="0"/>
    <n v="0"/>
    <n v="404507.7932383127"/>
    <n v="0"/>
    <n v="404507.7932383127"/>
    <n v="50563.47415478908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507.7932383127"/>
    <n v="1"/>
    <n v="1.0215000000000001"/>
    <n v="1.0434622500000001"/>
    <n v="1.0658966883750003"/>
    <n v="1.0888134671750629"/>
    <n v="0"/>
    <n v="0"/>
    <n v="404507.79323831265"/>
    <n v="0"/>
    <n v="0"/>
    <n v="0"/>
    <n v="0"/>
    <n v="0"/>
    <x v="12"/>
  </r>
  <r>
    <n v="1.2"/>
    <s v="1.2.8.6.15"/>
    <x v="3"/>
    <s v="On-ice Labor FS2"/>
    <s v="On-Ice Labor  (FS2) (PSL Drillers)"/>
    <x v="5"/>
    <x v="0"/>
    <s v="Labor - Task"/>
    <s v="TE"/>
    <s v="D - Expert Opinion"/>
    <n v="57.037037037037003"/>
    <n v="77"/>
    <n v="0"/>
    <n v="0"/>
    <s v="On Ice"/>
    <s v="C2"/>
    <n v="0.125"/>
    <n v="25648.139064023431"/>
    <n v="0"/>
    <s v="Technician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9"/>
    <n v="1197"/>
    <n v="1359"/>
    <m/>
    <m/>
    <m/>
    <m/>
    <m/>
    <m/>
    <m/>
    <m/>
    <n v="3375"/>
    <n v="22.5"/>
    <n v="0"/>
    <n v="49791.587302957487"/>
    <n v="72772.319904322474"/>
    <n v="82621.205304907475"/>
    <n v="0"/>
    <n v="0"/>
    <n v="0"/>
    <n v="0"/>
    <n v="0"/>
    <n v="0"/>
    <n v="0"/>
    <n v="0"/>
    <n v="205185.11251218745"/>
    <n v="0"/>
    <n v="205185.11251218745"/>
    <n v="25648.13906402343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5.11251218745"/>
    <n v="1"/>
    <n v="1.0215000000000001"/>
    <n v="1.0434622500000001"/>
    <n v="1.0658966883750003"/>
    <n v="1.0888134671750629"/>
    <n v="0"/>
    <n v="0"/>
    <n v="205185.11251218742"/>
    <n v="0"/>
    <n v="0"/>
    <n v="0"/>
    <n v="0"/>
    <n v="0"/>
    <x v="12"/>
  </r>
  <r>
    <n v="1.2"/>
    <s v="1.2.8.6.15"/>
    <x v="0"/>
    <s v="On-ice Labor FS2"/>
    <s v="On-Ice Labor  (FS2) (Safety Engineer)"/>
    <x v="10"/>
    <x v="0"/>
    <s v="Labor - Task"/>
    <s v="EN-S"/>
    <s v="D - Expert Opinion"/>
    <n v="34.074074074074097"/>
    <n v="46"/>
    <n v="0.35"/>
    <n v="0.53"/>
    <s v="On Ice"/>
    <s v="C2"/>
    <n v="0.125"/>
    <n v="3572.723150188026"/>
    <n v="1893.543269599654"/>
    <s v="Safety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"/>
    <n v="225"/>
    <n v="108"/>
    <m/>
    <m/>
    <m/>
    <m/>
    <m/>
    <m/>
    <m/>
    <m/>
    <n v="381"/>
    <n v="2.54"/>
    <n v="0"/>
    <n v="2353.4998879320019"/>
    <n v="11032.030724681261"/>
    <n v="5295.374747847005"/>
    <n v="0"/>
    <n v="0"/>
    <n v="0"/>
    <n v="0"/>
    <n v="0"/>
    <n v="0"/>
    <n v="0"/>
    <n v="0"/>
    <n v="18680.905360460267"/>
    <n v="9900.8798410439413"/>
    <n v="28581.785201504208"/>
    <n v="2335.1131700575334"/>
    <n v="1237.609980130492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1.785201504208"/>
    <n v="1"/>
    <n v="1.0215000000000001"/>
    <n v="1.0434622500000001"/>
    <n v="1.0658966883750003"/>
    <n v="1.0888134671750629"/>
    <n v="0"/>
    <n v="0"/>
    <n v="13837.707674415014"/>
    <n v="0"/>
    <n v="0"/>
    <n v="0"/>
    <n v="4843.1976860452551"/>
    <n v="0"/>
    <x v="12"/>
  </r>
  <r>
    <n v="1.2"/>
    <s v="1.2.8.7.2"/>
    <x v="3"/>
    <s v="PQ, ECW &amp; Deployment Travel Costs (FS3)"/>
    <s v="Deployment Travel &amp; PQ Costs (FS3) (Driller_Manager)"/>
    <x v="5"/>
    <x v="0"/>
    <s v="Labor - Task"/>
    <s v="EN"/>
    <s v="E - Extrapolation from Actuals"/>
    <n v="115"/>
    <n v="115"/>
    <n v="0"/>
    <n v="0"/>
    <s v="Off Ice"/>
    <s v="C1"/>
    <n v="0.09"/>
    <n v="721.23004065676162"/>
    <n v="0"/>
    <s v="1 (Drill Manager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5008.5419490052891"/>
    <n v="0"/>
    <n v="0"/>
    <n v="3005.1251694031735"/>
    <n v="0"/>
    <n v="0"/>
    <n v="0"/>
    <n v="0"/>
    <n v="0"/>
    <n v="0"/>
    <n v="0"/>
    <n v="8013.6671184084626"/>
    <n v="0"/>
    <n v="8013.6671184084626"/>
    <n v="721.23004065676162"/>
    <n v="0"/>
    <n v="8013.6671184084626"/>
    <n v="1"/>
    <n v="1.0215000000000001"/>
    <n v="1.0434622500000001"/>
    <n v="1.0658966883750003"/>
    <n v="1.0888134671750629"/>
    <n v="0"/>
    <n v="0"/>
    <n v="0"/>
    <n v="8013.6671184084626"/>
    <n v="0"/>
    <n v="0"/>
    <n v="0"/>
    <n v="0"/>
    <x v="12"/>
  </r>
  <r>
    <n v="1.2"/>
    <s v="1.2.8.7.2"/>
    <x v="0"/>
    <s v="PQ, ECW &amp; Deployment Travel Costs (FS3)"/>
    <s v="Deployment Travel &amp; PQ Costs (FS3) (Safety_Engineer)"/>
    <x v="10"/>
    <x v="0"/>
    <s v="Labor - Task"/>
    <s v="EN-S"/>
    <s v="E - Extrapolation from Actuals"/>
    <n v="53"/>
    <n v="46"/>
    <n v="0.35"/>
    <n v="0.53"/>
    <s v="Off Ice"/>
    <s v="C1"/>
    <n v="0.09"/>
    <n v="686.55769039788413"/>
    <n v="363.87557591087858"/>
    <s v="1 (Safety Engineer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n v="24"/>
    <m/>
    <m/>
    <m/>
    <m/>
    <m/>
    <m/>
    <m/>
    <m/>
    <n v="64"/>
    <n v="0.42666666666666664"/>
    <n v="0"/>
    <n v="3116.1841430550298"/>
    <n v="0"/>
    <n v="1869.7104858330181"/>
    <n v="0"/>
    <n v="0"/>
    <n v="0"/>
    <n v="0"/>
    <n v="0"/>
    <n v="0"/>
    <n v="0"/>
    <n v="0"/>
    <n v="4985.8946288880479"/>
    <n v="2642.5241533106655"/>
    <n v="7628.4187821987134"/>
    <n v="448.73051659992427"/>
    <n v="237.82717379795989"/>
    <n v="7628.4187821987134"/>
    <n v="1"/>
    <n v="1.0215000000000001"/>
    <n v="1.0434622500000001"/>
    <n v="1.0658966883750003"/>
    <n v="1.0888134671750629"/>
    <n v="0"/>
    <n v="0"/>
    <n v="0"/>
    <n v="3693.2552806578133"/>
    <n v="0"/>
    <n v="0"/>
    <n v="0"/>
    <n v="1292.6393482302346"/>
    <x v="12"/>
  </r>
  <r>
    <n v="1.2"/>
    <s v="1.2.8.7.2"/>
    <x v="3"/>
    <s v="PQ, ECW &amp; Deployment Travel Costs (FS3)"/>
    <s v="Deployment Travel &amp; PQ Costs (FS3) (Driller_PSL_Direct_Hire)"/>
    <x v="5"/>
    <x v="0"/>
    <s v="Labor - Task"/>
    <s v="EN"/>
    <s v="E - Extrapolation from Actuals"/>
    <n v="115"/>
    <n v="115"/>
    <n v="0"/>
    <n v="0"/>
    <s v="Off Ice"/>
    <s v="C1"/>
    <n v="0.09"/>
    <n v="14424.600813135236"/>
    <n v="0"/>
    <s v="20 (PSL Direct Hire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0"/>
    <m/>
    <n v="480"/>
    <m/>
    <m/>
    <m/>
    <m/>
    <m/>
    <m/>
    <m/>
    <m/>
    <n v="1280"/>
    <n v="8.5333333333333332"/>
    <n v="0"/>
    <n v="100170.83898010579"/>
    <n v="0"/>
    <n v="60102.503388063473"/>
    <n v="0"/>
    <n v="0"/>
    <n v="0"/>
    <n v="0"/>
    <n v="0"/>
    <n v="0"/>
    <n v="0"/>
    <n v="0"/>
    <n v="160273.34236816928"/>
    <n v="0"/>
    <n v="160273.34236816928"/>
    <n v="14424.600813135236"/>
    <n v="0"/>
    <n v="160273.34236816928"/>
    <n v="1"/>
    <n v="1.0215000000000001"/>
    <n v="1.0434622500000001"/>
    <n v="1.0658966883750003"/>
    <n v="1.0888134671750629"/>
    <n v="0"/>
    <n v="0"/>
    <n v="0"/>
    <n v="160273.34236816925"/>
    <n v="0"/>
    <n v="0"/>
    <n v="0"/>
    <n v="0"/>
    <x v="12"/>
  </r>
  <r>
    <n v="1.2"/>
    <s v="1.2.8.7.2"/>
    <x v="3"/>
    <s v="PQ, ECW &amp; Deployment Travel Costs (FS3)"/>
    <s v="Deployment Travel &amp; PQ Costs (FS3) (Engineer_PSL)"/>
    <x v="5"/>
    <x v="0"/>
    <s v="Labor - Task"/>
    <s v="EN"/>
    <s v="E - Extrapolation from Actuals"/>
    <n v="115"/>
    <n v="115"/>
    <n v="0"/>
    <n v="0"/>
    <s v="Off Ice"/>
    <s v="C1"/>
    <n v="0.09"/>
    <n v="5769.8403252540929"/>
    <n v="0"/>
    <s v="8 (PSL Engineers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0"/>
    <m/>
    <n v="192"/>
    <m/>
    <m/>
    <m/>
    <m/>
    <m/>
    <m/>
    <m/>
    <m/>
    <n v="512"/>
    <n v="3.4133333333333331"/>
    <n v="0"/>
    <n v="40068.335592042313"/>
    <n v="0"/>
    <n v="24041.001355225388"/>
    <n v="0"/>
    <n v="0"/>
    <n v="0"/>
    <n v="0"/>
    <n v="0"/>
    <n v="0"/>
    <n v="0"/>
    <n v="0"/>
    <n v="64109.3369472677"/>
    <n v="0"/>
    <n v="64109.3369472677"/>
    <n v="5769.8403252540929"/>
    <n v="0"/>
    <n v="64109.3369472677"/>
    <n v="1"/>
    <n v="1.0215000000000001"/>
    <n v="1.0434622500000001"/>
    <n v="1.0658966883750003"/>
    <n v="1.0888134671750629"/>
    <n v="0"/>
    <n v="0"/>
    <n v="0"/>
    <n v="64109.3369472677"/>
    <n v="0"/>
    <n v="0"/>
    <n v="0"/>
    <n v="0"/>
    <x v="12"/>
  </r>
  <r>
    <n v="1.2"/>
    <s v="1.2.8.7.2"/>
    <x v="3"/>
    <s v="PQ, ECW &amp; Deployment Travel Costs (FS3)"/>
    <s v="PQ Costs (FS3) (Drill Team)"/>
    <x v="5"/>
    <x v="1"/>
    <s v="M &amp; S"/>
    <m/>
    <s v="E - Extrapolation from Actuals"/>
    <m/>
    <n v="1"/>
    <n v="0"/>
    <n v="0.53"/>
    <s v="Off Ice"/>
    <s v="C1"/>
    <n v="0.09"/>
    <n v="4316.8949999999995"/>
    <n v="2287.95435"/>
    <s v="33 - PQ's @ $950/each (anticipated cost) 28 Drillers, Safety Engineer &amp; 4 Alternate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5675"/>
    <n v="15675"/>
    <m/>
    <m/>
    <n v="0"/>
    <n v="0"/>
    <n v="0"/>
    <n v="0"/>
    <n v="0"/>
    <n v="0"/>
    <n v="0"/>
    <n v="0"/>
    <n v="0"/>
    <n v="0"/>
    <n v="15675"/>
    <n v="15675"/>
    <n v="0"/>
    <n v="0"/>
    <n v="31350"/>
    <n v="16615.5"/>
    <n v="47965.5"/>
    <n v="2821.5"/>
    <n v="1495.3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65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7.2"/>
    <x v="3"/>
    <s v="PQ, ECW &amp; Deployment Travel Costs (FS3)"/>
    <s v="Travel  (FS3) (Drill Team)"/>
    <x v="7"/>
    <x v="2"/>
    <s v="Travel"/>
    <m/>
    <s v="E - Extrapolation from Actuals"/>
    <m/>
    <n v="1"/>
    <n v="0"/>
    <n v="0.53"/>
    <s v="Off Ice"/>
    <s v="C1"/>
    <n v="0.09"/>
    <n v="7187.94"/>
    <n v="3809.6082000000001"/>
    <s v="29 - Deploy travel costs 29 (28 Drillers &amp; 1 Safety Engineer) @ $1800 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6100"/>
    <n v="26100"/>
    <n v="0"/>
    <n v="0"/>
    <n v="0"/>
    <n v="0"/>
    <n v="0"/>
    <n v="0"/>
    <n v="0"/>
    <n v="0"/>
    <n v="0"/>
    <n v="0"/>
    <n v="0"/>
    <n v="0"/>
    <n v="26100"/>
    <n v="26100"/>
    <n v="52200"/>
    <n v="27666"/>
    <n v="79866"/>
    <n v="4698"/>
    <n v="2489.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6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7.13"/>
    <x v="3"/>
    <s v="On-Ice Labor  (FS3)"/>
    <s v="On-Ice Labor  (FS3) (PSL Engineers)"/>
    <x v="5"/>
    <x v="0"/>
    <s v="Labor - Task"/>
    <s v="EN"/>
    <s v="D - Expert Opinion"/>
    <n v="85.185185185185205"/>
    <n v="115"/>
    <n v="0"/>
    <n v="0"/>
    <s v="On Ice"/>
    <s v="C2"/>
    <n v="0.125"/>
    <n v="46850.736147986987"/>
    <n v="0"/>
    <s v="EE/ME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2"/>
    <n v="1872"/>
    <n v="1467"/>
    <m/>
    <m/>
    <m/>
    <m/>
    <m/>
    <m/>
    <m/>
    <m/>
    <n v="4041"/>
    <n v="26.94"/>
    <n v="0"/>
    <n v="65111.045337068776"/>
    <n v="173629.4542321834"/>
    <n v="136065.38961464373"/>
    <n v="0"/>
    <n v="0"/>
    <n v="0"/>
    <n v="0"/>
    <n v="0"/>
    <n v="0"/>
    <n v="0"/>
    <n v="0"/>
    <n v="374805.8891838959"/>
    <n v="0"/>
    <n v="374805.8891838959"/>
    <n v="46850.736147986987"/>
    <n v="0"/>
    <n v="374805.8891838959"/>
    <n v="1"/>
    <n v="1.0215000000000001"/>
    <n v="1.0434622500000001"/>
    <n v="1.0658966883750003"/>
    <n v="1.0888134671750629"/>
    <n v="0"/>
    <n v="0"/>
    <n v="0"/>
    <n v="374805.8891838959"/>
    <n v="0"/>
    <n v="0"/>
    <n v="0"/>
    <n v="0"/>
    <x v="12"/>
  </r>
  <r>
    <n v="1.2"/>
    <s v="1.2.8.7.13"/>
    <x v="3"/>
    <s v="On-Ice Labor  (FS3)"/>
    <s v="On-Ice Labor  (FS3) (PSL Contract Drillers)"/>
    <x v="5"/>
    <x v="0"/>
    <s v="Labor - Task"/>
    <s v="TE"/>
    <s v="D - Expert Opinion"/>
    <n v="57.037037037037003"/>
    <n v="77"/>
    <n v="0"/>
    <n v="0"/>
    <s v="On Ice"/>
    <s v="C2"/>
    <n v="0.125"/>
    <n v="80694.688086011796"/>
    <n v="0"/>
    <s v="Technician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0"/>
    <n v="4680"/>
    <n v="3825"/>
    <m/>
    <m/>
    <m/>
    <m/>
    <m/>
    <m/>
    <m/>
    <m/>
    <n v="10395"/>
    <n v="69.300000000000011"/>
    <n v="0"/>
    <n v="117374.09176147172"/>
    <n v="290640.6081712633"/>
    <n v="237542.80475535942"/>
    <n v="0"/>
    <n v="0"/>
    <n v="0"/>
    <n v="0"/>
    <n v="0"/>
    <n v="0"/>
    <n v="0"/>
    <n v="0"/>
    <n v="645557.50468809437"/>
    <n v="0"/>
    <n v="645557.50468809437"/>
    <n v="80694.688086011796"/>
    <n v="0"/>
    <n v="645557.50468809437"/>
    <n v="1"/>
    <n v="1.0215000000000001"/>
    <n v="1.0434622500000001"/>
    <n v="1.0658966883750003"/>
    <n v="1.0888134671750629"/>
    <n v="0"/>
    <n v="0"/>
    <n v="0"/>
    <n v="645557.50468809437"/>
    <n v="0"/>
    <n v="0"/>
    <n v="0"/>
    <n v="0"/>
    <x v="12"/>
  </r>
  <r>
    <n v="1.2"/>
    <s v="1.2.8.7.13"/>
    <x v="0"/>
    <s v="On-Ice Labor  (FS3)"/>
    <s v="On-Ice Labor  (FS3) (Safety Engineer)"/>
    <x v="10"/>
    <x v="0"/>
    <s v="Labor - Task"/>
    <s v="EN-S"/>
    <s v="D - Expert Opinion"/>
    <n v="34.074074074074097"/>
    <n v="46"/>
    <n v="0.35"/>
    <n v="0.53"/>
    <s v="On Ice"/>
    <s v="C2"/>
    <n v="0.125"/>
    <n v="5862.2479242132458"/>
    <n v="3106.9913998330203"/>
    <s v="Safety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"/>
    <n v="234"/>
    <n v="234"/>
    <m/>
    <m/>
    <m/>
    <m/>
    <m/>
    <m/>
    <m/>
    <m/>
    <n v="612"/>
    <n v="4.08"/>
    <n v="0"/>
    <n v="7212.3004065676214"/>
    <n v="11719.988160672385"/>
    <n v="11719.988160672385"/>
    <n v="0"/>
    <n v="0"/>
    <n v="0"/>
    <n v="0"/>
    <n v="0"/>
    <n v="0"/>
    <n v="0"/>
    <n v="0"/>
    <n v="30652.276727912395"/>
    <n v="16245.70666579357"/>
    <n v="46897.983393705967"/>
    <n v="3831.5345909890493"/>
    <n v="2030.7133332241963"/>
    <n v="46897.983393705967"/>
    <n v="1"/>
    <n v="1.0215000000000001"/>
    <n v="1.0434622500000001"/>
    <n v="1.0658966883750003"/>
    <n v="1.0888134671750629"/>
    <n v="0"/>
    <n v="0"/>
    <n v="0"/>
    <n v="22705.390168823993"/>
    <n v="0"/>
    <n v="0"/>
    <n v="0"/>
    <n v="7946.886559088397"/>
    <x v="12"/>
  </r>
  <r>
    <n v="1.2"/>
    <s v="1.2.9.1.3.2"/>
    <x v="0"/>
    <s v="Procure Sensor Handling Equipment"/>
    <s v="Off-Ice Install: Procure Sensor Handling Equipment"/>
    <x v="5"/>
    <x v="3"/>
    <s v="CapEx"/>
    <m/>
    <s v="C - Engineering Buildup"/>
    <m/>
    <n v="1"/>
    <n v="0"/>
    <n v="0.53"/>
    <s v="Off Ice"/>
    <s v="C3"/>
    <n v="0.2"/>
    <n v="1690.6000000000001"/>
    <n v="0"/>
    <m/>
    <n v="8453"/>
    <m/>
    <m/>
    <m/>
    <m/>
    <m/>
    <m/>
    <m/>
    <m/>
    <m/>
    <m/>
    <m/>
    <n v="0"/>
    <n v="0"/>
    <n v="8453"/>
    <n v="0"/>
    <n v="0"/>
    <n v="0"/>
    <n v="0"/>
    <n v="0"/>
    <n v="0"/>
    <n v="0"/>
    <n v="0"/>
    <n v="0"/>
    <n v="0"/>
    <n v="0"/>
    <n v="8453"/>
    <n v="0"/>
    <n v="8453"/>
    <n v="1690.6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3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1.3.3"/>
    <x v="0"/>
    <s v="Procure ESD Mitigation Equipment"/>
    <s v="Off-Ice Install: Procure ESD Sensor Handling Equipment"/>
    <x v="5"/>
    <x v="3"/>
    <s v="CapEx"/>
    <m/>
    <s v="D - Expert Opinion"/>
    <m/>
    <n v="1"/>
    <n v="0"/>
    <n v="0.53"/>
    <s v="Off Ice"/>
    <s v="C4"/>
    <n v="0.35"/>
    <n v="1942.1499999999999"/>
    <n v="0"/>
    <s v="Lab coats, ESDgloves, ESD runners"/>
    <n v="5549"/>
    <m/>
    <m/>
    <m/>
    <m/>
    <m/>
    <m/>
    <m/>
    <m/>
    <m/>
    <m/>
    <m/>
    <n v="0"/>
    <n v="0"/>
    <n v="5549"/>
    <n v="0"/>
    <n v="0"/>
    <n v="0"/>
    <n v="0"/>
    <n v="0"/>
    <n v="0"/>
    <n v="0"/>
    <n v="0"/>
    <n v="0"/>
    <n v="0"/>
    <n v="0"/>
    <n v="5549"/>
    <n v="0"/>
    <n v="5549"/>
    <n v="1942.149999999999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9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2.8"/>
    <x v="0"/>
    <s v="Procure Installation Hardware"/>
    <s v="Off-Ice Install: Procure Installation Hardware"/>
    <x v="5"/>
    <x v="3"/>
    <s v="CapEx"/>
    <m/>
    <s v="C - Engineering Buildup"/>
    <m/>
    <n v="1"/>
    <n v="0"/>
    <n v="0.53"/>
    <s v="Off Ice"/>
    <s v="C3"/>
    <n v="0.2"/>
    <n v="21600"/>
    <n v="0"/>
    <m/>
    <m/>
    <n v="36000"/>
    <n v="36000"/>
    <n v="36000"/>
    <m/>
    <m/>
    <m/>
    <m/>
    <m/>
    <m/>
    <m/>
    <m/>
    <n v="0"/>
    <n v="0"/>
    <n v="0"/>
    <n v="36000"/>
    <n v="36000"/>
    <n v="36000"/>
    <n v="0"/>
    <n v="0"/>
    <n v="0"/>
    <n v="0"/>
    <n v="0"/>
    <n v="0"/>
    <n v="0"/>
    <n v="0"/>
    <n v="108000"/>
    <n v="0"/>
    <n v="108000"/>
    <n v="21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2.9"/>
    <x v="0"/>
    <s v="Procure Installation Weights"/>
    <s v="Off-Ice Install: Procure Installation Weights"/>
    <x v="5"/>
    <x v="3"/>
    <s v="CapEx"/>
    <m/>
    <s v="D - Expert Opinion"/>
    <m/>
    <n v="1"/>
    <n v="0"/>
    <n v="0.53"/>
    <s v="Off Ice"/>
    <s v="C4"/>
    <n v="0.35"/>
    <n v="3465"/>
    <n v="0"/>
    <m/>
    <m/>
    <n v="3300"/>
    <n v="3300"/>
    <n v="3300"/>
    <m/>
    <m/>
    <m/>
    <m/>
    <m/>
    <m/>
    <m/>
    <m/>
    <n v="0"/>
    <n v="0"/>
    <n v="0"/>
    <n v="3300"/>
    <n v="3300"/>
    <n v="3300"/>
    <n v="0"/>
    <n v="0"/>
    <n v="0"/>
    <n v="0"/>
    <n v="0"/>
    <n v="0"/>
    <n v="0"/>
    <n v="0"/>
    <n v="9900"/>
    <n v="0"/>
    <n v="9900"/>
    <n v="346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2.1"/>
    <x v="0"/>
    <s v="IME ICL Quad Connectivity Tester Design, Prototype, Production (2023-24)"/>
    <s v="Off-ice Install: IME ICL Quad Connectivity Tester Design, Prototype &amp; Production (2023-24)"/>
    <x v="5"/>
    <x v="3"/>
    <s v="CapEx"/>
    <m/>
    <s v="D - Expert Opinion"/>
    <m/>
    <n v="1"/>
    <n v="0"/>
    <n v="0.53"/>
    <s v="Off Ice"/>
    <s v="C4"/>
    <n v="0.35"/>
    <n v="1680"/>
    <n v="0"/>
    <s v="IME ICL QC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600"/>
    <n v="600"/>
    <n v="600"/>
    <m/>
    <n v="2000"/>
    <n v="1000"/>
    <m/>
    <m/>
    <m/>
    <m/>
    <n v="0"/>
    <n v="0"/>
    <n v="0"/>
    <n v="0"/>
    <n v="600"/>
    <n v="600"/>
    <n v="600"/>
    <n v="0"/>
    <n v="2000"/>
    <n v="1000"/>
    <n v="0"/>
    <n v="0"/>
    <n v="0"/>
    <n v="0"/>
    <n v="4800"/>
    <n v="0"/>
    <n v="4800"/>
    <n v="16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2.1"/>
    <x v="0"/>
    <s v="IME ICL Quad Connectivity Tester Design, Prototype, Production (2023-24)"/>
    <s v="Off-ice Install: IME ICL Quad Connectivity Tester Design, Prototype &amp; Production (2023-24)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s v="IME ICL QCT 1 domestic travel to NTS at MSU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900"/>
    <n v="900"/>
    <m/>
    <m/>
    <m/>
    <n v="0"/>
    <n v="0"/>
    <n v="0"/>
    <n v="0"/>
    <n v="0"/>
    <n v="0"/>
    <n v="0"/>
    <n v="0"/>
    <n v="0"/>
    <n v="900"/>
    <n v="90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2"/>
    <x v="3"/>
    <s v="IME Depth Readout Development and System Integration (2022-23)"/>
    <s v="Off-ice Install: IME Depth Readout Development and System Integration (2022-23)"/>
    <x v="19"/>
    <x v="0"/>
    <s v="Labor - Task"/>
    <s v="EN-EE"/>
    <s v="D - Expert Opinion"/>
    <n v="115"/>
    <n v="115"/>
    <n v="0"/>
    <n v="0"/>
    <s v="Off Ice"/>
    <s v="C3"/>
    <n v="0.2"/>
    <n v="1409.67"/>
    <n v="0"/>
    <s v="Duplicate system (1/TOS plus spares)"/>
    <m/>
    <m/>
    <m/>
    <m/>
    <m/>
    <m/>
    <m/>
    <n v="10"/>
    <n v="20"/>
    <n v="20"/>
    <n v="10"/>
    <m/>
    <n v="60"/>
    <n v="0.4"/>
    <n v="0"/>
    <n v="0"/>
    <n v="0"/>
    <n v="0"/>
    <n v="0"/>
    <n v="0"/>
    <n v="0"/>
    <n v="1174.7250000000001"/>
    <n v="2349.4500000000003"/>
    <n v="2349.4500000000003"/>
    <n v="1174.7250000000001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13"/>
  </r>
  <r>
    <n v="1.2"/>
    <s v="1.2.9.3.3.2"/>
    <x v="3"/>
    <s v="IME Depth Readout Development and System Integration (2022-23)"/>
    <s v="Off-ice Install: IME Depth Readout Development and System Integration (2022-23)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s v="1 domestic trip ($1800/person) to MSU for testing with full length quad"/>
    <m/>
    <m/>
    <m/>
    <m/>
    <m/>
    <m/>
    <m/>
    <n v="450"/>
    <n v="450"/>
    <n v="450"/>
    <n v="450"/>
    <m/>
    <n v="0"/>
    <n v="0"/>
    <n v="0"/>
    <n v="0"/>
    <n v="0"/>
    <n v="0"/>
    <n v="0"/>
    <n v="0"/>
    <n v="0"/>
    <n v="450"/>
    <n v="450"/>
    <n v="450"/>
    <n v="45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2"/>
    <x v="0"/>
    <s v="IME Depth Readout Development and System Integration (2022-23)"/>
    <s v="Off-ice Install: IME Depth Readout Development and System Integration (2022-23)"/>
    <x v="5"/>
    <x v="3"/>
    <s v="CapEx"/>
    <m/>
    <s v="D - Expert Opinion"/>
    <m/>
    <n v="1"/>
    <n v="0"/>
    <n v="0.53"/>
    <s v="Off Ice"/>
    <s v="C4"/>
    <n v="0.35"/>
    <n v="1190"/>
    <n v="0"/>
    <s v="Purchasing 2x materials for spares"/>
    <m/>
    <m/>
    <m/>
    <m/>
    <m/>
    <m/>
    <m/>
    <n v="1700"/>
    <m/>
    <n v="1700"/>
    <m/>
    <m/>
    <n v="0"/>
    <n v="0"/>
    <n v="0"/>
    <n v="0"/>
    <n v="0"/>
    <n v="0"/>
    <n v="0"/>
    <n v="0"/>
    <n v="0"/>
    <n v="1700"/>
    <n v="0"/>
    <n v="1700"/>
    <n v="0"/>
    <n v="0"/>
    <n v="3400"/>
    <n v="0"/>
    <n v="3400"/>
    <n v="11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3"/>
    <x v="3"/>
    <s v="IME Depth Readout System Final Integration (2023-24)"/>
    <s v="Off-Ice Install: IME Depth Readout System Final Integration (2023-24)"/>
    <x v="19"/>
    <x v="0"/>
    <s v="Labor - Task"/>
    <s v="EN-EE"/>
    <s v="D - Expert Opinion"/>
    <n v="115"/>
    <n v="115"/>
    <n v="0"/>
    <n v="0"/>
    <s v="Off Ice"/>
    <s v="C3"/>
    <n v="0.2"/>
    <n v="959.98527000000013"/>
    <n v="0"/>
    <s v="Test of all Paro Sens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20"/>
    <m/>
    <m/>
    <m/>
    <n v="40"/>
    <n v="0.26666666666666666"/>
    <n v="0"/>
    <n v="0"/>
    <n v="0"/>
    <n v="0"/>
    <n v="0"/>
    <n v="0"/>
    <n v="0"/>
    <n v="2399.9631750000003"/>
    <n v="2399.9631750000003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13"/>
  </r>
  <r>
    <n v="1.2"/>
    <s v="1.2.9.3.3.7"/>
    <x v="0"/>
    <s v="Procure Pressure Sensors"/>
    <s v="Off-Ice Install: Procure Pressure Sensors"/>
    <x v="5"/>
    <x v="3"/>
    <s v="CapEx"/>
    <m/>
    <s v="C - Engineering Buildup"/>
    <m/>
    <n v="1"/>
    <n v="0"/>
    <n v="0.53"/>
    <s v="Off Ice"/>
    <s v="C2"/>
    <n v="0.125"/>
    <n v="13099.5"/>
    <n v="0"/>
    <s v="May delay pressure sensor procurement if calibration shelf life duration in question. Vendor quote for 2022 is 11800/each, with increment of 3-5% / yea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4932"/>
    <n v="34932"/>
    <n v="34932"/>
    <m/>
    <m/>
    <m/>
    <m/>
    <m/>
    <n v="0"/>
    <n v="0"/>
    <n v="0"/>
    <n v="0"/>
    <n v="0"/>
    <n v="0"/>
    <n v="34932"/>
    <n v="34932"/>
    <n v="34932"/>
    <n v="0"/>
    <n v="0"/>
    <n v="0"/>
    <n v="0"/>
    <n v="0"/>
    <n v="104796"/>
    <n v="0"/>
    <n v="104796"/>
    <n v="13099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96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4.2.3"/>
    <x v="0"/>
    <s v="Procure Logbook Tablets"/>
    <s v="Off-Ice Install: Procure Tablets for Logbook"/>
    <x v="5"/>
    <x v="3"/>
    <s v="CapEx"/>
    <m/>
    <s v="D - Expert Opinion"/>
    <m/>
    <n v="1"/>
    <n v="0"/>
    <n v="0.53"/>
    <s v="Off Ice"/>
    <s v="C4"/>
    <n v="0.35"/>
    <n v="2088.4499999999998"/>
    <n v="0"/>
    <s v="two rugged tablets for logbook kee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989"/>
    <n v="1989"/>
    <n v="1989"/>
    <m/>
    <m/>
    <m/>
    <n v="0"/>
    <n v="0"/>
    <n v="0"/>
    <n v="0"/>
    <n v="0"/>
    <n v="0"/>
    <n v="0"/>
    <n v="0"/>
    <n v="1989"/>
    <n v="1989"/>
    <n v="1989"/>
    <n v="0"/>
    <n v="0"/>
    <n v="0"/>
    <n v="5967"/>
    <n v="0"/>
    <n v="5967"/>
    <n v="2088.44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7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4.2.5"/>
    <x v="0"/>
    <s v="Procure Laser Rangers, Tape Measures, Shop Lights, Helmets for Installation"/>
    <s v="Off-Ice Install: Procure Laser Rangers &amp; various Installation Supplies"/>
    <x v="5"/>
    <x v="3"/>
    <s v="CapEx"/>
    <m/>
    <s v="E - Extrapolation from Actuals"/>
    <m/>
    <n v="1"/>
    <n v="0"/>
    <n v="0.53"/>
    <s v="Off Ice"/>
    <s v="C3"/>
    <n v="0.2"/>
    <n v="1071"/>
    <n v="0"/>
    <s v="Laser ranges to measure well depth and distance between DOMs (2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339"/>
    <n v="1339"/>
    <n v="1339"/>
    <n v="669"/>
    <n v="669"/>
    <m/>
    <m/>
    <m/>
    <n v="0"/>
    <n v="0"/>
    <n v="0"/>
    <n v="0"/>
    <n v="0"/>
    <n v="0"/>
    <n v="1339"/>
    <n v="1339"/>
    <n v="1339"/>
    <n v="669"/>
    <n v="669"/>
    <n v="0"/>
    <n v="0"/>
    <n v="0"/>
    <n v="5355"/>
    <n v="0"/>
    <n v="5355"/>
    <n v="107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5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10.1.3"/>
    <x v="3"/>
    <s v="FS3 Off-Ice Installation Training (Drillers, Installers, Management, including alternates)"/>
    <s v="Install FS3: FS3 Off-Ice Installation Training: Drillers"/>
    <x v="20"/>
    <x v="0"/>
    <s v="Labor - Task"/>
    <s v="TE"/>
    <s v="D - Expert Opinion"/>
    <n v="77"/>
    <n v="77"/>
    <n v="0"/>
    <n v="0"/>
    <s v="Off Ice"/>
    <s v="C1"/>
    <n v="0.09"/>
    <n v="2127.3592465263605"/>
    <n v="0"/>
    <s v="3x8 hours installation training (sensor handling, practice at the tower). Need (3+1 spare)x3=12 drill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88"/>
    <m/>
    <n v="288"/>
    <n v="1.92"/>
    <n v="0"/>
    <n v="0"/>
    <n v="0"/>
    <n v="0"/>
    <n v="0"/>
    <n v="0"/>
    <n v="0"/>
    <n v="0"/>
    <n v="0"/>
    <n v="0"/>
    <n v="23637.324961404007"/>
    <n v="0"/>
    <n v="23637.324961404007"/>
    <n v="0"/>
    <n v="23637.324961404007"/>
    <n v="2127.35924652636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37.324961404007"/>
    <n v="1"/>
    <n v="1.0215000000000001"/>
    <n v="1.0434622500000001"/>
    <n v="1.0658966883750003"/>
    <n v="1.0888134671750629"/>
    <n v="0"/>
    <n v="0"/>
    <n v="23637.324961404007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PQ Costs (Headcount 1)"/>
    <x v="5"/>
    <x v="1"/>
    <s v="M &amp; S"/>
    <m/>
    <s v="E - Extrapolation from Actuals"/>
    <m/>
    <n v="1"/>
    <n v="0"/>
    <n v="0.53"/>
    <s v="On Ice"/>
    <s v="C1"/>
    <n v="0.09"/>
    <n v="96.39"/>
    <n v="51.0867"/>
    <s v="1 - PQ @ $700/each (anticipated cost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63"/>
    <n v="33.3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ECW Costs (Headcount 1)"/>
    <x v="5"/>
    <x v="1"/>
    <s v="M &amp; S"/>
    <m/>
    <s v="E - Extrapolation from Actuals"/>
    <m/>
    <n v="1"/>
    <n v="0"/>
    <n v="0.53"/>
    <s v="On Ice"/>
    <s v="C1"/>
    <n v="0.09"/>
    <n v="34.424999999999997"/>
    <n v="18.245249999999999"/>
    <s v="1 - ECW allowance @ $25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22.5"/>
    <n v="11.9249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Deployment Travel Costs (Headcount 1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s v="1 - International Travel (3 nights southbound, 2 nights northbound, plus per diem) @ $180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10"/>
    <x v="0"/>
    <s v="Installation: On-Ice Labor  (FS2)"/>
    <s v="Installation: On-Ice Labor  (FS2) (Installation Lead)"/>
    <x v="11"/>
    <x v="0"/>
    <s v="Labor - LoE"/>
    <s v="SC"/>
    <s v="D - Expert Opinion"/>
    <n v="33.3333333333333"/>
    <n v="52"/>
    <n v="0.35"/>
    <n v="0.53"/>
    <s v="On Ice"/>
    <s v="C1"/>
    <n v="0.09"/>
    <n v="2615.51221648821"/>
    <n v="1386.221474738751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62"/>
    <n v="234"/>
    <m/>
    <m/>
    <m/>
    <m/>
    <m/>
    <m/>
    <m/>
    <m/>
    <n v="396"/>
    <n v="2.64"/>
    <n v="0"/>
    <n v="0"/>
    <n v="7770.3868582537443"/>
    <n v="11223.892128588741"/>
    <n v="0"/>
    <n v="0"/>
    <n v="0"/>
    <n v="0"/>
    <n v="0"/>
    <n v="0"/>
    <n v="0"/>
    <n v="0"/>
    <n v="18994.278986842484"/>
    <n v="10066.967863026517"/>
    <n v="29061.246849869"/>
    <n v="1709.4851088158234"/>
    <n v="906.0271076723864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1.246849869"/>
    <n v="1"/>
    <n v="1.0215000000000001"/>
    <n v="1.0434622500000001"/>
    <n v="1.0658966883750003"/>
    <n v="1.0888134671750629"/>
    <n v="0"/>
    <n v="0"/>
    <n v="14069.836286549989"/>
    <n v="0"/>
    <n v="0"/>
    <n v="0"/>
    <n v="4924.4427002924958"/>
    <n v="0"/>
    <x v="14"/>
  </r>
  <r>
    <n v="1.2"/>
    <s v="1.2.10.5.2"/>
    <x v="0"/>
    <s v="PQ, ECW, Deployment Travel Costs Install FS2 Installation Team"/>
    <s v="Install FS3: Install Team FS3 PQ Costs (Headcount 1)"/>
    <x v="5"/>
    <x v="1"/>
    <s v="M &amp; S"/>
    <m/>
    <s v="E - Extrapolation from Actuals"/>
    <m/>
    <n v="1"/>
    <n v="0"/>
    <n v="0.53"/>
    <s v="On Ice"/>
    <s v="C1"/>
    <n v="0.09"/>
    <n v="96.39"/>
    <n v="51.0867"/>
    <s v="1 - PQ @ $700/each (anticipated cost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63"/>
    <n v="33.3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2"/>
    <x v="0"/>
    <s v="PQ, ECW, Deployment Travel Costs Install FS2 Installation Team"/>
    <s v="Install FS3: Install Team FS3 ECW Costs (Headcount 1)"/>
    <x v="5"/>
    <x v="1"/>
    <s v="M &amp; S"/>
    <m/>
    <s v="E - Extrapolation from Actuals"/>
    <m/>
    <n v="1"/>
    <n v="0"/>
    <n v="0.53"/>
    <s v="On Ice"/>
    <s v="C1"/>
    <n v="0.09"/>
    <n v="34.424999999999997"/>
    <n v="18.245249999999999"/>
    <s v="1 - ECW allowance @ $25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22.5"/>
    <n v="11.9249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2"/>
    <x v="0"/>
    <s v="PQ, ECW, Deployment Travel Costs Install FS2 Installation Team"/>
    <s v="Install FS3: Install Team FS3 Deployment Costs (Headcount 1 + 9 in-kind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s v="1 - International Travel (3 nights southbound, 2 nights northbound, plus per diem) @ $180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8"/>
    <x v="0"/>
    <s v="Installation: On-Ice Labor  (FS3)"/>
    <s v="Installation: On-Ice Labor  (FS3) (Installation Lead)"/>
    <x v="11"/>
    <x v="0"/>
    <s v="Labor - Task"/>
    <s v="SC"/>
    <s v="D - Expert Opinion"/>
    <n v="30.128205128205099"/>
    <n v="52"/>
    <n v="0.35"/>
    <n v="0.53"/>
    <s v="On Ice"/>
    <s v="C1"/>
    <n v="0.09"/>
    <n v="3402.7390973434658"/>
    <n v="1803.451721592037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"/>
    <n v="234"/>
    <n v="216"/>
    <m/>
    <m/>
    <m/>
    <m/>
    <m/>
    <m/>
    <m/>
    <m/>
    <n v="558"/>
    <n v="3.7199999999999998"/>
    <n v="0"/>
    <n v="4782.8225417716858"/>
    <n v="10362.782173838654"/>
    <n v="9565.6450835433716"/>
    <n v="0"/>
    <n v="0"/>
    <n v="0"/>
    <n v="0"/>
    <n v="0"/>
    <n v="0"/>
    <n v="0"/>
    <n v="0"/>
    <n v="24711.249799153709"/>
    <n v="13096.962393551466"/>
    <n v="37808.212192705178"/>
    <n v="2224.0124819238335"/>
    <n v="1178.726615419632"/>
    <n v="37808.212192705178"/>
    <n v="1"/>
    <n v="1.0215000000000001"/>
    <n v="1.0434622500000001"/>
    <n v="1.0658966883750003"/>
    <n v="1.0888134671750629"/>
    <n v="0"/>
    <n v="0"/>
    <n v="0"/>
    <n v="18304.629480854597"/>
    <n v="0"/>
    <n v="0"/>
    <n v="0"/>
    <n v="6406.6203182991085"/>
    <x v="14"/>
  </r>
  <r>
    <n v="1.3"/>
    <s v="1.3.3.1.2.5"/>
    <x v="0"/>
    <s v="PDOM Rev3 Mainboard production (Qty. 27)"/>
    <s v="Domestic trip to PCA manufacturer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1.2.5"/>
    <x v="0"/>
    <s v="PDOM Rev3 Mainboard production (Qty. 27)"/>
    <s v="27 Rev3 PDOM Mainboards"/>
    <x v="5"/>
    <x v="3"/>
    <s v="CapEx"/>
    <m/>
    <s v="E - Extrapolation from Actuals"/>
    <m/>
    <n v="1"/>
    <n v="0"/>
    <n v="0.53"/>
    <s v="Off Ice"/>
    <s v="C2"/>
    <n v="0.125"/>
    <n v="5349.375"/>
    <n v="0"/>
    <m/>
    <n v="42795"/>
    <m/>
    <m/>
    <m/>
    <m/>
    <m/>
    <m/>
    <m/>
    <m/>
    <m/>
    <m/>
    <m/>
    <n v="0"/>
    <n v="0"/>
    <n v="42795"/>
    <n v="0"/>
    <n v="0"/>
    <n v="0"/>
    <n v="0"/>
    <n v="0"/>
    <n v="0"/>
    <n v="0"/>
    <n v="0"/>
    <n v="0"/>
    <n v="0"/>
    <n v="0"/>
    <n v="42795"/>
    <n v="0"/>
    <n v="42795"/>
    <n v="534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95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1.2.5"/>
    <x v="0"/>
    <s v="PDOM Rev3 Mainboard production (Qty. 27)"/>
    <s v="27 PDOM Calibration Boards"/>
    <x v="5"/>
    <x v="3"/>
    <s v="CapEx"/>
    <m/>
    <s v="D - Expert Opinion"/>
    <m/>
    <n v="1"/>
    <n v="0"/>
    <n v="0.53"/>
    <s v="Off Ice"/>
    <s v="C3"/>
    <n v="0.2"/>
    <n v="3510"/>
    <n v="0"/>
    <m/>
    <n v="17550"/>
    <m/>
    <m/>
    <m/>
    <m/>
    <m/>
    <m/>
    <m/>
    <m/>
    <m/>
    <m/>
    <m/>
    <n v="0"/>
    <n v="0"/>
    <n v="17550"/>
    <n v="0"/>
    <n v="0"/>
    <n v="0"/>
    <n v="0"/>
    <n v="0"/>
    <n v="0"/>
    <n v="0"/>
    <n v="0"/>
    <n v="0"/>
    <n v="0"/>
    <n v="0"/>
    <n v="17550"/>
    <n v="0"/>
    <n v="17550"/>
    <n v="35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2.2.5"/>
    <x v="0"/>
    <s v="PDOM HV system production (Qty. 27)"/>
    <s v="27 PDOM HV subsystems  (HV supply PCA)"/>
    <x v="5"/>
    <x v="3"/>
    <s v="CapEx"/>
    <m/>
    <s v="D - Expert Opinion"/>
    <m/>
    <n v="1"/>
    <n v="0"/>
    <n v="0.53"/>
    <s v="Off Ice"/>
    <s v="C3"/>
    <n v="0.2"/>
    <n v="1890"/>
    <n v="0"/>
    <m/>
    <n v="9450"/>
    <m/>
    <m/>
    <m/>
    <m/>
    <m/>
    <m/>
    <m/>
    <m/>
    <m/>
    <m/>
    <m/>
    <n v="0"/>
    <n v="0"/>
    <n v="9450"/>
    <n v="0"/>
    <n v="0"/>
    <n v="0"/>
    <n v="0"/>
    <n v="0"/>
    <n v="0"/>
    <n v="0"/>
    <n v="0"/>
    <n v="0"/>
    <n v="0"/>
    <n v="0"/>
    <n v="9450"/>
    <n v="0"/>
    <n v="9450"/>
    <n v="18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1"/>
    <x v="0"/>
    <s v="Refurbish 10 IceCube DOMs"/>
    <s v="35 Penetrator Cable Assemblies and attachment hardware"/>
    <x v="5"/>
    <x v="3"/>
    <s v="CapEx"/>
    <m/>
    <s v="E - Extrapolation from Actuals"/>
    <m/>
    <n v="1"/>
    <n v="0"/>
    <n v="0.53"/>
    <s v="Off Ice"/>
    <s v="C1"/>
    <n v="0.09"/>
    <n v="1921.5"/>
    <n v="0"/>
    <m/>
    <m/>
    <m/>
    <n v="21350"/>
    <m/>
    <m/>
    <m/>
    <m/>
    <m/>
    <m/>
    <m/>
    <m/>
    <m/>
    <n v="0"/>
    <n v="0"/>
    <n v="0"/>
    <n v="0"/>
    <n v="21350"/>
    <n v="0"/>
    <n v="0"/>
    <n v="0"/>
    <n v="0"/>
    <n v="0"/>
    <n v="0"/>
    <n v="0"/>
    <n v="0"/>
    <n v="0"/>
    <n v="21350"/>
    <n v="0"/>
    <n v="21350"/>
    <n v="1921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1"/>
    <x v="3"/>
    <s v="Refurbishment Batch #1 (Qty. 20)"/>
    <s v="Refurbishment Batch #1 (Qty. 20)"/>
    <x v="21"/>
    <x v="0"/>
    <s v="Labor - Task"/>
    <s v="TE"/>
    <s v="A - Analogy"/>
    <n v="89"/>
    <n v="77"/>
    <n v="0"/>
    <n v="0"/>
    <s v="Off Ice"/>
    <s v="C3"/>
    <n v="0.2"/>
    <n v="4363.8480000000009"/>
    <n v="0"/>
    <m/>
    <n v="120"/>
    <n v="120"/>
    <m/>
    <m/>
    <m/>
    <m/>
    <m/>
    <m/>
    <m/>
    <m/>
    <m/>
    <m/>
    <n v="240"/>
    <n v="1.6"/>
    <n v="10909.62"/>
    <n v="10909.62"/>
    <n v="0"/>
    <n v="0"/>
    <n v="0"/>
    <n v="0"/>
    <n v="0"/>
    <n v="0"/>
    <n v="0"/>
    <n v="0"/>
    <n v="0"/>
    <n v="0"/>
    <n v="21819.24"/>
    <n v="0"/>
    <n v="21819.24"/>
    <n v="4363.84800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19.24"/>
    <n v="1"/>
    <n v="1.0215000000000001"/>
    <n v="1.0434622500000001"/>
    <n v="1.0658966883750003"/>
    <n v="1.0888134671750629"/>
    <n v="21819.24"/>
    <n v="0"/>
    <n v="0"/>
    <n v="0"/>
    <n v="0"/>
    <n v="0"/>
    <n v="0"/>
    <n v="0"/>
    <x v="15"/>
  </r>
  <r>
    <n v="1.3"/>
    <s v="1.3.3.4.5.1"/>
    <x v="0"/>
    <s v="Refurbishment Batch #1 (Qty. 20)"/>
    <s v="Refurbishment Batch #1 (Qty. 20)"/>
    <x v="5"/>
    <x v="1"/>
    <s v="M &amp; S"/>
    <m/>
    <s v="D - Expert Opinion"/>
    <m/>
    <n v="1"/>
    <n v="0"/>
    <n v="0.53"/>
    <s v="Off Ice"/>
    <s v="C3"/>
    <n v="0.2"/>
    <n v="1836"/>
    <n v="973.08"/>
    <m/>
    <n v="3000"/>
    <n v="3000"/>
    <m/>
    <m/>
    <m/>
    <m/>
    <m/>
    <m/>
    <m/>
    <m/>
    <m/>
    <m/>
    <n v="0"/>
    <n v="0"/>
    <n v="3000"/>
    <n v="3000"/>
    <n v="0"/>
    <n v="0"/>
    <n v="0"/>
    <n v="0"/>
    <n v="0"/>
    <n v="0"/>
    <n v="0"/>
    <n v="0"/>
    <n v="0"/>
    <n v="0"/>
    <n v="6000"/>
    <n v="3180"/>
    <n v="9180"/>
    <n v="1200"/>
    <n v="63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2"/>
    <x v="0"/>
    <s v="FAT Batch #1"/>
    <s v="FAT Batch #1"/>
    <x v="22"/>
    <x v="0"/>
    <s v="Labor - Task"/>
    <s v="SC"/>
    <s v="A - Analogy"/>
    <n v="46"/>
    <n v="52"/>
    <n v="0.35"/>
    <n v="0.53"/>
    <s v="Off Ice"/>
    <s v="C3"/>
    <n v="0.2"/>
    <n v="2523.4502670000002"/>
    <n v="1337.4286415100003"/>
    <m/>
    <m/>
    <n v="10"/>
    <n v="100"/>
    <n v="20"/>
    <m/>
    <m/>
    <m/>
    <m/>
    <m/>
    <m/>
    <m/>
    <m/>
    <n v="130"/>
    <n v="0.86666666666666659"/>
    <n v="0"/>
    <n v="634.3515000000001"/>
    <n v="6343.5150000000003"/>
    <n v="1268.7030000000002"/>
    <n v="0"/>
    <n v="0"/>
    <n v="0"/>
    <n v="0"/>
    <n v="0"/>
    <n v="0"/>
    <n v="0"/>
    <n v="0"/>
    <n v="8246.5694999999996"/>
    <n v="4370.6818350000003"/>
    <n v="12617.251335000001"/>
    <n v="1649.3139000000001"/>
    <n v="874.136367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7.251335000001"/>
    <n v="1"/>
    <n v="1.0215000000000001"/>
    <n v="1.0434622500000001"/>
    <n v="1.0658966883750003"/>
    <n v="1.0888134671750629"/>
    <n v="6108.5700000000006"/>
    <n v="0"/>
    <n v="0"/>
    <n v="0"/>
    <n v="2137.9994999999999"/>
    <n v="0"/>
    <n v="0"/>
    <n v="0"/>
    <x v="15"/>
  </r>
  <r>
    <n v="1.3"/>
    <s v="1.3.3.4.5.2"/>
    <x v="0"/>
    <s v="FAT Batch #1"/>
    <s v="FAT Batch #1"/>
    <x v="5"/>
    <x v="1"/>
    <s v="M &amp; S"/>
    <m/>
    <s v="D - Expert Opinion"/>
    <m/>
    <n v="1"/>
    <n v="0"/>
    <n v="0.53"/>
    <s v="Off Ice"/>
    <s v="C3"/>
    <n v="0.2"/>
    <n v="1530"/>
    <n v="810.90000000000009"/>
    <m/>
    <m/>
    <n v="5000"/>
    <m/>
    <m/>
    <m/>
    <m/>
    <m/>
    <m/>
    <m/>
    <m/>
    <m/>
    <m/>
    <n v="0"/>
    <n v="0"/>
    <n v="0"/>
    <n v="5000"/>
    <n v="0"/>
    <n v="0"/>
    <n v="0"/>
    <n v="0"/>
    <n v="0"/>
    <n v="0"/>
    <n v="0"/>
    <n v="0"/>
    <n v="0"/>
    <n v="0"/>
    <n v="5000"/>
    <n v="2650"/>
    <n v="7650"/>
    <n v="1000"/>
    <n v="53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3"/>
    <x v="3"/>
    <s v="Packing Batch #1"/>
    <s v="Packing Batch #1"/>
    <x v="21"/>
    <x v="0"/>
    <s v="Labor - Task"/>
    <s v="TE"/>
    <s v="A - Analogy"/>
    <n v="46"/>
    <n v="77"/>
    <n v="0"/>
    <n v="0"/>
    <s v="Off Ice"/>
    <s v="C3"/>
    <n v="0.2"/>
    <n v="375.91200000000003"/>
    <n v="0"/>
    <m/>
    <m/>
    <m/>
    <m/>
    <n v="40"/>
    <m/>
    <m/>
    <m/>
    <m/>
    <m/>
    <m/>
    <m/>
    <m/>
    <n v="40"/>
    <n v="0.26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5"/>
  </r>
  <r>
    <n v="1.3"/>
    <s v="1.3.3.4.5.3"/>
    <x v="0"/>
    <s v="Packing Batch #1"/>
    <s v="Packing Batch #1"/>
    <x v="5"/>
    <x v="1"/>
    <s v="M &amp; S"/>
    <m/>
    <s v="D - Expert Opinion"/>
    <m/>
    <n v="1"/>
    <n v="0"/>
    <n v="0.53"/>
    <s v="Off Ice"/>
    <s v="C3"/>
    <n v="0.2"/>
    <n v="306"/>
    <n v="162.18"/>
    <m/>
    <m/>
    <m/>
    <m/>
    <n v="1000"/>
    <m/>
    <m/>
    <m/>
    <m/>
    <m/>
    <m/>
    <m/>
    <m/>
    <n v="0"/>
    <n v="0"/>
    <n v="0"/>
    <n v="0"/>
    <n v="0"/>
    <n v="1000"/>
    <n v="0"/>
    <n v="0"/>
    <n v="0"/>
    <n v="0"/>
    <n v="0"/>
    <n v="0"/>
    <n v="0"/>
    <n v="0"/>
    <n v="1000"/>
    <n v="530"/>
    <n v="1530"/>
    <n v="200"/>
    <n v="1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6"/>
    <x v="0"/>
    <s v="Ship 2 + 1 spare PDOMs for Strings 87-88 to Pt. Hueneme"/>
    <s v="Ship to Pt. Hueneme"/>
    <x v="5"/>
    <x v="1"/>
    <s v="M &amp; S"/>
    <m/>
    <s v="D - Expert Opinion"/>
    <m/>
    <n v="1"/>
    <n v="0"/>
    <n v="0.53"/>
    <s v="Off Ice"/>
    <s v="C3"/>
    <n v="0.2"/>
    <n v="153"/>
    <n v="81.09"/>
    <m/>
    <m/>
    <m/>
    <m/>
    <m/>
    <m/>
    <m/>
    <m/>
    <m/>
    <m/>
    <m/>
    <n v="500"/>
    <m/>
    <n v="0"/>
    <n v="0"/>
    <n v="0"/>
    <n v="0"/>
    <n v="0"/>
    <n v="0"/>
    <n v="0"/>
    <n v="0"/>
    <n v="0"/>
    <n v="0"/>
    <n v="0"/>
    <n v="0"/>
    <n v="500"/>
    <n v="0"/>
    <n v="500"/>
    <n v="265"/>
    <n v="765"/>
    <n v="100"/>
    <n v="5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7"/>
    <x v="0"/>
    <s v="Ship 12 + 1 spare PDOMs for Strings 89-93 to Pt. Hueneme"/>
    <s v="Ship to Pt. Hueneme"/>
    <x v="5"/>
    <x v="1"/>
    <s v="M &amp; S"/>
    <m/>
    <s v="D - Expert Opinion"/>
    <m/>
    <n v="1"/>
    <n v="0"/>
    <n v="0.53"/>
    <s v="Off Ice"/>
    <s v="C3"/>
    <n v="0.2"/>
    <n v="306"/>
    <n v="162.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200"/>
    <n v="1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4.2.3.3"/>
    <x v="0"/>
    <s v="Firmware support during D-Egg FAT"/>
    <s v="Firmware support during D-Egg FAT"/>
    <x v="23"/>
    <x v="0"/>
    <s v="Labor - LoE"/>
    <s v="EN"/>
    <s v="D - Expert Opinion"/>
    <n v="47"/>
    <n v="49"/>
    <n v="0.35"/>
    <n v="0.53"/>
    <s v="Off Ice"/>
    <s v="C1"/>
    <n v="0.09"/>
    <n v="1570.78449396"/>
    <n v="832.51578179880005"/>
    <m/>
    <n v="22"/>
    <n v="22"/>
    <n v="22"/>
    <n v="22"/>
    <n v="22"/>
    <n v="22"/>
    <n v="22"/>
    <n v="22"/>
    <m/>
    <m/>
    <m/>
    <m/>
    <n v="176"/>
    <n v="1.1733333333333333"/>
    <n v="1425.9118500000002"/>
    <n v="1425.9118500000002"/>
    <n v="1425.9118500000002"/>
    <n v="1425.9118500000002"/>
    <n v="1425.9118500000002"/>
    <n v="1425.9118500000002"/>
    <n v="1425.9118500000002"/>
    <n v="1425.9118500000002"/>
    <n v="0"/>
    <n v="0"/>
    <n v="0"/>
    <n v="0"/>
    <n v="11407.294800000001"/>
    <n v="6045.8662440000007"/>
    <n v="17453.161044"/>
    <n v="1026.6565320000002"/>
    <n v="544.12796195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53.161044"/>
    <n v="1"/>
    <n v="1.0215000000000001"/>
    <n v="1.0434622500000001"/>
    <n v="1.0658966883750003"/>
    <n v="1.0888134671750629"/>
    <n v="8449.848"/>
    <n v="0"/>
    <n v="0"/>
    <n v="0"/>
    <n v="2957.4467999999997"/>
    <n v="0"/>
    <n v="0"/>
    <n v="0"/>
    <x v="16"/>
  </r>
  <r>
    <n v="1.3"/>
    <s v="1.3.4.2.3.5"/>
    <x v="0"/>
    <s v="Firmware support during mDOM FAT"/>
    <s v="Firmware support during mDOM FAT"/>
    <x v="23"/>
    <x v="0"/>
    <s v="Labor - LoE"/>
    <s v="EN"/>
    <s v="D - Expert Opinion"/>
    <n v="47"/>
    <n v="49"/>
    <n v="0.35"/>
    <n v="0.53"/>
    <s v="Off Ice"/>
    <s v="C1"/>
    <n v="0.09"/>
    <n v="1767.132555705"/>
    <n v="936.58025452365007"/>
    <m/>
    <m/>
    <m/>
    <m/>
    <n v="22"/>
    <n v="22"/>
    <n v="22"/>
    <n v="22"/>
    <n v="22"/>
    <n v="22"/>
    <n v="22"/>
    <n v="22"/>
    <n v="22"/>
    <n v="198"/>
    <n v="1.32"/>
    <n v="0"/>
    <n v="0"/>
    <n v="0"/>
    <n v="1425.9118500000002"/>
    <n v="1425.9118500000002"/>
    <n v="1425.9118500000002"/>
    <n v="1425.9118500000002"/>
    <n v="1425.9118500000002"/>
    <n v="1425.9118500000002"/>
    <n v="1425.9118500000002"/>
    <n v="1425.9118500000002"/>
    <n v="1425.9118500000002"/>
    <n v="12833.206650000002"/>
    <n v="6801.5995245000013"/>
    <n v="19634.806174500001"/>
    <n v="1154.9885985000001"/>
    <n v="612.1439572050001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4.806174500001"/>
    <n v="1"/>
    <n v="1.0215000000000001"/>
    <n v="1.0434622500000001"/>
    <n v="1.0658966883750003"/>
    <n v="1.0888134671750629"/>
    <n v="9506.0790000000015"/>
    <n v="0"/>
    <n v="0"/>
    <n v="0"/>
    <n v="3327.1276500000004"/>
    <n v="0"/>
    <n v="0"/>
    <n v="0"/>
    <x v="16"/>
  </r>
  <r>
    <n v="1.3"/>
    <s v="1.3.4.2.3.6"/>
    <x v="0"/>
    <s v="Firmware support during development of Calibration Devices, Special Devices, system integration, and commissioning"/>
    <s v="Firmware support during development of Calibration Devices, Special Devices, system integration, and commissioning"/>
    <x v="23"/>
    <x v="0"/>
    <s v="Labor - LoE"/>
    <s v="EN"/>
    <s v="D - Expert Opinion"/>
    <n v="47"/>
    <n v="49"/>
    <n v="0.35"/>
    <n v="0.53"/>
    <s v="Off Ice"/>
    <s v="C1"/>
    <n v="0.09"/>
    <n v="2763.9181839783346"/>
    <n v="1464.8766375085174"/>
    <m/>
    <n v="7"/>
    <n v="7"/>
    <n v="7"/>
    <n v="7"/>
    <n v="7"/>
    <n v="7"/>
    <n v="7"/>
    <n v="7"/>
    <n v="7"/>
    <n v="7"/>
    <n v="7"/>
    <n v="7"/>
    <n v="84"/>
    <n v="0.56000000000000005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5444.3907000000027"/>
    <n v="2885.5270710000013"/>
    <n v="8329.917771000004"/>
    <n v="489.99516300000022"/>
    <n v="259.69743639000012"/>
    <n v="7"/>
    <n v="7"/>
    <n v="7"/>
    <n v="7"/>
    <n v="7"/>
    <n v="7"/>
    <n v="7"/>
    <n v="7"/>
    <n v="7"/>
    <n v="7"/>
    <n v="7"/>
    <n v="7"/>
    <n v="84"/>
    <n v="0.56000000000000005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5561.4451000500021"/>
    <n v="2947.5659030265015"/>
    <n v="8509.0110030765027"/>
    <n v="500.53005900450017"/>
    <n v="265.28093127238515"/>
    <n v="7"/>
    <n v="7"/>
    <n v="7"/>
    <n v="7"/>
    <n v="7"/>
    <n v="7"/>
    <n v="7"/>
    <n v="7"/>
    <n v="7"/>
    <n v="7"/>
    <n v="7"/>
    <n v="7"/>
    <n v="84"/>
    <n v="0.56000000000000005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5681.0161697010772"/>
    <n v="3010.9385699415711"/>
    <n v="8691.9547396426478"/>
    <n v="511.29145527309691"/>
    <n v="270.98447129474141"/>
    <n v="7"/>
    <n v="7"/>
    <n v="7"/>
    <n v="7"/>
    <n v="7"/>
    <n v="7"/>
    <n v="7"/>
    <m/>
    <m/>
    <m/>
    <m/>
    <m/>
    <n v="49"/>
    <n v="0.32666666666666666"/>
    <n v="483.59650144580422"/>
    <n v="483.59650144580422"/>
    <n v="483.59650144580422"/>
    <n v="483.59650144580422"/>
    <n v="483.59650144580422"/>
    <n v="483.59650144580422"/>
    <n v="483.59650144580422"/>
    <n v="0"/>
    <n v="0"/>
    <n v="0"/>
    <n v="0"/>
    <n v="0"/>
    <n v="3385.1755101206295"/>
    <n v="1794.1430203639338"/>
    <n v="5179.3185304845629"/>
    <n v="304.66579591085662"/>
    <n v="161.47287183275404"/>
    <n v="30710.202044203717"/>
    <n v="1"/>
    <n v="1.0215000000000001"/>
    <n v="1.0434622500000001"/>
    <n v="1.0658966883750003"/>
    <n v="1.0888134671750629"/>
    <n v="4032.8820000000005"/>
    <n v="4119.5889630000001"/>
    <n v="4208.1601257045013"/>
    <n v="2507.53741490417"/>
    <n v="1411.5087000000001"/>
    <n v="1441.8561370499999"/>
    <n v="1472.8560439965754"/>
    <n v="877.63809521645942"/>
    <x v="16"/>
  </r>
  <r>
    <n v="1.4"/>
    <s v="1.4.1.1.1.3.2.1"/>
    <x v="4"/>
    <s v="Fabrication"/>
    <s v="First article cable fabrication"/>
    <x v="24"/>
    <x v="0"/>
    <s v="Labor - LoE"/>
    <s v="EN-ME"/>
    <s v="A - Analogy"/>
    <n v="62"/>
    <n v="62"/>
    <n v="0"/>
    <n v="0.55000000000000004"/>
    <s v="Off Ice"/>
    <s v="C1"/>
    <n v="0.09"/>
    <n v="424.07776800000005"/>
    <n v="233.24277240000004"/>
    <m/>
    <n v="16"/>
    <n v="16"/>
    <n v="16"/>
    <m/>
    <m/>
    <m/>
    <m/>
    <m/>
    <m/>
    <m/>
    <m/>
    <m/>
    <n v="48"/>
    <n v="0.32"/>
    <n v="1013.3280000000001"/>
    <n v="1013.3280000000001"/>
    <n v="1013.3280000000001"/>
    <n v="0"/>
    <n v="0"/>
    <n v="0"/>
    <n v="0"/>
    <n v="0"/>
    <n v="0"/>
    <n v="0"/>
    <n v="0"/>
    <n v="0"/>
    <n v="3039.9840000000004"/>
    <n v="1671.9912000000004"/>
    <n v="4711.9752000000008"/>
    <n v="273.59856000000002"/>
    <n v="150.479208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.9752000000008"/>
    <n v="1"/>
    <n v="1.0215000000000001"/>
    <n v="1.0434622500000001"/>
    <n v="1.0658966883750003"/>
    <n v="1.0888134671750629"/>
    <n v="3039.9840000000004"/>
    <n v="0"/>
    <n v="0"/>
    <n v="0"/>
    <n v="0"/>
    <n v="0"/>
    <n v="0"/>
    <n v="0"/>
    <x v="17"/>
  </r>
  <r>
    <n v="1.4"/>
    <s v="1.4.1.1.1.3.2.2"/>
    <x v="4"/>
    <s v="Acceptance testing"/>
    <s v="First article acceptance testing"/>
    <x v="24"/>
    <x v="0"/>
    <s v="Labor - Task"/>
    <s v="EN-ME"/>
    <s v="D - Expert Opinion"/>
    <n v="62"/>
    <n v="62"/>
    <n v="0"/>
    <n v="0.55000000000000004"/>
    <s v="Off Ice"/>
    <s v="C4"/>
    <n v="0.35"/>
    <n v="1099.4608800000001"/>
    <n v="604.70348400000012"/>
    <m/>
    <m/>
    <m/>
    <m/>
    <n v="32"/>
    <m/>
    <m/>
    <m/>
    <m/>
    <m/>
    <m/>
    <m/>
    <m/>
    <n v="32"/>
    <n v="0.21333333333333332"/>
    <n v="0"/>
    <n v="0"/>
    <n v="0"/>
    <n v="2026.6560000000002"/>
    <n v="0"/>
    <n v="0"/>
    <n v="0"/>
    <n v="0"/>
    <n v="0"/>
    <n v="0"/>
    <n v="0"/>
    <n v="0"/>
    <n v="2026.6560000000002"/>
    <n v="1114.6608000000001"/>
    <n v="3141.3168000000005"/>
    <n v="709.32960000000003"/>
    <n v="390.131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1.3.2.2"/>
    <x v="4"/>
    <s v="Acceptance testing"/>
    <s v="First article acceptance testing"/>
    <x v="25"/>
    <x v="0"/>
    <s v="Labor - Task"/>
    <s v="TE"/>
    <s v="D - Expert Opinion"/>
    <n v="47"/>
    <n v="46.67"/>
    <n v="0"/>
    <n v="0.55000000000000004"/>
    <s v="Off Ice"/>
    <s v="C4"/>
    <n v="0.35"/>
    <n v="833.46227999999996"/>
    <n v="458.40425400000004"/>
    <m/>
    <m/>
    <m/>
    <m/>
    <n v="32"/>
    <m/>
    <m/>
    <m/>
    <m/>
    <m/>
    <m/>
    <m/>
    <m/>
    <n v="32"/>
    <n v="0.21333333333333332"/>
    <n v="0"/>
    <n v="0"/>
    <n v="0"/>
    <n v="1536.336"/>
    <n v="0"/>
    <n v="0"/>
    <n v="0"/>
    <n v="0"/>
    <n v="0"/>
    <n v="0"/>
    <n v="0"/>
    <n v="0"/>
    <n v="1536.336"/>
    <n v="844.98480000000006"/>
    <n v="2381.3208"/>
    <n v="537.71759999999995"/>
    <n v="295.74468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1.3208"/>
    <n v="1"/>
    <n v="1.0215000000000001"/>
    <n v="1.0434622500000001"/>
    <n v="1.0658966883750003"/>
    <n v="1.0888134671750629"/>
    <n v="1536.336"/>
    <n v="0"/>
    <n v="0"/>
    <n v="0"/>
    <n v="0"/>
    <n v="0"/>
    <n v="0"/>
    <n v="0"/>
    <x v="17"/>
  </r>
  <r>
    <n v="1.4"/>
    <s v="1.4.1.1.1.3.2.4"/>
    <x v="4"/>
    <s v="First article shipping to breakout installation facility"/>
    <s v="First article shipping to breakout installation facility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n v="16"/>
    <n v="16"/>
    <m/>
    <m/>
    <m/>
    <m/>
    <m/>
    <m/>
    <m/>
    <n v="32"/>
    <n v="0.21333333333333332"/>
    <n v="0"/>
    <n v="0"/>
    <n v="0"/>
    <n v="1013.3280000000001"/>
    <n v="1013.3280000000001"/>
    <n v="0"/>
    <n v="0"/>
    <n v="0"/>
    <n v="0"/>
    <n v="0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1.3.3"/>
    <x v="4"/>
    <s v="Production readiness review"/>
    <s v="Production readiness review"/>
    <x v="24"/>
    <x v="0"/>
    <s v="Labor - Task"/>
    <s v="EN-ME"/>
    <s v="A - Analogy"/>
    <n v="62"/>
    <n v="62"/>
    <n v="0"/>
    <n v="0.55000000000000004"/>
    <s v="Off Ice"/>
    <s v="C2"/>
    <n v="0.125"/>
    <n v="687.16305000000011"/>
    <n v="377.93967750000007"/>
    <m/>
    <m/>
    <m/>
    <m/>
    <m/>
    <n v="56"/>
    <m/>
    <m/>
    <m/>
    <m/>
    <m/>
    <m/>
    <m/>
    <n v="56"/>
    <n v="0.37333333333333329"/>
    <n v="0"/>
    <n v="0"/>
    <n v="0"/>
    <n v="0"/>
    <n v="3546.6480000000001"/>
    <n v="0"/>
    <n v="0"/>
    <n v="0"/>
    <n v="0"/>
    <n v="0"/>
    <n v="0"/>
    <n v="0"/>
    <n v="3546.6480000000001"/>
    <n v="1950.6564000000003"/>
    <n v="5497.3044000000009"/>
    <n v="443.33100000000002"/>
    <n v="243.83205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1.3.3"/>
    <x v="4"/>
    <s v="Production readiness review"/>
    <s v="Production readiness review"/>
    <x v="25"/>
    <x v="0"/>
    <s v="Labor - Task"/>
    <s v="TE"/>
    <s v="A - Analogy"/>
    <n v="47"/>
    <n v="46.67"/>
    <n v="0"/>
    <n v="0.55000000000000004"/>
    <s v="Off Ice"/>
    <s v="C2"/>
    <n v="0.125"/>
    <n v="520.91392500000006"/>
    <n v="286.50265875000008"/>
    <m/>
    <m/>
    <m/>
    <m/>
    <m/>
    <n v="56"/>
    <m/>
    <m/>
    <m/>
    <m/>
    <m/>
    <m/>
    <m/>
    <n v="56"/>
    <n v="0.37333333333333329"/>
    <n v="0"/>
    <n v="0"/>
    <n v="0"/>
    <n v="0"/>
    <n v="2688.5880000000002"/>
    <n v="0"/>
    <n v="0"/>
    <n v="0"/>
    <n v="0"/>
    <n v="0"/>
    <n v="0"/>
    <n v="0"/>
    <n v="2688.5880000000002"/>
    <n v="1478.7234000000003"/>
    <n v="4167.3114000000005"/>
    <n v="336.07350000000002"/>
    <n v="184.840425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3114000000005"/>
    <n v="1"/>
    <n v="1.0215000000000001"/>
    <n v="1.0434622500000001"/>
    <n v="1.0658966883750003"/>
    <n v="1.0888134671750629"/>
    <n v="2688.5880000000002"/>
    <n v="0"/>
    <n v="0"/>
    <n v="0"/>
    <n v="0"/>
    <n v="0"/>
    <n v="0"/>
    <n v="0"/>
    <x v="17"/>
  </r>
  <r>
    <n v="1.4"/>
    <s v="1.4.1.1.1.3.4"/>
    <x v="4"/>
    <s v="Production of final six main cables"/>
    <s v="Production of final six main cables"/>
    <x v="24"/>
    <x v="0"/>
    <s v="Labor - LoE"/>
    <s v="EN-ME"/>
    <s v="A - Analogy"/>
    <n v="62"/>
    <n v="62"/>
    <n v="0"/>
    <n v="0.55000000000000004"/>
    <s v="Off Ice"/>
    <s v="C1"/>
    <n v="0.09"/>
    <n v="424.07776800000005"/>
    <n v="233.24277240000004"/>
    <m/>
    <m/>
    <m/>
    <m/>
    <m/>
    <n v="16"/>
    <n v="16"/>
    <n v="16"/>
    <m/>
    <m/>
    <m/>
    <m/>
    <m/>
    <n v="48"/>
    <n v="0.32"/>
    <n v="0"/>
    <n v="0"/>
    <n v="0"/>
    <n v="0"/>
    <n v="1013.3280000000001"/>
    <n v="1013.3280000000001"/>
    <n v="1013.3280000000001"/>
    <n v="0"/>
    <n v="0"/>
    <n v="0"/>
    <n v="0"/>
    <n v="0"/>
    <n v="3039.9840000000004"/>
    <n v="1671.9912000000004"/>
    <n v="4711.9752000000008"/>
    <n v="273.59856000000002"/>
    <n v="150.479208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.9752000000008"/>
    <n v="1"/>
    <n v="1.0215000000000001"/>
    <n v="1.0434622500000001"/>
    <n v="1.0658966883750003"/>
    <n v="1.0888134671750629"/>
    <n v="3039.9840000000004"/>
    <n v="0"/>
    <n v="0"/>
    <n v="0"/>
    <n v="0"/>
    <n v="0"/>
    <n v="0"/>
    <n v="0"/>
    <x v="17"/>
  </r>
  <r>
    <n v="1.4"/>
    <s v="1.4.1.1.1.3.6"/>
    <x v="4"/>
    <s v="Production main cable shipping to breakout installation facility"/>
    <s v="Production cable shipping to breakout installation facility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m/>
    <m/>
    <m/>
    <n v="8"/>
    <n v="8"/>
    <n v="16"/>
    <m/>
    <m/>
    <m/>
    <n v="32"/>
    <n v="0.21333333333333332"/>
    <n v="0"/>
    <n v="0"/>
    <n v="0"/>
    <n v="0"/>
    <n v="0"/>
    <n v="0"/>
    <n v="506.66400000000004"/>
    <n v="506.66400000000004"/>
    <n v="1013.3280000000001"/>
    <n v="0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2.2.1"/>
    <x v="4"/>
    <s v="Breakout final design"/>
    <s v="Breakout final design"/>
    <x v="25"/>
    <x v="0"/>
    <s v="Labor - Task"/>
    <s v="TE"/>
    <s v="D - Expert Opinion"/>
    <n v="47"/>
    <n v="46.67"/>
    <n v="0"/>
    <n v="0.55000000000000004"/>
    <s v="Off Ice"/>
    <s v="C5"/>
    <n v="0.5"/>
    <n v="297.6651"/>
    <n v="163.71580500000002"/>
    <m/>
    <n v="8"/>
    <m/>
    <m/>
    <m/>
    <m/>
    <m/>
    <m/>
    <m/>
    <m/>
    <m/>
    <m/>
    <m/>
    <n v="8"/>
    <n v="5.333333333333333E-2"/>
    <n v="384.084"/>
    <n v="0"/>
    <n v="0"/>
    <n v="0"/>
    <n v="0"/>
    <n v="0"/>
    <n v="0"/>
    <n v="0"/>
    <n v="0"/>
    <n v="0"/>
    <n v="0"/>
    <n v="0"/>
    <n v="384.084"/>
    <n v="211.24620000000002"/>
    <n v="595.33019999999999"/>
    <n v="192.042"/>
    <n v="105.6231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.33019999999999"/>
    <n v="1"/>
    <n v="1.0215000000000001"/>
    <n v="1.0434622500000001"/>
    <n v="1.0658966883750003"/>
    <n v="1.0888134671750629"/>
    <n v="384.084"/>
    <n v="0"/>
    <n v="0"/>
    <n v="0"/>
    <n v="0"/>
    <n v="0"/>
    <n v="0"/>
    <n v="0"/>
    <x v="17"/>
  </r>
  <r>
    <n v="1.4"/>
    <s v="1.4.1.1.2.2.1"/>
    <x v="4"/>
    <s v="Breakout final design"/>
    <s v="Breakout final design"/>
    <x v="24"/>
    <x v="0"/>
    <s v="Labor - Task"/>
    <s v="EN-ME"/>
    <s v="D - Expert Opinion"/>
    <n v="62"/>
    <n v="62"/>
    <n v="0"/>
    <n v="0.55000000000000004"/>
    <s v="Off Ice"/>
    <s v="C5"/>
    <n v="0.5"/>
    <n v="1963.3230000000003"/>
    <n v="1079.8276500000002"/>
    <m/>
    <n v="40"/>
    <m/>
    <m/>
    <m/>
    <m/>
    <m/>
    <m/>
    <m/>
    <m/>
    <m/>
    <m/>
    <m/>
    <n v="40"/>
    <n v="0.26666666666666666"/>
    <n v="2533.3200000000002"/>
    <n v="0"/>
    <n v="0"/>
    <n v="0"/>
    <n v="0"/>
    <n v="0"/>
    <n v="0"/>
    <n v="0"/>
    <n v="0"/>
    <n v="0"/>
    <n v="0"/>
    <n v="0"/>
    <n v="2533.3200000000002"/>
    <n v="1393.3260000000002"/>
    <n v="3926.6460000000006"/>
    <n v="1266.6600000000001"/>
    <n v="696.6630000000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6.6460000000006"/>
    <n v="1"/>
    <n v="1.0215000000000001"/>
    <n v="1.0434622500000001"/>
    <n v="1.0658966883750003"/>
    <n v="1.0888134671750629"/>
    <n v="2533.3200000000002"/>
    <n v="0"/>
    <n v="0"/>
    <n v="0"/>
    <n v="0"/>
    <n v="0"/>
    <n v="0"/>
    <n v="0"/>
    <x v="17"/>
  </r>
  <r>
    <n v="1.4"/>
    <s v="1.4.1.1.2.2.2"/>
    <x v="4"/>
    <s v="Breakout prototype production"/>
    <s v="Breakout prototype production"/>
    <x v="24"/>
    <x v="0"/>
    <s v="Labor - LoE"/>
    <s v="EN-ME"/>
    <s v="A - Analogy"/>
    <n v="62"/>
    <n v="62"/>
    <n v="0"/>
    <n v="0.55000000000000004"/>
    <s v="Off Ice"/>
    <s v="C1"/>
    <n v="0.09"/>
    <n v="282.71851200000003"/>
    <n v="155.49518160000002"/>
    <m/>
    <n v="16"/>
    <n v="16"/>
    <m/>
    <m/>
    <m/>
    <m/>
    <m/>
    <m/>
    <m/>
    <m/>
    <m/>
    <m/>
    <n v="32"/>
    <n v="0.21333333333333332"/>
    <n v="1013.3280000000001"/>
    <n v="1013.3280000000001"/>
    <n v="0"/>
    <n v="0"/>
    <n v="0"/>
    <n v="0"/>
    <n v="0"/>
    <n v="0"/>
    <n v="0"/>
    <n v="0"/>
    <n v="0"/>
    <n v="0"/>
    <n v="2026.6560000000002"/>
    <n v="1114.6608000000001"/>
    <n v="3141.3168000000005"/>
    <n v="182.39904000000001"/>
    <n v="100.31947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24"/>
    <x v="0"/>
    <s v="Labor - Task"/>
    <s v="EN-ME"/>
    <s v="A - Analogy"/>
    <n v="62"/>
    <n v="62"/>
    <n v="0"/>
    <n v="0.55000000000000004"/>
    <s v="Off Ice"/>
    <s v="C2"/>
    <n v="0.125"/>
    <n v="490.83075000000008"/>
    <n v="269.95691250000004"/>
    <m/>
    <m/>
    <n v="40"/>
    <m/>
    <m/>
    <m/>
    <m/>
    <m/>
    <m/>
    <m/>
    <m/>
    <m/>
    <m/>
    <n v="40"/>
    <n v="0.26666666666666666"/>
    <n v="0"/>
    <n v="2533.3200000000002"/>
    <n v="0"/>
    <n v="0"/>
    <n v="0"/>
    <n v="0"/>
    <n v="0"/>
    <n v="0"/>
    <n v="0"/>
    <n v="0"/>
    <n v="0"/>
    <n v="0"/>
    <n v="2533.3200000000002"/>
    <n v="1393.3260000000002"/>
    <n v="3926.6460000000006"/>
    <n v="316.66500000000002"/>
    <n v="174.165750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6.6460000000006"/>
    <n v="1"/>
    <n v="1.0215000000000001"/>
    <n v="1.0434622500000001"/>
    <n v="1.0658966883750003"/>
    <n v="1.0888134671750629"/>
    <n v="2533.320000000000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25"/>
    <x v="0"/>
    <s v="Labor - Task"/>
    <s v="TE"/>
    <s v="A - Analogy"/>
    <n v="47"/>
    <n v="46.67"/>
    <n v="0"/>
    <n v="0.55000000000000004"/>
    <s v="Off Ice"/>
    <s v="C2"/>
    <n v="0.125"/>
    <n v="372.08137500000004"/>
    <n v="204.64475625000003"/>
    <m/>
    <m/>
    <n v="40"/>
    <m/>
    <m/>
    <m/>
    <m/>
    <m/>
    <m/>
    <m/>
    <m/>
    <m/>
    <m/>
    <n v="40"/>
    <n v="0.26666666666666666"/>
    <n v="0"/>
    <n v="1920.42"/>
    <n v="0"/>
    <n v="0"/>
    <n v="0"/>
    <n v="0"/>
    <n v="0"/>
    <n v="0"/>
    <n v="0"/>
    <n v="0"/>
    <n v="0"/>
    <n v="0"/>
    <n v="1920.42"/>
    <n v="1056.2310000000002"/>
    <n v="2976.6510000000003"/>
    <n v="240.05250000000001"/>
    <n v="132.028875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7"/>
    <x v="2"/>
    <s v="Travel"/>
    <m/>
    <s v="E - Extrapolation from Actuals"/>
    <m/>
    <n v="1"/>
    <n v="0"/>
    <n v="0.55000000000000004"/>
    <s v="Off Ice"/>
    <s v="C1"/>
    <n v="0.09"/>
    <n v="1339.2"/>
    <n v="736.56000000000006"/>
    <m/>
    <m/>
    <n v="9600"/>
    <m/>
    <m/>
    <m/>
    <m/>
    <m/>
    <m/>
    <m/>
    <m/>
    <m/>
    <m/>
    <n v="0"/>
    <n v="0"/>
    <n v="0"/>
    <n v="9600"/>
    <n v="0"/>
    <n v="0"/>
    <n v="0"/>
    <n v="0"/>
    <n v="0"/>
    <n v="0"/>
    <n v="0"/>
    <n v="0"/>
    <n v="0"/>
    <n v="0"/>
    <n v="9600"/>
    <n v="5280"/>
    <n v="14880"/>
    <n v="864"/>
    <n v="475.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25"/>
    <x v="0"/>
    <s v="Labor - Task"/>
    <s v="TE"/>
    <s v="A - Analogy"/>
    <n v="47"/>
    <n v="46.67"/>
    <n v="0"/>
    <n v="0.55000000000000004"/>
    <s v="Off Ice"/>
    <s v="C3"/>
    <n v="0.2"/>
    <n v="1428.7924800000003"/>
    <n v="785.83586400000024"/>
    <m/>
    <m/>
    <m/>
    <n v="96"/>
    <m/>
    <m/>
    <m/>
    <m/>
    <m/>
    <m/>
    <m/>
    <m/>
    <m/>
    <n v="96"/>
    <n v="0.64"/>
    <n v="0"/>
    <n v="0"/>
    <n v="4609.0080000000007"/>
    <n v="0"/>
    <n v="0"/>
    <n v="0"/>
    <n v="0"/>
    <n v="0"/>
    <n v="0"/>
    <n v="0"/>
    <n v="0"/>
    <n v="0"/>
    <n v="4609.0080000000007"/>
    <n v="2534.9544000000005"/>
    <n v="7143.9624000000013"/>
    <n v="921.80160000000024"/>
    <n v="506.9908800000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3.9624000000013"/>
    <n v="1"/>
    <n v="1.0215000000000001"/>
    <n v="1.0434622500000001"/>
    <n v="1.0658966883750003"/>
    <n v="1.0888134671750629"/>
    <n v="4609.0080000000007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24"/>
    <x v="0"/>
    <s v="Labor - Task"/>
    <s v="EN-ME"/>
    <s v="A - Analogy"/>
    <n v="62"/>
    <n v="62"/>
    <n v="0"/>
    <n v="0.55000000000000004"/>
    <s v="Off Ice"/>
    <s v="C3"/>
    <n v="0.2"/>
    <n v="1884.7900800000004"/>
    <n v="1036.6345440000002"/>
    <m/>
    <m/>
    <m/>
    <n v="96"/>
    <m/>
    <m/>
    <m/>
    <m/>
    <m/>
    <m/>
    <m/>
    <m/>
    <m/>
    <n v="96"/>
    <n v="0.64"/>
    <n v="0"/>
    <n v="0"/>
    <n v="6079.9680000000008"/>
    <n v="0"/>
    <n v="0"/>
    <n v="0"/>
    <n v="0"/>
    <n v="0"/>
    <n v="0"/>
    <n v="0"/>
    <n v="0"/>
    <n v="0"/>
    <n v="6079.9680000000008"/>
    <n v="3343.9824000000008"/>
    <n v="9423.9504000000015"/>
    <n v="1215.9936000000002"/>
    <n v="668.79648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3.9504000000015"/>
    <n v="1"/>
    <n v="1.0215000000000001"/>
    <n v="1.0434622500000001"/>
    <n v="1.0658966883750003"/>
    <n v="1.0888134671750629"/>
    <n v="6079.9680000000008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6"/>
    <x v="2"/>
    <s v="Travel"/>
    <m/>
    <s v="E - Extrapolation from Actuals"/>
    <m/>
    <n v="1"/>
    <n v="0"/>
    <n v="0.55000000000000004"/>
    <s v="Off Ice"/>
    <s v="C1"/>
    <n v="0.09"/>
    <n v="753.3"/>
    <n v="414.315"/>
    <m/>
    <m/>
    <m/>
    <n v="5400"/>
    <m/>
    <m/>
    <m/>
    <m/>
    <m/>
    <m/>
    <m/>
    <m/>
    <m/>
    <n v="0"/>
    <n v="0"/>
    <n v="0"/>
    <n v="0"/>
    <n v="5400"/>
    <n v="0"/>
    <n v="0"/>
    <n v="0"/>
    <n v="0"/>
    <n v="0"/>
    <n v="0"/>
    <n v="0"/>
    <n v="0"/>
    <n v="0"/>
    <n v="5400"/>
    <n v="2970.0000000000005"/>
    <n v="8370"/>
    <n v="486"/>
    <n v="267.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3.2"/>
    <x v="4"/>
    <s v="MCA production"/>
    <s v="MCA production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m/>
    <m/>
    <m/>
    <n v="6400"/>
    <m/>
    <m/>
    <m/>
    <n v="0"/>
    <n v="0"/>
    <n v="0"/>
    <n v="0"/>
    <n v="0"/>
    <n v="0"/>
    <n v="0"/>
    <n v="0"/>
    <n v="0"/>
    <n v="0"/>
    <n v="6400"/>
    <n v="0"/>
    <n v="0"/>
    <n v="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3.2"/>
    <x v="4"/>
    <s v="MCA production"/>
    <s v="MCA production"/>
    <x v="24"/>
    <x v="0"/>
    <s v="Labor - LoE"/>
    <s v="EN-ME"/>
    <s v="A - Analogy"/>
    <n v="62"/>
    <n v="62"/>
    <n v="0"/>
    <n v="0.55000000000000004"/>
    <s v="Off Ice"/>
    <s v="C1"/>
    <n v="0.09"/>
    <n v="494.75739600000009"/>
    <n v="272.11656780000004"/>
    <m/>
    <m/>
    <m/>
    <m/>
    <m/>
    <m/>
    <m/>
    <m/>
    <m/>
    <n v="16"/>
    <n v="16"/>
    <n v="16"/>
    <n v="8"/>
    <n v="56"/>
    <n v="0.37333333333333329"/>
    <n v="0"/>
    <n v="0"/>
    <n v="0"/>
    <n v="0"/>
    <n v="0"/>
    <n v="0"/>
    <n v="0"/>
    <n v="0"/>
    <n v="1013.3280000000001"/>
    <n v="1013.3280000000001"/>
    <n v="1013.3280000000001"/>
    <n v="506.66400000000004"/>
    <n v="3546.6480000000006"/>
    <n v="1950.6564000000005"/>
    <n v="5497.3044000000009"/>
    <n v="319.19832000000002"/>
    <n v="175.559076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3.3"/>
    <x v="4"/>
    <s v="Pre-ship review"/>
    <s v="Pre-ship review"/>
    <x v="25"/>
    <x v="0"/>
    <s v="Labor - Task"/>
    <s v="TE"/>
    <s v="A - Analogy"/>
    <n v="47"/>
    <n v="46.67"/>
    <n v="0"/>
    <n v="0.55000000000000004"/>
    <s v="Off Ice"/>
    <s v="C3"/>
    <n v="0.2"/>
    <n v="833.46228000000019"/>
    <n v="458.40425400000015"/>
    <m/>
    <m/>
    <m/>
    <m/>
    <m/>
    <m/>
    <m/>
    <m/>
    <m/>
    <m/>
    <m/>
    <m/>
    <n v="56"/>
    <n v="56"/>
    <n v="0.37333333333333329"/>
    <n v="0"/>
    <n v="0"/>
    <n v="0"/>
    <n v="0"/>
    <n v="0"/>
    <n v="0"/>
    <n v="0"/>
    <n v="0"/>
    <n v="0"/>
    <n v="0"/>
    <n v="0"/>
    <n v="2688.5880000000002"/>
    <n v="2688.5880000000002"/>
    <n v="1478.7234000000003"/>
    <n v="4167.3114000000005"/>
    <n v="537.71760000000006"/>
    <n v="295.74468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3114000000005"/>
    <n v="1"/>
    <n v="1.0215000000000001"/>
    <n v="1.0434622500000001"/>
    <n v="1.0658966883750003"/>
    <n v="1.0888134671750629"/>
    <n v="2688.5880000000002"/>
    <n v="0"/>
    <n v="0"/>
    <n v="0"/>
    <n v="0"/>
    <n v="0"/>
    <n v="0"/>
    <n v="0"/>
    <x v="17"/>
  </r>
  <r>
    <n v="1.4"/>
    <s v="1.4.1.1.3.3"/>
    <x v="4"/>
    <s v="Pre-ship review"/>
    <s v="Pre-ship review"/>
    <x v="24"/>
    <x v="0"/>
    <s v="Labor - Task"/>
    <s v="EN-ME"/>
    <s v="A - Analogy"/>
    <n v="62"/>
    <n v="62"/>
    <n v="0"/>
    <n v="0.55000000000000004"/>
    <s v="Off Ice"/>
    <s v="C3"/>
    <n v="0.2"/>
    <n v="1099.4608800000003"/>
    <n v="604.70348400000023"/>
    <m/>
    <m/>
    <m/>
    <m/>
    <m/>
    <m/>
    <m/>
    <m/>
    <m/>
    <m/>
    <m/>
    <m/>
    <n v="56"/>
    <n v="56"/>
    <n v="0.37333333333333329"/>
    <n v="0"/>
    <n v="0"/>
    <n v="0"/>
    <n v="0"/>
    <n v="0"/>
    <n v="0"/>
    <n v="0"/>
    <n v="0"/>
    <n v="0"/>
    <n v="0"/>
    <n v="0"/>
    <n v="3546.6480000000001"/>
    <n v="3546.6480000000001"/>
    <n v="1950.6564000000003"/>
    <n v="5497.3044000000009"/>
    <n v="709.32960000000003"/>
    <n v="390.13128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3.4"/>
    <x v="4"/>
    <s v="Main Cable Assembly shipping to PTH (RDD 12/1/23 for FY24 vessel.  ROS 12/1/2025)"/>
    <s v="Main Cable Assembly shipping to PTH"/>
    <x v="24"/>
    <x v="0"/>
    <s v="Labor - Task"/>
    <s v="EN-ME"/>
    <s v="A - Analogy"/>
    <n v="62"/>
    <n v="62"/>
    <n v="0"/>
    <n v="0.55000000000000004"/>
    <s v="Off Ice"/>
    <s v="C3"/>
    <n v="0.2"/>
    <n v="635.01719112000012"/>
    <n v="349.25945511600008"/>
    <m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013.3280000000001"/>
    <n v="1013.3280000000001"/>
    <n v="557.33040000000005"/>
    <n v="1570.6584000000003"/>
    <n v="202.66560000000004"/>
    <n v="111.46608000000002"/>
    <n v="8"/>
    <n v="8"/>
    <m/>
    <m/>
    <m/>
    <m/>
    <m/>
    <m/>
    <m/>
    <m/>
    <m/>
    <m/>
    <n v="16"/>
    <n v="0.10666666666666666"/>
    <n v="517.55727600000012"/>
    <n v="517.55727600000012"/>
    <n v="0"/>
    <n v="0"/>
    <n v="0"/>
    <n v="0"/>
    <n v="0"/>
    <n v="0"/>
    <n v="0"/>
    <n v="0"/>
    <n v="0"/>
    <n v="0"/>
    <n v="1035.1145520000002"/>
    <n v="569.31300360000023"/>
    <n v="1604.4275556000005"/>
    <n v="207.02291040000006"/>
    <n v="113.86260072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5.0859556000005"/>
    <n v="1"/>
    <n v="1.0215000000000001"/>
    <n v="1.0434622500000001"/>
    <n v="1.0658966883750003"/>
    <n v="1.0888134671750629"/>
    <n v="1013.3280000000001"/>
    <n v="1035.1145520000002"/>
    <n v="0"/>
    <n v="0"/>
    <n v="0"/>
    <n v="0"/>
    <n v="0"/>
    <n v="0"/>
    <x v="17"/>
  </r>
  <r>
    <n v="1.4"/>
    <s v="1.4.1.2.1.5"/>
    <x v="4"/>
    <s v="BCA prototype testing"/>
    <s v="BCA prototype evaluation"/>
    <x v="24"/>
    <x v="0"/>
    <s v="Labor - Task"/>
    <s v="EN-ME"/>
    <s v="A - Analogy"/>
    <n v="62"/>
    <n v="62"/>
    <n v="0"/>
    <n v="0.55000000000000004"/>
    <s v="Off Ice"/>
    <s v="C4"/>
    <n v="0.35"/>
    <n v="1030.7445750000002"/>
    <n v="566.90951625000014"/>
    <m/>
    <n v="30"/>
    <m/>
    <m/>
    <m/>
    <m/>
    <m/>
    <m/>
    <m/>
    <m/>
    <m/>
    <m/>
    <m/>
    <n v="30"/>
    <n v="0.2"/>
    <n v="1899.9900000000002"/>
    <n v="0"/>
    <n v="0"/>
    <n v="0"/>
    <n v="0"/>
    <n v="0"/>
    <n v="0"/>
    <n v="0"/>
    <n v="0"/>
    <n v="0"/>
    <n v="0"/>
    <n v="0"/>
    <n v="1899.9900000000002"/>
    <n v="1044.9945000000002"/>
    <n v="2944.9845000000005"/>
    <n v="664.99650000000008"/>
    <n v="365.748075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4.9845000000005"/>
    <n v="1"/>
    <n v="1.0215000000000001"/>
    <n v="1.0434622500000001"/>
    <n v="1.0658966883750003"/>
    <n v="1.0888134671750629"/>
    <n v="1899.9900000000002"/>
    <n v="0"/>
    <n v="0"/>
    <n v="0"/>
    <n v="0"/>
    <n v="0"/>
    <n v="0"/>
    <n v="0"/>
    <x v="17"/>
  </r>
  <r>
    <n v="1.4"/>
    <s v="1.4.1.2.1.5"/>
    <x v="4"/>
    <s v="BCA prototype testing"/>
    <s v="BCA prototype evaluation"/>
    <x v="25"/>
    <x v="0"/>
    <s v="Labor - Task"/>
    <s v="TE"/>
    <s v="A - Analogy"/>
    <n v="47"/>
    <n v="46.67"/>
    <n v="0"/>
    <n v="0.55000000000000004"/>
    <s v="Off Ice"/>
    <s v="C4"/>
    <n v="0.35"/>
    <n v="781.37088750000009"/>
    <n v="429.75398812500009"/>
    <m/>
    <n v="30"/>
    <m/>
    <m/>
    <m/>
    <m/>
    <m/>
    <m/>
    <m/>
    <m/>
    <m/>
    <m/>
    <m/>
    <n v="30"/>
    <n v="0.2"/>
    <n v="1440.3150000000001"/>
    <n v="0"/>
    <n v="0"/>
    <n v="0"/>
    <n v="0"/>
    <n v="0"/>
    <n v="0"/>
    <n v="0"/>
    <n v="0"/>
    <n v="0"/>
    <n v="0"/>
    <n v="0"/>
    <n v="1440.3150000000001"/>
    <n v="792.17325000000005"/>
    <n v="2232.4882500000003"/>
    <n v="504.11025000000001"/>
    <n v="277.2606374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.4882500000003"/>
    <n v="1"/>
    <n v="1.0215000000000001"/>
    <n v="1.0434622500000001"/>
    <n v="1.0658966883750003"/>
    <n v="1.0888134671750629"/>
    <n v="1440.3150000000001"/>
    <n v="0"/>
    <n v="0"/>
    <n v="0"/>
    <n v="0"/>
    <n v="0"/>
    <n v="0"/>
    <n v="0"/>
    <x v="17"/>
  </r>
  <r>
    <n v="1.4"/>
    <s v="1.4.1.2.1.5"/>
    <x v="4"/>
    <s v="BCA prototype testing"/>
    <s v="BCA prototype evaluation"/>
    <x v="7"/>
    <x v="2"/>
    <s v="Travel"/>
    <m/>
    <s v="E - Extrapolation from Actuals"/>
    <m/>
    <n v="1"/>
    <n v="0"/>
    <n v="0.55000000000000004"/>
    <s v="Off Ice"/>
    <s v="C1"/>
    <n v="0.09"/>
    <n v="1339.2"/>
    <n v="736.56000000000006"/>
    <m/>
    <n v="9600"/>
    <m/>
    <m/>
    <m/>
    <m/>
    <m/>
    <m/>
    <m/>
    <m/>
    <m/>
    <m/>
    <m/>
    <n v="0"/>
    <n v="0"/>
    <n v="9600"/>
    <n v="0"/>
    <n v="0"/>
    <n v="0"/>
    <n v="0"/>
    <n v="0"/>
    <n v="0"/>
    <n v="0"/>
    <n v="0"/>
    <n v="0"/>
    <n v="0"/>
    <n v="0"/>
    <n v="9600"/>
    <n v="5280"/>
    <n v="14880"/>
    <n v="864"/>
    <n v="475.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2.1"/>
    <x v="4"/>
    <s v="BCA final design"/>
    <s v="BCA final design"/>
    <x v="24"/>
    <x v="0"/>
    <s v="Labor - Task"/>
    <s v="EN-ME"/>
    <s v="D - Expert Opinion"/>
    <n v="62"/>
    <n v="62"/>
    <n v="0"/>
    <n v="0.55000000000000004"/>
    <s v="Off Ice"/>
    <s v="C4"/>
    <n v="0.35"/>
    <n v="4810.1413500000008"/>
    <n v="2645.5777425000006"/>
    <m/>
    <n v="80"/>
    <n v="60"/>
    <m/>
    <m/>
    <m/>
    <m/>
    <m/>
    <m/>
    <m/>
    <m/>
    <m/>
    <m/>
    <n v="140"/>
    <n v="0.93333333333333335"/>
    <n v="5066.6400000000003"/>
    <n v="3799.9800000000005"/>
    <n v="0"/>
    <n v="0"/>
    <n v="0"/>
    <n v="0"/>
    <n v="0"/>
    <n v="0"/>
    <n v="0"/>
    <n v="0"/>
    <n v="0"/>
    <n v="0"/>
    <n v="8866.6200000000008"/>
    <n v="4876.6410000000005"/>
    <n v="13743.261000000002"/>
    <n v="3103.317"/>
    <n v="1706.82435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3.261000000002"/>
    <n v="1"/>
    <n v="1.0215000000000001"/>
    <n v="1.0434622500000001"/>
    <n v="1.0658966883750003"/>
    <n v="1.0888134671750629"/>
    <n v="8866.6200000000008"/>
    <n v="0"/>
    <n v="0"/>
    <n v="0"/>
    <n v="0"/>
    <n v="0"/>
    <n v="0"/>
    <n v="0"/>
    <x v="17"/>
  </r>
  <r>
    <n v="1.4"/>
    <s v="1.4.1.2.2.1"/>
    <x v="4"/>
    <s v="BCA final design"/>
    <s v="BCA final design"/>
    <x v="25"/>
    <x v="0"/>
    <s v="Labor - Task"/>
    <s v="TE"/>
    <s v="D - Expert Opinion"/>
    <n v="47"/>
    <n v="46.67"/>
    <n v="0"/>
    <n v="0.55000000000000004"/>
    <s v="Off Ice"/>
    <s v="C4"/>
    <n v="0.35"/>
    <n v="2083.6557000000003"/>
    <n v="1146.0106350000003"/>
    <m/>
    <n v="40"/>
    <n v="40"/>
    <m/>
    <m/>
    <m/>
    <m/>
    <m/>
    <m/>
    <m/>
    <m/>
    <m/>
    <m/>
    <n v="80"/>
    <n v="0.53333333333333333"/>
    <n v="1920.42"/>
    <n v="1920.42"/>
    <n v="0"/>
    <n v="0"/>
    <n v="0"/>
    <n v="0"/>
    <n v="0"/>
    <n v="0"/>
    <n v="0"/>
    <n v="0"/>
    <n v="0"/>
    <n v="0"/>
    <n v="3840.84"/>
    <n v="2112.4620000000004"/>
    <n v="5953.3020000000006"/>
    <n v="1344.2939999999999"/>
    <n v="739.3617000000001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3.3020000000006"/>
    <n v="1"/>
    <n v="1.0215000000000001"/>
    <n v="1.0434622500000001"/>
    <n v="1.0658966883750003"/>
    <n v="1.0888134671750629"/>
    <n v="3840.84"/>
    <n v="0"/>
    <n v="0"/>
    <n v="0"/>
    <n v="0"/>
    <n v="0"/>
    <n v="0"/>
    <n v="0"/>
    <x v="17"/>
  </r>
  <r>
    <n v="1.4"/>
    <s v="1.4.1.2.2.2"/>
    <x v="4"/>
    <s v="BCA final design review"/>
    <s v="BCA final design review"/>
    <x v="24"/>
    <x v="0"/>
    <s v="Labor - Task"/>
    <s v="EN-ME"/>
    <s v="A - Analogy"/>
    <n v="62"/>
    <n v="62"/>
    <n v="0"/>
    <n v="0.55000000000000004"/>
    <s v="Off Ice"/>
    <s v="C2"/>
    <n v="0.125"/>
    <n v="1177.9938"/>
    <n v="647.89659000000006"/>
    <m/>
    <m/>
    <n v="20"/>
    <n v="76"/>
    <m/>
    <m/>
    <m/>
    <m/>
    <m/>
    <m/>
    <m/>
    <m/>
    <m/>
    <n v="96"/>
    <n v="0.64"/>
    <n v="0"/>
    <n v="1266.6600000000001"/>
    <n v="4813.308"/>
    <n v="0"/>
    <n v="0"/>
    <n v="0"/>
    <n v="0"/>
    <n v="0"/>
    <n v="0"/>
    <n v="0"/>
    <n v="0"/>
    <n v="0"/>
    <n v="6079.9679999999998"/>
    <n v="3343.9824000000003"/>
    <n v="9423.9503999999997"/>
    <n v="759.99599999999998"/>
    <n v="417.99780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3.9503999999997"/>
    <n v="1"/>
    <n v="1.0215000000000001"/>
    <n v="1.0434622500000001"/>
    <n v="1.0658966883750003"/>
    <n v="1.0888134671750629"/>
    <n v="6079.9680000000008"/>
    <n v="0"/>
    <n v="0"/>
    <n v="0"/>
    <n v="0"/>
    <n v="0"/>
    <n v="0"/>
    <n v="0"/>
    <x v="17"/>
  </r>
  <r>
    <n v="1.4"/>
    <s v="1.4.1.2.2.2"/>
    <x v="4"/>
    <s v="BCA final design review"/>
    <s v="BCA final design review"/>
    <x v="25"/>
    <x v="0"/>
    <s v="Labor - Task"/>
    <s v="TE"/>
    <s v="A - Analogy"/>
    <n v="47"/>
    <n v="46.67"/>
    <n v="0"/>
    <n v="0.55000000000000004"/>
    <s v="Off Ice"/>
    <s v="C2"/>
    <n v="0.125"/>
    <n v="892.99530000000004"/>
    <n v="491.14741500000008"/>
    <m/>
    <m/>
    <n v="20"/>
    <n v="76"/>
    <m/>
    <m/>
    <m/>
    <m/>
    <m/>
    <m/>
    <m/>
    <m/>
    <m/>
    <n v="96"/>
    <n v="0.64"/>
    <n v="0"/>
    <n v="960.21"/>
    <n v="3648.7980000000002"/>
    <n v="0"/>
    <n v="0"/>
    <n v="0"/>
    <n v="0"/>
    <n v="0"/>
    <n v="0"/>
    <n v="0"/>
    <n v="0"/>
    <n v="0"/>
    <n v="4609.0079999999998"/>
    <n v="2534.9544000000001"/>
    <n v="7143.9624000000003"/>
    <n v="576.12599999999998"/>
    <n v="316.8693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3.9624000000003"/>
    <n v="1"/>
    <n v="1.0215000000000001"/>
    <n v="1.0434622500000001"/>
    <n v="1.0658966883750003"/>
    <n v="1.0888134671750629"/>
    <n v="4609.0080000000007"/>
    <n v="0"/>
    <n v="0"/>
    <n v="0"/>
    <n v="0"/>
    <n v="0"/>
    <n v="0"/>
    <n v="0"/>
    <x v="17"/>
  </r>
  <r>
    <n v="1.4"/>
    <s v="1.4.1.2.2.2"/>
    <x v="4"/>
    <s v="BCA final design review"/>
    <s v="BCA final design review"/>
    <x v="6"/>
    <x v="2"/>
    <s v="Travel"/>
    <m/>
    <s v="E - Extrapolation from Actuals"/>
    <m/>
    <n v="1"/>
    <n v="0"/>
    <n v="0.55000000000000004"/>
    <s v="Off Ice"/>
    <s v="C1"/>
    <n v="0.09"/>
    <n v="753.3"/>
    <n v="414.315"/>
    <m/>
    <m/>
    <m/>
    <n v="5400"/>
    <m/>
    <m/>
    <m/>
    <m/>
    <m/>
    <m/>
    <m/>
    <m/>
    <m/>
    <n v="0"/>
    <n v="0"/>
    <n v="0"/>
    <n v="0"/>
    <n v="5400"/>
    <n v="0"/>
    <n v="0"/>
    <n v="0"/>
    <n v="0"/>
    <n v="0"/>
    <n v="0"/>
    <n v="0"/>
    <n v="0"/>
    <n v="0"/>
    <n v="5400"/>
    <n v="2970.0000000000005"/>
    <n v="8370"/>
    <n v="486"/>
    <n v="267.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2.4"/>
    <x v="4"/>
    <s v="BCA procurement"/>
    <s v="BCA procurement"/>
    <x v="24"/>
    <x v="0"/>
    <s v="Labor - Task"/>
    <s v="EN-ME"/>
    <s v="D - Expert Opinion"/>
    <n v="62"/>
    <n v="62"/>
    <n v="0"/>
    <n v="0.55000000000000004"/>
    <s v="Off Ice"/>
    <s v="C4"/>
    <n v="0.35"/>
    <n v="2748.6522000000004"/>
    <n v="1511.7587100000003"/>
    <m/>
    <m/>
    <m/>
    <n v="40"/>
    <n v="32"/>
    <n v="8"/>
    <m/>
    <m/>
    <m/>
    <m/>
    <m/>
    <m/>
    <m/>
    <n v="80"/>
    <n v="0.53333333333333333"/>
    <n v="0"/>
    <n v="0"/>
    <n v="2533.3200000000002"/>
    <n v="2026.6560000000002"/>
    <n v="506.66400000000004"/>
    <n v="0"/>
    <n v="0"/>
    <n v="0"/>
    <n v="0"/>
    <n v="0"/>
    <n v="0"/>
    <n v="0"/>
    <n v="5066.6400000000003"/>
    <n v="2786.6520000000005"/>
    <n v="7853.2920000000013"/>
    <n v="1773.3240000000001"/>
    <n v="975.3282000000001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3.2920000000013"/>
    <n v="1"/>
    <n v="1.0215000000000001"/>
    <n v="1.0434622500000001"/>
    <n v="1.0658966883750003"/>
    <n v="1.0888134671750629"/>
    <n v="5066.6400000000003"/>
    <n v="0"/>
    <n v="0"/>
    <n v="0"/>
    <n v="0"/>
    <n v="0"/>
    <n v="0"/>
    <n v="0"/>
    <x v="17"/>
  </r>
  <r>
    <n v="1.4"/>
    <s v="1.4.1.2.3.1"/>
    <x v="4"/>
    <s v="BCA manufacturing"/>
    <s v="BCA manufacturing - first two strings"/>
    <x v="24"/>
    <x v="0"/>
    <s v="Labor - LoE"/>
    <s v="EN-ME"/>
    <s v="A - Analogy"/>
    <n v="62"/>
    <n v="62"/>
    <n v="0"/>
    <n v="0.55000000000000004"/>
    <s v="Off Ice"/>
    <s v="C1"/>
    <n v="0.09"/>
    <n v="706.79628000000014"/>
    <n v="388.73795400000012"/>
    <m/>
    <m/>
    <m/>
    <m/>
    <m/>
    <n v="16"/>
    <n v="16"/>
    <n v="16"/>
    <n v="16"/>
    <n v="16"/>
    <m/>
    <m/>
    <m/>
    <n v="80"/>
    <n v="0.53333333333333333"/>
    <n v="0"/>
    <n v="0"/>
    <n v="0"/>
    <n v="0"/>
    <n v="1013.3280000000001"/>
    <n v="1013.3280000000001"/>
    <n v="1013.3280000000001"/>
    <n v="1013.3280000000001"/>
    <n v="1013.3280000000001"/>
    <n v="0"/>
    <n v="0"/>
    <n v="0"/>
    <n v="5066.6400000000003"/>
    <n v="2786.6520000000005"/>
    <n v="7853.2920000000013"/>
    <n v="455.99760000000003"/>
    <n v="250.79868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3.2920000000013"/>
    <n v="1"/>
    <n v="1.0215000000000001"/>
    <n v="1.0434622500000001"/>
    <n v="1.0658966883750003"/>
    <n v="1.0888134671750629"/>
    <n v="5066.6400000000003"/>
    <n v="0"/>
    <n v="0"/>
    <n v="0"/>
    <n v="0"/>
    <n v="0"/>
    <n v="0"/>
    <n v="0"/>
    <x v="17"/>
  </r>
  <r>
    <n v="1.4"/>
    <s v="1.4.1.2.3.1"/>
    <x v="4"/>
    <s v="BCA manufacturing"/>
    <s v="BCA manufacturing - first two strings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n v="6400"/>
    <m/>
    <m/>
    <m/>
    <m/>
    <m/>
    <m/>
    <n v="0"/>
    <n v="0"/>
    <n v="0"/>
    <n v="0"/>
    <n v="0"/>
    <n v="0"/>
    <n v="0"/>
    <n v="6400"/>
    <n v="0"/>
    <n v="0"/>
    <n v="0"/>
    <n v="0"/>
    <n v="0"/>
    <n v="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connectors - first two strings, MCA side (62 connectors)"/>
    <x v="5"/>
    <x v="3"/>
    <s v="CapEx"/>
    <m/>
    <s v="A - Analogy"/>
    <m/>
    <n v="1"/>
    <n v="0"/>
    <n v="0.55000000000000004"/>
    <s v="Off Ice"/>
    <s v="C3"/>
    <n v="0.2"/>
    <n v="4340"/>
    <n v="0"/>
    <s v="PCA side connectors already purchased"/>
    <m/>
    <m/>
    <m/>
    <m/>
    <n v="21700"/>
    <m/>
    <m/>
    <m/>
    <m/>
    <m/>
    <m/>
    <m/>
    <n v="0"/>
    <n v="0"/>
    <n v="0"/>
    <n v="0"/>
    <n v="0"/>
    <n v="0"/>
    <n v="21700"/>
    <n v="0"/>
    <n v="0"/>
    <n v="0"/>
    <n v="0"/>
    <n v="0"/>
    <n v="0"/>
    <n v="0"/>
    <n v="21700"/>
    <n v="0"/>
    <n v="21700"/>
    <n v="43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cable - first two strings (2,000 m)"/>
    <x v="5"/>
    <x v="3"/>
    <s v="CapEx"/>
    <m/>
    <s v="A - Analogy"/>
    <m/>
    <n v="1"/>
    <n v="0"/>
    <n v="0.55000000000000004"/>
    <s v="Off Ice"/>
    <s v="C4"/>
    <n v="0.35"/>
    <n v="10500"/>
    <n v="0"/>
    <s v="2,000 m of cable for first two strings and spares, $15/m based on SB 45027"/>
    <m/>
    <m/>
    <m/>
    <m/>
    <n v="30000"/>
    <m/>
    <m/>
    <m/>
    <m/>
    <m/>
    <m/>
    <m/>
    <n v="0"/>
    <n v="0"/>
    <n v="0"/>
    <n v="0"/>
    <n v="0"/>
    <n v="0"/>
    <n v="30000"/>
    <n v="0"/>
    <n v="0"/>
    <n v="0"/>
    <n v="0"/>
    <n v="0"/>
    <n v="0"/>
    <n v="0"/>
    <n v="30000"/>
    <n v="0"/>
    <n v="30000"/>
    <n v="10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fabrication costs - first two strings"/>
    <x v="5"/>
    <x v="3"/>
    <s v="CapEx"/>
    <m/>
    <s v="D - Expert Opinion"/>
    <m/>
    <n v="1"/>
    <n v="0"/>
    <n v="0.55000000000000004"/>
    <s v="Off Ice"/>
    <s v="C4"/>
    <n v="0.35"/>
    <n v="8750"/>
    <n v="0"/>
    <m/>
    <m/>
    <m/>
    <m/>
    <m/>
    <m/>
    <m/>
    <m/>
    <m/>
    <n v="25000"/>
    <m/>
    <m/>
    <m/>
    <n v="0"/>
    <n v="0"/>
    <n v="0"/>
    <n v="0"/>
    <n v="0"/>
    <n v="0"/>
    <n v="0"/>
    <n v="0"/>
    <n v="0"/>
    <n v="0"/>
    <n v="25000"/>
    <n v="0"/>
    <n v="0"/>
    <n v="0"/>
    <n v="25000"/>
    <n v="0"/>
    <n v="25000"/>
    <n v="8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2"/>
    <x v="4"/>
    <s v="BCA pre-ship review"/>
    <s v="BCA pre-ship review"/>
    <x v="24"/>
    <x v="0"/>
    <s v="Labor - Task"/>
    <s v="EN-ME"/>
    <s v="A - Analogy"/>
    <n v="62"/>
    <n v="62"/>
    <n v="0"/>
    <n v="0.55000000000000004"/>
    <s v="Off Ice"/>
    <s v="C3"/>
    <n v="0.2"/>
    <n v="1099.4608800000003"/>
    <n v="604.70348400000023"/>
    <m/>
    <m/>
    <m/>
    <m/>
    <m/>
    <m/>
    <m/>
    <m/>
    <m/>
    <n v="56"/>
    <m/>
    <m/>
    <m/>
    <n v="56"/>
    <n v="0.37333333333333329"/>
    <n v="0"/>
    <n v="0"/>
    <n v="0"/>
    <n v="0"/>
    <n v="0"/>
    <n v="0"/>
    <n v="0"/>
    <n v="0"/>
    <n v="3546.6480000000001"/>
    <n v="0"/>
    <n v="0"/>
    <n v="0"/>
    <n v="3546.6480000000001"/>
    <n v="1950.6564000000003"/>
    <n v="5497.3044000000009"/>
    <n v="709.32960000000003"/>
    <n v="390.13128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2.3.3"/>
    <x v="4"/>
    <s v="Shipping to PTH (FY24 vessel, RDD 12/1/23 - ROS 2/1/25 to pre-position)"/>
    <s v="Shipping to PTH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013.3280000000001"/>
    <n v="1013.3280000000001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2.3.3"/>
    <x v="4"/>
    <s v="Shipping to PTH (FY24 vessel, RDD 12/1/23 - ROS 2/1/25 to pre-position)"/>
    <s v="BCA shipping costs to PTH (1st two strings)"/>
    <x v="5"/>
    <x v="1"/>
    <s v="M &amp; S"/>
    <m/>
    <s v="D - Expert Opinion"/>
    <m/>
    <n v="1"/>
    <n v="0"/>
    <n v="0.55000000000000004"/>
    <s v="Off Ice"/>
    <s v="C4"/>
    <n v="0.35"/>
    <n v="813.75"/>
    <n v="447.56250000000006"/>
    <m/>
    <m/>
    <m/>
    <m/>
    <m/>
    <m/>
    <m/>
    <m/>
    <m/>
    <n v="1500"/>
    <m/>
    <m/>
    <m/>
    <n v="0"/>
    <n v="0"/>
    <n v="0"/>
    <n v="0"/>
    <n v="0"/>
    <n v="0"/>
    <n v="0"/>
    <n v="0"/>
    <n v="0"/>
    <n v="0"/>
    <n v="1500"/>
    <n v="0"/>
    <n v="0"/>
    <n v="0"/>
    <n v="1500"/>
    <n v="825.00000000000011"/>
    <n v="2325"/>
    <n v="525"/>
    <n v="28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manufacturing"/>
    <x v="24"/>
    <x v="0"/>
    <s v="Labor - LoE"/>
    <s v="EN-ME"/>
    <s v="A - Analogy"/>
    <n v="62"/>
    <n v="62"/>
    <n v="0"/>
    <n v="0.55000000000000004"/>
    <s v="Off Ice"/>
    <s v="C1"/>
    <n v="0.09"/>
    <n v="568.47624800400001"/>
    <n v="312.66193640220001"/>
    <m/>
    <m/>
    <m/>
    <m/>
    <m/>
    <m/>
    <m/>
    <m/>
    <m/>
    <m/>
    <n v="16"/>
    <n v="16"/>
    <n v="16"/>
    <n v="48"/>
    <n v="0.32"/>
    <n v="0"/>
    <n v="0"/>
    <n v="0"/>
    <n v="0"/>
    <n v="0"/>
    <n v="0"/>
    <n v="0"/>
    <n v="0"/>
    <n v="0"/>
    <n v="1013.3280000000001"/>
    <n v="1013.3280000000001"/>
    <n v="1013.3280000000001"/>
    <n v="3039.9840000000004"/>
    <n v="1671.9912000000004"/>
    <n v="4711.9752000000008"/>
    <n v="273.59856000000002"/>
    <n v="150.47920800000003"/>
    <n v="16"/>
    <m/>
    <m/>
    <m/>
    <m/>
    <m/>
    <m/>
    <m/>
    <m/>
    <m/>
    <m/>
    <m/>
    <n v="16"/>
    <n v="0.10666666666666666"/>
    <n v="1035.1145520000002"/>
    <n v="0"/>
    <n v="0"/>
    <n v="0"/>
    <n v="0"/>
    <n v="0"/>
    <n v="0"/>
    <n v="0"/>
    <n v="0"/>
    <n v="0"/>
    <n v="0"/>
    <n v="0"/>
    <n v="1035.1145520000002"/>
    <n v="569.31300360000023"/>
    <n v="1604.4275556000005"/>
    <n v="93.160309680000012"/>
    <n v="51.23817032400001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6.402755600001"/>
    <n v="1"/>
    <n v="1.0215000000000001"/>
    <n v="1.0434622500000001"/>
    <n v="1.0658966883750003"/>
    <n v="1.0888134671750629"/>
    <n v="3039.9840000000004"/>
    <n v="1035.1145520000002"/>
    <n v="0"/>
    <n v="0"/>
    <n v="0"/>
    <n v="0"/>
    <n v="0"/>
    <n v="0"/>
    <x v="17"/>
  </r>
  <r>
    <n v="1.4"/>
    <s v="1.4.1.2.4.1"/>
    <x v="4"/>
    <s v="BCA manufacturing - final five strings"/>
    <s v="BCA manufacturing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m/>
    <m/>
    <m/>
    <m/>
    <m/>
    <m/>
    <n v="6400"/>
    <n v="0"/>
    <n v="0"/>
    <n v="0"/>
    <n v="0"/>
    <n v="0"/>
    <n v="0"/>
    <n v="0"/>
    <n v="0"/>
    <n v="0"/>
    <n v="0"/>
    <n v="0"/>
    <n v="0"/>
    <n v="0"/>
    <n v="640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connectors - last five strings, MCA side (110 connectors)"/>
    <x v="5"/>
    <x v="3"/>
    <s v="CapEx"/>
    <m/>
    <s v="A - Analogy"/>
    <m/>
    <n v="1"/>
    <n v="0"/>
    <n v="0.55000000000000004"/>
    <s v="Off Ice"/>
    <s v="C3"/>
    <n v="0.2"/>
    <n v="7700"/>
    <n v="0"/>
    <m/>
    <m/>
    <m/>
    <m/>
    <m/>
    <n v="38500"/>
    <m/>
    <m/>
    <m/>
    <m/>
    <m/>
    <m/>
    <m/>
    <n v="0"/>
    <n v="0"/>
    <n v="0"/>
    <n v="0"/>
    <n v="0"/>
    <n v="0"/>
    <n v="38500"/>
    <n v="0"/>
    <n v="0"/>
    <n v="0"/>
    <n v="0"/>
    <n v="0"/>
    <n v="0"/>
    <n v="0"/>
    <n v="38500"/>
    <n v="0"/>
    <n v="38500"/>
    <n v="77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cable - last five strings (4,556 m)"/>
    <x v="5"/>
    <x v="3"/>
    <s v="CapEx"/>
    <m/>
    <s v="A - Analogy"/>
    <m/>
    <n v="1"/>
    <n v="0"/>
    <n v="0.55000000000000004"/>
    <s v="Off Ice"/>
    <s v="C4"/>
    <n v="0.35"/>
    <n v="23919"/>
    <n v="0"/>
    <s v="4,556 m of cable for remaining five strings, $15/m based on SB 45027"/>
    <m/>
    <m/>
    <m/>
    <m/>
    <n v="68340"/>
    <m/>
    <m/>
    <m/>
    <m/>
    <m/>
    <m/>
    <m/>
    <n v="0"/>
    <n v="0"/>
    <n v="0"/>
    <n v="0"/>
    <n v="0"/>
    <n v="0"/>
    <n v="68340"/>
    <n v="0"/>
    <n v="0"/>
    <n v="0"/>
    <n v="0"/>
    <n v="0"/>
    <n v="0"/>
    <n v="0"/>
    <n v="68340"/>
    <n v="0"/>
    <n v="68340"/>
    <n v="2391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4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fabrication costs - last five strings"/>
    <x v="5"/>
    <x v="3"/>
    <s v="CapEx"/>
    <m/>
    <s v="D - Expert Opinion"/>
    <m/>
    <n v="1"/>
    <n v="0"/>
    <n v="0.55000000000000004"/>
    <s v="Off Ice"/>
    <s v="C4"/>
    <n v="0.35"/>
    <n v="15749.99999999999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m/>
    <m/>
    <m/>
    <m/>
    <m/>
    <m/>
    <m/>
    <m/>
    <m/>
    <m/>
    <m/>
    <n v="0"/>
    <n v="0"/>
    <n v="45000"/>
    <n v="0"/>
    <n v="0"/>
    <n v="0"/>
    <n v="0"/>
    <n v="0"/>
    <n v="0"/>
    <n v="0"/>
    <n v="0"/>
    <n v="0"/>
    <n v="0"/>
    <n v="0"/>
    <n v="45000"/>
    <n v="0"/>
    <n v="45000"/>
    <n v="15749.9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2"/>
    <x v="4"/>
    <s v="Shipping to PTH  (FY24 vessel, RDD 12/1/23 - ROS 12/1/25)"/>
    <s v="Shipping to PTH"/>
    <x v="24"/>
    <x v="0"/>
    <s v="Labor - Task"/>
    <s v="EN-ME"/>
    <s v="A - Analogy"/>
    <n v="62"/>
    <n v="62"/>
    <n v="0"/>
    <n v="0.55000000000000004"/>
    <s v="Off Ice"/>
    <s v="C2"/>
    <n v="0.125"/>
    <n v="401.10688890000011"/>
    <n v="220.6087888950000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m/>
    <m/>
    <m/>
    <m/>
    <m/>
    <m/>
    <m/>
    <m/>
    <m/>
    <m/>
    <m/>
    <n v="32"/>
    <n v="0.21333333333333332"/>
    <n v="2070.2291040000005"/>
    <n v="0"/>
    <n v="0"/>
    <n v="0"/>
    <n v="0"/>
    <n v="0"/>
    <n v="0"/>
    <n v="0"/>
    <n v="0"/>
    <n v="0"/>
    <n v="0"/>
    <n v="0"/>
    <n v="2070.2291040000005"/>
    <n v="1138.6260072000005"/>
    <n v="3208.8551112000009"/>
    <n v="258.77863800000006"/>
    <n v="142.3282509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8.8551112000009"/>
    <n v="1"/>
    <n v="1.0215000000000001"/>
    <n v="1.0434622500000001"/>
    <n v="1.0658966883750003"/>
    <n v="1.0888134671750629"/>
    <n v="0"/>
    <n v="2070.2291040000005"/>
    <n v="0"/>
    <n v="0"/>
    <n v="0"/>
    <n v="0"/>
    <n v="0"/>
    <n v="0"/>
    <x v="17"/>
  </r>
  <r>
    <n v="1.4"/>
    <s v="1.4.1.2.4.2"/>
    <x v="4"/>
    <s v="Shipping to PTH  (FY24 vessel, RDD 12/1/23 - ROS 12/1/25)"/>
    <s v="BCA shipping costs to PTH (remaining strings)"/>
    <x v="5"/>
    <x v="1"/>
    <s v="M &amp; S"/>
    <m/>
    <s v="D - Expert Opinion"/>
    <m/>
    <n v="1"/>
    <n v="0"/>
    <n v="0.55000000000000004"/>
    <s v="Off Ice"/>
    <s v="C4"/>
    <n v="0.35"/>
    <n v="1085"/>
    <n v="596.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1100"/>
    <n v="3100"/>
    <n v="700"/>
    <n v="38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5"/>
    <x v="4"/>
    <s v="Breakout Cable Assemblies support"/>
    <s v="Breakout Cable Assembly miscellaneous supplies"/>
    <x v="5"/>
    <x v="1"/>
    <s v="M &amp; S"/>
    <m/>
    <s v="F - Parametric"/>
    <m/>
    <n v="1"/>
    <n v="0"/>
    <n v="0.55000000000000004"/>
    <s v="Off Ice"/>
    <s v="C1"/>
    <n v="0.09"/>
    <n v="87.1875"/>
    <n v="47.953125000000007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m/>
    <m/>
    <m/>
    <m/>
    <m/>
    <m/>
    <m/>
    <m/>
    <m/>
    <n v="0"/>
    <n v="0"/>
    <n v="125"/>
    <n v="0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3.4.2"/>
    <x v="4"/>
    <s v="SPAT cable materials procurement"/>
    <s v="SPAT cable materials"/>
    <x v="5"/>
    <x v="1"/>
    <s v="M &amp; S"/>
    <m/>
    <s v="C - Engineering Buildup"/>
    <m/>
    <n v="1"/>
    <n v="0"/>
    <n v="0.55000000000000004"/>
    <s v="Off Ice"/>
    <s v="C2"/>
    <n v="0.125"/>
    <n v="186"/>
    <n v="102.30000000000001"/>
    <m/>
    <n v="960"/>
    <m/>
    <m/>
    <m/>
    <m/>
    <m/>
    <m/>
    <m/>
    <m/>
    <m/>
    <m/>
    <m/>
    <n v="0"/>
    <n v="0"/>
    <n v="960"/>
    <n v="0"/>
    <n v="0"/>
    <n v="0"/>
    <n v="0"/>
    <n v="0"/>
    <n v="0"/>
    <n v="0"/>
    <n v="0"/>
    <n v="0"/>
    <n v="0"/>
    <n v="0"/>
    <n v="960"/>
    <n v="528"/>
    <n v="1488"/>
    <n v="120"/>
    <n v="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3.4.3"/>
    <x v="4"/>
    <s v="SPAT cable production"/>
    <s v="SPAT cable production"/>
    <x v="25"/>
    <x v="0"/>
    <s v="Labor - Task"/>
    <s v="TE"/>
    <s v="A - Analogy"/>
    <n v="47"/>
    <n v="46.67"/>
    <n v="0"/>
    <n v="0.55000000000000004"/>
    <s v="Off Ice"/>
    <s v="C3"/>
    <n v="0.2"/>
    <n v="595.3302000000001"/>
    <n v="327.43161000000009"/>
    <m/>
    <n v="40"/>
    <m/>
    <m/>
    <m/>
    <m/>
    <m/>
    <m/>
    <m/>
    <m/>
    <m/>
    <m/>
    <m/>
    <n v="40"/>
    <n v="0.26666666666666666"/>
    <n v="1920.42"/>
    <n v="0"/>
    <n v="0"/>
    <n v="0"/>
    <n v="0"/>
    <n v="0"/>
    <n v="0"/>
    <n v="0"/>
    <n v="0"/>
    <n v="0"/>
    <n v="0"/>
    <n v="0"/>
    <n v="1920.42"/>
    <n v="1056.2310000000002"/>
    <n v="2976.6510000000003"/>
    <n v="384.08400000000006"/>
    <n v="211.24620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7"/>
  </r>
  <r>
    <n v="1.4"/>
    <s v="1.4.1.3.4.4"/>
    <x v="4"/>
    <s v="SPAT cable shipping to WIPAC"/>
    <s v="SPAT cable shipping"/>
    <x v="25"/>
    <x v="0"/>
    <s v="Labor - Task"/>
    <s v="TE"/>
    <s v="A - Analogy"/>
    <n v="47"/>
    <n v="46.67"/>
    <n v="0"/>
    <n v="0.55000000000000004"/>
    <s v="Off Ice"/>
    <s v="C2"/>
    <n v="0.125"/>
    <n v="74.416274999999999"/>
    <n v="40.928951250000004"/>
    <m/>
    <m/>
    <n v="8"/>
    <m/>
    <m/>
    <m/>
    <m/>
    <m/>
    <m/>
    <m/>
    <m/>
    <m/>
    <m/>
    <n v="8"/>
    <n v="5.333333333333333E-2"/>
    <n v="0"/>
    <n v="384.084"/>
    <n v="0"/>
    <n v="0"/>
    <n v="0"/>
    <n v="0"/>
    <n v="0"/>
    <n v="0"/>
    <n v="0"/>
    <n v="0"/>
    <n v="0"/>
    <n v="0"/>
    <n v="384.084"/>
    <n v="211.24620000000002"/>
    <n v="595.33019999999999"/>
    <n v="48.0105"/>
    <n v="26.405775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.33019999999999"/>
    <n v="1"/>
    <n v="1.0215000000000001"/>
    <n v="1.0434622500000001"/>
    <n v="1.0658966883750003"/>
    <n v="1.0888134671750629"/>
    <n v="384.084"/>
    <n v="0"/>
    <n v="0"/>
    <n v="0"/>
    <n v="0"/>
    <n v="0"/>
    <n v="0"/>
    <n v="0"/>
    <x v="17"/>
  </r>
  <r>
    <n v="1.4"/>
    <s v="1.4.1.3.5"/>
    <x v="4"/>
    <s v="Penetrator Cable Assemblies support"/>
    <s v="Penetrator Cable Assembly Miscellaneous supplies"/>
    <x v="5"/>
    <x v="1"/>
    <s v="M &amp; S"/>
    <m/>
    <s v="F - Parametric"/>
    <m/>
    <n v="1"/>
    <n v="0"/>
    <n v="0.55000000000000004"/>
    <s v="Off Ice"/>
    <s v="C1"/>
    <n v="0.09"/>
    <n v="17.4375"/>
    <n v="9.5906250000000011"/>
    <m/>
    <n v="125"/>
    <m/>
    <m/>
    <m/>
    <m/>
    <m/>
    <m/>
    <m/>
    <m/>
    <m/>
    <m/>
    <m/>
    <n v="0"/>
    <n v="0"/>
    <n v="125"/>
    <n v="0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4.1.5"/>
    <x v="4"/>
    <s v="String hardware final design review"/>
    <s v="String hardware final design review"/>
    <x v="6"/>
    <x v="2"/>
    <s v="Travel"/>
    <m/>
    <s v="E - Extrapolation from Actuals"/>
    <m/>
    <n v="1"/>
    <n v="0"/>
    <n v="0.55000000000000004"/>
    <s v="Off Ice"/>
    <s v="C1"/>
    <n v="0.09"/>
    <n v="502.2"/>
    <n v="276.21000000000004"/>
    <m/>
    <n v="3600"/>
    <m/>
    <m/>
    <m/>
    <m/>
    <m/>
    <m/>
    <m/>
    <m/>
    <m/>
    <m/>
    <m/>
    <n v="0"/>
    <n v="0"/>
    <n v="3600"/>
    <n v="0"/>
    <n v="0"/>
    <n v="0"/>
    <n v="0"/>
    <n v="0"/>
    <n v="0"/>
    <n v="0"/>
    <n v="0"/>
    <n v="0"/>
    <n v="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4.1.7"/>
    <x v="4"/>
    <s v="String hardware production"/>
    <s v="String hardware shipping to MCA production facility"/>
    <x v="24"/>
    <x v="0"/>
    <s v="Labor - Task"/>
    <s v="EN-ME"/>
    <s v="A - Analogy"/>
    <n v="62"/>
    <n v="62"/>
    <n v="0"/>
    <n v="0.55000000000000004"/>
    <s v="Off Ice"/>
    <s v="C3"/>
    <n v="0.2"/>
    <n v="314.13168000000007"/>
    <n v="172.77242400000006"/>
    <m/>
    <n v="8"/>
    <n v="8"/>
    <m/>
    <m/>
    <m/>
    <m/>
    <m/>
    <m/>
    <m/>
    <m/>
    <m/>
    <m/>
    <n v="16"/>
    <n v="0.10666666666666666"/>
    <n v="506.66400000000004"/>
    <n v="506.66400000000004"/>
    <n v="0"/>
    <n v="0"/>
    <n v="0"/>
    <n v="0"/>
    <n v="0"/>
    <n v="0"/>
    <n v="0"/>
    <n v="0"/>
    <n v="0"/>
    <n v="0"/>
    <n v="1013.3280000000001"/>
    <n v="557.33040000000005"/>
    <n v="1570.6584000000003"/>
    <n v="202.66560000000004"/>
    <n v="111.46608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.6584000000003"/>
    <n v="1"/>
    <n v="1.0215000000000001"/>
    <n v="1.0434622500000001"/>
    <n v="1.0658966883750003"/>
    <n v="1.0888134671750629"/>
    <n v="1013.3280000000001"/>
    <n v="0"/>
    <n v="0"/>
    <n v="0"/>
    <n v="0"/>
    <n v="0"/>
    <n v="0"/>
    <n v="0"/>
    <x v="17"/>
  </r>
  <r>
    <n v="1.4"/>
    <s v="1.4.1.4.2"/>
    <x v="4"/>
    <s v="String hardware support"/>
    <s v="String hardware miscellaneous supplies"/>
    <x v="5"/>
    <x v="1"/>
    <s v="M &amp; S"/>
    <m/>
    <s v="F - Parametric"/>
    <m/>
    <n v="1"/>
    <n v="0"/>
    <n v="0.55000000000000004"/>
    <s v="Off Ice"/>
    <s v="C1"/>
    <n v="0.09"/>
    <n v="34.875"/>
    <n v="19.181250000000002"/>
    <m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7.5"/>
    <n v="387.5"/>
    <n v="22.5"/>
    <n v="12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1"/>
    <x v="4"/>
    <s v="Off-ice training Cable SMEs (FS3)"/>
    <s v="Off-Ice Safety Training FS3 Cable SMEs (Headcount 2)"/>
    <x v="6"/>
    <x v="2"/>
    <s v="Travel"/>
    <m/>
    <s v="E - Extrapolation from Actuals"/>
    <m/>
    <n v="1"/>
    <n v="0"/>
    <n v="0.55000000000000004"/>
    <s v="On Ice"/>
    <s v="C1"/>
    <n v="0.09"/>
    <n v="502.2"/>
    <n v="276.21000000000004"/>
    <s v="standard domestic trip $1800 (x2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3600"/>
    <m/>
    <n v="0"/>
    <n v="0"/>
    <n v="0"/>
    <n v="0"/>
    <n v="0"/>
    <n v="0"/>
    <n v="0"/>
    <n v="0"/>
    <n v="0"/>
    <n v="0"/>
    <n v="0"/>
    <n v="0"/>
    <n v="360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PQ costs (Headcount 2)"/>
    <x v="5"/>
    <x v="1"/>
    <s v="M &amp; S"/>
    <m/>
    <s v="C - Engineering Buildup"/>
    <m/>
    <n v="1"/>
    <n v="0"/>
    <n v="0.55000000000000004"/>
    <s v="On Ice"/>
    <s v="C2"/>
    <n v="0.125"/>
    <n v="271.25"/>
    <n v="149.18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00"/>
    <n v="700"/>
    <m/>
    <m/>
    <n v="0"/>
    <n v="0"/>
    <n v="0"/>
    <n v="0"/>
    <n v="0"/>
    <n v="0"/>
    <n v="0"/>
    <n v="0"/>
    <n v="0"/>
    <n v="0"/>
    <n v="700"/>
    <n v="700"/>
    <n v="0"/>
    <n v="0"/>
    <n v="1400"/>
    <n v="770.00000000000011"/>
    <n v="2170"/>
    <n v="175"/>
    <n v="96.250000000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ECW costs (Headcount 2)"/>
    <x v="5"/>
    <x v="1"/>
    <s v="M &amp; S"/>
    <m/>
    <s v="C - Engineering Buildup"/>
    <m/>
    <n v="1"/>
    <n v="0"/>
    <n v="0.55000000000000004"/>
    <s v="On Ice"/>
    <s v="C2"/>
    <n v="0.125"/>
    <n v="96.875"/>
    <n v="53.28125000000000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"/>
    <n v="250"/>
    <n v="0"/>
    <n v="0"/>
    <n v="0"/>
    <n v="0"/>
    <n v="0"/>
    <n v="0"/>
    <n v="0"/>
    <n v="0"/>
    <n v="0"/>
    <n v="0"/>
    <n v="0"/>
    <n v="0"/>
    <n v="250"/>
    <n v="250"/>
    <n v="500"/>
    <n v="275"/>
    <n v="775"/>
    <n v="62.5"/>
    <n v="34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Deployment travel (Headcount 2)"/>
    <x v="7"/>
    <x v="2"/>
    <s v="Travel"/>
    <m/>
    <s v="E - Extrapolation from Actuals"/>
    <m/>
    <n v="1"/>
    <n v="0"/>
    <n v="0.55000000000000004"/>
    <s v="On Ice"/>
    <s v="C1"/>
    <n v="0.09"/>
    <n v="502.2"/>
    <n v="276.21000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0"/>
    <m/>
    <m/>
    <n v="1440"/>
    <m/>
    <m/>
    <m/>
    <m/>
    <m/>
    <m/>
    <m/>
    <n v="0"/>
    <n v="0"/>
    <n v="0"/>
    <n v="2160"/>
    <n v="0"/>
    <n v="0"/>
    <n v="1440"/>
    <n v="0"/>
    <n v="0"/>
    <n v="0"/>
    <n v="0"/>
    <n v="0"/>
    <n v="0"/>
    <n v="0"/>
    <n v="3600"/>
    <n v="1980.0000000000002"/>
    <n v="5580"/>
    <n v="324"/>
    <n v="178.20000000000002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4"/>
    <x v="4"/>
    <s v="Cable SME support for FS3 activities (slot 1)"/>
    <s v="On-Ice Cable SME support for FS3 activities (slot 1)"/>
    <x v="24"/>
    <x v="0"/>
    <s v="Labor - LoE"/>
    <s v="EN-ME"/>
    <s v="C - Engineering Buildup"/>
    <n v="62"/>
    <n v="62"/>
    <n v="0"/>
    <n v="0.55000000000000004"/>
    <s v="On Ice"/>
    <s v="C1"/>
    <n v="0.09"/>
    <n v="2825.1443032791353"/>
    <n v="1553.829366803524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"/>
    <n v="150"/>
    <n v="75"/>
    <m/>
    <m/>
    <m/>
    <m/>
    <m/>
    <m/>
    <m/>
    <m/>
    <n v="300"/>
    <n v="2"/>
    <n v="0"/>
    <n v="5062.9826223640421"/>
    <n v="10125.965244728084"/>
    <n v="5062.9826223640421"/>
    <n v="0"/>
    <n v="0"/>
    <n v="0"/>
    <n v="0"/>
    <n v="0"/>
    <n v="0"/>
    <n v="0"/>
    <n v="0"/>
    <n v="20251.930489456168"/>
    <n v="11138.561769200893"/>
    <n v="31390.492258657061"/>
    <n v="1822.6737440510551"/>
    <n v="1002.4705592280803"/>
    <n v="31390.492258657061"/>
    <n v="1"/>
    <n v="1.0215000000000001"/>
    <n v="1.0434622500000001"/>
    <n v="1.0658966883750003"/>
    <n v="1.0888134671750629"/>
    <n v="0"/>
    <n v="0"/>
    <n v="0"/>
    <n v="20251.930489456168"/>
    <n v="0"/>
    <n v="0"/>
    <n v="0"/>
    <n v="0"/>
    <x v="17"/>
  </r>
  <r>
    <n v="1.4"/>
    <s v="1.4.1.6.5"/>
    <x v="4"/>
    <s v="Cable SME support for FS3 activities (slot 2)"/>
    <s v="On-Ice Cable SME support for FS3 activities (slot 2)"/>
    <x v="26"/>
    <x v="0"/>
    <s v="Labor - LoE"/>
    <s v="EN-ME"/>
    <s v="C - Engineering Buildup"/>
    <n v="62"/>
    <n v="62"/>
    <n v="0"/>
    <n v="0.55000000000000004"/>
    <s v="On Ice"/>
    <s v="C1"/>
    <n v="0.09"/>
    <n v="1789.2580587434527"/>
    <n v="984.09193230889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0"/>
    <n v="150"/>
    <m/>
    <m/>
    <m/>
    <m/>
    <m/>
    <m/>
    <m/>
    <m/>
    <n v="190"/>
    <n v="1.2666666666666666"/>
    <n v="0"/>
    <n v="0"/>
    <n v="2700.2573985941558"/>
    <n v="10125.965244728084"/>
    <n v="0"/>
    <n v="0"/>
    <n v="0"/>
    <n v="0"/>
    <n v="0"/>
    <n v="0"/>
    <n v="0"/>
    <n v="0"/>
    <n v="12826.22264332224"/>
    <n v="7054.4224538272329"/>
    <n v="19880.645097149474"/>
    <n v="1154.3600378990016"/>
    <n v="634.89802084445091"/>
    <n v="19880.645097149474"/>
    <n v="1"/>
    <n v="1.0215000000000001"/>
    <n v="1.0434622500000001"/>
    <n v="1.0658966883750003"/>
    <n v="1.0888134671750629"/>
    <n v="0"/>
    <n v="0"/>
    <n v="0"/>
    <n v="12826.22264332224"/>
    <n v="0"/>
    <n v="0"/>
    <n v="0"/>
    <n v="0"/>
    <x v="17"/>
  </r>
  <r>
    <n v="1.4"/>
    <s v="1.4.2.2.4"/>
    <x v="4"/>
    <s v="Fabrication"/>
    <s v="Fabrication"/>
    <x v="24"/>
    <x v="0"/>
    <s v="Labor - Task"/>
    <s v="EN-ME"/>
    <s v="D - Expert Opinion"/>
    <n v="62"/>
    <n v="62"/>
    <n v="0"/>
    <n v="0.55000000000000004"/>
    <s v="Off Ice"/>
    <s v="C4"/>
    <n v="0.35"/>
    <n v="274.86522000000002"/>
    <n v="151.17587100000003"/>
    <m/>
    <n v="8"/>
    <m/>
    <m/>
    <m/>
    <m/>
    <m/>
    <m/>
    <m/>
    <m/>
    <m/>
    <m/>
    <m/>
    <n v="8"/>
    <n v="5.333333333333333E-2"/>
    <n v="506.66400000000004"/>
    <n v="0"/>
    <n v="0"/>
    <n v="0"/>
    <n v="0"/>
    <n v="0"/>
    <n v="0"/>
    <n v="0"/>
    <n v="0"/>
    <n v="0"/>
    <n v="0"/>
    <n v="0"/>
    <n v="506.66400000000004"/>
    <n v="278.66520000000003"/>
    <n v="785.32920000000013"/>
    <n v="177.33240000000001"/>
    <n v="97.53282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.32920000000013"/>
    <n v="1"/>
    <n v="1.0215000000000001"/>
    <n v="1.0434622500000001"/>
    <n v="1.0658966883750003"/>
    <n v="1.0888134671750629"/>
    <n v="506.66400000000004"/>
    <n v="0"/>
    <n v="0"/>
    <n v="0"/>
    <n v="0"/>
    <n v="0"/>
    <n v="0"/>
    <n v="0"/>
    <x v="18"/>
  </r>
  <r>
    <n v="1.4"/>
    <s v="1.4.2.2.4"/>
    <x v="4"/>
    <s v="Fabrication"/>
    <s v="SJBs"/>
    <x v="5"/>
    <x v="3"/>
    <s v="CapEx"/>
    <m/>
    <s v="D - Expert Opinion"/>
    <m/>
    <n v="1"/>
    <n v="0"/>
    <n v="0.55000000000000004"/>
    <s v="Off Ice"/>
    <s v="C4"/>
    <n v="0.35"/>
    <n v="4900"/>
    <n v="0"/>
    <m/>
    <n v="14000"/>
    <m/>
    <m/>
    <m/>
    <m/>
    <m/>
    <m/>
    <m/>
    <m/>
    <m/>
    <m/>
    <m/>
    <n v="0"/>
    <n v="0"/>
    <n v="14000"/>
    <n v="0"/>
    <n v="0"/>
    <n v="0"/>
    <n v="0"/>
    <n v="0"/>
    <n v="0"/>
    <n v="0"/>
    <n v="0"/>
    <n v="0"/>
    <n v="0"/>
    <n v="0"/>
    <n v="14000"/>
    <n v="0"/>
    <n v="14000"/>
    <n v="49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2.6"/>
    <x v="4"/>
    <s v="Pre-ship review"/>
    <s v="Pre-ship review"/>
    <x v="25"/>
    <x v="0"/>
    <s v="Labor - Task"/>
    <s v="TE"/>
    <s v="A - Analogy"/>
    <n v="47"/>
    <n v="46.67"/>
    <n v="0"/>
    <n v="0.55000000000000004"/>
    <s v="Off Ice"/>
    <s v="C2"/>
    <n v="0.125"/>
    <n v="223.24882500000004"/>
    <n v="122.78685375000003"/>
    <m/>
    <n v="24"/>
    <m/>
    <m/>
    <m/>
    <m/>
    <m/>
    <m/>
    <m/>
    <m/>
    <m/>
    <m/>
    <m/>
    <n v="24"/>
    <n v="0.16"/>
    <n v="1152.2520000000002"/>
    <n v="0"/>
    <n v="0"/>
    <n v="0"/>
    <n v="0"/>
    <n v="0"/>
    <n v="0"/>
    <n v="0"/>
    <n v="0"/>
    <n v="0"/>
    <n v="0"/>
    <n v="0"/>
    <n v="1152.2520000000002"/>
    <n v="633.73860000000013"/>
    <n v="1785.9906000000003"/>
    <n v="144.03150000000002"/>
    <n v="79.21732500000001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.9906000000003"/>
    <n v="1"/>
    <n v="1.0215000000000001"/>
    <n v="1.0434622500000001"/>
    <n v="1.0658966883750003"/>
    <n v="1.0888134671750629"/>
    <n v="1152.2520000000002"/>
    <n v="0"/>
    <n v="0"/>
    <n v="0"/>
    <n v="0"/>
    <n v="0"/>
    <n v="0"/>
    <n v="0"/>
    <x v="18"/>
  </r>
  <r>
    <n v="1.4"/>
    <s v="1.4.2.2.6"/>
    <x v="4"/>
    <s v="Pre-ship review"/>
    <s v="Pre-ship review"/>
    <x v="24"/>
    <x v="0"/>
    <s v="Labor - Task"/>
    <s v="EN-ME"/>
    <s v="A - Analogy"/>
    <n v="62"/>
    <n v="62"/>
    <n v="0"/>
    <n v="0.55000000000000004"/>
    <s v="Off Ice"/>
    <s v="C2"/>
    <n v="0.125"/>
    <n v="294.49845000000005"/>
    <n v="161.97414750000004"/>
    <m/>
    <n v="24"/>
    <m/>
    <m/>
    <m/>
    <m/>
    <m/>
    <m/>
    <m/>
    <m/>
    <m/>
    <m/>
    <m/>
    <n v="24"/>
    <n v="0.16"/>
    <n v="1519.9920000000002"/>
    <n v="0"/>
    <n v="0"/>
    <n v="0"/>
    <n v="0"/>
    <n v="0"/>
    <n v="0"/>
    <n v="0"/>
    <n v="0"/>
    <n v="0"/>
    <n v="0"/>
    <n v="0"/>
    <n v="1519.9920000000002"/>
    <n v="835.99560000000019"/>
    <n v="2355.9876000000004"/>
    <n v="189.99900000000002"/>
    <n v="104.49945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5.9876000000004"/>
    <n v="1"/>
    <n v="1.0215000000000001"/>
    <n v="1.0434622500000001"/>
    <n v="1.0658966883750003"/>
    <n v="1.0888134671750629"/>
    <n v="1519.9920000000002"/>
    <n v="0"/>
    <n v="0"/>
    <n v="0"/>
    <n v="0"/>
    <n v="0"/>
    <n v="0"/>
    <n v="0"/>
    <x v="18"/>
  </r>
  <r>
    <n v="1.4"/>
    <s v="1.4.2.2.6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350.28696766500008"/>
    <n v="185.65209286245005"/>
    <m/>
    <n v="24"/>
    <m/>
    <m/>
    <m/>
    <m/>
    <m/>
    <m/>
    <m/>
    <m/>
    <m/>
    <m/>
    <m/>
    <n v="24"/>
    <n v="0.16"/>
    <n v="1831.5658440000004"/>
    <n v="0"/>
    <n v="0"/>
    <n v="0"/>
    <n v="0"/>
    <n v="0"/>
    <n v="0"/>
    <n v="0"/>
    <n v="0"/>
    <n v="0"/>
    <n v="0"/>
    <n v="0"/>
    <n v="1831.5658440000004"/>
    <n v="970.7298973200003"/>
    <n v="2802.2957413200006"/>
    <n v="228.94573050000005"/>
    <n v="121.341237165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6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8"/>
  </r>
  <r>
    <n v="1.4"/>
    <s v="1.4.2.2.6"/>
    <x v="4"/>
    <s v="Pre-ship review"/>
    <s v="Shipping to PTH"/>
    <x v="24"/>
    <x v="0"/>
    <s v="Labor - Task"/>
    <s v="EN-ME"/>
    <s v="D - Expert Opinion"/>
    <n v="62"/>
    <n v="62"/>
    <n v="0"/>
    <n v="0.55000000000000004"/>
    <s v="Off Ice"/>
    <s v="C3"/>
    <n v="0.2"/>
    <n v="471.19752000000011"/>
    <n v="259.15863600000006"/>
    <m/>
    <n v="24"/>
    <m/>
    <m/>
    <m/>
    <m/>
    <m/>
    <m/>
    <m/>
    <m/>
    <m/>
    <m/>
    <m/>
    <n v="24"/>
    <n v="0.16"/>
    <n v="1519.9920000000002"/>
    <n v="0"/>
    <n v="0"/>
    <n v="0"/>
    <n v="0"/>
    <n v="0"/>
    <n v="0"/>
    <n v="0"/>
    <n v="0"/>
    <n v="0"/>
    <n v="0"/>
    <n v="0"/>
    <n v="1519.9920000000002"/>
    <n v="835.99560000000019"/>
    <n v="2355.9876000000004"/>
    <n v="303.99840000000006"/>
    <n v="167.19912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5.9876000000004"/>
    <n v="1"/>
    <n v="1.0215000000000001"/>
    <n v="1.0434622500000001"/>
    <n v="1.0658966883750003"/>
    <n v="1.0888134671750629"/>
    <n v="1519.9920000000002"/>
    <n v="0"/>
    <n v="0"/>
    <n v="0"/>
    <n v="0"/>
    <n v="0"/>
    <n v="0"/>
    <n v="0"/>
    <x v="18"/>
  </r>
  <r>
    <n v="1.4"/>
    <s v="1.4.2.2.6"/>
    <x v="4"/>
    <s v="Pre-ship review"/>
    <s v="Shipping costs to PTH"/>
    <x v="5"/>
    <x v="1"/>
    <s v="M &amp; S"/>
    <m/>
    <s v="D - Expert Opinion"/>
    <m/>
    <n v="1"/>
    <n v="0"/>
    <n v="0.55000000000000004"/>
    <s v="Off Ice"/>
    <s v="C4"/>
    <n v="0.35"/>
    <n v="813.75"/>
    <n v="447.56250000000006"/>
    <m/>
    <n v="1500"/>
    <m/>
    <m/>
    <m/>
    <m/>
    <m/>
    <m/>
    <m/>
    <m/>
    <m/>
    <m/>
    <m/>
    <n v="0"/>
    <n v="0"/>
    <n v="1500"/>
    <n v="0"/>
    <n v="0"/>
    <n v="0"/>
    <n v="0"/>
    <n v="0"/>
    <n v="0"/>
    <n v="0"/>
    <n v="0"/>
    <n v="0"/>
    <n v="0"/>
    <n v="0"/>
    <n v="1500"/>
    <n v="825.00000000000011"/>
    <n v="2325"/>
    <n v="525"/>
    <n v="28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2.8"/>
    <x v="4"/>
    <s v="Surface Junction Box support"/>
    <s v="Surface Junction Box miscellaneous supplies"/>
    <x v="5"/>
    <x v="1"/>
    <s v="M &amp; S"/>
    <m/>
    <s v="F - Parametric"/>
    <m/>
    <n v="1"/>
    <n v="0"/>
    <n v="0.55000000000000004"/>
    <s v="Off Ice"/>
    <s v="C1"/>
    <n v="0.09"/>
    <n v="17.4375"/>
    <n v="9.5906250000000011"/>
    <m/>
    <m/>
    <n v="125"/>
    <m/>
    <m/>
    <m/>
    <m/>
    <m/>
    <m/>
    <m/>
    <m/>
    <m/>
    <m/>
    <n v="0"/>
    <n v="0"/>
    <n v="0"/>
    <n v="125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2.3"/>
    <x v="0"/>
    <s v="Fabrication"/>
    <s v="Fabrication"/>
    <x v="27"/>
    <x v="0"/>
    <s v="Labor - Task"/>
    <s v="SS"/>
    <s v="D - Expert Opinion"/>
    <n v="55.34"/>
    <n v="66"/>
    <n v="0.35"/>
    <n v="0.53"/>
    <s v="Off Ice"/>
    <s v="C4"/>
    <n v="0.35"/>
    <n v="817.33625788500024"/>
    <n v="433.18821667905013"/>
    <m/>
    <n v="20"/>
    <m/>
    <m/>
    <m/>
    <m/>
    <m/>
    <m/>
    <m/>
    <m/>
    <m/>
    <m/>
    <m/>
    <n v="20"/>
    <n v="0.13333333333333333"/>
    <n v="1526.3048700000004"/>
    <n v="0"/>
    <n v="0"/>
    <n v="0"/>
    <n v="0"/>
    <n v="0"/>
    <n v="0"/>
    <n v="0"/>
    <n v="0"/>
    <n v="0"/>
    <n v="0"/>
    <n v="0"/>
    <n v="1526.3048700000004"/>
    <n v="808.94158110000023"/>
    <n v="2335.2464511000007"/>
    <n v="534.20670450000011"/>
    <n v="283.129553385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5.2464511000007"/>
    <n v="1"/>
    <n v="1.0215000000000001"/>
    <n v="1.0434622500000001"/>
    <n v="1.0658966883750003"/>
    <n v="1.0888134671750629"/>
    <n v="1130.5962000000002"/>
    <n v="0"/>
    <n v="0"/>
    <n v="0"/>
    <n v="395.70867000000004"/>
    <n v="0"/>
    <n v="0"/>
    <n v="0"/>
    <x v="18"/>
  </r>
  <r>
    <n v="1.4"/>
    <s v="1.4.2.3.2.4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116.76232255500001"/>
    <n v="61.884030954150006"/>
    <m/>
    <m/>
    <n v="8"/>
    <m/>
    <m/>
    <m/>
    <m/>
    <m/>
    <m/>
    <m/>
    <m/>
    <m/>
    <m/>
    <n v="8"/>
    <n v="5.333333333333333E-2"/>
    <n v="0"/>
    <n v="610.52194800000007"/>
    <n v="0"/>
    <n v="0"/>
    <n v="0"/>
    <n v="0"/>
    <n v="0"/>
    <n v="0"/>
    <n v="0"/>
    <n v="0"/>
    <n v="0"/>
    <n v="0"/>
    <n v="610.52194800000007"/>
    <n v="323.57663244000003"/>
    <n v="934.09858044000009"/>
    <n v="76.315243500000008"/>
    <n v="40.447079055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.09858044000009"/>
    <n v="1"/>
    <n v="1.0215000000000001"/>
    <n v="1.0434622500000001"/>
    <n v="1.0658966883750003"/>
    <n v="1.0888134671750629"/>
    <n v="452.23848000000004"/>
    <n v="0"/>
    <n v="0"/>
    <n v="0"/>
    <n v="158.283468"/>
    <n v="0"/>
    <n v="0"/>
    <n v="0"/>
    <x v="18"/>
  </r>
  <r>
    <n v="1.4"/>
    <s v="1.4.2.3.2.5"/>
    <x v="0"/>
    <s v="Shipping to PTH (NB: small -- RDD 9/15/23 for ComSur FY25, ROS 12/15/23)"/>
    <s v="Shipping to PTH (NB: small)"/>
    <x v="27"/>
    <x v="0"/>
    <s v="Labor - Task"/>
    <s v="SS"/>
    <s v="D - Expert Opinion"/>
    <n v="55.34"/>
    <n v="66"/>
    <n v="0.35"/>
    <n v="0.53"/>
    <s v="Off Ice"/>
    <s v="C3"/>
    <n v="0.2"/>
    <n v="373.63943217600007"/>
    <n v="198.02889905328004"/>
    <m/>
    <m/>
    <n v="8"/>
    <n v="8"/>
    <m/>
    <m/>
    <m/>
    <m/>
    <m/>
    <m/>
    <m/>
    <m/>
    <m/>
    <n v="16"/>
    <n v="0.10666666666666666"/>
    <n v="0"/>
    <n v="610.52194800000007"/>
    <n v="610.52194800000007"/>
    <n v="0"/>
    <n v="0"/>
    <n v="0"/>
    <n v="0"/>
    <n v="0"/>
    <n v="0"/>
    <n v="0"/>
    <n v="0"/>
    <n v="0"/>
    <n v="1221.0438960000001"/>
    <n v="647.15326488000005"/>
    <n v="1868.1971608800002"/>
    <n v="244.20877920000004"/>
    <n v="129.43065297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8"/>
  </r>
  <r>
    <n v="1.4"/>
    <s v="1.4.2.3.2.5"/>
    <x v="0"/>
    <s v="Shipping to PTH (NB: small -- RDD 9/15/23 for ComSur FY25, ROS 12/15/23)"/>
    <s v="Shipping costs"/>
    <x v="5"/>
    <x v="1"/>
    <s v="M &amp; S"/>
    <m/>
    <s v="D - Expert Opinion"/>
    <m/>
    <n v="1"/>
    <n v="0"/>
    <n v="0.53"/>
    <s v="Off Ice"/>
    <s v="C4"/>
    <n v="0.35"/>
    <n v="535.5"/>
    <n v="283.815"/>
    <m/>
    <m/>
    <n v="1000"/>
    <m/>
    <m/>
    <m/>
    <m/>
    <m/>
    <m/>
    <m/>
    <m/>
    <m/>
    <m/>
    <n v="0"/>
    <n v="0"/>
    <n v="0"/>
    <n v="1000"/>
    <n v="0"/>
    <n v="0"/>
    <n v="0"/>
    <n v="0"/>
    <n v="0"/>
    <n v="0"/>
    <n v="0"/>
    <n v="0"/>
    <n v="0"/>
    <n v="0"/>
    <n v="1000"/>
    <n v="530"/>
    <n v="1530"/>
    <n v="350"/>
    <n v="185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3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980.80350946200019"/>
    <n v="519.82586001486015"/>
    <m/>
    <m/>
    <m/>
    <m/>
    <m/>
    <n v="24"/>
    <m/>
    <m/>
    <m/>
    <m/>
    <m/>
    <m/>
    <m/>
    <n v="24"/>
    <n v="0.16"/>
    <n v="0"/>
    <n v="0"/>
    <n v="0"/>
    <n v="0"/>
    <n v="1831.5658440000004"/>
    <n v="0"/>
    <n v="0"/>
    <n v="0"/>
    <n v="0"/>
    <n v="0"/>
    <n v="0"/>
    <n v="0"/>
    <n v="1831.5658440000004"/>
    <n v="970.7298973200003"/>
    <n v="2802.2957413200006"/>
    <n v="641.04804540000009"/>
    <n v="339.755464062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6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8"/>
  </r>
  <r>
    <n v="1.4"/>
    <s v="1.4.2.3.3.3"/>
    <x v="0"/>
    <s v="Final design review"/>
    <s v="Final design review"/>
    <x v="27"/>
    <x v="0"/>
    <s v="Labor - Task"/>
    <s v="SS"/>
    <s v="A - Analogy"/>
    <n v="55.34"/>
    <n v="66"/>
    <n v="0.35"/>
    <n v="0.53"/>
    <s v="Off Ice"/>
    <s v="C2"/>
    <n v="0.125"/>
    <n v="817.33625788500012"/>
    <n v="433.18821667905007"/>
    <m/>
    <m/>
    <m/>
    <m/>
    <m/>
    <m/>
    <n v="56"/>
    <m/>
    <m/>
    <m/>
    <m/>
    <m/>
    <m/>
    <n v="56"/>
    <n v="0.37333333333333329"/>
    <n v="0"/>
    <n v="0"/>
    <n v="0"/>
    <n v="0"/>
    <n v="0"/>
    <n v="4273.6536360000009"/>
    <n v="0"/>
    <n v="0"/>
    <n v="0"/>
    <n v="0"/>
    <n v="0"/>
    <n v="0"/>
    <n v="4273.6536360000009"/>
    <n v="2265.0364270800005"/>
    <n v="6538.690063080001"/>
    <n v="534.20670450000011"/>
    <n v="283.129553385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8.690063080001"/>
    <n v="1"/>
    <n v="1.0215000000000001"/>
    <n v="1.0434622500000001"/>
    <n v="1.0658966883750003"/>
    <n v="1.0888134671750629"/>
    <n v="3165.6693600000003"/>
    <n v="0"/>
    <n v="0"/>
    <n v="0"/>
    <n v="1107.9842760000001"/>
    <n v="0"/>
    <n v="0"/>
    <n v="0"/>
    <x v="18"/>
  </r>
  <r>
    <n v="1.4"/>
    <s v="1.4.2.3.3.4"/>
    <x v="0"/>
    <s v="Procurement"/>
    <s v="Procurement"/>
    <x v="27"/>
    <x v="0"/>
    <s v="Labor - Task"/>
    <s v="SS"/>
    <s v="D - Expert Opinion"/>
    <n v="55.34"/>
    <n v="66"/>
    <n v="0.35"/>
    <n v="0.53"/>
    <s v="Off Ice"/>
    <s v="C3"/>
    <n v="0.2"/>
    <n v="373.63943217600007"/>
    <n v="198.02889905328004"/>
    <m/>
    <m/>
    <m/>
    <m/>
    <m/>
    <m/>
    <n v="8"/>
    <n v="8"/>
    <m/>
    <m/>
    <m/>
    <m/>
    <m/>
    <n v="16"/>
    <n v="0.10666666666666666"/>
    <n v="0"/>
    <n v="0"/>
    <n v="0"/>
    <n v="0"/>
    <n v="0"/>
    <n v="610.52194800000007"/>
    <n v="610.52194800000007"/>
    <n v="0"/>
    <n v="0"/>
    <n v="0"/>
    <n v="0"/>
    <n v="0"/>
    <n v="1221.0438960000001"/>
    <n v="647.15326488000005"/>
    <n v="1868.1971608800002"/>
    <n v="244.20877920000004"/>
    <n v="129.43065297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8"/>
  </r>
  <r>
    <n v="1.4"/>
    <s v="1.4.2.3.3.4"/>
    <x v="4"/>
    <s v="Procurement"/>
    <s v="Procurement"/>
    <x v="25"/>
    <x v="0"/>
    <s v="Labor - LoE"/>
    <s v="TE"/>
    <s v="A - Analogy"/>
    <n v="47"/>
    <n v="46.67"/>
    <n v="0"/>
    <n v="0.55000000000000004"/>
    <s v="Off Ice"/>
    <s v="C1"/>
    <n v="0.09"/>
    <n v="267.89859000000001"/>
    <n v="147.34422450000002"/>
    <m/>
    <m/>
    <m/>
    <m/>
    <m/>
    <m/>
    <n v="8"/>
    <n v="8"/>
    <n v="8"/>
    <n v="8"/>
    <n v="8"/>
    <m/>
    <m/>
    <n v="40"/>
    <n v="0.26666666666666666"/>
    <n v="0"/>
    <n v="0"/>
    <n v="0"/>
    <n v="0"/>
    <n v="0"/>
    <n v="384.084"/>
    <n v="384.084"/>
    <n v="384.084"/>
    <n v="384.084"/>
    <n v="384.084"/>
    <n v="0"/>
    <n v="0"/>
    <n v="1920.42"/>
    <n v="1056.2310000000002"/>
    <n v="2976.6510000000003"/>
    <n v="172.83779999999999"/>
    <n v="95.06079000000001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8"/>
  </r>
  <r>
    <n v="1.4"/>
    <s v="1.4.2.3.3.4"/>
    <x v="0"/>
    <s v="Procurement"/>
    <s v="Patch cables (169)"/>
    <x v="5"/>
    <x v="1"/>
    <s v="M &amp; S"/>
    <m/>
    <s v="C - Engineering Buildup"/>
    <m/>
    <n v="1"/>
    <n v="0"/>
    <n v="0.53"/>
    <s v="Off Ice"/>
    <s v="C2"/>
    <n v="0.125"/>
    <n v="5656.21875"/>
    <n v="2997.7959375"/>
    <m/>
    <m/>
    <m/>
    <m/>
    <m/>
    <m/>
    <m/>
    <m/>
    <n v="29575"/>
    <m/>
    <m/>
    <m/>
    <m/>
    <n v="0"/>
    <n v="0"/>
    <n v="0"/>
    <n v="0"/>
    <n v="0"/>
    <n v="0"/>
    <n v="0"/>
    <n v="0"/>
    <n v="0"/>
    <n v="29575"/>
    <n v="0"/>
    <n v="0"/>
    <n v="0"/>
    <n v="0"/>
    <n v="29575"/>
    <n v="15674.75"/>
    <n v="45249.75"/>
    <n v="3696.875"/>
    <n v="1959.34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49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3.5"/>
    <x v="4"/>
    <s v="Production"/>
    <s v="Production"/>
    <x v="25"/>
    <x v="0"/>
    <s v="Labor - Task"/>
    <s v="TE"/>
    <s v="D - Expert Opinion"/>
    <n v="47"/>
    <n v="46.67"/>
    <n v="0"/>
    <n v="0.55000000000000004"/>
    <s v="Off Ice"/>
    <s v="C3"/>
    <n v="0.2"/>
    <n v="2688.5855994750004"/>
    <n v="1478.7220797112504"/>
    <m/>
    <m/>
    <m/>
    <m/>
    <m/>
    <m/>
    <m/>
    <m/>
    <m/>
    <m/>
    <n v="50"/>
    <n v="50"/>
    <n v="50"/>
    <n v="150"/>
    <n v="1"/>
    <n v="0"/>
    <n v="0"/>
    <n v="0"/>
    <n v="0"/>
    <n v="0"/>
    <n v="0"/>
    <n v="0"/>
    <n v="0"/>
    <n v="0"/>
    <n v="2400.5250000000001"/>
    <n v="2400.5250000000001"/>
    <n v="2400.5250000000001"/>
    <n v="7201.5750000000007"/>
    <n v="3960.8662500000009"/>
    <n v="11162.441250000002"/>
    <n v="1440.3150000000003"/>
    <n v="792.17325000000028"/>
    <n v="30"/>
    <m/>
    <m/>
    <m/>
    <m/>
    <m/>
    <m/>
    <m/>
    <m/>
    <m/>
    <m/>
    <m/>
    <n v="30"/>
    <n v="0.2"/>
    <n v="1471.2817725000002"/>
    <n v="0"/>
    <n v="0"/>
    <n v="0"/>
    <n v="0"/>
    <n v="0"/>
    <n v="0"/>
    <n v="0"/>
    <n v="0"/>
    <n v="0"/>
    <n v="0"/>
    <n v="0"/>
    <n v="1471.2817725000002"/>
    <n v="809.20497487500018"/>
    <n v="2280.4867473750005"/>
    <n v="294.25635450000004"/>
    <n v="161.840994975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42.927997375002"/>
    <n v="1"/>
    <n v="1.0215000000000001"/>
    <n v="1.0434622500000001"/>
    <n v="1.0658966883750003"/>
    <n v="1.0888134671750629"/>
    <n v="7201.5750000000007"/>
    <n v="1471.2817725000002"/>
    <n v="0"/>
    <n v="0"/>
    <n v="0"/>
    <n v="0"/>
    <n v="0"/>
    <n v="0"/>
    <x v="18"/>
  </r>
  <r>
    <n v="1.4"/>
    <s v="1.4.2.3.3.6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357.81813746979765"/>
    <n v="189.643612858992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m/>
    <m/>
    <m/>
    <m/>
    <m/>
    <m/>
    <m/>
    <m/>
    <m/>
    <m/>
    <m/>
    <n v="24"/>
    <n v="0.16"/>
    <n v="1870.9445096460006"/>
    <n v="0"/>
    <n v="0"/>
    <n v="0"/>
    <n v="0"/>
    <n v="0"/>
    <n v="0"/>
    <n v="0"/>
    <n v="0"/>
    <n v="0"/>
    <n v="0"/>
    <n v="0"/>
    <n v="1870.9445096460006"/>
    <n v="991.60059011238036"/>
    <n v="2862.5450997583812"/>
    <n v="233.86806370575007"/>
    <n v="123.9500737640475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5450997583812"/>
    <n v="1"/>
    <n v="1.0215000000000001"/>
    <n v="1.0434622500000001"/>
    <n v="1.0658966883750003"/>
    <n v="1.0888134671750629"/>
    <n v="0"/>
    <n v="1385.8848219600002"/>
    <n v="0"/>
    <n v="0"/>
    <n v="0"/>
    <n v="485.05968768600002"/>
    <n v="0"/>
    <n v="0"/>
    <x v="18"/>
  </r>
  <r>
    <n v="1.4"/>
    <s v="1.4.2.3.3.7"/>
    <x v="4"/>
    <s v="Shipping to PTH (RDD 9/15/24 for FY25 ComSur, ROS 12/1/24)"/>
    <s v="Shipping to PTH"/>
    <x v="25"/>
    <x v="0"/>
    <s v="Labor - Task"/>
    <s v="TE"/>
    <s v="D - Expert Opinion"/>
    <n v="47"/>
    <n v="46.67"/>
    <n v="0"/>
    <n v="0.55000000000000004"/>
    <s v="Off Ice"/>
    <s v="C3"/>
    <n v="0.2"/>
    <n v="486.50383944000015"/>
    <n v="267.5771116920001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m/>
    <m/>
    <m/>
    <m/>
    <m/>
    <m/>
    <m/>
    <m/>
    <m/>
    <m/>
    <n v="32"/>
    <n v="0.21333333333333332"/>
    <n v="1177.0254180000002"/>
    <n v="392.34180600000008"/>
    <n v="0"/>
    <n v="0"/>
    <n v="0"/>
    <n v="0"/>
    <n v="0"/>
    <n v="0"/>
    <n v="0"/>
    <n v="0"/>
    <n v="0"/>
    <n v="0"/>
    <n v="1569.3672240000003"/>
    <n v="863.15197320000027"/>
    <n v="2432.5191972000007"/>
    <n v="313.87344480000007"/>
    <n v="172.630394640000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.5191972000007"/>
    <n v="1"/>
    <n v="1.0215000000000001"/>
    <n v="1.0434622500000001"/>
    <n v="1.0658966883750003"/>
    <n v="1.0888134671750629"/>
    <n v="0"/>
    <n v="1569.3672240000003"/>
    <n v="0"/>
    <n v="0"/>
    <n v="0"/>
    <n v="0"/>
    <n v="0"/>
    <n v="0"/>
    <x v="18"/>
  </r>
  <r>
    <n v="1.4"/>
    <s v="1.4.2.3.3.7"/>
    <x v="0"/>
    <s v="Shipping to PTH (RDD 9/15/24 for FY25 ComSur, ROS 12/1/24)"/>
    <s v="Patch cable shipping costs"/>
    <x v="5"/>
    <x v="1"/>
    <s v="M &amp; S"/>
    <m/>
    <s v="D - Expert Opinion"/>
    <m/>
    <n v="1"/>
    <n v="0"/>
    <n v="0.53"/>
    <s v="Off Ice"/>
    <s v="C4"/>
    <n v="0.35"/>
    <n v="642.59999999999991"/>
    <n v="340.5779999999999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0"/>
    <m/>
    <m/>
    <m/>
    <m/>
    <m/>
    <m/>
    <m/>
    <m/>
    <m/>
    <m/>
    <n v="0"/>
    <n v="0"/>
    <n v="0"/>
    <n v="1200"/>
    <n v="0"/>
    <n v="0"/>
    <n v="0"/>
    <n v="0"/>
    <n v="0"/>
    <n v="0"/>
    <n v="0"/>
    <n v="0"/>
    <n v="0"/>
    <n v="0"/>
    <n v="1200"/>
    <n v="636"/>
    <n v="1836"/>
    <n v="420"/>
    <n v="222.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4"/>
    <x v="0"/>
    <s v="ICL Upgrade support"/>
    <s v="ICL Upgrade Support miscellaneous supplies"/>
    <x v="5"/>
    <x v="1"/>
    <s v="M &amp; S"/>
    <m/>
    <s v="F - Parametric"/>
    <m/>
    <n v="1"/>
    <n v="0"/>
    <n v="0.53"/>
    <s v="Off Ice"/>
    <s v="C1"/>
    <n v="0.09"/>
    <n v="240.97499999999999"/>
    <n v="127.71675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2.5"/>
    <n v="382.5"/>
    <n v="22.5"/>
    <n v="11.924999999999999"/>
    <n v="267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PQ costs (Headcount 2)"/>
    <x v="5"/>
    <x v="1"/>
    <s v="M &amp; S"/>
    <m/>
    <s v="C - Engineering Buildup"/>
    <m/>
    <n v="1"/>
    <n v="0"/>
    <n v="0.55000000000000004"/>
    <s v="On Ice"/>
    <s v="C2"/>
    <n v="0.125"/>
    <n v="271.25"/>
    <n v="149.18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00"/>
    <n v="700"/>
    <m/>
    <m/>
    <n v="0"/>
    <n v="0"/>
    <n v="0"/>
    <n v="0"/>
    <n v="0"/>
    <n v="0"/>
    <n v="0"/>
    <n v="0"/>
    <n v="0"/>
    <n v="0"/>
    <n v="700"/>
    <n v="700"/>
    <n v="0"/>
    <n v="0"/>
    <n v="1400"/>
    <n v="770.00000000000011"/>
    <n v="2170"/>
    <n v="175"/>
    <n v="96.250000000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ECW costs (Headcount 2)"/>
    <x v="5"/>
    <x v="1"/>
    <s v="M &amp; S"/>
    <m/>
    <s v="C - Engineering Buildup"/>
    <m/>
    <n v="1"/>
    <n v="0"/>
    <n v="0.55000000000000004"/>
    <s v="On Ice"/>
    <s v="C2"/>
    <n v="0.125"/>
    <n v="96.875"/>
    <n v="53.28125000000000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"/>
    <n v="250"/>
    <n v="0"/>
    <n v="0"/>
    <n v="0"/>
    <n v="0"/>
    <n v="0"/>
    <n v="0"/>
    <n v="0"/>
    <n v="0"/>
    <n v="0"/>
    <n v="0"/>
    <n v="0"/>
    <n v="0"/>
    <n v="250"/>
    <n v="250"/>
    <n v="500"/>
    <n v="275"/>
    <n v="775"/>
    <n v="62.5"/>
    <n v="34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Deployment travel (Headcount 2)"/>
    <x v="7"/>
    <x v="2"/>
    <s v="Travel"/>
    <m/>
    <s v="E - Extrapolation from Actuals"/>
    <m/>
    <n v="1"/>
    <n v="0"/>
    <n v="0.55000000000000004"/>
    <s v="On Ice"/>
    <s v="C1"/>
    <n v="0.09"/>
    <n v="502.2"/>
    <n v="276.21000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0"/>
    <m/>
    <m/>
    <n v="1440"/>
    <m/>
    <m/>
    <m/>
    <m/>
    <m/>
    <m/>
    <m/>
    <n v="0"/>
    <n v="0"/>
    <n v="0"/>
    <n v="2160"/>
    <n v="0"/>
    <n v="0"/>
    <n v="1440"/>
    <n v="0"/>
    <n v="0"/>
    <n v="0"/>
    <n v="0"/>
    <n v="0"/>
    <n v="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5"/>
    <x v="4"/>
    <s v="Cable SME support for FS2 activities (slot 1)"/>
    <s v="Cable SME support for FS2 activities (slot 1)"/>
    <x v="24"/>
    <x v="0"/>
    <s v="Labor - LoE"/>
    <s v="EN-ME"/>
    <s v="C - Engineering Buildup"/>
    <n v="62"/>
    <n v="62"/>
    <n v="0"/>
    <n v="0.55000000000000004"/>
    <s v="On Ice"/>
    <s v="C1"/>
    <n v="0.09"/>
    <n v="1060.1781526418683"/>
    <n v="583.0979839530276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5"/>
    <n v="40"/>
    <m/>
    <m/>
    <m/>
    <m/>
    <m/>
    <m/>
    <m/>
    <m/>
    <n v="115"/>
    <n v="0.76666666666666661"/>
    <n v="0"/>
    <n v="0"/>
    <n v="4956.419600943751"/>
    <n v="2643.4237871700007"/>
    <n v="0"/>
    <n v="0"/>
    <n v="0"/>
    <n v="0"/>
    <n v="0"/>
    <n v="0"/>
    <n v="0"/>
    <n v="0"/>
    <n v="7599.8433881137516"/>
    <n v="4179.9138634625633"/>
    <n v="11779.757251576315"/>
    <n v="683.98590493023767"/>
    <n v="376.1922477116306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9.757251576315"/>
    <n v="1"/>
    <n v="1.0215000000000001"/>
    <n v="1.0434622500000001"/>
    <n v="1.0658966883750003"/>
    <n v="1.0888134671750629"/>
    <n v="0"/>
    <n v="0"/>
    <n v="7599.8433881137516"/>
    <n v="0"/>
    <n v="0"/>
    <n v="0"/>
    <n v="0"/>
    <n v="0"/>
    <x v="18"/>
  </r>
  <r>
    <n v="1.4"/>
    <s v="1.4.2.4.6"/>
    <x v="4"/>
    <s v="Cable SME support for FS2 activities (slot 2)"/>
    <s v="Cable SME support for FS2 activities (slot 2)"/>
    <x v="28"/>
    <x v="0"/>
    <s v="Labor - LoE"/>
    <s v="EN-EE"/>
    <s v="C - Engineering Buildup"/>
    <n v="72"/>
    <n v="72"/>
    <n v="0"/>
    <n v="0.55000000000000004"/>
    <s v="On Ice"/>
    <s v="C1"/>
    <n v="0.09"/>
    <n v="1605.8799507057754"/>
    <n v="883.233972888176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5"/>
    <n v="75"/>
    <m/>
    <m/>
    <m/>
    <m/>
    <m/>
    <m/>
    <m/>
    <m/>
    <n v="150"/>
    <n v="1"/>
    <n v="0"/>
    <n v="0"/>
    <n v="5755.8421172250019"/>
    <n v="5755.8421172250019"/>
    <n v="0"/>
    <n v="0"/>
    <n v="0"/>
    <n v="0"/>
    <n v="0"/>
    <n v="0"/>
    <n v="0"/>
    <n v="0"/>
    <n v="11511.684234450004"/>
    <n v="6331.426328947503"/>
    <n v="17843.110563397506"/>
    <n v="1036.0515811005002"/>
    <n v="569.8283696052752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3.110563397506"/>
    <n v="1"/>
    <n v="1.0215000000000001"/>
    <n v="1.0434622500000001"/>
    <n v="1.0658966883750003"/>
    <n v="1.0888134671750629"/>
    <n v="0"/>
    <n v="0"/>
    <n v="11511.684234450004"/>
    <n v="0"/>
    <n v="0"/>
    <n v="0"/>
    <n v="0"/>
    <n v="0"/>
    <x v="18"/>
  </r>
  <r>
    <n v="1.4"/>
    <s v="1.4.4.1.1.1"/>
    <x v="0"/>
    <s v="Procurement"/>
    <s v="Procurement"/>
    <x v="27"/>
    <x v="0"/>
    <s v="Labor - LoE"/>
    <s v="SS"/>
    <s v="A - Analogy"/>
    <n v="55.34"/>
    <n v="66"/>
    <n v="0.35"/>
    <n v="0.53"/>
    <s v="Off Ice"/>
    <s v="C1"/>
    <n v="0.09"/>
    <n v="420.34436119800006"/>
    <n v="222.78251143494003"/>
    <m/>
    <n v="8"/>
    <n v="8"/>
    <n v="8"/>
    <n v="8"/>
    <n v="8"/>
    <m/>
    <m/>
    <m/>
    <m/>
    <m/>
    <m/>
    <m/>
    <n v="40"/>
    <n v="0.26666666666666666"/>
    <n v="610.52194800000007"/>
    <n v="610.52194800000007"/>
    <n v="610.52194800000007"/>
    <n v="610.52194800000007"/>
    <n v="610.52194800000007"/>
    <n v="0"/>
    <n v="0"/>
    <n v="0"/>
    <n v="0"/>
    <n v="0"/>
    <n v="0"/>
    <n v="0"/>
    <n v="3052.6097400000003"/>
    <n v="1617.8831622000002"/>
    <n v="4670.4929022000006"/>
    <n v="274.73487660000001"/>
    <n v="145.609484598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06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1.1.1"/>
    <x v="0"/>
    <s v="Procurement"/>
    <s v="White Rabbit OEM nodes for NTS and SPTS (10 total, 6 to be purchased)"/>
    <x v="5"/>
    <x v="3"/>
    <s v="CapEx"/>
    <m/>
    <s v="C - Engineering Buildup"/>
    <m/>
    <n v="1"/>
    <n v="0"/>
    <n v="0.53"/>
    <s v="Off Ice"/>
    <s v="C2"/>
    <n v="0.125"/>
    <n v="809.375"/>
    <n v="0"/>
    <s v="4 already purchased by NvE, 6 more planned"/>
    <n v="6475"/>
    <m/>
    <m/>
    <m/>
    <m/>
    <m/>
    <m/>
    <m/>
    <m/>
    <m/>
    <m/>
    <m/>
    <n v="0"/>
    <n v="0"/>
    <n v="6475"/>
    <n v="0"/>
    <n v="0"/>
    <n v="0"/>
    <n v="0"/>
    <n v="0"/>
    <n v="0"/>
    <n v="0"/>
    <n v="0"/>
    <n v="0"/>
    <n v="0"/>
    <n v="0"/>
    <n v="6475"/>
    <n v="0"/>
    <n v="6475"/>
    <n v="80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1"/>
    <x v="0"/>
    <s v="Procurement"/>
    <s v="White Rabbit OEM nodes for ICL (10)"/>
    <x v="5"/>
    <x v="3"/>
    <s v="CapEx"/>
    <m/>
    <s v="C - Engineering Buildup"/>
    <m/>
    <n v="1"/>
    <n v="0"/>
    <n v="0.53"/>
    <s v="Off Ice"/>
    <s v="C2"/>
    <n v="0.125"/>
    <n v="1348.875"/>
    <n v="0"/>
    <m/>
    <n v="10791"/>
    <m/>
    <m/>
    <m/>
    <m/>
    <m/>
    <m/>
    <m/>
    <m/>
    <m/>
    <m/>
    <m/>
    <n v="0"/>
    <n v="0"/>
    <n v="10791"/>
    <n v="0"/>
    <n v="0"/>
    <n v="0"/>
    <n v="0"/>
    <n v="0"/>
    <n v="0"/>
    <n v="0"/>
    <n v="0"/>
    <n v="0"/>
    <n v="0"/>
    <n v="0"/>
    <n v="10791"/>
    <n v="0"/>
    <n v="10791"/>
    <n v="1348.8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1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1"/>
    <x v="0"/>
    <s v="Procurement"/>
    <s v="Fiber patch cables for ICL (10)"/>
    <x v="5"/>
    <x v="1"/>
    <s v="M &amp; S"/>
    <m/>
    <s v="C - Engineering Buildup"/>
    <m/>
    <n v="1"/>
    <n v="0"/>
    <n v="0.53"/>
    <s v="Off Ice"/>
    <s v="C2"/>
    <n v="0.125"/>
    <n v="38.25"/>
    <n v="20.272500000000001"/>
    <m/>
    <m/>
    <m/>
    <m/>
    <m/>
    <n v="200"/>
    <m/>
    <m/>
    <m/>
    <m/>
    <m/>
    <m/>
    <m/>
    <n v="0"/>
    <n v="0"/>
    <n v="0"/>
    <n v="0"/>
    <n v="0"/>
    <n v="0"/>
    <n v="200"/>
    <n v="0"/>
    <n v="0"/>
    <n v="0"/>
    <n v="0"/>
    <n v="0"/>
    <n v="0"/>
    <n v="0"/>
    <n v="200"/>
    <n v="106"/>
    <n v="306"/>
    <n v="25"/>
    <n v="13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5"/>
    <x v="0"/>
    <s v="Shipping to PTH (RDD 9/15/24 for FY25 ComSur - ROS 12/1/24)"/>
    <s v="Shipping to PTH"/>
    <x v="27"/>
    <x v="0"/>
    <s v="Labor - Task"/>
    <s v="SS"/>
    <s v="D - Expert Opinion"/>
    <n v="55.34"/>
    <n v="66"/>
    <n v="0.35"/>
    <n v="0.53"/>
    <s v="Off Ice"/>
    <s v="C3"/>
    <n v="0.2"/>
    <n v="560.45914826400008"/>
    <n v="297.04334857992006"/>
    <m/>
    <m/>
    <m/>
    <m/>
    <m/>
    <m/>
    <m/>
    <n v="8"/>
    <n v="8"/>
    <n v="8"/>
    <m/>
    <m/>
    <m/>
    <n v="24"/>
    <n v="0.16"/>
    <n v="0"/>
    <n v="0"/>
    <n v="0"/>
    <n v="0"/>
    <n v="0"/>
    <n v="0"/>
    <n v="610.52194800000007"/>
    <n v="610.52194800000007"/>
    <n v="610.52194800000007"/>
    <n v="0"/>
    <n v="0"/>
    <n v="0"/>
    <n v="1831.5658440000002"/>
    <n v="970.72989732000019"/>
    <n v="2802.2957413200002"/>
    <n v="366.31316880000008"/>
    <n v="194.145979464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2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9"/>
  </r>
  <r>
    <n v="1.4"/>
    <s v="1.4.4.1.1.5"/>
    <x v="0"/>
    <s v="Shipping to PTH (RDD 9/15/24 for FY25 ComSur - ROS 12/1/24)"/>
    <s v="Shipping costs"/>
    <x v="5"/>
    <x v="1"/>
    <s v="M &amp; S"/>
    <m/>
    <s v="A - Analogy"/>
    <m/>
    <n v="1"/>
    <n v="0"/>
    <n v="0.53"/>
    <s v="Off Ice"/>
    <s v="C4"/>
    <n v="0.35"/>
    <n v="160.64999999999998"/>
    <n v="85.144499999999994"/>
    <m/>
    <m/>
    <m/>
    <m/>
    <m/>
    <m/>
    <m/>
    <n v="300"/>
    <m/>
    <m/>
    <m/>
    <m/>
    <m/>
    <n v="0"/>
    <n v="0"/>
    <n v="0"/>
    <n v="0"/>
    <n v="0"/>
    <n v="0"/>
    <n v="0"/>
    <n v="0"/>
    <n v="300"/>
    <n v="0"/>
    <n v="0"/>
    <n v="0"/>
    <n v="0"/>
    <n v="0"/>
    <n v="300"/>
    <n v="159"/>
    <n v="459"/>
    <n v="105"/>
    <n v="55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5844.3629120066944"/>
    <n v="3097.512343363548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n v="60"/>
    <n v="20"/>
    <n v="20"/>
    <m/>
    <m/>
    <m/>
    <m/>
    <n v="140"/>
    <n v="0.93333333333333335"/>
    <n v="0"/>
    <n v="0"/>
    <n v="0"/>
    <n v="0"/>
    <n v="3118.2408494100009"/>
    <n v="4677.3612741150009"/>
    <n v="1559.1204247050005"/>
    <n v="1559.1204247050005"/>
    <n v="0"/>
    <n v="0"/>
    <n v="0"/>
    <n v="0"/>
    <n v="10913.842972935003"/>
    <n v="5784.3367756555517"/>
    <n v="16698.179748590555"/>
    <n v="3819.8450405272506"/>
    <n v="2024.51787147944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98.179748590555"/>
    <n v="1"/>
    <n v="1.0215000000000001"/>
    <n v="1.0434622500000001"/>
    <n v="1.0658966883750003"/>
    <n v="1.0888134671750629"/>
    <n v="0"/>
    <n v="8084.3281281000018"/>
    <n v="0"/>
    <n v="0"/>
    <n v="0"/>
    <n v="2829.5148448350005"/>
    <n v="0"/>
    <n v="0"/>
    <x v="19"/>
  </r>
  <r>
    <n v="1.4"/>
    <s v="1.4.4.1.2.2"/>
    <x v="0"/>
    <s v="Prototype production"/>
    <s v="Prototype production"/>
    <x v="27"/>
    <x v="0"/>
    <s v="Labor - Task"/>
    <s v="SS"/>
    <s v="D - Expert Opinion"/>
    <n v="55.34"/>
    <n v="66"/>
    <n v="0.35"/>
    <n v="0.53"/>
    <s v="Off Ice"/>
    <s v="C3"/>
    <n v="0.2"/>
    <n v="1908.3633998389207"/>
    <n v="1011.43260191462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6236.4816988200018"/>
    <n v="0"/>
    <n v="0"/>
    <n v="0"/>
    <n v="0"/>
    <n v="0"/>
    <n v="6236.4816988200018"/>
    <n v="3305.335300374601"/>
    <n v="9541.8169991946033"/>
    <n v="1247.2963397640005"/>
    <n v="661.06706007492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1.8169991946033"/>
    <n v="1"/>
    <n v="1.0215000000000001"/>
    <n v="1.0434622500000001"/>
    <n v="1.0658966883750003"/>
    <n v="1.0888134671750629"/>
    <n v="0"/>
    <n v="4619.6160732000017"/>
    <n v="0"/>
    <n v="0"/>
    <n v="0"/>
    <n v="1616.8656256200004"/>
    <n v="0"/>
    <n v="0"/>
    <x v="19"/>
  </r>
  <r>
    <n v="1.4"/>
    <s v="1.4.4.1.2.2"/>
    <x v="0"/>
    <s v="Prototype production"/>
    <s v="Timing monitoring prototype"/>
    <x v="5"/>
    <x v="3"/>
    <s v="CapEx"/>
    <m/>
    <s v="A - Analogy"/>
    <m/>
    <n v="1"/>
    <n v="0"/>
    <n v="0.53"/>
    <s v="Off Ice"/>
    <s v="C3"/>
    <n v="0.2"/>
    <n v="6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00"/>
    <m/>
    <m/>
    <m/>
    <m/>
    <m/>
    <n v="0"/>
    <n v="0"/>
    <n v="0"/>
    <n v="0"/>
    <n v="0"/>
    <n v="0"/>
    <n v="0"/>
    <n v="0"/>
    <n v="3000"/>
    <n v="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3"/>
    <x v="0"/>
    <s v="Installation and testing at NTS/SPTS"/>
    <s v="Installation and testing at NTS/SPTS"/>
    <x v="27"/>
    <x v="0"/>
    <s v="Labor - Task"/>
    <s v="SS"/>
    <s v="D - Expert Opinion"/>
    <n v="55.34"/>
    <n v="66"/>
    <n v="0.35"/>
    <n v="0.53"/>
    <s v="Off Ice"/>
    <s v="C3"/>
    <n v="0.2"/>
    <n v="1431.2725498791906"/>
    <n v="758.574451435971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60"/>
    <m/>
    <m/>
    <m/>
    <m/>
    <n v="60"/>
    <n v="0.4"/>
    <n v="0"/>
    <n v="0"/>
    <n v="0"/>
    <n v="0"/>
    <n v="0"/>
    <n v="0"/>
    <n v="0"/>
    <n v="4677.3612741150009"/>
    <n v="0"/>
    <n v="0"/>
    <n v="0"/>
    <n v="0"/>
    <n v="4677.3612741150009"/>
    <n v="2479.0014752809507"/>
    <n v="7156.3627493959521"/>
    <n v="935.47225482300018"/>
    <n v="495.8002950561901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6.3627493959521"/>
    <n v="1"/>
    <n v="1.0215000000000001"/>
    <n v="1.0434622500000001"/>
    <n v="1.0658966883750003"/>
    <n v="1.0888134671750629"/>
    <n v="0"/>
    <n v="3464.7120549000006"/>
    <n v="0"/>
    <n v="0"/>
    <n v="0"/>
    <n v="1212.6492192150001"/>
    <n v="0"/>
    <n v="0"/>
    <x v="19"/>
  </r>
  <r>
    <n v="1.4"/>
    <s v="1.4.4.1.2.3"/>
    <x v="0"/>
    <s v="Installation and testing at NTS/SPTS"/>
    <s v="Installation and testing at NTS/SPTS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800"/>
    <m/>
    <m/>
    <m/>
    <m/>
    <n v="0"/>
    <n v="0"/>
    <n v="0"/>
    <n v="0"/>
    <n v="0"/>
    <n v="0"/>
    <n v="0"/>
    <n v="0"/>
    <n v="0"/>
    <n v="180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4"/>
    <x v="0"/>
    <s v="Production of ICL system"/>
    <s v="Production of ICL system"/>
    <x v="27"/>
    <x v="0"/>
    <s v="Labor - Task"/>
    <s v="SS"/>
    <s v="D - Expert Opinion"/>
    <n v="55.34"/>
    <n v="66"/>
    <n v="0.35"/>
    <n v="0.53"/>
    <s v="Off Ice"/>
    <s v="C3"/>
    <n v="0.2"/>
    <n v="1908.3633998389207"/>
    <n v="1011.43260191462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40"/>
    <n v="20"/>
    <m/>
    <m/>
    <n v="80"/>
    <n v="0.53333333333333333"/>
    <n v="0"/>
    <n v="0"/>
    <n v="0"/>
    <n v="0"/>
    <n v="0"/>
    <n v="0"/>
    <n v="0"/>
    <n v="1559.1204247050005"/>
    <n v="3118.2408494100009"/>
    <n v="1559.1204247050005"/>
    <n v="0"/>
    <n v="0"/>
    <n v="6236.4816988200018"/>
    <n v="3305.335300374601"/>
    <n v="9541.8169991946033"/>
    <n v="1247.2963397640005"/>
    <n v="661.06706007492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1.8169991946033"/>
    <n v="1"/>
    <n v="1.0215000000000001"/>
    <n v="1.0434622500000001"/>
    <n v="1.0658966883750003"/>
    <n v="1.0888134671750629"/>
    <n v="0"/>
    <n v="4619.6160732000017"/>
    <n v="0"/>
    <n v="0"/>
    <n v="0"/>
    <n v="1616.8656256200004"/>
    <n v="0"/>
    <n v="0"/>
    <x v="19"/>
  </r>
  <r>
    <n v="1.4"/>
    <s v="1.4.4.1.2.4"/>
    <x v="0"/>
    <s v="Production of ICL system"/>
    <s v="Timing monitoring system for ICL"/>
    <x v="5"/>
    <x v="3"/>
    <s v="CapEx"/>
    <m/>
    <s v="A - Analogy"/>
    <m/>
    <n v="1"/>
    <n v="0"/>
    <n v="0.53"/>
    <s v="Off Ice"/>
    <s v="C3"/>
    <n v="0.2"/>
    <n v="12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6000"/>
    <m/>
    <m/>
    <n v="0"/>
    <n v="0"/>
    <n v="0"/>
    <n v="0"/>
    <n v="0"/>
    <n v="0"/>
    <n v="0"/>
    <n v="0"/>
    <n v="0"/>
    <n v="0"/>
    <n v="0"/>
    <n v="6000"/>
    <n v="0"/>
    <n v="0"/>
    <n v="6000"/>
    <n v="0"/>
    <n v="6000"/>
    <n v="1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6"/>
    <x v="0"/>
    <s v="Shipping to PTH (RDD 9/15/24 for FY25 ComSur, ROS 12/1/24)"/>
    <s v="Shipping to PTH"/>
    <x v="27"/>
    <x v="0"/>
    <s v="Labor - Task"/>
    <s v="SS"/>
    <s v="D - Expert Opinion"/>
    <n v="55.34"/>
    <n v="66"/>
    <n v="0.35"/>
    <n v="0.53"/>
    <s v="Off Ice"/>
    <s v="C3"/>
    <n v="0.2"/>
    <n v="572.50901995167624"/>
    <n v="303.4297805743884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1870.9445096460006"/>
    <n v="0"/>
    <n v="0"/>
    <n v="1870.9445096460006"/>
    <n v="991.60059011238036"/>
    <n v="2862.5450997583812"/>
    <n v="374.18890192920014"/>
    <n v="198.320118022476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5450997583812"/>
    <n v="1"/>
    <n v="1.0215000000000001"/>
    <n v="1.0434622500000001"/>
    <n v="1.0658966883750003"/>
    <n v="1.0888134671750629"/>
    <n v="0"/>
    <n v="1385.8848219600002"/>
    <n v="0"/>
    <n v="0"/>
    <n v="0"/>
    <n v="485.05968768600002"/>
    <n v="0"/>
    <n v="0"/>
    <x v="19"/>
  </r>
  <r>
    <n v="1.4"/>
    <s v="1.4.4.1.2.6"/>
    <x v="0"/>
    <s v="Shipping to PTH (RDD 9/15/24 for FY25 ComSur, ROS 12/1/24)"/>
    <s v="Shipping costs"/>
    <x v="5"/>
    <x v="1"/>
    <s v="M &amp; S"/>
    <m/>
    <s v="A - Analogy"/>
    <m/>
    <n v="1"/>
    <n v="0"/>
    <n v="0.53"/>
    <s v="Off Ice"/>
    <s v="C4"/>
    <n v="0.35"/>
    <n v="160.64999999999998"/>
    <n v="85.144499999999994"/>
    <s v="assumes joint shipment with 1.4.4.1.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300"/>
    <m/>
    <m/>
    <n v="0"/>
    <n v="0"/>
    <n v="0"/>
    <n v="0"/>
    <n v="0"/>
    <n v="0"/>
    <n v="0"/>
    <n v="0"/>
    <n v="0"/>
    <n v="0"/>
    <n v="0"/>
    <n v="300"/>
    <n v="0"/>
    <n v="0"/>
    <n v="300"/>
    <n v="159"/>
    <n v="459"/>
    <n v="105"/>
    <n v="55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3"/>
    <x v="0"/>
    <s v="Timing systems support"/>
    <s v="Timing systems miscellaneous supplies"/>
    <x v="5"/>
    <x v="1"/>
    <s v="M &amp; S"/>
    <m/>
    <s v="F - Parametric"/>
    <m/>
    <n v="1"/>
    <n v="0"/>
    <n v="0.53"/>
    <s v="Off Ice"/>
    <s v="C1"/>
    <n v="0.09"/>
    <n v="154.91249999999999"/>
    <n v="82.103625000000008"/>
    <m/>
    <m/>
    <n v="125"/>
    <m/>
    <m/>
    <n v="125"/>
    <m/>
    <m/>
    <n v="125"/>
    <m/>
    <m/>
    <n v="125"/>
    <m/>
    <n v="0"/>
    <n v="0"/>
    <n v="0"/>
    <n v="125"/>
    <n v="0"/>
    <n v="0"/>
    <n v="125"/>
    <n v="0"/>
    <n v="0"/>
    <n v="125"/>
    <n v="0"/>
    <n v="0"/>
    <n v="125"/>
    <n v="0"/>
    <n v="500"/>
    <n v="265"/>
    <n v="765"/>
    <n v="45"/>
    <n v="23.849999999999998"/>
    <m/>
    <n v="125"/>
    <m/>
    <m/>
    <n v="125"/>
    <m/>
    <m/>
    <n v="125"/>
    <m/>
    <m/>
    <n v="125"/>
    <m/>
    <n v="0"/>
    <n v="0"/>
    <n v="0"/>
    <n v="125"/>
    <n v="0"/>
    <n v="0"/>
    <n v="125"/>
    <n v="0"/>
    <n v="0"/>
    <n v="125"/>
    <n v="0"/>
    <n v="0"/>
    <n v="125"/>
    <n v="0"/>
    <n v="500"/>
    <n v="265"/>
    <n v="765"/>
    <n v="45"/>
    <n v="23.849999999999998"/>
    <m/>
    <n v="125"/>
    <m/>
    <m/>
    <m/>
    <m/>
    <m/>
    <m/>
    <m/>
    <m/>
    <m/>
    <m/>
    <n v="0"/>
    <n v="0"/>
    <n v="0"/>
    <n v="125"/>
    <n v="0"/>
    <n v="0"/>
    <n v="0"/>
    <n v="0"/>
    <n v="0"/>
    <n v="0"/>
    <n v="0"/>
    <n v="0"/>
    <n v="0"/>
    <n v="0"/>
    <n v="125"/>
    <n v="66.25"/>
    <n v="191.25"/>
    <n v="11.25"/>
    <n v="5.96249999999999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.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1.5"/>
    <x v="0"/>
    <s v="Procurement"/>
    <s v="Procurement"/>
    <x v="27"/>
    <x v="0"/>
    <s v="Labor - LoE"/>
    <s v="SS"/>
    <s v="A - Analogy"/>
    <n v="55.34"/>
    <n v="66"/>
    <n v="0.35"/>
    <n v="0.53"/>
    <s v="Off Ice"/>
    <s v="C1"/>
    <n v="0.09"/>
    <n v="588.48210567720002"/>
    <n v="311.89551600891605"/>
    <m/>
    <m/>
    <n v="8"/>
    <n v="8"/>
    <n v="8"/>
    <n v="8"/>
    <n v="8"/>
    <n v="8"/>
    <n v="8"/>
    <m/>
    <m/>
    <m/>
    <m/>
    <n v="56"/>
    <n v="0.37333333333333329"/>
    <n v="0"/>
    <n v="610.52194800000007"/>
    <n v="610.52194800000007"/>
    <n v="610.52194800000007"/>
    <n v="610.52194800000007"/>
    <n v="610.52194800000007"/>
    <n v="610.52194800000007"/>
    <n v="610.52194800000007"/>
    <n v="0"/>
    <n v="0"/>
    <n v="0"/>
    <n v="0"/>
    <n v="4273.6536360000009"/>
    <n v="2265.0364270800005"/>
    <n v="6538.690063080001"/>
    <n v="384.62882724000008"/>
    <n v="203.8532784372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8.690063080001"/>
    <n v="1"/>
    <n v="1.0215000000000001"/>
    <n v="1.0434622500000001"/>
    <n v="1.0658966883750003"/>
    <n v="1.0888134671750629"/>
    <n v="3165.6693600000003"/>
    <n v="0"/>
    <n v="0"/>
    <n v="0"/>
    <n v="1107.9842760000001"/>
    <n v="0"/>
    <n v="0"/>
    <n v="0"/>
    <x v="19"/>
  </r>
  <r>
    <n v="1.4"/>
    <s v="1.4.4.2.1.5"/>
    <x v="0"/>
    <s v="Procurement"/>
    <s v="DC power supply chassis for ICL (3)"/>
    <x v="5"/>
    <x v="3"/>
    <s v="CapEx"/>
    <m/>
    <s v="C - Engineering Buildup"/>
    <m/>
    <n v="1"/>
    <n v="0"/>
    <n v="0.53"/>
    <s v="Off Ice"/>
    <s v="C2"/>
    <n v="0.125"/>
    <n v="249.375"/>
    <n v="0"/>
    <m/>
    <m/>
    <m/>
    <m/>
    <m/>
    <m/>
    <m/>
    <m/>
    <n v="1995"/>
    <m/>
    <m/>
    <m/>
    <m/>
    <n v="0"/>
    <n v="0"/>
    <n v="0"/>
    <n v="0"/>
    <n v="0"/>
    <n v="0"/>
    <n v="0"/>
    <n v="0"/>
    <n v="0"/>
    <n v="1995"/>
    <n v="0"/>
    <n v="0"/>
    <n v="0"/>
    <n v="0"/>
    <n v="1995"/>
    <n v="0"/>
    <n v="1995"/>
    <n v="24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1.5"/>
    <x v="0"/>
    <s v="Procurement"/>
    <s v="48V DC power supply modules for ICL (15)"/>
    <x v="5"/>
    <x v="3"/>
    <s v="CapEx"/>
    <m/>
    <s v="C - Engineering Buildup"/>
    <m/>
    <n v="1"/>
    <n v="0"/>
    <n v="0.53"/>
    <s v="Off Ice"/>
    <s v="C2"/>
    <n v="0.125"/>
    <n v="903.75"/>
    <n v="0"/>
    <m/>
    <m/>
    <m/>
    <m/>
    <m/>
    <m/>
    <m/>
    <m/>
    <n v="7230"/>
    <m/>
    <m/>
    <m/>
    <m/>
    <n v="0"/>
    <n v="0"/>
    <n v="0"/>
    <n v="0"/>
    <n v="0"/>
    <n v="0"/>
    <n v="0"/>
    <n v="0"/>
    <n v="0"/>
    <n v="7230"/>
    <n v="0"/>
    <n v="0"/>
    <n v="0"/>
    <n v="0"/>
    <n v="7230"/>
    <n v="0"/>
    <n v="7230"/>
    <n v="903.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653.86900630800005"/>
    <n v="346.55057334324005"/>
    <m/>
    <n v="16"/>
    <m/>
    <m/>
    <m/>
    <m/>
    <m/>
    <m/>
    <m/>
    <m/>
    <m/>
    <m/>
    <m/>
    <n v="16"/>
    <n v="0.10666666666666666"/>
    <n v="1221.0438960000001"/>
    <n v="0"/>
    <n v="0"/>
    <n v="0"/>
    <n v="0"/>
    <n v="0"/>
    <n v="0"/>
    <n v="0"/>
    <n v="0"/>
    <n v="0"/>
    <n v="0"/>
    <n v="0"/>
    <n v="1221.0438960000001"/>
    <n v="647.15326488000005"/>
    <n v="1868.1971608800002"/>
    <n v="427.36536360000002"/>
    <n v="226.5036427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9"/>
  </r>
  <r>
    <n v="1.4"/>
    <s v="1.4.4.2.2.4"/>
    <x v="0"/>
    <s v="Production"/>
    <s v="Production"/>
    <x v="27"/>
    <x v="0"/>
    <s v="Labor - LoE"/>
    <s v="SS"/>
    <s v="A - Analogy"/>
    <n v="55.34"/>
    <n v="66"/>
    <n v="0.35"/>
    <n v="0.53"/>
    <s v="Off Ice"/>
    <s v="C1"/>
    <n v="0.09"/>
    <n v="630.51654179700006"/>
    <n v="334.17376715241005"/>
    <m/>
    <m/>
    <n v="10"/>
    <n v="10"/>
    <n v="10"/>
    <n v="10"/>
    <n v="10"/>
    <n v="10"/>
    <m/>
    <m/>
    <m/>
    <m/>
    <m/>
    <n v="60"/>
    <n v="0.4"/>
    <n v="0"/>
    <n v="763.1524350000002"/>
    <n v="763.1524350000002"/>
    <n v="763.1524350000002"/>
    <n v="763.1524350000002"/>
    <n v="763.1524350000002"/>
    <n v="763.1524350000002"/>
    <n v="0"/>
    <n v="0"/>
    <n v="0"/>
    <n v="0"/>
    <n v="0"/>
    <n v="4578.9146100000007"/>
    <n v="2426.8247433000006"/>
    <n v="7005.7393533000013"/>
    <n v="412.10231490000007"/>
    <n v="218.414226897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5.7393533000013"/>
    <n v="1"/>
    <n v="1.0215000000000001"/>
    <n v="1.0434622500000001"/>
    <n v="1.0658966883750003"/>
    <n v="1.0888134671750629"/>
    <n v="3391.7886000000003"/>
    <n v="0"/>
    <n v="0"/>
    <n v="0"/>
    <n v="1187.12601"/>
    <n v="0"/>
    <n v="0"/>
    <n v="0"/>
    <x v="19"/>
  </r>
  <r>
    <n v="1.4"/>
    <s v="1.4.4.2.2.4"/>
    <x v="0"/>
    <s v="Production"/>
    <s v="Custom power fanout unit for NTS"/>
    <x v="5"/>
    <x v="3"/>
    <s v="CapEx"/>
    <m/>
    <s v="D - Expert Opinion"/>
    <m/>
    <n v="1"/>
    <n v="0"/>
    <n v="0.53"/>
    <s v="Off Ice"/>
    <s v="C3"/>
    <n v="0.2"/>
    <n v="255"/>
    <n v="0"/>
    <m/>
    <m/>
    <m/>
    <m/>
    <m/>
    <n v="1275"/>
    <m/>
    <m/>
    <m/>
    <m/>
    <m/>
    <m/>
    <m/>
    <n v="0"/>
    <n v="0"/>
    <n v="0"/>
    <n v="0"/>
    <n v="0"/>
    <n v="0"/>
    <n v="1275"/>
    <n v="0"/>
    <n v="0"/>
    <n v="0"/>
    <n v="0"/>
    <n v="0"/>
    <n v="0"/>
    <n v="0"/>
    <n v="1275"/>
    <n v="0"/>
    <n v="1275"/>
    <n v="25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Power fanout cables for NTS (5)"/>
    <x v="5"/>
    <x v="3"/>
    <s v="CapEx"/>
    <m/>
    <s v="C - Engineering Buildup"/>
    <m/>
    <n v="1"/>
    <n v="0"/>
    <n v="0.53"/>
    <s v="Off Ice"/>
    <s v="C2"/>
    <n v="0.125"/>
    <n v="100"/>
    <n v="0"/>
    <m/>
    <m/>
    <m/>
    <m/>
    <m/>
    <n v="800"/>
    <m/>
    <m/>
    <m/>
    <m/>
    <m/>
    <m/>
    <m/>
    <n v="0"/>
    <n v="0"/>
    <n v="0"/>
    <n v="0"/>
    <n v="0"/>
    <n v="0"/>
    <n v="800"/>
    <n v="0"/>
    <n v="0"/>
    <n v="0"/>
    <n v="0"/>
    <n v="0"/>
    <n v="0"/>
    <n v="0"/>
    <n v="800"/>
    <n v="0"/>
    <n v="800"/>
    <n v="1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Custom power fanout units for ICL (2)"/>
    <x v="5"/>
    <x v="3"/>
    <s v="CapEx"/>
    <m/>
    <s v="D - Expert Opinion"/>
    <m/>
    <n v="1"/>
    <n v="0"/>
    <n v="0.53"/>
    <s v="Off Ice"/>
    <s v="C3"/>
    <n v="0.2"/>
    <n v="510"/>
    <n v="0"/>
    <m/>
    <m/>
    <m/>
    <m/>
    <m/>
    <m/>
    <m/>
    <n v="2550"/>
    <m/>
    <m/>
    <m/>
    <m/>
    <m/>
    <n v="0"/>
    <n v="0"/>
    <n v="0"/>
    <n v="0"/>
    <n v="0"/>
    <n v="0"/>
    <n v="0"/>
    <n v="0"/>
    <n v="2550"/>
    <n v="0"/>
    <n v="0"/>
    <n v="0"/>
    <n v="0"/>
    <n v="0"/>
    <n v="2550"/>
    <n v="0"/>
    <n v="2550"/>
    <n v="5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Power fanout cables for ICL (10)"/>
    <x v="5"/>
    <x v="3"/>
    <s v="CapEx"/>
    <m/>
    <s v="C - Engineering Buildup"/>
    <m/>
    <n v="1"/>
    <n v="0"/>
    <n v="0.53"/>
    <s v="Off Ice"/>
    <s v="C2"/>
    <n v="0.125"/>
    <n v="200"/>
    <n v="0"/>
    <m/>
    <m/>
    <m/>
    <m/>
    <m/>
    <m/>
    <m/>
    <n v="1600"/>
    <m/>
    <m/>
    <m/>
    <m/>
    <m/>
    <n v="0"/>
    <n v="0"/>
    <n v="0"/>
    <n v="0"/>
    <n v="0"/>
    <n v="0"/>
    <n v="0"/>
    <n v="0"/>
    <n v="1600"/>
    <n v="0"/>
    <n v="0"/>
    <n v="0"/>
    <n v="0"/>
    <n v="0"/>
    <n v="1600"/>
    <n v="0"/>
    <n v="16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3.4"/>
    <x v="0"/>
    <s v="Production"/>
    <s v="Production"/>
    <x v="27"/>
    <x v="0"/>
    <s v="Labor - LoE"/>
    <s v="SS"/>
    <s v="A - Analogy"/>
    <n v="55.34"/>
    <n v="66"/>
    <n v="0.35"/>
    <n v="0.53"/>
    <s v="Off Ice"/>
    <s v="C1"/>
    <n v="0.09"/>
    <n v="1261.0330835940001"/>
    <n v="668.3475343048201"/>
    <m/>
    <m/>
    <n v="24"/>
    <n v="24"/>
    <n v="24"/>
    <n v="24"/>
    <n v="24"/>
    <m/>
    <m/>
    <m/>
    <m/>
    <m/>
    <m/>
    <n v="120"/>
    <n v="0.8"/>
    <n v="0"/>
    <n v="1831.5658440000004"/>
    <n v="1831.5658440000004"/>
    <n v="1831.5658440000004"/>
    <n v="1831.5658440000004"/>
    <n v="1831.5658440000004"/>
    <n v="0"/>
    <n v="0"/>
    <n v="0"/>
    <n v="0"/>
    <n v="0"/>
    <n v="0"/>
    <n v="9157.8292200000014"/>
    <n v="4853.6494866000012"/>
    <n v="14011.478706600003"/>
    <n v="824.20462980000013"/>
    <n v="436.828453794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1.478706600003"/>
    <n v="1"/>
    <n v="1.0215000000000001"/>
    <n v="1.0434622500000001"/>
    <n v="1.0658966883750003"/>
    <n v="1.0888134671750629"/>
    <n v="6783.5772000000006"/>
    <n v="0"/>
    <n v="0"/>
    <n v="0"/>
    <n v="2374.2520199999999"/>
    <n v="0"/>
    <n v="0"/>
    <n v="0"/>
    <x v="19"/>
  </r>
  <r>
    <n v="1.4"/>
    <s v="1.4.4.2.3.4"/>
    <x v="0"/>
    <s v="Production"/>
    <s v="Power control unit for NTS"/>
    <x v="5"/>
    <x v="3"/>
    <s v="CapEx"/>
    <m/>
    <s v="D - Expert Opinion"/>
    <m/>
    <n v="1"/>
    <n v="0"/>
    <n v="0.53"/>
    <s v="Off Ice"/>
    <s v="C3"/>
    <n v="0.2"/>
    <n v="150"/>
    <n v="0"/>
    <m/>
    <m/>
    <m/>
    <m/>
    <n v="750"/>
    <m/>
    <m/>
    <m/>
    <m/>
    <m/>
    <m/>
    <m/>
    <m/>
    <n v="0"/>
    <n v="0"/>
    <n v="0"/>
    <n v="0"/>
    <n v="0"/>
    <n v="750"/>
    <n v="0"/>
    <n v="0"/>
    <n v="0"/>
    <n v="0"/>
    <n v="0"/>
    <n v="0"/>
    <n v="0"/>
    <n v="0"/>
    <n v="750"/>
    <n v="0"/>
    <n v="750"/>
    <n v="1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3.4"/>
    <x v="0"/>
    <s v="Production"/>
    <s v="Power control units for ICL (2)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n v="1500"/>
    <m/>
    <m/>
    <m/>
    <m/>
    <m/>
    <m/>
    <n v="0"/>
    <n v="0"/>
    <n v="0"/>
    <n v="0"/>
    <n v="0"/>
    <n v="0"/>
    <n v="0"/>
    <n v="1500"/>
    <n v="0"/>
    <n v="0"/>
    <n v="0"/>
    <n v="0"/>
    <n v="0"/>
    <n v="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4.1"/>
    <x v="0"/>
    <s v="Power system installation and testing at NTS"/>
    <s v="Installation and testing at NTS"/>
    <x v="27"/>
    <x v="0"/>
    <s v="Labor - Task"/>
    <s v="SS"/>
    <s v="D - Expert Opinion"/>
    <n v="55.34"/>
    <n v="66"/>
    <n v="0.35"/>
    <n v="0.53"/>
    <s v="Off Ice"/>
    <s v="C3"/>
    <n v="0.2"/>
    <n v="934.09858044000032"/>
    <n v="495.07224763320022"/>
    <m/>
    <n v="40"/>
    <m/>
    <m/>
    <m/>
    <m/>
    <m/>
    <m/>
    <m/>
    <m/>
    <m/>
    <m/>
    <m/>
    <n v="40"/>
    <n v="0.26666666666666666"/>
    <n v="3052.6097400000008"/>
    <n v="0"/>
    <n v="0"/>
    <n v="0"/>
    <n v="0"/>
    <n v="0"/>
    <n v="0"/>
    <n v="0"/>
    <n v="0"/>
    <n v="0"/>
    <n v="0"/>
    <n v="0"/>
    <n v="3052.6097400000008"/>
    <n v="1617.8831622000005"/>
    <n v="4670.4929022000015"/>
    <n v="610.52194800000018"/>
    <n v="323.57663244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15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2.4.1"/>
    <x v="0"/>
    <s v="Power system installation and testing at NTS"/>
    <s v="Installation and testing at NTS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4.2"/>
    <x v="0"/>
    <s v="Power system final design review"/>
    <s v="Power system final design review"/>
    <x v="27"/>
    <x v="0"/>
    <s v="Labor - Task"/>
    <s v="SS"/>
    <s v="A - Analogy"/>
    <n v="55.34"/>
    <n v="66"/>
    <n v="0.35"/>
    <n v="0.53"/>
    <s v="Off Ice"/>
    <s v="C3"/>
    <n v="0.2"/>
    <n v="2241.8365930560008"/>
    <n v="1188.1733943196805"/>
    <m/>
    <n v="40"/>
    <n v="56"/>
    <m/>
    <m/>
    <m/>
    <m/>
    <m/>
    <m/>
    <m/>
    <m/>
    <m/>
    <m/>
    <n v="96"/>
    <n v="0.64"/>
    <n v="3052.6097400000008"/>
    <n v="4273.6536360000009"/>
    <n v="0"/>
    <n v="0"/>
    <n v="0"/>
    <n v="0"/>
    <n v="0"/>
    <n v="0"/>
    <n v="0"/>
    <n v="0"/>
    <n v="0"/>
    <n v="0"/>
    <n v="7326.2633760000017"/>
    <n v="3882.9195892800012"/>
    <n v="11209.182965280002"/>
    <n v="1465.2526752000003"/>
    <n v="776.5839178560003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9.182965280002"/>
    <n v="1"/>
    <n v="1.0215000000000001"/>
    <n v="1.0434622500000001"/>
    <n v="1.0658966883750003"/>
    <n v="1.0888134671750629"/>
    <n v="5426.8617600000007"/>
    <n v="0"/>
    <n v="0"/>
    <n v="0"/>
    <n v="1899.4016160000001"/>
    <n v="0"/>
    <n v="0"/>
    <n v="0"/>
    <x v="19"/>
  </r>
  <r>
    <n v="1.4"/>
    <s v="1.4.4.2.4.3"/>
    <x v="0"/>
    <s v="Pre-ship review"/>
    <s v="Pre-ship review"/>
    <x v="27"/>
    <x v="0"/>
    <s v="Labor - Task"/>
    <s v="SS"/>
    <s v="A - Analogy"/>
    <n v="55.34"/>
    <n v="66"/>
    <n v="0.35"/>
    <n v="0.53"/>
    <s v="Off Ice"/>
    <s v="C3"/>
    <n v="0.2"/>
    <n v="934.09858044000032"/>
    <n v="495.07224763320022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3052.6097400000008"/>
    <n v="0"/>
    <n v="0"/>
    <n v="0"/>
    <n v="0"/>
    <n v="3052.6097400000008"/>
    <n v="1617.8831622000005"/>
    <n v="4670.4929022000015"/>
    <n v="610.52194800000018"/>
    <n v="323.57663244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15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2.4.4"/>
    <x v="0"/>
    <s v="Shipping to PTH (ComSur RDD 9/15/24, ROS 12/1/24)"/>
    <s v="Shipping to PTH"/>
    <x v="27"/>
    <x v="0"/>
    <s v="Labor - Task"/>
    <s v="SS"/>
    <s v="A - Analogy"/>
    <n v="55.34"/>
    <n v="66"/>
    <n v="0.35"/>
    <n v="0.53"/>
    <s v="Off Ice"/>
    <s v="C2"/>
    <n v="0.125"/>
    <n v="350.28696766500002"/>
    <n v="185.65209286245002"/>
    <m/>
    <m/>
    <m/>
    <m/>
    <m/>
    <m/>
    <m/>
    <m/>
    <n v="8"/>
    <n v="16"/>
    <m/>
    <m/>
    <m/>
    <n v="24"/>
    <n v="0.16"/>
    <n v="0"/>
    <n v="0"/>
    <n v="0"/>
    <n v="0"/>
    <n v="0"/>
    <n v="0"/>
    <n v="0"/>
    <n v="610.52194800000007"/>
    <n v="1221.0438960000001"/>
    <n v="0"/>
    <n v="0"/>
    <n v="0"/>
    <n v="1831.5658440000002"/>
    <n v="970.72989732000019"/>
    <n v="2802.2957413200002"/>
    <n v="228.94573050000002"/>
    <n v="121.341237165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2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9"/>
  </r>
  <r>
    <n v="1.4"/>
    <s v="1.4.4.2.4.4"/>
    <x v="0"/>
    <s v="Shipping to PTH (ComSur RDD 9/15/24, ROS 12/1/24)"/>
    <s v="Shipping costs"/>
    <x v="5"/>
    <x v="1"/>
    <s v="M &amp; S"/>
    <m/>
    <s v="A - Analogy"/>
    <m/>
    <n v="1"/>
    <n v="0"/>
    <n v="0.53"/>
    <s v="Off Ice"/>
    <s v="C4"/>
    <n v="0.35"/>
    <n v="267.75"/>
    <n v="141.9075"/>
    <m/>
    <m/>
    <m/>
    <m/>
    <m/>
    <m/>
    <m/>
    <m/>
    <m/>
    <n v="500"/>
    <m/>
    <m/>
    <m/>
    <n v="0"/>
    <n v="0"/>
    <n v="0"/>
    <n v="0"/>
    <n v="0"/>
    <n v="0"/>
    <n v="0"/>
    <n v="0"/>
    <n v="0"/>
    <n v="0"/>
    <n v="500"/>
    <n v="0"/>
    <n v="0"/>
    <n v="0"/>
    <n v="500"/>
    <n v="265"/>
    <n v="765"/>
    <n v="175"/>
    <n v="92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5"/>
    <x v="0"/>
    <s v="Power systems support"/>
    <s v="Power systems miscellaneous supplies"/>
    <x v="5"/>
    <x v="1"/>
    <s v="M &amp; S"/>
    <m/>
    <s v="F - Parametric"/>
    <m/>
    <n v="1"/>
    <n v="0"/>
    <n v="0.53"/>
    <s v="Off Ice"/>
    <s v="C1"/>
    <n v="0.09"/>
    <n v="240.97499999999999"/>
    <n v="127.71675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2.5"/>
    <n v="382.5"/>
    <n v="22.5"/>
    <n v="11.924999999999999"/>
    <n v="267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PQ costs (slot 1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ECW costs (slot 1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Deployment travel (slot 1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PQ costs (slot 2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ECW costs (slot 2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Deployment travel (slot 2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3"/>
    <x v="4"/>
    <s v="Electronics SME support for FS2 activities (slot 1)"/>
    <s v="Electronics SME support for FS2 activities"/>
    <x v="29"/>
    <x v="0"/>
    <s v="Labor - LoE"/>
    <s v="PO"/>
    <s v="D - Expert Opinion"/>
    <n v="31"/>
    <n v="31"/>
    <n v="0.31"/>
    <n v="0.55000000000000004"/>
    <s v="On Ice"/>
    <s v="C1"/>
    <n v="0.09"/>
    <n v="905.76089997446581"/>
    <n v="498.1684949859562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150"/>
    <m/>
    <m/>
    <m/>
    <m/>
    <m/>
    <m/>
    <m/>
    <m/>
    <n v="150"/>
    <n v="1"/>
    <n v="0"/>
    <n v="0"/>
    <n v="0"/>
    <n v="6492.9096772363146"/>
    <n v="0"/>
    <n v="0"/>
    <n v="0"/>
    <n v="0"/>
    <n v="0"/>
    <n v="0"/>
    <n v="0"/>
    <n v="0"/>
    <n v="6492.9096772363146"/>
    <n v="3571.1003224799733"/>
    <n v="10064.009999716287"/>
    <n v="584.36187095126832"/>
    <n v="321.3990290231976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4.009999716287"/>
    <n v="1"/>
    <n v="1.0215000000000001"/>
    <n v="1.0434622500000001"/>
    <n v="1.0658966883750003"/>
    <n v="1.0888134671750629"/>
    <n v="0"/>
    <n v="0"/>
    <n v="4956.419600943751"/>
    <n v="0"/>
    <n v="0"/>
    <n v="0"/>
    <n v="1536.4900762925629"/>
    <n v="0"/>
    <x v="19"/>
  </r>
  <r>
    <n v="1.4"/>
    <s v="1.4.4.3.8"/>
    <x v="0"/>
    <s v="Electronics SME support for FS3 activities (slot 1)"/>
    <s v="Electronics SME support for FS3 activities (slot 1)"/>
    <x v="27"/>
    <x v="0"/>
    <s v="Labor - LoE"/>
    <s v="SS"/>
    <s v="D - Expert Opinion"/>
    <n v="55.34"/>
    <n v="66"/>
    <n v="0.35"/>
    <n v="0.53"/>
    <s v="On Ice"/>
    <s v="C1"/>
    <n v="0.09"/>
    <n v="1680.1637346676994"/>
    <n v="890.4867793738807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"/>
    <n v="75"/>
    <m/>
    <m/>
    <m/>
    <m/>
    <m/>
    <m/>
    <m/>
    <m/>
    <m/>
    <n v="150"/>
    <n v="1"/>
    <n v="0"/>
    <n v="6100.8123989386331"/>
    <n v="6100.8123989386331"/>
    <n v="0"/>
    <n v="0"/>
    <n v="0"/>
    <n v="0"/>
    <n v="0"/>
    <n v="0"/>
    <n v="0"/>
    <n v="0"/>
    <n v="0"/>
    <n v="12201.624797877266"/>
    <n v="6466.8611428749518"/>
    <n v="18668.485940752216"/>
    <n v="1098.1462318089539"/>
    <n v="582.01750285874562"/>
    <n v="18668.485940752216"/>
    <n v="1"/>
    <n v="1.0215000000000001"/>
    <n v="1.0434622500000001"/>
    <n v="1.0658966883750003"/>
    <n v="1.0888134671750629"/>
    <n v="0"/>
    <n v="0"/>
    <n v="0"/>
    <n v="9038.2405910201978"/>
    <n v="0"/>
    <n v="0"/>
    <n v="0"/>
    <n v="3163.3842068570689"/>
    <x v="19"/>
  </r>
  <r>
    <n v="1.4"/>
    <s v="1.4.4.3.5"/>
    <x v="4"/>
    <s v="Off-ice training Electronics SMEs (FS3)"/>
    <s v="Off-ice safety training FS3 Electronics SMEs"/>
    <x v="6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PQ costs (slot 1)"/>
    <x v="5"/>
    <x v="1"/>
    <s v="M &amp; S"/>
    <m/>
    <s v="C - Engineering Buildup"/>
    <m/>
    <n v="1"/>
    <n v="0"/>
    <n v="0.53"/>
    <s v="On Ice"/>
    <s v="C2"/>
    <n v="0.125"/>
    <n v="133.875"/>
    <n v="70.95374999999999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87.5"/>
    <n v="46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ECW costs (slot 1)"/>
    <x v="5"/>
    <x v="1"/>
    <s v="M &amp; S"/>
    <m/>
    <s v="C - Engineering Buildup"/>
    <m/>
    <n v="1"/>
    <n v="0"/>
    <n v="0.53"/>
    <s v="On Ice"/>
    <s v="C2"/>
    <n v="0.125"/>
    <n v="47.8125"/>
    <n v="25.34062500000000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31.25"/>
    <n v="16.5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Deployment travel (slot 1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PQ costs (slot 2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ECW costs (slot 2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Deployment travel (slot 2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6"/>
    <x v="4"/>
    <s v="CPT Management (PY4 onward)"/>
    <s v="CPT Management - Ty DeYoung"/>
    <x v="30"/>
    <x v="0"/>
    <s v="Labor - LoE"/>
    <s v="KE"/>
    <s v="E - Extrapolation from Actuals"/>
    <n v="97"/>
    <n v="97"/>
    <n v="0.08"/>
    <n v="0.55000000000000004"/>
    <s v="Off Ice"/>
    <s v="C1"/>
    <n v="0.09"/>
    <n v="10294.747907082981"/>
    <n v="5662.1113488956398"/>
    <m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3959.4565800000005"/>
    <n v="8025.9255000000012"/>
    <n v="8025.9255000000012"/>
    <n v="4066.4689200000003"/>
    <n v="0"/>
    <n v="24077.7765"/>
    <n v="13242.777075000002"/>
    <n v="37320.553574999998"/>
    <n v="2166.9998849999997"/>
    <n v="1191.8499367500001"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4044.5848964700008"/>
    <n v="8198.4828982500021"/>
    <n v="8198.4828982500021"/>
    <n v="4153.8980017800004"/>
    <n v="0"/>
    <n v="24595.448694750005"/>
    <n v="13527.496782112503"/>
    <n v="38122.945476862507"/>
    <n v="2213.5903825275004"/>
    <n v="1217.4747103901252"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4131.5434717441067"/>
    <n v="8374.750280562379"/>
    <n v="8374.750280562379"/>
    <n v="4243.2068088182714"/>
    <n v="0"/>
    <n v="25124.250841687135"/>
    <n v="13818.337962927926"/>
    <n v="38942.588804615065"/>
    <n v="2261.1825757518423"/>
    <n v="1243.650416663513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86.08785647758"/>
    <n v="1"/>
    <n v="1.0215000000000001"/>
    <n v="1.0434622500000001"/>
    <n v="1.0658966883750003"/>
    <n v="1.0888134671750629"/>
    <n v="22294.237500000003"/>
    <n v="22773.563606250002"/>
    <n v="23263.19522378438"/>
    <n v="0"/>
    <n v="1783.5390000000002"/>
    <n v="1821.8850885000002"/>
    <n v="1861.0556179027503"/>
    <n v="0"/>
    <x v="20"/>
  </r>
  <r>
    <n v="1.4"/>
    <s v="1.4.6"/>
    <x v="4"/>
    <s v="CPT Management (PY4 onward)"/>
    <s v="CPT Management miscellaneous Supplies"/>
    <x v="5"/>
    <x v="1"/>
    <s v="M &amp; S"/>
    <m/>
    <s v="F - Parametric"/>
    <m/>
    <n v="1"/>
    <n v="0"/>
    <n v="0.55000000000000004"/>
    <s v="Off Ice"/>
    <s v="C1"/>
    <n v="0.09"/>
    <n v="244.125"/>
    <n v="134.26875000000001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7.5"/>
    <n v="387.5"/>
    <n v="22.5"/>
    <n v="12.375"/>
    <n v="271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20"/>
  </r>
  <r>
    <n v="1.4"/>
    <s v="1.4.6"/>
    <x v="4"/>
    <s v="CPT Management (PY4 onward)"/>
    <s v="Reviews and Project Planning Meetings"/>
    <x v="6"/>
    <x v="2"/>
    <s v="Travel"/>
    <m/>
    <s v="E - Extrapolation from Actuals"/>
    <m/>
    <n v="1"/>
    <n v="0"/>
    <n v="0.55000000000000004"/>
    <s v="Off Ice"/>
    <s v="C1"/>
    <n v="0.09"/>
    <n v="1757.7"/>
    <n v="966.73500000000013"/>
    <m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90.00000000000011"/>
    <n v="2790"/>
    <n v="162"/>
    <n v="89.100000000000009"/>
    <n v="19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0"/>
  </r>
  <r>
    <n v="1.5"/>
    <s v="1.5.2.2.2.0"/>
    <x v="0"/>
    <s v="Pencil Beam Engineering"/>
    <s v="Overall coordination for Pencil Beam"/>
    <x v="31"/>
    <x v="0"/>
    <s v="Labor - LoE"/>
    <s v="SS"/>
    <s v="D - Expert Opinion"/>
    <n v="65"/>
    <n v="66"/>
    <n v="0.35"/>
    <n v="0.53"/>
    <m/>
    <s v="C1"/>
    <n v="0.09"/>
    <n v="10755.272469340549"/>
    <n v="5700.2944087504911"/>
    <m/>
    <n v="37.5"/>
    <n v="37.5"/>
    <n v="37.5"/>
    <n v="37.5"/>
    <n v="37.5"/>
    <n v="37.5"/>
    <n v="37.5"/>
    <n v="37.5"/>
    <n v="37.5"/>
    <n v="37.5"/>
    <n v="37.5"/>
    <n v="37.5"/>
    <n v="450"/>
    <n v="3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40336.48124999999"/>
    <n v="21378.335062499995"/>
    <n v="61714.816312499985"/>
    <n v="3630.2833124999988"/>
    <n v="1924.0501556249994"/>
    <n v="37.5"/>
    <n v="37.5"/>
    <n v="37.5"/>
    <n v="37.5"/>
    <n v="37.5"/>
    <n v="37.5"/>
    <n v="37.5"/>
    <n v="37.5"/>
    <n v="37.5"/>
    <n v="37.5"/>
    <n v="37.5"/>
    <m/>
    <n v="412.5"/>
    <n v="2.75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0"/>
    <n v="37770.072630468771"/>
    <n v="20018.13849414845"/>
    <n v="57788.211124617221"/>
    <n v="3399.3065367421891"/>
    <n v="1801.63246447336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03.02743711721"/>
    <n v="1"/>
    <n v="1.0215000000000001"/>
    <n v="1.0434622500000001"/>
    <n v="1.0658966883750003"/>
    <n v="1.0888134671750629"/>
    <n v="29878.875000000004"/>
    <n v="27977.831578125002"/>
    <n v="0"/>
    <n v="0"/>
    <n v="10457.606250000001"/>
    <n v="9792.2410523437502"/>
    <n v="0"/>
    <n v="0"/>
    <x v="21"/>
  </r>
  <r>
    <n v="1.5"/>
    <s v="1.5.3.1.1"/>
    <x v="5"/>
    <s v="Simulation Studies"/>
    <s v="Simulation Studies"/>
    <x v="5"/>
    <x v="0"/>
    <s v="Labor - Task"/>
    <s v="PO"/>
    <s v="D - Expert Opinion"/>
    <n v="28"/>
    <n v="35"/>
    <n v="0.17380000000000001"/>
    <n v="0.49"/>
    <s v="Off Ice"/>
    <s v="C1"/>
    <n v="0.09"/>
    <n v="6297.5572232891736"/>
    <n v="3085.803039411695"/>
    <s v="zeroed postdoc, needed later years when we have schedule appro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72.858036546371"/>
    <n v="1"/>
    <n v="1.0215000000000001"/>
    <n v="1.0434622500000001"/>
    <n v="1.0658966883750003"/>
    <n v="1.0888134671750629"/>
    <n v="0"/>
    <n v="13147.624350000002"/>
    <n v="26860.596547050009"/>
    <n v="0"/>
    <n v="0"/>
    <n v="2285.0571120300006"/>
    <n v="4668.3716798772921"/>
    <n v="0"/>
    <x v="22"/>
  </r>
  <r>
    <n v="1.5"/>
    <s v="1.5.3.2.4"/>
    <x v="5"/>
    <s v="Create Database Structure for Timing Calibration Data"/>
    <s v="Create Database Structure for Timing Calibration Data"/>
    <x v="5"/>
    <x v="0"/>
    <s v="Labor - Task"/>
    <s v="PO"/>
    <s v="D - Expert Opinion"/>
    <n v="28"/>
    <n v="35"/>
    <n v="0.17380000000000001"/>
    <n v="0.49"/>
    <s v="Off Ice"/>
    <s v="C1"/>
    <n v="0.09"/>
    <n v="7377.2915692827773"/>
    <n v="3614.872868948560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75"/>
    <n v="75"/>
    <n v="75"/>
    <m/>
    <m/>
    <m/>
    <m/>
    <m/>
    <m/>
    <m/>
    <m/>
    <m/>
    <n v="225"/>
    <n v="1.5"/>
    <n v="2683.9034203171864"/>
    <n v="2683.9034203171864"/>
    <n v="2683.9034203171864"/>
    <n v="0"/>
    <n v="0"/>
    <n v="0"/>
    <n v="0"/>
    <n v="0"/>
    <n v="0"/>
    <n v="0"/>
    <n v="0"/>
    <n v="0"/>
    <n v="8051.7102609515587"/>
    <n v="3945.3380278662635"/>
    <n v="11997.048288817823"/>
    <n v="724.65392348564023"/>
    <n v="355.0804225079637"/>
    <n v="81969.906325364194"/>
    <n v="1"/>
    <n v="1.0215000000000001"/>
    <n v="1.0434622500000001"/>
    <n v="1.0658966883750003"/>
    <n v="1.0888134671750629"/>
    <n v="0"/>
    <n v="13147.624350000002"/>
    <n v="26860.596547050009"/>
    <n v="6859.5248432028966"/>
    <n v="0"/>
    <n v="2285.0571120300006"/>
    <n v="4668.3716798772921"/>
    <n v="1192.1854177486634"/>
    <x v="22"/>
  </r>
  <r>
    <n v="1.5"/>
    <s v="1.5.3.2.5"/>
    <x v="5"/>
    <s v="Analyze Timing Calibration Data from Deployed Modules"/>
    <s v="Analyze Timing Calibration Data from Deployed Modules"/>
    <x v="5"/>
    <x v="0"/>
    <s v="Labor - Task"/>
    <s v="PO"/>
    <s v="D - Expert Opinion"/>
    <n v="28"/>
    <n v="35"/>
    <n v="0.17380000000000001"/>
    <n v="0.49"/>
    <s v="Off Ice"/>
    <s v="C1"/>
    <n v="0.09"/>
    <n v="1079.7343459936039"/>
    <n v="529.0698295368658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75"/>
    <n v="75"/>
    <n v="75"/>
    <m/>
    <m/>
    <m/>
    <m/>
    <m/>
    <m/>
    <n v="225"/>
    <n v="1.5"/>
    <n v="0"/>
    <n v="0"/>
    <n v="0"/>
    <n v="2683.9034203171864"/>
    <n v="2683.9034203171864"/>
    <n v="2683.9034203171864"/>
    <n v="0"/>
    <n v="0"/>
    <n v="0"/>
    <n v="0"/>
    <n v="0"/>
    <n v="0"/>
    <n v="8051.7102609515587"/>
    <n v="3945.3380278662635"/>
    <n v="11997.048288817823"/>
    <n v="724.65392348564023"/>
    <n v="355.0804225079637"/>
    <n v="11997.048288817823"/>
    <n v="1"/>
    <n v="1.0215000000000001"/>
    <n v="1.0434622500000001"/>
    <n v="1.0658966883750003"/>
    <n v="1.0888134671750629"/>
    <n v="0"/>
    <n v="0"/>
    <n v="0"/>
    <n v="6859.5248432028966"/>
    <n v="0"/>
    <n v="0"/>
    <n v="0"/>
    <n v="1192.1854177486634"/>
    <x v="22"/>
  </r>
  <r>
    <n v="1.5"/>
    <s v="1.5.3.3.2"/>
    <x v="5"/>
    <s v="Create Database Structure for Geometry Calibration Data"/>
    <s v="Create Database Structure for Geometry Calibration Data"/>
    <x v="5"/>
    <x v="0"/>
    <s v="Labor - Task"/>
    <s v="PO"/>
    <s v="D - Expert Opinion"/>
    <n v="28"/>
    <n v="35"/>
    <n v="0.17380000000000001"/>
    <n v="0.49"/>
    <s v="Off Ice"/>
    <s v="C1"/>
    <n v="0.09"/>
    <n v="7377.2915692827773"/>
    <n v="3614.872868948560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75"/>
    <n v="75"/>
    <n v="75"/>
    <m/>
    <m/>
    <m/>
    <m/>
    <m/>
    <m/>
    <m/>
    <m/>
    <m/>
    <n v="225"/>
    <n v="1.5"/>
    <n v="2683.9034203171864"/>
    <n v="2683.9034203171864"/>
    <n v="2683.9034203171864"/>
    <n v="0"/>
    <n v="0"/>
    <n v="0"/>
    <n v="0"/>
    <n v="0"/>
    <n v="0"/>
    <n v="0"/>
    <n v="0"/>
    <n v="0"/>
    <n v="8051.7102609515587"/>
    <n v="3945.3380278662635"/>
    <n v="11997.048288817823"/>
    <n v="724.65392348564023"/>
    <n v="355.0804225079637"/>
    <n v="81969.906325364194"/>
    <n v="1"/>
    <n v="1.0215000000000001"/>
    <n v="1.0434622500000001"/>
    <n v="1.0658966883750003"/>
    <n v="1.0888134671750629"/>
    <n v="0"/>
    <n v="13147.624350000002"/>
    <n v="26860.596547050009"/>
    <n v="6859.5248432028966"/>
    <n v="0"/>
    <n v="2285.0571120300006"/>
    <n v="4668.3716798772921"/>
    <n v="1192.1854177486634"/>
    <x v="22"/>
  </r>
  <r>
    <n v="1.5"/>
    <s v="1.5.3.3.3"/>
    <x v="5"/>
    <s v="Analyze Geometry Calibration Data from Deployed Modules"/>
    <s v="Analyze Geometry Calibration Data from Deployed Modules"/>
    <x v="5"/>
    <x v="0"/>
    <s v="Labor - Task"/>
    <s v="PO"/>
    <s v="D - Expert Opinion"/>
    <n v="28"/>
    <n v="35"/>
    <n v="0.17380000000000001"/>
    <n v="0.49"/>
    <s v="Off Ice"/>
    <s v="C1"/>
    <n v="0.09"/>
    <n v="1079.7343459936039"/>
    <n v="529.0698295368658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75"/>
    <n v="75"/>
    <n v="75"/>
    <m/>
    <m/>
    <m/>
    <m/>
    <m/>
    <m/>
    <n v="225"/>
    <n v="1.5"/>
    <n v="0"/>
    <n v="0"/>
    <n v="0"/>
    <n v="2683.9034203171864"/>
    <n v="2683.9034203171864"/>
    <n v="2683.9034203171864"/>
    <n v="0"/>
    <n v="0"/>
    <n v="0"/>
    <n v="0"/>
    <n v="0"/>
    <n v="0"/>
    <n v="8051.7102609515587"/>
    <n v="3945.3380278662635"/>
    <n v="11997.048288817823"/>
    <n v="724.65392348564023"/>
    <n v="355.0804225079637"/>
    <n v="11997.048288817823"/>
    <n v="1"/>
    <n v="1.0215000000000001"/>
    <n v="1.0434622500000001"/>
    <n v="1.0658966883750003"/>
    <n v="1.0888134671750629"/>
    <n v="0"/>
    <n v="0"/>
    <n v="0"/>
    <n v="6859.5248432028966"/>
    <n v="0"/>
    <n v="0"/>
    <n v="0"/>
    <n v="1192.1854177486634"/>
    <x v="22"/>
  </r>
  <r>
    <n v="1.5"/>
    <s v="1.5.3.4.2"/>
    <x v="5"/>
    <s v="Software Development"/>
    <s v="Software Development"/>
    <x v="5"/>
    <x v="0"/>
    <s v="Labor - Task"/>
    <s v="PO"/>
    <s v="D - Expert Opinion"/>
    <n v="28"/>
    <n v="35"/>
    <n v="0.17380000000000001"/>
    <n v="0.49"/>
    <s v="Off Ice"/>
    <s v="C1"/>
    <n v="0.09"/>
    <n v="8457.0259152763811"/>
    <n v="4143.942698485426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150"/>
    <n v="150"/>
    <n v="150"/>
    <m/>
    <m/>
    <m/>
    <m/>
    <m/>
    <m/>
    <m/>
    <m/>
    <m/>
    <n v="450"/>
    <n v="3"/>
    <n v="5367.8068406343727"/>
    <n v="5367.8068406343727"/>
    <n v="5367.8068406343727"/>
    <n v="0"/>
    <n v="0"/>
    <n v="0"/>
    <n v="0"/>
    <n v="0"/>
    <n v="0"/>
    <n v="0"/>
    <n v="0"/>
    <n v="0"/>
    <n v="16103.420521903117"/>
    <n v="7890.6760557325269"/>
    <n v="23994.096577635646"/>
    <n v="1449.3078469712805"/>
    <n v="710.16084501592741"/>
    <n v="93966.954614182017"/>
    <n v="1"/>
    <n v="1.0215000000000001"/>
    <n v="1.0434622500000001"/>
    <n v="1.0658966883750003"/>
    <n v="1.0888134671750629"/>
    <n v="0"/>
    <n v="13147.624350000002"/>
    <n v="26860.596547050009"/>
    <n v="13719.049686405793"/>
    <n v="0"/>
    <n v="2285.0571120300006"/>
    <n v="4668.3716798772921"/>
    <n v="2384.3708354973269"/>
    <x v="22"/>
  </r>
  <r>
    <n v="1.5"/>
    <s v="1.5.3.4.3"/>
    <x v="5"/>
    <s v="Execution of Array Calibration"/>
    <s v="Execution"/>
    <x v="5"/>
    <x v="0"/>
    <s v="Labor - Task"/>
    <s v="PO"/>
    <s v="D - Expert Opinion"/>
    <n v="28"/>
    <n v="35"/>
    <n v="0.17380000000000001"/>
    <n v="0.49"/>
    <s v="Off Ice"/>
    <s v="C1"/>
    <n v="0.09"/>
    <n v="2159.4686919872079"/>
    <n v="1058.13965907373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150"/>
    <n v="150"/>
    <n v="150"/>
    <m/>
    <m/>
    <m/>
    <m/>
    <m/>
    <m/>
    <n v="450"/>
    <n v="3"/>
    <n v="0"/>
    <n v="0"/>
    <n v="0"/>
    <n v="5367.8068406343727"/>
    <n v="5367.8068406343727"/>
    <n v="5367.8068406343727"/>
    <n v="0"/>
    <n v="0"/>
    <n v="0"/>
    <n v="0"/>
    <n v="0"/>
    <n v="0"/>
    <n v="16103.420521903117"/>
    <n v="7890.6760557325269"/>
    <n v="23994.096577635646"/>
    <n v="1449.3078469712805"/>
    <n v="710.16084501592741"/>
    <n v="23994.096577635646"/>
    <n v="1"/>
    <n v="1.0215000000000001"/>
    <n v="1.0434622500000001"/>
    <n v="1.0658966883750003"/>
    <n v="1.0888134671750629"/>
    <n v="0"/>
    <n v="0"/>
    <n v="0"/>
    <n v="13719.049686405793"/>
    <n v="0"/>
    <n v="0"/>
    <n v="0"/>
    <n v="2384.3708354973269"/>
    <x v="22"/>
  </r>
  <r>
    <n v="1.5"/>
    <s v="1.5.3.5.1"/>
    <x v="0"/>
    <s v="Testing of dust logger and IDP winch"/>
    <s v="Dust logger shipping UCB to UW/PSL"/>
    <x v="5"/>
    <x v="1"/>
    <s v="M &amp; S"/>
    <m/>
    <s v="D - Expert Opinion"/>
    <m/>
    <n v="1"/>
    <n v="0"/>
    <n v="0.53"/>
    <s v="Off Ice"/>
    <s v="C1"/>
    <n v="0.09"/>
    <n v="137.69999999999999"/>
    <n v="72.98099999999999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90"/>
    <n v="47.699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3.5.1"/>
    <x v="3"/>
    <s v="Testing of dust logger and IDP winch"/>
    <s v="PSL Engineering support for summer 2024 testing"/>
    <x v="5"/>
    <x v="0"/>
    <s v="Labor - Task"/>
    <s v="TE"/>
    <s v="D - Expert Opinion"/>
    <n v="77"/>
    <n v="77"/>
    <n v="0"/>
    <n v="0"/>
    <s v="Off Ice"/>
    <s v="C1"/>
    <n v="0.09"/>
    <n v="347.09728284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48"/>
    <m/>
    <n v="48"/>
    <n v="0.32"/>
    <n v="0"/>
    <n v="0"/>
    <n v="0"/>
    <n v="0"/>
    <n v="0"/>
    <n v="0"/>
    <n v="0"/>
    <n v="0"/>
    <n v="0"/>
    <n v="0"/>
    <n v="3856.6364760000006"/>
    <n v="0"/>
    <n v="3856.6364760000006"/>
    <n v="0"/>
    <n v="3856.6364760000006"/>
    <n v="347.09728284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6.6364760000006"/>
    <n v="1"/>
    <n v="1.0215000000000001"/>
    <n v="1.0434622500000001"/>
    <n v="1.0658966883750003"/>
    <n v="1.0888134671750629"/>
    <n v="0"/>
    <n v="3856.6364760000006"/>
    <n v="0"/>
    <n v="0"/>
    <n v="0"/>
    <n v="0"/>
    <n v="0"/>
    <n v="0"/>
    <x v="22"/>
  </r>
  <r>
    <n v="1.5"/>
    <s v="1.5.3.5.1"/>
    <x v="0"/>
    <s v="Testing of dust logger and IDP winch"/>
    <s v="Research Scientist to test dust logger"/>
    <x v="32"/>
    <x v="0"/>
    <s v="Labor - Task"/>
    <s v="SS"/>
    <s v="D - Expert Opinion"/>
    <n v="66"/>
    <n v="66"/>
    <n v="0.35"/>
    <n v="0.53"/>
    <s v="Off Ice"/>
    <s v="C1"/>
    <n v="0.09"/>
    <n v="2048.3698220172005"/>
    <n v="1085.636005669116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0"/>
    <m/>
    <n v="160"/>
    <n v="1.0666666666666667"/>
    <n v="0"/>
    <n v="0"/>
    <n v="0"/>
    <n v="0"/>
    <n v="0"/>
    <n v="0"/>
    <n v="0"/>
    <n v="0"/>
    <n v="0"/>
    <n v="0"/>
    <n v="14875.597836000004"/>
    <n v="0"/>
    <n v="14875.597836000004"/>
    <n v="7884.0668530800031"/>
    <n v="22759.664689080008"/>
    <n v="1338.8038052400004"/>
    <n v="709.56601677720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59.664689080008"/>
    <n v="1"/>
    <n v="1.0215000000000001"/>
    <n v="1.0434622500000001"/>
    <n v="1.0658966883750003"/>
    <n v="1.0888134671750629"/>
    <n v="0"/>
    <n v="11018.961360000001"/>
    <n v="0"/>
    <n v="0"/>
    <n v="0"/>
    <n v="3856.6364760000001"/>
    <n v="0"/>
    <n v="0"/>
    <x v="22"/>
  </r>
  <r>
    <n v="1.5"/>
    <s v="1.5.3.5.1"/>
    <x v="0"/>
    <s v="Testing of dust logger and IDP winch"/>
    <s v="Travel to test dust logger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3.5.3"/>
    <x v="0"/>
    <s v="Delivery of logger and winch to PTH"/>
    <s v="Shipping of logger and winch to PTH"/>
    <x v="5"/>
    <x v="1"/>
    <s v="M &amp; S"/>
    <m/>
    <s v="D - Expert Opinion"/>
    <m/>
    <n v="1"/>
    <n v="0"/>
    <n v="0.53"/>
    <s v="Off Ice"/>
    <s v="C1"/>
    <n v="0.09"/>
    <n v="550.79999999999995"/>
    <n v="291.9239999999999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4000"/>
    <n v="0"/>
    <n v="0"/>
    <n v="0"/>
    <n v="0"/>
    <n v="0"/>
    <n v="0"/>
    <n v="0"/>
    <n v="0"/>
    <n v="0"/>
    <n v="0"/>
    <n v="0"/>
    <n v="0"/>
    <n v="0"/>
    <n v="4000"/>
    <n v="4000"/>
    <n v="2120"/>
    <n v="6120"/>
    <n v="360"/>
    <n v="190.7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4.1"/>
    <x v="5"/>
    <s v="Calibration management"/>
    <s v="Calibration Management"/>
    <x v="33"/>
    <x v="0"/>
    <s v="Labor - LoE"/>
    <s v="KE"/>
    <s v="D - Expert Opinion"/>
    <n v="73"/>
    <n v="116"/>
    <n v="0.32"/>
    <n v="0.49"/>
    <s v="Off Ice"/>
    <s v="C1"/>
    <n v="0.09"/>
    <n v="3236.5256780138716"/>
    <n v="1585.8975822267971"/>
    <m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7874.5392000000011"/>
    <n v="0"/>
    <n v="0"/>
    <n v="7874.5392000000011"/>
    <n v="3858.5242080000003"/>
    <n v="11733.063408000002"/>
    <n v="708.70852800000011"/>
    <n v="347.26717872"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8043.8417928000017"/>
    <n v="0"/>
    <n v="0"/>
    <n v="8043.8417928000017"/>
    <n v="3941.4824784720008"/>
    <n v="11985.324271272002"/>
    <n v="723.94576135200009"/>
    <n v="354.73342306248009"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8216.7843913452016"/>
    <n v="0"/>
    <n v="0"/>
    <n v="8216.7843913452016"/>
    <n v="4026.2243517591487"/>
    <n v="12243.00874310435"/>
    <n v="739.51059522106812"/>
    <n v="362.36019165832334"/>
    <n v="0"/>
    <n v="0"/>
    <n v="0"/>
    <n v="0"/>
    <n v="0"/>
    <n v="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61.396422376354"/>
    <n v="1"/>
    <n v="1.0215000000000001"/>
    <n v="1.0434622500000001"/>
    <n v="1.0658966883750003"/>
    <n v="1.0888134671750629"/>
    <n v="5965.56"/>
    <n v="6093.8195400000004"/>
    <n v="6224.8366601100015"/>
    <n v="0"/>
    <n v="1908.9792000000002"/>
    <n v="1950.0222528000002"/>
    <n v="1991.9477312352005"/>
    <n v="0"/>
    <x v="23"/>
  </r>
  <r>
    <n v="1.5"/>
    <s v="1.5.4.1"/>
    <x v="5"/>
    <s v="Calibration management"/>
    <s v="Miscellaneous supplies for calibration and outreach activities"/>
    <x v="5"/>
    <x v="1"/>
    <s v="M &amp; S"/>
    <m/>
    <s v="D - Expert Opinion"/>
    <m/>
    <n v="1"/>
    <n v="0"/>
    <n v="0.49"/>
    <s v="Off Ice"/>
    <s v="C1"/>
    <n v="0.09"/>
    <n v="402.3"/>
    <n v="197.12700000000001"/>
    <m/>
    <n v="250"/>
    <n v="250"/>
    <n v="250"/>
    <n v="250"/>
    <n v="250"/>
    <n v="250"/>
    <n v="250"/>
    <n v="250"/>
    <n v="250"/>
    <n v="250"/>
    <n v="250"/>
    <n v="250"/>
    <n v="0"/>
    <n v="0"/>
    <n v="250"/>
    <n v="250"/>
    <n v="250"/>
    <n v="250"/>
    <n v="250"/>
    <n v="250"/>
    <n v="250"/>
    <n v="250"/>
    <n v="250"/>
    <n v="250"/>
    <n v="250"/>
    <n v="250"/>
    <n v="3000"/>
    <n v="1470"/>
    <n v="4470"/>
    <n v="270"/>
    <n v="132.2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5"/>
    <s v="1.5.4.2"/>
    <x v="5"/>
    <s v="Travel"/>
    <s v="Travel to reviews and working meetings - Domestic"/>
    <x v="6"/>
    <x v="2"/>
    <s v="Travel"/>
    <m/>
    <s v="E - Extrapolation from Actuals"/>
    <m/>
    <n v="1"/>
    <n v="0"/>
    <n v="0.49"/>
    <s v="Off Ice"/>
    <s v="C1"/>
    <n v="0.09"/>
    <n v="1689.6599999999999"/>
    <n v="827.93339999999989"/>
    <m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m/>
    <m/>
    <m/>
    <n v="0"/>
    <n v="0"/>
    <n v="0"/>
    <n v="0"/>
    <n v="0"/>
    <n v="0"/>
    <n v="1800"/>
    <n v="0"/>
    <n v="0"/>
    <n v="0"/>
    <n v="0"/>
    <n v="0"/>
    <n v="0"/>
    <n v="0"/>
    <n v="1800"/>
    <n v="882"/>
    <n v="2682"/>
    <n v="162"/>
    <n v="79.38"/>
    <n v="18774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5"/>
    <s v="1.5.4.2"/>
    <x v="5"/>
    <s v="Travel"/>
    <s v="Travel to reviews and working meetings - International"/>
    <x v="7"/>
    <x v="2"/>
    <s v="Travel"/>
    <m/>
    <s v="E - Extrapolation from Actuals"/>
    <m/>
    <n v="1"/>
    <n v="0"/>
    <n v="0.49"/>
    <s v="Off Ice"/>
    <s v="C1"/>
    <n v="0.09"/>
    <n v="2574.7199999999998"/>
    <n v="1261.6127999999999"/>
    <m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6"/>
    <s v="1.6.0"/>
    <x v="2"/>
    <s v="L2 Task Management"/>
    <s v="L2 Task management - Erik Blaufuss"/>
    <x v="34"/>
    <x v="0"/>
    <s v="Labor - LoE"/>
    <s v="SS"/>
    <s v="E - Extrapolation from Actuals"/>
    <n v="79"/>
    <n v="66"/>
    <n v="0.28999999999999998"/>
    <n v="0.54500000000000004"/>
    <s v="Off Ice"/>
    <s v="C1"/>
    <n v="0.09"/>
    <n v="13749.295940096641"/>
    <n v="7493.36628735267"/>
    <s v="20% effort for management - EKB"/>
    <n v="22"/>
    <n v="22"/>
    <n v="22"/>
    <n v="22"/>
    <n v="22"/>
    <n v="22"/>
    <n v="22"/>
    <n v="22"/>
    <n v="22"/>
    <n v="22"/>
    <n v="22"/>
    <n v="22"/>
    <n v="264"/>
    <n v="1.76"/>
    <n v="2290.22343"/>
    <n v="2290.22343"/>
    <n v="2290.22343"/>
    <n v="2290.22343"/>
    <n v="2290.22343"/>
    <n v="2290.22343"/>
    <n v="2290.22343"/>
    <n v="2290.22343"/>
    <n v="2290.22343"/>
    <n v="2290.22343"/>
    <n v="2290.22343"/>
    <n v="2290.22343"/>
    <n v="27482.681159999993"/>
    <n v="14978.061232199998"/>
    <n v="42460.742392199987"/>
    <n v="2473.4413043999994"/>
    <n v="1348.0255108979998"/>
    <n v="22"/>
    <n v="22"/>
    <n v="22"/>
    <n v="22"/>
    <n v="22"/>
    <n v="22"/>
    <n v="22"/>
    <n v="22"/>
    <n v="22"/>
    <n v="22"/>
    <n v="22"/>
    <n v="22"/>
    <n v="264"/>
    <n v="1.76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8073.55880494001"/>
    <n v="15300.089548692307"/>
    <n v="43373.648353632321"/>
    <n v="2526.6202924446006"/>
    <n v="1377.0080593823077"/>
    <n v="22"/>
    <n v="22"/>
    <n v="22"/>
    <n v="22"/>
    <n v="22"/>
    <n v="22"/>
    <n v="22"/>
    <n v="22"/>
    <n v="22"/>
    <n v="22"/>
    <n v="22"/>
    <n v="22"/>
    <n v="264"/>
    <n v="1.76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8677.140319246213"/>
    <n v="15629.041473989188"/>
    <n v="44306.181793235402"/>
    <n v="2580.9426287321589"/>
    <n v="1406.6137326590269"/>
    <n v="22"/>
    <n v="22"/>
    <n v="22"/>
    <n v="22"/>
    <n v="22"/>
    <n v="22"/>
    <m/>
    <m/>
    <m/>
    <m/>
    <m/>
    <m/>
    <n v="132"/>
    <n v="0.88"/>
    <n v="2441.1415696758345"/>
    <n v="2441.1415696758345"/>
    <n v="2441.1415696758345"/>
    <n v="2441.1415696758345"/>
    <n v="2441.1415696758345"/>
    <n v="2441.1415696758345"/>
    <n v="0"/>
    <n v="0"/>
    <n v="0"/>
    <n v="0"/>
    <n v="0"/>
    <n v="0"/>
    <n v="14646.849418055006"/>
    <n v="7982.5329328399785"/>
    <n v="22629.382350894986"/>
    <n v="1318.2164476249504"/>
    <n v="718.42796395559799"/>
    <n v="152769.95488996268"/>
    <n v="1"/>
    <n v="1.0215000000000001"/>
    <n v="1.0434622500000001"/>
    <n v="1.0658966883750003"/>
    <n v="1.0888134671750629"/>
    <n v="21304.404000000002"/>
    <n v="21762.448686000003"/>
    <n v="22230.341332749005"/>
    <n v="11354.146835701556"/>
    <n v="6178.2771600000005"/>
    <n v="6311.1101189400006"/>
    <n v="6446.7989864972114"/>
    <n v="3292.7025823534514"/>
    <x v="24"/>
  </r>
  <r>
    <n v="1.6"/>
    <s v="1.6.0"/>
    <x v="2"/>
    <s v="L2 Task Management"/>
    <s v="Travel to annual project reviews"/>
    <x v="6"/>
    <x v="2"/>
    <s v="Travel"/>
    <m/>
    <s v="E - Extrapolation from Actuals"/>
    <m/>
    <n v="1"/>
    <n v="0"/>
    <n v="0.54500000000000004"/>
    <s v="Off Ice"/>
    <s v="C1"/>
    <n v="0.09"/>
    <n v="1251.45"/>
    <n v="682.04025000000013"/>
    <m/>
    <m/>
    <m/>
    <m/>
    <m/>
    <m/>
    <m/>
    <n v="1800"/>
    <m/>
    <m/>
    <m/>
    <m/>
    <n v="1800"/>
    <n v="0"/>
    <n v="0"/>
    <n v="0"/>
    <n v="0"/>
    <n v="0"/>
    <n v="0"/>
    <n v="0"/>
    <n v="0"/>
    <n v="1800"/>
    <n v="0"/>
    <n v="0"/>
    <n v="0"/>
    <n v="0"/>
    <n v="1800"/>
    <n v="3600"/>
    <n v="1962.0000000000002"/>
    <n v="5562"/>
    <n v="324"/>
    <n v="176.58"/>
    <m/>
    <m/>
    <m/>
    <m/>
    <m/>
    <m/>
    <n v="1800"/>
    <m/>
    <m/>
    <m/>
    <m/>
    <n v="1800"/>
    <n v="0"/>
    <n v="0"/>
    <n v="0"/>
    <n v="0"/>
    <n v="0"/>
    <n v="0"/>
    <n v="0"/>
    <n v="0"/>
    <n v="1800"/>
    <n v="0"/>
    <n v="0"/>
    <n v="0"/>
    <n v="0"/>
    <n v="1800"/>
    <n v="3600"/>
    <n v="1962.0000000000002"/>
    <n v="5562"/>
    <n v="324"/>
    <n v="176.58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5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Travel to project planning workshops and meetings"/>
    <x v="6"/>
    <x v="2"/>
    <s v="Travel"/>
    <m/>
    <s v="E - Extrapolation from Actuals"/>
    <m/>
    <n v="1"/>
    <n v="0"/>
    <n v="0.54500000000000004"/>
    <s v="Off Ice"/>
    <s v="C1"/>
    <n v="0.09"/>
    <n v="250.29"/>
    <n v="136.40805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0"/>
    <s v="L2 Task Management"/>
    <s v="PQ process - all L3 areas"/>
    <x v="5"/>
    <x v="1"/>
    <s v="M &amp; S"/>
    <m/>
    <s v="E - Extrapolation from Actuals"/>
    <m/>
    <n v="1"/>
    <n v="0"/>
    <n v="0.53"/>
    <s v="On Ice"/>
    <s v="C1"/>
    <n v="0.09"/>
    <n v="261.63"/>
    <n v="138.6639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03.5"/>
    <n v="1453.5"/>
    <n v="85.5"/>
    <n v="45.314999999999998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03.5"/>
    <n v="1453.5"/>
    <n v="85.5"/>
    <n v="45.314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7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0"/>
    <s v="L2 Task Management"/>
    <s v="Deployment to Pole - all L3 areas"/>
    <x v="7"/>
    <x v="2"/>
    <s v="Travel"/>
    <m/>
    <s v="E - Extrapolation from Actuals"/>
    <m/>
    <n v="1"/>
    <n v="0"/>
    <n v="0.53"/>
    <s v="On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54"/>
    <n v="2754"/>
    <n v="162"/>
    <n v="85.86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PQ process - all L3 areas"/>
    <x v="5"/>
    <x v="1"/>
    <s v="M &amp; S"/>
    <m/>
    <s v="E - Extrapolation from Actuals"/>
    <m/>
    <n v="1"/>
    <n v="0"/>
    <n v="0.54500000000000004"/>
    <s v="On Ice"/>
    <s v="C1"/>
    <n v="0.09"/>
    <n v="132.0975"/>
    <n v="71.99313750000000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17.75"/>
    <n v="1467.75"/>
    <n v="85.5"/>
    <n v="46.59749999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Deployment to Pole - all L3 areas"/>
    <x v="7"/>
    <x v="2"/>
    <s v="Travel"/>
    <m/>
    <s v="E - Extrapolation from Actuals"/>
    <m/>
    <n v="1"/>
    <n v="0"/>
    <n v="0.54500000000000004"/>
    <s v="On Ice"/>
    <s v="C1"/>
    <n v="0.09"/>
    <n v="250.29"/>
    <n v="136.4080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1.0"/>
    <x v="0"/>
    <s v="L3 Task Management"/>
    <s v="L3 Task Management - Jim Braun"/>
    <x v="35"/>
    <x v="0"/>
    <s v="Labor Hours"/>
    <s v="SC"/>
    <s v="E - Extrapolation from Actuals"/>
    <n v="54"/>
    <n v="52"/>
    <n v="0.35"/>
    <n v="0.53"/>
    <s v="Off Ice"/>
    <s v="C1"/>
    <n v="0.09"/>
    <n v="3541.7788466718389"/>
    <n v="1877.1427887360746"/>
    <m/>
    <n v="8"/>
    <n v="8"/>
    <n v="8"/>
    <n v="8"/>
    <n v="8"/>
    <n v="8"/>
    <n v="8"/>
    <n v="8"/>
    <n v="8"/>
    <n v="8"/>
    <n v="8"/>
    <n v="8"/>
    <n v="96"/>
    <n v="0.64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7148.865600000001"/>
    <n v="3788.8987680000009"/>
    <n v="10937.764368000002"/>
    <n v="643.39790400000004"/>
    <n v="341.00088912000007"/>
    <n v="8"/>
    <n v="8"/>
    <n v="8"/>
    <n v="8"/>
    <n v="8"/>
    <n v="8"/>
    <n v="8"/>
    <n v="8"/>
    <n v="8"/>
    <n v="8"/>
    <n v="8"/>
    <n v="8"/>
    <n v="96"/>
    <n v="0.64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7302.5662104000039"/>
    <n v="3870.3600915120023"/>
    <n v="11172.926301912006"/>
    <n v="657.23095893600032"/>
    <n v="348.3324082360802"/>
    <n v="8"/>
    <n v="8"/>
    <n v="8"/>
    <n v="8"/>
    <n v="8"/>
    <n v="8"/>
    <n v="8"/>
    <n v="8"/>
    <n v="8"/>
    <n v="8"/>
    <n v="8"/>
    <n v="8"/>
    <n v="96"/>
    <n v="0.64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7459.5713839236041"/>
    <n v="3953.5728334795103"/>
    <n v="11413.144217403114"/>
    <n v="671.36142455312438"/>
    <n v="355.82155501315594"/>
    <n v="8"/>
    <n v="8"/>
    <n v="8"/>
    <n v="8"/>
    <n v="8"/>
    <n v="8"/>
    <m/>
    <m/>
    <m/>
    <m/>
    <m/>
    <m/>
    <n v="48"/>
    <n v="0.32"/>
    <n v="634.99601405649673"/>
    <n v="634.99601405649673"/>
    <n v="634.99601405649673"/>
    <n v="634.99601405649673"/>
    <n v="634.99601405649673"/>
    <n v="634.99601405649673"/>
    <n v="0"/>
    <n v="0"/>
    <n v="0"/>
    <n v="0"/>
    <n v="0"/>
    <n v="0"/>
    <n v="3809.9760843389804"/>
    <n v="2019.2873246996596"/>
    <n v="5829.26340903864"/>
    <n v="342.89784759050821"/>
    <n v="181.73585922296937"/>
    <n v="39353.098296353768"/>
    <n v="1"/>
    <n v="1.0215000000000001"/>
    <n v="1.0434622500000001"/>
    <n v="1.0658966883750003"/>
    <n v="1.0888134671750629"/>
    <n v="5295.4560000000001"/>
    <n v="5409.308304000001"/>
    <n v="5525.6084325360016"/>
    <n v="2822.204506917763"/>
    <n v="1853.4096"/>
    <n v="1893.2579064000001"/>
    <n v="1933.9629513876005"/>
    <n v="987.77157742121699"/>
    <x v="25"/>
  </r>
  <r>
    <n v="1.6"/>
    <s v="1.6.1.0"/>
    <x v="0"/>
    <s v="L3 Task Management"/>
    <s v="Travel to project planning workshops and meetings"/>
    <x v="6"/>
    <x v="2"/>
    <s v="Travel"/>
    <m/>
    <s v="E - Extrapolation from Actuals"/>
    <m/>
    <n v="1"/>
    <n v="0"/>
    <n v="0.53"/>
    <s v="Off Ice"/>
    <s v="C1"/>
    <n v="0.09"/>
    <n v="743.57999999999993"/>
    <n v="394.09739999999999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2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new OM integration work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new calibration device integration work"/>
    <x v="6"/>
    <x v="2"/>
    <s v="Travel"/>
    <m/>
    <s v="E - Extrapolation from Actuals"/>
    <m/>
    <n v="1"/>
    <n v="0"/>
    <n v="0.53"/>
    <s v="Off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OM integration work"/>
    <x v="6"/>
    <x v="2"/>
    <s v="Travel"/>
    <m/>
    <s v="E - Extrapolation from Actuals"/>
    <m/>
    <n v="1"/>
    <n v="0"/>
    <n v="0.53"/>
    <s v="Off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4.3.8"/>
    <x v="0"/>
    <s v="Support OM testing app thru FAT testing cycles"/>
    <s v="Support OM testing app thru FAT testing cycles"/>
    <x v="36"/>
    <x v="0"/>
    <s v="Labor - Task"/>
    <s v="SE"/>
    <s v="D - Expert Opinion"/>
    <n v="64.75"/>
    <n v="55"/>
    <n v="0.35"/>
    <n v="0.53"/>
    <s v="Off Ice"/>
    <s v="C1"/>
    <n v="0.09"/>
    <n v="6639.5647765124986"/>
    <n v="3518.9693315516242"/>
    <m/>
    <n v="45"/>
    <n v="45"/>
    <n v="45"/>
    <n v="45"/>
    <n v="45"/>
    <n v="45"/>
    <n v="45"/>
    <n v="45"/>
    <n v="45"/>
    <n v="45"/>
    <n v="45"/>
    <n v="45"/>
    <n v="540"/>
    <n v="3.5999999999999996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8217.609124999995"/>
    <n v="25555.33283625"/>
    <n v="73772.941961249991"/>
    <n v="4339.5848212499995"/>
    <n v="2299.9799552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72.941961249991"/>
    <n v="1"/>
    <n v="1.0215000000000001"/>
    <n v="1.0434622500000001"/>
    <n v="1.0658966883750003"/>
    <n v="1.0888134671750629"/>
    <n v="35716.747500000005"/>
    <n v="0"/>
    <n v="0"/>
    <n v="0"/>
    <n v="12500.861625000001"/>
    <n v="0"/>
    <n v="0"/>
    <n v="0"/>
    <x v="25"/>
  </r>
  <r>
    <n v="1.6"/>
    <s v="1.6.1.4.3.9.1"/>
    <x v="0"/>
    <s v="Extend OM testing app to include support for MMB based special devices"/>
    <s v="Extend OM testing app to include support for MMB based special devices"/>
    <x v="36"/>
    <x v="0"/>
    <s v="Labor - Task"/>
    <s v="SE"/>
    <s v="D - Expert Opinion"/>
    <n v="64.75"/>
    <n v="55"/>
    <n v="0.35"/>
    <n v="0.53"/>
    <s v="Off Ice"/>
    <s v="C4"/>
    <n v="0.35"/>
    <n v="21038.950114875002"/>
    <n v="11150.643560883751"/>
    <m/>
    <n v="60"/>
    <n v="60"/>
    <n v="60"/>
    <n v="60"/>
    <n v="60"/>
    <n v="60"/>
    <n v="60"/>
    <n v="20"/>
    <m/>
    <m/>
    <m/>
    <m/>
    <n v="440"/>
    <n v="2.9333333333333331"/>
    <n v="5357.5121250000002"/>
    <n v="5357.5121250000002"/>
    <n v="5357.5121250000002"/>
    <n v="5357.5121250000002"/>
    <n v="5357.5121250000002"/>
    <n v="5357.5121250000002"/>
    <n v="5357.5121250000002"/>
    <n v="1785.8373750000003"/>
    <n v="0"/>
    <n v="0"/>
    <n v="0"/>
    <n v="0"/>
    <n v="39288.422250000003"/>
    <n v="20822.863792500004"/>
    <n v="60111.286042500011"/>
    <n v="13750.947787500001"/>
    <n v="7288.002327375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11.286042500011"/>
    <n v="1"/>
    <n v="1.0215000000000001"/>
    <n v="1.0434622500000001"/>
    <n v="1.0658966883750003"/>
    <n v="1.0888134671750629"/>
    <n v="29102.535000000003"/>
    <n v="0"/>
    <n v="0"/>
    <n v="0"/>
    <n v="10185.88725"/>
    <n v="0"/>
    <n v="0"/>
    <n v="0"/>
    <x v="25"/>
  </r>
  <r>
    <n v="1.6"/>
    <s v="1.6.1.4.3.9.2"/>
    <x v="0"/>
    <s v="Support OM testing app thru calibration device DVT and FAT testing"/>
    <s v="Support OM testing app thru calibration device DVT and FAT testing"/>
    <x v="36"/>
    <x v="0"/>
    <s v="Labor - Task"/>
    <s v="SE"/>
    <s v="D - Expert Opinion"/>
    <n v="64.75"/>
    <n v="55"/>
    <n v="0.35"/>
    <n v="0.53"/>
    <s v="Off Ice"/>
    <s v="C2"/>
    <n v="0.125"/>
    <n v="12631.481677126758"/>
    <n v="6694.6852888771818"/>
    <m/>
    <m/>
    <m/>
    <m/>
    <m/>
    <m/>
    <m/>
    <m/>
    <n v="40"/>
    <n v="60"/>
    <n v="60"/>
    <n v="60"/>
    <n v="60"/>
    <n v="280"/>
    <n v="1.8666666666666667"/>
    <n v="0"/>
    <n v="0"/>
    <n v="0"/>
    <n v="0"/>
    <n v="0"/>
    <n v="0"/>
    <n v="0"/>
    <n v="3571.6747500000006"/>
    <n v="5357.5121250000002"/>
    <n v="5357.5121250000002"/>
    <n v="5357.5121250000002"/>
    <n v="5357.5121250000002"/>
    <n v="25001.723250000003"/>
    <n v="13250.913322500002"/>
    <n v="38252.636572500007"/>
    <n v="3125.2154062500003"/>
    <n v="1656.3641653125003"/>
    <n v="60"/>
    <n v="60"/>
    <n v="60"/>
    <n v="60"/>
    <n v="60"/>
    <n v="60"/>
    <n v="60"/>
    <n v="30"/>
    <m/>
    <m/>
    <m/>
    <m/>
    <n v="450"/>
    <n v="3"/>
    <n v="5472.6986356875004"/>
    <n v="5472.6986356875004"/>
    <n v="5472.6986356875004"/>
    <n v="5472.6986356875004"/>
    <n v="5472.6986356875004"/>
    <n v="5472.6986356875004"/>
    <n v="5472.6986356875004"/>
    <n v="2736.3493178437502"/>
    <n v="0"/>
    <n v="0"/>
    <n v="0"/>
    <n v="0"/>
    <n v="41045.239767656247"/>
    <n v="21753.977076857813"/>
    <n v="62799.216844514056"/>
    <n v="5130.6549709570309"/>
    <n v="2719.24713460722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51.85341701406"/>
    <n v="1"/>
    <n v="1.0215000000000001"/>
    <n v="1.0434622500000001"/>
    <n v="1.0658966883750003"/>
    <n v="1.0888134671750629"/>
    <n v="18519.795000000002"/>
    <n v="30403.881309375003"/>
    <n v="0"/>
    <n v="0"/>
    <n v="6481.9282499999999"/>
    <n v="10641.358458281251"/>
    <n v="0"/>
    <n v="0"/>
    <x v="25"/>
  </r>
  <r>
    <n v="1.6"/>
    <s v="1.6.1.4.3.10"/>
    <x v="0"/>
    <s v="Prototype and test SPAT testing software at NTS"/>
    <s v="Prototype and test SPAT testing software at NTS"/>
    <x v="36"/>
    <x v="0"/>
    <s v="Labor - Task"/>
    <s v="SE"/>
    <s v="D - Expert Opinion"/>
    <n v="64.75"/>
    <n v="55"/>
    <n v="0.35"/>
    <n v="0.53"/>
    <s v="Off Ice"/>
    <s v="C3"/>
    <n v="0.2"/>
    <n v="6698.5831300815016"/>
    <n v="3550.249058943195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60"/>
    <n v="60"/>
    <n v="60"/>
    <n v="60"/>
    <m/>
    <m/>
    <m/>
    <m/>
    <m/>
    <n v="240"/>
    <n v="1.6"/>
    <n v="0"/>
    <n v="0"/>
    <n v="0"/>
    <n v="5472.6986356875004"/>
    <n v="5472.6986356875004"/>
    <n v="5472.6986356875004"/>
    <n v="5472.6986356875004"/>
    <n v="0"/>
    <n v="0"/>
    <n v="0"/>
    <n v="0"/>
    <n v="0"/>
    <n v="21890.794542750002"/>
    <n v="11602.121107657502"/>
    <n v="33492.915650407507"/>
    <n v="4378.1589085500009"/>
    <n v="2320.4242215315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2.915650407507"/>
    <n v="1"/>
    <n v="1.0215000000000001"/>
    <n v="1.0434622500000001"/>
    <n v="1.0658966883750003"/>
    <n v="1.0888134671750629"/>
    <n v="0"/>
    <n v="16215.403365000002"/>
    <n v="0"/>
    <n v="0"/>
    <n v="0"/>
    <n v="5675.3911777500007"/>
    <n v="0"/>
    <n v="0"/>
    <x v="25"/>
  </r>
  <r>
    <n v="1.6"/>
    <s v="1.6.1.4.3.11"/>
    <x v="0"/>
    <s v="Prepare and ship SPAT toolset to Pole"/>
    <s v="Prepare and ship SPAT toolset to Pole"/>
    <x v="36"/>
    <x v="0"/>
    <s v="Labor - Task"/>
    <s v="SE"/>
    <s v="D - Expert Opinion"/>
    <n v="64.75"/>
    <n v="55"/>
    <n v="0.35"/>
    <n v="0.53"/>
    <s v="Off Ice"/>
    <s v="C2"/>
    <n v="0.125"/>
    <n v="2354.9706316692777"/>
    <n v="1248.134434784717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5"/>
    <n v="45"/>
    <n v="45"/>
    <m/>
    <m/>
    <n v="135"/>
    <n v="0.89999999999999991"/>
    <n v="0"/>
    <n v="0"/>
    <n v="0"/>
    <n v="0"/>
    <n v="0"/>
    <n v="0"/>
    <n v="0"/>
    <n v="4104.5239767656258"/>
    <n v="4104.5239767656258"/>
    <n v="4104.5239767656258"/>
    <n v="0"/>
    <n v="0"/>
    <n v="12313.571930296877"/>
    <n v="6526.1931230573455"/>
    <n v="18839.765053354222"/>
    <n v="1539.1964912871097"/>
    <n v="815.7741403821681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9.765053354222"/>
    <n v="1"/>
    <n v="1.0215000000000001"/>
    <n v="1.0434622500000001"/>
    <n v="1.0658966883750003"/>
    <n v="1.0888134671750629"/>
    <n v="0"/>
    <n v="9121.1643928125013"/>
    <n v="0"/>
    <n v="0"/>
    <n v="0"/>
    <n v="3192.4075374843751"/>
    <n v="0"/>
    <n v="0"/>
    <x v="25"/>
  </r>
  <r>
    <n v="1.6"/>
    <s v="1.6.1.4.3.11"/>
    <x v="0"/>
    <s v="Prepare and ship SPAT toolset to Pole"/>
    <s v="Prepare and ship SPAT toolset to Pole"/>
    <x v="5"/>
    <x v="1"/>
    <s v="M &amp; S"/>
    <m/>
    <s v="D - Expert Opinion"/>
    <m/>
    <n v="1"/>
    <n v="0"/>
    <n v="0.53"/>
    <m/>
    <s v="C2"/>
    <n v="0.125"/>
    <n v="1434.375"/>
    <n v="760.21875"/>
    <s v="tools and computers for SPA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500"/>
    <m/>
    <m/>
    <m/>
    <n v="0"/>
    <n v="0"/>
    <n v="0"/>
    <n v="0"/>
    <n v="0"/>
    <n v="0"/>
    <n v="0"/>
    <n v="0"/>
    <n v="0"/>
    <n v="0"/>
    <n v="7500"/>
    <n v="0"/>
    <n v="0"/>
    <n v="0"/>
    <n v="7500"/>
    <n v="3975"/>
    <n v="11475"/>
    <n v="937.5"/>
    <n v="496.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4.3.13"/>
    <x v="0"/>
    <s v="SPAT testing preparation and execution at Pole FS2"/>
    <s v="SPAT testing preparation and execution at Pole FS2"/>
    <x v="36"/>
    <x v="0"/>
    <s v="Labor - Task"/>
    <s v="SE"/>
    <s v="D - Expert Opinion"/>
    <n v="64.75"/>
    <n v="55"/>
    <n v="0.35"/>
    <n v="0.53"/>
    <s v="On Ice"/>
    <s v="C2"/>
    <n v="0.125"/>
    <n v="8018.6750008338913"/>
    <n v="4249.897750441962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50"/>
    <n v="150"/>
    <n v="150"/>
    <m/>
    <m/>
    <m/>
    <m/>
    <m/>
    <m/>
    <m/>
    <n v="450"/>
    <n v="3"/>
    <n v="0"/>
    <n v="0"/>
    <n v="13975.904140886956"/>
    <n v="13975.904140886956"/>
    <n v="13975.904140886956"/>
    <n v="0"/>
    <n v="0"/>
    <n v="0"/>
    <n v="0"/>
    <n v="0"/>
    <n v="0"/>
    <n v="0"/>
    <n v="41927.712422660872"/>
    <n v="22221.687584010262"/>
    <n v="64149.400006671131"/>
    <n v="5240.964052832609"/>
    <n v="2777.71094800128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49.400006671131"/>
    <n v="1"/>
    <n v="1.0215000000000001"/>
    <n v="1.0434622500000001"/>
    <n v="1.0658966883750003"/>
    <n v="1.0888134671750629"/>
    <n v="0"/>
    <n v="0"/>
    <n v="31057.564757526572"/>
    <n v="0"/>
    <n v="0"/>
    <n v="0"/>
    <n v="10870.1476651343"/>
    <n v="0"/>
    <x v="25"/>
  </r>
  <r>
    <n v="1.6"/>
    <s v="1.6.1.4.3.15"/>
    <x v="0"/>
    <s v="SPAT testing preparation and execution at Pole FS3"/>
    <s v="SPAT testing preparation and execution at Pole FS3"/>
    <x v="36"/>
    <x v="0"/>
    <s v="Labor - Task"/>
    <s v="SE"/>
    <s v="D - Expert Opinion"/>
    <n v="64.75"/>
    <n v="55"/>
    <n v="0.35"/>
    <n v="0.53"/>
    <s v="On Ice"/>
    <s v="C2"/>
    <n v="0.125"/>
    <n v="8191.0765133518207"/>
    <n v="4341.270552076464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"/>
    <n v="150"/>
    <n v="150"/>
    <m/>
    <m/>
    <m/>
    <m/>
    <m/>
    <m/>
    <m/>
    <m/>
    <n v="450"/>
    <n v="3"/>
    <n v="0"/>
    <n v="14276.386079916028"/>
    <n v="14276.386079916028"/>
    <n v="14276.386079916028"/>
    <n v="0"/>
    <n v="0"/>
    <n v="0"/>
    <n v="0"/>
    <n v="0"/>
    <n v="0"/>
    <n v="0"/>
    <n v="0"/>
    <n v="42829.158239748082"/>
    <n v="22699.453867066484"/>
    <n v="65528.612106814566"/>
    <n v="5353.6447799685102"/>
    <n v="2837.4317333833105"/>
    <n v="65528.612106814566"/>
    <n v="1"/>
    <n v="1.0215000000000001"/>
    <n v="1.0434622500000001"/>
    <n v="1.0658966883750003"/>
    <n v="1.0888134671750629"/>
    <n v="0"/>
    <n v="0"/>
    <n v="0"/>
    <n v="31725.302399813394"/>
    <n v="0"/>
    <n v="0"/>
    <n v="0"/>
    <n v="11103.855839934688"/>
    <x v="25"/>
  </r>
  <r>
    <n v="1.6"/>
    <s v="1.6.1.4.5.4.3"/>
    <x v="0"/>
    <s v="Extend xDOMapp to include support for calibration devices in operations"/>
    <s v="Extend xDOMapp to include support for calibration devices in operations"/>
    <x v="36"/>
    <x v="0"/>
    <s v="Labor - Task"/>
    <s v="SE"/>
    <s v="D - Expert Opinion"/>
    <n v="64.75"/>
    <n v="55"/>
    <n v="0.35"/>
    <n v="0.53"/>
    <s v="Off Ice"/>
    <s v="C4"/>
    <n v="0.35"/>
    <n v="20666.106447782415"/>
    <n v="10953.03641732468"/>
    <m/>
    <m/>
    <m/>
    <m/>
    <m/>
    <m/>
    <m/>
    <m/>
    <m/>
    <m/>
    <m/>
    <n v="45"/>
    <n v="45"/>
    <n v="90"/>
    <n v="0.60000000000000009"/>
    <n v="0"/>
    <n v="0"/>
    <n v="0"/>
    <n v="0"/>
    <n v="0"/>
    <n v="0"/>
    <n v="0"/>
    <n v="0"/>
    <n v="0"/>
    <n v="0"/>
    <n v="4018.1340937500008"/>
    <n v="4018.1340937500008"/>
    <n v="8036.2681875000017"/>
    <n v="4259.2221393750015"/>
    <n v="12295.490326875002"/>
    <n v="2812.6938656250004"/>
    <n v="1490.7277487812505"/>
    <n v="45"/>
    <n v="45"/>
    <n v="45"/>
    <n v="30"/>
    <n v="30"/>
    <n v="30"/>
    <n v="30"/>
    <n v="30"/>
    <n v="30"/>
    <n v="20"/>
    <m/>
    <m/>
    <n v="335"/>
    <n v="2.2333333333333334"/>
    <n v="4104.5239767656258"/>
    <n v="4104.5239767656258"/>
    <n v="4104.5239767656258"/>
    <n v="2736.3493178437502"/>
    <n v="2736.3493178437502"/>
    <n v="2736.3493178437502"/>
    <n v="2736.3493178437502"/>
    <n v="2736.3493178437502"/>
    <n v="2736.3493178437502"/>
    <n v="1824.2328785625004"/>
    <n v="0"/>
    <n v="0"/>
    <n v="30555.900715921875"/>
    <n v="16194.627379438594"/>
    <n v="46750.528095360467"/>
    <n v="10694.565250572656"/>
    <n v="5668.119582803507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46.018422235473"/>
    <n v="1"/>
    <n v="1.0215000000000001"/>
    <n v="1.0434622500000001"/>
    <n v="1.0658966883750003"/>
    <n v="1.0888134671750629"/>
    <n v="5952.7912500000002"/>
    <n v="22634.000530312504"/>
    <n v="0"/>
    <n v="0"/>
    <n v="2083.4769375000001"/>
    <n v="7921.9001856093755"/>
    <n v="0"/>
    <n v="0"/>
    <x v="25"/>
  </r>
  <r>
    <n v="1.6"/>
    <s v="1.6.1.4.5.6"/>
    <x v="0"/>
    <s v="Support full DAQ testing with xDOMapp at NTS/SPTS with Calibration devices"/>
    <s v="Support full DAQ testing with xDOMapp at NTS/SPTS with Calibration devices"/>
    <x v="36"/>
    <x v="0"/>
    <s v="Labor - Task"/>
    <s v="SE"/>
    <s v="D - Expert Opinion"/>
    <n v="64.75"/>
    <n v="55"/>
    <n v="0.35"/>
    <n v="0.53"/>
    <s v="Off Ice"/>
    <s v="C2"/>
    <n v="0.125"/>
    <n v="3143.2760521324371"/>
    <n v="1665.93630763019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n v="45"/>
    <n v="45"/>
    <n v="110"/>
    <n v="0.73333333333333328"/>
    <n v="0"/>
    <n v="0"/>
    <n v="0"/>
    <n v="0"/>
    <n v="0"/>
    <n v="0"/>
    <n v="0"/>
    <n v="0"/>
    <n v="0"/>
    <n v="1863.4538854515945"/>
    <n v="4192.7712422660879"/>
    <n v="4192.7712422660879"/>
    <n v="10248.99636998377"/>
    <n v="5431.968076091398"/>
    <n v="15680.964446075168"/>
    <n v="1281.1245462479712"/>
    <n v="678.99600951142475"/>
    <n v="45"/>
    <m/>
    <m/>
    <m/>
    <n v="20"/>
    <m/>
    <m/>
    <m/>
    <m/>
    <m/>
    <m/>
    <m/>
    <n v="65"/>
    <n v="0.43333333333333329"/>
    <n v="4282.9158239748085"/>
    <n v="0"/>
    <n v="0"/>
    <n v="0"/>
    <n v="1903.518143988804"/>
    <n v="0"/>
    <n v="0"/>
    <n v="0"/>
    <n v="0"/>
    <n v="0"/>
    <n v="0"/>
    <n v="0"/>
    <n v="6186.4339679636123"/>
    <n v="3278.8100030207147"/>
    <n v="9465.2439709843275"/>
    <n v="773.30424599545154"/>
    <n v="409.85125037758934"/>
    <n v="25146.208417059497"/>
    <n v="1"/>
    <n v="1.0215000000000001"/>
    <n v="1.0434622500000001"/>
    <n v="1.0658966883750003"/>
    <n v="1.0888134671750629"/>
    <n v="0"/>
    <n v="0"/>
    <n v="7591.8491629509399"/>
    <n v="4582.543679973046"/>
    <n v="0"/>
    <n v="0"/>
    <n v="2657.1472070328286"/>
    <n v="1603.8902879905661"/>
    <x v="25"/>
  </r>
  <r>
    <n v="1.6"/>
    <s v="1.6.1.4.5.8"/>
    <x v="0"/>
    <s v="Support xDOMapp through SPAT testing and deployment"/>
    <s v="Support xDOMapp through SPAT testing and deployment"/>
    <x v="36"/>
    <x v="0"/>
    <s v="Labor - Task"/>
    <s v="SE"/>
    <s v="D - Expert Opinion"/>
    <n v="64.75"/>
    <n v="55"/>
    <n v="0.35"/>
    <n v="0.53"/>
    <s v="Off Ice"/>
    <s v="C2"/>
    <n v="0.125"/>
    <n v="6437.9268690028375"/>
    <n v="3412.101240571504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n v="30"/>
    <n v="30"/>
    <n v="30"/>
    <n v="30"/>
    <n v="30"/>
    <n v="30"/>
    <n v="30"/>
    <n v="30"/>
    <n v="30"/>
    <n v="300"/>
    <n v="2"/>
    <n v="0"/>
    <n v="0"/>
    <n v="2795.1808281773915"/>
    <n v="2795.1808281773915"/>
    <n v="2795.1808281773915"/>
    <n v="2795.1808281773915"/>
    <n v="2795.1808281773915"/>
    <n v="2795.1808281773915"/>
    <n v="2795.1808281773915"/>
    <n v="2795.1808281773915"/>
    <n v="2795.1808281773915"/>
    <n v="2795.1808281773915"/>
    <n v="27951.808281773916"/>
    <n v="14814.458389340176"/>
    <n v="42766.266671114092"/>
    <n v="3493.9760352217395"/>
    <n v="1851.807298667522"/>
    <n v="30"/>
    <m/>
    <m/>
    <m/>
    <n v="30"/>
    <m/>
    <m/>
    <m/>
    <m/>
    <m/>
    <m/>
    <m/>
    <n v="60"/>
    <n v="0.4"/>
    <n v="2855.2772159832057"/>
    <n v="0"/>
    <n v="0"/>
    <n v="0"/>
    <n v="2855.2772159832057"/>
    <n v="0"/>
    <n v="0"/>
    <n v="0"/>
    <n v="0"/>
    <n v="0"/>
    <n v="0"/>
    <n v="0"/>
    <n v="5710.5544319664114"/>
    <n v="3026.5938489421983"/>
    <n v="8737.1482809086101"/>
    <n v="713.81930399580142"/>
    <n v="378.32423111777479"/>
    <n v="51503.4149520227"/>
    <n v="1"/>
    <n v="1.0215000000000001"/>
    <n v="1.0434622500000001"/>
    <n v="1.0658966883750003"/>
    <n v="1.0888134671750629"/>
    <n v="0"/>
    <n v="0"/>
    <n v="20705.043171684381"/>
    <n v="4230.040319975119"/>
    <n v="0"/>
    <n v="0"/>
    <n v="7246.7651100895328"/>
    <n v="1480.5141119912917"/>
    <x v="25"/>
  </r>
  <r>
    <n v="1.6"/>
    <s v="1.6.1.4.6.5"/>
    <x v="0"/>
    <s v="Support MMB software for calibration device interface development"/>
    <s v="Support MMB-xDOMapp software for calibration devices"/>
    <x v="36"/>
    <x v="0"/>
    <s v="Labor - Task"/>
    <s v="SE"/>
    <s v="D - Expert Opinion"/>
    <n v="64.75"/>
    <n v="55"/>
    <n v="0.35"/>
    <n v="0.53"/>
    <s v="Off Ice"/>
    <s v="C2"/>
    <n v="0.125"/>
    <n v="14097.490108562639"/>
    <n v="7471.6697575381986"/>
    <m/>
    <m/>
    <m/>
    <m/>
    <m/>
    <m/>
    <m/>
    <n v="45"/>
    <n v="45"/>
    <n v="45"/>
    <n v="45"/>
    <m/>
    <m/>
    <n v="180"/>
    <n v="1.2000000000000002"/>
    <n v="0"/>
    <n v="0"/>
    <n v="0"/>
    <n v="0"/>
    <n v="0"/>
    <n v="0"/>
    <n v="4018.1340937500008"/>
    <n v="4018.1340937500008"/>
    <n v="4018.1340937500008"/>
    <n v="4018.1340937500008"/>
    <n v="0"/>
    <n v="0"/>
    <n v="16072.536375000003"/>
    <n v="8518.4442787500029"/>
    <n v="24590.980653750004"/>
    <n v="2009.0670468750004"/>
    <n v="1064.8055348437504"/>
    <n v="45"/>
    <n v="45"/>
    <n v="45"/>
    <m/>
    <m/>
    <m/>
    <m/>
    <n v="45"/>
    <n v="90"/>
    <n v="90"/>
    <n v="90"/>
    <n v="90"/>
    <n v="540"/>
    <n v="3.5999999999999996"/>
    <n v="4104.5239767656258"/>
    <n v="4104.5239767656258"/>
    <n v="4104.5239767656258"/>
    <n v="0"/>
    <n v="0"/>
    <n v="0"/>
    <n v="0"/>
    <n v="4104.5239767656258"/>
    <n v="8209.0479535312516"/>
    <n v="8209.0479535312516"/>
    <n v="8209.0479535312516"/>
    <n v="8209.0479535312516"/>
    <n v="49254.287721187502"/>
    <n v="26104.772492229378"/>
    <n v="75359.060213416873"/>
    <n v="6156.7859651484378"/>
    <n v="3263.0965615286723"/>
    <n v="45"/>
    <n v="45"/>
    <m/>
    <m/>
    <m/>
    <m/>
    <m/>
    <m/>
    <m/>
    <m/>
    <m/>
    <m/>
    <n v="90"/>
    <n v="0.60000000000000009"/>
    <n v="4192.7712422660879"/>
    <n v="4192.7712422660879"/>
    <n v="0"/>
    <n v="0"/>
    <n v="0"/>
    <n v="0"/>
    <n v="0"/>
    <n v="0"/>
    <n v="0"/>
    <n v="0"/>
    <n v="0"/>
    <n v="0"/>
    <n v="8385.5424845321759"/>
    <n v="4444.3375168020539"/>
    <n v="12829.88000133423"/>
    <n v="1048.192810566522"/>
    <n v="555.5421896002567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79.92086850111"/>
    <n v="1"/>
    <n v="1.0215000000000001"/>
    <n v="1.0434622500000001"/>
    <n v="1.0658966883750003"/>
    <n v="1.0888134671750629"/>
    <n v="11905.5825"/>
    <n v="36484.657571250005"/>
    <n v="6211.512951505314"/>
    <n v="0"/>
    <n v="4166.9538750000002"/>
    <n v="12769.6301499375"/>
    <n v="2174.0295330268596"/>
    <n v="0"/>
    <x v="25"/>
  </r>
  <r>
    <n v="1.6"/>
    <s v="1.6.1.6.6"/>
    <x v="1"/>
    <s v="Firmware device maintenance and support for all OM devices during DAQ Development"/>
    <s v="Firmware device maintenance and support for all OM devices during DAQ Development"/>
    <x v="37"/>
    <x v="0"/>
    <s v="Labor - Task"/>
    <s v="SE"/>
    <s v="D - Expert Opinion"/>
    <n v="64"/>
    <n v="64"/>
    <n v="0.4"/>
    <n v="0.58050000000000002"/>
    <s v="Off Ice"/>
    <s v="C3"/>
    <n v="0.2"/>
    <n v="12423.167104329515"/>
    <n v="7211.6485040632842"/>
    <m/>
    <n v="15"/>
    <n v="15"/>
    <n v="15"/>
    <n v="15"/>
    <n v="15"/>
    <n v="15"/>
    <n v="15"/>
    <n v="15"/>
    <n v="15"/>
    <n v="15"/>
    <n v="15"/>
    <n v="15"/>
    <n v="180"/>
    <n v="1.200000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6474.752000000004"/>
    <n v="9563.5935360000021"/>
    <n v="26038.345536000008"/>
    <n v="3294.9504000000011"/>
    <n v="1912.7187072000006"/>
    <n v="8"/>
    <n v="8"/>
    <n v="8"/>
    <n v="8"/>
    <n v="8"/>
    <n v="8"/>
    <n v="8"/>
    <n v="8"/>
    <n v="8"/>
    <n v="8"/>
    <n v="8"/>
    <n v="8"/>
    <n v="96"/>
    <n v="0.64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8975.4448895999994"/>
    <n v="5210.2457584127997"/>
    <n v="14185.690648012798"/>
    <n v="1795.0889779199999"/>
    <n v="1042.04915168256"/>
    <n v="8"/>
    <n v="8"/>
    <n v="8"/>
    <n v="8"/>
    <n v="8"/>
    <n v="8"/>
    <n v="8"/>
    <n v="8"/>
    <n v="8"/>
    <n v="8"/>
    <n v="8"/>
    <n v="8"/>
    <n v="96"/>
    <n v="0.64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9168.4169547264009"/>
    <n v="5322.2660422186755"/>
    <n v="14490.682996945077"/>
    <n v="1833.6833909452803"/>
    <n v="1064.4532084437351"/>
    <n v="8"/>
    <n v="8"/>
    <n v="8"/>
    <n v="8"/>
    <n v="8"/>
    <n v="8"/>
    <m/>
    <m/>
    <m/>
    <m/>
    <m/>
    <m/>
    <n v="48"/>
    <n v="0.32"/>
    <n v="780.46149327108503"/>
    <n v="780.46149327108503"/>
    <n v="780.46149327108503"/>
    <n v="780.46149327108503"/>
    <n v="780.46149327108503"/>
    <n v="780.46149327108503"/>
    <n v="0"/>
    <n v="0"/>
    <n v="0"/>
    <n v="0"/>
    <n v="0"/>
    <n v="0"/>
    <n v="4682.76895962651"/>
    <n v="2718.347381063189"/>
    <n v="7401.1163406896994"/>
    <n v="936.55379192530199"/>
    <n v="543.66947621263785"/>
    <n v="62115.835521647576"/>
    <n v="1"/>
    <n v="1.0215000000000001"/>
    <n v="1.0434622500000001"/>
    <n v="1.0658966883750003"/>
    <n v="1.0888134671750629"/>
    <n v="11767.68"/>
    <n v="6411.0320640000009"/>
    <n v="6548.8692533760022"/>
    <n v="3344.834971161793"/>
    <n v="4707.0720000000001"/>
    <n v="2564.4128256000004"/>
    <n v="2619.547701350401"/>
    <n v="1337.9339884647172"/>
    <x v="25"/>
  </r>
  <r>
    <n v="1.6"/>
    <s v="1.6.4.0"/>
    <x v="0"/>
    <s v="L3 Task Management"/>
    <s v="L3 Task management - Ralf Auer"/>
    <x v="38"/>
    <x v="0"/>
    <s v="Labor - LoE"/>
    <s v="EN"/>
    <s v="E - Extrapolation from Actuals"/>
    <n v="60"/>
    <n v="49"/>
    <n v="0.35"/>
    <n v="0.53"/>
    <s v="Off Ice"/>
    <s v="C1"/>
    <n v="0.09"/>
    <n v="1438.9121572090971"/>
    <n v="762.6234433208214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8"/>
    <n v="8"/>
    <n v="8"/>
    <n v="8"/>
    <n v="8"/>
    <n v="8"/>
    <n v="8"/>
    <n v="8"/>
    <n v="8"/>
    <n v="72"/>
    <n v="0.48"/>
    <n v="0"/>
    <n v="0"/>
    <n v="0"/>
    <n v="690.7010540670002"/>
    <n v="690.7010540670002"/>
    <n v="690.7010540670002"/>
    <n v="690.7010540670002"/>
    <n v="690.7010540670002"/>
    <n v="690.7010540670002"/>
    <n v="690.7010540670002"/>
    <n v="690.7010540670002"/>
    <n v="690.7010540670002"/>
    <n v="6216.3094866030006"/>
    <n v="3294.6440278995906"/>
    <n v="9510.9535145025911"/>
    <n v="559.46785379427001"/>
    <n v="296.51796251096312"/>
    <n v="8"/>
    <n v="8"/>
    <n v="8"/>
    <n v="8"/>
    <n v="8"/>
    <n v="8"/>
    <m/>
    <m/>
    <m/>
    <m/>
    <m/>
    <m/>
    <n v="48"/>
    <n v="0.32"/>
    <n v="705.55112672944074"/>
    <n v="705.55112672944074"/>
    <n v="705.55112672944074"/>
    <n v="705.55112672944074"/>
    <n v="705.55112672944074"/>
    <n v="705.55112672944074"/>
    <n v="0"/>
    <n v="0"/>
    <n v="0"/>
    <n v="0"/>
    <n v="0"/>
    <n v="0"/>
    <n v="4233.306760376644"/>
    <n v="2243.6525829996212"/>
    <n v="6476.9593433762657"/>
    <n v="380.99760843389794"/>
    <n v="201.92873246996589"/>
    <n v="15987.912857878857"/>
    <n v="1"/>
    <n v="1.0215000000000001"/>
    <n v="1.0434622500000001"/>
    <n v="1.0658966883750003"/>
    <n v="1.0888134671750629"/>
    <n v="0"/>
    <n v="0"/>
    <n v="4604.6736937800015"/>
    <n v="3135.782785464181"/>
    <n v="0"/>
    <n v="0"/>
    <n v="1611.6357928230004"/>
    <n v="1097.5239749124632"/>
    <x v="26"/>
  </r>
  <r>
    <n v="1.6"/>
    <s v="1.6.4.0"/>
    <x v="0"/>
    <s v="L3 Task Management"/>
    <s v="Miscellaneous supplies"/>
    <x v="5"/>
    <x v="1"/>
    <s v="M &amp; S"/>
    <m/>
    <s v="E - Extrapolation from Actuals"/>
    <m/>
    <n v="1"/>
    <n v="0"/>
    <n v="0.53"/>
    <s v="Off Ice"/>
    <s v="C1"/>
    <n v="0.09"/>
    <n v="137.69999999999999"/>
    <n v="72.980999999999995"/>
    <m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Trip to MSU to install NTS equipment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NTS computing system purchase"/>
    <x v="5"/>
    <x v="3"/>
    <s v="CapEx"/>
    <m/>
    <s v="E - Extrapolation from Actuals"/>
    <m/>
    <n v="1"/>
    <n v="0"/>
    <n v="0.53"/>
    <s v="Off Ice"/>
    <s v="C3"/>
    <n v="0.2"/>
    <n v="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m/>
    <m/>
    <m/>
    <m/>
    <m/>
    <m/>
    <n v="0"/>
    <n v="0"/>
    <n v="0"/>
    <n v="0"/>
    <n v="0"/>
    <n v="0"/>
    <n v="0"/>
    <n v="2500"/>
    <n v="0"/>
    <n v="0"/>
    <n v="0"/>
    <n v="0"/>
    <n v="0"/>
    <n v="0"/>
    <n v="2500"/>
    <n v="0"/>
    <n v="2500"/>
    <n v="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Miscellaneous supplies"/>
    <x v="5"/>
    <x v="1"/>
    <s v="M &amp; S"/>
    <m/>
    <s v="E - Extrapolation from Actuals"/>
    <m/>
    <n v="1"/>
    <n v="0"/>
    <n v="0.53"/>
    <s v="Off Ice"/>
    <s v="C1"/>
    <n v="0.09"/>
    <n v="68.849999999999994"/>
    <n v="36.49049999999999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SPS computing system additions"/>
    <x v="5"/>
    <x v="3"/>
    <s v="CapEx"/>
    <m/>
    <s v="E - Extrapolation from Actuals"/>
    <m/>
    <n v="1"/>
    <n v="0"/>
    <n v="0.53"/>
    <s v="Off Ice"/>
    <s v="C3"/>
    <n v="0.2"/>
    <n v="2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000"/>
    <m/>
    <m/>
    <m/>
    <n v="0"/>
    <n v="0"/>
    <n v="0"/>
    <n v="0"/>
    <n v="0"/>
    <n v="0"/>
    <n v="0"/>
    <n v="0"/>
    <n v="0"/>
    <n v="0"/>
    <n v="12000"/>
    <n v="0"/>
    <n v="0"/>
    <n v="0"/>
    <n v="12000"/>
    <n v="0"/>
    <n v="12000"/>
    <n v="2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5.0"/>
    <x v="2"/>
    <s v="L3 Task Management"/>
    <s v="L3 Task Management"/>
    <x v="5"/>
    <x v="0"/>
    <s v="Labor - Task"/>
    <s v="SC"/>
    <s v="E - Extrapolation from Actuals"/>
    <n v="52"/>
    <n v="52"/>
    <n v="0.28999999999999998"/>
    <n v="0.54500000000000004"/>
    <s v="Off Ice"/>
    <s v="C1"/>
    <n v="0.09"/>
    <n v="1203.3151093046943"/>
    <n v="655.8067345710584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8"/>
    <n v="8"/>
    <n v="8"/>
    <n v="8"/>
    <n v="8"/>
    <n v="8"/>
    <n v="8"/>
    <n v="8"/>
    <n v="8"/>
    <n v="72"/>
    <n v="0.48"/>
    <n v="0"/>
    <n v="0"/>
    <n v="0"/>
    <n v="572.00279884956012"/>
    <n v="572.00279884956012"/>
    <n v="572.00279884956012"/>
    <n v="572.00279884956012"/>
    <n v="572.00279884956012"/>
    <n v="572.00279884956012"/>
    <n v="572.00279884956012"/>
    <n v="572.00279884956012"/>
    <n v="572.00279884956012"/>
    <n v="5148.0251896460422"/>
    <n v="2805.6737283570933"/>
    <n v="7953.698918003136"/>
    <n v="463.32226706814379"/>
    <n v="252.51063555213838"/>
    <n v="8"/>
    <n v="8"/>
    <n v="8"/>
    <n v="8"/>
    <n v="8"/>
    <n v="8"/>
    <m/>
    <m/>
    <m/>
    <m/>
    <m/>
    <m/>
    <n v="48"/>
    <n v="0.32"/>
    <n v="584.30085902482574"/>
    <n v="584.30085902482574"/>
    <n v="584.30085902482574"/>
    <n v="584.30085902482574"/>
    <n v="584.30085902482574"/>
    <n v="584.30085902482574"/>
    <n v="0"/>
    <n v="0"/>
    <n v="0"/>
    <n v="0"/>
    <n v="0"/>
    <n v="0"/>
    <n v="3505.805154148954"/>
    <n v="1910.6638090111801"/>
    <n v="5416.4689631601341"/>
    <n v="315.52246387340585"/>
    <n v="171.95974281100621"/>
    <n v="13370.16788116327"/>
    <n v="1"/>
    <n v="1.0215000000000001"/>
    <n v="1.0434622500000001"/>
    <n v="1.0658966883750003"/>
    <n v="1.0888134671750629"/>
    <n v="0"/>
    <n v="0"/>
    <n v="3990.7172012760011"/>
    <n v="2717.678414068957"/>
    <n v="0"/>
    <n v="0"/>
    <n v="1157.3079883700402"/>
    <n v="788.12674007999749"/>
    <x v="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DF56A5-11A8-45FC-89D5-583B75340CFE}" name="PivotTable5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1:B162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5" fld="49" baseField="0" baseItem="0"/>
    <dataField name="Sum of EU Ind PY5" fld="50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3BFF1F-CB4A-4BF1-B4DA-4850F2434696}" name="PivotTable10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5" fld="46" baseField="0" baseItem="0"/>
  </dataFields>
  <formats count="1">
    <format dxfId="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B25428-0872-4936-889D-1DBBAE980975}" name="PivotTable8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2:B163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6" fld="80" baseField="0" baseItem="0"/>
    <dataField name="Sum of EU Ind PY6" fld="81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2B2993-AAD6-4DC3-83F4-A5504C80BCD3}" name="PivotTable7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6" fld="77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1E8B5D-A6E0-4D59-8EC2-754999530E28}" name="PivotTable9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6" fld="77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BE237-88E2-41D8-8F0D-2A51D5108B66}" name="PivotTable10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6" fld="77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B3AD18-CDF9-4ECE-A700-3F496F478482}" name="PivotTable12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6" fld="79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E1EE81-045A-4F80-8F83-D8E003A0F226}" name="PivotTable4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6 CMo" fld="64" baseField="0" baseItem="0"/>
  </dataFields>
  <formats count="2">
    <format dxfId="30">
      <pivotArea collapsedLevelsAreSubtotals="1" fieldPosition="0">
        <references count="1">
          <reference field="5" count="0"/>
        </references>
      </pivotArea>
    </format>
    <format dxfId="2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2EA2FD-ED7B-4272-95E2-8F32D0482705}" name="PivotTable11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6" fld="77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35CE2C-EEC9-458E-BE60-E7AB048FA2B3}" name="PivotTable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6" fld="151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E93A5F-5FBC-4525-97E6-9474CABD8CB1}" name="PivotTable6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6" fld="155" baseField="0" baseItem="0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2ED8B-4BD1-4115-9810-FA8CB371526B}" name="PivotTable7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5" fld="46" baseField="0" baseItem="0"/>
  </dataFields>
  <formats count="1"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153E46-B718-474A-B053-1B6FCCC1A793}" name="PivotTable1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6" fld="78" baseField="0" baseItem="0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F581C6-191F-418B-B5E4-7A95DD314094}" name="PivotTable15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1:B162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7" fld="111" baseField="0" baseItem="0"/>
    <dataField name="Sum of EU Ind PY7" fld="112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1A29A-DF81-4FBF-9A10-3409098E4AF0}" name="PivotTable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7" fld="152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63F542-8C98-4AF3-98D8-C57D28CF4854}" name="PivotTable12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7" fld="110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E7E3C0-BCB2-4B91-AD42-411D46A1E139}" name="PivotTable11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7" fld="108" baseField="0" baseItem="0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A4199E-F59F-44DD-AD8F-44BA6D7E7144}" name="PivotTable4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7 CMo" fld="95" baseField="0" baseItem="0"/>
  </dataFields>
  <formats count="2">
    <format dxfId="19">
      <pivotArea collapsedLevelsAreSubtotals="1" fieldPosition="0">
        <references count="1">
          <reference field="5" count="0"/>
        </references>
      </pivotArea>
    </format>
    <format dxfId="1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249CAE-2FAE-4805-80F9-6994EF3E65F4}" name="PivotTable10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7" fld="108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781EF-8B3B-4719-8196-8632F5D17F87}" name="PivotTable7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7" fld="108" baseField="0" baseItem="0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96E9A0-F98E-464A-9199-232D1D68A30F}" name="PivotTable9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7" fld="108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21A968-6325-40A5-A73C-2B6A9F6BBAFF}" name="PivotTable6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7" fld="156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A03ABF-B2DB-4424-A096-F75311F52161}" name="PivotTable6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5" fld="154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FB8BC-75BC-4968-BF85-B0A8E1FC51C1}" name="PivotTable1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7" fld="109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114FEC-D5E7-43C4-92BC-65716364924C}" name="PivotTable16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0:B161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8" fld="142" baseField="0" baseItem="0"/>
    <dataField name="Sum of EU Ind PY8" fld="143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509265-1693-4CBE-8CB3-AA07FA4CFC76}" name="PivotTable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8" fld="153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60868F-133E-4989-A1A8-A510CD677C2E}" name="PivotTable4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8 CMo" fld="126" baseField="0" baseItem="0"/>
  </dataFields>
  <formats count="2">
    <format dxfId="7">
      <pivotArea collapsedLevelsAreSubtotals="1" fieldPosition="0">
        <references count="1">
          <reference field="5" count="0"/>
        </references>
      </pivotArea>
    </format>
    <format dxfId="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BE4644-934B-466E-AB6F-59B3E237EE5A}" name="PivotTable11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8" fld="139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81DC4-2DA3-46DD-B8EC-8BD14E456BBE}" name="PivotTable12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8" fld="14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6CB8D-D9C2-42CF-B794-A6BF7C4364D7}" name="PivotTable9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8" fld="139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4BDE6-58D3-4202-9C20-28BF186FF2D1}" name="PivotTable1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8" fld="140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1C4B71-53CA-48B9-ADEE-13607F379E5B}" name="PivotTable7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8" fld="139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ABE2A4-471B-44A3-A342-D8174E2B4FD0}" name="PivotTable6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8" fld="157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740573-CA0C-4E97-BF09-DC35D59012F2}" name="PivotTable9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5" fld="46" baseField="0" baseItem="0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169786-00F4-4619-9F9A-B8C10751E7BA}" name="PivotTable10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8" fld="139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8A7EEE-4E62-4F89-A59F-6D398E69F285}" name="PivotTable1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5" fld="47" baseField="0" baseItem="0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1698C-7E0F-4D03-A328-4F4F1F37F356}" name="PivotTable12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5" fld="48" baseField="0" baseItem="0"/>
  </dataFields>
  <formats count="1"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17D341-A624-47AD-9257-D76E040064F0}" name="PivotTable3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5" fld="150" baseField="0" baseItem="0" numFmtId="167"/>
  </dataFields>
  <formats count="1"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2B297-4145-47DB-8ED3-F573E507BEF8}" name="PivotTable11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5" fld="46" baseField="0" baseItem="0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1E0756-B251-4D27-8DA2-F51E249FEA2D}" name="PivotTable4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72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5 CMo" fld="33" baseField="0" baseItem="0"/>
  </dataFields>
  <formats count="2">
    <format dxfId="43">
      <pivotArea collapsedLevelsAreSubtotals="1" fieldPosition="0">
        <references count="1">
          <reference field="5" count="0"/>
        </references>
      </pivotArea>
    </format>
    <format dxfId="4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8.xml"/><Relationship Id="rId3" Type="http://schemas.openxmlformats.org/officeDocument/2006/relationships/pivotTable" Target="../pivotTables/pivotTable13.xml"/><Relationship Id="rId7" Type="http://schemas.openxmlformats.org/officeDocument/2006/relationships/pivotTable" Target="../pivotTables/pivotTable1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15.xml"/><Relationship Id="rId10" Type="http://schemas.openxmlformats.org/officeDocument/2006/relationships/pivotTable" Target="../pivotTables/pivotTable20.xml"/><Relationship Id="rId4" Type="http://schemas.openxmlformats.org/officeDocument/2006/relationships/pivotTable" Target="../pivotTables/pivotTable14.xml"/><Relationship Id="rId9" Type="http://schemas.openxmlformats.org/officeDocument/2006/relationships/pivotTable" Target="../pivotTables/pivotTable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8.xml"/><Relationship Id="rId3" Type="http://schemas.openxmlformats.org/officeDocument/2006/relationships/pivotTable" Target="../pivotTables/pivotTable23.xml"/><Relationship Id="rId7" Type="http://schemas.openxmlformats.org/officeDocument/2006/relationships/pivotTable" Target="../pivotTables/pivotTable27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6" Type="http://schemas.openxmlformats.org/officeDocument/2006/relationships/pivotTable" Target="../pivotTables/pivotTable26.xml"/><Relationship Id="rId11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25.xml"/><Relationship Id="rId10" Type="http://schemas.openxmlformats.org/officeDocument/2006/relationships/pivotTable" Target="../pivotTables/pivotTable30.xml"/><Relationship Id="rId4" Type="http://schemas.openxmlformats.org/officeDocument/2006/relationships/pivotTable" Target="../pivotTables/pivotTable24.xml"/><Relationship Id="rId9" Type="http://schemas.openxmlformats.org/officeDocument/2006/relationships/pivotTable" Target="../pivotTables/pivotTable2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8.xml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11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35.xml"/><Relationship Id="rId10" Type="http://schemas.openxmlformats.org/officeDocument/2006/relationships/pivotTable" Target="../pivotTables/pivotTable40.xml"/><Relationship Id="rId4" Type="http://schemas.openxmlformats.org/officeDocument/2006/relationships/pivotTable" Target="../pivotTables/pivotTable34.xml"/><Relationship Id="rId9" Type="http://schemas.openxmlformats.org/officeDocument/2006/relationships/pivotTable" Target="../pivotTables/pivot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5" x14ac:dyDescent="0.25"/>
  <sheetData>
    <row r="1" spans="1:4" x14ac:dyDescent="0.25">
      <c r="A1" t="s">
        <v>1680</v>
      </c>
      <c r="B1" t="s">
        <v>1683</v>
      </c>
      <c r="C1" t="s">
        <v>1684</v>
      </c>
      <c r="D1" t="s">
        <v>1681</v>
      </c>
    </row>
    <row r="2" spans="1:4" x14ac:dyDescent="0.25">
      <c r="A2" t="s">
        <v>156</v>
      </c>
      <c r="B2" s="213">
        <v>0.03</v>
      </c>
      <c r="C2" s="214">
        <v>0.15</v>
      </c>
      <c r="D2" s="214">
        <f>SUM(B2:C2)/2</f>
        <v>0.09</v>
      </c>
    </row>
    <row r="3" spans="1:4" ht="15.75" thickBot="1" x14ac:dyDescent="0.3">
      <c r="A3" t="s">
        <v>173</v>
      </c>
      <c r="B3" s="214">
        <v>0.05</v>
      </c>
      <c r="C3" s="214">
        <v>0.2</v>
      </c>
      <c r="D3" s="214">
        <f>SUM(B3:C3)/2</f>
        <v>0.125</v>
      </c>
    </row>
    <row r="4" spans="1:4" ht="15.75" thickBot="1" x14ac:dyDescent="0.3">
      <c r="A4" s="211" t="s">
        <v>352</v>
      </c>
      <c r="B4" s="214">
        <v>0.1</v>
      </c>
      <c r="C4" s="214">
        <v>0.3</v>
      </c>
      <c r="D4" s="214">
        <f>SUM(B4:C4)/2</f>
        <v>0.2</v>
      </c>
    </row>
    <row r="5" spans="1:4" ht="15.75" thickBot="1" x14ac:dyDescent="0.3">
      <c r="A5" s="212" t="s">
        <v>356</v>
      </c>
      <c r="B5" s="214">
        <v>0.2</v>
      </c>
      <c r="C5" s="214">
        <v>0.5</v>
      </c>
      <c r="D5" s="214">
        <f>SUM(B5:C5)/2</f>
        <v>0.35</v>
      </c>
    </row>
    <row r="6" spans="1:4" ht="15.75" thickBot="1" x14ac:dyDescent="0.3">
      <c r="A6" s="212" t="s">
        <v>1227</v>
      </c>
      <c r="B6" s="214">
        <v>0.4</v>
      </c>
      <c r="C6" s="214">
        <v>0.6</v>
      </c>
      <c r="D6" s="214">
        <f>SUM(B6:C6)/2</f>
        <v>0.5</v>
      </c>
    </row>
    <row r="7" spans="1:4" ht="15.75" thickBot="1" x14ac:dyDescent="0.3">
      <c r="A7" s="212" t="s">
        <v>1682</v>
      </c>
      <c r="B7" s="214">
        <v>0.6</v>
      </c>
      <c r="C7" s="214">
        <v>0.8</v>
      </c>
      <c r="D7" s="214">
        <f>SUM(B7:C7)/2</f>
        <v>0.7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8835-B9B0-4D90-89BE-7FDFFAFE5D5F}">
  <dimension ref="A1:AN88"/>
  <sheetViews>
    <sheetView tabSelected="1" topLeftCell="A4" workbookViewId="0">
      <selection activeCell="A17" sqref="A17"/>
    </sheetView>
  </sheetViews>
  <sheetFormatPr defaultRowHeight="15" x14ac:dyDescent="0.25"/>
  <cols>
    <col min="1" max="1" width="24.7109375" customWidth="1"/>
    <col min="2" max="2" width="12.85546875" customWidth="1"/>
    <col min="3" max="3" width="13.8554687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  <col min="40" max="40" width="10.5703125" bestFit="1" customWidth="1"/>
  </cols>
  <sheetData>
    <row r="1" spans="1:40" ht="15.75" thickBot="1" x14ac:dyDescent="0.3">
      <c r="B1" t="s">
        <v>1679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03" t="s">
        <v>1574</v>
      </c>
      <c r="F2" s="203"/>
      <c r="G2" s="203"/>
      <c r="H2" s="203"/>
      <c r="I2" s="203"/>
      <c r="J2" s="204" t="s">
        <v>1575</v>
      </c>
      <c r="K2" s="204"/>
      <c r="L2" s="204"/>
      <c r="M2" s="204"/>
      <c r="N2" s="204"/>
      <c r="O2" s="204"/>
      <c r="P2" s="204"/>
      <c r="Q2" s="204"/>
      <c r="R2" s="204"/>
      <c r="S2" s="204"/>
      <c r="T2" s="205" t="s">
        <v>1576</v>
      </c>
      <c r="U2" s="206"/>
      <c r="V2" s="206"/>
      <c r="W2" s="206"/>
      <c r="X2" s="207"/>
      <c r="Y2" s="206" t="s">
        <v>1577</v>
      </c>
      <c r="Z2" s="206"/>
      <c r="AA2" s="206"/>
      <c r="AB2" s="206"/>
      <c r="AC2" s="206"/>
      <c r="AD2" s="206"/>
      <c r="AE2" s="208" t="s">
        <v>1578</v>
      </c>
      <c r="AF2" s="209"/>
      <c r="AG2" s="209"/>
      <c r="AH2" s="210"/>
      <c r="AI2" s="208" t="s">
        <v>1579</v>
      </c>
      <c r="AJ2" s="209"/>
      <c r="AK2" s="209"/>
      <c r="AL2" s="209"/>
      <c r="AM2" s="209"/>
      <c r="AN2" s="21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1617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GETPIVOTDATA("PY8 CMo",'PY8 Pivots'!$A$139,"Resource Name","Hanson")</f>
        <v>0.64</v>
      </c>
      <c r="D7" s="115">
        <f t="shared" ref="D7:D9" si="0">SUM(E7:AN7)</f>
        <v>13170.28769894956</v>
      </c>
      <c r="E7" s="175">
        <f>GETPIVOTDATA("Salary Cost PY8",'PY8 Pivots'!$A$4,"Resource Name","Hanson","L3","1.1.1")</f>
        <v>13170.28769894956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GETPIVOTDATA("PY8 CMo",'PY8 Pivots'!$A$139,"Resource Name","Feyzi")</f>
        <v>2.833333333333333</v>
      </c>
      <c r="D8" s="115">
        <f t="shared" si="0"/>
        <v>45349.080907841366</v>
      </c>
      <c r="E8" s="175">
        <f>GETPIVOTDATA("Salary Cost PY8",'PY8 Pivots'!$A$4,"Resource Name","Feyzi","L3","1.1.1")</f>
        <v>45349.080907841366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GETPIVOTDATA("PY8 CMo",'PY8 Pivots'!$A$139,"Resource Name","ODell")</f>
        <v>1.6</v>
      </c>
      <c r="D9" s="115">
        <f t="shared" si="0"/>
        <v>29319.569044090094</v>
      </c>
      <c r="E9" s="176">
        <f>GETPIVOTDATA("Salary Cost PY8",'PY8 Pivots'!$A$4,"Resource Name","ODell","L3","1.1.1")</f>
        <v>29319.569044090094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GETPIVOTDATA("PY8 CMo",'PY8 Pivots'!$A$139,"Resource Name","Finance")</f>
        <v>3.2</v>
      </c>
      <c r="D12" s="115">
        <f t="shared" ref="D12:D26" si="1">SUM(E12:AN12)</f>
        <v>23518.370890981358</v>
      </c>
      <c r="E12" s="175">
        <v>0</v>
      </c>
      <c r="F12" s="185">
        <f>GETPIVOTDATA("Salary Cost PY8",'PY8 Pivots'!$A$4,"Resource Name","Finance","L3","1.1.2")</f>
        <v>23518.370890981358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GETPIVOTDATA("PY8 CMo",'PY8 Pivots'!$A$139,"Resource Name","Controls")</f>
        <v>4</v>
      </c>
      <c r="D13" s="115">
        <f t="shared" si="1"/>
        <v>30051.251694031736</v>
      </c>
      <c r="E13" s="175">
        <v>0</v>
      </c>
      <c r="F13" s="176">
        <f>GETPIVOTDATA("Salary Cost PY8",'PY8 Pivots'!$A$4,"Resource Name","Controls","L3","1.1.2")</f>
        <v>30051.251694031736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GETPIVOTDATA("PY8 CMo",'PY8 Pivots'!$A$139,"Resource Name","Zernick")</f>
        <v>6.0133333333333336</v>
      </c>
      <c r="D14" s="115">
        <f t="shared" si="1"/>
        <v>41409.027907957221</v>
      </c>
      <c r="E14" s="175">
        <v>0</v>
      </c>
      <c r="F14" s="177">
        <v>0</v>
      </c>
      <c r="G14" s="177">
        <f>GETPIVOTDATA("Salary Cost PY8",'PY8 Pivots'!$A$4,"Resource Name","Zernick","L3","1.1.3")</f>
        <v>15010.382458475417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PY8",'PY8 Pivots'!$A$4,"Resource Name","Zernick","L3","1.2.8")</f>
        <v>26398.645449481806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GETPIVOTDATA("PY8 CMo",'PY8 Pivots'!$A$139,"Resource Name","DuVernois")</f>
        <v>1</v>
      </c>
      <c r="D15" s="115">
        <f t="shared" si="1"/>
        <v>12085.829485643198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PY8",'PY8 Pivots'!$A$4,"Resource Name","DuVernois","L3","1.1.5")</f>
        <v>12085.829485643198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GETPIVOTDATA("PY8 CMo",'PY8 Pivots'!$A$139,"Resource Name","Sandstrom")</f>
        <v>0</v>
      </c>
      <c r="D16" s="115">
        <f t="shared" si="1"/>
        <v>0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PY8",'PY8 Pivots'!$A$4,"Resource Name","Sandstrom","L3","1.1.5")</f>
        <v>0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GETPIVOTDATA("PY8 CMo",'PY8 Pivots'!$A$139,"Resource Name","Tosi")</f>
        <v>4.5333333333333332</v>
      </c>
      <c r="D17" s="115">
        <f>SUM(E17:AN17)</f>
        <v>25065.072298544561</v>
      </c>
      <c r="E17" s="175">
        <v>0</v>
      </c>
      <c r="F17" s="177">
        <v>0</v>
      </c>
      <c r="G17" s="177">
        <v>0</v>
      </c>
      <c r="H17" s="177">
        <f>GETPIVOTDATA("Salary Cost PY8",'PY8 Pivots'!$A$4,"Resource Name","Tosi","L3","1.1.4")</f>
        <v>1381.7042898451548</v>
      </c>
      <c r="I17" s="178">
        <v>0</v>
      </c>
      <c r="J17" s="176">
        <f>GETPIVOTDATA("Salary Cost PY8",'PY8 Pivots'!$A$4,"Resource Name","Tosi","L3","1.2.1")</f>
        <v>5378.7385278448101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6">
        <f>GETPIVOTDATA("Salary Cost PY8",'PY8 Pivots'!$A$4,"Resource Name","Tosi","L3","1.2.10")</f>
        <v>18304.629480854597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GETPIVOTDATA("PY8 CMo",'PY8 Pivots'!$A$139,"Resource Name","McEwen")</f>
        <v>7</v>
      </c>
      <c r="D18" s="115">
        <f t="shared" si="1"/>
        <v>69738.502572562778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PY8",'PY8 Pivots'!$A$4,"Resource Name","McEwen","L3","1.2.1")</f>
        <v>69738.502572562778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GETPIVOTDATA("PY8 CMo",'PY8 Pivots'!$A$139,"Resource Name","Wendt")</f>
        <v>0</v>
      </c>
      <c r="D19" s="115">
        <f t="shared" si="1"/>
        <v>0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PY7",'PY7 Pivots'!$A$4,"Resource Name","Wendt","L3","1.5.2")</f>
        <v>0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GETPIVOTDATA("PY8 CMo",'PY8 Pivots'!$A$139,"Resource Name","Weber")</f>
        <v>3.833333333333333</v>
      </c>
      <c r="D20" s="115">
        <f t="shared" si="1"/>
        <v>40537.886399761555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PY8",'PY8 Pivots'!$A$4,"Resource Name","Weber","L3","1.6.1")</f>
        <v>40537.886399761555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GETPIVOTDATA("PY8 CMo",'PY8 Pivots'!$A$139,"Resource Name","Kelley")</f>
        <v>1</v>
      </c>
      <c r="D21" s="115">
        <f t="shared" si="1"/>
        <v>9038.2405910201978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PY7",'PY7 Pivots'!$A$4,"Resource Name","Kelley","L3","1.4.2")</f>
        <v>0</v>
      </c>
      <c r="AA21" s="179">
        <v>0</v>
      </c>
      <c r="AB21" s="179">
        <f>GETPIVOTDATA("Salary Cost PY8",'PY8 Pivots'!$A$4,"Resource Name","Kelley","L3","1.4.4")</f>
        <v>9038.2405910201978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GETPIVOTDATA("PY8 CMo",'PY8 Pivots'!$A$139,"Resource Name","Braun")</f>
        <v>0.32</v>
      </c>
      <c r="D22" s="115">
        <f t="shared" si="1"/>
        <v>2822.204506917763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PY8",'PY8 Pivots'!$A$4,"Resource Name","Braun","L3","1.6.1")</f>
        <v>2822.204506917763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GETPIVOTDATA("PY8 CMo",'PY8 Pivots'!$A$139,"Resource Name","Auer")</f>
        <v>0.32</v>
      </c>
      <c r="D23" s="115">
        <f t="shared" si="1"/>
        <v>3135.782785464181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f>GETPIVOTDATA("Salary Cost PY8",'PY8 Pivots'!$A$4,"Resource Name","Auer","L3","1.6.4")</f>
        <v>3135.782785464181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GETPIVOTDATA("PY8 CMo",'PY8 Pivots'!$A$139,"Resource Name","Senior Scientist")</f>
        <v>0</v>
      </c>
      <c r="D24" s="115">
        <f t="shared" si="1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PY7",'PY7 Pivots'!$A$4,"Resource Name","Senior Scientist","L3","1.5.3")</f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GETPIVOTDATA("PY8 CMo",'PY8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GETPIVOTDATA("PY8 CMo",'PY8 Pivots'!$A$139,"Resource Name","S. Griffin")</f>
        <v>0.32666666666666666</v>
      </c>
      <c r="D26" s="115">
        <f t="shared" si="1"/>
        <v>2507.53741490417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PY8",'PY8 Pivots'!$A$4,"Resource Name","S. Griffin","L3","1.3.4")</f>
        <v>2507.53741490417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347748.64419866976</v>
      </c>
      <c r="E28" s="183">
        <f t="shared" ref="E28:AN28" si="2">SUM(E7:E26)</f>
        <v>87838.937650881024</v>
      </c>
      <c r="F28" s="181">
        <f t="shared" si="2"/>
        <v>53569.622585013094</v>
      </c>
      <c r="G28" s="181">
        <f t="shared" si="2"/>
        <v>15010.382458475417</v>
      </c>
      <c r="H28" s="181">
        <f t="shared" si="2"/>
        <v>1381.7042898451548</v>
      </c>
      <c r="I28" s="181">
        <f t="shared" si="2"/>
        <v>12085.829485643198</v>
      </c>
      <c r="J28" s="183">
        <f t="shared" si="2"/>
        <v>75117.241100407584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26398.645449481806</v>
      </c>
      <c r="R28" s="183">
        <f t="shared" si="2"/>
        <v>0</v>
      </c>
      <c r="S28" s="183">
        <f t="shared" si="2"/>
        <v>18304.629480854597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2507.53741490417</v>
      </c>
      <c r="X28" s="183">
        <f t="shared" si="2"/>
        <v>0</v>
      </c>
      <c r="Y28" s="180">
        <f t="shared" si="2"/>
        <v>0</v>
      </c>
      <c r="Z28" s="183">
        <f t="shared" si="2"/>
        <v>0</v>
      </c>
      <c r="AA28" s="183">
        <f t="shared" si="2"/>
        <v>0</v>
      </c>
      <c r="AB28" s="183">
        <f t="shared" si="2"/>
        <v>9038.2405910201978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0</v>
      </c>
      <c r="AG28" s="183">
        <f t="shared" si="2"/>
        <v>0</v>
      </c>
      <c r="AH28" s="183">
        <f t="shared" si="2"/>
        <v>0</v>
      </c>
      <c r="AI28" s="183">
        <f t="shared" si="2"/>
        <v>0</v>
      </c>
      <c r="AJ28" s="183">
        <f t="shared" si="2"/>
        <v>43360.090906679317</v>
      </c>
      <c r="AK28" s="183">
        <f t="shared" si="2"/>
        <v>0</v>
      </c>
      <c r="AL28" s="183">
        <f t="shared" si="2"/>
        <v>0</v>
      </c>
      <c r="AM28" s="183">
        <f t="shared" si="2"/>
        <v>3135.782785464181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121712.02546953439</v>
      </c>
      <c r="E30" s="180">
        <f>GETPIVOTDATA("Fringe Cost PY8",'PY8 Pivots'!$A$30,"L3","1.1.1")</f>
        <v>30743.628177808358</v>
      </c>
      <c r="F30" s="180">
        <f>GETPIVOTDATA("Fringe Cost PY8",'PY8 Pivots'!$A$30,"L3","1.1.2")</f>
        <v>18749.367904754581</v>
      </c>
      <c r="G30" s="180">
        <f>GETPIVOTDATA("Fringe Cost PY8",'PY8 Pivots'!$A$30,"L3","1.1.3")</f>
        <v>5253.6338604663952</v>
      </c>
      <c r="H30" s="180">
        <f>GETPIVOTDATA("Fringe Cost PY8",'PY8 Pivots'!$A$30,"L3","1.1.4")</f>
        <v>483.59650144580417</v>
      </c>
      <c r="I30" s="180">
        <f>GETPIVOTDATA("Fringe Cost PY8",'PY8 Pivots'!$A$30,"L3","1.1.5")</f>
        <v>4230.040319975119</v>
      </c>
      <c r="J30" s="180">
        <f>GETPIVOTDATA("Fringe Cost PY8",'PY8 Pivots'!$A$30,"L3","1.2.1")</f>
        <v>26291.034385142655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0">
        <f>GETPIVOTDATA("Fringe Cost PY8",'PY8 Pivots'!$A$30,"L3","1.2.8")</f>
        <v>9239.5259073186317</v>
      </c>
      <c r="R30" s="175">
        <v>0</v>
      </c>
      <c r="S30" s="180">
        <f>GETPIVOTDATA("Fringe Cost PY8",'PY8 Pivots'!$A$30,"L3","1.2.10")</f>
        <v>6406.6203182991085</v>
      </c>
      <c r="T30" s="175">
        <v>0</v>
      </c>
      <c r="U30" s="175">
        <v>0</v>
      </c>
      <c r="V30" s="181">
        <f>GETPIVOTDATA("Fringe Cost PY6",'PY6 Pivots'!$A$30,"L3","1.3.3")</f>
        <v>0</v>
      </c>
      <c r="W30" s="180">
        <f>GETPIVOTDATA("Fringe Cost PY8",'PY8 Pivots'!$A$30,"L3","1.3.4")</f>
        <v>877.63809521645942</v>
      </c>
      <c r="X30" s="175">
        <v>0</v>
      </c>
      <c r="Y30" s="175">
        <v>0</v>
      </c>
      <c r="Z30" s="180">
        <f>GETPIVOTDATA("Fringe Cost PY7",'PY7 Pivots'!$A$30,"L3","1.4.2")</f>
        <v>0</v>
      </c>
      <c r="AA30" s="175">
        <v>0</v>
      </c>
      <c r="AB30" s="180">
        <f>GETPIVOTDATA("Fringe Cost PY8",'PY8 Pivots'!$A$30,"L3","1.4.4")</f>
        <v>3163.3842068570689</v>
      </c>
      <c r="AC30" s="175">
        <v>0</v>
      </c>
      <c r="AD30" s="175">
        <v>0</v>
      </c>
      <c r="AE30" s="175">
        <v>0</v>
      </c>
      <c r="AF30" s="181">
        <f>GETPIVOTDATA("Fringe Cost PY7",'PY7 Pivots'!$A$30,"L3","1.5.2")</f>
        <v>0</v>
      </c>
      <c r="AG30" s="181">
        <f>GETPIVOTDATA("Fringe Cost PY7",'PY7 Pivots'!$A$30,"L3","1.5.3")</f>
        <v>0</v>
      </c>
      <c r="AH30" s="175">
        <v>0</v>
      </c>
      <c r="AI30" s="175">
        <v>0</v>
      </c>
      <c r="AJ30" s="180">
        <f>GETPIVOTDATA("Fringe Cost PY8",'PY8 Pivots'!$A$30,"L3","1.6.1")</f>
        <v>15176.031817337762</v>
      </c>
      <c r="AK30" s="175">
        <v>0</v>
      </c>
      <c r="AL30" s="175">
        <v>0</v>
      </c>
      <c r="AM30" s="180">
        <f>GETPIVOTDATA("Fringe Cost PY8",'PY8 Pivots'!$A$30,"L3","1.6.4")</f>
        <v>1097.5239749124632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2000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PY8",'PY8 Pivots'!$A$55,"L3","1.2.2")</f>
        <v>0</v>
      </c>
      <c r="L33" s="176">
        <f>GETPIVOTDATA("12mo Subtotal PY8",'PY8 Pivots'!$A$55,"L3","1.2.2")</f>
        <v>0</v>
      </c>
      <c r="M33" s="176">
        <f>GETPIVOTDATA("12mo Subtotal PY8",'PY8 Pivots'!$A$55,"L3","1.2.3")</f>
        <v>0</v>
      </c>
      <c r="N33" s="176">
        <f>GETPIVOTDATA("12mo Subtotal PY8",'PY8 Pivots'!$A$55,"L3","1.2.4")</f>
        <v>0</v>
      </c>
      <c r="O33" s="176">
        <f>GETPIVOTDATA("12mo Subtotal PY8",'PY8 Pivots'!$A$55,"L3","1.2.5")</f>
        <v>0</v>
      </c>
      <c r="P33" s="176">
        <f>GETPIVOTDATA("12mo Subtotal PY8",'PY8 Pivots'!$A$55,"L3","1.2.6")</f>
        <v>0</v>
      </c>
      <c r="Q33" s="176">
        <f>GETPIVOTDATA("12mo Subtotal PY8",'PY8 Pivots'!$A$55,"L3","1.2.7")</f>
        <v>2000</v>
      </c>
      <c r="R33" s="176">
        <f>GETPIVOTDATA("12mo Subtotal PY8",'PY8 Pivots'!$A$55,"L3","1.2.8")</f>
        <v>0</v>
      </c>
      <c r="S33" s="176">
        <f>GETPIVOTDATA("12mo Subtotal PY8",'PY8 Pivots'!$A$55,"L3","1.2.9")</f>
        <v>0</v>
      </c>
      <c r="T33" s="175">
        <v>0</v>
      </c>
      <c r="U33" s="176">
        <v>0</v>
      </c>
      <c r="V33" s="176">
        <f>GETPIVOTDATA("12mo Subtotal PY8",'PY8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PY8",'PY8 Pivots'!$A$55,"L3","1.4.4")</f>
        <v>0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76">
        <f>GETPIVOTDATA("12mo Subtotal PY8",'PY8 Pivots'!$A$55,"L3","1.6.4")</f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1392095.1997002284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PY8",'PY8 Pivots'!$A$64,"L3","1.2.1")</f>
        <v>126966.53840728407</v>
      </c>
      <c r="K34" s="192">
        <f>GETPIVOTDATA("12mo Subtotal PY8",'PY8 Pivots'!$A$64,"L3","1.2.2")</f>
        <v>0</v>
      </c>
      <c r="L34" s="192">
        <f>GETPIVOTDATA("12mo Subtotal PY8",'PY8 Pivots'!$A$64,"L3","1.2.3")</f>
        <v>0</v>
      </c>
      <c r="M34" s="192">
        <f>GETPIVOTDATA("12mo Subtotal PY8",'PY8 Pivots'!$A$64,"L3","1.2.4")</f>
        <v>4006.8335592042313</v>
      </c>
      <c r="N34" s="192">
        <f>GETPIVOTDATA("12mo Subtotal PY8",'PY8 Pivots'!$A$64,"L3","1.2.5")</f>
        <v>0</v>
      </c>
      <c r="O34" s="192">
        <f>GETPIVOTDATA("12mo Subtotal PY8",'PY8 Pivots'!$A$64,"L3","1.2.6")</f>
        <v>0</v>
      </c>
      <c r="P34" s="192">
        <f>GETPIVOTDATA("12mo Subtotal PY8",'PY8 Pivots'!$A$64,"L3","1.2.7")</f>
        <v>8362.0874279044838</v>
      </c>
      <c r="Q34" s="192">
        <f>GETPIVOTDATA("12mo Subtotal PY8",'PY8 Pivots'!$A$64,"L3","1.2.8")</f>
        <v>1252759.7403058356</v>
      </c>
      <c r="R34" s="192">
        <f>GETPIVOTDATA("12mo Subtotal PY7",'PY7 Pivots'!$A$64,"L3","1.2.9")</f>
        <v>0</v>
      </c>
      <c r="S34" s="192">
        <f>GETPIVOTDATA("12mo Subtotal PY8",'PY8 Pivots'!$A$64,"L3","1.2.10")</f>
        <v>0</v>
      </c>
      <c r="T34" s="179">
        <v>0</v>
      </c>
      <c r="U34" s="179">
        <v>0</v>
      </c>
      <c r="V34" s="192">
        <f>GETPIVOTDATA("12mo Subtotal PY8",'PY8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PY8",'PY8 Pivots'!$A$64,"L3","1.5.3")</f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197"/>
      <c r="F35" s="198"/>
      <c r="G35" s="198"/>
      <c r="H35" s="198"/>
      <c r="I35" s="198"/>
      <c r="J35" s="199"/>
      <c r="K35" s="200"/>
      <c r="L35" s="200"/>
      <c r="M35" s="200"/>
      <c r="N35" s="200"/>
      <c r="O35" s="200"/>
      <c r="P35" s="200"/>
      <c r="Q35" s="200"/>
      <c r="R35" s="200"/>
      <c r="S35" s="200"/>
      <c r="T35" s="201"/>
      <c r="U35" s="202"/>
      <c r="V35" s="202"/>
      <c r="W35" s="202"/>
      <c r="X35" s="199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1394095.1997002284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126966.53840728407</v>
      </c>
      <c r="K37" s="142">
        <f t="shared" si="3"/>
        <v>0</v>
      </c>
      <c r="L37" s="142">
        <f t="shared" si="3"/>
        <v>0</v>
      </c>
      <c r="M37" s="142">
        <f t="shared" si="3"/>
        <v>4006.8335592042313</v>
      </c>
      <c r="N37" s="142">
        <f t="shared" si="3"/>
        <v>0</v>
      </c>
      <c r="O37" s="142">
        <f t="shared" si="3"/>
        <v>0</v>
      </c>
      <c r="P37" s="142">
        <f t="shared" si="3"/>
        <v>8362.0874279044838</v>
      </c>
      <c r="Q37" s="142">
        <f t="shared" si="3"/>
        <v>1254759.7403058356</v>
      </c>
      <c r="R37" s="142">
        <f t="shared" si="3"/>
        <v>0</v>
      </c>
      <c r="S37" s="142">
        <f t="shared" si="3"/>
        <v>0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0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>SUM(AM33:AM34)</f>
        <v>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1800</v>
      </c>
      <c r="E39" s="179">
        <f>GETPIVOTDATA("12mo Subtotal PY8",'PY8 Pivots'!$A$74,"Resource Name","Domestic","L3","1.1.1")</f>
        <v>1800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PY8",'PY8 Pivots'!$A$74,"Resource Name","Domestic","L3","1.2.1")</f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PY8",'PY8 Pivots'!$A$74,"Resource Name","Domestic","L3","1.2.8")</f>
        <v>0</v>
      </c>
      <c r="R39" s="179">
        <f>GETPIVOTDATA("12mo Subtotal PY8",'PY8 Pivots'!$A$74,"Resource Name","Domestic","L3","1.2.9")</f>
        <v>0</v>
      </c>
      <c r="S39" s="179">
        <f>GETPIVOTDATA("12mo Subtotal PY8",'PY8 Pivots'!$A$74,"Resource Name","Domestic","L3","1.2.10")</f>
        <v>0</v>
      </c>
      <c r="T39" s="179">
        <v>0</v>
      </c>
      <c r="U39" s="179">
        <v>0</v>
      </c>
      <c r="V39" s="179">
        <f>GETPIVOTDATA("12mo Subtotal PY8",'PY8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PY8",'PY8 Pivots'!$A$74,"Resource Name","Domestic","L3","1.4.4")</f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PY8",'PY8 Pivots'!$A$74,"Resource Name","Domestic","L3","1.5.3")</f>
        <v>0</v>
      </c>
      <c r="AH39" s="179">
        <v>0</v>
      </c>
      <c r="AI39" s="179">
        <f>GETPIVOTDATA("12mo Subtotal PY8",'PY8 Pivots'!$A$74,"Resource Name","Domestic","L3","1.6.0")</f>
        <v>0</v>
      </c>
      <c r="AJ39" s="179">
        <f>GETPIVOTDATA("12mo Subtotal PY8",'PY8 Pivots'!$A$74,"Resource Name","Domestic","L3","1.6.1")</f>
        <v>0</v>
      </c>
      <c r="AK39" s="179">
        <v>0</v>
      </c>
      <c r="AL39" s="179">
        <v>0</v>
      </c>
      <c r="AM39" s="179">
        <f>GETPIVOTDATA("12mo Subtotal PY8",'PY8 Pivots'!$A$74,"Resource Name","Domestic","L3","1.6.4")</f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3600</v>
      </c>
      <c r="E40" s="179">
        <f>GETPIVOTDATA("12mo Subtotal PY8",'PY8 Pivots'!$A$74,"Resource Name","Foreign","L3","1.1.1")</f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PY8",'PY8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PY8",'PY8 Pivots'!$A$74,"Resource Name","Foreign","L3","1.2.8")</f>
        <v>0</v>
      </c>
      <c r="R40" s="179">
        <f>GETPIVOTDATA("12mo Subtotal PY8",'PY8 Pivots'!$A$74,"Resource Name","Foreign","L3","1.2.9")</f>
        <v>0</v>
      </c>
      <c r="S40" s="179">
        <f>GETPIVOTDATA("12mo Subtotal PY8",'PY8 Pivots'!$A$74,"Resource Name","Foreign","L3","1.2.10")</f>
        <v>1800</v>
      </c>
      <c r="T40" s="179">
        <v>0</v>
      </c>
      <c r="U40" s="179">
        <v>0</v>
      </c>
      <c r="V40" s="179">
        <f>GETPIVOTDATA("12mo Subtotal PY8",'PY8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PY8",'PY8 Pivots'!$A$74,"Resource Name","Foreign","L3","1.4.4")</f>
        <v>1800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PY8",'PY8 Pivots'!$A$74,"Resource Name","Foreign","L3","1.5.3")</f>
        <v>0</v>
      </c>
      <c r="AH40" s="179">
        <v>0</v>
      </c>
      <c r="AI40" s="179">
        <f>GETPIVOTDATA("12mo Subtotal PY8",'PY8 Pivots'!$A$74,"Resource Name","Foreign","L3","1.6.0")</f>
        <v>0</v>
      </c>
      <c r="AJ40" s="179">
        <f>GETPIVOTDATA("12mo Subtotal PY8",'PY8 Pivots'!$A$74,"Resource Name","Foreign","L3","1.6.1")</f>
        <v>0</v>
      </c>
      <c r="AK40" s="179">
        <v>0</v>
      </c>
      <c r="AL40" s="179">
        <v>0</v>
      </c>
      <c r="AM40" s="179">
        <f>GETPIVOTDATA("12mo Subtotal PY8",'PY8 Pivots'!$A$74,"Resource Name","Foreign","L3","1.6.4")</f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5400</v>
      </c>
      <c r="E42" s="143">
        <f t="shared" ref="E42:AN42" si="4">SUM(E39:E40)</f>
        <v>1800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0</v>
      </c>
      <c r="R42" s="142">
        <f t="shared" si="4"/>
        <v>0</v>
      </c>
      <c r="S42" s="142">
        <f t="shared" si="4"/>
        <v>1800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1800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0</v>
      </c>
      <c r="AH42" s="142">
        <f t="shared" si="4"/>
        <v>0</v>
      </c>
      <c r="AI42" s="142">
        <f t="shared" si="4"/>
        <v>0</v>
      </c>
      <c r="AJ42" s="142">
        <f t="shared" si="4"/>
        <v>0</v>
      </c>
      <c r="AK42" s="142">
        <f t="shared" si="4"/>
        <v>0</v>
      </c>
      <c r="AL42" s="142">
        <f t="shared" si="4"/>
        <v>0</v>
      </c>
      <c r="AM42" s="142">
        <f t="shared" si="4"/>
        <v>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8300</v>
      </c>
      <c r="E48" s="194">
        <f>GETPIVOTDATA("12mo Subtotal PY8",'PY8 Pivots'!$A$84,"L3","1.1.1")</f>
        <v>7800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PY8",'PY8 Pivots'!$A$84,"L3","1.2.1")</f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PY8",'PY8 Pivots'!$A$84,"L3","1.2.7")</f>
        <v>0</v>
      </c>
      <c r="Q48" s="179">
        <f>GETPIVOTDATA("12mo Subtotal PY8",'PY8 Pivots'!$A$84,"L3","1.2.8")</f>
        <v>0</v>
      </c>
      <c r="R48" s="179">
        <v>0</v>
      </c>
      <c r="S48" s="179">
        <f>GETPIVOTDATA("12mo Subtotal PY8",'PY8 Pivots'!$A$84,"L3","1.2.10")</f>
        <v>0</v>
      </c>
      <c r="T48" s="179">
        <v>0</v>
      </c>
      <c r="U48" s="179">
        <v>0</v>
      </c>
      <c r="V48" s="179">
        <f>GETPIVOTDATA("12mo Subtotal PY8",'PY8 Pivots'!$A$84,"L3","1.3.3")</f>
        <v>0</v>
      </c>
      <c r="W48" s="179">
        <v>0</v>
      </c>
      <c r="X48" s="179">
        <v>0</v>
      </c>
      <c r="Y48" s="179">
        <v>0</v>
      </c>
      <c r="Z48" s="179">
        <f>GETPIVOTDATA("12mo Subtotal PY8",'PY8 Pivots'!$A$84,"L3","1.4.2")</f>
        <v>250</v>
      </c>
      <c r="AA48" s="179">
        <v>0</v>
      </c>
      <c r="AB48" s="179">
        <f>GETPIVOTDATA("12mo Subtotal PY8",'PY8 Pivots'!$A$84,"L3","1.4.4")</f>
        <v>250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PY8",'PY8 Pivots'!$A$84,"L3","1.5.3")</f>
        <v>0</v>
      </c>
      <c r="AH48" s="179">
        <v>0</v>
      </c>
      <c r="AI48" s="179">
        <f>GETPIVOTDATA("12mo Subtotal PY8",'PY8 Pivots'!$A$84,"L3","1.6.0")</f>
        <v>0</v>
      </c>
      <c r="AJ48" s="179">
        <f>GETPIVOTDATA("12mo Subtotal PY8",'PY8 Pivots'!$A$84,"L3","1.6.1")</f>
        <v>0</v>
      </c>
      <c r="AK48" s="179">
        <v>0</v>
      </c>
      <c r="AL48" s="179">
        <v>0</v>
      </c>
      <c r="AM48" s="179">
        <f>GETPIVOTDATA("12mo Subtotal PY8",'PY8 Pivots'!$A$84,"L3","1.6.4")</f>
        <v>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8300</v>
      </c>
      <c r="E54" s="174">
        <f>SUM(E48:E52)</f>
        <v>7800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0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0</v>
      </c>
      <c r="Q54" s="174">
        <f t="shared" si="6"/>
        <v>0</v>
      </c>
      <c r="R54" s="174">
        <f t="shared" si="6"/>
        <v>0</v>
      </c>
      <c r="S54" s="174">
        <f t="shared" si="6"/>
        <v>0</v>
      </c>
      <c r="T54" s="174">
        <f t="shared" si="6"/>
        <v>0</v>
      </c>
      <c r="U54" s="174">
        <f t="shared" si="6"/>
        <v>0</v>
      </c>
      <c r="V54" s="174">
        <f t="shared" si="6"/>
        <v>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250</v>
      </c>
      <c r="AA54" s="174">
        <f t="shared" si="6"/>
        <v>0</v>
      </c>
      <c r="AB54" s="174">
        <f t="shared" si="6"/>
        <v>250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0</v>
      </c>
      <c r="AH54" s="174">
        <f t="shared" si="6"/>
        <v>0</v>
      </c>
      <c r="AI54" s="174">
        <f t="shared" si="6"/>
        <v>0</v>
      </c>
      <c r="AJ54" s="174">
        <f t="shared" si="6"/>
        <v>0</v>
      </c>
      <c r="AK54" s="174">
        <f t="shared" si="6"/>
        <v>0</v>
      </c>
      <c r="AL54" s="174">
        <f t="shared" si="6"/>
        <v>0</v>
      </c>
      <c r="AM54" s="174">
        <f t="shared" si="6"/>
        <v>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195"/>
      <c r="C67" s="19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62818.637355806539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PY8",'PY8 Pivots'!$A$93,"Institution","MSU","L3","1.4.1")</f>
        <v>56851.137355806539</v>
      </c>
      <c r="Z68" s="177">
        <f>GETPIVOTDATA("Complete Total PY8",'PY8 Pivots'!$A$93,"Institution","MSU","L3","1.4.2")</f>
        <v>0</v>
      </c>
      <c r="AA68" s="177">
        <v>0</v>
      </c>
      <c r="AB68" s="177">
        <f>GETPIVOTDATA("Complete Total PY8",'PY8 Pivots'!$A$93,"Institution","MSU","L3","1.4.4")</f>
        <v>2790</v>
      </c>
      <c r="AC68" s="179">
        <v>0</v>
      </c>
      <c r="AD68" s="177">
        <f>GETPIVOTDATA("Complete Total PY8",'PY8 Pivots'!$A$93,"Institution","MSU","L3","1.4.6")</f>
        <v>3177.5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18965.360623017354</v>
      </c>
      <c r="E69" s="175">
        <f>GETPIVOTDATA("Complete Total PY8",'PY8 Pivots'!$A$93,"Institution","PSU","L3","1.1.1")</f>
        <v>11564.244282327654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PY8",'PY8 Pivots'!$A$93,"Institution","PSU","L3","1.6.1")</f>
        <v>7401.1163406896994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98658.386310542584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PY8",'PY8 Pivots'!$A$93,"Institution","UA","L3","1.5.3")</f>
        <v>95976.386310542584</v>
      </c>
      <c r="AH70" s="181">
        <f>GETPIVOTDATA("Complete Total PY8",'PY8 Pivots'!$A$93,"Institution","UA","L3","1.5.4")</f>
        <v>2682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41847.430883645851</v>
      </c>
      <c r="E71" s="175">
        <f>GETPIVOTDATA("Complete Total PY8",'PY8 Pivots'!$A$93,"Institution","UMD","L3","1.1.1")</f>
        <v>13801.579569590729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PY8",'PY8 Pivots'!$A$93,"Institution","UMD","L3","1.6.0")</f>
        <v>22629.382350894986</v>
      </c>
      <c r="AJ71" s="179">
        <v>0</v>
      </c>
      <c r="AK71" s="179">
        <v>0</v>
      </c>
      <c r="AL71" s="179">
        <v>0</v>
      </c>
      <c r="AM71" s="179">
        <v>0</v>
      </c>
      <c r="AN71" s="179">
        <f>GETPIVOTDATA("Complete Total PY8",'PY8 Pivots'!$A$93,"Institution","UMD","L3","1.6.5")</f>
        <v>5416.4689631601341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222289.81517301232</v>
      </c>
      <c r="E73" s="143">
        <f>SUM(E68:E71)</f>
        <v>25365.823851918383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56851.137355806539</v>
      </c>
      <c r="Z73" s="143">
        <f t="shared" si="9"/>
        <v>0</v>
      </c>
      <c r="AA73" s="143">
        <f t="shared" si="9"/>
        <v>0</v>
      </c>
      <c r="AB73" s="143">
        <f t="shared" si="9"/>
        <v>2790</v>
      </c>
      <c r="AC73" s="143">
        <f t="shared" si="9"/>
        <v>0</v>
      </c>
      <c r="AD73" s="143">
        <f t="shared" si="9"/>
        <v>3177.5</v>
      </c>
      <c r="AE73" s="143">
        <f t="shared" si="9"/>
        <v>0</v>
      </c>
      <c r="AF73" s="143">
        <f t="shared" si="9"/>
        <v>0</v>
      </c>
      <c r="AG73" s="143">
        <f t="shared" si="9"/>
        <v>95976.386310542584</v>
      </c>
      <c r="AH73" s="143">
        <f t="shared" si="9"/>
        <v>2682</v>
      </c>
      <c r="AI73" s="143">
        <f t="shared" si="9"/>
        <v>22629.382350894986</v>
      </c>
      <c r="AJ73" s="143">
        <f t="shared" si="9"/>
        <v>7401.1163406896994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5416.4689631601341</v>
      </c>
    </row>
    <row r="74" spans="1:40" x14ac:dyDescent="0.25">
      <c r="A74" t="s">
        <v>1690</v>
      </c>
      <c r="D74" s="115">
        <f>'PY8 Pivots'!G161</f>
        <v>225059.51032200109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2324605.1948634461</v>
      </c>
      <c r="E81" s="107">
        <f>SUM(E79,E73,E66,E54,E46,E42,E37,E30,E28)</f>
        <v>153548.38968060777</v>
      </c>
      <c r="F81" s="107">
        <f t="shared" ref="F81:AN81" si="10">SUM(F79,F73,F66,F54,F46,F42,F37,F30,F28)</f>
        <v>72318.990489767675</v>
      </c>
      <c r="G81" s="107">
        <f t="shared" si="10"/>
        <v>20264.016318941813</v>
      </c>
      <c r="H81" s="107">
        <f t="shared" si="10"/>
        <v>1865.3007912909588</v>
      </c>
      <c r="I81" s="107">
        <f t="shared" si="10"/>
        <v>16315.869805618317</v>
      </c>
      <c r="J81" s="107">
        <f t="shared" si="10"/>
        <v>228374.8138928343</v>
      </c>
      <c r="K81" s="107">
        <f t="shared" si="10"/>
        <v>0</v>
      </c>
      <c r="L81" s="107">
        <f t="shared" si="10"/>
        <v>0</v>
      </c>
      <c r="M81" s="107">
        <f t="shared" si="10"/>
        <v>4006.8335592042313</v>
      </c>
      <c r="N81" s="107">
        <f t="shared" si="10"/>
        <v>0</v>
      </c>
      <c r="O81" s="107">
        <f t="shared" si="10"/>
        <v>0</v>
      </c>
      <c r="P81" s="107">
        <f t="shared" si="10"/>
        <v>8362.0874279044838</v>
      </c>
      <c r="Q81" s="107">
        <f t="shared" si="10"/>
        <v>1290397.9116626361</v>
      </c>
      <c r="R81" s="107">
        <f t="shared" si="10"/>
        <v>0</v>
      </c>
      <c r="S81" s="107">
        <f t="shared" si="10"/>
        <v>26511.249799153706</v>
      </c>
      <c r="T81" s="107">
        <f t="shared" si="10"/>
        <v>0</v>
      </c>
      <c r="U81" s="107">
        <f t="shared" si="10"/>
        <v>0</v>
      </c>
      <c r="V81" s="107">
        <f t="shared" si="10"/>
        <v>0</v>
      </c>
      <c r="W81" s="107">
        <f t="shared" si="10"/>
        <v>3385.1755101206295</v>
      </c>
      <c r="X81" s="107">
        <f t="shared" si="10"/>
        <v>0</v>
      </c>
      <c r="Y81" s="107">
        <f t="shared" si="10"/>
        <v>56851.137355806539</v>
      </c>
      <c r="Z81" s="107">
        <f t="shared" si="10"/>
        <v>250</v>
      </c>
      <c r="AA81" s="107">
        <f t="shared" si="10"/>
        <v>0</v>
      </c>
      <c r="AB81" s="107">
        <f t="shared" si="10"/>
        <v>17041.624797877266</v>
      </c>
      <c r="AC81" s="107">
        <f t="shared" si="10"/>
        <v>0</v>
      </c>
      <c r="AD81" s="107">
        <f t="shared" si="10"/>
        <v>3177.5</v>
      </c>
      <c r="AE81" s="107">
        <f t="shared" si="10"/>
        <v>0</v>
      </c>
      <c r="AF81" s="107">
        <f t="shared" si="10"/>
        <v>0</v>
      </c>
      <c r="AG81" s="107">
        <f t="shared" si="10"/>
        <v>95976.386310542584</v>
      </c>
      <c r="AH81" s="107">
        <f t="shared" si="10"/>
        <v>2682</v>
      </c>
      <c r="AI81" s="107">
        <f t="shared" si="10"/>
        <v>22629.382350894986</v>
      </c>
      <c r="AJ81" s="107">
        <f t="shared" si="10"/>
        <v>65937.23906470678</v>
      </c>
      <c r="AK81" s="107">
        <f t="shared" si="10"/>
        <v>0</v>
      </c>
      <c r="AL81" s="107">
        <f t="shared" si="10"/>
        <v>0</v>
      </c>
      <c r="AM81" s="107">
        <f t="shared" si="10"/>
        <v>4233.306760376644</v>
      </c>
      <c r="AN81" s="107">
        <f t="shared" si="10"/>
        <v>5416.4689631601341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256075.15492414823</v>
      </c>
      <c r="E83" s="175">
        <f>GETPIVOTDATA("Indirect Subtotal PY8",'PY8 Pivots'!$A$105,"L3","1.1.1")</f>
        <v>67936.759889205379</v>
      </c>
      <c r="F83" s="175">
        <f>GETPIVOTDATA("Indirect Subtotal PY8",'PY8 Pivots'!$A$105,"L3","1.1.2")</f>
        <v>38329.064959576877</v>
      </c>
      <c r="G83" s="175">
        <f>GETPIVOTDATA("Indirect Subtotal PY8",'PY8 Pivots'!$A$105,"L3","1.1.3")</f>
        <v>10739.928649039162</v>
      </c>
      <c r="H83" s="175">
        <f>GETPIVOTDATA("Indirect Subtotal PY8",'PY8 Pivots'!$A$105,"L3","1.1.4")</f>
        <v>988.60941938420831</v>
      </c>
      <c r="I83" s="175">
        <f>GETPIVOTDATA("Indirect Subtotal PY8",'PY8 Pivots'!$A$105,"L3","1.1.5")</f>
        <v>8647.410996977711</v>
      </c>
      <c r="J83" s="175">
        <f>GETPIVOTDATA("Indirect Subtotal PY8",'PY8 Pivots'!$A$105,"L3","1.2.1")</f>
        <v>53746.386007341629</v>
      </c>
      <c r="K83" s="121">
        <v>0</v>
      </c>
      <c r="L83" s="175">
        <f>GETPIVOTDATA("Indirect Subtotal PY7",'PY7 Pivots'!$A$105,"L3","1.2.3")</f>
        <v>0</v>
      </c>
      <c r="M83" s="121">
        <v>0</v>
      </c>
      <c r="N83" s="121">
        <v>0</v>
      </c>
      <c r="O83" s="121">
        <v>0</v>
      </c>
      <c r="P83" s="175">
        <f>GETPIVOTDATA("Indirect Subtotal PY8",'PY8 Pivots'!$A$105,"L3","1.2.7")</f>
        <v>0</v>
      </c>
      <c r="Q83" s="175">
        <f>GETPIVOTDATA("Indirect Subtotal PY8",'PY8 Pivots'!$A$105,"L3","1.2.8")</f>
        <v>18888.230819104236</v>
      </c>
      <c r="R83" s="175">
        <f>GETPIVOTDATA("Indirect Subtotal PY8",'PY8 Pivots'!$A$105,"L3","1.2.9")</f>
        <v>0</v>
      </c>
      <c r="S83" s="175">
        <f>GETPIVOTDATA("Indirect Subtotal PY8",'PY8 Pivots'!$A$105,"L3","1.2.10")</f>
        <v>14050.962393551466</v>
      </c>
      <c r="T83" s="121">
        <v>0</v>
      </c>
      <c r="U83" s="121">
        <v>0</v>
      </c>
      <c r="V83" s="175">
        <f>GETPIVOTDATA("Indirect Subtotal PY8",'PY8 Pivots'!$A$105,"L3","1.3.3")</f>
        <v>0</v>
      </c>
      <c r="W83" s="175">
        <f>GETPIVOTDATA("Indirect Subtotal PY8",'PY8 Pivots'!$A$105,"L3","1.3.4")</f>
        <v>1794.1430203639338</v>
      </c>
      <c r="X83" s="121">
        <v>0</v>
      </c>
      <c r="Y83" s="121">
        <v>0</v>
      </c>
      <c r="Z83" s="175">
        <f>GETPIVOTDATA("Indirect Subtotal PY8",'PY8 Pivots'!$A$105,"L3","1.4.2")</f>
        <v>132.5</v>
      </c>
      <c r="AA83" s="121">
        <v>0</v>
      </c>
      <c r="AB83" s="175">
        <f>GETPIVOTDATA("Indirect Subtotal PY8",'PY8 Pivots'!$A$105,"L3","1.4.4")</f>
        <v>7553.3611428749518</v>
      </c>
      <c r="AC83" s="121">
        <v>0</v>
      </c>
      <c r="AD83" s="175">
        <v>0</v>
      </c>
      <c r="AE83" s="121">
        <v>0</v>
      </c>
      <c r="AF83" s="175">
        <f>GETPIVOTDATA("Indirect Subtotal PY8",'PY8 Pivots'!$A$105,"L3","1.5.2")</f>
        <v>0</v>
      </c>
      <c r="AG83" s="175">
        <f>GETPIVOTDATA("Indirect Subtotal PY8",'PY8 Pivots'!$A$105,"L3","1.5.3")</f>
        <v>0</v>
      </c>
      <c r="AH83" s="121">
        <v>0</v>
      </c>
      <c r="AI83" s="175">
        <f>GETPIVOTDATA("Indirect Subtotal PY8",'PY8 Pivots'!$A$105,"L3","1.6.0")</f>
        <v>0</v>
      </c>
      <c r="AJ83" s="175">
        <f>GETPIVOTDATA("Indirect Subtotal PY8",'PY8 Pivots'!$A$105,"L3","1.6.1")</f>
        <v>31024.145043729059</v>
      </c>
      <c r="AK83" s="121">
        <v>0</v>
      </c>
      <c r="AL83" s="121">
        <v>0</v>
      </c>
      <c r="AM83" s="175">
        <f>GETPIVOTDATA("Indirect Subtotal PY8",'PY8 Pivots'!$A$105,"L3","1.6.4")</f>
        <v>2243.6525829996212</v>
      </c>
      <c r="AN83" s="121">
        <f t="shared" ref="AN83" si="11">(AN81-AN73-AN37)*0.53</f>
        <v>0</v>
      </c>
    </row>
    <row r="84" spans="1:40" x14ac:dyDescent="0.25">
      <c r="A84" t="s">
        <v>1691</v>
      </c>
      <c r="D84" s="115">
        <f>'PY8 Pivots'!H161</f>
        <v>31811.192092574605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287886.34701672284</v>
      </c>
      <c r="E85" s="107">
        <f>SUM(E83:E84)</f>
        <v>67936.759889205379</v>
      </c>
      <c r="F85" s="96">
        <f t="shared" ref="F85:AN85" si="12">SUM(F83:F84)</f>
        <v>38329.064959576877</v>
      </c>
      <c r="G85" s="96">
        <f t="shared" si="12"/>
        <v>10739.928649039162</v>
      </c>
      <c r="H85" s="96">
        <f t="shared" si="12"/>
        <v>988.60941938420831</v>
      </c>
      <c r="I85" s="108">
        <f t="shared" si="12"/>
        <v>8647.410996977711</v>
      </c>
      <c r="J85" s="156">
        <f t="shared" si="12"/>
        <v>53746.386007341629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0</v>
      </c>
      <c r="Q85" s="156">
        <f t="shared" si="12"/>
        <v>18888.230819104236</v>
      </c>
      <c r="R85" s="156">
        <f t="shared" si="12"/>
        <v>0</v>
      </c>
      <c r="S85" s="157">
        <f t="shared" si="12"/>
        <v>14050.962393551466</v>
      </c>
      <c r="T85" s="158">
        <f t="shared" si="12"/>
        <v>0</v>
      </c>
      <c r="U85" s="158">
        <f t="shared" si="12"/>
        <v>0</v>
      </c>
      <c r="V85" s="158">
        <f t="shared" si="12"/>
        <v>0</v>
      </c>
      <c r="W85" s="158">
        <f t="shared" si="12"/>
        <v>1794.1430203639338</v>
      </c>
      <c r="X85" s="159">
        <f t="shared" si="12"/>
        <v>0</v>
      </c>
      <c r="Y85" s="160">
        <f t="shared" si="12"/>
        <v>0</v>
      </c>
      <c r="Z85" s="156">
        <f t="shared" si="12"/>
        <v>132.5</v>
      </c>
      <c r="AA85" s="156">
        <f t="shared" si="12"/>
        <v>0</v>
      </c>
      <c r="AB85" s="156">
        <f t="shared" si="12"/>
        <v>7553.3611428749518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0</v>
      </c>
      <c r="AG85" s="158">
        <f t="shared" si="12"/>
        <v>0</v>
      </c>
      <c r="AH85" s="159">
        <f t="shared" si="12"/>
        <v>0</v>
      </c>
      <c r="AI85" s="156">
        <f t="shared" si="12"/>
        <v>0</v>
      </c>
      <c r="AJ85" s="156">
        <f t="shared" si="12"/>
        <v>31024.145043729059</v>
      </c>
      <c r="AK85" s="156">
        <f t="shared" si="12"/>
        <v>0</v>
      </c>
      <c r="AL85" s="156">
        <f t="shared" si="12"/>
        <v>0</v>
      </c>
      <c r="AM85" s="156">
        <f t="shared" si="12"/>
        <v>2243.6525829996212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2612491.541880169</v>
      </c>
      <c r="E88" s="168">
        <f>SUM(E85,E81)</f>
        <v>221485.14956981316</v>
      </c>
      <c r="F88" s="168">
        <f t="shared" ref="F88:AN88" si="13">SUM(F85,F81)</f>
        <v>110648.05544934455</v>
      </c>
      <c r="G88" s="168">
        <f t="shared" si="13"/>
        <v>31003.944967980977</v>
      </c>
      <c r="H88" s="168">
        <f t="shared" si="13"/>
        <v>2853.910210675167</v>
      </c>
      <c r="I88" s="169">
        <f t="shared" si="13"/>
        <v>24963.280802596026</v>
      </c>
      <c r="J88" s="168">
        <f t="shared" si="13"/>
        <v>282121.19990017591</v>
      </c>
      <c r="K88" s="170">
        <f t="shared" si="13"/>
        <v>0</v>
      </c>
      <c r="L88" s="170">
        <f t="shared" si="13"/>
        <v>0</v>
      </c>
      <c r="M88" s="170">
        <f t="shared" si="13"/>
        <v>4006.8335592042313</v>
      </c>
      <c r="N88" s="170">
        <f t="shared" si="13"/>
        <v>0</v>
      </c>
      <c r="O88" s="170">
        <f t="shared" si="13"/>
        <v>0</v>
      </c>
      <c r="P88" s="170">
        <f t="shared" si="13"/>
        <v>8362.0874279044838</v>
      </c>
      <c r="Q88" s="170">
        <f t="shared" si="13"/>
        <v>1309286.1424817403</v>
      </c>
      <c r="R88" s="170">
        <f t="shared" si="13"/>
        <v>0</v>
      </c>
      <c r="S88" s="171">
        <f t="shared" si="13"/>
        <v>40562.21219270517</v>
      </c>
      <c r="T88" s="168">
        <f t="shared" si="13"/>
        <v>0</v>
      </c>
      <c r="U88" s="170">
        <f t="shared" si="13"/>
        <v>0</v>
      </c>
      <c r="V88" s="170">
        <f t="shared" si="13"/>
        <v>0</v>
      </c>
      <c r="W88" s="170">
        <f t="shared" si="13"/>
        <v>5179.3185304845629</v>
      </c>
      <c r="X88" s="171">
        <f t="shared" si="13"/>
        <v>0</v>
      </c>
      <c r="Y88" s="168">
        <f t="shared" si="13"/>
        <v>56851.137355806539</v>
      </c>
      <c r="Z88" s="170">
        <f t="shared" si="13"/>
        <v>382.5</v>
      </c>
      <c r="AA88" s="170">
        <f t="shared" si="13"/>
        <v>0</v>
      </c>
      <c r="AB88" s="170">
        <f t="shared" si="13"/>
        <v>24594.985940752216</v>
      </c>
      <c r="AC88" s="170">
        <f t="shared" si="13"/>
        <v>0</v>
      </c>
      <c r="AD88" s="170">
        <f t="shared" si="13"/>
        <v>3177.5</v>
      </c>
      <c r="AE88" s="170">
        <f t="shared" si="13"/>
        <v>0</v>
      </c>
      <c r="AF88" s="170">
        <f t="shared" si="13"/>
        <v>0</v>
      </c>
      <c r="AG88" s="170">
        <f t="shared" si="13"/>
        <v>95976.386310542584</v>
      </c>
      <c r="AH88" s="170">
        <f t="shared" si="13"/>
        <v>2682</v>
      </c>
      <c r="AI88" s="170">
        <f t="shared" si="13"/>
        <v>22629.382350894986</v>
      </c>
      <c r="AJ88" s="170">
        <f t="shared" si="13"/>
        <v>96961.384108435843</v>
      </c>
      <c r="AK88" s="170">
        <f t="shared" si="13"/>
        <v>0</v>
      </c>
      <c r="AL88" s="170">
        <f t="shared" si="13"/>
        <v>0</v>
      </c>
      <c r="AM88" s="170">
        <f t="shared" si="13"/>
        <v>6476.9593433762657</v>
      </c>
      <c r="AN88" s="171">
        <f t="shared" si="13"/>
        <v>5416.4689631601341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FC698"/>
  <sheetViews>
    <sheetView topLeftCell="N682" workbookViewId="0">
      <selection activeCell="R697" sqref="R697"/>
    </sheetView>
  </sheetViews>
  <sheetFormatPr defaultRowHeight="15" x14ac:dyDescent="0.25"/>
  <cols>
    <col min="1" max="1" width="6.28515625" customWidth="1"/>
    <col min="2" max="2" width="17.140625" customWidth="1"/>
    <col min="3" max="3" width="7.140625" customWidth="1"/>
    <col min="4" max="4" width="46.85546875" customWidth="1"/>
    <col min="5" max="5" width="51.140625" customWidth="1"/>
    <col min="6" max="6" width="12.7109375" customWidth="1"/>
    <col min="7" max="7" width="12.140625" customWidth="1"/>
    <col min="8" max="8" width="18.85546875" customWidth="1"/>
    <col min="9" max="9" width="15.140625" customWidth="1"/>
    <col min="10" max="10" width="29.7109375" customWidth="1"/>
    <col min="11" max="11" width="16.42578125" style="77" customWidth="1"/>
    <col min="12" max="12" width="12.42578125" style="49" customWidth="1"/>
    <col min="13" max="13" width="13.140625" style="59" customWidth="1"/>
    <col min="14" max="14" width="14.42578125" style="59" customWidth="1"/>
    <col min="15" max="15" width="13.5703125" customWidth="1"/>
    <col min="16" max="16" width="15.42578125" customWidth="1"/>
    <col min="17" max="17" width="23.85546875" style="214" customWidth="1"/>
    <col min="18" max="19" width="26.42578125" style="95" customWidth="1"/>
    <col min="20" max="20" width="134.5703125" customWidth="1"/>
    <col min="21" max="21" width="11.7109375" customWidth="1"/>
    <col min="22" max="22" width="11.42578125" customWidth="1"/>
    <col min="23" max="23" width="11.7109375" customWidth="1"/>
    <col min="24" max="24" width="11.85546875" customWidth="1"/>
    <col min="25" max="27" width="12.140625" customWidth="1"/>
    <col min="28" max="28" width="12.85546875" customWidth="1"/>
    <col min="29" max="29" width="12.140625" customWidth="1"/>
    <col min="30" max="30" width="12" customWidth="1"/>
    <col min="31" max="32" width="12.140625" customWidth="1"/>
    <col min="33" max="33" width="12.85546875" customWidth="1"/>
    <col min="34" max="34" width="12.7109375" style="52" customWidth="1"/>
    <col min="35" max="35" width="11.28515625" customWidth="1"/>
    <col min="36" max="36" width="11" customWidth="1"/>
    <col min="37" max="37" width="11.28515625" customWidth="1"/>
    <col min="38" max="38" width="11.5703125" customWidth="1"/>
    <col min="39" max="39" width="11.85546875" customWidth="1"/>
    <col min="40" max="40" width="16.85546875" customWidth="1"/>
    <col min="41" max="42" width="11.85546875" customWidth="1"/>
    <col min="43" max="43" width="16.85546875" customWidth="1"/>
    <col min="44" max="44" width="11.42578125" customWidth="1"/>
    <col min="45" max="45" width="11.85546875" customWidth="1"/>
    <col min="46" max="46" width="11.7109375" customWidth="1"/>
    <col min="47" max="51" width="14.42578125" customWidth="1"/>
    <col min="52" max="52" width="11.85546875" customWidth="1"/>
    <col min="53" max="53" width="11.5703125" customWidth="1"/>
    <col min="54" max="55" width="11.85546875" customWidth="1"/>
    <col min="56" max="56" width="13.85546875" customWidth="1"/>
    <col min="57" max="60" width="12.140625" customWidth="1"/>
    <col min="61" max="61" width="12" customWidth="1"/>
    <col min="62" max="62" width="13.85546875" customWidth="1"/>
    <col min="63" max="63" width="12.140625" customWidth="1"/>
    <col min="64" max="64" width="8.7109375" customWidth="1"/>
    <col min="65" max="65" width="12.7109375" style="52" customWidth="1"/>
    <col min="66" max="77" width="14.28515625" customWidth="1"/>
    <col min="78" max="78" width="14.42578125" customWidth="1"/>
    <col min="79" max="79" width="16.140625" customWidth="1"/>
    <col min="80" max="80" width="16.42578125" customWidth="1"/>
    <col min="81" max="82" width="14.42578125" customWidth="1"/>
    <col min="83" max="83" width="11.85546875" customWidth="1"/>
    <col min="84" max="85" width="12.7109375" customWidth="1"/>
    <col min="86" max="86" width="11.7109375" customWidth="1"/>
    <col min="87" max="87" width="12" customWidth="1"/>
    <col min="88" max="89" width="12.140625" customWidth="1"/>
    <col min="90" max="90" width="12" customWidth="1"/>
    <col min="91" max="91" width="12.140625" customWidth="1"/>
    <col min="92" max="93" width="12" customWidth="1"/>
    <col min="94" max="94" width="12.140625" customWidth="1"/>
    <col min="95" max="95" width="8.7109375" customWidth="1"/>
    <col min="96" max="96" width="12.7109375" style="52" customWidth="1"/>
    <col min="97" max="97" width="11.28515625" customWidth="1"/>
    <col min="98" max="98" width="11.140625" customWidth="1"/>
    <col min="99" max="100" width="11.42578125" customWidth="1"/>
    <col min="101" max="101" width="11.7109375" customWidth="1"/>
    <col min="102" max="103" width="11.85546875" customWidth="1"/>
    <col min="104" max="105" width="11.7109375" customWidth="1"/>
    <col min="106" max="106" width="11.28515625" customWidth="1"/>
    <col min="107" max="107" width="11.7109375" customWidth="1"/>
    <col min="108" max="108" width="12.7109375" customWidth="1"/>
    <col min="109" max="109" width="14.5703125" customWidth="1"/>
    <col min="110" max="110" width="14.42578125" customWidth="1"/>
    <col min="111" max="111" width="14" customWidth="1"/>
    <col min="112" max="113" width="14.42578125" customWidth="1"/>
    <col min="114" max="114" width="11.7109375" customWidth="1"/>
    <col min="115" max="115" width="11.42578125" customWidth="1"/>
    <col min="116" max="116" width="11.7109375" customWidth="1"/>
    <col min="117" max="117" width="11.85546875" customWidth="1"/>
    <col min="118" max="122" width="12.140625" customWidth="1"/>
    <col min="123" max="123" width="12" customWidth="1"/>
    <col min="124" max="125" width="12.140625" customWidth="1"/>
    <col min="126" max="126" width="8.7109375" customWidth="1"/>
    <col min="127" max="127" width="12.7109375" style="52" customWidth="1"/>
    <col min="128" max="128" width="11.28515625" customWidth="1"/>
    <col min="129" max="129" width="11" customWidth="1"/>
    <col min="130" max="130" width="11.28515625" customWidth="1"/>
    <col min="131" max="131" width="11.5703125" customWidth="1"/>
    <col min="132" max="132" width="11.7109375" customWidth="1"/>
    <col min="133" max="134" width="11.85546875" customWidth="1"/>
    <col min="135" max="136" width="11.7109375" customWidth="1"/>
    <col min="137" max="137" width="11.42578125" customWidth="1"/>
    <col min="138" max="138" width="11.85546875" customWidth="1"/>
    <col min="139" max="139" width="11.7109375" customWidth="1"/>
    <col min="140" max="140" width="12" customWidth="1"/>
    <col min="141" max="141" width="11.85546875" customWidth="1"/>
    <col min="142" max="142" width="15.5703125" customWidth="1"/>
    <col min="143" max="143" width="17.5703125" customWidth="1"/>
    <col min="144" max="144" width="17.140625" customWidth="1"/>
    <col min="145" max="145" width="34.85546875" customWidth="1"/>
    <col min="146" max="146" width="13.140625" customWidth="1"/>
    <col min="147" max="148" width="13.5703125" customWidth="1"/>
    <col min="149" max="149" width="13.42578125" customWidth="1"/>
    <col min="150" max="150" width="14" customWidth="1"/>
    <col min="151" max="151" width="14.7109375" customWidth="1"/>
    <col min="152" max="152" width="18.7109375" customWidth="1"/>
    <col min="153" max="153" width="15.140625" customWidth="1"/>
    <col min="154" max="154" width="18.42578125" customWidth="1"/>
    <col min="155" max="155" width="14.85546875" customWidth="1"/>
    <col min="156" max="156" width="15.140625" customWidth="1"/>
    <col min="157" max="157" width="13.85546875" customWidth="1"/>
    <col min="158" max="158" width="12.7109375" customWidth="1"/>
  </cols>
  <sheetData>
    <row r="1" spans="1:159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74" t="s">
        <v>10</v>
      </c>
      <c r="L1" s="78" t="s">
        <v>11</v>
      </c>
      <c r="M1" s="55" t="s">
        <v>12</v>
      </c>
      <c r="N1" s="55" t="s">
        <v>13</v>
      </c>
      <c r="O1" s="1" t="s">
        <v>14</v>
      </c>
      <c r="P1" s="1" t="s">
        <v>1686</v>
      </c>
      <c r="Q1" s="215" t="s">
        <v>1688</v>
      </c>
      <c r="R1" s="217" t="s">
        <v>1687</v>
      </c>
      <c r="S1" s="217" t="s">
        <v>1689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50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1692</v>
      </c>
      <c r="AY1" s="1" t="s">
        <v>1693</v>
      </c>
      <c r="AZ1" s="1" t="s">
        <v>45</v>
      </c>
      <c r="BA1" s="1" t="s">
        <v>46</v>
      </c>
      <c r="BB1" s="1" t="s">
        <v>47</v>
      </c>
      <c r="BC1" s="1" t="s">
        <v>48</v>
      </c>
      <c r="BD1" s="1" t="s">
        <v>49</v>
      </c>
      <c r="BE1" s="1" t="s">
        <v>50</v>
      </c>
      <c r="BF1" s="1" t="s">
        <v>51</v>
      </c>
      <c r="BG1" s="1" t="s">
        <v>52</v>
      </c>
      <c r="BH1" s="1" t="s">
        <v>53</v>
      </c>
      <c r="BI1" s="1" t="s">
        <v>54</v>
      </c>
      <c r="BJ1" s="1" t="s">
        <v>55</v>
      </c>
      <c r="BK1" s="1" t="s">
        <v>56</v>
      </c>
      <c r="BL1" s="1" t="s">
        <v>57</v>
      </c>
      <c r="BM1" s="50" t="s">
        <v>58</v>
      </c>
      <c r="BN1" s="1" t="s">
        <v>59</v>
      </c>
      <c r="BO1" s="1" t="s">
        <v>60</v>
      </c>
      <c r="BP1" s="1" t="s">
        <v>61</v>
      </c>
      <c r="BQ1" s="1" t="s">
        <v>62</v>
      </c>
      <c r="BR1" s="1" t="s">
        <v>63</v>
      </c>
      <c r="BS1" s="1" t="s">
        <v>64</v>
      </c>
      <c r="BT1" s="1" t="s">
        <v>65</v>
      </c>
      <c r="BU1" s="1" t="s">
        <v>66</v>
      </c>
      <c r="BV1" s="1" t="s">
        <v>67</v>
      </c>
      <c r="BW1" s="1" t="s">
        <v>68</v>
      </c>
      <c r="BX1" s="1" t="s">
        <v>69</v>
      </c>
      <c r="BY1" s="1" t="s">
        <v>70</v>
      </c>
      <c r="BZ1" s="1" t="s">
        <v>71</v>
      </c>
      <c r="CA1" s="1" t="s">
        <v>72</v>
      </c>
      <c r="CB1" s="1" t="s">
        <v>73</v>
      </c>
      <c r="CC1" s="1" t="s">
        <v>1694</v>
      </c>
      <c r="CD1" s="1" t="s">
        <v>1695</v>
      </c>
      <c r="CE1" s="1" t="s">
        <v>74</v>
      </c>
      <c r="CF1" s="1" t="s">
        <v>75</v>
      </c>
      <c r="CG1" s="1" t="s">
        <v>76</v>
      </c>
      <c r="CH1" s="1" t="s">
        <v>77</v>
      </c>
      <c r="CI1" s="1" t="s">
        <v>78</v>
      </c>
      <c r="CJ1" s="1" t="s">
        <v>79</v>
      </c>
      <c r="CK1" s="1" t="s">
        <v>80</v>
      </c>
      <c r="CL1" s="1" t="s">
        <v>81</v>
      </c>
      <c r="CM1" s="1" t="s">
        <v>82</v>
      </c>
      <c r="CN1" s="1" t="s">
        <v>83</v>
      </c>
      <c r="CO1" s="1" t="s">
        <v>84</v>
      </c>
      <c r="CP1" s="1" t="s">
        <v>85</v>
      </c>
      <c r="CQ1" s="1" t="s">
        <v>86</v>
      </c>
      <c r="CR1" s="50" t="s">
        <v>87</v>
      </c>
      <c r="CS1" s="1" t="s">
        <v>88</v>
      </c>
      <c r="CT1" s="1" t="s">
        <v>89</v>
      </c>
      <c r="CU1" s="1" t="s">
        <v>90</v>
      </c>
      <c r="CV1" s="1" t="s">
        <v>91</v>
      </c>
      <c r="CW1" s="1" t="s">
        <v>92</v>
      </c>
      <c r="CX1" s="1" t="s">
        <v>93</v>
      </c>
      <c r="CY1" s="1" t="s">
        <v>94</v>
      </c>
      <c r="CZ1" s="1" t="s">
        <v>95</v>
      </c>
      <c r="DA1" s="1" t="s">
        <v>96</v>
      </c>
      <c r="DB1" s="1" t="s">
        <v>97</v>
      </c>
      <c r="DC1" s="1" t="s">
        <v>98</v>
      </c>
      <c r="DD1" s="1" t="s">
        <v>99</v>
      </c>
      <c r="DE1" s="1" t="s">
        <v>100</v>
      </c>
      <c r="DF1" s="1" t="s">
        <v>101</v>
      </c>
      <c r="DG1" s="1" t="s">
        <v>102</v>
      </c>
      <c r="DH1" s="1" t="s">
        <v>1696</v>
      </c>
      <c r="DI1" s="1" t="s">
        <v>1697</v>
      </c>
      <c r="DJ1" s="1" t="s">
        <v>103</v>
      </c>
      <c r="DK1" s="1" t="s">
        <v>104</v>
      </c>
      <c r="DL1" s="1" t="s">
        <v>105</v>
      </c>
      <c r="DM1" s="1" t="s">
        <v>106</v>
      </c>
      <c r="DN1" s="1" t="s">
        <v>107</v>
      </c>
      <c r="DO1" s="1" t="s">
        <v>108</v>
      </c>
      <c r="DP1" s="1" t="s">
        <v>109</v>
      </c>
      <c r="DQ1" s="1" t="s">
        <v>110</v>
      </c>
      <c r="DR1" s="1" t="s">
        <v>111</v>
      </c>
      <c r="DS1" s="1" t="s">
        <v>112</v>
      </c>
      <c r="DT1" s="1" t="s">
        <v>113</v>
      </c>
      <c r="DU1" s="1" t="s">
        <v>114</v>
      </c>
      <c r="DV1" s="1" t="s">
        <v>115</v>
      </c>
      <c r="DW1" s="50" t="s">
        <v>116</v>
      </c>
      <c r="DX1" s="1" t="s">
        <v>117</v>
      </c>
      <c r="DY1" s="1" t="s">
        <v>118</v>
      </c>
      <c r="DZ1" s="1" t="s">
        <v>119</v>
      </c>
      <c r="EA1" s="1" t="s">
        <v>120</v>
      </c>
      <c r="EB1" s="1" t="s">
        <v>121</v>
      </c>
      <c r="EC1" s="1" t="s">
        <v>122</v>
      </c>
      <c r="ED1" s="1" t="s">
        <v>123</v>
      </c>
      <c r="EE1" s="1" t="s">
        <v>124</v>
      </c>
      <c r="EF1" s="1" t="s">
        <v>125</v>
      </c>
      <c r="EG1" s="1" t="s">
        <v>126</v>
      </c>
      <c r="EH1" s="1" t="s">
        <v>127</v>
      </c>
      <c r="EI1" s="1" t="s">
        <v>128</v>
      </c>
      <c r="EJ1" s="1" t="s">
        <v>129</v>
      </c>
      <c r="EK1" s="1" t="s">
        <v>130</v>
      </c>
      <c r="EL1" s="1" t="s">
        <v>131</v>
      </c>
      <c r="EM1" s="1" t="s">
        <v>1698</v>
      </c>
      <c r="EN1" s="1" t="s">
        <v>1699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  <c r="EY1" s="1" t="s">
        <v>142</v>
      </c>
      <c r="EZ1" s="1" t="s">
        <v>143</v>
      </c>
      <c r="FA1" s="1" t="s">
        <v>144</v>
      </c>
      <c r="FB1" s="1" t="s">
        <v>145</v>
      </c>
      <c r="FC1" s="1" t="s">
        <v>1528</v>
      </c>
    </row>
    <row r="2" spans="1:159" x14ac:dyDescent="0.25">
      <c r="A2" s="2">
        <v>1.1000000000000001</v>
      </c>
      <c r="B2" s="2" t="s">
        <v>1134</v>
      </c>
      <c r="C2" s="61" t="s">
        <v>147</v>
      </c>
      <c r="D2" s="62" t="s">
        <v>1135</v>
      </c>
      <c r="E2" s="63" t="s">
        <v>1136</v>
      </c>
      <c r="F2" s="2" t="s">
        <v>1137</v>
      </c>
      <c r="G2" s="61" t="s">
        <v>151</v>
      </c>
      <c r="H2" s="64" t="s">
        <v>152</v>
      </c>
      <c r="I2" s="61" t="s">
        <v>1138</v>
      </c>
      <c r="J2" s="65" t="s">
        <v>1139</v>
      </c>
      <c r="K2" s="75">
        <v>126</v>
      </c>
      <c r="L2" s="79">
        <v>121</v>
      </c>
      <c r="M2" s="57">
        <v>0.35</v>
      </c>
      <c r="N2" s="85">
        <v>0.53</v>
      </c>
      <c r="O2" s="64" t="s">
        <v>155</v>
      </c>
      <c r="P2" s="2" t="s">
        <v>156</v>
      </c>
      <c r="Q2" s="216">
        <f>VLOOKUP(P2,Contingencies!$A$2:$D$7,4,FALSE)</f>
        <v>0.09</v>
      </c>
      <c r="R2" s="53">
        <f>Q2*EO2</f>
        <v>13008.298621300492</v>
      </c>
      <c r="S2" s="67">
        <f>IF($H2="CapEx",0,R2*N2)</f>
        <v>6894.3982692892605</v>
      </c>
      <c r="T2" s="61"/>
      <c r="U2" s="61">
        <v>12</v>
      </c>
      <c r="V2" s="61">
        <v>12</v>
      </c>
      <c r="W2" s="61">
        <v>12</v>
      </c>
      <c r="X2" s="61">
        <v>12</v>
      </c>
      <c r="Y2" s="61">
        <v>12</v>
      </c>
      <c r="Z2" s="61">
        <v>12</v>
      </c>
      <c r="AA2" s="61">
        <v>12</v>
      </c>
      <c r="AB2" s="61">
        <v>12</v>
      </c>
      <c r="AC2" s="61">
        <v>12</v>
      </c>
      <c r="AD2" s="61">
        <v>12</v>
      </c>
      <c r="AE2" s="61">
        <v>12</v>
      </c>
      <c r="AF2" s="61">
        <v>12</v>
      </c>
      <c r="AG2" s="2">
        <f>IF($G2="Labor Hours",SUM(U2:AF2),0)</f>
        <v>144</v>
      </c>
      <c r="AH2" s="51">
        <f>(AG2/1800)*12</f>
        <v>0.96</v>
      </c>
      <c r="AI2" s="66">
        <f>IF($G2="Labor Hours",U2*$K2*(1+$M2)*$EQ2,U2)</f>
        <v>2085.0858000000003</v>
      </c>
      <c r="AJ2" s="66">
        <f>IF($G2="Labor Hours",V2*$K2*(1+$M2)*$EQ2,V2)</f>
        <v>2085.0858000000003</v>
      </c>
      <c r="AK2" s="66">
        <f>IF($G2="Labor Hours",W2*$K2*(1+$M2)*$EQ2,W2)</f>
        <v>2085.0858000000003</v>
      </c>
      <c r="AL2" s="66">
        <f>IF($G2="Labor Hours",X2*$K2*(1+$M2)*$EQ2,X2)</f>
        <v>2085.0858000000003</v>
      </c>
      <c r="AM2" s="66">
        <f>IF($G2="Labor Hours",Y2*$K2*(1+$M2)*$EQ2,Y2)</f>
        <v>2085.0858000000003</v>
      </c>
      <c r="AN2" s="66">
        <f>IF($G2="Labor Hours",Z2*$K2*(1+$M2)*$EQ2,Z2)</f>
        <v>2085.0858000000003</v>
      </c>
      <c r="AO2" s="66">
        <f>IF($G2="Labor Hours",AA2*$K2*(1+$M2)*$EQ2,AA2)</f>
        <v>2085.0858000000003</v>
      </c>
      <c r="AP2" s="66">
        <f>IF($G2="Labor Hours",AB2*$K2*(1+$M2)*$EQ2,AB2)</f>
        <v>2085.0858000000003</v>
      </c>
      <c r="AQ2" s="66">
        <f>IF($G2="Labor Hours",AC2*$K2*(1+$M2)*$EQ2,AC2)</f>
        <v>2085.0858000000003</v>
      </c>
      <c r="AR2" s="66">
        <f>IF($G2="Labor Hours",AD2*$K2*(1+$M2)*$EQ2,AD2)</f>
        <v>2085.0858000000003</v>
      </c>
      <c r="AS2" s="66">
        <f>IF($G2="Labor Hours",AE2*$K2*(1+$M2)*$EQ2,AE2)</f>
        <v>2085.0858000000003</v>
      </c>
      <c r="AT2" s="66">
        <f>IF($G2="Labor Hours",AF2*$K2*(1+$M2)*$EQ2,AF2)</f>
        <v>2085.0858000000003</v>
      </c>
      <c r="AU2" s="67">
        <f>SUM(AI2:AT2)</f>
        <v>25021.029600000005</v>
      </c>
      <c r="AV2" s="67">
        <f t="shared" ref="AV2:AV16" si="0">IF($H2="CapEx",0,AU2*$N2)</f>
        <v>13261.145688000004</v>
      </c>
      <c r="AW2" s="67">
        <f>SUM(AU2:AV2)</f>
        <v>38282.175288000013</v>
      </c>
      <c r="AX2" s="53" cm="1">
        <f t="array" aca="1" ref="AX2" ca="1">AU2*CELL("contents",$Q2)</f>
        <v>2251.8926640000004</v>
      </c>
      <c r="AY2" s="53" cm="1">
        <f t="array" aca="1" ref="AY2" ca="1">AV2*CELL("contents",$Q2)</f>
        <v>1193.5031119200003</v>
      </c>
      <c r="AZ2" s="61">
        <v>12</v>
      </c>
      <c r="BA2" s="61">
        <v>12</v>
      </c>
      <c r="BB2" s="61">
        <v>12</v>
      </c>
      <c r="BC2" s="61">
        <v>12</v>
      </c>
      <c r="BD2" s="61">
        <v>12</v>
      </c>
      <c r="BE2" s="61">
        <v>12</v>
      </c>
      <c r="BF2" s="61">
        <v>12</v>
      </c>
      <c r="BG2" s="61">
        <v>12</v>
      </c>
      <c r="BH2" s="61">
        <v>12</v>
      </c>
      <c r="BI2" s="61">
        <v>12</v>
      </c>
      <c r="BJ2" s="61">
        <v>12</v>
      </c>
      <c r="BK2" s="61">
        <v>12</v>
      </c>
      <c r="BL2" s="2">
        <f>IF($G2="Labor Hours",SUM(AZ2:BK2),0)</f>
        <v>144</v>
      </c>
      <c r="BM2" s="51">
        <f>(BL2/1800)*12</f>
        <v>0.96</v>
      </c>
      <c r="BN2" s="66">
        <f>IF($G2="Labor Hours",AZ2*$K2*(1+$M2)*$ER2,AZ2)</f>
        <v>2129.9151447000004</v>
      </c>
      <c r="BO2" s="66">
        <f>IF($G2="Labor Hours",BA2*$K2*(1+$M2)*$ER2,BA2)</f>
        <v>2129.9151447000004</v>
      </c>
      <c r="BP2" s="66">
        <f>IF($G2="Labor Hours",BB2*$K2*(1+$M2)*$ER2,BB2)</f>
        <v>2129.9151447000004</v>
      </c>
      <c r="BQ2" s="66">
        <f>IF($G2="Labor Hours",BC2*$K2*(1+$M2)*$ER2,BC2)</f>
        <v>2129.9151447000004</v>
      </c>
      <c r="BR2" s="66">
        <f>IF($G2="Labor Hours",BD2*$K2*(1+$M2)*$ER2,BD2)</f>
        <v>2129.9151447000004</v>
      </c>
      <c r="BS2" s="66">
        <f>IF($G2="Labor Hours",BE2*$K2*(1+$M2)*$ER2,BE2)</f>
        <v>2129.9151447000004</v>
      </c>
      <c r="BT2" s="66">
        <f>IF($G2="Labor Hours",BF2*$K2*(1+$M2)*$ER2,BF2)</f>
        <v>2129.9151447000004</v>
      </c>
      <c r="BU2" s="66">
        <f>IF($G2="Labor Hours",BG2*$K2*(1+$M2)*$ER2,BG2)</f>
        <v>2129.9151447000004</v>
      </c>
      <c r="BV2" s="66">
        <f>IF($G2="Labor Hours",BH2*$K2*(1+$M2)*$ER2,BH2)</f>
        <v>2129.9151447000004</v>
      </c>
      <c r="BW2" s="66">
        <f>IF($G2="Labor Hours",BI2*$K2*(1+$M2)*$ER2,BI2)</f>
        <v>2129.9151447000004</v>
      </c>
      <c r="BX2" s="66">
        <f>IF($G2="Labor Hours",BJ2*$K2*(1+$M2)*$ER2,BJ2)</f>
        <v>2129.9151447000004</v>
      </c>
      <c r="BY2" s="66">
        <f>IF($G2="Labor Hours",BK2*$K2*(1+$M2)*$ER2,BK2)</f>
        <v>2129.9151447000004</v>
      </c>
      <c r="BZ2" s="67">
        <f>SUM(BN2:BY2)</f>
        <v>25558.981736400005</v>
      </c>
      <c r="CA2" s="67">
        <f t="shared" ref="CA2:CA16" si="1">IF($H2="CapEx",0,BZ2*$N2)</f>
        <v>13546.260320292004</v>
      </c>
      <c r="CB2" s="67">
        <f>SUM(BZ2:CA2)</f>
        <v>39105.242056692005</v>
      </c>
      <c r="CC2" s="53" cm="1">
        <f t="array" aca="1" ref="CC2" ca="1">BZ2*CELL("contents",$Q2)</f>
        <v>2300.3083562760003</v>
      </c>
      <c r="CD2" s="53" cm="1">
        <f t="array" aca="1" ref="CD2" ca="1">CA2*CELL("contents",$Q2)</f>
        <v>1219.1634288262803</v>
      </c>
      <c r="CE2" s="61">
        <v>12</v>
      </c>
      <c r="CF2" s="61">
        <v>12</v>
      </c>
      <c r="CG2" s="61">
        <v>12</v>
      </c>
      <c r="CH2" s="61">
        <v>12</v>
      </c>
      <c r="CI2" s="61">
        <v>12</v>
      </c>
      <c r="CJ2" s="61">
        <v>12</v>
      </c>
      <c r="CK2" s="61">
        <v>12</v>
      </c>
      <c r="CL2" s="61">
        <v>12</v>
      </c>
      <c r="CM2" s="61">
        <v>12</v>
      </c>
      <c r="CN2" s="61">
        <v>12</v>
      </c>
      <c r="CO2" s="61">
        <v>12</v>
      </c>
      <c r="CP2" s="61">
        <v>12</v>
      </c>
      <c r="CQ2" s="2">
        <f>IF($G2="Labor Hours",SUM(CE2:CP2),0)</f>
        <v>144</v>
      </c>
      <c r="CR2" s="51">
        <f>(CQ2/1800)*12</f>
        <v>0.96</v>
      </c>
      <c r="CS2" s="66">
        <f>IF($G2="Labor Hours",CE2*$K2*(1+$M2)*$ES2,CE2)</f>
        <v>2175.7083203110506</v>
      </c>
      <c r="CT2" s="66">
        <f>IF($G2="Labor Hours",CF2*$K2*(1+$M2)*$ES2,CF2)</f>
        <v>2175.7083203110506</v>
      </c>
      <c r="CU2" s="66">
        <f>IF($G2="Labor Hours",CG2*$K2*(1+$M2)*$ES2,CG2)</f>
        <v>2175.7083203110506</v>
      </c>
      <c r="CV2" s="66">
        <f>IF($G2="Labor Hours",CH2*$K2*(1+$M2)*$ES2,CH2)</f>
        <v>2175.7083203110506</v>
      </c>
      <c r="CW2" s="66">
        <f>IF($G2="Labor Hours",CI2*$K2*(1+$M2)*$ES2,CI2)</f>
        <v>2175.7083203110506</v>
      </c>
      <c r="CX2" s="66">
        <f>IF($G2="Labor Hours",CJ2*$K2*(1+$M2)*$ES2,CJ2)</f>
        <v>2175.7083203110506</v>
      </c>
      <c r="CY2" s="66">
        <f>IF($G2="Labor Hours",CK2*$K2*(1+$M2)*$ES2,CK2)</f>
        <v>2175.7083203110506</v>
      </c>
      <c r="CZ2" s="66">
        <f>IF($G2="Labor Hours",CL2*$K2*(1+$M2)*$ES2,CL2)</f>
        <v>2175.7083203110506</v>
      </c>
      <c r="DA2" s="66">
        <f>IF($G2="Labor Hours",CM2*$K2*(1+$M2)*$ES2,CM2)</f>
        <v>2175.7083203110506</v>
      </c>
      <c r="DB2" s="66">
        <f>IF($G2="Labor Hours",CN2*$K2*(1+$M2)*$ES2,CN2)</f>
        <v>2175.7083203110506</v>
      </c>
      <c r="DC2" s="66">
        <f>IF($G2="Labor Hours",CO2*$K2*(1+$M2)*$ES2,CO2)</f>
        <v>2175.7083203110506</v>
      </c>
      <c r="DD2" s="66">
        <f>IF($G2="Labor Hours",CP2*$K2*(1+$M2)*$ES2,CP2)</f>
        <v>2175.7083203110506</v>
      </c>
      <c r="DE2" s="67">
        <f>SUM(CS2:DD2)</f>
        <v>26108.499843732614</v>
      </c>
      <c r="DF2" s="67">
        <f t="shared" ref="DF2:DF16" si="2">IF($H2="CapEx",0,DE2*$N2)</f>
        <v>13837.504917178287</v>
      </c>
      <c r="DG2" s="67">
        <f>SUM(DE2:DF2)</f>
        <v>39946.004760910902</v>
      </c>
      <c r="DH2" s="53" cm="1">
        <f t="array" aca="1" ref="DH2" ca="1">DE2*CELL("contents",$Q2)</f>
        <v>2349.7649859359353</v>
      </c>
      <c r="DI2" s="53" cm="1">
        <f t="array" aca="1" ref="DI2" ca="1">DF2*CELL("contents",$Q2)</f>
        <v>1245.3754425460459</v>
      </c>
      <c r="DJ2" s="61">
        <v>12</v>
      </c>
      <c r="DK2" s="61">
        <v>12</v>
      </c>
      <c r="DL2" s="61">
        <v>12</v>
      </c>
      <c r="DM2" s="61">
        <v>12</v>
      </c>
      <c r="DN2" s="61">
        <v>12</v>
      </c>
      <c r="DO2" s="61">
        <v>12</v>
      </c>
      <c r="DP2" s="61">
        <v>12</v>
      </c>
      <c r="DQ2" s="61">
        <v>12</v>
      </c>
      <c r="DR2" s="61"/>
      <c r="DS2" s="2"/>
      <c r="DT2" s="2"/>
      <c r="DU2" s="2"/>
      <c r="DV2" s="2">
        <f>IF($G2="Labor Hours",SUM(DJ2:DU2),0)</f>
        <v>96</v>
      </c>
      <c r="DW2" s="51">
        <f>(DV2/1800)*12</f>
        <v>0.64</v>
      </c>
      <c r="DX2" s="66">
        <f>IF($G2="Labor Hours",DJ2*$K2*(1+$M2)*$ET2,DJ2)</f>
        <v>2222.4860491977383</v>
      </c>
      <c r="DY2" s="66">
        <f>IF($G2="Labor Hours",DK2*$K2*(1+$M2)*$ET2,DK2)</f>
        <v>2222.4860491977383</v>
      </c>
      <c r="DZ2" s="66">
        <f>IF($G2="Labor Hours",DL2*$K2*(1+$M2)*$ET2,DL2)</f>
        <v>2222.4860491977383</v>
      </c>
      <c r="EA2" s="66">
        <f>IF($G2="Labor Hours",DM2*$K2*(1+$M2)*$ET2,DM2)</f>
        <v>2222.4860491977383</v>
      </c>
      <c r="EB2" s="66">
        <f>IF($G2="Labor Hours",DN2*$K2*(1+$M2)*$ET2,DN2)</f>
        <v>2222.4860491977383</v>
      </c>
      <c r="EC2" s="66">
        <f>IF($G2="Labor Hours",DO2*$K2*(1+$M2)*$ET2,DO2)</f>
        <v>2222.4860491977383</v>
      </c>
      <c r="ED2" s="66">
        <f>IF($G2="Labor Hours",DP2*$K2*(1+$M2)*$ET2,DP2)</f>
        <v>2222.4860491977383</v>
      </c>
      <c r="EE2" s="66">
        <f>IF($G2="Labor Hours",DQ2*$K2*(1+$M2)*$ET2,DQ2)</f>
        <v>2222.4860491977383</v>
      </c>
      <c r="EF2" s="66">
        <f>IF($G2="Labor Hours",DR2*$K2*(1+$M2)*$ET2,DR2)</f>
        <v>0</v>
      </c>
      <c r="EG2" s="66">
        <f>IF($G2="Labor Hours",DS2*$K2*(1+$M2)*$ET2,DS2)</f>
        <v>0</v>
      </c>
      <c r="EH2" s="66">
        <f>IF($G2="Labor Hours",DT2*$K2*(1+$M2)*$ET2,DT2)</f>
        <v>0</v>
      </c>
      <c r="EI2" s="66">
        <f>IF($G2="Labor Hours",DU2*$K2*(1+$M2)*$ET2,DU2)</f>
        <v>0</v>
      </c>
      <c r="EJ2" s="67">
        <f>SUM(DX2:EI2)</f>
        <v>17779.888393581907</v>
      </c>
      <c r="EK2" s="67">
        <f t="shared" ref="EK2:EK16" si="3">IF($H2="CapEx",0,EJ2*$N2)</f>
        <v>9423.340848598411</v>
      </c>
      <c r="EL2" s="67">
        <f>SUM(EJ2:EK2)</f>
        <v>27203.229242180318</v>
      </c>
      <c r="EM2" s="53" cm="1">
        <f t="array" aca="1" ref="EM2" ca="1">EJ2*CELL("contents",$Q2)</f>
        <v>1600.1899554223714</v>
      </c>
      <c r="EN2" s="53" cm="1">
        <f t="array" aca="1" ref="EN2" ca="1">EK2*CELL("contents",$Q2)</f>
        <v>848.10067637385691</v>
      </c>
      <c r="EO2" s="68">
        <f>AW2+CB2+DG2+EL2</f>
        <v>144536.65134778325</v>
      </c>
      <c r="EP2" s="2">
        <v>1</v>
      </c>
      <c r="EQ2" s="2">
        <f>EP2*1.0215</f>
        <v>1.0215000000000001</v>
      </c>
      <c r="ER2" s="2">
        <f>EQ2*1.0215</f>
        <v>1.0434622500000001</v>
      </c>
      <c r="ES2" s="2">
        <f>ER2*1.0215</f>
        <v>1.0658966883750003</v>
      </c>
      <c r="ET2" s="2">
        <f>ES2*1.0215</f>
        <v>1.0888134671750629</v>
      </c>
      <c r="EU2" s="69">
        <f>IF($G2="Labor Hours",$K2*$AG2*EQ2,0)</f>
        <v>18534.096000000001</v>
      </c>
      <c r="EV2" s="69">
        <f>IF($G2="Labor Hours",$K2*$BL2*ER2,0)</f>
        <v>18932.579064000001</v>
      </c>
      <c r="EW2" s="69">
        <f>IF($G2="Labor Hours",$K2*$CQ2*ES2,0)</f>
        <v>19339.629513876007</v>
      </c>
      <c r="EX2" s="69">
        <f>IF($G2="Labor Hours",$K2*$DV2*ET2,0)</f>
        <v>13170.28769894956</v>
      </c>
      <c r="EY2" s="69">
        <f>EU2*$M2</f>
        <v>6486.9336000000003</v>
      </c>
      <c r="EZ2" s="69">
        <f>EV2*$M2</f>
        <v>6626.4026724000005</v>
      </c>
      <c r="FA2" s="69">
        <f>EW2*$M2</f>
        <v>6768.8703298566024</v>
      </c>
      <c r="FB2" s="69">
        <f>EX2*$M2</f>
        <v>4609.6006946323459</v>
      </c>
      <c r="FC2" t="s">
        <v>1529</v>
      </c>
    </row>
    <row r="3" spans="1:159" x14ac:dyDescent="0.25">
      <c r="A3" s="2">
        <v>1.1000000000000001</v>
      </c>
      <c r="B3" s="2" t="s">
        <v>1134</v>
      </c>
      <c r="C3" s="61" t="s">
        <v>1140</v>
      </c>
      <c r="D3" s="62" t="s">
        <v>1135</v>
      </c>
      <c r="E3" s="63" t="s">
        <v>1141</v>
      </c>
      <c r="F3" s="2" t="s">
        <v>1142</v>
      </c>
      <c r="G3" s="61" t="s">
        <v>151</v>
      </c>
      <c r="H3" s="64" t="s">
        <v>152</v>
      </c>
      <c r="I3" s="61" t="s">
        <v>1138</v>
      </c>
      <c r="J3" s="65" t="s">
        <v>1139</v>
      </c>
      <c r="K3" s="75">
        <v>120</v>
      </c>
      <c r="L3" s="79">
        <v>116</v>
      </c>
      <c r="M3" s="57">
        <v>0.4</v>
      </c>
      <c r="N3" s="85">
        <v>0.58050000000000002</v>
      </c>
      <c r="O3" s="64" t="s">
        <v>155</v>
      </c>
      <c r="P3" s="2" t="s">
        <v>156</v>
      </c>
      <c r="Q3" s="216">
        <f>VLOOKUP(P3,Contingencies!$A$2:$D$7,4,FALSE)</f>
        <v>0.09</v>
      </c>
      <c r="R3" s="53">
        <f t="shared" ref="R3:R66" si="4">Q3*EO3</f>
        <v>5529.9002046761398</v>
      </c>
      <c r="S3" s="67">
        <f t="shared" ref="S3:S66" si="5">IF($H3="CapEx",0,R3*N3)</f>
        <v>3210.1070688144991</v>
      </c>
      <c r="T3" s="61"/>
      <c r="U3" s="61">
        <v>5</v>
      </c>
      <c r="V3" s="61">
        <v>5</v>
      </c>
      <c r="W3" s="61">
        <v>5</v>
      </c>
      <c r="X3" s="61">
        <v>5</v>
      </c>
      <c r="Y3" s="61">
        <v>5</v>
      </c>
      <c r="Z3" s="61">
        <v>5</v>
      </c>
      <c r="AA3" s="61">
        <v>5</v>
      </c>
      <c r="AB3" s="61">
        <v>5</v>
      </c>
      <c r="AC3" s="61">
        <v>5</v>
      </c>
      <c r="AD3" s="61">
        <v>5</v>
      </c>
      <c r="AE3" s="61">
        <v>5</v>
      </c>
      <c r="AF3" s="61">
        <v>5</v>
      </c>
      <c r="AG3" s="2">
        <f>IF(G3="Labor Hours",SUM(U3:AF3),0)</f>
        <v>60</v>
      </c>
      <c r="AH3" s="51">
        <f t="shared" ref="AH3:AH16" si="6">(AG3/1800)*12</f>
        <v>0.4</v>
      </c>
      <c r="AI3" s="66">
        <f>IF($G3="Labor Hours",U3*$K3*(1+$M3)*$EQ3,U3)</f>
        <v>858.06000000000006</v>
      </c>
      <c r="AJ3" s="66">
        <f>IF($G3="Labor Hours",V3*$K3*(1+$M3)*$EQ3,V3)</f>
        <v>858.06000000000006</v>
      </c>
      <c r="AK3" s="66">
        <f>IF($G3="Labor Hours",W3*$K3*(1+$M3)*$EQ3,W3)</f>
        <v>858.06000000000006</v>
      </c>
      <c r="AL3" s="66">
        <f>IF($G3="Labor Hours",X3*$K3*(1+$M3)*$EQ3,X3)</f>
        <v>858.06000000000006</v>
      </c>
      <c r="AM3" s="66">
        <f>IF($G3="Labor Hours",Y3*$K3*(1+$M3)*$EQ3,Y3)</f>
        <v>858.06000000000006</v>
      </c>
      <c r="AN3" s="66">
        <f>IF($G3="Labor Hours",Z3*$K3*(1+$M3)*$EQ3,Z3)</f>
        <v>858.06000000000006</v>
      </c>
      <c r="AO3" s="66">
        <f>IF($G3="Labor Hours",AA3*$K3*(1+$M3)*$EQ3,AA3)</f>
        <v>858.06000000000006</v>
      </c>
      <c r="AP3" s="66">
        <f>IF($G3="Labor Hours",AB3*$K3*(1+$M3)*$EQ3,AB3)</f>
        <v>858.06000000000006</v>
      </c>
      <c r="AQ3" s="66">
        <f>IF($G3="Labor Hours",AC3*$K3*(1+$M3)*$EQ3,AC3)</f>
        <v>858.06000000000006</v>
      </c>
      <c r="AR3" s="66">
        <f>IF($G3="Labor Hours",AD3*$K3*(1+$M3)*$EQ3,AD3)</f>
        <v>858.06000000000006</v>
      </c>
      <c r="AS3" s="66">
        <f>IF($G3="Labor Hours",AE3*$K3*(1+$M3)*$EQ3,AE3)</f>
        <v>858.06000000000006</v>
      </c>
      <c r="AT3" s="66">
        <f>IF($G3="Labor Hours",AF3*$K3*(1+$M3)*$EQ3,AF3)</f>
        <v>858.06000000000006</v>
      </c>
      <c r="AU3" s="67">
        <f t="shared" ref="AU3:AU16" si="7">SUM(AI3:AT3)</f>
        <v>10296.720000000001</v>
      </c>
      <c r="AV3" s="67">
        <f t="shared" si="0"/>
        <v>5977.2459600000011</v>
      </c>
      <c r="AW3" s="67">
        <f t="shared" ref="AW3:AW16" si="8">SUM(AU3:AV3)</f>
        <v>16273.965960000001</v>
      </c>
      <c r="AX3" s="53" cm="1">
        <f t="array" aca="1" ref="AX3" ca="1">AU3*CELL("contents",$Q3)</f>
        <v>926.70480000000009</v>
      </c>
      <c r="AY3" s="53" cm="1">
        <f t="array" aca="1" ref="AY3" ca="1">AV3*CELL("contents",$Q3)</f>
        <v>537.95213640000009</v>
      </c>
      <c r="AZ3" s="61">
        <v>5</v>
      </c>
      <c r="BA3" s="61">
        <v>5</v>
      </c>
      <c r="BB3" s="61">
        <v>5</v>
      </c>
      <c r="BC3" s="61">
        <v>5</v>
      </c>
      <c r="BD3" s="61">
        <v>5</v>
      </c>
      <c r="BE3" s="61">
        <v>5</v>
      </c>
      <c r="BF3" s="61">
        <v>5</v>
      </c>
      <c r="BG3" s="61">
        <v>5</v>
      </c>
      <c r="BH3" s="61">
        <v>5</v>
      </c>
      <c r="BI3" s="61">
        <v>5</v>
      </c>
      <c r="BJ3" s="61">
        <v>5</v>
      </c>
      <c r="BK3" s="61">
        <v>5</v>
      </c>
      <c r="BL3" s="2">
        <f t="shared" ref="BL3:BL16" si="9">IF($G3="Labor Hours",SUM(AZ3:BK3),0)</f>
        <v>60</v>
      </c>
      <c r="BM3" s="51">
        <f t="shared" ref="BM3:BM16" si="10">(BL3/1800)*12</f>
        <v>0.4</v>
      </c>
      <c r="BN3" s="66">
        <f>IF($G3="Labor Hours",AZ3*$K3*(1+$M3)*$ER3,AZ3)</f>
        <v>876.5082900000001</v>
      </c>
      <c r="BO3" s="66">
        <f>IF($G3="Labor Hours",BA3*$K3*(1+$M3)*$ER3,BA3)</f>
        <v>876.5082900000001</v>
      </c>
      <c r="BP3" s="66">
        <f>IF($G3="Labor Hours",BB3*$K3*(1+$M3)*$ER3,BB3)</f>
        <v>876.5082900000001</v>
      </c>
      <c r="BQ3" s="66">
        <f>IF($G3="Labor Hours",BC3*$K3*(1+$M3)*$ER3,BC3)</f>
        <v>876.5082900000001</v>
      </c>
      <c r="BR3" s="66">
        <f>IF($G3="Labor Hours",BD3*$K3*(1+$M3)*$ER3,BD3)</f>
        <v>876.5082900000001</v>
      </c>
      <c r="BS3" s="66">
        <f>IF($G3="Labor Hours",BE3*$K3*(1+$M3)*$ER3,BE3)</f>
        <v>876.5082900000001</v>
      </c>
      <c r="BT3" s="66">
        <f>IF($G3="Labor Hours",BF3*$K3*(1+$M3)*$ER3,BF3)</f>
        <v>876.5082900000001</v>
      </c>
      <c r="BU3" s="66">
        <f>IF($G3="Labor Hours",BG3*$K3*(1+$M3)*$ER3,BG3)</f>
        <v>876.5082900000001</v>
      </c>
      <c r="BV3" s="66">
        <f>IF($G3="Labor Hours",BH3*$K3*(1+$M3)*$ER3,BH3)</f>
        <v>876.5082900000001</v>
      </c>
      <c r="BW3" s="66">
        <f>IF($G3="Labor Hours",BI3*$K3*(1+$M3)*$ER3,BI3)</f>
        <v>876.5082900000001</v>
      </c>
      <c r="BX3" s="66">
        <f>IF($G3="Labor Hours",BJ3*$K3*(1+$M3)*$ER3,BJ3)</f>
        <v>876.5082900000001</v>
      </c>
      <c r="BY3" s="66">
        <f>IF($G3="Labor Hours",BK3*$K3*(1+$M3)*$ER3,BK3)</f>
        <v>876.5082900000001</v>
      </c>
      <c r="BZ3" s="67">
        <f t="shared" ref="BZ3:BZ16" si="11">SUM(BN3:BY3)</f>
        <v>10518.099479999999</v>
      </c>
      <c r="CA3" s="67">
        <f t="shared" si="1"/>
        <v>6105.7567481399992</v>
      </c>
      <c r="CB3" s="67">
        <f t="shared" ref="CB3:CB16" si="12">SUM(BZ3:CA3)</f>
        <v>16623.856228139997</v>
      </c>
      <c r="CC3" s="53" cm="1">
        <f t="array" aca="1" ref="CC3" ca="1">BZ3*CELL("contents",$Q3)</f>
        <v>946.62895319999984</v>
      </c>
      <c r="CD3" s="53" cm="1">
        <f t="array" aca="1" ref="CD3" ca="1">CA3*CELL("contents",$Q3)</f>
        <v>549.51810733259993</v>
      </c>
      <c r="CE3" s="61">
        <v>5</v>
      </c>
      <c r="CF3" s="61">
        <v>5</v>
      </c>
      <c r="CG3" s="61">
        <v>5</v>
      </c>
      <c r="CH3" s="61">
        <v>5</v>
      </c>
      <c r="CI3" s="61">
        <v>5</v>
      </c>
      <c r="CJ3" s="61">
        <v>5</v>
      </c>
      <c r="CK3" s="61">
        <v>5</v>
      </c>
      <c r="CL3" s="61">
        <v>5</v>
      </c>
      <c r="CM3" s="61">
        <v>5</v>
      </c>
      <c r="CN3" s="61">
        <v>5</v>
      </c>
      <c r="CO3" s="61">
        <v>5</v>
      </c>
      <c r="CP3" s="61">
        <v>5</v>
      </c>
      <c r="CQ3" s="2">
        <f t="shared" ref="CQ3:CQ16" si="13">IF($G3="Labor Hours",SUM(CE3:CP3),0)</f>
        <v>60</v>
      </c>
      <c r="CR3" s="51">
        <f t="shared" ref="CR3:CR16" si="14">(CQ3/1800)*12</f>
        <v>0.4</v>
      </c>
      <c r="CS3" s="66">
        <f>IF($G3="Labor Hours",CE3*$K3*(1+$M3)*$ES3,CE3)</f>
        <v>895.35321823500021</v>
      </c>
      <c r="CT3" s="66">
        <f>IF($G3="Labor Hours",CF3*$K3*(1+$M3)*$ES3,CF3)</f>
        <v>895.35321823500021</v>
      </c>
      <c r="CU3" s="66">
        <f>IF($G3="Labor Hours",CG3*$K3*(1+$M3)*$ES3,CG3)</f>
        <v>895.35321823500021</v>
      </c>
      <c r="CV3" s="66">
        <f>IF($G3="Labor Hours",CH3*$K3*(1+$M3)*$ES3,CH3)</f>
        <v>895.35321823500021</v>
      </c>
      <c r="CW3" s="66">
        <f>IF($G3="Labor Hours",CI3*$K3*(1+$M3)*$ES3,CI3)</f>
        <v>895.35321823500021</v>
      </c>
      <c r="CX3" s="66">
        <f>IF($G3="Labor Hours",CJ3*$K3*(1+$M3)*$ES3,CJ3)</f>
        <v>895.35321823500021</v>
      </c>
      <c r="CY3" s="66">
        <f>IF($G3="Labor Hours",CK3*$K3*(1+$M3)*$ES3,CK3)</f>
        <v>895.35321823500021</v>
      </c>
      <c r="CZ3" s="66">
        <f>IF($G3="Labor Hours",CL3*$K3*(1+$M3)*$ES3,CL3)</f>
        <v>895.35321823500021</v>
      </c>
      <c r="DA3" s="66">
        <f>IF($G3="Labor Hours",CM3*$K3*(1+$M3)*$ES3,CM3)</f>
        <v>895.35321823500021</v>
      </c>
      <c r="DB3" s="66">
        <f>IF($G3="Labor Hours",CN3*$K3*(1+$M3)*$ES3,CN3)</f>
        <v>895.35321823500021</v>
      </c>
      <c r="DC3" s="66">
        <f>IF($G3="Labor Hours",CO3*$K3*(1+$M3)*$ES3,CO3)</f>
        <v>895.35321823500021</v>
      </c>
      <c r="DD3" s="66">
        <f>IF($G3="Labor Hours",CP3*$K3*(1+$M3)*$ES3,CP3)</f>
        <v>895.35321823500021</v>
      </c>
      <c r="DE3" s="67">
        <f t="shared" ref="DE3:DE16" si="15">SUM(CS3:DD3)</f>
        <v>10744.238618820003</v>
      </c>
      <c r="DF3" s="67">
        <f t="shared" si="2"/>
        <v>6237.0305182250122</v>
      </c>
      <c r="DG3" s="67">
        <f t="shared" ref="DG3:DG16" si="16">SUM(DE3:DF3)</f>
        <v>16981.269137045016</v>
      </c>
      <c r="DH3" s="53" cm="1">
        <f t="array" aca="1" ref="DH3" ca="1">DE3*CELL("contents",$Q3)</f>
        <v>966.98147569380023</v>
      </c>
      <c r="DI3" s="53" cm="1">
        <f t="array" aca="1" ref="DI3" ca="1">DF3*CELL("contents",$Q3)</f>
        <v>561.33274664025112</v>
      </c>
      <c r="DJ3" s="61">
        <v>5</v>
      </c>
      <c r="DK3" s="61">
        <v>5</v>
      </c>
      <c r="DL3" s="61">
        <v>5</v>
      </c>
      <c r="DM3" s="61">
        <v>5</v>
      </c>
      <c r="DN3" s="61">
        <v>5</v>
      </c>
      <c r="DO3" s="61">
        <v>5</v>
      </c>
      <c r="DP3" s="61">
        <v>5</v>
      </c>
      <c r="DQ3" s="61">
        <v>5</v>
      </c>
      <c r="DR3" s="61"/>
      <c r="DS3" s="2"/>
      <c r="DT3" s="2"/>
      <c r="DU3" s="2"/>
      <c r="DV3" s="2">
        <f t="shared" ref="DV3:DV16" si="17">IF($G3="Labor Hours",SUM(DJ3:DU3),0)</f>
        <v>40</v>
      </c>
      <c r="DW3" s="51">
        <f t="shared" ref="DW3:DW16" si="18">(DV3/1800)*12</f>
        <v>0.26666666666666666</v>
      </c>
      <c r="DX3" s="66">
        <f>IF($G3="Labor Hours",DJ3*$K3*(1+$M3)*$ET3,DJ3)</f>
        <v>914.60331242705286</v>
      </c>
      <c r="DY3" s="66">
        <f>IF($G3="Labor Hours",DK3*$K3*(1+$M3)*$ET3,DK3)</f>
        <v>914.60331242705286</v>
      </c>
      <c r="DZ3" s="66">
        <f>IF($G3="Labor Hours",DL3*$K3*(1+$M3)*$ET3,DL3)</f>
        <v>914.60331242705286</v>
      </c>
      <c r="EA3" s="66">
        <f>IF($G3="Labor Hours",DM3*$K3*(1+$M3)*$ET3,DM3)</f>
        <v>914.60331242705286</v>
      </c>
      <c r="EB3" s="66">
        <f>IF($G3="Labor Hours",DN3*$K3*(1+$M3)*$ET3,DN3)</f>
        <v>914.60331242705286</v>
      </c>
      <c r="EC3" s="66">
        <f>IF($G3="Labor Hours",DO3*$K3*(1+$M3)*$ET3,DO3)</f>
        <v>914.60331242705286</v>
      </c>
      <c r="ED3" s="66">
        <f>IF($G3="Labor Hours",DP3*$K3*(1+$M3)*$ET3,DP3)</f>
        <v>914.60331242705286</v>
      </c>
      <c r="EE3" s="66">
        <f>IF($G3="Labor Hours",DQ3*$K3*(1+$M3)*$ET3,DQ3)</f>
        <v>914.60331242705286</v>
      </c>
      <c r="EF3" s="66">
        <f>IF($G3="Labor Hours",DR3*$K3*(1+$M3)*$ET3,DR3)</f>
        <v>0</v>
      </c>
      <c r="EG3" s="66">
        <f>IF($G3="Labor Hours",DS3*$K3*(1+$M3)*$ET3,DS3)</f>
        <v>0</v>
      </c>
      <c r="EH3" s="66">
        <f>IF($G3="Labor Hours",DT3*$K3*(1+$M3)*$ET3,DT3)</f>
        <v>0</v>
      </c>
      <c r="EI3" s="66">
        <f>IF($G3="Labor Hours",DU3*$K3*(1+$M3)*$ET3,DU3)</f>
        <v>0</v>
      </c>
      <c r="EJ3" s="67">
        <f t="shared" ref="EJ3:EJ16" si="19">SUM(DX3:EI3)</f>
        <v>7316.8264994164219</v>
      </c>
      <c r="EK3" s="67">
        <f t="shared" si="3"/>
        <v>4247.4177829112332</v>
      </c>
      <c r="EL3" s="67">
        <f t="shared" ref="EL3:EL16" si="20">SUM(EJ3:EK3)</f>
        <v>11564.244282327654</v>
      </c>
      <c r="EM3" s="53" cm="1">
        <f t="array" aca="1" ref="EM3" ca="1">EJ3*CELL("contents",$Q3)</f>
        <v>658.51438494747799</v>
      </c>
      <c r="EN3" s="53" cm="1">
        <f t="array" aca="1" ref="EN3" ca="1">EK3*CELL("contents",$Q3)</f>
        <v>382.26760046201099</v>
      </c>
      <c r="EO3" s="68">
        <f t="shared" ref="EO3:EO16" si="21">AW3+CB3+DG3+EL3</f>
        <v>61443.335607512665</v>
      </c>
      <c r="EP3" s="2">
        <v>1</v>
      </c>
      <c r="EQ3" s="2">
        <f t="shared" ref="EQ3:ET3" si="22">EP3*1.0215</f>
        <v>1.0215000000000001</v>
      </c>
      <c r="ER3" s="2">
        <f t="shared" si="22"/>
        <v>1.0434622500000001</v>
      </c>
      <c r="ES3" s="2">
        <f t="shared" si="22"/>
        <v>1.0658966883750003</v>
      </c>
      <c r="ET3" s="2">
        <f t="shared" si="22"/>
        <v>1.0888134671750629</v>
      </c>
      <c r="EU3" s="69">
        <f>IF($G3="Labor Hours",$K3*$AG3*EQ3,0)</f>
        <v>7354.8</v>
      </c>
      <c r="EV3" s="69">
        <f>IF($G3="Labor Hours",$K3*$BL3*ER3,0)</f>
        <v>7512.9282000000012</v>
      </c>
      <c r="EW3" s="69">
        <f>IF($G3="Labor Hours",$K3*$CQ3*ES3,0)</f>
        <v>7674.4561563000025</v>
      </c>
      <c r="EX3" s="69">
        <f>IF($G3="Labor Hours",$K3*$DV3*ET3,0)</f>
        <v>5226.3046424403019</v>
      </c>
      <c r="EY3" s="69">
        <f t="shared" ref="EY3:FB16" si="23">EU3*$M3</f>
        <v>2941.92</v>
      </c>
      <c r="EZ3" s="69">
        <f t="shared" si="23"/>
        <v>3005.1712800000005</v>
      </c>
      <c r="FA3" s="69">
        <f t="shared" si="23"/>
        <v>3069.782462520001</v>
      </c>
      <c r="FB3" s="69">
        <f t="shared" si="23"/>
        <v>2090.5218569761209</v>
      </c>
      <c r="FC3" t="s">
        <v>1529</v>
      </c>
    </row>
    <row r="4" spans="1:159" x14ac:dyDescent="0.25">
      <c r="A4" s="2">
        <v>1.1000000000000001</v>
      </c>
      <c r="B4" s="2" t="s">
        <v>1134</v>
      </c>
      <c r="C4" s="61" t="s">
        <v>1143</v>
      </c>
      <c r="D4" s="62" t="s">
        <v>1135</v>
      </c>
      <c r="E4" s="63" t="s">
        <v>1144</v>
      </c>
      <c r="F4" s="2" t="s">
        <v>1145</v>
      </c>
      <c r="G4" s="61" t="s">
        <v>151</v>
      </c>
      <c r="H4" s="64" t="s">
        <v>152</v>
      </c>
      <c r="I4" s="61" t="s">
        <v>1138</v>
      </c>
      <c r="J4" s="65" t="s">
        <v>1139</v>
      </c>
      <c r="K4" s="75">
        <v>159</v>
      </c>
      <c r="L4" s="79">
        <v>116</v>
      </c>
      <c r="M4" s="57">
        <v>0.28999999999999998</v>
      </c>
      <c r="N4" s="85">
        <v>0.54500000000000004</v>
      </c>
      <c r="O4" s="64" t="s">
        <v>155</v>
      </c>
      <c r="P4" s="2" t="s">
        <v>156</v>
      </c>
      <c r="Q4" s="216">
        <f>VLOOKUP(P4,Contingencies!$A$2:$D$7,4,FALSE)</f>
        <v>0.09</v>
      </c>
      <c r="R4" s="53">
        <f t="shared" si="4"/>
        <v>6599.7704496235183</v>
      </c>
      <c r="S4" s="67">
        <f t="shared" si="5"/>
        <v>3596.8748950448175</v>
      </c>
      <c r="T4" s="61" t="s">
        <v>1146</v>
      </c>
      <c r="U4" s="61">
        <v>5</v>
      </c>
      <c r="V4" s="61">
        <v>5</v>
      </c>
      <c r="W4" s="61">
        <v>5</v>
      </c>
      <c r="X4" s="61">
        <v>5</v>
      </c>
      <c r="Y4" s="61">
        <v>5</v>
      </c>
      <c r="Z4" s="61">
        <v>5</v>
      </c>
      <c r="AA4" s="61">
        <v>5</v>
      </c>
      <c r="AB4" s="61">
        <v>5</v>
      </c>
      <c r="AC4" s="61">
        <v>5</v>
      </c>
      <c r="AD4" s="61">
        <v>5</v>
      </c>
      <c r="AE4" s="61">
        <v>5</v>
      </c>
      <c r="AF4" s="61">
        <v>5</v>
      </c>
      <c r="AG4" s="2">
        <f>IF(G4="Labor Hours",SUM(U4:AF4),0)</f>
        <v>60</v>
      </c>
      <c r="AH4" s="51">
        <f t="shared" si="6"/>
        <v>0.4</v>
      </c>
      <c r="AI4" s="66">
        <f>IF($G4="Labor Hours",U4*$K4*(1+$M4)*$EQ4,U4)</f>
        <v>1047.5993250000001</v>
      </c>
      <c r="AJ4" s="66">
        <f>IF($G4="Labor Hours",V4*$K4*(1+$M4)*$EQ4,V4)</f>
        <v>1047.5993250000001</v>
      </c>
      <c r="AK4" s="66">
        <f>IF($G4="Labor Hours",W4*$K4*(1+$M4)*$EQ4,W4)</f>
        <v>1047.5993250000001</v>
      </c>
      <c r="AL4" s="66">
        <f>IF($G4="Labor Hours",X4*$K4*(1+$M4)*$EQ4,X4)</f>
        <v>1047.5993250000001</v>
      </c>
      <c r="AM4" s="66">
        <f>IF($G4="Labor Hours",Y4*$K4*(1+$M4)*$EQ4,Y4)</f>
        <v>1047.5993250000001</v>
      </c>
      <c r="AN4" s="66">
        <f>IF($G4="Labor Hours",Z4*$K4*(1+$M4)*$EQ4,Z4)</f>
        <v>1047.5993250000001</v>
      </c>
      <c r="AO4" s="66">
        <f>IF($G4="Labor Hours",AA4*$K4*(1+$M4)*$EQ4,AA4)</f>
        <v>1047.5993250000001</v>
      </c>
      <c r="AP4" s="66">
        <f>IF($G4="Labor Hours",AB4*$K4*(1+$M4)*$EQ4,AB4)</f>
        <v>1047.5993250000001</v>
      </c>
      <c r="AQ4" s="66">
        <f>IF($G4="Labor Hours",AC4*$K4*(1+$M4)*$EQ4,AC4)</f>
        <v>1047.5993250000001</v>
      </c>
      <c r="AR4" s="66">
        <f>IF($G4="Labor Hours",AD4*$K4*(1+$M4)*$EQ4,AD4)</f>
        <v>1047.5993250000001</v>
      </c>
      <c r="AS4" s="66">
        <f>IF($G4="Labor Hours",AE4*$K4*(1+$M4)*$EQ4,AE4)</f>
        <v>1047.5993250000001</v>
      </c>
      <c r="AT4" s="66">
        <f>IF($G4="Labor Hours",AF4*$K4*(1+$M4)*$EQ4,AF4)</f>
        <v>1047.5993250000001</v>
      </c>
      <c r="AU4" s="67">
        <f t="shared" si="7"/>
        <v>12571.191899999998</v>
      </c>
      <c r="AV4" s="67">
        <f t="shared" si="0"/>
        <v>6851.299585499999</v>
      </c>
      <c r="AW4" s="67">
        <f t="shared" si="8"/>
        <v>19422.491485499995</v>
      </c>
      <c r="AX4" s="53" cm="1">
        <f t="array" aca="1" ref="AX4" ca="1">AU4*CELL("contents",$Q4)</f>
        <v>1131.4072709999998</v>
      </c>
      <c r="AY4" s="53" cm="1">
        <f t="array" aca="1" ref="AY4" ca="1">AV4*CELL("contents",$Q4)</f>
        <v>616.61696269499987</v>
      </c>
      <c r="AZ4" s="61">
        <v>5</v>
      </c>
      <c r="BA4" s="61">
        <v>5</v>
      </c>
      <c r="BB4" s="61">
        <v>5</v>
      </c>
      <c r="BC4" s="61">
        <v>5</v>
      </c>
      <c r="BD4" s="61">
        <v>5</v>
      </c>
      <c r="BE4" s="61">
        <v>5</v>
      </c>
      <c r="BF4" s="61">
        <v>5</v>
      </c>
      <c r="BG4" s="61">
        <v>5</v>
      </c>
      <c r="BH4" s="61">
        <v>5</v>
      </c>
      <c r="BI4" s="61">
        <v>5</v>
      </c>
      <c r="BJ4" s="61">
        <v>5</v>
      </c>
      <c r="BK4" s="61">
        <v>5</v>
      </c>
      <c r="BL4" s="2">
        <f t="shared" si="9"/>
        <v>60</v>
      </c>
      <c r="BM4" s="51">
        <f t="shared" si="10"/>
        <v>0.4</v>
      </c>
      <c r="BN4" s="66">
        <f>IF($G4="Labor Hours",AZ4*$K4*(1+$M4)*$ER4,AZ4)</f>
        <v>1070.1227104875002</v>
      </c>
      <c r="BO4" s="66">
        <f>IF($G4="Labor Hours",BA4*$K4*(1+$M4)*$ER4,BA4)</f>
        <v>1070.1227104875002</v>
      </c>
      <c r="BP4" s="66">
        <f>IF($G4="Labor Hours",BB4*$K4*(1+$M4)*$ER4,BB4)</f>
        <v>1070.1227104875002</v>
      </c>
      <c r="BQ4" s="66">
        <f>IF($G4="Labor Hours",BC4*$K4*(1+$M4)*$ER4,BC4)</f>
        <v>1070.1227104875002</v>
      </c>
      <c r="BR4" s="66">
        <f>IF($G4="Labor Hours",BD4*$K4*(1+$M4)*$ER4,BD4)</f>
        <v>1070.1227104875002</v>
      </c>
      <c r="BS4" s="66">
        <f>IF($G4="Labor Hours",BE4*$K4*(1+$M4)*$ER4,BE4)</f>
        <v>1070.1227104875002</v>
      </c>
      <c r="BT4" s="66">
        <f>IF($G4="Labor Hours",BF4*$K4*(1+$M4)*$ER4,BF4)</f>
        <v>1070.1227104875002</v>
      </c>
      <c r="BU4" s="66">
        <f>IF($G4="Labor Hours",BG4*$K4*(1+$M4)*$ER4,BG4)</f>
        <v>1070.1227104875002</v>
      </c>
      <c r="BV4" s="66">
        <f>IF($G4="Labor Hours",BH4*$K4*(1+$M4)*$ER4,BH4)</f>
        <v>1070.1227104875002</v>
      </c>
      <c r="BW4" s="66">
        <f>IF($G4="Labor Hours",BI4*$K4*(1+$M4)*$ER4,BI4)</f>
        <v>1070.1227104875002</v>
      </c>
      <c r="BX4" s="66">
        <f>IF($G4="Labor Hours",BJ4*$K4*(1+$M4)*$ER4,BJ4)</f>
        <v>1070.1227104875002</v>
      </c>
      <c r="BY4" s="66">
        <f>IF($G4="Labor Hours",BK4*$K4*(1+$M4)*$ER4,BK4)</f>
        <v>1070.1227104875002</v>
      </c>
      <c r="BZ4" s="67">
        <f t="shared" si="11"/>
        <v>12841.472525849998</v>
      </c>
      <c r="CA4" s="67">
        <f t="shared" si="1"/>
        <v>6998.6025265882499</v>
      </c>
      <c r="CB4" s="67">
        <f t="shared" si="12"/>
        <v>19840.075052438249</v>
      </c>
      <c r="CC4" s="53" cm="1">
        <f t="array" aca="1" ref="CC4" ca="1">BZ4*CELL("contents",$Q4)</f>
        <v>1155.7325273264998</v>
      </c>
      <c r="CD4" s="53" cm="1">
        <f t="array" aca="1" ref="CD4" ca="1">CA4*CELL("contents",$Q4)</f>
        <v>629.87422739294243</v>
      </c>
      <c r="CE4" s="61">
        <v>5</v>
      </c>
      <c r="CF4" s="61">
        <v>5</v>
      </c>
      <c r="CG4" s="61">
        <v>5</v>
      </c>
      <c r="CH4" s="61">
        <v>5</v>
      </c>
      <c r="CI4" s="61">
        <v>5</v>
      </c>
      <c r="CJ4" s="61">
        <v>5</v>
      </c>
      <c r="CK4" s="61">
        <v>5</v>
      </c>
      <c r="CL4" s="61">
        <v>5</v>
      </c>
      <c r="CM4" s="61">
        <v>5</v>
      </c>
      <c r="CN4" s="61">
        <v>5</v>
      </c>
      <c r="CO4" s="61">
        <v>5</v>
      </c>
      <c r="CP4" s="61">
        <v>5</v>
      </c>
      <c r="CQ4" s="2">
        <f t="shared" si="13"/>
        <v>60</v>
      </c>
      <c r="CR4" s="51">
        <f t="shared" si="14"/>
        <v>0.4</v>
      </c>
      <c r="CS4" s="66">
        <f>IF($G4="Labor Hours",CE4*$K4*(1+$M4)*$ES4,CE4)</f>
        <v>1093.1303487629816</v>
      </c>
      <c r="CT4" s="66">
        <f>IF($G4="Labor Hours",CF4*$K4*(1+$M4)*$ES4,CF4)</f>
        <v>1093.1303487629816</v>
      </c>
      <c r="CU4" s="66">
        <f>IF($G4="Labor Hours",CG4*$K4*(1+$M4)*$ES4,CG4)</f>
        <v>1093.1303487629816</v>
      </c>
      <c r="CV4" s="66">
        <f>IF($G4="Labor Hours",CH4*$K4*(1+$M4)*$ES4,CH4)</f>
        <v>1093.1303487629816</v>
      </c>
      <c r="CW4" s="66">
        <f>IF($G4="Labor Hours",CI4*$K4*(1+$M4)*$ES4,CI4)</f>
        <v>1093.1303487629816</v>
      </c>
      <c r="CX4" s="66">
        <f>IF($G4="Labor Hours",CJ4*$K4*(1+$M4)*$ES4,CJ4)</f>
        <v>1093.1303487629816</v>
      </c>
      <c r="CY4" s="66">
        <f>IF($G4="Labor Hours",CK4*$K4*(1+$M4)*$ES4,CK4)</f>
        <v>1093.1303487629816</v>
      </c>
      <c r="CZ4" s="66">
        <f>IF($G4="Labor Hours",CL4*$K4*(1+$M4)*$ES4,CL4)</f>
        <v>1093.1303487629816</v>
      </c>
      <c r="DA4" s="66">
        <f>IF($G4="Labor Hours",CM4*$K4*(1+$M4)*$ES4,CM4)</f>
        <v>1093.1303487629816</v>
      </c>
      <c r="DB4" s="66">
        <f>IF($G4="Labor Hours",CN4*$K4*(1+$M4)*$ES4,CN4)</f>
        <v>1093.1303487629816</v>
      </c>
      <c r="DC4" s="66">
        <f>IF($G4="Labor Hours",CO4*$K4*(1+$M4)*$ES4,CO4)</f>
        <v>1093.1303487629816</v>
      </c>
      <c r="DD4" s="66">
        <f>IF($G4="Labor Hours",CP4*$K4*(1+$M4)*$ES4,CP4)</f>
        <v>1093.1303487629816</v>
      </c>
      <c r="DE4" s="67">
        <f t="shared" si="15"/>
        <v>13117.564185155776</v>
      </c>
      <c r="DF4" s="67">
        <f t="shared" si="2"/>
        <v>7149.0724809098983</v>
      </c>
      <c r="DG4" s="67">
        <f t="shared" si="16"/>
        <v>20266.636666065675</v>
      </c>
      <c r="DH4" s="53" cm="1">
        <f t="array" aca="1" ref="DH4" ca="1">DE4*CELL("contents",$Q4)</f>
        <v>1180.5807766640198</v>
      </c>
      <c r="DI4" s="53" cm="1">
        <f t="array" aca="1" ref="DI4" ca="1">DF4*CELL("contents",$Q4)</f>
        <v>643.41652328189082</v>
      </c>
      <c r="DJ4" s="61">
        <v>5</v>
      </c>
      <c r="DK4" s="61">
        <v>5</v>
      </c>
      <c r="DL4" s="61">
        <v>5</v>
      </c>
      <c r="DM4" s="61">
        <v>5</v>
      </c>
      <c r="DN4" s="61">
        <v>5</v>
      </c>
      <c r="DO4" s="61">
        <v>5</v>
      </c>
      <c r="DP4" s="61">
        <v>5</v>
      </c>
      <c r="DQ4" s="61">
        <v>5</v>
      </c>
      <c r="DR4" s="61"/>
      <c r="DS4" s="2"/>
      <c r="DT4" s="2"/>
      <c r="DU4" s="2"/>
      <c r="DV4" s="2">
        <f t="shared" si="17"/>
        <v>40</v>
      </c>
      <c r="DW4" s="51">
        <f t="shared" si="18"/>
        <v>0.26666666666666666</v>
      </c>
      <c r="DX4" s="66">
        <f>IF($G4="Labor Hours",DJ4*$K4*(1+$M4)*$ET4,DJ4)</f>
        <v>1116.6326512613857</v>
      </c>
      <c r="DY4" s="66">
        <f>IF($G4="Labor Hours",DK4*$K4*(1+$M4)*$ET4,DK4)</f>
        <v>1116.6326512613857</v>
      </c>
      <c r="DZ4" s="66">
        <f>IF($G4="Labor Hours",DL4*$K4*(1+$M4)*$ET4,DL4)</f>
        <v>1116.6326512613857</v>
      </c>
      <c r="EA4" s="66">
        <f>IF($G4="Labor Hours",DM4*$K4*(1+$M4)*$ET4,DM4)</f>
        <v>1116.6326512613857</v>
      </c>
      <c r="EB4" s="66">
        <f>IF($G4="Labor Hours",DN4*$K4*(1+$M4)*$ET4,DN4)</f>
        <v>1116.6326512613857</v>
      </c>
      <c r="EC4" s="66">
        <f>IF($G4="Labor Hours",DO4*$K4*(1+$M4)*$ET4,DO4)</f>
        <v>1116.6326512613857</v>
      </c>
      <c r="ED4" s="66">
        <f>IF($G4="Labor Hours",DP4*$K4*(1+$M4)*$ET4,DP4)</f>
        <v>1116.6326512613857</v>
      </c>
      <c r="EE4" s="66">
        <f>IF($G4="Labor Hours",DQ4*$K4*(1+$M4)*$ET4,DQ4)</f>
        <v>1116.6326512613857</v>
      </c>
      <c r="EF4" s="66">
        <f>IF($G4="Labor Hours",DR4*$K4*(1+$M4)*$ET4,DR4)</f>
        <v>0</v>
      </c>
      <c r="EG4" s="66">
        <f>IF($G4="Labor Hours",DS4*$K4*(1+$M4)*$ET4,DS4)</f>
        <v>0</v>
      </c>
      <c r="EH4" s="66">
        <f>IF($G4="Labor Hours",DT4*$K4*(1+$M4)*$ET4,DT4)</f>
        <v>0</v>
      </c>
      <c r="EI4" s="66">
        <f>IF($G4="Labor Hours",DU4*$K4*(1+$M4)*$ET4,DU4)</f>
        <v>0</v>
      </c>
      <c r="EJ4" s="67">
        <f t="shared" si="19"/>
        <v>8933.0612100910857</v>
      </c>
      <c r="EK4" s="67">
        <f t="shared" si="3"/>
        <v>4868.5183594996424</v>
      </c>
      <c r="EL4" s="67">
        <f t="shared" si="20"/>
        <v>13801.579569590729</v>
      </c>
      <c r="EM4" s="53" cm="1">
        <f t="array" aca="1" ref="EM4" ca="1">EJ4*CELL("contents",$Q4)</f>
        <v>803.97550890819764</v>
      </c>
      <c r="EN4" s="53" cm="1">
        <f t="array" aca="1" ref="EN4" ca="1">EK4*CELL("contents",$Q4)</f>
        <v>438.16665235496782</v>
      </c>
      <c r="EO4" s="68">
        <f t="shared" si="21"/>
        <v>73330.782773594648</v>
      </c>
      <c r="EP4" s="2">
        <v>1</v>
      </c>
      <c r="EQ4" s="2">
        <f t="shared" ref="EQ4:ET4" si="24">EP4*1.0215</f>
        <v>1.0215000000000001</v>
      </c>
      <c r="ER4" s="2">
        <f t="shared" si="24"/>
        <v>1.0434622500000001</v>
      </c>
      <c r="ES4" s="2">
        <f t="shared" si="24"/>
        <v>1.0658966883750003</v>
      </c>
      <c r="ET4" s="2">
        <f t="shared" si="24"/>
        <v>1.0888134671750629</v>
      </c>
      <c r="EU4" s="69">
        <f>IF($G4="Labor Hours",$K4*$AG4*EQ4,0)</f>
        <v>9745.11</v>
      </c>
      <c r="EV4" s="69">
        <f>IF($G4="Labor Hours",$K4*$BL4*ER4,0)</f>
        <v>9954.6298650000008</v>
      </c>
      <c r="EW4" s="69">
        <f>IF($G4="Labor Hours",$K4*$CQ4*ES4,0)</f>
        <v>10168.654407097503</v>
      </c>
      <c r="EX4" s="69">
        <f>IF($G4="Labor Hours",$K4*$DV4*ET4,0)</f>
        <v>6924.8536512334003</v>
      </c>
      <c r="EY4" s="69">
        <f t="shared" si="23"/>
        <v>2826.0819000000001</v>
      </c>
      <c r="EZ4" s="69">
        <f t="shared" si="23"/>
        <v>2886.8426608499999</v>
      </c>
      <c r="FA4" s="69">
        <f t="shared" si="23"/>
        <v>2948.9097780582756</v>
      </c>
      <c r="FB4" s="69">
        <f t="shared" si="23"/>
        <v>2008.2075588576859</v>
      </c>
      <c r="FC4" t="s">
        <v>1529</v>
      </c>
    </row>
    <row r="5" spans="1:159" x14ac:dyDescent="0.25">
      <c r="A5" s="2">
        <v>1.1000000000000001</v>
      </c>
      <c r="B5" s="2" t="s">
        <v>1134</v>
      </c>
      <c r="C5" s="61" t="s">
        <v>147</v>
      </c>
      <c r="D5" s="62" t="s">
        <v>1135</v>
      </c>
      <c r="E5" s="63" t="s">
        <v>1147</v>
      </c>
      <c r="F5" s="2" t="s">
        <v>1148</v>
      </c>
      <c r="G5" s="61" t="s">
        <v>151</v>
      </c>
      <c r="H5" s="64" t="s">
        <v>152</v>
      </c>
      <c r="I5" s="61" t="s">
        <v>1138</v>
      </c>
      <c r="J5" s="65" t="s">
        <v>1139</v>
      </c>
      <c r="K5" s="75">
        <v>112.2</v>
      </c>
      <c r="L5" s="79">
        <v>121</v>
      </c>
      <c r="M5" s="57">
        <v>0.35</v>
      </c>
      <c r="N5" s="85">
        <v>0.53</v>
      </c>
      <c r="O5" s="64" t="s">
        <v>155</v>
      </c>
      <c r="P5" s="2" t="s">
        <v>156</v>
      </c>
      <c r="Q5" s="216">
        <f>VLOOKUP(P5,Contingencies!$A$2:$D$7,4,FALSE)</f>
        <v>0.09</v>
      </c>
      <c r="R5" s="53">
        <f t="shared" si="4"/>
        <v>45631.815964210189</v>
      </c>
      <c r="S5" s="67">
        <f t="shared" si="5"/>
        <v>24184.8624610314</v>
      </c>
      <c r="T5" s="61"/>
      <c r="U5" s="61">
        <v>60</v>
      </c>
      <c r="V5" s="61">
        <v>60</v>
      </c>
      <c r="W5" s="61">
        <v>60</v>
      </c>
      <c r="X5" s="61">
        <v>60</v>
      </c>
      <c r="Y5" s="61">
        <v>60</v>
      </c>
      <c r="Z5" s="61">
        <v>60</v>
      </c>
      <c r="AA5" s="61">
        <v>60</v>
      </c>
      <c r="AB5" s="61">
        <v>60</v>
      </c>
      <c r="AC5" s="61">
        <v>60</v>
      </c>
      <c r="AD5" s="61">
        <v>60</v>
      </c>
      <c r="AE5" s="61">
        <v>60</v>
      </c>
      <c r="AF5" s="61">
        <v>60</v>
      </c>
      <c r="AG5" s="2">
        <f>IF(G5="Labor Hours",SUM(U5:AF5),0)</f>
        <v>720</v>
      </c>
      <c r="AH5" s="51">
        <f t="shared" si="6"/>
        <v>4.8000000000000007</v>
      </c>
      <c r="AI5" s="66">
        <f>IF($G5="Labor Hours",U5*$K5*(1+$M5)*$EQ5,U5)</f>
        <v>9283.5963000000011</v>
      </c>
      <c r="AJ5" s="66">
        <f>IF($G5="Labor Hours",V5*$K5*(1+$M5)*$EQ5,V5)</f>
        <v>9283.5963000000011</v>
      </c>
      <c r="AK5" s="66">
        <f>IF($G5="Labor Hours",W5*$K5*(1+$M5)*$EQ5,W5)</f>
        <v>9283.5963000000011</v>
      </c>
      <c r="AL5" s="66">
        <f>IF($G5="Labor Hours",X5*$K5*(1+$M5)*$EQ5,X5)</f>
        <v>9283.5963000000011</v>
      </c>
      <c r="AM5" s="66">
        <f>IF($G5="Labor Hours",Y5*$K5*(1+$M5)*$EQ5,Y5)</f>
        <v>9283.5963000000011</v>
      </c>
      <c r="AN5" s="66">
        <f>IF($G5="Labor Hours",Z5*$K5*(1+$M5)*$EQ5,Z5)</f>
        <v>9283.5963000000011</v>
      </c>
      <c r="AO5" s="66">
        <f>IF($G5="Labor Hours",AA5*$K5*(1+$M5)*$EQ5,AA5)</f>
        <v>9283.5963000000011</v>
      </c>
      <c r="AP5" s="66">
        <f>IF($G5="Labor Hours",AB5*$K5*(1+$M5)*$EQ5,AB5)</f>
        <v>9283.5963000000011</v>
      </c>
      <c r="AQ5" s="66">
        <f>IF($G5="Labor Hours",AC5*$K5*(1+$M5)*$EQ5,AC5)</f>
        <v>9283.5963000000011</v>
      </c>
      <c r="AR5" s="66">
        <f>IF($G5="Labor Hours",AD5*$K5*(1+$M5)*$EQ5,AD5)</f>
        <v>9283.5963000000011</v>
      </c>
      <c r="AS5" s="66">
        <f>IF($G5="Labor Hours",AE5*$K5*(1+$M5)*$EQ5,AE5)</f>
        <v>9283.5963000000011</v>
      </c>
      <c r="AT5" s="66">
        <f>IF($G5="Labor Hours",AF5*$K5*(1+$M5)*$EQ5,AF5)</f>
        <v>9283.5963000000011</v>
      </c>
      <c r="AU5" s="67">
        <f t="shared" si="7"/>
        <v>111403.15560000004</v>
      </c>
      <c r="AV5" s="67">
        <f t="shared" si="0"/>
        <v>59043.672468000026</v>
      </c>
      <c r="AW5" s="67">
        <f t="shared" si="8"/>
        <v>170446.82806800006</v>
      </c>
      <c r="AX5" s="53" cm="1">
        <f t="array" aca="1" ref="AX5" ca="1">AU5*CELL("contents",$Q5)</f>
        <v>10026.284004000003</v>
      </c>
      <c r="AY5" s="53" cm="1">
        <f t="array" aca="1" ref="AY5" ca="1">AV5*CELL("contents",$Q5)</f>
        <v>5313.930522120002</v>
      </c>
      <c r="AZ5" s="61">
        <v>50</v>
      </c>
      <c r="BA5" s="61">
        <v>50</v>
      </c>
      <c r="BB5" s="61">
        <v>50</v>
      </c>
      <c r="BC5" s="61">
        <v>50</v>
      </c>
      <c r="BD5" s="61">
        <v>50</v>
      </c>
      <c r="BE5" s="61">
        <v>50</v>
      </c>
      <c r="BF5" s="61">
        <v>50</v>
      </c>
      <c r="BG5" s="61">
        <v>50</v>
      </c>
      <c r="BH5" s="61">
        <v>50</v>
      </c>
      <c r="BI5" s="61">
        <v>50</v>
      </c>
      <c r="BJ5" s="61">
        <v>50</v>
      </c>
      <c r="BK5" s="61">
        <v>50</v>
      </c>
      <c r="BL5" s="2">
        <f t="shared" si="9"/>
        <v>600</v>
      </c>
      <c r="BM5" s="51">
        <f t="shared" si="10"/>
        <v>4</v>
      </c>
      <c r="BN5" s="66">
        <f>IF($G5="Labor Hours",AZ5*$K5*(1+$M5)*$ER5,AZ5)</f>
        <v>7902.6613503750023</v>
      </c>
      <c r="BO5" s="66">
        <f>IF($G5="Labor Hours",BA5*$K5*(1+$M5)*$ER5,BA5)</f>
        <v>7902.6613503750023</v>
      </c>
      <c r="BP5" s="66">
        <f>IF($G5="Labor Hours",BB5*$K5*(1+$M5)*$ER5,BB5)</f>
        <v>7902.6613503750023</v>
      </c>
      <c r="BQ5" s="66">
        <f>IF($G5="Labor Hours",BC5*$K5*(1+$M5)*$ER5,BC5)</f>
        <v>7902.6613503750023</v>
      </c>
      <c r="BR5" s="66">
        <f>IF($G5="Labor Hours",BD5*$K5*(1+$M5)*$ER5,BD5)</f>
        <v>7902.6613503750023</v>
      </c>
      <c r="BS5" s="66">
        <f>IF($G5="Labor Hours",BE5*$K5*(1+$M5)*$ER5,BE5)</f>
        <v>7902.6613503750023</v>
      </c>
      <c r="BT5" s="66">
        <f>IF($G5="Labor Hours",BF5*$K5*(1+$M5)*$ER5,BF5)</f>
        <v>7902.6613503750023</v>
      </c>
      <c r="BU5" s="66">
        <f>IF($G5="Labor Hours",BG5*$K5*(1+$M5)*$ER5,BG5)</f>
        <v>7902.6613503750023</v>
      </c>
      <c r="BV5" s="66">
        <f>IF($G5="Labor Hours",BH5*$K5*(1+$M5)*$ER5,BH5)</f>
        <v>7902.6613503750023</v>
      </c>
      <c r="BW5" s="66">
        <f>IF($G5="Labor Hours",BI5*$K5*(1+$M5)*$ER5,BI5)</f>
        <v>7902.6613503750023</v>
      </c>
      <c r="BX5" s="66">
        <f>IF($G5="Labor Hours",BJ5*$K5*(1+$M5)*$ER5,BJ5)</f>
        <v>7902.6613503750023</v>
      </c>
      <c r="BY5" s="66">
        <f>IF($G5="Labor Hours",BK5*$K5*(1+$M5)*$ER5,BK5)</f>
        <v>7902.6613503750023</v>
      </c>
      <c r="BZ5" s="67">
        <f t="shared" si="11"/>
        <v>94831.936204500016</v>
      </c>
      <c r="CA5" s="67">
        <f t="shared" si="1"/>
        <v>50260.926188385012</v>
      </c>
      <c r="CB5" s="67">
        <f t="shared" si="12"/>
        <v>145092.86239288503</v>
      </c>
      <c r="CC5" s="53" cm="1">
        <f t="array" aca="1" ref="CC5" ca="1">BZ5*CELL("contents",$Q5)</f>
        <v>8534.8742584050015</v>
      </c>
      <c r="CD5" s="53" cm="1">
        <f t="array" aca="1" ref="CD5" ca="1">CA5*CELL("contents",$Q5)</f>
        <v>4523.4833569546508</v>
      </c>
      <c r="CE5" s="61">
        <v>50</v>
      </c>
      <c r="CF5" s="61">
        <v>50</v>
      </c>
      <c r="CG5" s="61">
        <v>50</v>
      </c>
      <c r="CH5" s="61">
        <v>50</v>
      </c>
      <c r="CI5" s="61">
        <v>50</v>
      </c>
      <c r="CJ5" s="61">
        <v>40</v>
      </c>
      <c r="CK5" s="61">
        <v>40</v>
      </c>
      <c r="CL5" s="61">
        <v>40</v>
      </c>
      <c r="CM5" s="61">
        <v>40</v>
      </c>
      <c r="CN5" s="61">
        <v>40</v>
      </c>
      <c r="CO5" s="61">
        <v>40</v>
      </c>
      <c r="CP5" s="61">
        <v>40</v>
      </c>
      <c r="CQ5" s="2">
        <f t="shared" si="13"/>
        <v>530</v>
      </c>
      <c r="CR5" s="51">
        <f t="shared" si="14"/>
        <v>3.5333333333333332</v>
      </c>
      <c r="CS5" s="66">
        <f>IF($G5="Labor Hours",CE5*$K5*(1+$M5)*$ES5,CE5)</f>
        <v>8072.5685694080657</v>
      </c>
      <c r="CT5" s="66">
        <f>IF($G5="Labor Hours",CF5*$K5*(1+$M5)*$ES5,CF5)</f>
        <v>8072.5685694080657</v>
      </c>
      <c r="CU5" s="66">
        <f>IF($G5="Labor Hours",CG5*$K5*(1+$M5)*$ES5,CG5)</f>
        <v>8072.5685694080657</v>
      </c>
      <c r="CV5" s="66">
        <f>IF($G5="Labor Hours",CH5*$K5*(1+$M5)*$ES5,CH5)</f>
        <v>8072.5685694080657</v>
      </c>
      <c r="CW5" s="66">
        <f>IF($G5="Labor Hours",CI5*$K5*(1+$M5)*$ES5,CI5)</f>
        <v>8072.5685694080657</v>
      </c>
      <c r="CX5" s="66">
        <f>IF($G5="Labor Hours",CJ5*$K5*(1+$M5)*$ES5,CJ5)</f>
        <v>6458.0548555264522</v>
      </c>
      <c r="CY5" s="66">
        <f>IF($G5="Labor Hours",CK5*$K5*(1+$M5)*$ES5,CK5)</f>
        <v>6458.0548555264522</v>
      </c>
      <c r="CZ5" s="66">
        <f>IF($G5="Labor Hours",CL5*$K5*(1+$M5)*$ES5,CL5)</f>
        <v>6458.0548555264522</v>
      </c>
      <c r="DA5" s="66">
        <f>IF($G5="Labor Hours",CM5*$K5*(1+$M5)*$ES5,CM5)</f>
        <v>6458.0548555264522</v>
      </c>
      <c r="DB5" s="66">
        <f>IF($G5="Labor Hours",CN5*$K5*(1+$M5)*$ES5,CN5)</f>
        <v>6458.0548555264522</v>
      </c>
      <c r="DC5" s="66">
        <f>IF($G5="Labor Hours",CO5*$K5*(1+$M5)*$ES5,CO5)</f>
        <v>6458.0548555264522</v>
      </c>
      <c r="DD5" s="66">
        <f>IF($G5="Labor Hours",CP5*$K5*(1+$M5)*$ES5,CP5)</f>
        <v>6458.0548555264522</v>
      </c>
      <c r="DE5" s="67">
        <f t="shared" si="15"/>
        <v>85569.226835725509</v>
      </c>
      <c r="DF5" s="67">
        <f t="shared" si="2"/>
        <v>45351.690222934521</v>
      </c>
      <c r="DG5" s="67">
        <f t="shared" si="16"/>
        <v>130920.91705866004</v>
      </c>
      <c r="DH5" s="53" cm="1">
        <f t="array" aca="1" ref="DH5" ca="1">DE5*CELL("contents",$Q5)</f>
        <v>7701.2304152152956</v>
      </c>
      <c r="DI5" s="53" cm="1">
        <f t="array" aca="1" ref="DI5" ca="1">DF5*CELL("contents",$Q5)</f>
        <v>4081.6521200641068</v>
      </c>
      <c r="DJ5" s="61">
        <v>30</v>
      </c>
      <c r="DK5" s="61">
        <v>30</v>
      </c>
      <c r="DL5" s="61">
        <v>30</v>
      </c>
      <c r="DM5" s="61">
        <v>30</v>
      </c>
      <c r="DN5" s="61">
        <v>30</v>
      </c>
      <c r="DO5" s="61">
        <v>30</v>
      </c>
      <c r="DP5" s="61">
        <v>30</v>
      </c>
      <c r="DQ5" s="61">
        <v>30</v>
      </c>
      <c r="DR5" s="61"/>
      <c r="DS5" s="2"/>
      <c r="DT5" s="2"/>
      <c r="DU5" s="2"/>
      <c r="DV5" s="2">
        <f t="shared" si="17"/>
        <v>240</v>
      </c>
      <c r="DW5" s="51">
        <f t="shared" si="18"/>
        <v>1.6</v>
      </c>
      <c r="DX5" s="66">
        <f>IF($G5="Labor Hours",DJ5*$K5*(1+$M5)*$ET5,DJ5)</f>
        <v>4947.6772761902039</v>
      </c>
      <c r="DY5" s="66">
        <f>IF($G5="Labor Hours",DK5*$K5*(1+$M5)*$ET5,DK5)</f>
        <v>4947.6772761902039</v>
      </c>
      <c r="DZ5" s="66">
        <f>IF($G5="Labor Hours",DL5*$K5*(1+$M5)*$ET5,DL5)</f>
        <v>4947.6772761902039</v>
      </c>
      <c r="EA5" s="66">
        <f>IF($G5="Labor Hours",DM5*$K5*(1+$M5)*$ET5,DM5)</f>
        <v>4947.6772761902039</v>
      </c>
      <c r="EB5" s="66">
        <f>IF($G5="Labor Hours",DN5*$K5*(1+$M5)*$ET5,DN5)</f>
        <v>4947.6772761902039</v>
      </c>
      <c r="EC5" s="66">
        <f>IF($G5="Labor Hours",DO5*$K5*(1+$M5)*$ET5,DO5)</f>
        <v>4947.6772761902039</v>
      </c>
      <c r="ED5" s="66">
        <f>IF($G5="Labor Hours",DP5*$K5*(1+$M5)*$ET5,DP5)</f>
        <v>4947.6772761902039</v>
      </c>
      <c r="EE5" s="66">
        <f>IF($G5="Labor Hours",DQ5*$K5*(1+$M5)*$ET5,DQ5)</f>
        <v>4947.6772761902039</v>
      </c>
      <c r="EF5" s="66">
        <f>IF($G5="Labor Hours",DR5*$K5*(1+$M5)*$ET5,DR5)</f>
        <v>0</v>
      </c>
      <c r="EG5" s="66">
        <f>IF($G5="Labor Hours",DS5*$K5*(1+$M5)*$ET5,DS5)</f>
        <v>0</v>
      </c>
      <c r="EH5" s="66">
        <f>IF($G5="Labor Hours",DT5*$K5*(1+$M5)*$ET5,DT5)</f>
        <v>0</v>
      </c>
      <c r="EI5" s="66">
        <f>IF($G5="Labor Hours",DU5*$K5*(1+$M5)*$ET5,DU5)</f>
        <v>0</v>
      </c>
      <c r="EJ5" s="67">
        <f t="shared" si="19"/>
        <v>39581.418209521631</v>
      </c>
      <c r="EK5" s="67">
        <f t="shared" si="3"/>
        <v>20978.151651046464</v>
      </c>
      <c r="EL5" s="67">
        <f t="shared" si="20"/>
        <v>60559.569860568095</v>
      </c>
      <c r="EM5" s="53" cm="1">
        <f t="array" aca="1" ref="EM5" ca="1">EJ5*CELL("contents",$Q5)</f>
        <v>3562.3276388569466</v>
      </c>
      <c r="EN5" s="53" cm="1">
        <f t="array" aca="1" ref="EN5" ca="1">EK5*CELL("contents",$Q5)</f>
        <v>1888.0336485941816</v>
      </c>
      <c r="EO5" s="68">
        <f t="shared" si="21"/>
        <v>507020.17738011322</v>
      </c>
      <c r="EP5" s="2">
        <v>1</v>
      </c>
      <c r="EQ5" s="2">
        <f t="shared" ref="EQ5:ET5" si="25">EP5*1.0215</f>
        <v>1.0215000000000001</v>
      </c>
      <c r="ER5" s="2">
        <f t="shared" si="25"/>
        <v>1.0434622500000001</v>
      </c>
      <c r="ES5" s="2">
        <f t="shared" si="25"/>
        <v>1.0658966883750003</v>
      </c>
      <c r="ET5" s="2">
        <f t="shared" si="25"/>
        <v>1.0888134671750629</v>
      </c>
      <c r="EU5" s="69">
        <f>IF($G5="Labor Hours",$K5*$AG5*EQ5,0)</f>
        <v>82520.856</v>
      </c>
      <c r="EV5" s="69">
        <f>IF($G5="Labor Hours",$K5*$BL5*ER5,0)</f>
        <v>70245.878670000006</v>
      </c>
      <c r="EW5" s="69">
        <f>IF($G5="Labor Hours",$K5*$CQ5*ES5,0)</f>
        <v>63384.61247090777</v>
      </c>
      <c r="EX5" s="69">
        <f>IF($G5="Labor Hours",$K5*$DV5*ET5,0)</f>
        <v>29319.569044090094</v>
      </c>
      <c r="EY5" s="69">
        <f t="shared" si="23"/>
        <v>28882.299599999998</v>
      </c>
      <c r="EZ5" s="69">
        <f t="shared" si="23"/>
        <v>24586.0575345</v>
      </c>
      <c r="FA5" s="69">
        <f t="shared" si="23"/>
        <v>22184.614364817717</v>
      </c>
      <c r="FB5" s="69">
        <f t="shared" si="23"/>
        <v>10261.849165431533</v>
      </c>
      <c r="FC5" t="s">
        <v>1529</v>
      </c>
    </row>
    <row r="6" spans="1:159" x14ac:dyDescent="0.25">
      <c r="A6" s="2">
        <v>1.1000000000000001</v>
      </c>
      <c r="B6" s="2" t="s">
        <v>1134</v>
      </c>
      <c r="C6" s="61" t="s">
        <v>147</v>
      </c>
      <c r="D6" s="62" t="s">
        <v>1135</v>
      </c>
      <c r="E6" s="63" t="s">
        <v>1149</v>
      </c>
      <c r="F6" s="2" t="s">
        <v>1150</v>
      </c>
      <c r="G6" s="61" t="s">
        <v>151</v>
      </c>
      <c r="H6" s="64" t="s">
        <v>152</v>
      </c>
      <c r="I6" s="61" t="s">
        <v>1138</v>
      </c>
      <c r="J6" s="65" t="s">
        <v>1139</v>
      </c>
      <c r="K6" s="75">
        <v>98</v>
      </c>
      <c r="L6" s="79">
        <v>121</v>
      </c>
      <c r="M6" s="57">
        <v>0.35</v>
      </c>
      <c r="N6" s="85">
        <v>0.53</v>
      </c>
      <c r="O6" s="64" t="s">
        <v>155</v>
      </c>
      <c r="P6" s="2" t="s">
        <v>156</v>
      </c>
      <c r="Q6" s="216">
        <f>VLOOKUP(P6,Contingencies!$A$2:$D$7,4,FALSE)</f>
        <v>0.09</v>
      </c>
      <c r="R6" s="53">
        <f t="shared" si="4"/>
        <v>74064.281455600998</v>
      </c>
      <c r="S6" s="67">
        <f t="shared" si="5"/>
        <v>39254.069171468531</v>
      </c>
      <c r="T6" s="61"/>
      <c r="U6" s="61">
        <v>150</v>
      </c>
      <c r="V6" s="61">
        <v>150</v>
      </c>
      <c r="W6" s="61">
        <v>150</v>
      </c>
      <c r="X6" s="61">
        <v>150</v>
      </c>
      <c r="Y6" s="61">
        <v>150</v>
      </c>
      <c r="Z6" s="61">
        <v>150</v>
      </c>
      <c r="AA6" s="61">
        <v>150</v>
      </c>
      <c r="AB6" s="61">
        <v>150</v>
      </c>
      <c r="AC6" s="61">
        <v>150</v>
      </c>
      <c r="AD6" s="61">
        <v>150</v>
      </c>
      <c r="AE6" s="61">
        <v>150</v>
      </c>
      <c r="AF6" s="61">
        <v>150</v>
      </c>
      <c r="AG6" s="2">
        <f>IF(G6="Labor Hours",SUM(U6:AF6),0)</f>
        <v>1800</v>
      </c>
      <c r="AH6" s="51">
        <f t="shared" si="6"/>
        <v>12</v>
      </c>
      <c r="AI6" s="66">
        <f>IF($G6="Labor Hours",U6*$K6*(1+$M6)*$EQ6,U6)</f>
        <v>20271.667500000003</v>
      </c>
      <c r="AJ6" s="66">
        <f>IF($G6="Labor Hours",V6*$K6*(1+$M6)*$EQ6,V6)</f>
        <v>20271.667500000003</v>
      </c>
      <c r="AK6" s="66">
        <f>IF($G6="Labor Hours",W6*$K6*(1+$M6)*$EQ6,W6)</f>
        <v>20271.667500000003</v>
      </c>
      <c r="AL6" s="66">
        <f>IF($G6="Labor Hours",X6*$K6*(1+$M6)*$EQ6,X6)</f>
        <v>20271.667500000003</v>
      </c>
      <c r="AM6" s="66">
        <f>IF($G6="Labor Hours",Y6*$K6*(1+$M6)*$EQ6,Y6)</f>
        <v>20271.667500000003</v>
      </c>
      <c r="AN6" s="66">
        <f>IF($G6="Labor Hours",Z6*$K6*(1+$M6)*$EQ6,Z6)</f>
        <v>20271.667500000003</v>
      </c>
      <c r="AO6" s="66">
        <f>IF($G6="Labor Hours",AA6*$K6*(1+$M6)*$EQ6,AA6)</f>
        <v>20271.667500000003</v>
      </c>
      <c r="AP6" s="66">
        <f>IF($G6="Labor Hours",AB6*$K6*(1+$M6)*$EQ6,AB6)</f>
        <v>20271.667500000003</v>
      </c>
      <c r="AQ6" s="66">
        <f>IF($G6="Labor Hours",AC6*$K6*(1+$M6)*$EQ6,AC6)</f>
        <v>20271.667500000003</v>
      </c>
      <c r="AR6" s="66">
        <f>IF($G6="Labor Hours",AD6*$K6*(1+$M6)*$EQ6,AD6)</f>
        <v>20271.667500000003</v>
      </c>
      <c r="AS6" s="66">
        <f>IF($G6="Labor Hours",AE6*$K6*(1+$M6)*$EQ6,AE6)</f>
        <v>20271.667500000003</v>
      </c>
      <c r="AT6" s="66">
        <f>IF($G6="Labor Hours",AF6*$K6*(1+$M6)*$EQ6,AF6)</f>
        <v>20271.667500000003</v>
      </c>
      <c r="AU6" s="67">
        <f t="shared" si="7"/>
        <v>243260.0100000001</v>
      </c>
      <c r="AV6" s="67">
        <f t="shared" si="0"/>
        <v>128927.80530000005</v>
      </c>
      <c r="AW6" s="67">
        <f t="shared" si="8"/>
        <v>372187.81530000013</v>
      </c>
      <c r="AX6" s="53" cm="1">
        <f t="array" aca="1" ref="AX6" ca="1">AU6*CELL("contents",$Q6)</f>
        <v>21893.400900000008</v>
      </c>
      <c r="AY6" s="53" cm="1">
        <f t="array" aca="1" ref="AY6" ca="1">AV6*CELL("contents",$Q6)</f>
        <v>11603.502477000004</v>
      </c>
      <c r="AZ6" s="61">
        <v>100</v>
      </c>
      <c r="BA6" s="61">
        <v>100</v>
      </c>
      <c r="BB6" s="61">
        <v>0</v>
      </c>
      <c r="BC6" s="61">
        <v>0</v>
      </c>
      <c r="BD6" s="61">
        <v>50</v>
      </c>
      <c r="BE6" s="61">
        <v>100</v>
      </c>
      <c r="BF6" s="61">
        <v>100</v>
      </c>
      <c r="BG6" s="61">
        <v>100</v>
      </c>
      <c r="BH6" s="61">
        <v>100</v>
      </c>
      <c r="BI6" s="61">
        <v>100</v>
      </c>
      <c r="BJ6" s="61">
        <v>100</v>
      </c>
      <c r="BK6" s="61">
        <v>100</v>
      </c>
      <c r="BL6" s="2">
        <f t="shared" si="9"/>
        <v>950</v>
      </c>
      <c r="BM6" s="51">
        <f t="shared" si="10"/>
        <v>6.3333333333333339</v>
      </c>
      <c r="BN6" s="66">
        <f>IF($G6="Labor Hours",AZ6*$K6*(1+$M6)*$ER6,AZ6)</f>
        <v>13805.005567500002</v>
      </c>
      <c r="BO6" s="66">
        <f>IF($G6="Labor Hours",BA6*$K6*(1+$M6)*$ER6,BA6)</f>
        <v>13805.005567500002</v>
      </c>
      <c r="BP6" s="66">
        <f>IF($G6="Labor Hours",BB6*$K6*(1+$M6)*$ER6,BB6)</f>
        <v>0</v>
      </c>
      <c r="BQ6" s="66">
        <f>IF($G6="Labor Hours",BC6*$K6*(1+$M6)*$ER6,BC6)</f>
        <v>0</v>
      </c>
      <c r="BR6" s="66">
        <f>IF($G6="Labor Hours",BD6*$K6*(1+$M6)*$ER6,BD6)</f>
        <v>6902.5027837500011</v>
      </c>
      <c r="BS6" s="66">
        <f>IF($G6="Labor Hours",BE6*$K6*(1+$M6)*$ER6,BE6)</f>
        <v>13805.005567500002</v>
      </c>
      <c r="BT6" s="66">
        <f>IF($G6="Labor Hours",BF6*$K6*(1+$M6)*$ER6,BF6)</f>
        <v>13805.005567500002</v>
      </c>
      <c r="BU6" s="66">
        <f>IF($G6="Labor Hours",BG6*$K6*(1+$M6)*$ER6,BG6)</f>
        <v>13805.005567500002</v>
      </c>
      <c r="BV6" s="66">
        <f>IF($G6="Labor Hours",BH6*$K6*(1+$M6)*$ER6,BH6)</f>
        <v>13805.005567500002</v>
      </c>
      <c r="BW6" s="66">
        <f>IF($G6="Labor Hours",BI6*$K6*(1+$M6)*$ER6,BI6)</f>
        <v>13805.005567500002</v>
      </c>
      <c r="BX6" s="66">
        <f>IF($G6="Labor Hours",BJ6*$K6*(1+$M6)*$ER6,BJ6)</f>
        <v>13805.005567500002</v>
      </c>
      <c r="BY6" s="66">
        <f>IF($G6="Labor Hours",BK6*$K6*(1+$M6)*$ER6,BK6)</f>
        <v>13805.005567500002</v>
      </c>
      <c r="BZ6" s="67">
        <f t="shared" si="11"/>
        <v>131147.55289125003</v>
      </c>
      <c r="CA6" s="67">
        <f t="shared" si="1"/>
        <v>69508.203032362522</v>
      </c>
      <c r="CB6" s="67">
        <f t="shared" si="12"/>
        <v>200655.75592361257</v>
      </c>
      <c r="CC6" s="53" cm="1">
        <f t="array" aca="1" ref="CC6" ca="1">BZ6*CELL("contents",$Q6)</f>
        <v>11803.279760212503</v>
      </c>
      <c r="CD6" s="53" cm="1">
        <f t="array" aca="1" ref="CD6" ca="1">CA6*CELL("contents",$Q6)</f>
        <v>6255.7382729126266</v>
      </c>
      <c r="CE6" s="61">
        <v>75</v>
      </c>
      <c r="CF6" s="61">
        <v>75</v>
      </c>
      <c r="CG6" s="61">
        <v>0</v>
      </c>
      <c r="CH6" s="61">
        <v>0</v>
      </c>
      <c r="CI6" s="61">
        <v>50</v>
      </c>
      <c r="CJ6" s="61">
        <v>75</v>
      </c>
      <c r="CK6" s="61">
        <v>75</v>
      </c>
      <c r="CL6" s="61">
        <v>75</v>
      </c>
      <c r="CM6" s="61">
        <v>75</v>
      </c>
      <c r="CN6" s="61">
        <v>75</v>
      </c>
      <c r="CO6" s="61">
        <v>75</v>
      </c>
      <c r="CP6" s="61">
        <v>75</v>
      </c>
      <c r="CQ6" s="2">
        <f t="shared" si="13"/>
        <v>725</v>
      </c>
      <c r="CR6" s="51">
        <f t="shared" si="14"/>
        <v>4.8333333333333339</v>
      </c>
      <c r="CS6" s="66">
        <f>IF($G6="Labor Hours",CE6*$K6*(1+$M6)*$ES6,CE6)</f>
        <v>10576.35989040094</v>
      </c>
      <c r="CT6" s="66">
        <f>IF($G6="Labor Hours",CF6*$K6*(1+$M6)*$ES6,CF6)</f>
        <v>10576.35989040094</v>
      </c>
      <c r="CU6" s="66">
        <f>IF($G6="Labor Hours",CG6*$K6*(1+$M6)*$ES6,CG6)</f>
        <v>0</v>
      </c>
      <c r="CV6" s="66">
        <f>IF($G6="Labor Hours",CH6*$K6*(1+$M6)*$ES6,CH6)</f>
        <v>0</v>
      </c>
      <c r="CW6" s="66">
        <f>IF($G6="Labor Hours",CI6*$K6*(1+$M6)*$ES6,CI6)</f>
        <v>7050.9065936006273</v>
      </c>
      <c r="CX6" s="66">
        <f>IF($G6="Labor Hours",CJ6*$K6*(1+$M6)*$ES6,CJ6)</f>
        <v>10576.35989040094</v>
      </c>
      <c r="CY6" s="66">
        <f>IF($G6="Labor Hours",CK6*$K6*(1+$M6)*$ES6,CK6)</f>
        <v>10576.35989040094</v>
      </c>
      <c r="CZ6" s="66">
        <f>IF($G6="Labor Hours",CL6*$K6*(1+$M6)*$ES6,CL6)</f>
        <v>10576.35989040094</v>
      </c>
      <c r="DA6" s="66">
        <f>IF($G6="Labor Hours",CM6*$K6*(1+$M6)*$ES6,CM6)</f>
        <v>10576.35989040094</v>
      </c>
      <c r="DB6" s="66">
        <f>IF($G6="Labor Hours",CN6*$K6*(1+$M6)*$ES6,CN6)</f>
        <v>10576.35989040094</v>
      </c>
      <c r="DC6" s="66">
        <f>IF($G6="Labor Hours",CO6*$K6*(1+$M6)*$ES6,CO6)</f>
        <v>10576.35989040094</v>
      </c>
      <c r="DD6" s="66">
        <f>IF($G6="Labor Hours",CP6*$K6*(1+$M6)*$ES6,CP6)</f>
        <v>10576.35989040094</v>
      </c>
      <c r="DE6" s="67">
        <f t="shared" si="15"/>
        <v>102238.1456072091</v>
      </c>
      <c r="DF6" s="67">
        <f t="shared" si="2"/>
        <v>54186.217171820826</v>
      </c>
      <c r="DG6" s="67">
        <f t="shared" si="16"/>
        <v>156424.36277902994</v>
      </c>
      <c r="DH6" s="53" cm="1">
        <f t="array" aca="1" ref="DH6" ca="1">DE6*CELL("contents",$Q6)</f>
        <v>9201.4331046488187</v>
      </c>
      <c r="DI6" s="53" cm="1">
        <f t="array" aca="1" ref="DI6" ca="1">DF6*CELL("contents",$Q6)</f>
        <v>4876.759545463874</v>
      </c>
      <c r="DJ6" s="61">
        <v>75</v>
      </c>
      <c r="DK6" s="61">
        <v>75</v>
      </c>
      <c r="DL6" s="61">
        <v>0</v>
      </c>
      <c r="DM6" s="61">
        <v>0</v>
      </c>
      <c r="DN6" s="61">
        <v>50</v>
      </c>
      <c r="DO6" s="61">
        <v>75</v>
      </c>
      <c r="DP6" s="61">
        <v>75</v>
      </c>
      <c r="DQ6" s="61">
        <v>75</v>
      </c>
      <c r="DR6" s="61"/>
      <c r="DS6" s="2"/>
      <c r="DT6" s="2"/>
      <c r="DU6" s="2"/>
      <c r="DV6" s="2">
        <f t="shared" si="17"/>
        <v>425</v>
      </c>
      <c r="DW6" s="51">
        <f t="shared" si="18"/>
        <v>2.833333333333333</v>
      </c>
      <c r="DX6" s="66">
        <f>IF($G6="Labor Hours",DJ6*$K6*(1+$M6)*$ET6,DJ6)</f>
        <v>10803.751628044562</v>
      </c>
      <c r="DY6" s="66">
        <f>IF($G6="Labor Hours",DK6*$K6*(1+$M6)*$ET6,DK6)</f>
        <v>10803.751628044562</v>
      </c>
      <c r="DZ6" s="66">
        <f>IF($G6="Labor Hours",DL6*$K6*(1+$M6)*$ET6,DL6)</f>
        <v>0</v>
      </c>
      <c r="EA6" s="66">
        <f>IF($G6="Labor Hours",DM6*$K6*(1+$M6)*$ET6,DM6)</f>
        <v>0</v>
      </c>
      <c r="EB6" s="66">
        <f>IF($G6="Labor Hours",DN6*$K6*(1+$M6)*$ET6,DN6)</f>
        <v>7202.5010853630411</v>
      </c>
      <c r="EC6" s="66">
        <f>IF($G6="Labor Hours",DO6*$K6*(1+$M6)*$ET6,DO6)</f>
        <v>10803.751628044562</v>
      </c>
      <c r="ED6" s="66">
        <f>IF($G6="Labor Hours",DP6*$K6*(1+$M6)*$ET6,DP6)</f>
        <v>10803.751628044562</v>
      </c>
      <c r="EE6" s="66">
        <f>IF($G6="Labor Hours",DQ6*$K6*(1+$M6)*$ET6,DQ6)</f>
        <v>10803.751628044562</v>
      </c>
      <c r="EF6" s="66">
        <f>IF($G6="Labor Hours",DR6*$K6*(1+$M6)*$ET6,DR6)</f>
        <v>0</v>
      </c>
      <c r="EG6" s="66">
        <f>IF($G6="Labor Hours",DS6*$K6*(1+$M6)*$ET6,DS6)</f>
        <v>0</v>
      </c>
      <c r="EH6" s="66">
        <f>IF($G6="Labor Hours",DT6*$K6*(1+$M6)*$ET6,DT6)</f>
        <v>0</v>
      </c>
      <c r="EI6" s="66">
        <f>IF($G6="Labor Hours",DU6*$K6*(1+$M6)*$ET6,DU6)</f>
        <v>0</v>
      </c>
      <c r="EJ6" s="67">
        <f t="shared" si="19"/>
        <v>61221.259225585854</v>
      </c>
      <c r="EK6" s="67">
        <f t="shared" si="3"/>
        <v>32447.267389560504</v>
      </c>
      <c r="EL6" s="67">
        <f t="shared" si="20"/>
        <v>93668.526615146358</v>
      </c>
      <c r="EM6" s="53" cm="1">
        <f t="array" aca="1" ref="EM6" ca="1">EJ6*CELL("contents",$Q6)</f>
        <v>5509.9133303027265</v>
      </c>
      <c r="EN6" s="53" cm="1">
        <f t="array" aca="1" ref="EN6" ca="1">EK6*CELL("contents",$Q6)</f>
        <v>2920.2540650604451</v>
      </c>
      <c r="EO6" s="68">
        <f t="shared" si="21"/>
        <v>822936.46061778883</v>
      </c>
      <c r="EP6" s="2">
        <v>1</v>
      </c>
      <c r="EQ6" s="2">
        <f t="shared" ref="EQ6:ET6" si="26">EP6*1.0215</f>
        <v>1.0215000000000001</v>
      </c>
      <c r="ER6" s="2">
        <f t="shared" si="26"/>
        <v>1.0434622500000001</v>
      </c>
      <c r="ES6" s="2">
        <f t="shared" si="26"/>
        <v>1.0658966883750003</v>
      </c>
      <c r="ET6" s="2">
        <f t="shared" si="26"/>
        <v>1.0888134671750629</v>
      </c>
      <c r="EU6" s="69">
        <f>IF($G6="Labor Hours",$K6*$AG6*EQ6,0)</f>
        <v>180192.6</v>
      </c>
      <c r="EV6" s="69">
        <f>IF($G6="Labor Hours",$K6*$BL6*ER6,0)</f>
        <v>97146.335475000014</v>
      </c>
      <c r="EW6" s="69">
        <f>IF($G6="Labor Hours",$K6*$CQ6*ES6,0)</f>
        <v>75731.959709043775</v>
      </c>
      <c r="EX6" s="69">
        <f>IF($G6="Labor Hours",$K6*$DV6*ET6,0)</f>
        <v>45349.080907841366</v>
      </c>
      <c r="EY6" s="69">
        <f t="shared" si="23"/>
        <v>63067.409999999996</v>
      </c>
      <c r="EZ6" s="69">
        <f t="shared" si="23"/>
        <v>34001.217416250001</v>
      </c>
      <c r="FA6" s="69">
        <f t="shared" si="23"/>
        <v>26506.18589816532</v>
      </c>
      <c r="FB6" s="69">
        <f t="shared" si="23"/>
        <v>15872.178317744478</v>
      </c>
      <c r="FC6" t="s">
        <v>1529</v>
      </c>
    </row>
    <row r="7" spans="1:159" x14ac:dyDescent="0.25">
      <c r="A7" s="2">
        <v>1.1000000000000001</v>
      </c>
      <c r="B7" s="2" t="s">
        <v>1134</v>
      </c>
      <c r="C7" s="61" t="s">
        <v>147</v>
      </c>
      <c r="D7" s="62" t="s">
        <v>1135</v>
      </c>
      <c r="E7" s="63" t="s">
        <v>1151</v>
      </c>
      <c r="F7" s="2"/>
      <c r="G7" s="61" t="s">
        <v>267</v>
      </c>
      <c r="H7" s="64" t="s">
        <v>267</v>
      </c>
      <c r="I7" s="61"/>
      <c r="J7" s="65" t="s">
        <v>261</v>
      </c>
      <c r="K7" s="75"/>
      <c r="L7" s="80">
        <v>1</v>
      </c>
      <c r="M7" s="57">
        <v>0</v>
      </c>
      <c r="N7" s="85">
        <v>0.53</v>
      </c>
      <c r="O7" s="64" t="s">
        <v>155</v>
      </c>
      <c r="P7" s="2" t="s">
        <v>156</v>
      </c>
      <c r="Q7" s="216">
        <f>VLOOKUP(P7,Contingencies!$A$2:$D$7,4,FALSE)</f>
        <v>0.09</v>
      </c>
      <c r="R7" s="53">
        <f t="shared" si="4"/>
        <v>7477.11</v>
      </c>
      <c r="S7" s="67">
        <f t="shared" si="5"/>
        <v>3962.8683000000001</v>
      </c>
      <c r="T7" s="61"/>
      <c r="U7" s="61">
        <v>1300</v>
      </c>
      <c r="V7" s="61">
        <v>1300</v>
      </c>
      <c r="W7" s="61">
        <v>1300</v>
      </c>
      <c r="X7" s="61">
        <v>1300</v>
      </c>
      <c r="Y7" s="61">
        <v>1300</v>
      </c>
      <c r="Z7" s="61">
        <v>1300</v>
      </c>
      <c r="AA7" s="61">
        <v>1300</v>
      </c>
      <c r="AB7" s="61">
        <v>1300</v>
      </c>
      <c r="AC7" s="61">
        <v>1300</v>
      </c>
      <c r="AD7" s="61">
        <v>1300</v>
      </c>
      <c r="AE7" s="61">
        <v>1300</v>
      </c>
      <c r="AF7" s="61">
        <v>1200</v>
      </c>
      <c r="AG7" s="2">
        <f>IF(G7="Labor Hours",SUM(U7:AF7),0)</f>
        <v>0</v>
      </c>
      <c r="AH7" s="51">
        <f t="shared" si="6"/>
        <v>0</v>
      </c>
      <c r="AI7" s="66">
        <f>IF($G7="Labor Hours",U7*$K7*(1+$M7)*$EQ7,U7)</f>
        <v>1300</v>
      </c>
      <c r="AJ7" s="66">
        <f>IF($G7="Labor Hours",V7*$K7*(1+$M7)*$EQ7,V7)</f>
        <v>1300</v>
      </c>
      <c r="AK7" s="66">
        <f>IF($G7="Labor Hours",W7*$K7*(1+$M7)*$EQ7,W7)</f>
        <v>1300</v>
      </c>
      <c r="AL7" s="66">
        <f>IF($G7="Labor Hours",X7*$K7*(1+$M7)*$EQ7,X7)</f>
        <v>1300</v>
      </c>
      <c r="AM7" s="66">
        <f>IF($G7="Labor Hours",Y7*$K7*(1+$M7)*$EQ7,Y7)</f>
        <v>1300</v>
      </c>
      <c r="AN7" s="66">
        <f>IF($G7="Labor Hours",Z7*$K7*(1+$M7)*$EQ7,Z7)</f>
        <v>1300</v>
      </c>
      <c r="AO7" s="66">
        <f>IF($G7="Labor Hours",AA7*$K7*(1+$M7)*$EQ7,AA7)</f>
        <v>1300</v>
      </c>
      <c r="AP7" s="66">
        <f>IF($G7="Labor Hours",AB7*$K7*(1+$M7)*$EQ7,AB7)</f>
        <v>1300</v>
      </c>
      <c r="AQ7" s="66">
        <f>IF($G7="Labor Hours",AC7*$K7*(1+$M7)*$EQ7,AC7)</f>
        <v>1300</v>
      </c>
      <c r="AR7" s="66">
        <f>IF($G7="Labor Hours",AD7*$K7*(1+$M7)*$EQ7,AD7)</f>
        <v>1300</v>
      </c>
      <c r="AS7" s="66">
        <f>IF($G7="Labor Hours",AE7*$K7*(1+$M7)*$EQ7,AE7)</f>
        <v>1300</v>
      </c>
      <c r="AT7" s="66">
        <f>IF($G7="Labor Hours",AF7*$K7*(1+$M7)*$EQ7,AF7)</f>
        <v>1200</v>
      </c>
      <c r="AU7" s="67">
        <f t="shared" si="7"/>
        <v>15500</v>
      </c>
      <c r="AV7" s="67">
        <f t="shared" si="0"/>
        <v>8215</v>
      </c>
      <c r="AW7" s="67">
        <f t="shared" si="8"/>
        <v>23715</v>
      </c>
      <c r="AX7" s="53" cm="1">
        <f t="array" aca="1" ref="AX7" ca="1">AU7*CELL("contents",$Q7)</f>
        <v>1395</v>
      </c>
      <c r="AY7" s="53" cm="1">
        <f t="array" aca="1" ref="AY7" ca="1">AV7*CELL("contents",$Q7)</f>
        <v>739.35</v>
      </c>
      <c r="AZ7" s="61">
        <v>1300</v>
      </c>
      <c r="BA7" s="61">
        <v>1300</v>
      </c>
      <c r="BB7" s="61">
        <v>1300</v>
      </c>
      <c r="BC7" s="61">
        <v>1300</v>
      </c>
      <c r="BD7" s="61">
        <v>1300</v>
      </c>
      <c r="BE7" s="61">
        <v>1300</v>
      </c>
      <c r="BF7" s="61">
        <v>1300</v>
      </c>
      <c r="BG7" s="61">
        <v>1300</v>
      </c>
      <c r="BH7" s="61">
        <v>1300</v>
      </c>
      <c r="BI7" s="61">
        <v>1300</v>
      </c>
      <c r="BJ7" s="61">
        <v>1300</v>
      </c>
      <c r="BK7" s="61">
        <v>1200</v>
      </c>
      <c r="BL7" s="2">
        <f t="shared" si="9"/>
        <v>0</v>
      </c>
      <c r="BM7" s="51">
        <f t="shared" si="10"/>
        <v>0</v>
      </c>
      <c r="BN7" s="66">
        <f>IF($G7="Labor Hours",AZ7*$K7*(1+$M7)*$ER7,AZ7)</f>
        <v>1300</v>
      </c>
      <c r="BO7" s="66">
        <f>IF($G7="Labor Hours",BA7*$K7*(1+$M7)*$ER7,BA7)</f>
        <v>1300</v>
      </c>
      <c r="BP7" s="66">
        <f>IF($G7="Labor Hours",BB7*$K7*(1+$M7)*$ER7,BB7)</f>
        <v>1300</v>
      </c>
      <c r="BQ7" s="66">
        <f>IF($G7="Labor Hours",BC7*$K7*(1+$M7)*$ER7,BC7)</f>
        <v>1300</v>
      </c>
      <c r="BR7" s="66">
        <f>IF($G7="Labor Hours",BD7*$K7*(1+$M7)*$ER7,BD7)</f>
        <v>1300</v>
      </c>
      <c r="BS7" s="66">
        <f>IF($G7="Labor Hours",BE7*$K7*(1+$M7)*$ER7,BE7)</f>
        <v>1300</v>
      </c>
      <c r="BT7" s="66">
        <f>IF($G7="Labor Hours",BF7*$K7*(1+$M7)*$ER7,BF7)</f>
        <v>1300</v>
      </c>
      <c r="BU7" s="66">
        <f>IF($G7="Labor Hours",BG7*$K7*(1+$M7)*$ER7,BG7)</f>
        <v>1300</v>
      </c>
      <c r="BV7" s="66">
        <f>IF($G7="Labor Hours",BH7*$K7*(1+$M7)*$ER7,BH7)</f>
        <v>1300</v>
      </c>
      <c r="BW7" s="66">
        <f>IF($G7="Labor Hours",BI7*$K7*(1+$M7)*$ER7,BI7)</f>
        <v>1300</v>
      </c>
      <c r="BX7" s="66">
        <f>IF($G7="Labor Hours",BJ7*$K7*(1+$M7)*$ER7,BJ7)</f>
        <v>1300</v>
      </c>
      <c r="BY7" s="66">
        <f>IF($G7="Labor Hours",BK7*$K7*(1+$M7)*$ER7,BK7)</f>
        <v>1200</v>
      </c>
      <c r="BZ7" s="67">
        <f t="shared" si="11"/>
        <v>15500</v>
      </c>
      <c r="CA7" s="67">
        <f t="shared" si="1"/>
        <v>8215</v>
      </c>
      <c r="CB7" s="67">
        <f t="shared" si="12"/>
        <v>23715</v>
      </c>
      <c r="CC7" s="53" cm="1">
        <f t="array" aca="1" ref="CC7" ca="1">BZ7*CELL("contents",$Q7)</f>
        <v>1395</v>
      </c>
      <c r="CD7" s="53" cm="1">
        <f t="array" aca="1" ref="CD7" ca="1">CA7*CELL("contents",$Q7)</f>
        <v>739.35</v>
      </c>
      <c r="CE7" s="61">
        <v>1300</v>
      </c>
      <c r="CF7" s="61">
        <v>1300</v>
      </c>
      <c r="CG7" s="61">
        <v>1300</v>
      </c>
      <c r="CH7" s="61">
        <v>1300</v>
      </c>
      <c r="CI7" s="61">
        <v>1300</v>
      </c>
      <c r="CJ7" s="61">
        <v>1300</v>
      </c>
      <c r="CK7" s="61">
        <v>1300</v>
      </c>
      <c r="CL7" s="61">
        <v>1300</v>
      </c>
      <c r="CM7" s="61">
        <v>1300</v>
      </c>
      <c r="CN7" s="61">
        <v>1300</v>
      </c>
      <c r="CO7" s="61">
        <v>1300</v>
      </c>
      <c r="CP7" s="61">
        <v>1200</v>
      </c>
      <c r="CQ7" s="2">
        <f t="shared" si="13"/>
        <v>0</v>
      </c>
      <c r="CR7" s="51">
        <f t="shared" si="14"/>
        <v>0</v>
      </c>
      <c r="CS7" s="66">
        <f>IF($G7="Labor Hours",CE7*$K7*(1+$M7)*$ES7,CE7)</f>
        <v>1300</v>
      </c>
      <c r="CT7" s="66">
        <f>IF($G7="Labor Hours",CF7*$K7*(1+$M7)*$ES7,CF7)</f>
        <v>1300</v>
      </c>
      <c r="CU7" s="66">
        <f>IF($G7="Labor Hours",CG7*$K7*(1+$M7)*$ES7,CG7)</f>
        <v>1300</v>
      </c>
      <c r="CV7" s="66">
        <f>IF($G7="Labor Hours",CH7*$K7*(1+$M7)*$ES7,CH7)</f>
        <v>1300</v>
      </c>
      <c r="CW7" s="66">
        <f>IF($G7="Labor Hours",CI7*$K7*(1+$M7)*$ES7,CI7)</f>
        <v>1300</v>
      </c>
      <c r="CX7" s="66">
        <f>IF($G7="Labor Hours",CJ7*$K7*(1+$M7)*$ES7,CJ7)</f>
        <v>1300</v>
      </c>
      <c r="CY7" s="66">
        <f>IF($G7="Labor Hours",CK7*$K7*(1+$M7)*$ES7,CK7)</f>
        <v>1300</v>
      </c>
      <c r="CZ7" s="66">
        <f>IF($G7="Labor Hours",CL7*$K7*(1+$M7)*$ES7,CL7)</f>
        <v>1300</v>
      </c>
      <c r="DA7" s="66">
        <f>IF($G7="Labor Hours",CM7*$K7*(1+$M7)*$ES7,CM7)</f>
        <v>1300</v>
      </c>
      <c r="DB7" s="66">
        <f>IF($G7="Labor Hours",CN7*$K7*(1+$M7)*$ES7,CN7)</f>
        <v>1300</v>
      </c>
      <c r="DC7" s="66">
        <f>IF($G7="Labor Hours",CO7*$K7*(1+$M7)*$ES7,CO7)</f>
        <v>1300</v>
      </c>
      <c r="DD7" s="66">
        <f>IF($G7="Labor Hours",CP7*$K7*(1+$M7)*$ES7,CP7)</f>
        <v>1200</v>
      </c>
      <c r="DE7" s="67">
        <f t="shared" si="15"/>
        <v>15500</v>
      </c>
      <c r="DF7" s="67">
        <f t="shared" si="2"/>
        <v>8215</v>
      </c>
      <c r="DG7" s="67">
        <f t="shared" si="16"/>
        <v>23715</v>
      </c>
      <c r="DH7" s="53" cm="1">
        <f t="array" aca="1" ref="DH7" ca="1">DE7*CELL("contents",$Q7)</f>
        <v>1395</v>
      </c>
      <c r="DI7" s="53" cm="1">
        <f t="array" aca="1" ref="DI7" ca="1">DF7*CELL("contents",$Q7)</f>
        <v>739.35</v>
      </c>
      <c r="DJ7" s="61">
        <v>1300</v>
      </c>
      <c r="DK7" s="61">
        <v>1300</v>
      </c>
      <c r="DL7" s="61">
        <v>1300</v>
      </c>
      <c r="DM7" s="61">
        <v>1300</v>
      </c>
      <c r="DN7" s="61">
        <v>1300</v>
      </c>
      <c r="DO7" s="61">
        <v>1300</v>
      </c>
      <c r="DP7" s="61">
        <v>0</v>
      </c>
      <c r="DQ7" s="61">
        <v>0</v>
      </c>
      <c r="DR7" s="61"/>
      <c r="DS7" s="2"/>
      <c r="DT7" s="2"/>
      <c r="DU7" s="2"/>
      <c r="DV7" s="2">
        <f t="shared" si="17"/>
        <v>0</v>
      </c>
      <c r="DW7" s="51">
        <f t="shared" si="18"/>
        <v>0</v>
      </c>
      <c r="DX7" s="66">
        <f>IF($G7="Labor Hours",DJ7*$K7*(1+$M7)*$ET7,DJ7)</f>
        <v>1300</v>
      </c>
      <c r="DY7" s="66">
        <f>IF($G7="Labor Hours",DK7*$K7*(1+$M7)*$ET7,DK7)</f>
        <v>1300</v>
      </c>
      <c r="DZ7" s="66">
        <f>IF($G7="Labor Hours",DL7*$K7*(1+$M7)*$ET7,DL7)</f>
        <v>1300</v>
      </c>
      <c r="EA7" s="66">
        <f>IF($G7="Labor Hours",DM7*$K7*(1+$M7)*$ET7,DM7)</f>
        <v>1300</v>
      </c>
      <c r="EB7" s="66">
        <f>IF($G7="Labor Hours",DN7*$K7*(1+$M7)*$ET7,DN7)</f>
        <v>1300</v>
      </c>
      <c r="EC7" s="66">
        <f>IF($G7="Labor Hours",DO7*$K7*(1+$M7)*$ET7,DO7)</f>
        <v>1300</v>
      </c>
      <c r="ED7" s="66">
        <f>IF($G7="Labor Hours",DP7*$K7*(1+$M7)*$ET7,DP7)</f>
        <v>0</v>
      </c>
      <c r="EE7" s="66">
        <f>IF($G7="Labor Hours",DQ7*$K7*(1+$M7)*$ET7,DQ7)</f>
        <v>0</v>
      </c>
      <c r="EF7" s="66">
        <f>IF($G7="Labor Hours",DR7*$K7*(1+$M7)*$ET7,DR7)</f>
        <v>0</v>
      </c>
      <c r="EG7" s="66">
        <f>IF($G7="Labor Hours",DS7*$K7*(1+$M7)*$ET7,DS7)</f>
        <v>0</v>
      </c>
      <c r="EH7" s="66">
        <f>IF($G7="Labor Hours",DT7*$K7*(1+$M7)*$ET7,DT7)</f>
        <v>0</v>
      </c>
      <c r="EI7" s="66">
        <f>IF($G7="Labor Hours",DU7*$K7*(1+$M7)*$ET7,DU7)</f>
        <v>0</v>
      </c>
      <c r="EJ7" s="67">
        <f t="shared" si="19"/>
        <v>7800</v>
      </c>
      <c r="EK7" s="67">
        <f t="shared" si="3"/>
        <v>4134</v>
      </c>
      <c r="EL7" s="67">
        <f t="shared" si="20"/>
        <v>11934</v>
      </c>
      <c r="EM7" s="53" cm="1">
        <f t="array" aca="1" ref="EM7" ca="1">EJ7*CELL("contents",$Q7)</f>
        <v>702</v>
      </c>
      <c r="EN7" s="53" cm="1">
        <f t="array" aca="1" ref="EN7" ca="1">EK7*CELL("contents",$Q7)</f>
        <v>372.06</v>
      </c>
      <c r="EO7" s="68">
        <f t="shared" si="21"/>
        <v>83079</v>
      </c>
      <c r="EP7" s="2">
        <v>1</v>
      </c>
      <c r="EQ7" s="2">
        <f t="shared" ref="EQ7:ET7" si="27">EP7*1.0215</f>
        <v>1.0215000000000001</v>
      </c>
      <c r="ER7" s="2">
        <f t="shared" si="27"/>
        <v>1.0434622500000001</v>
      </c>
      <c r="ES7" s="2">
        <f t="shared" si="27"/>
        <v>1.0658966883750003</v>
      </c>
      <c r="ET7" s="2">
        <f t="shared" si="27"/>
        <v>1.0888134671750629</v>
      </c>
      <c r="EU7" s="69">
        <f>IF($G7="Labor Hours",$K7*$AG7*EQ7,0)</f>
        <v>0</v>
      </c>
      <c r="EV7" s="69">
        <f>IF($G7="Labor Hours",$K7*$BL7*ER7,0)</f>
        <v>0</v>
      </c>
      <c r="EW7" s="69">
        <f>IF($G7="Labor Hours",$K7*$CQ7*ES7,0)</f>
        <v>0</v>
      </c>
      <c r="EX7" s="69">
        <f>IF($G7="Labor Hours",$K7*$DV7*ET7,0)</f>
        <v>0</v>
      </c>
      <c r="EY7" s="69">
        <f t="shared" si="23"/>
        <v>0</v>
      </c>
      <c r="EZ7" s="69">
        <f t="shared" si="23"/>
        <v>0</v>
      </c>
      <c r="FA7" s="69">
        <f t="shared" si="23"/>
        <v>0</v>
      </c>
      <c r="FB7" s="69">
        <f t="shared" si="23"/>
        <v>0</v>
      </c>
      <c r="FC7" t="s">
        <v>1529</v>
      </c>
    </row>
    <row r="8" spans="1:159" ht="25.5" x14ac:dyDescent="0.25">
      <c r="A8" s="2">
        <v>1.1000000000000001</v>
      </c>
      <c r="B8" s="2" t="s">
        <v>1134</v>
      </c>
      <c r="C8" s="61" t="s">
        <v>147</v>
      </c>
      <c r="D8" s="62" t="s">
        <v>1135</v>
      </c>
      <c r="E8" s="63" t="s">
        <v>1152</v>
      </c>
      <c r="F8" s="2" t="s">
        <v>260</v>
      </c>
      <c r="G8" s="61" t="s">
        <v>257</v>
      </c>
      <c r="H8" s="64" t="s">
        <v>257</v>
      </c>
      <c r="I8" s="61"/>
      <c r="J8" s="65" t="s">
        <v>261</v>
      </c>
      <c r="K8" s="75"/>
      <c r="L8" s="80">
        <v>1</v>
      </c>
      <c r="M8" s="57">
        <v>0</v>
      </c>
      <c r="N8" s="85">
        <v>0.53</v>
      </c>
      <c r="O8" s="64" t="s">
        <v>155</v>
      </c>
      <c r="P8" s="2" t="s">
        <v>156</v>
      </c>
      <c r="Q8" s="216">
        <f>VLOOKUP(P8,Contingencies!$A$2:$D$7,4,FALSE)</f>
        <v>0.09</v>
      </c>
      <c r="R8" s="53">
        <f t="shared" si="4"/>
        <v>5700.78</v>
      </c>
      <c r="S8" s="67">
        <f t="shared" si="5"/>
        <v>3021.4133999999999</v>
      </c>
      <c r="T8" s="61" t="s">
        <v>1153</v>
      </c>
      <c r="U8" s="61"/>
      <c r="V8" s="61"/>
      <c r="W8" s="61"/>
      <c r="X8" s="61"/>
      <c r="Y8" s="61">
        <v>13800</v>
      </c>
      <c r="Z8" s="61"/>
      <c r="AA8" s="61"/>
      <c r="AB8" s="61"/>
      <c r="AC8" s="61"/>
      <c r="AD8" s="61"/>
      <c r="AE8" s="61"/>
      <c r="AF8" s="61"/>
      <c r="AG8" s="2">
        <f>IF(G8="Labor Hours",SUM(U8:AF8),0)</f>
        <v>0</v>
      </c>
      <c r="AH8" s="51">
        <f t="shared" si="6"/>
        <v>0</v>
      </c>
      <c r="AI8" s="66">
        <f>IF($G8="Labor Hours",U8*$K8*(1+$M8)*$EQ8,U8)</f>
        <v>0</v>
      </c>
      <c r="AJ8" s="66">
        <f>IF($G8="Labor Hours",V8*$K8*(1+$M8)*$EQ8,V8)</f>
        <v>0</v>
      </c>
      <c r="AK8" s="66">
        <f>IF($G8="Labor Hours",W8*$K8*(1+$M8)*$EQ8,W8)</f>
        <v>0</v>
      </c>
      <c r="AL8" s="66">
        <f>IF($G8="Labor Hours",X8*$K8*(1+$M8)*$EQ8,X8)</f>
        <v>0</v>
      </c>
      <c r="AM8" s="66">
        <f>IF($G8="Labor Hours",Y8*$K8*(1+$M8)*$EQ8,Y8)</f>
        <v>13800</v>
      </c>
      <c r="AN8" s="66">
        <f>IF($G8="Labor Hours",Z8*$K8*(1+$M8)*$EQ8,Z8)</f>
        <v>0</v>
      </c>
      <c r="AO8" s="66">
        <f>IF($G8="Labor Hours",AA8*$K8*(1+$M8)*$EQ8,AA8)</f>
        <v>0</v>
      </c>
      <c r="AP8" s="66">
        <f>IF($G8="Labor Hours",AB8*$K8*(1+$M8)*$EQ8,AB8)</f>
        <v>0</v>
      </c>
      <c r="AQ8" s="66">
        <f>IF($G8="Labor Hours",AC8*$K8*(1+$M8)*$EQ8,AC8)</f>
        <v>0</v>
      </c>
      <c r="AR8" s="66">
        <f>IF($G8="Labor Hours",AD8*$K8*(1+$M8)*$EQ8,AD8)</f>
        <v>0</v>
      </c>
      <c r="AS8" s="66">
        <f>IF($G8="Labor Hours",AE8*$K8*(1+$M8)*$EQ8,AE8)</f>
        <v>0</v>
      </c>
      <c r="AT8" s="66">
        <f>IF($G8="Labor Hours",AF8*$K8*(1+$M8)*$EQ8,AF8)</f>
        <v>0</v>
      </c>
      <c r="AU8" s="67">
        <f t="shared" si="7"/>
        <v>13800</v>
      </c>
      <c r="AV8" s="67">
        <f t="shared" si="0"/>
        <v>7314</v>
      </c>
      <c r="AW8" s="67">
        <f t="shared" si="8"/>
        <v>21114</v>
      </c>
      <c r="AX8" s="53" cm="1">
        <f t="array" aca="1" ref="AX8" ca="1">AU8*CELL("contents",$Q8)</f>
        <v>1242</v>
      </c>
      <c r="AY8" s="53" cm="1">
        <f t="array" aca="1" ref="AY8" ca="1">AV8*CELL("contents",$Q8)</f>
        <v>658.26</v>
      </c>
      <c r="AZ8" s="61"/>
      <c r="BA8" s="61"/>
      <c r="BB8" s="61"/>
      <c r="BC8" s="61"/>
      <c r="BD8" s="61">
        <v>13800</v>
      </c>
      <c r="BE8" s="61"/>
      <c r="BF8" s="61"/>
      <c r="BG8" s="61"/>
      <c r="BH8" s="61"/>
      <c r="BI8" s="61"/>
      <c r="BJ8" s="61"/>
      <c r="BK8" s="61"/>
      <c r="BL8" s="2">
        <f t="shared" si="9"/>
        <v>0</v>
      </c>
      <c r="BM8" s="51">
        <f t="shared" si="10"/>
        <v>0</v>
      </c>
      <c r="BN8" s="66">
        <f>IF($G8="Labor Hours",AZ8*$K8*(1+$M8)*$ER8,AZ8)</f>
        <v>0</v>
      </c>
      <c r="BO8" s="66">
        <f>IF($G8="Labor Hours",BA8*$K8*(1+$M8)*$ER8,BA8)</f>
        <v>0</v>
      </c>
      <c r="BP8" s="66">
        <f>IF($G8="Labor Hours",BB8*$K8*(1+$M8)*$ER8,BB8)</f>
        <v>0</v>
      </c>
      <c r="BQ8" s="66">
        <f>IF($G8="Labor Hours",BC8*$K8*(1+$M8)*$ER8,BC8)</f>
        <v>0</v>
      </c>
      <c r="BR8" s="66">
        <f>IF($G8="Labor Hours",BD8*$K8*(1+$M8)*$ER8,BD8)</f>
        <v>13800</v>
      </c>
      <c r="BS8" s="66">
        <f>IF($G8="Labor Hours",BE8*$K8*(1+$M8)*$ER8,BE8)</f>
        <v>0</v>
      </c>
      <c r="BT8" s="66">
        <f>IF($G8="Labor Hours",BF8*$K8*(1+$M8)*$ER8,BF8)</f>
        <v>0</v>
      </c>
      <c r="BU8" s="66">
        <f>IF($G8="Labor Hours",BG8*$K8*(1+$M8)*$ER8,BG8)</f>
        <v>0</v>
      </c>
      <c r="BV8" s="66">
        <f>IF($G8="Labor Hours",BH8*$K8*(1+$M8)*$ER8,BH8)</f>
        <v>0</v>
      </c>
      <c r="BW8" s="66">
        <f>IF($G8="Labor Hours",BI8*$K8*(1+$M8)*$ER8,BI8)</f>
        <v>0</v>
      </c>
      <c r="BX8" s="66">
        <f>IF($G8="Labor Hours",BJ8*$K8*(1+$M8)*$ER8,BJ8)</f>
        <v>0</v>
      </c>
      <c r="BY8" s="66">
        <f>IF($G8="Labor Hours",BK8*$K8*(1+$M8)*$ER8,BK8)</f>
        <v>0</v>
      </c>
      <c r="BZ8" s="67">
        <f t="shared" si="11"/>
        <v>13800</v>
      </c>
      <c r="CA8" s="67">
        <f t="shared" si="1"/>
        <v>7314</v>
      </c>
      <c r="CB8" s="67">
        <f t="shared" si="12"/>
        <v>21114</v>
      </c>
      <c r="CC8" s="53" cm="1">
        <f t="array" aca="1" ref="CC8" ca="1">BZ8*CELL("contents",$Q8)</f>
        <v>1242</v>
      </c>
      <c r="CD8" s="53" cm="1">
        <f t="array" aca="1" ref="CD8" ca="1">CA8*CELL("contents",$Q8)</f>
        <v>658.26</v>
      </c>
      <c r="CE8" s="61"/>
      <c r="CF8" s="61"/>
      <c r="CG8" s="61"/>
      <c r="CH8" s="61"/>
      <c r="CI8" s="61"/>
      <c r="CJ8" s="61">
        <v>13800</v>
      </c>
      <c r="CK8" s="61"/>
      <c r="CL8" s="61"/>
      <c r="CM8" s="61"/>
      <c r="CN8" s="61"/>
      <c r="CO8" s="61"/>
      <c r="CP8" s="61"/>
      <c r="CQ8" s="2">
        <f t="shared" si="13"/>
        <v>0</v>
      </c>
      <c r="CR8" s="51">
        <f t="shared" si="14"/>
        <v>0</v>
      </c>
      <c r="CS8" s="66">
        <f>IF($G8="Labor Hours",CE8*$K8*(1+$M8)*$ES8,CE8)</f>
        <v>0</v>
      </c>
      <c r="CT8" s="66">
        <f>IF($G8="Labor Hours",CF8*$K8*(1+$M8)*$ES8,CF8)</f>
        <v>0</v>
      </c>
      <c r="CU8" s="66">
        <f>IF($G8="Labor Hours",CG8*$K8*(1+$M8)*$ES8,CG8)</f>
        <v>0</v>
      </c>
      <c r="CV8" s="66">
        <f>IF($G8="Labor Hours",CH8*$K8*(1+$M8)*$ES8,CH8)</f>
        <v>0</v>
      </c>
      <c r="CW8" s="66">
        <f>IF($G8="Labor Hours",CI8*$K8*(1+$M8)*$ES8,CI8)</f>
        <v>0</v>
      </c>
      <c r="CX8" s="66">
        <f>IF($G8="Labor Hours",CJ8*$K8*(1+$M8)*$ES8,CJ8)</f>
        <v>13800</v>
      </c>
      <c r="CY8" s="66">
        <f>IF($G8="Labor Hours",CK8*$K8*(1+$M8)*$ES8,CK8)</f>
        <v>0</v>
      </c>
      <c r="CZ8" s="66">
        <f>IF($G8="Labor Hours",CL8*$K8*(1+$M8)*$ES8,CL8)</f>
        <v>0</v>
      </c>
      <c r="DA8" s="66">
        <f>IF($G8="Labor Hours",CM8*$K8*(1+$M8)*$ES8,CM8)</f>
        <v>0</v>
      </c>
      <c r="DB8" s="66">
        <f>IF($G8="Labor Hours",CN8*$K8*(1+$M8)*$ES8,CN8)</f>
        <v>0</v>
      </c>
      <c r="DC8" s="66">
        <f>IF($G8="Labor Hours",CO8*$K8*(1+$M8)*$ES8,CO8)</f>
        <v>0</v>
      </c>
      <c r="DD8" s="66">
        <f>IF($G8="Labor Hours",CP8*$K8*(1+$M8)*$ES8,CP8)</f>
        <v>0</v>
      </c>
      <c r="DE8" s="67">
        <f t="shared" si="15"/>
        <v>13800</v>
      </c>
      <c r="DF8" s="67">
        <f t="shared" si="2"/>
        <v>7314</v>
      </c>
      <c r="DG8" s="67">
        <f t="shared" si="16"/>
        <v>21114</v>
      </c>
      <c r="DH8" s="53" cm="1">
        <f t="array" aca="1" ref="DH8" ca="1">DE8*CELL("contents",$Q8)</f>
        <v>1242</v>
      </c>
      <c r="DI8" s="53" cm="1">
        <f t="array" aca="1" ref="DI8" ca="1">DF8*CELL("contents",$Q8)</f>
        <v>658.26</v>
      </c>
      <c r="DJ8" s="61"/>
      <c r="DK8" s="61"/>
      <c r="DL8" s="61"/>
      <c r="DM8" s="61"/>
      <c r="DN8" s="61"/>
      <c r="DO8" s="61"/>
      <c r="DP8" s="61"/>
      <c r="DQ8" s="61"/>
      <c r="DR8" s="61"/>
      <c r="DS8" s="2"/>
      <c r="DT8" s="2"/>
      <c r="DU8" s="2"/>
      <c r="DV8" s="2">
        <f t="shared" si="17"/>
        <v>0</v>
      </c>
      <c r="DW8" s="51">
        <f t="shared" si="18"/>
        <v>0</v>
      </c>
      <c r="DX8" s="66">
        <f>IF($G8="Labor Hours",DJ8*$K8*(1+$M8)*$ET8,DJ8)</f>
        <v>0</v>
      </c>
      <c r="DY8" s="66">
        <f>IF($G8="Labor Hours",DK8*$K8*(1+$M8)*$ET8,DK8)</f>
        <v>0</v>
      </c>
      <c r="DZ8" s="66">
        <f>IF($G8="Labor Hours",DL8*$K8*(1+$M8)*$ET8,DL8)</f>
        <v>0</v>
      </c>
      <c r="EA8" s="66">
        <f>IF($G8="Labor Hours",DM8*$K8*(1+$M8)*$ET8,DM8)</f>
        <v>0</v>
      </c>
      <c r="EB8" s="66">
        <f>IF($G8="Labor Hours",DN8*$K8*(1+$M8)*$ET8,DN8)</f>
        <v>0</v>
      </c>
      <c r="EC8" s="66">
        <f>IF($G8="Labor Hours",DO8*$K8*(1+$M8)*$ET8,DO8)</f>
        <v>0</v>
      </c>
      <c r="ED8" s="66">
        <f>IF($G8="Labor Hours",DP8*$K8*(1+$M8)*$ET8,DP8)</f>
        <v>0</v>
      </c>
      <c r="EE8" s="66">
        <f>IF($G8="Labor Hours",DQ8*$K8*(1+$M8)*$ET8,DQ8)</f>
        <v>0</v>
      </c>
      <c r="EF8" s="66">
        <f>IF($G8="Labor Hours",DR8*$K8*(1+$M8)*$ET8,DR8)</f>
        <v>0</v>
      </c>
      <c r="EG8" s="66">
        <f>IF($G8="Labor Hours",DS8*$K8*(1+$M8)*$ET8,DS8)</f>
        <v>0</v>
      </c>
      <c r="EH8" s="66">
        <f>IF($G8="Labor Hours",DT8*$K8*(1+$M8)*$ET8,DT8)</f>
        <v>0</v>
      </c>
      <c r="EI8" s="66">
        <f>IF($G8="Labor Hours",DU8*$K8*(1+$M8)*$ET8,DU8)</f>
        <v>0</v>
      </c>
      <c r="EJ8" s="67">
        <f t="shared" si="19"/>
        <v>0</v>
      </c>
      <c r="EK8" s="67">
        <f t="shared" si="3"/>
        <v>0</v>
      </c>
      <c r="EL8" s="67">
        <f t="shared" si="20"/>
        <v>0</v>
      </c>
      <c r="EM8" s="53" cm="1">
        <f t="array" aca="1" ref="EM8" ca="1">EJ8*CELL("contents",$Q8)</f>
        <v>0</v>
      </c>
      <c r="EN8" s="53" cm="1">
        <f t="array" aca="1" ref="EN8" ca="1">EK8*CELL("contents",$Q8)</f>
        <v>0</v>
      </c>
      <c r="EO8" s="68">
        <f t="shared" si="21"/>
        <v>63342</v>
      </c>
      <c r="EP8" s="2">
        <v>1</v>
      </c>
      <c r="EQ8" s="2">
        <f t="shared" ref="EQ8:ET8" si="28">EP8*1.0215</f>
        <v>1.0215000000000001</v>
      </c>
      <c r="ER8" s="2">
        <f t="shared" si="28"/>
        <v>1.0434622500000001</v>
      </c>
      <c r="ES8" s="2">
        <f t="shared" si="28"/>
        <v>1.0658966883750003</v>
      </c>
      <c r="ET8" s="2">
        <f t="shared" si="28"/>
        <v>1.0888134671750629</v>
      </c>
      <c r="EU8" s="69">
        <f>IF($G8="Labor Hours",$K8*$AG8*EQ8,0)</f>
        <v>0</v>
      </c>
      <c r="EV8" s="69">
        <f>IF($G8="Labor Hours",$K8*$BL8*ER8,0)</f>
        <v>0</v>
      </c>
      <c r="EW8" s="69">
        <f>IF($G8="Labor Hours",$K8*$CQ8*ES8,0)</f>
        <v>0</v>
      </c>
      <c r="EX8" s="69">
        <f>IF($G8="Labor Hours",$K8*$DV8*ET8,0)</f>
        <v>0</v>
      </c>
      <c r="EY8" s="69">
        <f t="shared" si="23"/>
        <v>0</v>
      </c>
      <c r="EZ8" s="69">
        <f t="shared" si="23"/>
        <v>0</v>
      </c>
      <c r="FA8" s="69">
        <f t="shared" si="23"/>
        <v>0</v>
      </c>
      <c r="FB8" s="69">
        <f t="shared" si="23"/>
        <v>0</v>
      </c>
      <c r="FC8" t="s">
        <v>1529</v>
      </c>
    </row>
    <row r="9" spans="1:159" x14ac:dyDescent="0.25">
      <c r="A9" s="2">
        <v>1.1000000000000001</v>
      </c>
      <c r="B9" s="2" t="s">
        <v>1134</v>
      </c>
      <c r="C9" s="61" t="s">
        <v>147</v>
      </c>
      <c r="D9" s="62" t="s">
        <v>1135</v>
      </c>
      <c r="E9" s="63" t="s">
        <v>1154</v>
      </c>
      <c r="F9" s="2" t="s">
        <v>260</v>
      </c>
      <c r="G9" s="61" t="s">
        <v>257</v>
      </c>
      <c r="H9" s="64" t="s">
        <v>257</v>
      </c>
      <c r="I9" s="61"/>
      <c r="J9" s="65" t="s">
        <v>261</v>
      </c>
      <c r="K9" s="75"/>
      <c r="L9" s="80">
        <v>1</v>
      </c>
      <c r="M9" s="57">
        <v>0</v>
      </c>
      <c r="N9" s="85">
        <v>0.53</v>
      </c>
      <c r="O9" s="64" t="s">
        <v>155</v>
      </c>
      <c r="P9" s="2" t="s">
        <v>156</v>
      </c>
      <c r="Q9" s="216">
        <f>VLOOKUP(P9,Contingencies!$A$2:$D$7,4,FALSE)</f>
        <v>0.09</v>
      </c>
      <c r="R9" s="53">
        <f t="shared" si="4"/>
        <v>6196.5</v>
      </c>
      <c r="S9" s="67">
        <f t="shared" si="5"/>
        <v>3284.145</v>
      </c>
      <c r="T9" s="61"/>
      <c r="U9" s="61"/>
      <c r="V9" s="61"/>
      <c r="W9" s="61"/>
      <c r="X9" s="61"/>
      <c r="Y9" s="61"/>
      <c r="Z9" s="61"/>
      <c r="AA9" s="61"/>
      <c r="AB9" s="61">
        <v>14400</v>
      </c>
      <c r="AC9" s="61"/>
      <c r="AD9" s="61"/>
      <c r="AE9" s="61"/>
      <c r="AF9" s="61"/>
      <c r="AG9" s="2">
        <f>IF(G9="Labor Hours",SUM(U9:AF9),0)</f>
        <v>0</v>
      </c>
      <c r="AH9" s="51">
        <f t="shared" si="6"/>
        <v>0</v>
      </c>
      <c r="AI9" s="66">
        <f>IF($G9="Labor Hours",U9*$K9*(1+$M9)*$EQ9,U9)</f>
        <v>0</v>
      </c>
      <c r="AJ9" s="66">
        <f>IF($G9="Labor Hours",V9*$K9*(1+$M9)*$EQ9,V9)</f>
        <v>0</v>
      </c>
      <c r="AK9" s="66">
        <f>IF($G9="Labor Hours",W9*$K9*(1+$M9)*$EQ9,W9)</f>
        <v>0</v>
      </c>
      <c r="AL9" s="66">
        <f>IF($G9="Labor Hours",X9*$K9*(1+$M9)*$EQ9,X9)</f>
        <v>0</v>
      </c>
      <c r="AM9" s="66">
        <f>IF($G9="Labor Hours",Y9*$K9*(1+$M9)*$EQ9,Y9)</f>
        <v>0</v>
      </c>
      <c r="AN9" s="66">
        <f>IF($G9="Labor Hours",Z9*$K9*(1+$M9)*$EQ9,Z9)</f>
        <v>0</v>
      </c>
      <c r="AO9" s="66">
        <f>IF($G9="Labor Hours",AA9*$K9*(1+$M9)*$EQ9,AA9)</f>
        <v>0</v>
      </c>
      <c r="AP9" s="66">
        <f>IF($G9="Labor Hours",AB9*$K9*(1+$M9)*$EQ9,AB9)</f>
        <v>14400</v>
      </c>
      <c r="AQ9" s="66">
        <f>IF($G9="Labor Hours",AC9*$K9*(1+$M9)*$EQ9,AC9)</f>
        <v>0</v>
      </c>
      <c r="AR9" s="66">
        <f>IF($G9="Labor Hours",AD9*$K9*(1+$M9)*$EQ9,AD9)</f>
        <v>0</v>
      </c>
      <c r="AS9" s="66">
        <f>IF($G9="Labor Hours",AE9*$K9*(1+$M9)*$EQ9,AE9)</f>
        <v>0</v>
      </c>
      <c r="AT9" s="66">
        <f>IF($G9="Labor Hours",AF9*$K9*(1+$M9)*$EQ9,AF9)</f>
        <v>0</v>
      </c>
      <c r="AU9" s="67">
        <f t="shared" si="7"/>
        <v>14400</v>
      </c>
      <c r="AV9" s="67">
        <f t="shared" si="0"/>
        <v>7632</v>
      </c>
      <c r="AW9" s="67">
        <f t="shared" si="8"/>
        <v>22032</v>
      </c>
      <c r="AX9" s="53" cm="1">
        <f t="array" aca="1" ref="AX9" ca="1">AU9*CELL("contents",$Q9)</f>
        <v>1296</v>
      </c>
      <c r="AY9" s="53" cm="1">
        <f t="array" aca="1" ref="AY9" ca="1">AV9*CELL("contents",$Q9)</f>
        <v>686.88</v>
      </c>
      <c r="AZ9" s="61"/>
      <c r="BA9" s="61"/>
      <c r="BB9" s="61"/>
      <c r="BC9" s="61"/>
      <c r="BD9" s="61"/>
      <c r="BE9" s="61"/>
      <c r="BF9" s="61"/>
      <c r="BG9" s="61">
        <v>14400</v>
      </c>
      <c r="BH9" s="61"/>
      <c r="BI9" s="61"/>
      <c r="BJ9" s="61"/>
      <c r="BK9" s="61"/>
      <c r="BL9" s="2">
        <f t="shared" si="9"/>
        <v>0</v>
      </c>
      <c r="BM9" s="51">
        <f t="shared" si="10"/>
        <v>0</v>
      </c>
      <c r="BN9" s="66">
        <f>IF($G9="Labor Hours",AZ9*$K9*(1+$M9)*$ER9,AZ9)</f>
        <v>0</v>
      </c>
      <c r="BO9" s="66">
        <f>IF($G9="Labor Hours",BA9*$K9*(1+$M9)*$ER9,BA9)</f>
        <v>0</v>
      </c>
      <c r="BP9" s="66">
        <f>IF($G9="Labor Hours",BB9*$K9*(1+$M9)*$ER9,BB9)</f>
        <v>0</v>
      </c>
      <c r="BQ9" s="66">
        <f>IF($G9="Labor Hours",BC9*$K9*(1+$M9)*$ER9,BC9)</f>
        <v>0</v>
      </c>
      <c r="BR9" s="66">
        <f>IF($G9="Labor Hours",BD9*$K9*(1+$M9)*$ER9,BD9)</f>
        <v>0</v>
      </c>
      <c r="BS9" s="66">
        <f>IF($G9="Labor Hours",BE9*$K9*(1+$M9)*$ER9,BE9)</f>
        <v>0</v>
      </c>
      <c r="BT9" s="66">
        <f>IF($G9="Labor Hours",BF9*$K9*(1+$M9)*$ER9,BF9)</f>
        <v>0</v>
      </c>
      <c r="BU9" s="66">
        <f>IF($G9="Labor Hours",BG9*$K9*(1+$M9)*$ER9,BG9)</f>
        <v>14400</v>
      </c>
      <c r="BV9" s="66">
        <f>IF($G9="Labor Hours",BH9*$K9*(1+$M9)*$ER9,BH9)</f>
        <v>0</v>
      </c>
      <c r="BW9" s="66">
        <f>IF($G9="Labor Hours",BI9*$K9*(1+$M9)*$ER9,BI9)</f>
        <v>0</v>
      </c>
      <c r="BX9" s="66">
        <f>IF($G9="Labor Hours",BJ9*$K9*(1+$M9)*$ER9,BJ9)</f>
        <v>0</v>
      </c>
      <c r="BY9" s="66">
        <f>IF($G9="Labor Hours",BK9*$K9*(1+$M9)*$ER9,BK9)</f>
        <v>0</v>
      </c>
      <c r="BZ9" s="67">
        <f t="shared" si="11"/>
        <v>14400</v>
      </c>
      <c r="CA9" s="67">
        <f t="shared" si="1"/>
        <v>7632</v>
      </c>
      <c r="CB9" s="67">
        <f t="shared" si="12"/>
        <v>22032</v>
      </c>
      <c r="CC9" s="53" cm="1">
        <f t="array" aca="1" ref="CC9" ca="1">BZ9*CELL("contents",$Q9)</f>
        <v>1296</v>
      </c>
      <c r="CD9" s="53" cm="1">
        <f t="array" aca="1" ref="CD9" ca="1">CA9*CELL("contents",$Q9)</f>
        <v>686.88</v>
      </c>
      <c r="CE9" s="61"/>
      <c r="CF9" s="61"/>
      <c r="CG9" s="61"/>
      <c r="CH9" s="61"/>
      <c r="CI9" s="61"/>
      <c r="CJ9" s="61"/>
      <c r="CK9" s="61"/>
      <c r="CL9" s="61">
        <v>14400</v>
      </c>
      <c r="CM9" s="61"/>
      <c r="CN9" s="61"/>
      <c r="CO9" s="61"/>
      <c r="CP9" s="61"/>
      <c r="CQ9" s="2">
        <f t="shared" si="13"/>
        <v>0</v>
      </c>
      <c r="CR9" s="51">
        <f t="shared" si="14"/>
        <v>0</v>
      </c>
      <c r="CS9" s="66">
        <f>IF($G9="Labor Hours",CE9*$K9*(1+$M9)*$ES9,CE9)</f>
        <v>0</v>
      </c>
      <c r="CT9" s="66">
        <f>IF($G9="Labor Hours",CF9*$K9*(1+$M9)*$ES9,CF9)</f>
        <v>0</v>
      </c>
      <c r="CU9" s="66">
        <f>IF($G9="Labor Hours",CG9*$K9*(1+$M9)*$ES9,CG9)</f>
        <v>0</v>
      </c>
      <c r="CV9" s="66">
        <f>IF($G9="Labor Hours",CH9*$K9*(1+$M9)*$ES9,CH9)</f>
        <v>0</v>
      </c>
      <c r="CW9" s="66">
        <f>IF($G9="Labor Hours",CI9*$K9*(1+$M9)*$ES9,CI9)</f>
        <v>0</v>
      </c>
      <c r="CX9" s="66">
        <f>IF($G9="Labor Hours",CJ9*$K9*(1+$M9)*$ES9,CJ9)</f>
        <v>0</v>
      </c>
      <c r="CY9" s="66">
        <f>IF($G9="Labor Hours",CK9*$K9*(1+$M9)*$ES9,CK9)</f>
        <v>0</v>
      </c>
      <c r="CZ9" s="66">
        <f>IF($G9="Labor Hours",CL9*$K9*(1+$M9)*$ES9,CL9)</f>
        <v>14400</v>
      </c>
      <c r="DA9" s="66">
        <f>IF($G9="Labor Hours",CM9*$K9*(1+$M9)*$ES9,CM9)</f>
        <v>0</v>
      </c>
      <c r="DB9" s="66">
        <f>IF($G9="Labor Hours",CN9*$K9*(1+$M9)*$ES9,CN9)</f>
        <v>0</v>
      </c>
      <c r="DC9" s="66">
        <f>IF($G9="Labor Hours",CO9*$K9*(1+$M9)*$ES9,CO9)</f>
        <v>0</v>
      </c>
      <c r="DD9" s="66">
        <f>IF($G9="Labor Hours",CP9*$K9*(1+$M9)*$ES9,CP9)</f>
        <v>0</v>
      </c>
      <c r="DE9" s="67">
        <f t="shared" si="15"/>
        <v>14400</v>
      </c>
      <c r="DF9" s="67">
        <f t="shared" si="2"/>
        <v>7632</v>
      </c>
      <c r="DG9" s="67">
        <f t="shared" si="16"/>
        <v>22032</v>
      </c>
      <c r="DH9" s="53" cm="1">
        <f t="array" aca="1" ref="DH9" ca="1">DE9*CELL("contents",$Q9)</f>
        <v>1296</v>
      </c>
      <c r="DI9" s="53" cm="1">
        <f t="array" aca="1" ref="DI9" ca="1">DF9*CELL("contents",$Q9)</f>
        <v>686.88</v>
      </c>
      <c r="DJ9" s="61">
        <v>1800</v>
      </c>
      <c r="DK9" s="61"/>
      <c r="DL9" s="61"/>
      <c r="DM9" s="61"/>
      <c r="DN9" s="61"/>
      <c r="DO9" s="61"/>
      <c r="DP9" s="61"/>
      <c r="DQ9" s="61"/>
      <c r="DR9" s="61"/>
      <c r="DS9" s="2"/>
      <c r="DT9" s="2"/>
      <c r="DU9" s="2"/>
      <c r="DV9" s="2">
        <f t="shared" si="17"/>
        <v>0</v>
      </c>
      <c r="DW9" s="51">
        <f t="shared" si="18"/>
        <v>0</v>
      </c>
      <c r="DX9" s="66">
        <f>IF($G9="Labor Hours",DJ9*$K9*(1+$M9)*$ET9,DJ9)</f>
        <v>1800</v>
      </c>
      <c r="DY9" s="66">
        <f>IF($G9="Labor Hours",DK9*$K9*(1+$M9)*$ET9,DK9)</f>
        <v>0</v>
      </c>
      <c r="DZ9" s="66">
        <f>IF($G9="Labor Hours",DL9*$K9*(1+$M9)*$ET9,DL9)</f>
        <v>0</v>
      </c>
      <c r="EA9" s="66">
        <f>IF($G9="Labor Hours",DM9*$K9*(1+$M9)*$ET9,DM9)</f>
        <v>0</v>
      </c>
      <c r="EB9" s="66">
        <f>IF($G9="Labor Hours",DN9*$K9*(1+$M9)*$ET9,DN9)</f>
        <v>0</v>
      </c>
      <c r="EC9" s="66">
        <f>IF($G9="Labor Hours",DO9*$K9*(1+$M9)*$ET9,DO9)</f>
        <v>0</v>
      </c>
      <c r="ED9" s="66">
        <f>IF($G9="Labor Hours",DP9*$K9*(1+$M9)*$ET9,DP9)</f>
        <v>0</v>
      </c>
      <c r="EE9" s="66">
        <f>IF($G9="Labor Hours",DQ9*$K9*(1+$M9)*$ET9,DQ9)</f>
        <v>0</v>
      </c>
      <c r="EF9" s="66">
        <f>IF($G9="Labor Hours",DR9*$K9*(1+$M9)*$ET9,DR9)</f>
        <v>0</v>
      </c>
      <c r="EG9" s="66">
        <f>IF($G9="Labor Hours",DS9*$K9*(1+$M9)*$ET9,DS9)</f>
        <v>0</v>
      </c>
      <c r="EH9" s="66">
        <f>IF($G9="Labor Hours",DT9*$K9*(1+$M9)*$ET9,DT9)</f>
        <v>0</v>
      </c>
      <c r="EI9" s="66">
        <f>IF($G9="Labor Hours",DU9*$K9*(1+$M9)*$ET9,DU9)</f>
        <v>0</v>
      </c>
      <c r="EJ9" s="67">
        <f t="shared" si="19"/>
        <v>1800</v>
      </c>
      <c r="EK9" s="67">
        <f t="shared" si="3"/>
        <v>954</v>
      </c>
      <c r="EL9" s="67">
        <f t="shared" si="20"/>
        <v>2754</v>
      </c>
      <c r="EM9" s="53" cm="1">
        <f t="array" aca="1" ref="EM9" ca="1">EJ9*CELL("contents",$Q9)</f>
        <v>162</v>
      </c>
      <c r="EN9" s="53" cm="1">
        <f t="array" aca="1" ref="EN9" ca="1">EK9*CELL("contents",$Q9)</f>
        <v>85.86</v>
      </c>
      <c r="EO9" s="68">
        <f t="shared" si="21"/>
        <v>68850</v>
      </c>
      <c r="EP9" s="2">
        <v>1</v>
      </c>
      <c r="EQ9" s="2">
        <f t="shared" ref="EQ9:ET9" si="29">EP9*1.0215</f>
        <v>1.0215000000000001</v>
      </c>
      <c r="ER9" s="2">
        <f t="shared" si="29"/>
        <v>1.0434622500000001</v>
      </c>
      <c r="ES9" s="2">
        <f t="shared" si="29"/>
        <v>1.0658966883750003</v>
      </c>
      <c r="ET9" s="2">
        <f t="shared" si="29"/>
        <v>1.0888134671750629</v>
      </c>
      <c r="EU9" s="69">
        <f>IF($G9="Labor Hours",$K9*$AG9*EQ9,0)</f>
        <v>0</v>
      </c>
      <c r="EV9" s="69">
        <f>IF($G9="Labor Hours",$K9*$BL9*ER9,0)</f>
        <v>0</v>
      </c>
      <c r="EW9" s="69">
        <f>IF($G9="Labor Hours",$K9*$CQ9*ES9,0)</f>
        <v>0</v>
      </c>
      <c r="EX9" s="69">
        <f>IF($G9="Labor Hours",$K9*$DV9*ET9,0)</f>
        <v>0</v>
      </c>
      <c r="EY9" s="69">
        <f t="shared" si="23"/>
        <v>0</v>
      </c>
      <c r="EZ9" s="69">
        <f t="shared" si="23"/>
        <v>0</v>
      </c>
      <c r="FA9" s="69">
        <f t="shared" si="23"/>
        <v>0</v>
      </c>
      <c r="FB9" s="69">
        <f t="shared" si="23"/>
        <v>0</v>
      </c>
      <c r="FC9" t="s">
        <v>1529</v>
      </c>
    </row>
    <row r="10" spans="1:159" x14ac:dyDescent="0.25">
      <c r="A10" s="2">
        <v>1.1000000000000001</v>
      </c>
      <c r="B10" s="2" t="s">
        <v>1134</v>
      </c>
      <c r="C10" s="61" t="s">
        <v>147</v>
      </c>
      <c r="D10" s="62" t="s">
        <v>1135</v>
      </c>
      <c r="E10" s="63" t="s">
        <v>1154</v>
      </c>
      <c r="F10" s="2" t="s">
        <v>966</v>
      </c>
      <c r="G10" s="61" t="s">
        <v>257</v>
      </c>
      <c r="H10" s="64" t="s">
        <v>257</v>
      </c>
      <c r="I10" s="61"/>
      <c r="J10" s="65" t="s">
        <v>261</v>
      </c>
      <c r="K10" s="75"/>
      <c r="L10" s="80">
        <v>1</v>
      </c>
      <c r="M10" s="57">
        <v>0</v>
      </c>
      <c r="N10" s="85">
        <v>0.53</v>
      </c>
      <c r="O10" s="64" t="s">
        <v>155</v>
      </c>
      <c r="P10" s="2" t="s">
        <v>156</v>
      </c>
      <c r="Q10" s="216">
        <f>VLOOKUP(P10,Contingencies!$A$2:$D$7,4,FALSE)</f>
        <v>0.09</v>
      </c>
      <c r="R10" s="53">
        <f t="shared" si="4"/>
        <v>3965.7599999999998</v>
      </c>
      <c r="S10" s="67">
        <f t="shared" si="5"/>
        <v>2101.8528000000001</v>
      </c>
      <c r="T10" s="61"/>
      <c r="U10" s="61"/>
      <c r="V10" s="61"/>
      <c r="W10" s="61"/>
      <c r="X10" s="61"/>
      <c r="Y10" s="61"/>
      <c r="Z10" s="61"/>
      <c r="AA10" s="61"/>
      <c r="AB10" s="61">
        <v>9600</v>
      </c>
      <c r="AC10" s="61"/>
      <c r="AD10" s="61"/>
      <c r="AE10" s="61"/>
      <c r="AF10" s="61"/>
      <c r="AG10" s="2">
        <f>IF(G10="Labor Hours",SUM(U10:AF10),0)</f>
        <v>0</v>
      </c>
      <c r="AH10" s="51">
        <f t="shared" si="6"/>
        <v>0</v>
      </c>
      <c r="AI10" s="66">
        <f>IF($G10="Labor Hours",U10*$K10*(1+$M10)*$EQ10,U10)</f>
        <v>0</v>
      </c>
      <c r="AJ10" s="66">
        <f>IF($G10="Labor Hours",V10*$K10*(1+$M10)*$EQ10,V10)</f>
        <v>0</v>
      </c>
      <c r="AK10" s="66">
        <f>IF($G10="Labor Hours",W10*$K10*(1+$M10)*$EQ10,W10)</f>
        <v>0</v>
      </c>
      <c r="AL10" s="66">
        <f>IF($G10="Labor Hours",X10*$K10*(1+$M10)*$EQ10,X10)</f>
        <v>0</v>
      </c>
      <c r="AM10" s="66">
        <f>IF($G10="Labor Hours",Y10*$K10*(1+$M10)*$EQ10,Y10)</f>
        <v>0</v>
      </c>
      <c r="AN10" s="66">
        <f>IF($G10="Labor Hours",Z10*$K10*(1+$M10)*$EQ10,Z10)</f>
        <v>0</v>
      </c>
      <c r="AO10" s="66">
        <f>IF($G10="Labor Hours",AA10*$K10*(1+$M10)*$EQ10,AA10)</f>
        <v>0</v>
      </c>
      <c r="AP10" s="66">
        <f>IF($G10="Labor Hours",AB10*$K10*(1+$M10)*$EQ10,AB10)</f>
        <v>9600</v>
      </c>
      <c r="AQ10" s="66">
        <f>IF($G10="Labor Hours",AC10*$K10*(1+$M10)*$EQ10,AC10)</f>
        <v>0</v>
      </c>
      <c r="AR10" s="66">
        <f>IF($G10="Labor Hours",AD10*$K10*(1+$M10)*$EQ10,AD10)</f>
        <v>0</v>
      </c>
      <c r="AS10" s="66">
        <f>IF($G10="Labor Hours",AE10*$K10*(1+$M10)*$EQ10,AE10)</f>
        <v>0</v>
      </c>
      <c r="AT10" s="66">
        <f>IF($G10="Labor Hours",AF10*$K10*(1+$M10)*$EQ10,AF10)</f>
        <v>0</v>
      </c>
      <c r="AU10" s="67">
        <f t="shared" si="7"/>
        <v>9600</v>
      </c>
      <c r="AV10" s="67">
        <f t="shared" si="0"/>
        <v>5088</v>
      </c>
      <c r="AW10" s="67">
        <f t="shared" si="8"/>
        <v>14688</v>
      </c>
      <c r="AX10" s="53" cm="1">
        <f t="array" aca="1" ref="AX10" ca="1">AU10*CELL("contents",$Q10)</f>
        <v>864</v>
      </c>
      <c r="AY10" s="53" cm="1">
        <f t="array" aca="1" ref="AY10" ca="1">AV10*CELL("contents",$Q10)</f>
        <v>457.91999999999996</v>
      </c>
      <c r="AZ10" s="61"/>
      <c r="BA10" s="61"/>
      <c r="BB10" s="61"/>
      <c r="BC10" s="61"/>
      <c r="BD10" s="61"/>
      <c r="BE10" s="61"/>
      <c r="BF10" s="61"/>
      <c r="BG10" s="61">
        <v>9600</v>
      </c>
      <c r="BH10" s="61"/>
      <c r="BI10" s="61"/>
      <c r="BJ10" s="61"/>
      <c r="BK10" s="61"/>
      <c r="BL10" s="2">
        <f t="shared" si="9"/>
        <v>0</v>
      </c>
      <c r="BM10" s="51">
        <f t="shared" si="10"/>
        <v>0</v>
      </c>
      <c r="BN10" s="66">
        <f>IF($G10="Labor Hours",AZ10*$K10*(1+$M10)*$ER10,AZ10)</f>
        <v>0</v>
      </c>
      <c r="BO10" s="66">
        <f>IF($G10="Labor Hours",BA10*$K10*(1+$M10)*$ER10,BA10)</f>
        <v>0</v>
      </c>
      <c r="BP10" s="66">
        <f>IF($G10="Labor Hours",BB10*$K10*(1+$M10)*$ER10,BB10)</f>
        <v>0</v>
      </c>
      <c r="BQ10" s="66">
        <f>IF($G10="Labor Hours",BC10*$K10*(1+$M10)*$ER10,BC10)</f>
        <v>0</v>
      </c>
      <c r="BR10" s="66">
        <f>IF($G10="Labor Hours",BD10*$K10*(1+$M10)*$ER10,BD10)</f>
        <v>0</v>
      </c>
      <c r="BS10" s="66">
        <f>IF($G10="Labor Hours",BE10*$K10*(1+$M10)*$ER10,BE10)</f>
        <v>0</v>
      </c>
      <c r="BT10" s="66">
        <f>IF($G10="Labor Hours",BF10*$K10*(1+$M10)*$ER10,BF10)</f>
        <v>0</v>
      </c>
      <c r="BU10" s="66">
        <f>IF($G10="Labor Hours",BG10*$K10*(1+$M10)*$ER10,BG10)</f>
        <v>9600</v>
      </c>
      <c r="BV10" s="66">
        <f>IF($G10="Labor Hours",BH10*$K10*(1+$M10)*$ER10,BH10)</f>
        <v>0</v>
      </c>
      <c r="BW10" s="66">
        <f>IF($G10="Labor Hours",BI10*$K10*(1+$M10)*$ER10,BI10)</f>
        <v>0</v>
      </c>
      <c r="BX10" s="66">
        <f>IF($G10="Labor Hours",BJ10*$K10*(1+$M10)*$ER10,BJ10)</f>
        <v>0</v>
      </c>
      <c r="BY10" s="66">
        <f>IF($G10="Labor Hours",BK10*$K10*(1+$M10)*$ER10,BK10)</f>
        <v>0</v>
      </c>
      <c r="BZ10" s="67">
        <f t="shared" si="11"/>
        <v>9600</v>
      </c>
      <c r="CA10" s="67">
        <f t="shared" si="1"/>
        <v>5088</v>
      </c>
      <c r="CB10" s="67">
        <f t="shared" si="12"/>
        <v>14688</v>
      </c>
      <c r="CC10" s="53" cm="1">
        <f t="array" aca="1" ref="CC10" ca="1">BZ10*CELL("contents",$Q10)</f>
        <v>864</v>
      </c>
      <c r="CD10" s="53" cm="1">
        <f t="array" aca="1" ref="CD10" ca="1">CA10*CELL("contents",$Q10)</f>
        <v>457.91999999999996</v>
      </c>
      <c r="CE10" s="61"/>
      <c r="CF10" s="61"/>
      <c r="CG10" s="61"/>
      <c r="CH10" s="61"/>
      <c r="CI10" s="61"/>
      <c r="CJ10" s="61"/>
      <c r="CK10" s="61"/>
      <c r="CL10" s="61">
        <v>9600</v>
      </c>
      <c r="CM10" s="61"/>
      <c r="CN10" s="61"/>
      <c r="CO10" s="61"/>
      <c r="CP10" s="61"/>
      <c r="CQ10" s="2">
        <f t="shared" si="13"/>
        <v>0</v>
      </c>
      <c r="CR10" s="51">
        <f t="shared" si="14"/>
        <v>0</v>
      </c>
      <c r="CS10" s="66">
        <f>IF($G10="Labor Hours",CE10*$K10*(1+$M10)*$ES10,CE10)</f>
        <v>0</v>
      </c>
      <c r="CT10" s="66">
        <f>IF($G10="Labor Hours",CF10*$K10*(1+$M10)*$ES10,CF10)</f>
        <v>0</v>
      </c>
      <c r="CU10" s="66">
        <f>IF($G10="Labor Hours",CG10*$K10*(1+$M10)*$ES10,CG10)</f>
        <v>0</v>
      </c>
      <c r="CV10" s="66">
        <f>IF($G10="Labor Hours",CH10*$K10*(1+$M10)*$ES10,CH10)</f>
        <v>0</v>
      </c>
      <c r="CW10" s="66">
        <f>IF($G10="Labor Hours",CI10*$K10*(1+$M10)*$ES10,CI10)</f>
        <v>0</v>
      </c>
      <c r="CX10" s="66">
        <f>IF($G10="Labor Hours",CJ10*$K10*(1+$M10)*$ES10,CJ10)</f>
        <v>0</v>
      </c>
      <c r="CY10" s="66">
        <f>IF($G10="Labor Hours",CK10*$K10*(1+$M10)*$ES10,CK10)</f>
        <v>0</v>
      </c>
      <c r="CZ10" s="66">
        <f>IF($G10="Labor Hours",CL10*$K10*(1+$M10)*$ES10,CL10)</f>
        <v>9600</v>
      </c>
      <c r="DA10" s="66">
        <f>IF($G10="Labor Hours",CM10*$K10*(1+$M10)*$ES10,CM10)</f>
        <v>0</v>
      </c>
      <c r="DB10" s="66">
        <f>IF($G10="Labor Hours",CN10*$K10*(1+$M10)*$ES10,CN10)</f>
        <v>0</v>
      </c>
      <c r="DC10" s="66">
        <f>IF($G10="Labor Hours",CO10*$K10*(1+$M10)*$ES10,CO10)</f>
        <v>0</v>
      </c>
      <c r="DD10" s="66">
        <f>IF($G10="Labor Hours",CP10*$K10*(1+$M10)*$ES10,CP10)</f>
        <v>0</v>
      </c>
      <c r="DE10" s="67">
        <f t="shared" si="15"/>
        <v>9600</v>
      </c>
      <c r="DF10" s="67">
        <f t="shared" si="2"/>
        <v>5088</v>
      </c>
      <c r="DG10" s="67">
        <f t="shared" si="16"/>
        <v>14688</v>
      </c>
      <c r="DH10" s="53" cm="1">
        <f t="array" aca="1" ref="DH10" ca="1">DE10*CELL("contents",$Q10)</f>
        <v>864</v>
      </c>
      <c r="DI10" s="53" cm="1">
        <f t="array" aca="1" ref="DI10" ca="1">DF10*CELL("contents",$Q10)</f>
        <v>457.91999999999996</v>
      </c>
      <c r="DJ10" s="61"/>
      <c r="DK10" s="61"/>
      <c r="DL10" s="61"/>
      <c r="DM10" s="61"/>
      <c r="DN10" s="61"/>
      <c r="DO10" s="61"/>
      <c r="DP10" s="61"/>
      <c r="DQ10" s="61"/>
      <c r="DR10" s="61"/>
      <c r="DS10" s="2"/>
      <c r="DT10" s="2"/>
      <c r="DU10" s="2"/>
      <c r="DV10" s="2">
        <f t="shared" si="17"/>
        <v>0</v>
      </c>
      <c r="DW10" s="51">
        <f t="shared" si="18"/>
        <v>0</v>
      </c>
      <c r="DX10" s="66">
        <f>IF($G10="Labor Hours",DJ10*$K10*(1+$M10)*$ET10,DJ10)</f>
        <v>0</v>
      </c>
      <c r="DY10" s="66">
        <f>IF($G10="Labor Hours",DK10*$K10*(1+$M10)*$ET10,DK10)</f>
        <v>0</v>
      </c>
      <c r="DZ10" s="66">
        <f>IF($G10="Labor Hours",DL10*$K10*(1+$M10)*$ET10,DL10)</f>
        <v>0</v>
      </c>
      <c r="EA10" s="66">
        <f>IF($G10="Labor Hours",DM10*$K10*(1+$M10)*$ET10,DM10)</f>
        <v>0</v>
      </c>
      <c r="EB10" s="66">
        <f>IF($G10="Labor Hours",DN10*$K10*(1+$M10)*$ET10,DN10)</f>
        <v>0</v>
      </c>
      <c r="EC10" s="66">
        <f>IF($G10="Labor Hours",DO10*$K10*(1+$M10)*$ET10,DO10)</f>
        <v>0</v>
      </c>
      <c r="ED10" s="66">
        <f>IF($G10="Labor Hours",DP10*$K10*(1+$M10)*$ET10,DP10)</f>
        <v>0</v>
      </c>
      <c r="EE10" s="66">
        <f>IF($G10="Labor Hours",DQ10*$K10*(1+$M10)*$ET10,DQ10)</f>
        <v>0</v>
      </c>
      <c r="EF10" s="66">
        <f>IF($G10="Labor Hours",DR10*$K10*(1+$M10)*$ET10,DR10)</f>
        <v>0</v>
      </c>
      <c r="EG10" s="66">
        <f>IF($G10="Labor Hours",DS10*$K10*(1+$M10)*$ET10,DS10)</f>
        <v>0</v>
      </c>
      <c r="EH10" s="66">
        <f>IF($G10="Labor Hours",DT10*$K10*(1+$M10)*$ET10,DT10)</f>
        <v>0</v>
      </c>
      <c r="EI10" s="66">
        <f>IF($G10="Labor Hours",DU10*$K10*(1+$M10)*$ET10,DU10)</f>
        <v>0</v>
      </c>
      <c r="EJ10" s="67">
        <f t="shared" si="19"/>
        <v>0</v>
      </c>
      <c r="EK10" s="67">
        <f t="shared" si="3"/>
        <v>0</v>
      </c>
      <c r="EL10" s="67">
        <f t="shared" si="20"/>
        <v>0</v>
      </c>
      <c r="EM10" s="53" cm="1">
        <f t="array" aca="1" ref="EM10" ca="1">EJ10*CELL("contents",$Q10)</f>
        <v>0</v>
      </c>
      <c r="EN10" s="53" cm="1">
        <f t="array" aca="1" ref="EN10" ca="1">EK10*CELL("contents",$Q10)</f>
        <v>0</v>
      </c>
      <c r="EO10" s="68">
        <f t="shared" si="21"/>
        <v>44064</v>
      </c>
      <c r="EP10" s="2">
        <v>1</v>
      </c>
      <c r="EQ10" s="2">
        <f t="shared" ref="EQ10:ET10" si="30">EP10*1.0215</f>
        <v>1.0215000000000001</v>
      </c>
      <c r="ER10" s="2">
        <f t="shared" si="30"/>
        <v>1.0434622500000001</v>
      </c>
      <c r="ES10" s="2">
        <f t="shared" si="30"/>
        <v>1.0658966883750003</v>
      </c>
      <c r="ET10" s="2">
        <f t="shared" si="30"/>
        <v>1.0888134671750629</v>
      </c>
      <c r="EU10" s="69">
        <f>IF($G10="Labor Hours",$K10*$AG10*EQ10,0)</f>
        <v>0</v>
      </c>
      <c r="EV10" s="69">
        <f>IF($G10="Labor Hours",$K10*$BL10*ER10,0)</f>
        <v>0</v>
      </c>
      <c r="EW10" s="69">
        <f>IF($G10="Labor Hours",$K10*$CQ10*ES10,0)</f>
        <v>0</v>
      </c>
      <c r="EX10" s="69">
        <f>IF($G10="Labor Hours",$K10*$DV10*ET10,0)</f>
        <v>0</v>
      </c>
      <c r="EY10" s="69">
        <f t="shared" si="23"/>
        <v>0</v>
      </c>
      <c r="EZ10" s="69">
        <f t="shared" si="23"/>
        <v>0</v>
      </c>
      <c r="FA10" s="69">
        <f t="shared" si="23"/>
        <v>0</v>
      </c>
      <c r="FB10" s="69">
        <f t="shared" si="23"/>
        <v>0</v>
      </c>
      <c r="FC10" t="s">
        <v>1529</v>
      </c>
    </row>
    <row r="11" spans="1:159" x14ac:dyDescent="0.25">
      <c r="A11" s="2">
        <v>1.1000000000000001</v>
      </c>
      <c r="B11" s="2" t="s">
        <v>1155</v>
      </c>
      <c r="C11" s="61" t="s">
        <v>147</v>
      </c>
      <c r="D11" s="62" t="s">
        <v>1156</v>
      </c>
      <c r="E11" s="63" t="s">
        <v>1157</v>
      </c>
      <c r="F11" s="2" t="s">
        <v>1158</v>
      </c>
      <c r="G11" s="61" t="s">
        <v>151</v>
      </c>
      <c r="H11" s="64" t="s">
        <v>152</v>
      </c>
      <c r="I11" s="61" t="s">
        <v>1159</v>
      </c>
      <c r="J11" s="65" t="s">
        <v>1139</v>
      </c>
      <c r="K11" s="75">
        <v>45</v>
      </c>
      <c r="L11" s="79">
        <v>46</v>
      </c>
      <c r="M11" s="57">
        <v>0.35</v>
      </c>
      <c r="N11" s="85">
        <v>0.53</v>
      </c>
      <c r="O11" s="64" t="s">
        <v>155</v>
      </c>
      <c r="P11" s="2" t="s">
        <v>156</v>
      </c>
      <c r="Q11" s="216">
        <f>VLOOKUP(P11,Contingencies!$A$2:$D$7,4,FALSE)</f>
        <v>0.09</v>
      </c>
      <c r="R11" s="53">
        <f t="shared" si="4"/>
        <v>23229.104680893732</v>
      </c>
      <c r="S11" s="67">
        <f t="shared" si="5"/>
        <v>12311.425480873679</v>
      </c>
      <c r="T11" s="61"/>
      <c r="U11" s="61">
        <v>60</v>
      </c>
      <c r="V11" s="61">
        <v>60</v>
      </c>
      <c r="W11" s="61">
        <v>60</v>
      </c>
      <c r="X11" s="61">
        <v>60</v>
      </c>
      <c r="Y11" s="61">
        <v>60</v>
      </c>
      <c r="Z11" s="61">
        <v>60</v>
      </c>
      <c r="AA11" s="61">
        <v>60</v>
      </c>
      <c r="AB11" s="61">
        <v>60</v>
      </c>
      <c r="AC11" s="61">
        <v>60</v>
      </c>
      <c r="AD11" s="61">
        <v>60</v>
      </c>
      <c r="AE11" s="61">
        <v>60</v>
      </c>
      <c r="AF11" s="61">
        <v>60</v>
      </c>
      <c r="AG11" s="2">
        <f>IF(G11="Labor Hours",SUM(U11:AF11),0)</f>
        <v>720</v>
      </c>
      <c r="AH11" s="51">
        <f t="shared" si="6"/>
        <v>4.8000000000000007</v>
      </c>
      <c r="AI11" s="66">
        <f>IF($G11="Labor Hours",U11*$K11*(1+$M11)*$EQ11,U11)</f>
        <v>3723.3675000000007</v>
      </c>
      <c r="AJ11" s="66">
        <f>IF($G11="Labor Hours",V11*$K11*(1+$M11)*$EQ11,V11)</f>
        <v>3723.3675000000007</v>
      </c>
      <c r="AK11" s="66">
        <f>IF($G11="Labor Hours",W11*$K11*(1+$M11)*$EQ11,W11)</f>
        <v>3723.3675000000007</v>
      </c>
      <c r="AL11" s="66">
        <f>IF($G11="Labor Hours",X11*$K11*(1+$M11)*$EQ11,X11)</f>
        <v>3723.3675000000007</v>
      </c>
      <c r="AM11" s="66">
        <f>IF($G11="Labor Hours",Y11*$K11*(1+$M11)*$EQ11,Y11)</f>
        <v>3723.3675000000007</v>
      </c>
      <c r="AN11" s="66">
        <f>IF($G11="Labor Hours",Z11*$K11*(1+$M11)*$EQ11,Z11)</f>
        <v>3723.3675000000007</v>
      </c>
      <c r="AO11" s="66">
        <f>IF($G11="Labor Hours",AA11*$K11*(1+$M11)*$EQ11,AA11)</f>
        <v>3723.3675000000007</v>
      </c>
      <c r="AP11" s="66">
        <f>IF($G11="Labor Hours",AB11*$K11*(1+$M11)*$EQ11,AB11)</f>
        <v>3723.3675000000007</v>
      </c>
      <c r="AQ11" s="66">
        <f>IF($G11="Labor Hours",AC11*$K11*(1+$M11)*$EQ11,AC11)</f>
        <v>3723.3675000000007</v>
      </c>
      <c r="AR11" s="66">
        <f>IF($G11="Labor Hours",AD11*$K11*(1+$M11)*$EQ11,AD11)</f>
        <v>3723.3675000000007</v>
      </c>
      <c r="AS11" s="66">
        <f>IF($G11="Labor Hours",AE11*$K11*(1+$M11)*$EQ11,AE11)</f>
        <v>3723.3675000000007</v>
      </c>
      <c r="AT11" s="66">
        <f>IF($G11="Labor Hours",AF11*$K11*(1+$M11)*$EQ11,AF11)</f>
        <v>3723.3675000000007</v>
      </c>
      <c r="AU11" s="67">
        <f t="shared" si="7"/>
        <v>44680.410000000011</v>
      </c>
      <c r="AV11" s="67">
        <f t="shared" si="0"/>
        <v>23680.617300000005</v>
      </c>
      <c r="AW11" s="67">
        <f t="shared" si="8"/>
        <v>68361.027300000016</v>
      </c>
      <c r="AX11" s="53" cm="1">
        <f t="array" aca="1" ref="AX11" ca="1">AU11*CELL("contents",$Q11)</f>
        <v>4021.2369000000008</v>
      </c>
      <c r="AY11" s="53" cm="1">
        <f t="array" aca="1" ref="AY11" ca="1">AV11*CELL("contents",$Q11)</f>
        <v>2131.2555570000004</v>
      </c>
      <c r="AZ11" s="61">
        <v>60</v>
      </c>
      <c r="BA11" s="61">
        <v>60</v>
      </c>
      <c r="BB11" s="61">
        <v>60</v>
      </c>
      <c r="BC11" s="61">
        <v>60</v>
      </c>
      <c r="BD11" s="61">
        <v>60</v>
      </c>
      <c r="BE11" s="61">
        <v>60</v>
      </c>
      <c r="BF11" s="61">
        <v>60</v>
      </c>
      <c r="BG11" s="61">
        <v>60</v>
      </c>
      <c r="BH11" s="61">
        <v>60</v>
      </c>
      <c r="BI11" s="61">
        <v>60</v>
      </c>
      <c r="BJ11" s="61">
        <v>60</v>
      </c>
      <c r="BK11" s="61">
        <v>60</v>
      </c>
      <c r="BL11" s="2">
        <f t="shared" si="9"/>
        <v>720</v>
      </c>
      <c r="BM11" s="51">
        <f t="shared" si="10"/>
        <v>4.8000000000000007</v>
      </c>
      <c r="BN11" s="66">
        <f>IF($G11="Labor Hours",AZ11*$K11*(1+$M11)*$ER11,AZ11)</f>
        <v>3803.4199012500012</v>
      </c>
      <c r="BO11" s="66">
        <f>IF($G11="Labor Hours",BA11*$K11*(1+$M11)*$ER11,BA11)</f>
        <v>3803.4199012500012</v>
      </c>
      <c r="BP11" s="66">
        <f>IF($G11="Labor Hours",BB11*$K11*(1+$M11)*$ER11,BB11)</f>
        <v>3803.4199012500012</v>
      </c>
      <c r="BQ11" s="66">
        <f>IF($G11="Labor Hours",BC11*$K11*(1+$M11)*$ER11,BC11)</f>
        <v>3803.4199012500012</v>
      </c>
      <c r="BR11" s="66">
        <f>IF($G11="Labor Hours",BD11*$K11*(1+$M11)*$ER11,BD11)</f>
        <v>3803.4199012500012</v>
      </c>
      <c r="BS11" s="66">
        <f>IF($G11="Labor Hours",BE11*$K11*(1+$M11)*$ER11,BE11)</f>
        <v>3803.4199012500012</v>
      </c>
      <c r="BT11" s="66">
        <f>IF($G11="Labor Hours",BF11*$K11*(1+$M11)*$ER11,BF11)</f>
        <v>3803.4199012500012</v>
      </c>
      <c r="BU11" s="66">
        <f>IF($G11="Labor Hours",BG11*$K11*(1+$M11)*$ER11,BG11)</f>
        <v>3803.4199012500012</v>
      </c>
      <c r="BV11" s="66">
        <f>IF($G11="Labor Hours",BH11*$K11*(1+$M11)*$ER11,BH11)</f>
        <v>3803.4199012500012</v>
      </c>
      <c r="BW11" s="66">
        <f>IF($G11="Labor Hours",BI11*$K11*(1+$M11)*$ER11,BI11)</f>
        <v>3803.4199012500012</v>
      </c>
      <c r="BX11" s="66">
        <f>IF($G11="Labor Hours",BJ11*$K11*(1+$M11)*$ER11,BJ11)</f>
        <v>3803.4199012500012</v>
      </c>
      <c r="BY11" s="66">
        <f>IF($G11="Labor Hours",BK11*$K11*(1+$M11)*$ER11,BK11)</f>
        <v>3803.4199012500012</v>
      </c>
      <c r="BZ11" s="67">
        <f t="shared" si="11"/>
        <v>45641.038815000029</v>
      </c>
      <c r="CA11" s="67">
        <f t="shared" si="1"/>
        <v>24189.750571950015</v>
      </c>
      <c r="CB11" s="67">
        <f t="shared" si="12"/>
        <v>69830.78938695004</v>
      </c>
      <c r="CC11" s="53" cm="1">
        <f t="array" aca="1" ref="CC11" ca="1">BZ11*CELL("contents",$Q11)</f>
        <v>4107.6934933500024</v>
      </c>
      <c r="CD11" s="53" cm="1">
        <f t="array" aca="1" ref="CD11" ca="1">CA11*CELL("contents",$Q11)</f>
        <v>2177.0775514755014</v>
      </c>
      <c r="CE11" s="61">
        <v>60</v>
      </c>
      <c r="CF11" s="61">
        <v>60</v>
      </c>
      <c r="CG11" s="61">
        <v>60</v>
      </c>
      <c r="CH11" s="61">
        <v>60</v>
      </c>
      <c r="CI11" s="61">
        <v>60</v>
      </c>
      <c r="CJ11" s="61">
        <v>60</v>
      </c>
      <c r="CK11" s="61">
        <v>60</v>
      </c>
      <c r="CL11" s="61">
        <v>60</v>
      </c>
      <c r="CM11" s="61">
        <v>60</v>
      </c>
      <c r="CN11" s="61">
        <v>60</v>
      </c>
      <c r="CO11" s="61">
        <v>60</v>
      </c>
      <c r="CP11" s="61">
        <v>60</v>
      </c>
      <c r="CQ11" s="2">
        <f t="shared" si="13"/>
        <v>720</v>
      </c>
      <c r="CR11" s="51">
        <f t="shared" si="14"/>
        <v>4.8000000000000007</v>
      </c>
      <c r="CS11" s="66">
        <f>IF($G11="Labor Hours",CE11*$K11*(1+$M11)*$ES11,CE11)</f>
        <v>3885.1934291268767</v>
      </c>
      <c r="CT11" s="66">
        <f>IF($G11="Labor Hours",CF11*$K11*(1+$M11)*$ES11,CF11)</f>
        <v>3885.1934291268767</v>
      </c>
      <c r="CU11" s="66">
        <f>IF($G11="Labor Hours",CG11*$K11*(1+$M11)*$ES11,CG11)</f>
        <v>3885.1934291268767</v>
      </c>
      <c r="CV11" s="66">
        <f>IF($G11="Labor Hours",CH11*$K11*(1+$M11)*$ES11,CH11)</f>
        <v>3885.1934291268767</v>
      </c>
      <c r="CW11" s="66">
        <f>IF($G11="Labor Hours",CI11*$K11*(1+$M11)*$ES11,CI11)</f>
        <v>3885.1934291268767</v>
      </c>
      <c r="CX11" s="66">
        <f>IF($G11="Labor Hours",CJ11*$K11*(1+$M11)*$ES11,CJ11)</f>
        <v>3885.1934291268767</v>
      </c>
      <c r="CY11" s="66">
        <f>IF($G11="Labor Hours",CK11*$K11*(1+$M11)*$ES11,CK11)</f>
        <v>3885.1934291268767</v>
      </c>
      <c r="CZ11" s="66">
        <f>IF($G11="Labor Hours",CL11*$K11*(1+$M11)*$ES11,CL11)</f>
        <v>3885.1934291268767</v>
      </c>
      <c r="DA11" s="66">
        <f>IF($G11="Labor Hours",CM11*$K11*(1+$M11)*$ES11,CM11)</f>
        <v>3885.1934291268767</v>
      </c>
      <c r="DB11" s="66">
        <f>IF($G11="Labor Hours",CN11*$K11*(1+$M11)*$ES11,CN11)</f>
        <v>3885.1934291268767</v>
      </c>
      <c r="DC11" s="66">
        <f>IF($G11="Labor Hours",CO11*$K11*(1+$M11)*$ES11,CO11)</f>
        <v>3885.1934291268767</v>
      </c>
      <c r="DD11" s="66">
        <f>IF($G11="Labor Hours",CP11*$K11*(1+$M11)*$ES11,CP11)</f>
        <v>3885.1934291268767</v>
      </c>
      <c r="DE11" s="67">
        <f t="shared" si="15"/>
        <v>46622.321149522519</v>
      </c>
      <c r="DF11" s="67">
        <f t="shared" si="2"/>
        <v>24709.830209246935</v>
      </c>
      <c r="DG11" s="67">
        <f t="shared" si="16"/>
        <v>71332.15135876945</v>
      </c>
      <c r="DH11" s="53" cm="1">
        <f t="array" aca="1" ref="DH11" ca="1">DE11*CELL("contents",$Q11)</f>
        <v>4196.0089034570265</v>
      </c>
      <c r="DI11" s="53" cm="1">
        <f t="array" aca="1" ref="DI11" ca="1">DF11*CELL("contents",$Q11)</f>
        <v>2223.8847188322238</v>
      </c>
      <c r="DJ11" s="61">
        <v>60</v>
      </c>
      <c r="DK11" s="61">
        <v>60</v>
      </c>
      <c r="DL11" s="61">
        <v>60</v>
      </c>
      <c r="DM11" s="61">
        <v>60</v>
      </c>
      <c r="DN11" s="61">
        <v>60</v>
      </c>
      <c r="DO11" s="61">
        <v>60</v>
      </c>
      <c r="DP11" s="61">
        <v>60</v>
      </c>
      <c r="DQ11" s="61">
        <v>60</v>
      </c>
      <c r="DR11" s="61"/>
      <c r="DS11" s="2"/>
      <c r="DT11" s="2"/>
      <c r="DU11" s="2"/>
      <c r="DV11" s="2">
        <f t="shared" si="17"/>
        <v>480</v>
      </c>
      <c r="DW11" s="51">
        <f t="shared" si="18"/>
        <v>3.2</v>
      </c>
      <c r="DX11" s="66">
        <f>IF($G11="Labor Hours",DJ11*$K11*(1+$M11)*$ET11,DJ11)</f>
        <v>3968.7250878531049</v>
      </c>
      <c r="DY11" s="66">
        <f>IF($G11="Labor Hours",DK11*$K11*(1+$M11)*$ET11,DK11)</f>
        <v>3968.7250878531049</v>
      </c>
      <c r="DZ11" s="66">
        <f>IF($G11="Labor Hours",DL11*$K11*(1+$M11)*$ET11,DL11)</f>
        <v>3968.7250878531049</v>
      </c>
      <c r="EA11" s="66">
        <f>IF($G11="Labor Hours",DM11*$K11*(1+$M11)*$ET11,DM11)</f>
        <v>3968.7250878531049</v>
      </c>
      <c r="EB11" s="66">
        <f>IF($G11="Labor Hours",DN11*$K11*(1+$M11)*$ET11,DN11)</f>
        <v>3968.7250878531049</v>
      </c>
      <c r="EC11" s="66">
        <f>IF($G11="Labor Hours",DO11*$K11*(1+$M11)*$ET11,DO11)</f>
        <v>3968.7250878531049</v>
      </c>
      <c r="ED11" s="66">
        <f>IF($G11="Labor Hours",DP11*$K11*(1+$M11)*$ET11,DP11)</f>
        <v>3968.7250878531049</v>
      </c>
      <c r="EE11" s="66">
        <f>IF($G11="Labor Hours",DQ11*$K11*(1+$M11)*$ET11,DQ11)</f>
        <v>3968.7250878531049</v>
      </c>
      <c r="EF11" s="66">
        <f>IF($G11="Labor Hours",DR11*$K11*(1+$M11)*$ET11,DR11)</f>
        <v>0</v>
      </c>
      <c r="EG11" s="66">
        <f>IF($G11="Labor Hours",DS11*$K11*(1+$M11)*$ET11,DS11)</f>
        <v>0</v>
      </c>
      <c r="EH11" s="66">
        <f>IF($G11="Labor Hours",DT11*$K11*(1+$M11)*$ET11,DT11)</f>
        <v>0</v>
      </c>
      <c r="EI11" s="66">
        <f>IF($G11="Labor Hours",DU11*$K11*(1+$M11)*$ET11,DU11)</f>
        <v>0</v>
      </c>
      <c r="EJ11" s="67">
        <f t="shared" si="19"/>
        <v>31749.800702824839</v>
      </c>
      <c r="EK11" s="67">
        <f t="shared" si="3"/>
        <v>16827.394372497165</v>
      </c>
      <c r="EL11" s="67">
        <f t="shared" si="20"/>
        <v>48577.195075322001</v>
      </c>
      <c r="EM11" s="53" cm="1">
        <f t="array" aca="1" ref="EM11" ca="1">EJ11*CELL("contents",$Q11)</f>
        <v>2857.4820632542355</v>
      </c>
      <c r="EN11" s="53" cm="1">
        <f t="array" aca="1" ref="EN11" ca="1">EK11*CELL("contents",$Q11)</f>
        <v>1514.4654935247447</v>
      </c>
      <c r="EO11" s="68">
        <f t="shared" si="21"/>
        <v>258101.16312104149</v>
      </c>
      <c r="EP11" s="2">
        <v>1</v>
      </c>
      <c r="EQ11" s="2">
        <f t="shared" ref="EQ11:ET11" si="31">EP11*1.0215</f>
        <v>1.0215000000000001</v>
      </c>
      <c r="ER11" s="2">
        <f t="shared" si="31"/>
        <v>1.0434622500000001</v>
      </c>
      <c r="ES11" s="2">
        <f t="shared" si="31"/>
        <v>1.0658966883750003</v>
      </c>
      <c r="ET11" s="2">
        <f t="shared" si="31"/>
        <v>1.0888134671750629</v>
      </c>
      <c r="EU11" s="69">
        <f>IF($G11="Labor Hours",$K11*$AG11*EQ11,0)</f>
        <v>33096.600000000006</v>
      </c>
      <c r="EV11" s="69">
        <f>IF($G11="Labor Hours",$K11*$BL11*ER11,0)</f>
        <v>33808.176900000006</v>
      </c>
      <c r="EW11" s="69">
        <f>IF($G11="Labor Hours",$K11*$CQ11*ES11,0)</f>
        <v>34535.052703350011</v>
      </c>
      <c r="EX11" s="69">
        <f>IF($G11="Labor Hours",$K11*$DV11*ET11,0)</f>
        <v>23518.370890981358</v>
      </c>
      <c r="EY11" s="69">
        <f t="shared" si="23"/>
        <v>11583.810000000001</v>
      </c>
      <c r="EZ11" s="69">
        <f t="shared" si="23"/>
        <v>11832.861915000001</v>
      </c>
      <c r="FA11" s="69">
        <f t="shared" si="23"/>
        <v>12087.268446172504</v>
      </c>
      <c r="FB11" s="69">
        <f t="shared" si="23"/>
        <v>8231.4298118434745</v>
      </c>
      <c r="FC11" t="s">
        <v>1530</v>
      </c>
    </row>
    <row r="12" spans="1:159" x14ac:dyDescent="0.25">
      <c r="A12" s="2">
        <v>1.1000000000000001</v>
      </c>
      <c r="B12" s="2" t="s">
        <v>1155</v>
      </c>
      <c r="C12" s="61" t="s">
        <v>147</v>
      </c>
      <c r="D12" s="62" t="s">
        <v>1156</v>
      </c>
      <c r="E12" s="63" t="s">
        <v>1160</v>
      </c>
      <c r="F12" s="2" t="s">
        <v>1161</v>
      </c>
      <c r="G12" s="61" t="s">
        <v>151</v>
      </c>
      <c r="H12" s="64" t="s">
        <v>152</v>
      </c>
      <c r="I12" s="61" t="s">
        <v>1159</v>
      </c>
      <c r="J12" s="65" t="s">
        <v>1139</v>
      </c>
      <c r="K12" s="75">
        <v>46</v>
      </c>
      <c r="L12" s="79">
        <v>46</v>
      </c>
      <c r="M12" s="57">
        <v>0.35</v>
      </c>
      <c r="N12" s="85">
        <v>0.53</v>
      </c>
      <c r="O12" s="64" t="s">
        <v>155</v>
      </c>
      <c r="P12" s="2" t="s">
        <v>156</v>
      </c>
      <c r="Q12" s="216">
        <f>VLOOKUP(P12,Contingencies!$A$2:$D$7,4,FALSE)</f>
        <v>0.09</v>
      </c>
      <c r="R12" s="53">
        <f t="shared" si="4"/>
        <v>37543.151898419768</v>
      </c>
      <c r="S12" s="67">
        <f t="shared" si="5"/>
        <v>19897.870506162479</v>
      </c>
      <c r="T12" s="61" t="s">
        <v>1162</v>
      </c>
      <c r="U12" s="61">
        <v>150</v>
      </c>
      <c r="V12" s="61">
        <v>150</v>
      </c>
      <c r="W12" s="61">
        <v>150</v>
      </c>
      <c r="X12" s="61">
        <v>150</v>
      </c>
      <c r="Y12" s="61">
        <v>150</v>
      </c>
      <c r="Z12" s="61">
        <v>150</v>
      </c>
      <c r="AA12" s="61">
        <v>150</v>
      </c>
      <c r="AB12" s="61">
        <v>150</v>
      </c>
      <c r="AC12" s="61">
        <v>150</v>
      </c>
      <c r="AD12" s="61">
        <v>150</v>
      </c>
      <c r="AE12" s="61">
        <v>150</v>
      </c>
      <c r="AF12" s="61">
        <v>150</v>
      </c>
      <c r="AG12" s="2">
        <f>IF(G12="Labor Hours",SUM(U12:AF12),0)</f>
        <v>1800</v>
      </c>
      <c r="AH12" s="51">
        <f t="shared" si="6"/>
        <v>12</v>
      </c>
      <c r="AI12" s="66">
        <f>IF($G12="Labor Hours",U12*$K12*(1+$M12)*$EQ12,U12)</f>
        <v>9515.2725000000009</v>
      </c>
      <c r="AJ12" s="66">
        <f>IF($G12="Labor Hours",V12*$K12*(1+$M12)*$EQ12,V12)</f>
        <v>9515.2725000000009</v>
      </c>
      <c r="AK12" s="66">
        <f>IF($G12="Labor Hours",W12*$K12*(1+$M12)*$EQ12,W12)</f>
        <v>9515.2725000000009</v>
      </c>
      <c r="AL12" s="66">
        <f>IF($G12="Labor Hours",X12*$K12*(1+$M12)*$EQ12,X12)</f>
        <v>9515.2725000000009</v>
      </c>
      <c r="AM12" s="66">
        <f>IF($G12="Labor Hours",Y12*$K12*(1+$M12)*$EQ12,Y12)</f>
        <v>9515.2725000000009</v>
      </c>
      <c r="AN12" s="66">
        <f>IF($G12="Labor Hours",Z12*$K12*(1+$M12)*$EQ12,Z12)</f>
        <v>9515.2725000000009</v>
      </c>
      <c r="AO12" s="66">
        <f>IF($G12="Labor Hours",AA12*$K12*(1+$M12)*$EQ12,AA12)</f>
        <v>9515.2725000000009</v>
      </c>
      <c r="AP12" s="66">
        <f>IF($G12="Labor Hours",AB12*$K12*(1+$M12)*$EQ12,AB12)</f>
        <v>9515.2725000000009</v>
      </c>
      <c r="AQ12" s="66">
        <f>IF($G12="Labor Hours",AC12*$K12*(1+$M12)*$EQ12,AC12)</f>
        <v>9515.2725000000009</v>
      </c>
      <c r="AR12" s="66">
        <f>IF($G12="Labor Hours",AD12*$K12*(1+$M12)*$EQ12,AD12)</f>
        <v>9515.2725000000009</v>
      </c>
      <c r="AS12" s="66">
        <f>IF($G12="Labor Hours",AE12*$K12*(1+$M12)*$EQ12,AE12)</f>
        <v>9515.2725000000009</v>
      </c>
      <c r="AT12" s="66">
        <f>IF($G12="Labor Hours",AF12*$K12*(1+$M12)*$EQ12,AF12)</f>
        <v>9515.2725000000009</v>
      </c>
      <c r="AU12" s="67">
        <f t="shared" si="7"/>
        <v>114183.27000000003</v>
      </c>
      <c r="AV12" s="67">
        <f t="shared" si="0"/>
        <v>60517.133100000021</v>
      </c>
      <c r="AW12" s="67">
        <f t="shared" si="8"/>
        <v>174700.40310000005</v>
      </c>
      <c r="AX12" s="53" cm="1">
        <f t="array" aca="1" ref="AX12" ca="1">AU12*CELL("contents",$Q12)</f>
        <v>10276.494300000002</v>
      </c>
      <c r="AY12" s="53" cm="1">
        <f t="array" aca="1" ref="AY12" ca="1">AV12*CELL("contents",$Q12)</f>
        <v>5446.5419790000014</v>
      </c>
      <c r="AZ12" s="61">
        <v>75</v>
      </c>
      <c r="BA12" s="61">
        <v>75</v>
      </c>
      <c r="BB12" s="61">
        <v>75</v>
      </c>
      <c r="BC12" s="61">
        <v>75</v>
      </c>
      <c r="BD12" s="61">
        <v>75</v>
      </c>
      <c r="BE12" s="61">
        <v>75</v>
      </c>
      <c r="BF12" s="61">
        <v>75</v>
      </c>
      <c r="BG12" s="61">
        <v>75</v>
      </c>
      <c r="BH12" s="61">
        <v>75</v>
      </c>
      <c r="BI12" s="61">
        <v>75</v>
      </c>
      <c r="BJ12" s="61">
        <v>75</v>
      </c>
      <c r="BK12" s="61">
        <v>75</v>
      </c>
      <c r="BL12" s="2">
        <f t="shared" si="9"/>
        <v>900</v>
      </c>
      <c r="BM12" s="51">
        <f t="shared" si="10"/>
        <v>6</v>
      </c>
      <c r="BN12" s="66">
        <f>IF($G12="Labor Hours",AZ12*$K12*(1+$M12)*$ER12,AZ12)</f>
        <v>4859.9254293750009</v>
      </c>
      <c r="BO12" s="66">
        <f>IF($G12="Labor Hours",BA12*$K12*(1+$M12)*$ER12,BA12)</f>
        <v>4859.9254293750009</v>
      </c>
      <c r="BP12" s="66">
        <f>IF($G12="Labor Hours",BB12*$K12*(1+$M12)*$ER12,BB12)</f>
        <v>4859.9254293750009</v>
      </c>
      <c r="BQ12" s="66">
        <f>IF($G12="Labor Hours",BC12*$K12*(1+$M12)*$ER12,BC12)</f>
        <v>4859.9254293750009</v>
      </c>
      <c r="BR12" s="66">
        <f>IF($G12="Labor Hours",BD12*$K12*(1+$M12)*$ER12,BD12)</f>
        <v>4859.9254293750009</v>
      </c>
      <c r="BS12" s="66">
        <f>IF($G12="Labor Hours",BE12*$K12*(1+$M12)*$ER12,BE12)</f>
        <v>4859.9254293750009</v>
      </c>
      <c r="BT12" s="66">
        <f>IF($G12="Labor Hours",BF12*$K12*(1+$M12)*$ER12,BF12)</f>
        <v>4859.9254293750009</v>
      </c>
      <c r="BU12" s="66">
        <f>IF($G12="Labor Hours",BG12*$K12*(1+$M12)*$ER12,BG12)</f>
        <v>4859.9254293750009</v>
      </c>
      <c r="BV12" s="66">
        <f>IF($G12="Labor Hours",BH12*$K12*(1+$M12)*$ER12,BH12)</f>
        <v>4859.9254293750009</v>
      </c>
      <c r="BW12" s="66">
        <f>IF($G12="Labor Hours",BI12*$K12*(1+$M12)*$ER12,BI12)</f>
        <v>4859.9254293750009</v>
      </c>
      <c r="BX12" s="66">
        <f>IF($G12="Labor Hours",BJ12*$K12*(1+$M12)*$ER12,BJ12)</f>
        <v>4859.9254293750009</v>
      </c>
      <c r="BY12" s="66">
        <f>IF($G12="Labor Hours",BK12*$K12*(1+$M12)*$ER12,BK12)</f>
        <v>4859.9254293750009</v>
      </c>
      <c r="BZ12" s="67">
        <f t="shared" si="11"/>
        <v>58319.1051525</v>
      </c>
      <c r="CA12" s="67">
        <f t="shared" si="1"/>
        <v>30909.125730825002</v>
      </c>
      <c r="CB12" s="67">
        <f t="shared" si="12"/>
        <v>89228.230883324999</v>
      </c>
      <c r="CC12" s="53" cm="1">
        <f t="array" aca="1" ref="CC12" ca="1">BZ12*CELL("contents",$Q12)</f>
        <v>5248.7194637249995</v>
      </c>
      <c r="CD12" s="53" cm="1">
        <f t="array" aca="1" ref="CD12" ca="1">CA12*CELL("contents",$Q12)</f>
        <v>2781.8213157742503</v>
      </c>
      <c r="CE12" s="61">
        <v>75</v>
      </c>
      <c r="CF12" s="61">
        <v>75</v>
      </c>
      <c r="CG12" s="61">
        <v>75</v>
      </c>
      <c r="CH12" s="61">
        <v>75</v>
      </c>
      <c r="CI12" s="61">
        <v>75</v>
      </c>
      <c r="CJ12" s="61">
        <v>75</v>
      </c>
      <c r="CK12" s="61">
        <v>75</v>
      </c>
      <c r="CL12" s="61">
        <v>75</v>
      </c>
      <c r="CM12" s="61">
        <v>75</v>
      </c>
      <c r="CN12" s="61">
        <v>75</v>
      </c>
      <c r="CO12" s="61">
        <v>75</v>
      </c>
      <c r="CP12" s="61">
        <v>75</v>
      </c>
      <c r="CQ12" s="2">
        <f t="shared" si="13"/>
        <v>900</v>
      </c>
      <c r="CR12" s="51">
        <f t="shared" si="14"/>
        <v>6</v>
      </c>
      <c r="CS12" s="66">
        <f>IF($G12="Labor Hours",CE12*$K12*(1+$M12)*$ES12,CE12)</f>
        <v>4964.4138261065636</v>
      </c>
      <c r="CT12" s="66">
        <f>IF($G12="Labor Hours",CF12*$K12*(1+$M12)*$ES12,CF12)</f>
        <v>4964.4138261065636</v>
      </c>
      <c r="CU12" s="66">
        <f>IF($G12="Labor Hours",CG12*$K12*(1+$M12)*$ES12,CG12)</f>
        <v>4964.4138261065636</v>
      </c>
      <c r="CV12" s="66">
        <f>IF($G12="Labor Hours",CH12*$K12*(1+$M12)*$ES12,CH12)</f>
        <v>4964.4138261065636</v>
      </c>
      <c r="CW12" s="66">
        <f>IF($G12="Labor Hours",CI12*$K12*(1+$M12)*$ES12,CI12)</f>
        <v>4964.4138261065636</v>
      </c>
      <c r="CX12" s="66">
        <f>IF($G12="Labor Hours",CJ12*$K12*(1+$M12)*$ES12,CJ12)</f>
        <v>4964.4138261065636</v>
      </c>
      <c r="CY12" s="66">
        <f>IF($G12="Labor Hours",CK12*$K12*(1+$M12)*$ES12,CK12)</f>
        <v>4964.4138261065636</v>
      </c>
      <c r="CZ12" s="66">
        <f>IF($G12="Labor Hours",CL12*$K12*(1+$M12)*$ES12,CL12)</f>
        <v>4964.4138261065636</v>
      </c>
      <c r="DA12" s="66">
        <f>IF($G12="Labor Hours",CM12*$K12*(1+$M12)*$ES12,CM12)</f>
        <v>4964.4138261065636</v>
      </c>
      <c r="DB12" s="66">
        <f>IF($G12="Labor Hours",CN12*$K12*(1+$M12)*$ES12,CN12)</f>
        <v>4964.4138261065636</v>
      </c>
      <c r="DC12" s="66">
        <f>IF($G12="Labor Hours",CO12*$K12*(1+$M12)*$ES12,CO12)</f>
        <v>4964.4138261065636</v>
      </c>
      <c r="DD12" s="66">
        <f>IF($G12="Labor Hours",CP12*$K12*(1+$M12)*$ES12,CP12)</f>
        <v>4964.4138261065636</v>
      </c>
      <c r="DE12" s="67">
        <f t="shared" si="15"/>
        <v>59572.965913278778</v>
      </c>
      <c r="DF12" s="67">
        <f t="shared" si="2"/>
        <v>31573.671934037753</v>
      </c>
      <c r="DG12" s="67">
        <f t="shared" si="16"/>
        <v>91146.637847316539</v>
      </c>
      <c r="DH12" s="53" cm="1">
        <f t="array" aca="1" ref="DH12" ca="1">DE12*CELL("contents",$Q12)</f>
        <v>5361.56693219509</v>
      </c>
      <c r="DI12" s="53" cm="1">
        <f t="array" aca="1" ref="DI12" ca="1">DF12*CELL("contents",$Q12)</f>
        <v>2841.6304740633977</v>
      </c>
      <c r="DJ12" s="61">
        <v>75</v>
      </c>
      <c r="DK12" s="61">
        <v>75</v>
      </c>
      <c r="DL12" s="61">
        <v>75</v>
      </c>
      <c r="DM12" s="61">
        <v>75</v>
      </c>
      <c r="DN12" s="61">
        <v>75</v>
      </c>
      <c r="DO12" s="61">
        <v>75</v>
      </c>
      <c r="DP12" s="61">
        <v>75</v>
      </c>
      <c r="DQ12" s="61">
        <v>75</v>
      </c>
      <c r="DR12" s="61"/>
      <c r="DS12" s="2"/>
      <c r="DT12" s="2"/>
      <c r="DU12" s="2"/>
      <c r="DV12" s="2">
        <f t="shared" si="17"/>
        <v>600</v>
      </c>
      <c r="DW12" s="51">
        <f t="shared" si="18"/>
        <v>4</v>
      </c>
      <c r="DX12" s="66">
        <f>IF($G12="Labor Hours",DJ12*$K12*(1+$M12)*$ET12,DJ12)</f>
        <v>5071.1487233678554</v>
      </c>
      <c r="DY12" s="66">
        <f>IF($G12="Labor Hours",DK12*$K12*(1+$M12)*$ET12,DK12)</f>
        <v>5071.1487233678554</v>
      </c>
      <c r="DZ12" s="66">
        <f>IF($G12="Labor Hours",DL12*$K12*(1+$M12)*$ET12,DL12)</f>
        <v>5071.1487233678554</v>
      </c>
      <c r="EA12" s="66">
        <f>IF($G12="Labor Hours",DM12*$K12*(1+$M12)*$ET12,DM12)</f>
        <v>5071.1487233678554</v>
      </c>
      <c r="EB12" s="66">
        <f>IF($G12="Labor Hours",DN12*$K12*(1+$M12)*$ET12,DN12)</f>
        <v>5071.1487233678554</v>
      </c>
      <c r="EC12" s="66">
        <f>IF($G12="Labor Hours",DO12*$K12*(1+$M12)*$ET12,DO12)</f>
        <v>5071.1487233678554</v>
      </c>
      <c r="ED12" s="66">
        <f>IF($G12="Labor Hours",DP12*$K12*(1+$M12)*$ET12,DP12)</f>
        <v>5071.1487233678554</v>
      </c>
      <c r="EE12" s="66">
        <f>IF($G12="Labor Hours",DQ12*$K12*(1+$M12)*$ET12,DQ12)</f>
        <v>5071.1487233678554</v>
      </c>
      <c r="EF12" s="66">
        <f>IF($G12="Labor Hours",DR12*$K12*(1+$M12)*$ET12,DR12)</f>
        <v>0</v>
      </c>
      <c r="EG12" s="66">
        <f>IF($G12="Labor Hours",DS12*$K12*(1+$M12)*$ET12,DS12)</f>
        <v>0</v>
      </c>
      <c r="EH12" s="66">
        <f>IF($G12="Labor Hours",DT12*$K12*(1+$M12)*$ET12,DT12)</f>
        <v>0</v>
      </c>
      <c r="EI12" s="66">
        <f>IF($G12="Labor Hours",DU12*$K12*(1+$M12)*$ET12,DU12)</f>
        <v>0</v>
      </c>
      <c r="EJ12" s="67">
        <f t="shared" si="19"/>
        <v>40569.189786942843</v>
      </c>
      <c r="EK12" s="67">
        <f t="shared" si="3"/>
        <v>21501.670587079709</v>
      </c>
      <c r="EL12" s="67">
        <f t="shared" si="20"/>
        <v>62070.860374022552</v>
      </c>
      <c r="EM12" s="53" cm="1">
        <f t="array" aca="1" ref="EM12" ca="1">EJ12*CELL("contents",$Q12)</f>
        <v>3651.2270808248559</v>
      </c>
      <c r="EN12" s="53" cm="1">
        <f t="array" aca="1" ref="EN12" ca="1">EK12*CELL("contents",$Q12)</f>
        <v>1935.1503528371736</v>
      </c>
      <c r="EO12" s="68">
        <f t="shared" si="21"/>
        <v>417146.13220466411</v>
      </c>
      <c r="EP12" s="2">
        <v>1</v>
      </c>
      <c r="EQ12" s="2">
        <f t="shared" ref="EQ12:ET12" si="32">EP12*1.0215</f>
        <v>1.0215000000000001</v>
      </c>
      <c r="ER12" s="2">
        <f t="shared" si="32"/>
        <v>1.0434622500000001</v>
      </c>
      <c r="ES12" s="2">
        <f t="shared" si="32"/>
        <v>1.0658966883750003</v>
      </c>
      <c r="ET12" s="2">
        <f t="shared" si="32"/>
        <v>1.0888134671750629</v>
      </c>
      <c r="EU12" s="69">
        <f>IF($G12="Labor Hours",$K12*$AG12*EQ12,0)</f>
        <v>84580.200000000012</v>
      </c>
      <c r="EV12" s="69">
        <f>IF($G12="Labor Hours",$K12*$BL12*ER12,0)</f>
        <v>43199.337150000007</v>
      </c>
      <c r="EW12" s="69">
        <f>IF($G12="Labor Hours",$K12*$CQ12*ES12,0)</f>
        <v>44128.122898725014</v>
      </c>
      <c r="EX12" s="69">
        <f>IF($G12="Labor Hours",$K12*$DV12*ET12,0)</f>
        <v>30051.251694031736</v>
      </c>
      <c r="EY12" s="69">
        <f t="shared" si="23"/>
        <v>29603.070000000003</v>
      </c>
      <c r="EZ12" s="69">
        <f t="shared" si="23"/>
        <v>15119.768002500001</v>
      </c>
      <c r="FA12" s="69">
        <f t="shared" si="23"/>
        <v>15444.843014553753</v>
      </c>
      <c r="FB12" s="69">
        <f t="shared" si="23"/>
        <v>10517.938092911107</v>
      </c>
      <c r="FC12" t="s">
        <v>1530</v>
      </c>
    </row>
    <row r="13" spans="1:159" ht="25.5" x14ac:dyDescent="0.25">
      <c r="A13" s="2">
        <v>1.1000000000000001</v>
      </c>
      <c r="B13" s="2" t="s">
        <v>1163</v>
      </c>
      <c r="C13" s="61" t="s">
        <v>147</v>
      </c>
      <c r="D13" s="62" t="s">
        <v>1164</v>
      </c>
      <c r="E13" s="63" t="s">
        <v>1165</v>
      </c>
      <c r="F13" s="2" t="s">
        <v>242</v>
      </c>
      <c r="G13" s="61" t="s">
        <v>151</v>
      </c>
      <c r="H13" s="64" t="s">
        <v>152</v>
      </c>
      <c r="I13" s="61" t="s">
        <v>1159</v>
      </c>
      <c r="J13" s="65" t="s">
        <v>1139</v>
      </c>
      <c r="K13" s="75">
        <v>61</v>
      </c>
      <c r="L13" s="79">
        <v>46</v>
      </c>
      <c r="M13" s="57">
        <v>0.35</v>
      </c>
      <c r="N13" s="85">
        <v>0.53</v>
      </c>
      <c r="O13" s="64" t="s">
        <v>155</v>
      </c>
      <c r="P13" s="2" t="s">
        <v>156</v>
      </c>
      <c r="Q13" s="216">
        <f>VLOOKUP(P13,Contingencies!$A$2:$D$7,4,FALSE)</f>
        <v>0.09</v>
      </c>
      <c r="R13" s="53">
        <f t="shared" si="4"/>
        <v>44019.307987294524</v>
      </c>
      <c r="S13" s="67">
        <f t="shared" si="5"/>
        <v>23330.233233266099</v>
      </c>
      <c r="T13" s="61"/>
      <c r="U13" s="61">
        <v>113</v>
      </c>
      <c r="V13" s="61">
        <v>113</v>
      </c>
      <c r="W13" s="61">
        <v>113</v>
      </c>
      <c r="X13" s="61">
        <v>113</v>
      </c>
      <c r="Y13" s="61">
        <v>113</v>
      </c>
      <c r="Z13" s="61">
        <v>113</v>
      </c>
      <c r="AA13" s="61">
        <v>113</v>
      </c>
      <c r="AB13" s="61">
        <v>113</v>
      </c>
      <c r="AC13" s="61">
        <v>113</v>
      </c>
      <c r="AD13" s="61">
        <v>113</v>
      </c>
      <c r="AE13" s="61">
        <v>113</v>
      </c>
      <c r="AF13" s="61">
        <v>113</v>
      </c>
      <c r="AG13" s="2">
        <f>IF(G13="Labor Hours",SUM(U13:AF13),0)</f>
        <v>1356</v>
      </c>
      <c r="AH13" s="51">
        <f t="shared" si="6"/>
        <v>9.0399999999999991</v>
      </c>
      <c r="AI13" s="66">
        <f>IF($G13="Labor Hours",U13*$K13*(1+$M13)*$EQ13,U13)</f>
        <v>9505.6193250000015</v>
      </c>
      <c r="AJ13" s="66">
        <f>IF($G13="Labor Hours",V13*$K13*(1+$M13)*$EQ13,V13)</f>
        <v>9505.6193250000015</v>
      </c>
      <c r="AK13" s="66">
        <f>IF($G13="Labor Hours",W13*$K13*(1+$M13)*$EQ13,W13)</f>
        <v>9505.6193250000015</v>
      </c>
      <c r="AL13" s="66">
        <f>IF($G13="Labor Hours",X13*$K13*(1+$M13)*$EQ13,X13)</f>
        <v>9505.6193250000015</v>
      </c>
      <c r="AM13" s="66">
        <f>IF($G13="Labor Hours",Y13*$K13*(1+$M13)*$EQ13,Y13)</f>
        <v>9505.6193250000015</v>
      </c>
      <c r="AN13" s="66">
        <f>IF($G13="Labor Hours",Z13*$K13*(1+$M13)*$EQ13,Z13)</f>
        <v>9505.6193250000015</v>
      </c>
      <c r="AO13" s="66">
        <f>IF($G13="Labor Hours",AA13*$K13*(1+$M13)*$EQ13,AA13)</f>
        <v>9505.6193250000015</v>
      </c>
      <c r="AP13" s="66">
        <f>IF($G13="Labor Hours",AB13*$K13*(1+$M13)*$EQ13,AB13)</f>
        <v>9505.6193250000015</v>
      </c>
      <c r="AQ13" s="66">
        <f>IF($G13="Labor Hours",AC13*$K13*(1+$M13)*$EQ13,AC13)</f>
        <v>9505.6193250000015</v>
      </c>
      <c r="AR13" s="66">
        <f>IF($G13="Labor Hours",AD13*$K13*(1+$M13)*$EQ13,AD13)</f>
        <v>9505.6193250000015</v>
      </c>
      <c r="AS13" s="66">
        <f>IF($G13="Labor Hours",AE13*$K13*(1+$M13)*$EQ13,AE13)</f>
        <v>9505.6193250000015</v>
      </c>
      <c r="AT13" s="66">
        <f>IF($G13="Labor Hours",AF13*$K13*(1+$M13)*$EQ13,AF13)</f>
        <v>9505.6193250000015</v>
      </c>
      <c r="AU13" s="67">
        <f t="shared" si="7"/>
        <v>114067.43190000004</v>
      </c>
      <c r="AV13" s="67">
        <f t="shared" si="0"/>
        <v>60455.738907000021</v>
      </c>
      <c r="AW13" s="67">
        <f t="shared" si="8"/>
        <v>174523.17080700008</v>
      </c>
      <c r="AX13" s="53" cm="1">
        <f t="array" aca="1" ref="AX13" ca="1">AU13*CELL("contents",$Q13)</f>
        <v>10266.068871000003</v>
      </c>
      <c r="AY13" s="53" cm="1">
        <f t="array" aca="1" ref="AY13" ca="1">AV13*CELL("contents",$Q13)</f>
        <v>5441.0165016300016</v>
      </c>
      <c r="AZ13" s="61">
        <v>113</v>
      </c>
      <c r="BA13" s="61">
        <v>113</v>
      </c>
      <c r="BB13" s="61">
        <v>0</v>
      </c>
      <c r="BC13" s="61">
        <v>0</v>
      </c>
      <c r="BD13" s="61">
        <v>50</v>
      </c>
      <c r="BE13" s="61">
        <v>113</v>
      </c>
      <c r="BF13" s="61">
        <v>113</v>
      </c>
      <c r="BG13" s="61">
        <v>113</v>
      </c>
      <c r="BH13" s="61">
        <v>113</v>
      </c>
      <c r="BI13" s="61">
        <v>113</v>
      </c>
      <c r="BJ13" s="61">
        <v>113</v>
      </c>
      <c r="BK13" s="61">
        <v>113</v>
      </c>
      <c r="BL13" s="2">
        <f t="shared" si="9"/>
        <v>1067</v>
      </c>
      <c r="BM13" s="51">
        <f t="shared" si="10"/>
        <v>7.1133333333333333</v>
      </c>
      <c r="BN13" s="66">
        <f>IF($G13="Labor Hours",AZ13*$K13*(1+$M13)*$ER13,AZ13)</f>
        <v>9709.9901404875018</v>
      </c>
      <c r="BO13" s="66">
        <f>IF($G13="Labor Hours",BA13*$K13*(1+$M13)*$ER13,BA13)</f>
        <v>9709.9901404875018</v>
      </c>
      <c r="BP13" s="66">
        <f>IF($G13="Labor Hours",BB13*$K13*(1+$M13)*$ER13,BB13)</f>
        <v>0</v>
      </c>
      <c r="BQ13" s="66">
        <f>IF($G13="Labor Hours",BC13*$K13*(1+$M13)*$ER13,BC13)</f>
        <v>0</v>
      </c>
      <c r="BR13" s="66">
        <f>IF($G13="Labor Hours",BD13*$K13*(1+$M13)*$ER13,BD13)</f>
        <v>4296.455814375001</v>
      </c>
      <c r="BS13" s="66">
        <f>IF($G13="Labor Hours",BE13*$K13*(1+$M13)*$ER13,BE13)</f>
        <v>9709.9901404875018</v>
      </c>
      <c r="BT13" s="66">
        <f>IF($G13="Labor Hours",BF13*$K13*(1+$M13)*$ER13,BF13)</f>
        <v>9709.9901404875018</v>
      </c>
      <c r="BU13" s="66">
        <f>IF($G13="Labor Hours",BG13*$K13*(1+$M13)*$ER13,BG13)</f>
        <v>9709.9901404875018</v>
      </c>
      <c r="BV13" s="66">
        <f>IF($G13="Labor Hours",BH13*$K13*(1+$M13)*$ER13,BH13)</f>
        <v>9709.9901404875018</v>
      </c>
      <c r="BW13" s="66">
        <f>IF($G13="Labor Hours",BI13*$K13*(1+$M13)*$ER13,BI13)</f>
        <v>9709.9901404875018</v>
      </c>
      <c r="BX13" s="66">
        <f>IF($G13="Labor Hours",BJ13*$K13*(1+$M13)*$ER13,BJ13)</f>
        <v>9709.9901404875018</v>
      </c>
      <c r="BY13" s="66">
        <f>IF($G13="Labor Hours",BK13*$K13*(1+$M13)*$ER13,BK13)</f>
        <v>9709.9901404875018</v>
      </c>
      <c r="BZ13" s="67">
        <f t="shared" si="11"/>
        <v>91686.367078762501</v>
      </c>
      <c r="CA13" s="67">
        <f t="shared" si="1"/>
        <v>48593.774551744129</v>
      </c>
      <c r="CB13" s="67">
        <f t="shared" si="12"/>
        <v>140280.14163050664</v>
      </c>
      <c r="CC13" s="53" cm="1">
        <f t="array" aca="1" ref="CC13" ca="1">BZ13*CELL("contents",$Q13)</f>
        <v>8251.7730370886256</v>
      </c>
      <c r="CD13" s="53" cm="1">
        <f t="array" aca="1" ref="CD13" ca="1">CA13*CELL("contents",$Q13)</f>
        <v>4373.4397096569719</v>
      </c>
      <c r="CE13" s="61">
        <v>113</v>
      </c>
      <c r="CF13" s="61">
        <v>113</v>
      </c>
      <c r="CG13" s="61">
        <v>0</v>
      </c>
      <c r="CH13" s="61">
        <v>0</v>
      </c>
      <c r="CI13" s="61">
        <v>50</v>
      </c>
      <c r="CJ13" s="61">
        <v>113</v>
      </c>
      <c r="CK13" s="61">
        <v>113</v>
      </c>
      <c r="CL13" s="61">
        <v>113</v>
      </c>
      <c r="CM13" s="61">
        <v>113</v>
      </c>
      <c r="CN13" s="61">
        <v>113</v>
      </c>
      <c r="CO13" s="61">
        <v>113</v>
      </c>
      <c r="CP13" s="61">
        <v>113</v>
      </c>
      <c r="CQ13" s="2">
        <f t="shared" si="13"/>
        <v>1067</v>
      </c>
      <c r="CR13" s="51">
        <f t="shared" si="14"/>
        <v>7.1133333333333333</v>
      </c>
      <c r="CS13" s="66">
        <f>IF($G13="Labor Hours",CE13*$K13*(1+$M13)*$ES13,CE13)</f>
        <v>9918.7549285079858</v>
      </c>
      <c r="CT13" s="66">
        <f>IF($G13="Labor Hours",CF13*$K13*(1+$M13)*$ES13,CF13)</f>
        <v>9918.7549285079858</v>
      </c>
      <c r="CU13" s="66">
        <f>IF($G13="Labor Hours",CG13*$K13*(1+$M13)*$ES13,CG13)</f>
        <v>0</v>
      </c>
      <c r="CV13" s="66">
        <f>IF($G13="Labor Hours",CH13*$K13*(1+$M13)*$ES13,CH13)</f>
        <v>0</v>
      </c>
      <c r="CW13" s="66">
        <f>IF($G13="Labor Hours",CI13*$K13*(1+$M13)*$ES13,CI13)</f>
        <v>4388.8296143840635</v>
      </c>
      <c r="CX13" s="66">
        <f>IF($G13="Labor Hours",CJ13*$K13*(1+$M13)*$ES13,CJ13)</f>
        <v>9918.7549285079858</v>
      </c>
      <c r="CY13" s="66">
        <f>IF($G13="Labor Hours",CK13*$K13*(1+$M13)*$ES13,CK13)</f>
        <v>9918.7549285079858</v>
      </c>
      <c r="CZ13" s="66">
        <f>IF($G13="Labor Hours",CL13*$K13*(1+$M13)*$ES13,CL13)</f>
        <v>9918.7549285079858</v>
      </c>
      <c r="DA13" s="66">
        <f>IF($G13="Labor Hours",CM13*$K13*(1+$M13)*$ES13,CM13)</f>
        <v>9918.7549285079858</v>
      </c>
      <c r="DB13" s="66">
        <f>IF($G13="Labor Hours",CN13*$K13*(1+$M13)*$ES13,CN13)</f>
        <v>9918.7549285079858</v>
      </c>
      <c r="DC13" s="66">
        <f>IF($G13="Labor Hours",CO13*$K13*(1+$M13)*$ES13,CO13)</f>
        <v>9918.7549285079858</v>
      </c>
      <c r="DD13" s="66">
        <f>IF($G13="Labor Hours",CP13*$K13*(1+$M13)*$ES13,CP13)</f>
        <v>9918.7549285079858</v>
      </c>
      <c r="DE13" s="67">
        <f t="shared" si="15"/>
        <v>93657.623970955945</v>
      </c>
      <c r="DF13" s="67">
        <f t="shared" si="2"/>
        <v>49638.540704606654</v>
      </c>
      <c r="DG13" s="67">
        <f t="shared" si="16"/>
        <v>143296.16467556258</v>
      </c>
      <c r="DH13" s="53" cm="1">
        <f t="array" aca="1" ref="DH13" ca="1">DE13*CELL("contents",$Q13)</f>
        <v>8429.1861573860351</v>
      </c>
      <c r="DI13" s="53" cm="1">
        <f t="array" aca="1" ref="DI13" ca="1">DF13*CELL("contents",$Q13)</f>
        <v>4467.4686634145983</v>
      </c>
      <c r="DJ13" s="61">
        <v>113</v>
      </c>
      <c r="DK13" s="61">
        <v>113</v>
      </c>
      <c r="DL13" s="61">
        <v>0</v>
      </c>
      <c r="DM13" s="61">
        <v>0</v>
      </c>
      <c r="DN13" s="61">
        <v>0</v>
      </c>
      <c r="DO13" s="61">
        <v>0</v>
      </c>
      <c r="DP13" s="61">
        <v>0</v>
      </c>
      <c r="DQ13" s="61">
        <v>0</v>
      </c>
      <c r="DR13" s="61"/>
      <c r="DS13" s="2"/>
      <c r="DT13" s="2"/>
      <c r="DU13" s="2"/>
      <c r="DV13" s="2">
        <f t="shared" si="17"/>
        <v>226</v>
      </c>
      <c r="DW13" s="51">
        <f t="shared" si="18"/>
        <v>1.5066666666666668</v>
      </c>
      <c r="DX13" s="66">
        <f>IF($G13="Labor Hours",DJ13*$K13*(1+$M13)*$ET13,DJ13)</f>
        <v>10132.008159470908</v>
      </c>
      <c r="DY13" s="66">
        <f>IF($G13="Labor Hours",DK13*$K13*(1+$M13)*$ET13,DK13)</f>
        <v>10132.008159470908</v>
      </c>
      <c r="DZ13" s="66">
        <f>IF($G13="Labor Hours",DL13*$K13*(1+$M13)*$ET13,DL13)</f>
        <v>0</v>
      </c>
      <c r="EA13" s="66">
        <f>IF($G13="Labor Hours",DM13*$K13*(1+$M13)*$ET13,DM13)</f>
        <v>0</v>
      </c>
      <c r="EB13" s="66">
        <f>IF($G13="Labor Hours",DN13*$K13*(1+$M13)*$ET13,DN13)</f>
        <v>0</v>
      </c>
      <c r="EC13" s="66">
        <f>IF($G13="Labor Hours",DO13*$K13*(1+$M13)*$ET13,DO13)</f>
        <v>0</v>
      </c>
      <c r="ED13" s="66">
        <f>IF($G13="Labor Hours",DP13*$K13*(1+$M13)*$ET13,DP13)</f>
        <v>0</v>
      </c>
      <c r="EE13" s="66">
        <f>IF($G13="Labor Hours",DQ13*$K13*(1+$M13)*$ET13,DQ13)</f>
        <v>0</v>
      </c>
      <c r="EF13" s="66">
        <f>IF($G13="Labor Hours",DR13*$K13*(1+$M13)*$ET13,DR13)</f>
        <v>0</v>
      </c>
      <c r="EG13" s="66">
        <f>IF($G13="Labor Hours",DS13*$K13*(1+$M13)*$ET13,DS13)</f>
        <v>0</v>
      </c>
      <c r="EH13" s="66">
        <f>IF($G13="Labor Hours",DT13*$K13*(1+$M13)*$ET13,DT13)</f>
        <v>0</v>
      </c>
      <c r="EI13" s="66">
        <f>IF($G13="Labor Hours",DU13*$K13*(1+$M13)*$ET13,DU13)</f>
        <v>0</v>
      </c>
      <c r="EJ13" s="67">
        <f t="shared" si="19"/>
        <v>20264.016318941816</v>
      </c>
      <c r="EK13" s="67">
        <f t="shared" si="3"/>
        <v>10739.928649039162</v>
      </c>
      <c r="EL13" s="67">
        <f t="shared" si="20"/>
        <v>31003.944967980977</v>
      </c>
      <c r="EM13" s="53" cm="1">
        <f t="array" aca="1" ref="EM13" ca="1">EJ13*CELL("contents",$Q13)</f>
        <v>1823.7614687047635</v>
      </c>
      <c r="EN13" s="53" cm="1">
        <f t="array" aca="1" ref="EN13" ca="1">EK13*CELL("contents",$Q13)</f>
        <v>966.5935784135246</v>
      </c>
      <c r="EO13" s="68">
        <f t="shared" si="21"/>
        <v>489103.42208105029</v>
      </c>
      <c r="EP13" s="2">
        <v>1</v>
      </c>
      <c r="EQ13" s="2">
        <f t="shared" ref="EQ13:ET13" si="33">EP13*1.0215</f>
        <v>1.0215000000000001</v>
      </c>
      <c r="ER13" s="2">
        <f t="shared" si="33"/>
        <v>1.0434622500000001</v>
      </c>
      <c r="ES13" s="2">
        <f t="shared" si="33"/>
        <v>1.0658966883750003</v>
      </c>
      <c r="ET13" s="2">
        <f t="shared" si="33"/>
        <v>1.0888134671750629</v>
      </c>
      <c r="EU13" s="69">
        <f>IF($G13="Labor Hours",$K13*$AG13*EQ13,0)</f>
        <v>84494.394</v>
      </c>
      <c r="EV13" s="69">
        <f>IF($G13="Labor Hours",$K13*$BL13*ER13,0)</f>
        <v>67915.827465750015</v>
      </c>
      <c r="EW13" s="69">
        <f>IF($G13="Labor Hours",$K13*$CQ13*ES13,0)</f>
        <v>69376.017756263638</v>
      </c>
      <c r="EX13" s="69">
        <f>IF($G13="Labor Hours",$K13*$DV13*ET13,0)</f>
        <v>15010.382458475417</v>
      </c>
      <c r="EY13" s="69">
        <f t="shared" si="23"/>
        <v>29573.037899999999</v>
      </c>
      <c r="EZ13" s="69">
        <f t="shared" si="23"/>
        <v>23770.539613012505</v>
      </c>
      <c r="FA13" s="69">
        <f t="shared" si="23"/>
        <v>24281.60621469227</v>
      </c>
      <c r="FB13" s="69">
        <f t="shared" si="23"/>
        <v>5253.6338604663952</v>
      </c>
      <c r="FC13" t="s">
        <v>1531</v>
      </c>
    </row>
    <row r="14" spans="1:159" x14ac:dyDescent="0.25">
      <c r="A14" s="2">
        <v>1.1000000000000001</v>
      </c>
      <c r="B14" s="2" t="s">
        <v>1166</v>
      </c>
      <c r="C14" s="61" t="s">
        <v>147</v>
      </c>
      <c r="D14" s="62" t="s">
        <v>1167</v>
      </c>
      <c r="E14" s="63" t="s">
        <v>1168</v>
      </c>
      <c r="F14" s="2" t="s">
        <v>212</v>
      </c>
      <c r="G14" s="61" t="s">
        <v>151</v>
      </c>
      <c r="H14" s="64" t="s">
        <v>152</v>
      </c>
      <c r="I14" s="61" t="s">
        <v>213</v>
      </c>
      <c r="J14" s="65" t="s">
        <v>1139</v>
      </c>
      <c r="K14" s="75">
        <v>47</v>
      </c>
      <c r="L14" s="79">
        <v>52</v>
      </c>
      <c r="M14" s="57">
        <v>0.35</v>
      </c>
      <c r="N14" s="85">
        <v>0.53</v>
      </c>
      <c r="O14" s="64" t="s">
        <v>155</v>
      </c>
      <c r="P14" s="2" t="s">
        <v>156</v>
      </c>
      <c r="Q14" s="216">
        <f>VLOOKUP(P14,Contingencies!$A$2:$D$7,4,FALSE)</f>
        <v>0.09</v>
      </c>
      <c r="R14" s="53">
        <f t="shared" si="4"/>
        <v>6405.3241549508693</v>
      </c>
      <c r="S14" s="67">
        <f t="shared" si="5"/>
        <v>3394.8218021239609</v>
      </c>
      <c r="T14" s="61" t="s">
        <v>215</v>
      </c>
      <c r="U14" s="61">
        <v>30</v>
      </c>
      <c r="V14" s="61">
        <v>30</v>
      </c>
      <c r="W14" s="61">
        <v>30</v>
      </c>
      <c r="X14" s="61">
        <v>30</v>
      </c>
      <c r="Y14" s="61">
        <v>30</v>
      </c>
      <c r="Z14" s="61">
        <v>30</v>
      </c>
      <c r="AA14" s="61">
        <v>30</v>
      </c>
      <c r="AB14" s="61">
        <v>30</v>
      </c>
      <c r="AC14" s="61">
        <v>30</v>
      </c>
      <c r="AD14" s="61">
        <v>30</v>
      </c>
      <c r="AE14" s="61">
        <v>30</v>
      </c>
      <c r="AF14" s="61">
        <v>30</v>
      </c>
      <c r="AG14" s="2">
        <f>IF(G14="Labor Hours",SUM(U14:AF14),0)</f>
        <v>360</v>
      </c>
      <c r="AH14" s="51">
        <f t="shared" si="6"/>
        <v>2.4000000000000004</v>
      </c>
      <c r="AI14" s="66">
        <f>IF($G14="Labor Hours",U14*$K14*(1+$M14)*$EQ14,U14)</f>
        <v>1944.4252500000005</v>
      </c>
      <c r="AJ14" s="66">
        <f>IF($G14="Labor Hours",V14*$K14*(1+$M14)*$EQ14,V14)</f>
        <v>1944.4252500000005</v>
      </c>
      <c r="AK14" s="66">
        <f>IF($G14="Labor Hours",W14*$K14*(1+$M14)*$EQ14,W14)</f>
        <v>1944.4252500000005</v>
      </c>
      <c r="AL14" s="66">
        <f>IF($G14="Labor Hours",X14*$K14*(1+$M14)*$EQ14,X14)</f>
        <v>1944.4252500000005</v>
      </c>
      <c r="AM14" s="66">
        <f>IF($G14="Labor Hours",Y14*$K14*(1+$M14)*$EQ14,Y14)</f>
        <v>1944.4252500000005</v>
      </c>
      <c r="AN14" s="66">
        <f>IF($G14="Labor Hours",Z14*$K14*(1+$M14)*$EQ14,Z14)</f>
        <v>1944.4252500000005</v>
      </c>
      <c r="AO14" s="66">
        <f>IF($G14="Labor Hours",AA14*$K14*(1+$M14)*$EQ14,AA14)</f>
        <v>1944.4252500000005</v>
      </c>
      <c r="AP14" s="66">
        <f>IF($G14="Labor Hours",AB14*$K14*(1+$M14)*$EQ14,AB14)</f>
        <v>1944.4252500000005</v>
      </c>
      <c r="AQ14" s="66">
        <f>IF($G14="Labor Hours",AC14*$K14*(1+$M14)*$EQ14,AC14)</f>
        <v>1944.4252500000005</v>
      </c>
      <c r="AR14" s="66">
        <f>IF($G14="Labor Hours",AD14*$K14*(1+$M14)*$EQ14,AD14)</f>
        <v>1944.4252500000005</v>
      </c>
      <c r="AS14" s="66">
        <f>IF($G14="Labor Hours",AE14*$K14*(1+$M14)*$EQ14,AE14)</f>
        <v>1944.4252500000005</v>
      </c>
      <c r="AT14" s="66">
        <f>IF($G14="Labor Hours",AF14*$K14*(1+$M14)*$EQ14,AF14)</f>
        <v>1944.4252500000005</v>
      </c>
      <c r="AU14" s="67">
        <f t="shared" si="7"/>
        <v>23333.103000000006</v>
      </c>
      <c r="AV14" s="67">
        <f t="shared" si="0"/>
        <v>12366.544590000003</v>
      </c>
      <c r="AW14" s="67">
        <f t="shared" si="8"/>
        <v>35699.647590000008</v>
      </c>
      <c r="AX14" s="53" cm="1">
        <f t="array" aca="1" ref="AX14" ca="1">AU14*CELL("contents",$Q14)</f>
        <v>2099.9792700000007</v>
      </c>
      <c r="AY14" s="53" cm="1">
        <f t="array" aca="1" ref="AY14" ca="1">AV14*CELL("contents",$Q14)</f>
        <v>1112.9890131000002</v>
      </c>
      <c r="AZ14" s="61">
        <v>15</v>
      </c>
      <c r="BA14" s="61">
        <v>15</v>
      </c>
      <c r="BB14" s="61">
        <v>15</v>
      </c>
      <c r="BC14" s="61">
        <v>15</v>
      </c>
      <c r="BD14" s="61">
        <v>15</v>
      </c>
      <c r="BE14" s="61">
        <v>15</v>
      </c>
      <c r="BF14" s="61">
        <v>15</v>
      </c>
      <c r="BG14" s="61">
        <v>15</v>
      </c>
      <c r="BH14" s="61">
        <v>15</v>
      </c>
      <c r="BI14" s="61">
        <v>15</v>
      </c>
      <c r="BJ14" s="61">
        <v>15</v>
      </c>
      <c r="BK14" s="61">
        <v>15</v>
      </c>
      <c r="BL14" s="2">
        <f t="shared" si="9"/>
        <v>180</v>
      </c>
      <c r="BM14" s="51">
        <f t="shared" si="10"/>
        <v>1.2000000000000002</v>
      </c>
      <c r="BN14" s="66">
        <f>IF($G14="Labor Hours",AZ14*$K14*(1+$M14)*$ER14,AZ14)</f>
        <v>993.11519643750023</v>
      </c>
      <c r="BO14" s="66">
        <f>IF($G14="Labor Hours",BA14*$K14*(1+$M14)*$ER14,BA14)</f>
        <v>993.11519643750023</v>
      </c>
      <c r="BP14" s="66">
        <f>IF($G14="Labor Hours",BB14*$K14*(1+$M14)*$ER14,BB14)</f>
        <v>993.11519643750023</v>
      </c>
      <c r="BQ14" s="66">
        <f>IF($G14="Labor Hours",BC14*$K14*(1+$M14)*$ER14,BC14)</f>
        <v>993.11519643750023</v>
      </c>
      <c r="BR14" s="66">
        <f>IF($G14="Labor Hours",BD14*$K14*(1+$M14)*$ER14,BD14)</f>
        <v>993.11519643750023</v>
      </c>
      <c r="BS14" s="66">
        <f>IF($G14="Labor Hours",BE14*$K14*(1+$M14)*$ER14,BE14)</f>
        <v>993.11519643750023</v>
      </c>
      <c r="BT14" s="66">
        <f>IF($G14="Labor Hours",BF14*$K14*(1+$M14)*$ER14,BF14)</f>
        <v>993.11519643750023</v>
      </c>
      <c r="BU14" s="66">
        <f>IF($G14="Labor Hours",BG14*$K14*(1+$M14)*$ER14,BG14)</f>
        <v>993.11519643750023</v>
      </c>
      <c r="BV14" s="66">
        <f>IF($G14="Labor Hours",BH14*$K14*(1+$M14)*$ER14,BH14)</f>
        <v>993.11519643750023</v>
      </c>
      <c r="BW14" s="66">
        <f>IF($G14="Labor Hours",BI14*$K14*(1+$M14)*$ER14,BI14)</f>
        <v>993.11519643750023</v>
      </c>
      <c r="BX14" s="66">
        <f>IF($G14="Labor Hours",BJ14*$K14*(1+$M14)*$ER14,BJ14)</f>
        <v>993.11519643750023</v>
      </c>
      <c r="BY14" s="66">
        <f>IF($G14="Labor Hours",BK14*$K14*(1+$M14)*$ER14,BK14)</f>
        <v>993.11519643750023</v>
      </c>
      <c r="BZ14" s="67">
        <f t="shared" si="11"/>
        <v>11917.382357250002</v>
      </c>
      <c r="CA14" s="67">
        <f t="shared" si="1"/>
        <v>6316.2126493425012</v>
      </c>
      <c r="CB14" s="67">
        <f t="shared" si="12"/>
        <v>18233.595006592503</v>
      </c>
      <c r="CC14" s="53" cm="1">
        <f t="array" aca="1" ref="CC14" ca="1">BZ14*CELL("contents",$Q14)</f>
        <v>1072.5644121525002</v>
      </c>
      <c r="CD14" s="53" cm="1">
        <f t="array" aca="1" ref="CD14" ca="1">CA14*CELL("contents",$Q14)</f>
        <v>568.45913844082509</v>
      </c>
      <c r="CE14" s="61">
        <v>14</v>
      </c>
      <c r="CF14" s="61">
        <v>14</v>
      </c>
      <c r="CG14" s="61">
        <v>5</v>
      </c>
      <c r="CH14" s="61">
        <v>0</v>
      </c>
      <c r="CI14" s="61">
        <v>8</v>
      </c>
      <c r="CJ14" s="61">
        <v>14</v>
      </c>
      <c r="CK14" s="61">
        <v>14</v>
      </c>
      <c r="CL14" s="61">
        <v>14</v>
      </c>
      <c r="CM14" s="61">
        <v>14</v>
      </c>
      <c r="CN14" s="61">
        <v>14</v>
      </c>
      <c r="CO14" s="61">
        <v>14</v>
      </c>
      <c r="CP14" s="61">
        <v>14</v>
      </c>
      <c r="CQ14" s="2">
        <f t="shared" si="13"/>
        <v>139</v>
      </c>
      <c r="CR14" s="51">
        <f t="shared" si="14"/>
        <v>0.92666666666666664</v>
      </c>
      <c r="CS14" s="66">
        <f>IF($G14="Labor Hours",CE14*$K14*(1+$M14)*$ES14,CE14)</f>
        <v>946.83602828351286</v>
      </c>
      <c r="CT14" s="66">
        <f>IF($G14="Labor Hours",CF14*$K14*(1+$M14)*$ES14,CF14)</f>
        <v>946.83602828351286</v>
      </c>
      <c r="CU14" s="66">
        <f>IF($G14="Labor Hours",CG14*$K14*(1+$M14)*$ES14,CG14)</f>
        <v>338.15572438696881</v>
      </c>
      <c r="CV14" s="66">
        <f>IF($G14="Labor Hours",CH14*$K14*(1+$M14)*$ES14,CH14)</f>
        <v>0</v>
      </c>
      <c r="CW14" s="66">
        <f>IF($G14="Labor Hours",CI14*$K14*(1+$M14)*$ES14,CI14)</f>
        <v>541.04915901915012</v>
      </c>
      <c r="CX14" s="66">
        <f>IF($G14="Labor Hours",CJ14*$K14*(1+$M14)*$ES14,CJ14)</f>
        <v>946.83602828351286</v>
      </c>
      <c r="CY14" s="66">
        <f>IF($G14="Labor Hours",CK14*$K14*(1+$M14)*$ES14,CK14)</f>
        <v>946.83602828351286</v>
      </c>
      <c r="CZ14" s="66">
        <f>IF($G14="Labor Hours",CL14*$K14*(1+$M14)*$ES14,CL14)</f>
        <v>946.83602828351286</v>
      </c>
      <c r="DA14" s="66">
        <f>IF($G14="Labor Hours",CM14*$K14*(1+$M14)*$ES14,CM14)</f>
        <v>946.83602828351286</v>
      </c>
      <c r="DB14" s="66">
        <f>IF($G14="Labor Hours",CN14*$K14*(1+$M14)*$ES14,CN14)</f>
        <v>946.83602828351286</v>
      </c>
      <c r="DC14" s="66">
        <f>IF($G14="Labor Hours",CO14*$K14*(1+$M14)*$ES14,CO14)</f>
        <v>946.83602828351286</v>
      </c>
      <c r="DD14" s="66">
        <f>IF($G14="Labor Hours",CP14*$K14*(1+$M14)*$ES14,CP14)</f>
        <v>946.83602828351286</v>
      </c>
      <c r="DE14" s="67">
        <f t="shared" si="15"/>
        <v>9400.7291379577346</v>
      </c>
      <c r="DF14" s="67">
        <f t="shared" si="2"/>
        <v>4982.3864431175998</v>
      </c>
      <c r="DG14" s="67">
        <f t="shared" si="16"/>
        <v>14383.115581075333</v>
      </c>
      <c r="DH14" s="53" cm="1">
        <f t="array" aca="1" ref="DH14" ca="1">DE14*CELL("contents",$Q14)</f>
        <v>846.06562241619611</v>
      </c>
      <c r="DI14" s="53" cm="1">
        <f t="array" aca="1" ref="DI14" ca="1">DF14*CELL("contents",$Q14)</f>
        <v>448.41477988058398</v>
      </c>
      <c r="DJ14" s="61">
        <v>9</v>
      </c>
      <c r="DK14" s="61">
        <v>9</v>
      </c>
      <c r="DL14" s="61">
        <v>0</v>
      </c>
      <c r="DM14" s="61">
        <v>0</v>
      </c>
      <c r="DN14" s="61">
        <v>0</v>
      </c>
      <c r="DO14" s="61">
        <v>9</v>
      </c>
      <c r="DP14" s="61">
        <v>0</v>
      </c>
      <c r="DQ14" s="61">
        <v>0</v>
      </c>
      <c r="DR14" s="61"/>
      <c r="DS14" s="2"/>
      <c r="DT14" s="2"/>
      <c r="DU14" s="2"/>
      <c r="DV14" s="2">
        <f t="shared" si="17"/>
        <v>27</v>
      </c>
      <c r="DW14" s="51">
        <f t="shared" si="18"/>
        <v>0.18</v>
      </c>
      <c r="DX14" s="66">
        <f>IF($G14="Labor Hours",DJ14*$K14*(1+$M14)*$ET14,DJ14)</f>
        <v>621.76693043031969</v>
      </c>
      <c r="DY14" s="66">
        <f>IF($G14="Labor Hours",DK14*$K14*(1+$M14)*$ET14,DK14)</f>
        <v>621.76693043031969</v>
      </c>
      <c r="DZ14" s="66">
        <f>IF($G14="Labor Hours",DL14*$K14*(1+$M14)*$ET14,DL14)</f>
        <v>0</v>
      </c>
      <c r="EA14" s="66">
        <f>IF($G14="Labor Hours",DM14*$K14*(1+$M14)*$ET14,DM14)</f>
        <v>0</v>
      </c>
      <c r="EB14" s="66">
        <f>IF($G14="Labor Hours",DN14*$K14*(1+$M14)*$ET14,DN14)</f>
        <v>0</v>
      </c>
      <c r="EC14" s="66">
        <f>IF($G14="Labor Hours",DO14*$K14*(1+$M14)*$ET14,DO14)</f>
        <v>621.76693043031969</v>
      </c>
      <c r="ED14" s="66">
        <f>IF($G14="Labor Hours",DP14*$K14*(1+$M14)*$ET14,DP14)</f>
        <v>0</v>
      </c>
      <c r="EE14" s="66">
        <f>IF($G14="Labor Hours",DQ14*$K14*(1+$M14)*$ET14,DQ14)</f>
        <v>0</v>
      </c>
      <c r="EF14" s="66">
        <f>IF($G14="Labor Hours",DR14*$K14*(1+$M14)*$ET14,DR14)</f>
        <v>0</v>
      </c>
      <c r="EG14" s="66">
        <f>IF($G14="Labor Hours",DS14*$K14*(1+$M14)*$ET14,DS14)</f>
        <v>0</v>
      </c>
      <c r="EH14" s="66">
        <f>IF($G14="Labor Hours",DT14*$K14*(1+$M14)*$ET14,DT14)</f>
        <v>0</v>
      </c>
      <c r="EI14" s="66">
        <f>IF($G14="Labor Hours",DU14*$K14*(1+$M14)*$ET14,DU14)</f>
        <v>0</v>
      </c>
      <c r="EJ14" s="67">
        <f t="shared" si="19"/>
        <v>1865.3007912909591</v>
      </c>
      <c r="EK14" s="67">
        <f t="shared" si="3"/>
        <v>988.60941938420831</v>
      </c>
      <c r="EL14" s="67">
        <f t="shared" si="20"/>
        <v>2853.9102106751675</v>
      </c>
      <c r="EM14" s="53" cm="1">
        <f t="array" aca="1" ref="EM14" ca="1">EJ14*CELL("contents",$Q14)</f>
        <v>167.87707121618632</v>
      </c>
      <c r="EN14" s="53" cm="1">
        <f t="array" aca="1" ref="EN14" ca="1">EK14*CELL("contents",$Q14)</f>
        <v>88.974847744578739</v>
      </c>
      <c r="EO14" s="68">
        <f t="shared" si="21"/>
        <v>71170.268388343</v>
      </c>
      <c r="EP14" s="2">
        <v>1</v>
      </c>
      <c r="EQ14" s="2">
        <f t="shared" ref="EQ14:ET14" si="34">EP14*1.0215</f>
        <v>1.0215000000000001</v>
      </c>
      <c r="ER14" s="2">
        <f t="shared" si="34"/>
        <v>1.0434622500000001</v>
      </c>
      <c r="ES14" s="2">
        <f t="shared" si="34"/>
        <v>1.0658966883750003</v>
      </c>
      <c r="ET14" s="2">
        <f t="shared" si="34"/>
        <v>1.0888134671750629</v>
      </c>
      <c r="EU14" s="69">
        <f>IF($G14="Labor Hours",$K14*$AG14*EQ14,0)</f>
        <v>17283.780000000002</v>
      </c>
      <c r="EV14" s="69">
        <f>IF($G14="Labor Hours",$K14*$BL14*ER14,0)</f>
        <v>8827.6906350000008</v>
      </c>
      <c r="EW14" s="69">
        <f>IF($G14="Labor Hours",$K14*$CQ14*ES14,0)</f>
        <v>6963.5030651538773</v>
      </c>
      <c r="EX14" s="69">
        <f>IF($G14="Labor Hours",$K14*$DV14*ET14,0)</f>
        <v>1381.7042898451548</v>
      </c>
      <c r="EY14" s="69">
        <f t="shared" si="23"/>
        <v>6049.3230000000003</v>
      </c>
      <c r="EZ14" s="69">
        <f t="shared" si="23"/>
        <v>3089.6917222500001</v>
      </c>
      <c r="FA14" s="69">
        <f t="shared" si="23"/>
        <v>2437.2260728038568</v>
      </c>
      <c r="FB14" s="69">
        <f t="shared" si="23"/>
        <v>483.59650144580417</v>
      </c>
      <c r="FC14" t="s">
        <v>1532</v>
      </c>
    </row>
    <row r="15" spans="1:159" x14ac:dyDescent="0.25">
      <c r="A15" s="2">
        <v>1.1000000000000001</v>
      </c>
      <c r="B15" s="2" t="s">
        <v>1169</v>
      </c>
      <c r="C15" s="61" t="s">
        <v>147</v>
      </c>
      <c r="D15" s="62" t="s">
        <v>1170</v>
      </c>
      <c r="E15" s="63" t="s">
        <v>1171</v>
      </c>
      <c r="F15" s="2" t="s">
        <v>1172</v>
      </c>
      <c r="G15" s="61" t="s">
        <v>151</v>
      </c>
      <c r="H15" s="64" t="s">
        <v>152</v>
      </c>
      <c r="I15" s="61" t="s">
        <v>153</v>
      </c>
      <c r="J15" s="65" t="s">
        <v>1139</v>
      </c>
      <c r="K15" s="75">
        <v>64</v>
      </c>
      <c r="L15" s="79">
        <v>55</v>
      </c>
      <c r="M15" s="57">
        <v>0.35</v>
      </c>
      <c r="N15" s="85">
        <v>0.53</v>
      </c>
      <c r="O15" s="64" t="s">
        <v>155</v>
      </c>
      <c r="P15" s="2" t="s">
        <v>156</v>
      </c>
      <c r="Q15" s="216">
        <f>VLOOKUP(P15,Contingencies!$A$2:$D$7,4,FALSE)</f>
        <v>0.09</v>
      </c>
      <c r="R15" s="53">
        <f t="shared" si="4"/>
        <v>29719.45348151408</v>
      </c>
      <c r="S15" s="67">
        <f t="shared" si="5"/>
        <v>15751.310345202462</v>
      </c>
      <c r="T15" s="61"/>
      <c r="U15" s="61">
        <v>75</v>
      </c>
      <c r="V15" s="61">
        <v>75</v>
      </c>
      <c r="W15" s="61">
        <v>75</v>
      </c>
      <c r="X15" s="61">
        <v>75</v>
      </c>
      <c r="Y15" s="61">
        <v>75</v>
      </c>
      <c r="Z15" s="61">
        <v>75</v>
      </c>
      <c r="AA15" s="61">
        <v>75</v>
      </c>
      <c r="AB15" s="61">
        <v>75</v>
      </c>
      <c r="AC15" s="61">
        <v>75</v>
      </c>
      <c r="AD15" s="61">
        <v>75</v>
      </c>
      <c r="AE15" s="61">
        <v>75</v>
      </c>
      <c r="AF15" s="61">
        <v>75</v>
      </c>
      <c r="AG15" s="2">
        <f>IF(G15="Labor Hours",SUM(U15:AF15),0)</f>
        <v>900</v>
      </c>
      <c r="AH15" s="51">
        <f t="shared" si="6"/>
        <v>6</v>
      </c>
      <c r="AI15" s="66">
        <f>IF($G15="Labor Hours",U15*$K15*(1+$M15)*$EQ15,U15)</f>
        <v>6619.3200000000006</v>
      </c>
      <c r="AJ15" s="66">
        <f>IF($G15="Labor Hours",V15*$K15*(1+$M15)*$EQ15,V15)</f>
        <v>6619.3200000000006</v>
      </c>
      <c r="AK15" s="66">
        <f>IF($G15="Labor Hours",W15*$K15*(1+$M15)*$EQ15,W15)</f>
        <v>6619.3200000000006</v>
      </c>
      <c r="AL15" s="66">
        <f>IF($G15="Labor Hours",X15*$K15*(1+$M15)*$EQ15,X15)</f>
        <v>6619.3200000000006</v>
      </c>
      <c r="AM15" s="66">
        <f>IF($G15="Labor Hours",Y15*$K15*(1+$M15)*$EQ15,Y15)</f>
        <v>6619.3200000000006</v>
      </c>
      <c r="AN15" s="66">
        <f>IF($G15="Labor Hours",Z15*$K15*(1+$M15)*$EQ15,Z15)</f>
        <v>6619.3200000000006</v>
      </c>
      <c r="AO15" s="66">
        <f>IF($G15="Labor Hours",AA15*$K15*(1+$M15)*$EQ15,AA15)</f>
        <v>6619.3200000000006</v>
      </c>
      <c r="AP15" s="66">
        <f>IF($G15="Labor Hours",AB15*$K15*(1+$M15)*$EQ15,AB15)</f>
        <v>6619.3200000000006</v>
      </c>
      <c r="AQ15" s="66">
        <f>IF($G15="Labor Hours",AC15*$K15*(1+$M15)*$EQ15,AC15)</f>
        <v>6619.3200000000006</v>
      </c>
      <c r="AR15" s="66">
        <f>IF($G15="Labor Hours",AD15*$K15*(1+$M15)*$EQ15,AD15)</f>
        <v>6619.3200000000006</v>
      </c>
      <c r="AS15" s="66">
        <f>IF($G15="Labor Hours",AE15*$K15*(1+$M15)*$EQ15,AE15)</f>
        <v>6619.3200000000006</v>
      </c>
      <c r="AT15" s="66">
        <f>IF($G15="Labor Hours",AF15*$K15*(1+$M15)*$EQ15,AF15)</f>
        <v>6619.3200000000006</v>
      </c>
      <c r="AU15" s="67">
        <f t="shared" si="7"/>
        <v>79431.840000000026</v>
      </c>
      <c r="AV15" s="67">
        <f t="shared" si="0"/>
        <v>42098.875200000017</v>
      </c>
      <c r="AW15" s="67">
        <f t="shared" si="8"/>
        <v>121530.71520000004</v>
      </c>
      <c r="AX15" s="53" cm="1">
        <f t="array" aca="1" ref="AX15" ca="1">AU15*CELL("contents",$Q15)</f>
        <v>7148.8656000000019</v>
      </c>
      <c r="AY15" s="53" cm="1">
        <f t="array" aca="1" ref="AY15" ca="1">AV15*CELL("contents",$Q15)</f>
        <v>3788.8987680000014</v>
      </c>
      <c r="AZ15" s="61">
        <v>75</v>
      </c>
      <c r="BA15" s="61">
        <v>75</v>
      </c>
      <c r="BB15" s="61">
        <v>75</v>
      </c>
      <c r="BC15" s="61">
        <v>75</v>
      </c>
      <c r="BD15" s="61">
        <v>75</v>
      </c>
      <c r="BE15" s="61">
        <v>75</v>
      </c>
      <c r="BF15" s="61">
        <v>75</v>
      </c>
      <c r="BG15" s="61">
        <v>75</v>
      </c>
      <c r="BH15" s="61">
        <v>75</v>
      </c>
      <c r="BI15" s="61">
        <v>75</v>
      </c>
      <c r="BJ15" s="61">
        <v>75</v>
      </c>
      <c r="BK15" s="61">
        <v>75</v>
      </c>
      <c r="BL15" s="2">
        <f t="shared" si="9"/>
        <v>900</v>
      </c>
      <c r="BM15" s="51">
        <f t="shared" si="10"/>
        <v>6</v>
      </c>
      <c r="BN15" s="66">
        <f>IF($G15="Labor Hours",AZ15*$K15*(1+$M15)*$ER15,AZ15)</f>
        <v>6761.6353800000006</v>
      </c>
      <c r="BO15" s="66">
        <f>IF($G15="Labor Hours",BA15*$K15*(1+$M15)*$ER15,BA15)</f>
        <v>6761.6353800000006</v>
      </c>
      <c r="BP15" s="66">
        <f>IF($G15="Labor Hours",BB15*$K15*(1+$M15)*$ER15,BB15)</f>
        <v>6761.6353800000006</v>
      </c>
      <c r="BQ15" s="66">
        <f>IF($G15="Labor Hours",BC15*$K15*(1+$M15)*$ER15,BC15)</f>
        <v>6761.6353800000006</v>
      </c>
      <c r="BR15" s="66">
        <f>IF($G15="Labor Hours",BD15*$K15*(1+$M15)*$ER15,BD15)</f>
        <v>6761.6353800000006</v>
      </c>
      <c r="BS15" s="66">
        <f>IF($G15="Labor Hours",BE15*$K15*(1+$M15)*$ER15,BE15)</f>
        <v>6761.6353800000006</v>
      </c>
      <c r="BT15" s="66">
        <f>IF($G15="Labor Hours",BF15*$K15*(1+$M15)*$ER15,BF15)</f>
        <v>6761.6353800000006</v>
      </c>
      <c r="BU15" s="66">
        <f>IF($G15="Labor Hours",BG15*$K15*(1+$M15)*$ER15,BG15)</f>
        <v>6761.6353800000006</v>
      </c>
      <c r="BV15" s="66">
        <f>IF($G15="Labor Hours",BH15*$K15*(1+$M15)*$ER15,BH15)</f>
        <v>6761.6353800000006</v>
      </c>
      <c r="BW15" s="66">
        <f>IF($G15="Labor Hours",BI15*$K15*(1+$M15)*$ER15,BI15)</f>
        <v>6761.6353800000006</v>
      </c>
      <c r="BX15" s="66">
        <f>IF($G15="Labor Hours",BJ15*$K15*(1+$M15)*$ER15,BJ15)</f>
        <v>6761.6353800000006</v>
      </c>
      <c r="BY15" s="66">
        <f>IF($G15="Labor Hours",BK15*$K15*(1+$M15)*$ER15,BK15)</f>
        <v>6761.6353800000006</v>
      </c>
      <c r="BZ15" s="67">
        <f t="shared" si="11"/>
        <v>81139.624560000026</v>
      </c>
      <c r="CA15" s="67">
        <f t="shared" si="1"/>
        <v>43004.001016800015</v>
      </c>
      <c r="CB15" s="67">
        <f t="shared" si="12"/>
        <v>124143.62557680004</v>
      </c>
      <c r="CC15" s="53" cm="1">
        <f t="array" aca="1" ref="CC15" ca="1">BZ15*CELL("contents",$Q15)</f>
        <v>7302.5662104000021</v>
      </c>
      <c r="CD15" s="53" cm="1">
        <f t="array" aca="1" ref="CD15" ca="1">CA15*CELL("contents",$Q15)</f>
        <v>3870.3600915120014</v>
      </c>
      <c r="CE15" s="61">
        <v>50</v>
      </c>
      <c r="CF15" s="61">
        <v>50</v>
      </c>
      <c r="CG15" s="61">
        <v>50</v>
      </c>
      <c r="CH15" s="61">
        <v>50</v>
      </c>
      <c r="CI15" s="61">
        <v>50</v>
      </c>
      <c r="CJ15" s="61">
        <v>50</v>
      </c>
      <c r="CK15" s="61">
        <v>50</v>
      </c>
      <c r="CL15" s="61">
        <v>50</v>
      </c>
      <c r="CM15" s="61">
        <v>50</v>
      </c>
      <c r="CN15" s="61">
        <v>50</v>
      </c>
      <c r="CO15" s="61">
        <v>50</v>
      </c>
      <c r="CP15" s="61">
        <v>50</v>
      </c>
      <c r="CQ15" s="2">
        <f t="shared" si="13"/>
        <v>600</v>
      </c>
      <c r="CR15" s="51">
        <f t="shared" si="14"/>
        <v>4</v>
      </c>
      <c r="CS15" s="66">
        <f>IF($G15="Labor Hours",CE15*$K15*(1+$M15)*$ES15,CE15)</f>
        <v>4604.6736937800015</v>
      </c>
      <c r="CT15" s="66">
        <f>IF($G15="Labor Hours",CF15*$K15*(1+$M15)*$ES15,CF15)</f>
        <v>4604.6736937800015</v>
      </c>
      <c r="CU15" s="66">
        <f>IF($G15="Labor Hours",CG15*$K15*(1+$M15)*$ES15,CG15)</f>
        <v>4604.6736937800015</v>
      </c>
      <c r="CV15" s="66">
        <f>IF($G15="Labor Hours",CH15*$K15*(1+$M15)*$ES15,CH15)</f>
        <v>4604.6736937800015</v>
      </c>
      <c r="CW15" s="66">
        <f>IF($G15="Labor Hours",CI15*$K15*(1+$M15)*$ES15,CI15)</f>
        <v>4604.6736937800015</v>
      </c>
      <c r="CX15" s="66">
        <f>IF($G15="Labor Hours",CJ15*$K15*(1+$M15)*$ES15,CJ15)</f>
        <v>4604.6736937800015</v>
      </c>
      <c r="CY15" s="66">
        <f>IF($G15="Labor Hours",CK15*$K15*(1+$M15)*$ES15,CK15)</f>
        <v>4604.6736937800015</v>
      </c>
      <c r="CZ15" s="66">
        <f>IF($G15="Labor Hours",CL15*$K15*(1+$M15)*$ES15,CL15)</f>
        <v>4604.6736937800015</v>
      </c>
      <c r="DA15" s="66">
        <f>IF($G15="Labor Hours",CM15*$K15*(1+$M15)*$ES15,CM15)</f>
        <v>4604.6736937800015</v>
      </c>
      <c r="DB15" s="66">
        <f>IF($G15="Labor Hours",CN15*$K15*(1+$M15)*$ES15,CN15)</f>
        <v>4604.6736937800015</v>
      </c>
      <c r="DC15" s="66">
        <f>IF($G15="Labor Hours",CO15*$K15*(1+$M15)*$ES15,CO15)</f>
        <v>4604.6736937800015</v>
      </c>
      <c r="DD15" s="66">
        <f>IF($G15="Labor Hours",CP15*$K15*(1+$M15)*$ES15,CP15)</f>
        <v>4604.6736937800015</v>
      </c>
      <c r="DE15" s="67">
        <f t="shared" si="15"/>
        <v>55256.084325360018</v>
      </c>
      <c r="DF15" s="67">
        <f t="shared" si="2"/>
        <v>29285.72469244081</v>
      </c>
      <c r="DG15" s="67">
        <f t="shared" si="16"/>
        <v>84541.809017800828</v>
      </c>
      <c r="DH15" s="53" cm="1">
        <f t="array" aca="1" ref="DH15" ca="1">DE15*CELL("contents",$Q15)</f>
        <v>4973.0475892824015</v>
      </c>
      <c r="DI15" s="53" cm="1">
        <f t="array" aca="1" ref="DI15" ca="1">DF15*CELL("contents",$Q15)</f>
        <v>2635.7152223196726</v>
      </c>
      <c r="DJ15" s="61">
        <v>0</v>
      </c>
      <c r="DK15" s="61">
        <v>0</v>
      </c>
      <c r="DL15" s="61">
        <v>0</v>
      </c>
      <c r="DM15" s="61">
        <v>0</v>
      </c>
      <c r="DN15" s="61">
        <v>0</v>
      </c>
      <c r="DO15" s="61">
        <v>0</v>
      </c>
      <c r="DP15" s="61">
        <v>0</v>
      </c>
      <c r="DQ15" s="61">
        <v>0</v>
      </c>
      <c r="DR15" s="61"/>
      <c r="DS15" s="2"/>
      <c r="DT15" s="2"/>
      <c r="DU15" s="2"/>
      <c r="DV15" s="2">
        <f t="shared" si="17"/>
        <v>0</v>
      </c>
      <c r="DW15" s="51">
        <f t="shared" si="18"/>
        <v>0</v>
      </c>
      <c r="DX15" s="66">
        <f>IF($G15="Labor Hours",DJ15*$K15*(1+$M15)*$ET15,DJ15)</f>
        <v>0</v>
      </c>
      <c r="DY15" s="66">
        <f>IF($G15="Labor Hours",DK15*$K15*(1+$M15)*$ET15,DK15)</f>
        <v>0</v>
      </c>
      <c r="DZ15" s="66">
        <f>IF($G15="Labor Hours",DL15*$K15*(1+$M15)*$ET15,DL15)</f>
        <v>0</v>
      </c>
      <c r="EA15" s="66">
        <f>IF($G15="Labor Hours",DM15*$K15*(1+$M15)*$ET15,DM15)</f>
        <v>0</v>
      </c>
      <c r="EB15" s="66">
        <f>IF($G15="Labor Hours",DN15*$K15*(1+$M15)*$ET15,DN15)</f>
        <v>0</v>
      </c>
      <c r="EC15" s="66">
        <f>IF($G15="Labor Hours",DO15*$K15*(1+$M15)*$ET15,DO15)</f>
        <v>0</v>
      </c>
      <c r="ED15" s="66">
        <f>IF($G15="Labor Hours",DP15*$K15*(1+$M15)*$ET15,DP15)</f>
        <v>0</v>
      </c>
      <c r="EE15" s="66">
        <f>IF($G15="Labor Hours",DQ15*$K15*(1+$M15)*$ET15,DQ15)</f>
        <v>0</v>
      </c>
      <c r="EF15" s="66">
        <f>IF($G15="Labor Hours",DR15*$K15*(1+$M15)*$ET15,DR15)</f>
        <v>0</v>
      </c>
      <c r="EG15" s="66">
        <f>IF($G15="Labor Hours",DS15*$K15*(1+$M15)*$ET15,DS15)</f>
        <v>0</v>
      </c>
      <c r="EH15" s="66">
        <f>IF($G15="Labor Hours",DT15*$K15*(1+$M15)*$ET15,DT15)</f>
        <v>0</v>
      </c>
      <c r="EI15" s="66">
        <f>IF($G15="Labor Hours",DU15*$K15*(1+$M15)*$ET15,DU15)</f>
        <v>0</v>
      </c>
      <c r="EJ15" s="67">
        <f t="shared" si="19"/>
        <v>0</v>
      </c>
      <c r="EK15" s="67">
        <f t="shared" si="3"/>
        <v>0</v>
      </c>
      <c r="EL15" s="67">
        <f t="shared" si="20"/>
        <v>0</v>
      </c>
      <c r="EM15" s="53" cm="1">
        <f t="array" aca="1" ref="EM15" ca="1">EJ15*CELL("contents",$Q15)</f>
        <v>0</v>
      </c>
      <c r="EN15" s="53" cm="1">
        <f t="array" aca="1" ref="EN15" ca="1">EK15*CELL("contents",$Q15)</f>
        <v>0</v>
      </c>
      <c r="EO15" s="68">
        <f t="shared" si="21"/>
        <v>330216.1497946009</v>
      </c>
      <c r="EP15" s="2">
        <v>1</v>
      </c>
      <c r="EQ15" s="2">
        <f t="shared" ref="EQ15:ET15" si="35">EP15*1.0215</f>
        <v>1.0215000000000001</v>
      </c>
      <c r="ER15" s="2">
        <f t="shared" si="35"/>
        <v>1.0434622500000001</v>
      </c>
      <c r="ES15" s="2">
        <f t="shared" si="35"/>
        <v>1.0658966883750003</v>
      </c>
      <c r="ET15" s="2">
        <f t="shared" si="35"/>
        <v>1.0888134671750629</v>
      </c>
      <c r="EU15" s="69">
        <f>IF($G15="Labor Hours",$K15*$AG15*EQ15,0)</f>
        <v>58838.400000000001</v>
      </c>
      <c r="EV15" s="69">
        <f>IF($G15="Labor Hours",$K15*$BL15*ER15,0)</f>
        <v>60103.42560000001</v>
      </c>
      <c r="EW15" s="69">
        <f>IF($G15="Labor Hours",$K15*$CQ15*ES15,0)</f>
        <v>40930.432833600011</v>
      </c>
      <c r="EX15" s="69">
        <f>IF($G15="Labor Hours",$K15*$DV15*ET15,0)</f>
        <v>0</v>
      </c>
      <c r="EY15" s="69">
        <f t="shared" si="23"/>
        <v>20593.439999999999</v>
      </c>
      <c r="EZ15" s="69">
        <f t="shared" si="23"/>
        <v>21036.198960000002</v>
      </c>
      <c r="FA15" s="69">
        <f t="shared" si="23"/>
        <v>14325.651491760003</v>
      </c>
      <c r="FB15" s="69">
        <f t="shared" si="23"/>
        <v>0</v>
      </c>
      <c r="FC15" t="s">
        <v>1533</v>
      </c>
    </row>
    <row r="16" spans="1:159" x14ac:dyDescent="0.25">
      <c r="A16" s="2">
        <v>1.1000000000000001</v>
      </c>
      <c r="B16" s="2" t="s">
        <v>1169</v>
      </c>
      <c r="C16" s="61" t="s">
        <v>147</v>
      </c>
      <c r="D16" s="62" t="s">
        <v>1170</v>
      </c>
      <c r="E16" s="63" t="s">
        <v>1173</v>
      </c>
      <c r="F16" s="2" t="s">
        <v>1174</v>
      </c>
      <c r="G16" s="61" t="s">
        <v>151</v>
      </c>
      <c r="H16" s="64" t="s">
        <v>152</v>
      </c>
      <c r="I16" s="61" t="s">
        <v>1175</v>
      </c>
      <c r="J16" s="65" t="s">
        <v>1139</v>
      </c>
      <c r="K16" s="75">
        <v>74</v>
      </c>
      <c r="L16" s="79">
        <v>66</v>
      </c>
      <c r="M16" s="57">
        <v>0.35</v>
      </c>
      <c r="N16" s="85">
        <v>0.53</v>
      </c>
      <c r="O16" s="64" t="s">
        <v>155</v>
      </c>
      <c r="P16" s="2" t="s">
        <v>156</v>
      </c>
      <c r="Q16" s="216">
        <f>VLOOKUP(P16,Contingencies!$A$2:$D$7,4,FALSE)</f>
        <v>0.09</v>
      </c>
      <c r="R16" s="53">
        <f t="shared" si="4"/>
        <v>41008.629360691746</v>
      </c>
      <c r="S16" s="67">
        <f t="shared" si="5"/>
        <v>21734.573561166628</v>
      </c>
      <c r="T16" s="61"/>
      <c r="U16" s="61">
        <v>75</v>
      </c>
      <c r="V16" s="61">
        <v>75</v>
      </c>
      <c r="W16" s="61">
        <v>75</v>
      </c>
      <c r="X16" s="61">
        <v>75</v>
      </c>
      <c r="Y16" s="61">
        <v>75</v>
      </c>
      <c r="Z16" s="61">
        <v>75</v>
      </c>
      <c r="AA16" s="61">
        <v>75</v>
      </c>
      <c r="AB16" s="61">
        <v>75</v>
      </c>
      <c r="AC16" s="61">
        <v>75</v>
      </c>
      <c r="AD16" s="61">
        <v>75</v>
      </c>
      <c r="AE16" s="61">
        <v>75</v>
      </c>
      <c r="AF16" s="61">
        <v>75</v>
      </c>
      <c r="AG16" s="2">
        <f>IF(G16="Labor Hours",SUM(U16:AF16),0)</f>
        <v>900</v>
      </c>
      <c r="AH16" s="51">
        <f t="shared" si="6"/>
        <v>6</v>
      </c>
      <c r="AI16" s="66">
        <f>IF($G16="Labor Hours",U16*$K16*(1+$M16)*$EQ16,U16)</f>
        <v>7653.5887500000017</v>
      </c>
      <c r="AJ16" s="66">
        <f>IF($G16="Labor Hours",V16*$K16*(1+$M16)*$EQ16,V16)</f>
        <v>7653.5887500000017</v>
      </c>
      <c r="AK16" s="66">
        <f>IF($G16="Labor Hours",W16*$K16*(1+$M16)*$EQ16,W16)</f>
        <v>7653.5887500000017</v>
      </c>
      <c r="AL16" s="66">
        <f>IF($G16="Labor Hours",X16*$K16*(1+$M16)*$EQ16,X16)</f>
        <v>7653.5887500000017</v>
      </c>
      <c r="AM16" s="66">
        <f>IF($G16="Labor Hours",Y16*$K16*(1+$M16)*$EQ16,Y16)</f>
        <v>7653.5887500000017</v>
      </c>
      <c r="AN16" s="66">
        <f>IF($G16="Labor Hours",Z16*$K16*(1+$M16)*$EQ16,Z16)</f>
        <v>7653.5887500000017</v>
      </c>
      <c r="AO16" s="66">
        <f>IF($G16="Labor Hours",AA16*$K16*(1+$M16)*$EQ16,AA16)</f>
        <v>7653.5887500000017</v>
      </c>
      <c r="AP16" s="66">
        <f>IF($G16="Labor Hours",AB16*$K16*(1+$M16)*$EQ16,AB16)</f>
        <v>7653.5887500000017</v>
      </c>
      <c r="AQ16" s="66">
        <f>IF($G16="Labor Hours",AC16*$K16*(1+$M16)*$EQ16,AC16)</f>
        <v>7653.5887500000017</v>
      </c>
      <c r="AR16" s="66">
        <f>IF($G16="Labor Hours",AD16*$K16*(1+$M16)*$EQ16,AD16)</f>
        <v>7653.5887500000017</v>
      </c>
      <c r="AS16" s="66">
        <f>IF($G16="Labor Hours",AE16*$K16*(1+$M16)*$EQ16,AE16)</f>
        <v>7653.5887500000017</v>
      </c>
      <c r="AT16" s="66">
        <f>IF($G16="Labor Hours",AF16*$K16*(1+$M16)*$EQ16,AF16)</f>
        <v>7653.5887500000017</v>
      </c>
      <c r="AU16" s="67">
        <f t="shared" si="7"/>
        <v>91843.065000000002</v>
      </c>
      <c r="AV16" s="67">
        <f t="shared" si="0"/>
        <v>48676.82445</v>
      </c>
      <c r="AW16" s="67">
        <f t="shared" si="8"/>
        <v>140519.88945000002</v>
      </c>
      <c r="AX16" s="53" cm="1">
        <f t="array" aca="1" ref="AX16" ca="1">AU16*CELL("contents",$Q16)</f>
        <v>8265.8758500000004</v>
      </c>
      <c r="AY16" s="53" cm="1">
        <f t="array" aca="1" ref="AY16" ca="1">AV16*CELL("contents",$Q16)</f>
        <v>4380.9142004999994</v>
      </c>
      <c r="AZ16" s="61">
        <v>75</v>
      </c>
      <c r="BA16" s="61">
        <v>75</v>
      </c>
      <c r="BB16" s="61">
        <v>75</v>
      </c>
      <c r="BC16" s="61">
        <v>75</v>
      </c>
      <c r="BD16" s="61">
        <v>75</v>
      </c>
      <c r="BE16" s="61">
        <v>75</v>
      </c>
      <c r="BF16" s="61">
        <v>75</v>
      </c>
      <c r="BG16" s="61">
        <v>75</v>
      </c>
      <c r="BH16" s="61">
        <v>75</v>
      </c>
      <c r="BI16" s="61">
        <v>75</v>
      </c>
      <c r="BJ16" s="61">
        <v>75</v>
      </c>
      <c r="BK16" s="61">
        <v>75</v>
      </c>
      <c r="BL16" s="2">
        <f t="shared" si="9"/>
        <v>900</v>
      </c>
      <c r="BM16" s="51">
        <f t="shared" si="10"/>
        <v>6</v>
      </c>
      <c r="BN16" s="66">
        <f>IF($G16="Labor Hours",AZ16*$K16*(1+$M16)*$ER16,AZ16)</f>
        <v>7818.1409081250022</v>
      </c>
      <c r="BO16" s="66">
        <f>IF($G16="Labor Hours",BA16*$K16*(1+$M16)*$ER16,BA16)</f>
        <v>7818.1409081250022</v>
      </c>
      <c r="BP16" s="66">
        <f>IF($G16="Labor Hours",BB16*$K16*(1+$M16)*$ER16,BB16)</f>
        <v>7818.1409081250022</v>
      </c>
      <c r="BQ16" s="66">
        <f>IF($G16="Labor Hours",BC16*$K16*(1+$M16)*$ER16,BC16)</f>
        <v>7818.1409081250022</v>
      </c>
      <c r="BR16" s="66">
        <f>IF($G16="Labor Hours",BD16*$K16*(1+$M16)*$ER16,BD16)</f>
        <v>7818.1409081250022</v>
      </c>
      <c r="BS16" s="66">
        <f>IF($G16="Labor Hours",BE16*$K16*(1+$M16)*$ER16,BE16)</f>
        <v>7818.1409081250022</v>
      </c>
      <c r="BT16" s="66">
        <f>IF($G16="Labor Hours",BF16*$K16*(1+$M16)*$ER16,BF16)</f>
        <v>7818.1409081250022</v>
      </c>
      <c r="BU16" s="66">
        <f>IF($G16="Labor Hours",BG16*$K16*(1+$M16)*$ER16,BG16)</f>
        <v>7818.1409081250022</v>
      </c>
      <c r="BV16" s="66">
        <f>IF($G16="Labor Hours",BH16*$K16*(1+$M16)*$ER16,BH16)</f>
        <v>7818.1409081250022</v>
      </c>
      <c r="BW16" s="66">
        <f>IF($G16="Labor Hours",BI16*$K16*(1+$M16)*$ER16,BI16)</f>
        <v>7818.1409081250022</v>
      </c>
      <c r="BX16" s="66">
        <f>IF($G16="Labor Hours",BJ16*$K16*(1+$M16)*$ER16,BJ16)</f>
        <v>7818.1409081250022</v>
      </c>
      <c r="BY16" s="66">
        <f>IF($G16="Labor Hours",BK16*$K16*(1+$M16)*$ER16,BK16)</f>
        <v>7818.1409081250022</v>
      </c>
      <c r="BZ16" s="67">
        <f t="shared" si="11"/>
        <v>93817.690897500026</v>
      </c>
      <c r="CA16" s="67">
        <f t="shared" si="1"/>
        <v>49723.376175675017</v>
      </c>
      <c r="CB16" s="67">
        <f t="shared" si="12"/>
        <v>143541.06707317504</v>
      </c>
      <c r="CC16" s="53" cm="1">
        <f t="array" aca="1" ref="CC16" ca="1">BZ16*CELL("contents",$Q16)</f>
        <v>8443.5921807750019</v>
      </c>
      <c r="CD16" s="53" cm="1">
        <f t="array" aca="1" ref="CD16" ca="1">CA16*CELL("contents",$Q16)</f>
        <v>4475.1038558107512</v>
      </c>
      <c r="CE16" s="61">
        <v>75</v>
      </c>
      <c r="CF16" s="61">
        <v>75</v>
      </c>
      <c r="CG16" s="61">
        <v>75</v>
      </c>
      <c r="CH16" s="61">
        <v>75</v>
      </c>
      <c r="CI16" s="61">
        <v>75</v>
      </c>
      <c r="CJ16" s="61">
        <v>75</v>
      </c>
      <c r="CK16" s="61">
        <v>75</v>
      </c>
      <c r="CL16" s="61">
        <v>75</v>
      </c>
      <c r="CM16" s="61">
        <v>75</v>
      </c>
      <c r="CN16" s="61">
        <v>75</v>
      </c>
      <c r="CO16" s="61">
        <v>75</v>
      </c>
      <c r="CP16" s="61">
        <v>75</v>
      </c>
      <c r="CQ16" s="2">
        <f t="shared" si="13"/>
        <v>900</v>
      </c>
      <c r="CR16" s="51">
        <f t="shared" si="14"/>
        <v>6</v>
      </c>
      <c r="CS16" s="66">
        <f>IF($G16="Labor Hours",CE16*$K16*(1+$M16)*$ES16,CE16)</f>
        <v>7986.2309376496905</v>
      </c>
      <c r="CT16" s="66">
        <f>IF($G16="Labor Hours",CF16*$K16*(1+$M16)*$ES16,CF16)</f>
        <v>7986.2309376496905</v>
      </c>
      <c r="CU16" s="66">
        <f>IF($G16="Labor Hours",CG16*$K16*(1+$M16)*$ES16,CG16)</f>
        <v>7986.2309376496905</v>
      </c>
      <c r="CV16" s="66">
        <f>IF($G16="Labor Hours",CH16*$K16*(1+$M16)*$ES16,CH16)</f>
        <v>7986.2309376496905</v>
      </c>
      <c r="CW16" s="66">
        <f>IF($G16="Labor Hours",CI16*$K16*(1+$M16)*$ES16,CI16)</f>
        <v>7986.2309376496905</v>
      </c>
      <c r="CX16" s="66">
        <f>IF($G16="Labor Hours",CJ16*$K16*(1+$M16)*$ES16,CJ16)</f>
        <v>7986.2309376496905</v>
      </c>
      <c r="CY16" s="66">
        <f>IF($G16="Labor Hours",CK16*$K16*(1+$M16)*$ES16,CK16)</f>
        <v>7986.2309376496905</v>
      </c>
      <c r="CZ16" s="66">
        <f>IF($G16="Labor Hours",CL16*$K16*(1+$M16)*$ES16,CL16)</f>
        <v>7986.2309376496905</v>
      </c>
      <c r="DA16" s="66">
        <f>IF($G16="Labor Hours",CM16*$K16*(1+$M16)*$ES16,CM16)</f>
        <v>7986.2309376496905</v>
      </c>
      <c r="DB16" s="66">
        <f>IF($G16="Labor Hours",CN16*$K16*(1+$M16)*$ES16,CN16)</f>
        <v>7986.2309376496905</v>
      </c>
      <c r="DC16" s="66">
        <f>IF($G16="Labor Hours",CO16*$K16*(1+$M16)*$ES16,CO16)</f>
        <v>7986.2309376496905</v>
      </c>
      <c r="DD16" s="66">
        <f>IF($G16="Labor Hours",CP16*$K16*(1+$M16)*$ES16,CP16)</f>
        <v>7986.2309376496905</v>
      </c>
      <c r="DE16" s="67">
        <f t="shared" si="15"/>
        <v>95834.771251796279</v>
      </c>
      <c r="DF16" s="67">
        <f t="shared" si="2"/>
        <v>50792.42876345203</v>
      </c>
      <c r="DG16" s="67">
        <f t="shared" si="16"/>
        <v>146627.20001524832</v>
      </c>
      <c r="DH16" s="53" cm="1">
        <f t="array" aca="1" ref="DH16" ca="1">DE16*CELL("contents",$Q16)</f>
        <v>8625.1294126616649</v>
      </c>
      <c r="DI16" s="53" cm="1">
        <f t="array" aca="1" ref="DI16" ca="1">DF16*CELL("contents",$Q16)</f>
        <v>4571.3185887106829</v>
      </c>
      <c r="DJ16" s="61">
        <v>75</v>
      </c>
      <c r="DK16" s="61">
        <v>75</v>
      </c>
      <c r="DL16" s="61">
        <v>0</v>
      </c>
      <c r="DM16" s="61">
        <v>0</v>
      </c>
      <c r="DN16" s="61">
        <v>0</v>
      </c>
      <c r="DO16" s="61">
        <v>0</v>
      </c>
      <c r="DP16" s="61">
        <v>0</v>
      </c>
      <c r="DQ16" s="61">
        <v>0</v>
      </c>
      <c r="DR16" s="61"/>
      <c r="DS16" s="2"/>
      <c r="DT16" s="2"/>
      <c r="DU16" s="2"/>
      <c r="DV16" s="2">
        <f t="shared" si="17"/>
        <v>150</v>
      </c>
      <c r="DW16" s="51">
        <f t="shared" si="18"/>
        <v>1</v>
      </c>
      <c r="DX16" s="66">
        <f>IF($G16="Labor Hours",DJ16*$K16*(1+$M16)*$ET16,DJ16)</f>
        <v>8157.9349028091601</v>
      </c>
      <c r="DY16" s="66">
        <f>IF($G16="Labor Hours",DK16*$K16*(1+$M16)*$ET16,DK16)</f>
        <v>8157.9349028091601</v>
      </c>
      <c r="DZ16" s="66">
        <f>IF($G16="Labor Hours",DL16*$K16*(1+$M16)*$ET16,DL16)</f>
        <v>0</v>
      </c>
      <c r="EA16" s="66">
        <f>IF($G16="Labor Hours",DM16*$K16*(1+$M16)*$ET16,DM16)</f>
        <v>0</v>
      </c>
      <c r="EB16" s="66">
        <f>IF($G16="Labor Hours",DN16*$K16*(1+$M16)*$ET16,DN16)</f>
        <v>0</v>
      </c>
      <c r="EC16" s="66">
        <f>IF($G16="Labor Hours",DO16*$K16*(1+$M16)*$ET16,DO16)</f>
        <v>0</v>
      </c>
      <c r="ED16" s="66">
        <f>IF($G16="Labor Hours",DP16*$K16*(1+$M16)*$ET16,DP16)</f>
        <v>0</v>
      </c>
      <c r="EE16" s="66">
        <f>IF($G16="Labor Hours",DQ16*$K16*(1+$M16)*$ET16,DQ16)</f>
        <v>0</v>
      </c>
      <c r="EF16" s="66">
        <f>IF($G16="Labor Hours",DR16*$K16*(1+$M16)*$ET16,DR16)</f>
        <v>0</v>
      </c>
      <c r="EG16" s="66">
        <f>IF($G16="Labor Hours",DS16*$K16*(1+$M16)*$ET16,DS16)</f>
        <v>0</v>
      </c>
      <c r="EH16" s="66">
        <f>IF($G16="Labor Hours",DT16*$K16*(1+$M16)*$ET16,DT16)</f>
        <v>0</v>
      </c>
      <c r="EI16" s="66">
        <f>IF($G16="Labor Hours",DU16*$K16*(1+$M16)*$ET16,DU16)</f>
        <v>0</v>
      </c>
      <c r="EJ16" s="67">
        <f t="shared" si="19"/>
        <v>16315.86980561832</v>
      </c>
      <c r="EK16" s="67">
        <f t="shared" si="3"/>
        <v>8647.410996977711</v>
      </c>
      <c r="EL16" s="67">
        <f t="shared" si="20"/>
        <v>24963.280802596033</v>
      </c>
      <c r="EM16" s="53" cm="1">
        <f t="array" aca="1" ref="EM16" ca="1">EJ16*CELL("contents",$Q16)</f>
        <v>1468.4282825056487</v>
      </c>
      <c r="EN16" s="53" cm="1">
        <f t="array" aca="1" ref="EN16" ca="1">EK16*CELL("contents",$Q16)</f>
        <v>778.26698972799397</v>
      </c>
      <c r="EO16" s="68">
        <f t="shared" si="21"/>
        <v>455651.43734101939</v>
      </c>
      <c r="EP16" s="2">
        <v>1</v>
      </c>
      <c r="EQ16" s="2">
        <f t="shared" ref="EQ16:ET16" si="36">EP16*1.0215</f>
        <v>1.0215000000000001</v>
      </c>
      <c r="ER16" s="2">
        <f t="shared" si="36"/>
        <v>1.0434622500000001</v>
      </c>
      <c r="ES16" s="2">
        <f t="shared" si="36"/>
        <v>1.0658966883750003</v>
      </c>
      <c r="ET16" s="2">
        <f t="shared" si="36"/>
        <v>1.0888134671750629</v>
      </c>
      <c r="EU16" s="69">
        <f>IF($G16="Labor Hours",$K16*$AG16*EQ16,0)</f>
        <v>68031.900000000009</v>
      </c>
      <c r="EV16" s="69">
        <f>IF($G16="Labor Hours",$K16*$BL16*ER16,0)</f>
        <v>69494.585850000003</v>
      </c>
      <c r="EW16" s="69">
        <f>IF($G16="Labor Hours",$K16*$CQ16*ES16,0)</f>
        <v>70988.719445775016</v>
      </c>
      <c r="EX16" s="69">
        <f>IF($G16="Labor Hours",$K16*$DV16*ET16,0)</f>
        <v>12085.829485643198</v>
      </c>
      <c r="EY16" s="69">
        <f t="shared" si="23"/>
        <v>23811.165000000001</v>
      </c>
      <c r="EZ16" s="69">
        <f t="shared" si="23"/>
        <v>24323.105047500001</v>
      </c>
      <c r="FA16" s="69">
        <f t="shared" si="23"/>
        <v>24846.051806021253</v>
      </c>
      <c r="FB16" s="69">
        <f t="shared" si="23"/>
        <v>4230.040319975119</v>
      </c>
      <c r="FC16" t="s">
        <v>1533</v>
      </c>
    </row>
    <row r="17" spans="1:159" ht="25.5" x14ac:dyDescent="0.25">
      <c r="A17" s="2">
        <v>1.2</v>
      </c>
      <c r="B17" s="2" t="s">
        <v>146</v>
      </c>
      <c r="C17" s="4" t="s">
        <v>147</v>
      </c>
      <c r="D17" s="2" t="s">
        <v>148</v>
      </c>
      <c r="E17" s="5" t="s">
        <v>149</v>
      </c>
      <c r="F17" s="3" t="s">
        <v>150</v>
      </c>
      <c r="G17" s="4" t="s">
        <v>151</v>
      </c>
      <c r="H17" s="6" t="s">
        <v>152</v>
      </c>
      <c r="I17" s="4" t="s">
        <v>153</v>
      </c>
      <c r="J17" s="7" t="s">
        <v>154</v>
      </c>
      <c r="K17" s="75">
        <v>61</v>
      </c>
      <c r="L17" s="81">
        <v>55</v>
      </c>
      <c r="M17" s="56">
        <v>0.35</v>
      </c>
      <c r="N17" s="86">
        <v>0.53</v>
      </c>
      <c r="O17" s="6" t="s">
        <v>155</v>
      </c>
      <c r="P17" s="2" t="s">
        <v>156</v>
      </c>
      <c r="Q17" s="216">
        <f>VLOOKUP(P17,Contingencies!$A$2:$D$7,4,FALSE)</f>
        <v>0.09</v>
      </c>
      <c r="R17" s="53">
        <f t="shared" si="4"/>
        <v>76868.849189671004</v>
      </c>
      <c r="S17" s="67">
        <f t="shared" si="5"/>
        <v>40740.490070525637</v>
      </c>
      <c r="T17" s="4"/>
      <c r="U17" s="8">
        <v>150</v>
      </c>
      <c r="V17" s="8">
        <v>150</v>
      </c>
      <c r="W17" s="8">
        <v>150</v>
      </c>
      <c r="X17" s="8">
        <v>150</v>
      </c>
      <c r="Y17" s="8">
        <v>150</v>
      </c>
      <c r="Z17" s="8">
        <v>150</v>
      </c>
      <c r="AA17" s="8">
        <v>150</v>
      </c>
      <c r="AB17" s="8">
        <v>150</v>
      </c>
      <c r="AC17" s="8">
        <v>150</v>
      </c>
      <c r="AD17" s="8">
        <v>150</v>
      </c>
      <c r="AE17" s="8">
        <v>150</v>
      </c>
      <c r="AF17" s="8">
        <v>150</v>
      </c>
      <c r="AG17" s="2">
        <f>IF(G17="Labor Hours",SUM(U17:AF17),0)</f>
        <v>1800</v>
      </c>
      <c r="AH17" s="51">
        <f>(AG17/1800)*12</f>
        <v>12</v>
      </c>
      <c r="AI17" s="53">
        <f>IF($G17="Labor Hours",U17*$K17*(1+$M17)*$EQ17,U17)</f>
        <v>12618.078750000001</v>
      </c>
      <c r="AJ17" s="53">
        <f>IF($G17="Labor Hours",V17*$K17*(1+$M17)*$EQ17,V17)</f>
        <v>12618.078750000001</v>
      </c>
      <c r="AK17" s="53">
        <f>IF($G17="Labor Hours",W17*$K17*(1+$M17)*$EQ17,W17)</f>
        <v>12618.078750000001</v>
      </c>
      <c r="AL17" s="53">
        <f>IF($G17="Labor Hours",X17*$K17*(1+$M17)*$EQ17,X17)</f>
        <v>12618.078750000001</v>
      </c>
      <c r="AM17" s="53">
        <f>IF($G17="Labor Hours",Y17*$K17*(1+$M17)*$EQ17,Y17)</f>
        <v>12618.078750000001</v>
      </c>
      <c r="AN17" s="53">
        <f>IF($G17="Labor Hours",Z17*$K17*(1+$M17)*$EQ17,Z17)</f>
        <v>12618.078750000001</v>
      </c>
      <c r="AO17" s="53">
        <f>IF($G17="Labor Hours",AA17*$K17*(1+$M17)*$EQ17,AA17)</f>
        <v>12618.078750000001</v>
      </c>
      <c r="AP17" s="53">
        <f>IF($G17="Labor Hours",AB17*$K17*(1+$M17)*$EQ17,AB17)</f>
        <v>12618.078750000001</v>
      </c>
      <c r="AQ17" s="53">
        <f>IF($G17="Labor Hours",AC17*$K17*(1+$M17)*$EQ17,AC17)</f>
        <v>12618.078750000001</v>
      </c>
      <c r="AR17" s="53">
        <f>IF($G17="Labor Hours",AD17*$K17*(1+$M17)*$EQ17,AD17)</f>
        <v>12618.078750000001</v>
      </c>
      <c r="AS17" s="53">
        <f>IF($G17="Labor Hours",AE17*$K17*(1+$M17)*$EQ17,AE17)</f>
        <v>12618.078750000001</v>
      </c>
      <c r="AT17" s="53">
        <f>IF($G17="Labor Hours",AF17*$K17*(1+$M17)*$EQ17,AF17)</f>
        <v>12618.078750000001</v>
      </c>
      <c r="AU17" s="10">
        <f>SUM(AI17:AT17)</f>
        <v>151416.94500000001</v>
      </c>
      <c r="AV17" s="54">
        <f>IF($G17="CapEx",0,AU17*$N17)</f>
        <v>80250.980850000007</v>
      </c>
      <c r="AW17" s="10">
        <f>AU17+AV17</f>
        <v>231667.92585</v>
      </c>
      <c r="AX17" s="53" cm="1">
        <f t="array" aca="1" ref="AX17" ca="1">AU17*CELL("contents",$Q17)</f>
        <v>13627.52505</v>
      </c>
      <c r="AY17" s="53" cm="1">
        <f t="array" aca="1" ref="AY17" ca="1">AV17*CELL("contents",$Q17)</f>
        <v>7222.5882765000006</v>
      </c>
      <c r="AZ17" s="8">
        <v>150</v>
      </c>
      <c r="BA17" s="8">
        <v>150</v>
      </c>
      <c r="BB17" s="8">
        <v>150</v>
      </c>
      <c r="BC17" s="8">
        <v>150</v>
      </c>
      <c r="BD17" s="8">
        <v>150</v>
      </c>
      <c r="BE17" s="8">
        <v>150</v>
      </c>
      <c r="BF17" s="8">
        <v>150</v>
      </c>
      <c r="BG17" s="8">
        <v>150</v>
      </c>
      <c r="BH17" s="8">
        <v>150</v>
      </c>
      <c r="BI17" s="8">
        <v>150</v>
      </c>
      <c r="BJ17" s="8">
        <v>150</v>
      </c>
      <c r="BK17" s="8">
        <v>150</v>
      </c>
      <c r="BL17" s="2">
        <f>IF($G17="Labor Hours",SUM(AZ17:BK17),0)</f>
        <v>1800</v>
      </c>
      <c r="BM17" s="51">
        <f>(BL17/1800)*12</f>
        <v>12</v>
      </c>
      <c r="BN17" s="53">
        <f>IF($G17="Labor Hours",AZ17*$K17*(1+$M17)*$ER17,AZ17)</f>
        <v>12889.367443125002</v>
      </c>
      <c r="BO17" s="53">
        <f>IF($G17="Labor Hours",BA17*$K17*(1+$M17)*$ER17,BA17)</f>
        <v>12889.367443125002</v>
      </c>
      <c r="BP17" s="53">
        <f>IF($G17="Labor Hours",BB17*$K17*(1+$M17)*$ER17,BB17)</f>
        <v>12889.367443125002</v>
      </c>
      <c r="BQ17" s="53">
        <f>IF($G17="Labor Hours",BC17*$K17*(1+$M17)*$ER17,BC17)</f>
        <v>12889.367443125002</v>
      </c>
      <c r="BR17" s="53">
        <f>IF($G17="Labor Hours",BD17*$K17*(1+$M17)*$ER17,BD17)</f>
        <v>12889.367443125002</v>
      </c>
      <c r="BS17" s="53">
        <f>IF($G17="Labor Hours",BE17*$K17*(1+$M17)*$ER17,BE17)</f>
        <v>12889.367443125002</v>
      </c>
      <c r="BT17" s="53">
        <f>IF($G17="Labor Hours",BF17*$K17*(1+$M17)*$ER17,BF17)</f>
        <v>12889.367443125002</v>
      </c>
      <c r="BU17" s="53">
        <f>IF($G17="Labor Hours",BG17*$K17*(1+$M17)*$ER17,BG17)</f>
        <v>12889.367443125002</v>
      </c>
      <c r="BV17" s="53">
        <f>IF($G17="Labor Hours",BH17*$K17*(1+$M17)*$ER17,BH17)</f>
        <v>12889.367443125002</v>
      </c>
      <c r="BW17" s="53">
        <f>IF($G17="Labor Hours",BI17*$K17*(1+$M17)*$ER17,BI17)</f>
        <v>12889.367443125002</v>
      </c>
      <c r="BX17" s="53">
        <f>IF($G17="Labor Hours",BJ17*$K17*(1+$M17)*$ER17,BJ17)</f>
        <v>12889.367443125002</v>
      </c>
      <c r="BY17" s="53">
        <f>IF($G17="Labor Hours",BK17*$K17*(1+$M17)*$ER17,BK17)</f>
        <v>12889.367443125002</v>
      </c>
      <c r="BZ17" s="10">
        <f>SUM(BN17:BY17)</f>
        <v>154672.40931749999</v>
      </c>
      <c r="CA17" s="54">
        <f>IF($G17="CapEx",0,BZ17*$N17)</f>
        <v>81976.376938275003</v>
      </c>
      <c r="CB17" s="10">
        <f>BZ17+CA17</f>
        <v>236648.78625577499</v>
      </c>
      <c r="CC17" s="53" cm="1">
        <f t="array" aca="1" ref="CC17" ca="1">BZ17*CELL("contents",$Q17)</f>
        <v>13920.516838574998</v>
      </c>
      <c r="CD17" s="53" cm="1">
        <f t="array" aca="1" ref="CD17" ca="1">CA17*CELL("contents",$Q17)</f>
        <v>7377.8739244447497</v>
      </c>
      <c r="CE17" s="8">
        <v>150</v>
      </c>
      <c r="CF17" s="8">
        <v>150</v>
      </c>
      <c r="CG17" s="8">
        <v>150</v>
      </c>
      <c r="CH17" s="8">
        <v>150</v>
      </c>
      <c r="CI17" s="8">
        <v>150</v>
      </c>
      <c r="CJ17" s="8">
        <v>150</v>
      </c>
      <c r="CK17" s="8">
        <v>150</v>
      </c>
      <c r="CL17" s="8">
        <v>150</v>
      </c>
      <c r="CM17" s="8">
        <v>150</v>
      </c>
      <c r="CN17" s="8">
        <v>150</v>
      </c>
      <c r="CO17" s="8">
        <v>150</v>
      </c>
      <c r="CP17" s="8">
        <v>150</v>
      </c>
      <c r="CQ17" s="2">
        <f>IF($G17="Labor Hours",SUM(CE17:CP17),0)</f>
        <v>1800</v>
      </c>
      <c r="CR17" s="51">
        <f>(CQ17/1800)*12</f>
        <v>12</v>
      </c>
      <c r="CS17" s="53">
        <f>IF($G17="Labor Hours",CE17*$K17*(1+$M17)*$ES17,CE17)</f>
        <v>13166.48884315219</v>
      </c>
      <c r="CT17" s="9">
        <v>13166.488843152199</v>
      </c>
      <c r="CU17" s="9">
        <v>13166.488843152199</v>
      </c>
      <c r="CV17" s="9">
        <v>13166.488843152199</v>
      </c>
      <c r="CW17" s="9">
        <v>13166.488843152199</v>
      </c>
      <c r="CX17" s="9">
        <v>13166.488843152199</v>
      </c>
      <c r="CY17" s="9">
        <v>13166.488843152199</v>
      </c>
      <c r="CZ17" s="9">
        <v>13166.488843152199</v>
      </c>
      <c r="DA17" s="9">
        <v>13166.488843152199</v>
      </c>
      <c r="DB17" s="9">
        <v>13166.488843152199</v>
      </c>
      <c r="DC17" s="9">
        <v>13166.488843152199</v>
      </c>
      <c r="DD17" s="9">
        <v>13166.488843152199</v>
      </c>
      <c r="DE17" s="10">
        <f>SUM(CS17:DD17)</f>
        <v>157997.8661178264</v>
      </c>
      <c r="DF17" s="54">
        <f>IF($G17="CapEx",0,DE17*$N17)</f>
        <v>83738.869042448001</v>
      </c>
      <c r="DG17" s="10">
        <f>SUM(DE17:DF17)</f>
        <v>241736.7351602744</v>
      </c>
      <c r="DH17" s="53" cm="1">
        <f t="array" aca="1" ref="DH17" ca="1">DE17*CELL("contents",$Q17)</f>
        <v>14219.807950604376</v>
      </c>
      <c r="DI17" s="53" cm="1">
        <f t="array" aca="1" ref="DI17" ca="1">DF17*CELL("contents",$Q17)</f>
        <v>7536.4982138203195</v>
      </c>
      <c r="DJ17" s="4">
        <v>150</v>
      </c>
      <c r="DK17" s="4">
        <v>150</v>
      </c>
      <c r="DL17" s="4">
        <v>150</v>
      </c>
      <c r="DM17" s="4">
        <v>150</v>
      </c>
      <c r="DN17" s="4">
        <v>150</v>
      </c>
      <c r="DO17" s="4">
        <v>150</v>
      </c>
      <c r="DP17" s="4">
        <v>150</v>
      </c>
      <c r="DQ17" s="2"/>
      <c r="DR17" s="2"/>
      <c r="DS17" s="2"/>
      <c r="DT17" s="2"/>
      <c r="DU17" s="2"/>
      <c r="DV17" s="2">
        <f>IF($G17="Labor Hours",SUM(DJ17:DU17),0)</f>
        <v>1050</v>
      </c>
      <c r="DW17" s="51">
        <f>(DV17/1800)*12</f>
        <v>7</v>
      </c>
      <c r="DX17" s="53">
        <f>IF($G17="Labor Hours",DJ17*$K17*(1+$M17)*$ET17,DJ17)</f>
        <v>13449.568353279965</v>
      </c>
      <c r="DY17" s="53">
        <f>IF($G17="Labor Hours",DK17*$K17*(1+$M17)*$ET17,DK17)</f>
        <v>13449.568353279965</v>
      </c>
      <c r="DZ17" s="53">
        <f>IF($G17="Labor Hours",DL17*$K17*(1+$M17)*$ET17,DL17)</f>
        <v>13449.568353279965</v>
      </c>
      <c r="EA17" s="53">
        <f>IF($G17="Labor Hours",DM17*$K17*(1+$M17)*$ET17,DM17)</f>
        <v>13449.568353279965</v>
      </c>
      <c r="EB17" s="53">
        <f>IF($G17="Labor Hours",DN17*$K17*(1+$M17)*$ET17,DN17)</f>
        <v>13449.568353279965</v>
      </c>
      <c r="EC17" s="53">
        <f>IF($G17="Labor Hours",DO17*$K17*(1+$M17)*$ET17,DO17)</f>
        <v>13449.568353279965</v>
      </c>
      <c r="ED17" s="53">
        <f>IF($G17="Labor Hours",DP17*$K17*(1+$M17)*$ET17,DP17)</f>
        <v>13449.568353279965</v>
      </c>
      <c r="EE17" s="53">
        <f>IF($G17="Labor Hours",DQ17*$K17*(1+$M17)*$ET17,DQ17)</f>
        <v>0</v>
      </c>
      <c r="EF17" s="53">
        <f>IF($G17="Labor Hours",DR17*$K17*(1+$M17)*$ET17,DR17)</f>
        <v>0</v>
      </c>
      <c r="EG17" s="53">
        <f>IF($G17="Labor Hours",DS17*$K17*(1+$M17)*$ET17,DS17)</f>
        <v>0</v>
      </c>
      <c r="EH17" s="53">
        <f>IF($G17="Labor Hours",DT17*$K17*(1+$M17)*$ET17,DT17)</f>
        <v>0</v>
      </c>
      <c r="EI17" s="53">
        <f>IF($G17="Labor Hours",DU17*$K17*(1+$M17)*$ET17,DU17)</f>
        <v>0</v>
      </c>
      <c r="EJ17" s="10">
        <f>SUM(DX17:EI17)</f>
        <v>94146.978472959745</v>
      </c>
      <c r="EK17" s="54">
        <f>IF($G17="CapEx",0,EJ17*$N17)</f>
        <v>49897.898590668665</v>
      </c>
      <c r="EL17" s="10">
        <f>SUM(EJ17:EK17)</f>
        <v>144044.8770636284</v>
      </c>
      <c r="EM17" s="53" cm="1">
        <f t="array" aca="1" ref="EM17" ca="1">EJ17*CELL("contents",$Q17)</f>
        <v>8473.228062566377</v>
      </c>
      <c r="EN17" s="53" cm="1">
        <f t="array" aca="1" ref="EN17" ca="1">EK17*CELL("contents",$Q17)</f>
        <v>4490.8108731601797</v>
      </c>
      <c r="EO17" s="11">
        <f>AW17+CB17+DG17+EL17</f>
        <v>854098.32432967785</v>
      </c>
      <c r="EP17" s="2">
        <v>1</v>
      </c>
      <c r="EQ17" s="2">
        <f t="shared" ref="EQ17:ET17" si="37">EP17*1.0215</f>
        <v>1.0215000000000001</v>
      </c>
      <c r="ER17" s="2">
        <f t="shared" si="37"/>
        <v>1.0434622500000001</v>
      </c>
      <c r="ES17" s="2">
        <f t="shared" si="37"/>
        <v>1.0658966883750003</v>
      </c>
      <c r="ET17" s="2">
        <f t="shared" si="37"/>
        <v>1.0888134671750629</v>
      </c>
      <c r="EU17" s="53">
        <f>IF($G17="Labor Hours",$K17*$AG17*EQ17,0)</f>
        <v>112160.70000000001</v>
      </c>
      <c r="EV17" s="53">
        <f>IF($G17="Labor Hours",$K17*BL17*ER17,0)</f>
        <v>114572.15505000002</v>
      </c>
      <c r="EW17" s="69">
        <f>IF($G17="Labor Hours",$K17*$CQ17*ES17,0)</f>
        <v>117035.45638357503</v>
      </c>
      <c r="EX17" s="69">
        <f>IF($G17="Labor Hours",$K17*$DV17*ET17,0)</f>
        <v>69738.502572562778</v>
      </c>
      <c r="EY17" s="9">
        <f>EU17*$M17</f>
        <v>39256.245000000003</v>
      </c>
      <c r="EZ17" s="9">
        <f t="shared" ref="EZ17:EZ80" si="38">EV17*$M17</f>
        <v>40100.2542675</v>
      </c>
      <c r="FA17" s="9">
        <f t="shared" ref="FA17:FA80" si="39">EW17*$M17</f>
        <v>40962.409734251261</v>
      </c>
      <c r="FB17" s="9">
        <f t="shared" ref="FB17:FB80" si="40">EX17*$M17</f>
        <v>24408.47590039697</v>
      </c>
      <c r="FC17" t="s">
        <v>1534</v>
      </c>
    </row>
    <row r="18" spans="1:159" x14ac:dyDescent="0.25">
      <c r="A18" s="2">
        <v>1.2</v>
      </c>
      <c r="B18" s="2" t="s">
        <v>160</v>
      </c>
      <c r="C18" s="4" t="s">
        <v>157</v>
      </c>
      <c r="D18" s="2" t="s">
        <v>161</v>
      </c>
      <c r="E18" s="13" t="s">
        <v>162</v>
      </c>
      <c r="F18" s="2" t="s">
        <v>158</v>
      </c>
      <c r="G18" s="4" t="s">
        <v>151</v>
      </c>
      <c r="H18" s="6" t="s">
        <v>163</v>
      </c>
      <c r="I18" s="4" t="s">
        <v>159</v>
      </c>
      <c r="J18" s="7" t="s">
        <v>154</v>
      </c>
      <c r="K18" s="75">
        <v>115</v>
      </c>
      <c r="L18" s="81">
        <v>115</v>
      </c>
      <c r="M18" s="56">
        <v>0</v>
      </c>
      <c r="N18" s="86">
        <v>0</v>
      </c>
      <c r="O18" s="6" t="s">
        <v>155</v>
      </c>
      <c r="P18" s="2" t="s">
        <v>156</v>
      </c>
      <c r="Q18" s="216">
        <f>VLOOKUP(P18,Contingencies!$A$2:$D$7,4,FALSE)</f>
        <v>0.09</v>
      </c>
      <c r="R18" s="53">
        <f t="shared" si="4"/>
        <v>9515.2724999999991</v>
      </c>
      <c r="S18" s="67">
        <f t="shared" si="5"/>
        <v>0</v>
      </c>
      <c r="T18" s="14" t="s">
        <v>164</v>
      </c>
      <c r="U18" s="8">
        <v>75</v>
      </c>
      <c r="V18" s="8">
        <v>75</v>
      </c>
      <c r="W18" s="8">
        <v>75</v>
      </c>
      <c r="X18" s="8">
        <v>75</v>
      </c>
      <c r="Y18" s="8">
        <v>75</v>
      </c>
      <c r="Z18" s="8">
        <v>75</v>
      </c>
      <c r="AA18" s="8">
        <v>75</v>
      </c>
      <c r="AB18" s="8">
        <v>75</v>
      </c>
      <c r="AC18" s="8">
        <v>75</v>
      </c>
      <c r="AD18" s="8">
        <v>75</v>
      </c>
      <c r="AE18" s="8">
        <v>75</v>
      </c>
      <c r="AF18" s="8">
        <v>75</v>
      </c>
      <c r="AG18" s="2">
        <f>IF(G18="Labor Hours",SUM(U18:AF18),0)</f>
        <v>900</v>
      </c>
      <c r="AH18" s="51">
        <f t="shared" ref="AH18:AH81" si="41">(AG18/1800)*12</f>
        <v>6</v>
      </c>
      <c r="AI18" s="53">
        <f>IF($G18="Labor Hours",U18*$K18*(1+$M18)*$EQ18,U18)</f>
        <v>8810.4375</v>
      </c>
      <c r="AJ18" s="53">
        <f>IF($G18="Labor Hours",V18*$K18*(1+$M18)*$EQ18,V18)</f>
        <v>8810.4375</v>
      </c>
      <c r="AK18" s="53">
        <f>IF($G18="Labor Hours",W18*$K18*(1+$M18)*$EQ18,W18)</f>
        <v>8810.4375</v>
      </c>
      <c r="AL18" s="53">
        <f>IF($G18="Labor Hours",X18*$K18*(1+$M18)*$EQ18,X18)</f>
        <v>8810.4375</v>
      </c>
      <c r="AM18" s="53">
        <f>IF($G18="Labor Hours",Y18*$K18*(1+$M18)*$EQ18,Y18)</f>
        <v>8810.4375</v>
      </c>
      <c r="AN18" s="53">
        <f>IF($G18="Labor Hours",Z18*$K18*(1+$M18)*$EQ18,Z18)</f>
        <v>8810.4375</v>
      </c>
      <c r="AO18" s="53">
        <f>IF($G18="Labor Hours",AA18*$K18*(1+$M18)*$EQ18,AA18)</f>
        <v>8810.4375</v>
      </c>
      <c r="AP18" s="53">
        <f>IF($G18="Labor Hours",AB18*$K18*(1+$M18)*$EQ18,AB18)</f>
        <v>8810.4375</v>
      </c>
      <c r="AQ18" s="53">
        <f>IF($G18="Labor Hours",AC18*$K18*(1+$M18)*$EQ18,AC18)</f>
        <v>8810.4375</v>
      </c>
      <c r="AR18" s="53">
        <f>IF($G18="Labor Hours",AD18*$K18*(1+$M18)*$EQ18,AD18)</f>
        <v>8810.4375</v>
      </c>
      <c r="AS18" s="53">
        <f>IF($G18="Labor Hours",AE18*$K18*(1+$M18)*$EQ18,AE18)</f>
        <v>8810.4375</v>
      </c>
      <c r="AT18" s="53">
        <f>IF($G18="Labor Hours",AF18*$K18*(1+$M18)*$EQ18,AF18)</f>
        <v>8810.4375</v>
      </c>
      <c r="AU18" s="10">
        <f t="shared" ref="AU18:AU81" si="42">SUM(AI18:AT18)</f>
        <v>105725.25</v>
      </c>
      <c r="AV18" s="54">
        <f>IF(G18="CapEx",0,AU18*N18)</f>
        <v>0</v>
      </c>
      <c r="AW18" s="10">
        <f t="shared" ref="AW18:AW81" si="43">AU18+AV18</f>
        <v>105725.25</v>
      </c>
      <c r="AX18" s="53" cm="1">
        <f t="array" aca="1" ref="AX18" ca="1">AU18*CELL("contents",$Q18)</f>
        <v>9515.2724999999991</v>
      </c>
      <c r="AY18" s="53" cm="1">
        <f t="array" aca="1" ref="AY18" ca="1">AV18*CELL("contents",$Q18)</f>
        <v>0</v>
      </c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>
        <f t="shared" ref="BL18:BL81" si="44">IF($G18="Labor Hours",SUM(AZ18:BK18),0)</f>
        <v>0</v>
      </c>
      <c r="BM18" s="51">
        <f t="shared" ref="BM18:BM81" si="45">(BL18/1800)*12</f>
        <v>0</v>
      </c>
      <c r="BN18" s="53">
        <f>IF($G18="Labor Hours",AZ18*$K18*(1+$M18)*$ER18,AZ18)</f>
        <v>0</v>
      </c>
      <c r="BO18" s="53">
        <f>IF($G18="Labor Hours",BA18*$K18*(1+$M18)*$ER18,BA18)</f>
        <v>0</v>
      </c>
      <c r="BP18" s="53">
        <f>IF($G18="Labor Hours",BB18*$K18*(1+$M18)*$ER18,BB18)</f>
        <v>0</v>
      </c>
      <c r="BQ18" s="53">
        <f>IF($G18="Labor Hours",BC18*$K18*(1+$M18)*$ER18,BC18)</f>
        <v>0</v>
      </c>
      <c r="BR18" s="53">
        <f>IF($G18="Labor Hours",BD18*$K18*(1+$M18)*$ER18,BD18)</f>
        <v>0</v>
      </c>
      <c r="BS18" s="53">
        <f>IF($G18="Labor Hours",BE18*$K18*(1+$M18)*$ER18,BE18)</f>
        <v>0</v>
      </c>
      <c r="BT18" s="53">
        <f>IF($G18="Labor Hours",BF18*$K18*(1+$M18)*$ER18,BF18)</f>
        <v>0</v>
      </c>
      <c r="BU18" s="53">
        <f>IF($G18="Labor Hours",BG18*$K18*(1+$M18)*$ER18,BG18)</f>
        <v>0</v>
      </c>
      <c r="BV18" s="53">
        <f>IF($G18="Labor Hours",BH18*$K18*(1+$M18)*$ER18,BH18)</f>
        <v>0</v>
      </c>
      <c r="BW18" s="53">
        <f>IF($G18="Labor Hours",BI18*$K18*(1+$M18)*$ER18,BI18)</f>
        <v>0</v>
      </c>
      <c r="BX18" s="53">
        <f>IF($G18="Labor Hours",BJ18*$K18*(1+$M18)*$ER18,BJ18)</f>
        <v>0</v>
      </c>
      <c r="BY18" s="53">
        <f>IF($G18="Labor Hours",BK18*$K18*(1+$M18)*$ER18,BK18)</f>
        <v>0</v>
      </c>
      <c r="BZ18" s="10">
        <f t="shared" ref="BZ18:BZ81" si="46">SUM(BN18:BY18)</f>
        <v>0</v>
      </c>
      <c r="CA18" s="54">
        <f t="shared" ref="CA18:CA81" si="47">IF($G18="CapEx",0,BZ18*$N18)</f>
        <v>0</v>
      </c>
      <c r="CB18" s="10">
        <f t="shared" ref="CB18:CB81" si="48">BZ18+CA18</f>
        <v>0</v>
      </c>
      <c r="CC18" s="53" cm="1">
        <f t="array" aca="1" ref="CC18" ca="1">BZ18*CELL("contents",$Q18)</f>
        <v>0</v>
      </c>
      <c r="CD18" s="53" cm="1">
        <f t="array" aca="1" ref="CD18" ca="1">CA18*CELL("contents",$Q18)</f>
        <v>0</v>
      </c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>
        <f t="shared" ref="CQ18:CQ81" si="49">IF($G18="Labor Hours",SUM(CE18:CP18),0)</f>
        <v>0</v>
      </c>
      <c r="CR18" s="51">
        <f t="shared" ref="CR18:CR81" si="50">(CQ18/1800)*12</f>
        <v>0</v>
      </c>
      <c r="CS18" s="53">
        <f>IF($G18="Labor Hours",CE18*$K18*(1+$M18)*$ES18,CE18)</f>
        <v>0</v>
      </c>
      <c r="CT18" s="53">
        <f>IF($G18="Labor Hours",CF18*$K18*(1+$M18)*$ES18,CF18)</f>
        <v>0</v>
      </c>
      <c r="CU18" s="53">
        <f>IF($G18="Labor Hours",CG18*$K18*(1+$M18)*$ES18,CG18)</f>
        <v>0</v>
      </c>
      <c r="CV18" s="53">
        <f>IF($G18="Labor Hours",CH18*$K18*(1+$M18)*$ES18,CH18)</f>
        <v>0</v>
      </c>
      <c r="CW18" s="53">
        <f>IF($G18="Labor Hours",CI18*$K18*(1+$M18)*$ES18,CI18)</f>
        <v>0</v>
      </c>
      <c r="CX18" s="53">
        <f>IF($G18="Labor Hours",CJ18*$K18*(1+$M18)*$ES18,CJ18)</f>
        <v>0</v>
      </c>
      <c r="CY18" s="53">
        <f>IF($G18="Labor Hours",CK18*$K18*(1+$M18)*$ES18,CK18)</f>
        <v>0</v>
      </c>
      <c r="CZ18" s="53">
        <f>IF($G18="Labor Hours",CL18*$K18*(1+$M18)*$ES18,CL18)</f>
        <v>0</v>
      </c>
      <c r="DA18" s="53">
        <f>IF($G18="Labor Hours",CM18*$K18*(1+$M18)*$ES18,CM18)</f>
        <v>0</v>
      </c>
      <c r="DB18" s="53">
        <f>IF($G18="Labor Hours",CN18*$K18*(1+$M18)*$ES18,CN18)</f>
        <v>0</v>
      </c>
      <c r="DC18" s="53">
        <f>IF($G18="Labor Hours",CO18*$K18*(1+$M18)*$ES18,CO18)</f>
        <v>0</v>
      </c>
      <c r="DD18" s="53">
        <f>IF($G18="Labor Hours",CP18*$K18*(1+$M18)*$ES18,CP18)</f>
        <v>0</v>
      </c>
      <c r="DE18" s="10">
        <f t="shared" ref="DE18:DE81" si="51">SUM(CS18:DD18)</f>
        <v>0</v>
      </c>
      <c r="DF18" s="54">
        <f t="shared" ref="DF18:DF81" si="52">IF($G18="CapEx",0,DE18*$N18)</f>
        <v>0</v>
      </c>
      <c r="DG18" s="10">
        <f t="shared" ref="DG18:DG81" si="53">SUM(DE18:DF18)</f>
        <v>0</v>
      </c>
      <c r="DH18" s="53" cm="1">
        <f t="array" aca="1" ref="DH18" ca="1">DE18*CELL("contents",$Q18)</f>
        <v>0</v>
      </c>
      <c r="DI18" s="53" cm="1">
        <f t="array" aca="1" ref="DI18" ca="1">DF18*CELL("contents",$Q18)</f>
        <v>0</v>
      </c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>
        <f t="shared" ref="DV18:DV81" si="54">IF($G18="Labor Hours",SUM(DJ18:DU18),0)</f>
        <v>0</v>
      </c>
      <c r="DW18" s="51">
        <f t="shared" ref="DW18:DW81" si="55">(DV18/1800)*12</f>
        <v>0</v>
      </c>
      <c r="DX18" s="53">
        <f>IF($G18="Labor Hours",DJ18*$K18*(1+$M18)*$ET18,DJ18)</f>
        <v>0</v>
      </c>
      <c r="DY18" s="53">
        <f>IF($G18="Labor Hours",DK18*$K18*(1+$M18)*$ET18,DK18)</f>
        <v>0</v>
      </c>
      <c r="DZ18" s="53">
        <f>IF($G18="Labor Hours",DL18*$K18*(1+$M18)*$ET18,DL18)</f>
        <v>0</v>
      </c>
      <c r="EA18" s="53">
        <f>IF($G18="Labor Hours",DM18*$K18*(1+$M18)*$ET18,DM18)</f>
        <v>0</v>
      </c>
      <c r="EB18" s="53">
        <f>IF($G18="Labor Hours",DN18*$K18*(1+$M18)*$ET18,DN18)</f>
        <v>0</v>
      </c>
      <c r="EC18" s="53">
        <f>IF($G18="Labor Hours",DO18*$K18*(1+$M18)*$ET18,DO18)</f>
        <v>0</v>
      </c>
      <c r="ED18" s="53">
        <f>IF($G18="Labor Hours",DP18*$K18*(1+$M18)*$ET18,DP18)</f>
        <v>0</v>
      </c>
      <c r="EE18" s="53">
        <f>IF($G18="Labor Hours",DQ18*$K18*(1+$M18)*$ET18,DQ18)</f>
        <v>0</v>
      </c>
      <c r="EF18" s="53">
        <f>IF($G18="Labor Hours",DR18*$K18*(1+$M18)*$ET18,DR18)</f>
        <v>0</v>
      </c>
      <c r="EG18" s="53">
        <f>IF($G18="Labor Hours",DS18*$K18*(1+$M18)*$ET18,DS18)</f>
        <v>0</v>
      </c>
      <c r="EH18" s="53">
        <f>IF($G18="Labor Hours",DT18*$K18*(1+$M18)*$ET18,DT18)</f>
        <v>0</v>
      </c>
      <c r="EI18" s="53">
        <f>IF($G18="Labor Hours",DU18*$K18*(1+$M18)*$ET18,DU18)</f>
        <v>0</v>
      </c>
      <c r="EJ18" s="10">
        <f t="shared" ref="EJ18:EJ81" si="56">SUM(DX18:EI18)</f>
        <v>0</v>
      </c>
      <c r="EK18" s="54">
        <f t="shared" ref="EK18:EK81" si="57">IF($G18="CapEx",0,EJ18*$N18)</f>
        <v>0</v>
      </c>
      <c r="EL18" s="10">
        <f t="shared" ref="EL18:EL81" si="58">SUM(EJ18:EK18)</f>
        <v>0</v>
      </c>
      <c r="EM18" s="53" cm="1">
        <f t="array" aca="1" ref="EM18" ca="1">EJ18*CELL("contents",$Q18)</f>
        <v>0</v>
      </c>
      <c r="EN18" s="53" cm="1">
        <f t="array" aca="1" ref="EN18" ca="1">EK18*CELL("contents",$Q18)</f>
        <v>0</v>
      </c>
      <c r="EO18" s="11">
        <f t="shared" ref="EO18:EO81" si="59">AW18+CB18+DG18+EL18</f>
        <v>105725.25</v>
      </c>
      <c r="EP18" s="2">
        <v>1</v>
      </c>
      <c r="EQ18" s="2">
        <f t="shared" ref="EQ18:ET18" si="60">EP18*1.0215</f>
        <v>1.0215000000000001</v>
      </c>
      <c r="ER18" s="2">
        <f t="shared" si="60"/>
        <v>1.0434622500000001</v>
      </c>
      <c r="ES18" s="2">
        <f t="shared" si="60"/>
        <v>1.0658966883750003</v>
      </c>
      <c r="ET18" s="2">
        <f t="shared" si="60"/>
        <v>1.0888134671750629</v>
      </c>
      <c r="EU18" s="53">
        <f>IF($G18="Labor Hours",$K18*$AG18*EQ18,0)</f>
        <v>105725.25000000001</v>
      </c>
      <c r="EV18" s="53">
        <f t="shared" ref="EV18:EV81" si="61">IF($G18="Labor Hours",$K18*BL18*ER18,0)</f>
        <v>0</v>
      </c>
      <c r="EW18" s="69">
        <f>IF($G18="Labor Hours",$K18*$CQ18*ES18,0)</f>
        <v>0</v>
      </c>
      <c r="EX18" s="69">
        <f>IF($G18="Labor Hours",$K18*$DV18*ET18,0)</f>
        <v>0</v>
      </c>
      <c r="EY18" s="9">
        <f>EU18*$M18</f>
        <v>0</v>
      </c>
      <c r="EZ18" s="9">
        <f t="shared" si="38"/>
        <v>0</v>
      </c>
      <c r="FA18" s="9">
        <f t="shared" si="39"/>
        <v>0</v>
      </c>
      <c r="FB18" s="9">
        <f t="shared" si="40"/>
        <v>0</v>
      </c>
      <c r="FC18" t="s">
        <v>1534</v>
      </c>
    </row>
    <row r="19" spans="1:159" x14ac:dyDescent="0.25">
      <c r="A19" s="2">
        <v>1.2</v>
      </c>
      <c r="B19" s="2" t="s">
        <v>160</v>
      </c>
      <c r="C19" s="4" t="s">
        <v>157</v>
      </c>
      <c r="D19" s="2" t="s">
        <v>161</v>
      </c>
      <c r="E19" s="15" t="s">
        <v>165</v>
      </c>
      <c r="F19" s="2" t="s">
        <v>166</v>
      </c>
      <c r="G19" s="4" t="s">
        <v>151</v>
      </c>
      <c r="H19" s="6" t="s">
        <v>163</v>
      </c>
      <c r="I19" s="4" t="s">
        <v>167</v>
      </c>
      <c r="J19" s="7" t="s">
        <v>154</v>
      </c>
      <c r="K19" s="75">
        <v>115</v>
      </c>
      <c r="L19" s="81">
        <v>115</v>
      </c>
      <c r="M19" s="56">
        <v>0</v>
      </c>
      <c r="N19" s="86">
        <v>0</v>
      </c>
      <c r="O19" s="6" t="s">
        <v>155</v>
      </c>
      <c r="P19" s="2" t="s">
        <v>156</v>
      </c>
      <c r="Q19" s="216">
        <f>VLOOKUP(P19,Contingencies!$A$2:$D$7,4,FALSE)</f>
        <v>0.09</v>
      </c>
      <c r="R19" s="53">
        <f t="shared" si="4"/>
        <v>15224.436000000002</v>
      </c>
      <c r="S19" s="67">
        <f t="shared" si="5"/>
        <v>0</v>
      </c>
      <c r="T19" s="14" t="s">
        <v>168</v>
      </c>
      <c r="U19" s="8">
        <v>120</v>
      </c>
      <c r="V19" s="8">
        <v>120</v>
      </c>
      <c r="W19" s="8">
        <v>120</v>
      </c>
      <c r="X19" s="8">
        <v>120</v>
      </c>
      <c r="Y19" s="8">
        <v>120</v>
      </c>
      <c r="Z19" s="8">
        <v>120</v>
      </c>
      <c r="AA19" s="8">
        <v>120</v>
      </c>
      <c r="AB19" s="8">
        <v>120</v>
      </c>
      <c r="AC19" s="8">
        <v>120</v>
      </c>
      <c r="AD19" s="8">
        <v>120</v>
      </c>
      <c r="AE19" s="8">
        <v>120</v>
      </c>
      <c r="AF19" s="8">
        <v>120</v>
      </c>
      <c r="AG19" s="2">
        <f>IF(G19="Labor Hours",SUM(U19:AF19),0)</f>
        <v>1440</v>
      </c>
      <c r="AH19" s="51">
        <f t="shared" si="41"/>
        <v>9.6000000000000014</v>
      </c>
      <c r="AI19" s="53">
        <f>IF($G19="Labor Hours",U19*$K19*(1+$M19)*$EQ19,U19)</f>
        <v>14096.7</v>
      </c>
      <c r="AJ19" s="53">
        <f>IF($G19="Labor Hours",V19*$K19*(1+$M19)*$EQ19,V19)</f>
        <v>14096.7</v>
      </c>
      <c r="AK19" s="53">
        <f>IF($G19="Labor Hours",W19*$K19*(1+$M19)*$EQ19,W19)</f>
        <v>14096.7</v>
      </c>
      <c r="AL19" s="53">
        <f>IF($G19="Labor Hours",X19*$K19*(1+$M19)*$EQ19,X19)</f>
        <v>14096.7</v>
      </c>
      <c r="AM19" s="53">
        <f>IF($G19="Labor Hours",Y19*$K19*(1+$M19)*$EQ19,Y19)</f>
        <v>14096.7</v>
      </c>
      <c r="AN19" s="53">
        <f>IF($G19="Labor Hours",Z19*$K19*(1+$M19)*$EQ19,Z19)</f>
        <v>14096.7</v>
      </c>
      <c r="AO19" s="53">
        <f>IF($G19="Labor Hours",AA19*$K19*(1+$M19)*$EQ19,AA19)</f>
        <v>14096.7</v>
      </c>
      <c r="AP19" s="53">
        <f>IF($G19="Labor Hours",AB19*$K19*(1+$M19)*$EQ19,AB19)</f>
        <v>14096.7</v>
      </c>
      <c r="AQ19" s="53">
        <f>IF($G19="Labor Hours",AC19*$K19*(1+$M19)*$EQ19,AC19)</f>
        <v>14096.7</v>
      </c>
      <c r="AR19" s="53">
        <f>IF($G19="Labor Hours",AD19*$K19*(1+$M19)*$EQ19,AD19)</f>
        <v>14096.7</v>
      </c>
      <c r="AS19" s="53">
        <f>IF($G19="Labor Hours",AE19*$K19*(1+$M19)*$EQ19,AE19)</f>
        <v>14096.7</v>
      </c>
      <c r="AT19" s="53">
        <f>IF($G19="Labor Hours",AF19*$K19*(1+$M19)*$EQ19,AF19)</f>
        <v>14096.7</v>
      </c>
      <c r="AU19" s="10">
        <f t="shared" si="42"/>
        <v>169160.40000000002</v>
      </c>
      <c r="AV19" s="54">
        <f>IF(G19="CapEx",0,AU19*N19)</f>
        <v>0</v>
      </c>
      <c r="AW19" s="10">
        <f t="shared" si="43"/>
        <v>169160.40000000002</v>
      </c>
      <c r="AX19" s="53" cm="1">
        <f t="array" aca="1" ref="AX19" ca="1">AU19*CELL("contents",$Q19)</f>
        <v>15224.436000000002</v>
      </c>
      <c r="AY19" s="53" cm="1">
        <f t="array" aca="1" ref="AY19" ca="1">AV19*CELL("contents",$Q19)</f>
        <v>0</v>
      </c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>
        <f t="shared" si="44"/>
        <v>0</v>
      </c>
      <c r="BM19" s="51">
        <f t="shared" si="45"/>
        <v>0</v>
      </c>
      <c r="BN19" s="53">
        <f>IF($G19="Labor Hours",AZ19*$K19*(1+$M19)*$ER19,AZ19)</f>
        <v>0</v>
      </c>
      <c r="BO19" s="53">
        <f>IF($G19="Labor Hours",BA19*$K19*(1+$M19)*$ER19,BA19)</f>
        <v>0</v>
      </c>
      <c r="BP19" s="53">
        <f>IF($G19="Labor Hours",BB19*$K19*(1+$M19)*$ER19,BB19)</f>
        <v>0</v>
      </c>
      <c r="BQ19" s="53">
        <f>IF($G19="Labor Hours",BC19*$K19*(1+$M19)*$ER19,BC19)</f>
        <v>0</v>
      </c>
      <c r="BR19" s="53">
        <f>IF($G19="Labor Hours",BD19*$K19*(1+$M19)*$ER19,BD19)</f>
        <v>0</v>
      </c>
      <c r="BS19" s="53">
        <f>IF($G19="Labor Hours",BE19*$K19*(1+$M19)*$ER19,BE19)</f>
        <v>0</v>
      </c>
      <c r="BT19" s="53">
        <f>IF($G19="Labor Hours",BF19*$K19*(1+$M19)*$ER19,BF19)</f>
        <v>0</v>
      </c>
      <c r="BU19" s="53">
        <f>IF($G19="Labor Hours",BG19*$K19*(1+$M19)*$ER19,BG19)</f>
        <v>0</v>
      </c>
      <c r="BV19" s="53">
        <f>IF($G19="Labor Hours",BH19*$K19*(1+$M19)*$ER19,BH19)</f>
        <v>0</v>
      </c>
      <c r="BW19" s="53">
        <f>IF($G19="Labor Hours",BI19*$K19*(1+$M19)*$ER19,BI19)</f>
        <v>0</v>
      </c>
      <c r="BX19" s="53">
        <f>IF($G19="Labor Hours",BJ19*$K19*(1+$M19)*$ER19,BJ19)</f>
        <v>0</v>
      </c>
      <c r="BY19" s="53">
        <f>IF($G19="Labor Hours",BK19*$K19*(1+$M19)*$ER19,BK19)</f>
        <v>0</v>
      </c>
      <c r="BZ19" s="10">
        <f t="shared" si="46"/>
        <v>0</v>
      </c>
      <c r="CA19" s="54">
        <f t="shared" si="47"/>
        <v>0</v>
      </c>
      <c r="CB19" s="10">
        <f t="shared" si="48"/>
        <v>0</v>
      </c>
      <c r="CC19" s="53" cm="1">
        <f t="array" aca="1" ref="CC19" ca="1">BZ19*CELL("contents",$Q19)</f>
        <v>0</v>
      </c>
      <c r="CD19" s="53" cm="1">
        <f t="array" aca="1" ref="CD19" ca="1">CA19*CELL("contents",$Q19)</f>
        <v>0</v>
      </c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7"/>
      <c r="CQ19" s="2">
        <f t="shared" si="49"/>
        <v>0</v>
      </c>
      <c r="CR19" s="51">
        <f t="shared" si="50"/>
        <v>0</v>
      </c>
      <c r="CS19" s="53">
        <f>IF($G19="Labor Hours",CE19*$K19*(1+$M19)*$ES19,CE19)</f>
        <v>0</v>
      </c>
      <c r="CT19" s="53">
        <f>IF($G19="Labor Hours",CF19*$K19*(1+$M19)*$ES19,CF19)</f>
        <v>0</v>
      </c>
      <c r="CU19" s="53">
        <f>IF($G19="Labor Hours",CG19*$K19*(1+$M19)*$ES19,CG19)</f>
        <v>0</v>
      </c>
      <c r="CV19" s="53">
        <f>IF($G19="Labor Hours",CH19*$K19*(1+$M19)*$ES19,CH19)</f>
        <v>0</v>
      </c>
      <c r="CW19" s="53">
        <f>IF($G19="Labor Hours",CI19*$K19*(1+$M19)*$ES19,CI19)</f>
        <v>0</v>
      </c>
      <c r="CX19" s="53">
        <f>IF($G19="Labor Hours",CJ19*$K19*(1+$M19)*$ES19,CJ19)</f>
        <v>0</v>
      </c>
      <c r="CY19" s="53">
        <f>IF($G19="Labor Hours",CK19*$K19*(1+$M19)*$ES19,CK19)</f>
        <v>0</v>
      </c>
      <c r="CZ19" s="53">
        <f>IF($G19="Labor Hours",CL19*$K19*(1+$M19)*$ES19,CL19)</f>
        <v>0</v>
      </c>
      <c r="DA19" s="53">
        <f>IF($G19="Labor Hours",CM19*$K19*(1+$M19)*$ES19,CM19)</f>
        <v>0</v>
      </c>
      <c r="DB19" s="53">
        <f>IF($G19="Labor Hours",CN19*$K19*(1+$M19)*$ES19,CN19)</f>
        <v>0</v>
      </c>
      <c r="DC19" s="53">
        <f>IF($G19="Labor Hours",CO19*$K19*(1+$M19)*$ES19,CO19)</f>
        <v>0</v>
      </c>
      <c r="DD19" s="53">
        <f>IF($G19="Labor Hours",CP19*$K19*(1+$M19)*$ES19,CP19)</f>
        <v>0</v>
      </c>
      <c r="DE19" s="10">
        <f t="shared" si="51"/>
        <v>0</v>
      </c>
      <c r="DF19" s="54">
        <f t="shared" si="52"/>
        <v>0</v>
      </c>
      <c r="DG19" s="10">
        <f t="shared" si="53"/>
        <v>0</v>
      </c>
      <c r="DH19" s="53" cm="1">
        <f t="array" aca="1" ref="DH19" ca="1">DE19*CELL("contents",$Q19)</f>
        <v>0</v>
      </c>
      <c r="DI19" s="53" cm="1">
        <f t="array" aca="1" ref="DI19" ca="1">DF19*CELL("contents",$Q19)</f>
        <v>0</v>
      </c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>
        <f t="shared" si="54"/>
        <v>0</v>
      </c>
      <c r="DW19" s="51">
        <f t="shared" si="55"/>
        <v>0</v>
      </c>
      <c r="DX19" s="53">
        <f>IF($G19="Labor Hours",DJ19*$K19*(1+$M19)*$ET19,DJ19)</f>
        <v>0</v>
      </c>
      <c r="DY19" s="53">
        <f>IF($G19="Labor Hours",DK19*$K19*(1+$M19)*$ET19,DK19)</f>
        <v>0</v>
      </c>
      <c r="DZ19" s="53">
        <f>IF($G19="Labor Hours",DL19*$K19*(1+$M19)*$ET19,DL19)</f>
        <v>0</v>
      </c>
      <c r="EA19" s="53">
        <f>IF($G19="Labor Hours",DM19*$K19*(1+$M19)*$ET19,DM19)</f>
        <v>0</v>
      </c>
      <c r="EB19" s="53">
        <f>IF($G19="Labor Hours",DN19*$K19*(1+$M19)*$ET19,DN19)</f>
        <v>0</v>
      </c>
      <c r="EC19" s="53">
        <f>IF($G19="Labor Hours",DO19*$K19*(1+$M19)*$ET19,DO19)</f>
        <v>0</v>
      </c>
      <c r="ED19" s="53">
        <f>IF($G19="Labor Hours",DP19*$K19*(1+$M19)*$ET19,DP19)</f>
        <v>0</v>
      </c>
      <c r="EE19" s="53">
        <f>IF($G19="Labor Hours",DQ19*$K19*(1+$M19)*$ET19,DQ19)</f>
        <v>0</v>
      </c>
      <c r="EF19" s="53">
        <f>IF($G19="Labor Hours",DR19*$K19*(1+$M19)*$ET19,DR19)</f>
        <v>0</v>
      </c>
      <c r="EG19" s="53">
        <f>IF($G19="Labor Hours",DS19*$K19*(1+$M19)*$ET19,DS19)</f>
        <v>0</v>
      </c>
      <c r="EH19" s="53">
        <f>IF($G19="Labor Hours",DT19*$K19*(1+$M19)*$ET19,DT19)</f>
        <v>0</v>
      </c>
      <c r="EI19" s="53">
        <f>IF($G19="Labor Hours",DU19*$K19*(1+$M19)*$ET19,DU19)</f>
        <v>0</v>
      </c>
      <c r="EJ19" s="10">
        <f t="shared" si="56"/>
        <v>0</v>
      </c>
      <c r="EK19" s="54">
        <f t="shared" si="57"/>
        <v>0</v>
      </c>
      <c r="EL19" s="10">
        <f t="shared" si="58"/>
        <v>0</v>
      </c>
      <c r="EM19" s="53" cm="1">
        <f t="array" aca="1" ref="EM19" ca="1">EJ19*CELL("contents",$Q19)</f>
        <v>0</v>
      </c>
      <c r="EN19" s="53" cm="1">
        <f t="array" aca="1" ref="EN19" ca="1">EK19*CELL("contents",$Q19)</f>
        <v>0</v>
      </c>
      <c r="EO19" s="11">
        <f t="shared" si="59"/>
        <v>169160.40000000002</v>
      </c>
      <c r="EP19" s="2">
        <v>1</v>
      </c>
      <c r="EQ19" s="2">
        <f t="shared" ref="EQ19:ET19" si="62">EP19*1.0215</f>
        <v>1.0215000000000001</v>
      </c>
      <c r="ER19" s="2">
        <f t="shared" si="62"/>
        <v>1.0434622500000001</v>
      </c>
      <c r="ES19" s="2">
        <f t="shared" si="62"/>
        <v>1.0658966883750003</v>
      </c>
      <c r="ET19" s="2">
        <f t="shared" si="62"/>
        <v>1.0888134671750629</v>
      </c>
      <c r="EU19" s="53">
        <f>IF($G19="Labor Hours",$K19*$AG19*EQ19,0)</f>
        <v>169160.40000000002</v>
      </c>
      <c r="EV19" s="53">
        <f t="shared" si="61"/>
        <v>0</v>
      </c>
      <c r="EW19" s="69">
        <f>IF($G19="Labor Hours",$K19*$CQ19*ES19,0)</f>
        <v>0</v>
      </c>
      <c r="EX19" s="69">
        <f>IF($G19="Labor Hours",$K19*$DV19*ET19,0)</f>
        <v>0</v>
      </c>
      <c r="EY19" s="9">
        <f t="shared" ref="EY19:EY82" si="63">EU19*$M19</f>
        <v>0</v>
      </c>
      <c r="EZ19" s="9">
        <f t="shared" si="38"/>
        <v>0</v>
      </c>
      <c r="FA19" s="9">
        <f t="shared" si="39"/>
        <v>0</v>
      </c>
      <c r="FB19" s="9">
        <f t="shared" si="40"/>
        <v>0</v>
      </c>
      <c r="FC19" t="s">
        <v>1534</v>
      </c>
    </row>
    <row r="20" spans="1:159" x14ac:dyDescent="0.25">
      <c r="A20" s="2">
        <v>1.2</v>
      </c>
      <c r="B20" s="2" t="s">
        <v>160</v>
      </c>
      <c r="C20" s="4" t="s">
        <v>157</v>
      </c>
      <c r="D20" s="2" t="s">
        <v>161</v>
      </c>
      <c r="E20" s="13" t="s">
        <v>169</v>
      </c>
      <c r="F20" s="2"/>
      <c r="G20" s="4" t="s">
        <v>151</v>
      </c>
      <c r="H20" s="6" t="s">
        <v>163</v>
      </c>
      <c r="I20" s="4" t="s">
        <v>167</v>
      </c>
      <c r="J20" s="7" t="s">
        <v>154</v>
      </c>
      <c r="K20" s="75">
        <v>115</v>
      </c>
      <c r="L20" s="81">
        <v>115</v>
      </c>
      <c r="M20" s="56">
        <v>0</v>
      </c>
      <c r="N20" s="86">
        <v>0</v>
      </c>
      <c r="O20" s="6" t="s">
        <v>155</v>
      </c>
      <c r="P20" s="2" t="s">
        <v>156</v>
      </c>
      <c r="Q20" s="216">
        <f>VLOOKUP(P20,Contingencies!$A$2:$D$7,4,FALSE)</f>
        <v>0.09</v>
      </c>
      <c r="R20" s="53">
        <f t="shared" si="4"/>
        <v>4859.1324900000009</v>
      </c>
      <c r="S20" s="67">
        <f t="shared" si="5"/>
        <v>0</v>
      </c>
      <c r="T20" s="14" t="s">
        <v>170</v>
      </c>
      <c r="U20" s="8">
        <v>38.299999999999997</v>
      </c>
      <c r="V20" s="8">
        <v>38.299999999999997</v>
      </c>
      <c r="W20" s="8">
        <v>38.299999999999997</v>
      </c>
      <c r="X20" s="8">
        <v>38.299999999999997</v>
      </c>
      <c r="Y20" s="8">
        <v>38.299999999999997</v>
      </c>
      <c r="Z20" s="8">
        <v>38.299999999999997</v>
      </c>
      <c r="AA20" s="8">
        <v>38.299999999999997</v>
      </c>
      <c r="AB20" s="8">
        <v>38.299999999999997</v>
      </c>
      <c r="AC20" s="8">
        <v>38.299999999999997</v>
      </c>
      <c r="AD20" s="8">
        <v>38.299999999999997</v>
      </c>
      <c r="AE20" s="8">
        <v>38.299999999999997</v>
      </c>
      <c r="AF20" s="8">
        <v>38.299999999999997</v>
      </c>
      <c r="AG20" s="2">
        <f>IF(G20="Labor Hours",SUM(U20:AF20),0)</f>
        <v>459.60000000000008</v>
      </c>
      <c r="AH20" s="51">
        <f t="shared" si="41"/>
        <v>3.0640000000000001</v>
      </c>
      <c r="AI20" s="53">
        <f>IF($G20="Labor Hours",U20*$K20*(1+$M20)*$EQ20,U20)</f>
        <v>4499.1967500000001</v>
      </c>
      <c r="AJ20" s="53">
        <f>IF($G20="Labor Hours",V20*$K20*(1+$M20)*$EQ20,V20)</f>
        <v>4499.1967500000001</v>
      </c>
      <c r="AK20" s="53">
        <f>IF($G20="Labor Hours",W20*$K20*(1+$M20)*$EQ20,W20)</f>
        <v>4499.1967500000001</v>
      </c>
      <c r="AL20" s="53">
        <f>IF($G20="Labor Hours",X20*$K20*(1+$M20)*$EQ20,X20)</f>
        <v>4499.1967500000001</v>
      </c>
      <c r="AM20" s="53">
        <f>IF($G20="Labor Hours",Y20*$K20*(1+$M20)*$EQ20,Y20)</f>
        <v>4499.1967500000001</v>
      </c>
      <c r="AN20" s="53">
        <f>IF($G20="Labor Hours",Z20*$K20*(1+$M20)*$EQ20,Z20)</f>
        <v>4499.1967500000001</v>
      </c>
      <c r="AO20" s="53">
        <f>IF($G20="Labor Hours",AA20*$K20*(1+$M20)*$EQ20,AA20)</f>
        <v>4499.1967500000001</v>
      </c>
      <c r="AP20" s="53">
        <f>IF($G20="Labor Hours",AB20*$K20*(1+$M20)*$EQ20,AB20)</f>
        <v>4499.1967500000001</v>
      </c>
      <c r="AQ20" s="53">
        <f>IF($G20="Labor Hours",AC20*$K20*(1+$M20)*$EQ20,AC20)</f>
        <v>4499.1967500000001</v>
      </c>
      <c r="AR20" s="53">
        <f>IF($G20="Labor Hours",AD20*$K20*(1+$M20)*$EQ20,AD20)</f>
        <v>4499.1967500000001</v>
      </c>
      <c r="AS20" s="53">
        <f>IF($G20="Labor Hours",AE20*$K20*(1+$M20)*$EQ20,AE20)</f>
        <v>4499.1967500000001</v>
      </c>
      <c r="AT20" s="53">
        <f>IF($G20="Labor Hours",AF20*$K20*(1+$M20)*$EQ20,AF20)</f>
        <v>4499.1967500000001</v>
      </c>
      <c r="AU20" s="10">
        <f t="shared" si="42"/>
        <v>53990.361000000012</v>
      </c>
      <c r="AV20" s="54">
        <f>IF(G20="CapEx",0,AU20*N20)</f>
        <v>0</v>
      </c>
      <c r="AW20" s="10">
        <f t="shared" si="43"/>
        <v>53990.361000000012</v>
      </c>
      <c r="AX20" s="53" cm="1">
        <f t="array" aca="1" ref="AX20" ca="1">AU20*CELL("contents",$Q20)</f>
        <v>4859.1324900000009</v>
      </c>
      <c r="AY20" s="53" cm="1">
        <f t="array" aca="1" ref="AY20" ca="1">AV20*CELL("contents",$Q20)</f>
        <v>0</v>
      </c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>
        <f t="shared" si="44"/>
        <v>0</v>
      </c>
      <c r="BM20" s="51">
        <f t="shared" si="45"/>
        <v>0</v>
      </c>
      <c r="BN20" s="53">
        <f>IF($G20="Labor Hours",AZ20*$K20*(1+$M20)*$ER20,AZ20)</f>
        <v>0</v>
      </c>
      <c r="BO20" s="53">
        <f>IF($G20="Labor Hours",BA20*$K20*(1+$M20)*$ER20,BA20)</f>
        <v>0</v>
      </c>
      <c r="BP20" s="53">
        <f>IF($G20="Labor Hours",BB20*$K20*(1+$M20)*$ER20,BB20)</f>
        <v>0</v>
      </c>
      <c r="BQ20" s="53">
        <f>IF($G20="Labor Hours",BC20*$K20*(1+$M20)*$ER20,BC20)</f>
        <v>0</v>
      </c>
      <c r="BR20" s="53">
        <f>IF($G20="Labor Hours",BD20*$K20*(1+$M20)*$ER20,BD20)</f>
        <v>0</v>
      </c>
      <c r="BS20" s="53">
        <f>IF($G20="Labor Hours",BE20*$K20*(1+$M20)*$ER20,BE20)</f>
        <v>0</v>
      </c>
      <c r="BT20" s="53">
        <f>IF($G20="Labor Hours",BF20*$K20*(1+$M20)*$ER20,BF20)</f>
        <v>0</v>
      </c>
      <c r="BU20" s="53">
        <f>IF($G20="Labor Hours",BG20*$K20*(1+$M20)*$ER20,BG20)</f>
        <v>0</v>
      </c>
      <c r="BV20" s="53">
        <f>IF($G20="Labor Hours",BH20*$K20*(1+$M20)*$ER20,BH20)</f>
        <v>0</v>
      </c>
      <c r="BW20" s="53">
        <f>IF($G20="Labor Hours",BI20*$K20*(1+$M20)*$ER20,BI20)</f>
        <v>0</v>
      </c>
      <c r="BX20" s="53">
        <f>IF($G20="Labor Hours",BJ20*$K20*(1+$M20)*$ER20,BJ20)</f>
        <v>0</v>
      </c>
      <c r="BY20" s="53">
        <f>IF($G20="Labor Hours",BK20*$K20*(1+$M20)*$ER20,BK20)</f>
        <v>0</v>
      </c>
      <c r="BZ20" s="10">
        <f t="shared" si="46"/>
        <v>0</v>
      </c>
      <c r="CA20" s="54">
        <f t="shared" si="47"/>
        <v>0</v>
      </c>
      <c r="CB20" s="10">
        <f t="shared" si="48"/>
        <v>0</v>
      </c>
      <c r="CC20" s="53" cm="1">
        <f t="array" aca="1" ref="CC20" ca="1">BZ20*CELL("contents",$Q20)</f>
        <v>0</v>
      </c>
      <c r="CD20" s="53" cm="1">
        <f t="array" aca="1" ref="CD20" ca="1">CA20*CELL("contents",$Q20)</f>
        <v>0</v>
      </c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7"/>
      <c r="CQ20" s="2">
        <f t="shared" si="49"/>
        <v>0</v>
      </c>
      <c r="CR20" s="51">
        <f t="shared" si="50"/>
        <v>0</v>
      </c>
      <c r="CS20" s="53">
        <f>IF($G20="Labor Hours",CE20*$K20*(1+$M20)*$ES20,CE20)</f>
        <v>0</v>
      </c>
      <c r="CT20" s="53">
        <f>IF($G20="Labor Hours",CF20*$K20*(1+$M20)*$ES20,CF20)</f>
        <v>0</v>
      </c>
      <c r="CU20" s="53">
        <f>IF($G20="Labor Hours",CG20*$K20*(1+$M20)*$ES20,CG20)</f>
        <v>0</v>
      </c>
      <c r="CV20" s="53">
        <f>IF($G20="Labor Hours",CH20*$K20*(1+$M20)*$ES20,CH20)</f>
        <v>0</v>
      </c>
      <c r="CW20" s="53">
        <f>IF($G20="Labor Hours",CI20*$K20*(1+$M20)*$ES20,CI20)</f>
        <v>0</v>
      </c>
      <c r="CX20" s="53">
        <f>IF($G20="Labor Hours",CJ20*$K20*(1+$M20)*$ES20,CJ20)</f>
        <v>0</v>
      </c>
      <c r="CY20" s="53">
        <f>IF($G20="Labor Hours",CK20*$K20*(1+$M20)*$ES20,CK20)</f>
        <v>0</v>
      </c>
      <c r="CZ20" s="53">
        <f>IF($G20="Labor Hours",CL20*$K20*(1+$M20)*$ES20,CL20)</f>
        <v>0</v>
      </c>
      <c r="DA20" s="53">
        <f>IF($G20="Labor Hours",CM20*$K20*(1+$M20)*$ES20,CM20)</f>
        <v>0</v>
      </c>
      <c r="DB20" s="53">
        <f>IF($G20="Labor Hours",CN20*$K20*(1+$M20)*$ES20,CN20)</f>
        <v>0</v>
      </c>
      <c r="DC20" s="53">
        <f>IF($G20="Labor Hours",CO20*$K20*(1+$M20)*$ES20,CO20)</f>
        <v>0</v>
      </c>
      <c r="DD20" s="53">
        <f>IF($G20="Labor Hours",CP20*$K20*(1+$M20)*$ES20,CP20)</f>
        <v>0</v>
      </c>
      <c r="DE20" s="10">
        <f t="shared" si="51"/>
        <v>0</v>
      </c>
      <c r="DF20" s="54">
        <f t="shared" si="52"/>
        <v>0</v>
      </c>
      <c r="DG20" s="10">
        <f t="shared" si="53"/>
        <v>0</v>
      </c>
      <c r="DH20" s="53" cm="1">
        <f t="array" aca="1" ref="DH20" ca="1">DE20*CELL("contents",$Q20)</f>
        <v>0</v>
      </c>
      <c r="DI20" s="53" cm="1">
        <f t="array" aca="1" ref="DI20" ca="1">DF20*CELL("contents",$Q20)</f>
        <v>0</v>
      </c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>
        <f t="shared" si="54"/>
        <v>0</v>
      </c>
      <c r="DW20" s="51">
        <f t="shared" si="55"/>
        <v>0</v>
      </c>
      <c r="DX20" s="53">
        <f>IF($G20="Labor Hours",DJ20*$K20*(1+$M20)*$ET20,DJ20)</f>
        <v>0</v>
      </c>
      <c r="DY20" s="53">
        <f>IF($G20="Labor Hours",DK20*$K20*(1+$M20)*$ET20,DK20)</f>
        <v>0</v>
      </c>
      <c r="DZ20" s="53">
        <f>IF($G20="Labor Hours",DL20*$K20*(1+$M20)*$ET20,DL20)</f>
        <v>0</v>
      </c>
      <c r="EA20" s="53">
        <f>IF($G20="Labor Hours",DM20*$K20*(1+$M20)*$ET20,DM20)</f>
        <v>0</v>
      </c>
      <c r="EB20" s="53">
        <f>IF($G20="Labor Hours",DN20*$K20*(1+$M20)*$ET20,DN20)</f>
        <v>0</v>
      </c>
      <c r="EC20" s="53">
        <f>IF($G20="Labor Hours",DO20*$K20*(1+$M20)*$ET20,DO20)</f>
        <v>0</v>
      </c>
      <c r="ED20" s="53">
        <f>IF($G20="Labor Hours",DP20*$K20*(1+$M20)*$ET20,DP20)</f>
        <v>0</v>
      </c>
      <c r="EE20" s="53">
        <f>IF($G20="Labor Hours",DQ20*$K20*(1+$M20)*$ET20,DQ20)</f>
        <v>0</v>
      </c>
      <c r="EF20" s="53">
        <f>IF($G20="Labor Hours",DR20*$K20*(1+$M20)*$ET20,DR20)</f>
        <v>0</v>
      </c>
      <c r="EG20" s="53">
        <f>IF($G20="Labor Hours",DS20*$K20*(1+$M20)*$ET20,DS20)</f>
        <v>0</v>
      </c>
      <c r="EH20" s="53">
        <f>IF($G20="Labor Hours",DT20*$K20*(1+$M20)*$ET20,DT20)</f>
        <v>0</v>
      </c>
      <c r="EI20" s="53">
        <f>IF($G20="Labor Hours",DU20*$K20*(1+$M20)*$ET20,DU20)</f>
        <v>0</v>
      </c>
      <c r="EJ20" s="10">
        <f t="shared" si="56"/>
        <v>0</v>
      </c>
      <c r="EK20" s="54">
        <f t="shared" si="57"/>
        <v>0</v>
      </c>
      <c r="EL20" s="10">
        <f t="shared" si="58"/>
        <v>0</v>
      </c>
      <c r="EM20" s="53" cm="1">
        <f t="array" aca="1" ref="EM20" ca="1">EJ20*CELL("contents",$Q20)</f>
        <v>0</v>
      </c>
      <c r="EN20" s="53" cm="1">
        <f t="array" aca="1" ref="EN20" ca="1">EK20*CELL("contents",$Q20)</f>
        <v>0</v>
      </c>
      <c r="EO20" s="11">
        <f t="shared" si="59"/>
        <v>53990.361000000012</v>
      </c>
      <c r="EP20" s="2">
        <v>1</v>
      </c>
      <c r="EQ20" s="2">
        <f t="shared" ref="EQ20:ET20" si="64">EP20*1.0215</f>
        <v>1.0215000000000001</v>
      </c>
      <c r="ER20" s="2">
        <f t="shared" si="64"/>
        <v>1.0434622500000001</v>
      </c>
      <c r="ES20" s="2">
        <f t="shared" si="64"/>
        <v>1.0658966883750003</v>
      </c>
      <c r="ET20" s="2">
        <f t="shared" si="64"/>
        <v>1.0888134671750629</v>
      </c>
      <c r="EU20" s="53">
        <f>IF($G20="Labor Hours",$K20*$AG20*EQ20,0)</f>
        <v>53990.361000000012</v>
      </c>
      <c r="EV20" s="53">
        <f t="shared" si="61"/>
        <v>0</v>
      </c>
      <c r="EW20" s="69">
        <f>IF($G20="Labor Hours",$K20*$CQ20*ES20,0)</f>
        <v>0</v>
      </c>
      <c r="EX20" s="69">
        <f>IF($G20="Labor Hours",$K20*$DV20*ET20,0)</f>
        <v>0</v>
      </c>
      <c r="EY20" s="9">
        <f t="shared" si="63"/>
        <v>0</v>
      </c>
      <c r="EZ20" s="9">
        <f t="shared" si="38"/>
        <v>0</v>
      </c>
      <c r="FA20" s="9">
        <f t="shared" si="39"/>
        <v>0</v>
      </c>
      <c r="FB20" s="9">
        <f t="shared" si="40"/>
        <v>0</v>
      </c>
      <c r="FC20" t="s">
        <v>1534</v>
      </c>
    </row>
    <row r="21" spans="1:159" x14ac:dyDescent="0.25">
      <c r="A21" s="2">
        <v>1.2</v>
      </c>
      <c r="B21" s="2" t="s">
        <v>171</v>
      </c>
      <c r="C21" s="4" t="s">
        <v>157</v>
      </c>
      <c r="D21" s="2" t="s">
        <v>172</v>
      </c>
      <c r="E21" s="15" t="s">
        <v>172</v>
      </c>
      <c r="F21" s="2"/>
      <c r="G21" s="4" t="s">
        <v>151</v>
      </c>
      <c r="H21" s="6" t="s">
        <v>163</v>
      </c>
      <c r="I21" s="4" t="s">
        <v>167</v>
      </c>
      <c r="J21" s="7" t="s">
        <v>154</v>
      </c>
      <c r="K21" s="75">
        <v>115</v>
      </c>
      <c r="L21" s="81">
        <v>115</v>
      </c>
      <c r="M21" s="56">
        <v>0</v>
      </c>
      <c r="N21" s="86">
        <v>0</v>
      </c>
      <c r="O21" s="6" t="s">
        <v>155</v>
      </c>
      <c r="P21" s="2" t="s">
        <v>173</v>
      </c>
      <c r="Q21" s="216">
        <f>VLOOKUP(P21,Contingencies!$A$2:$D$7,4,FALSE)</f>
        <v>0.125</v>
      </c>
      <c r="R21" s="53">
        <f t="shared" si="4"/>
        <v>4111.5375000000004</v>
      </c>
      <c r="S21" s="67">
        <f t="shared" si="5"/>
        <v>0</v>
      </c>
      <c r="T21" s="14" t="s">
        <v>174</v>
      </c>
      <c r="U21" s="17"/>
      <c r="V21" s="17"/>
      <c r="W21" s="17"/>
      <c r="X21" s="17"/>
      <c r="Y21" s="17"/>
      <c r="Z21" s="17"/>
      <c r="AA21" s="8">
        <v>46</v>
      </c>
      <c r="AB21" s="8">
        <v>47</v>
      </c>
      <c r="AC21" s="8">
        <v>47</v>
      </c>
      <c r="AD21" s="8">
        <v>47</v>
      </c>
      <c r="AE21" s="8">
        <v>47</v>
      </c>
      <c r="AF21" s="8">
        <v>46</v>
      </c>
      <c r="AG21" s="2">
        <f>IF(G21="Labor Hours",SUM(U21:AF21),0)</f>
        <v>280</v>
      </c>
      <c r="AH21" s="51">
        <f t="shared" si="41"/>
        <v>1.8666666666666667</v>
      </c>
      <c r="AI21" s="53">
        <f>IF($G21="Labor Hours",U21*$K21*(1+$M21)*$EQ21,U21)</f>
        <v>0</v>
      </c>
      <c r="AJ21" s="53">
        <f>IF($G21="Labor Hours",V21*$K21*(1+$M21)*$EQ21,V21)</f>
        <v>0</v>
      </c>
      <c r="AK21" s="53">
        <f>IF($G21="Labor Hours",W21*$K21*(1+$M21)*$EQ21,W21)</f>
        <v>0</v>
      </c>
      <c r="AL21" s="53">
        <f>IF($G21="Labor Hours",X21*$K21*(1+$M21)*$EQ21,X21)</f>
        <v>0</v>
      </c>
      <c r="AM21" s="53">
        <f>IF($G21="Labor Hours",Y21*$K21*(1+$M21)*$EQ21,Y21)</f>
        <v>0</v>
      </c>
      <c r="AN21" s="53">
        <f>IF($G21="Labor Hours",Z21*$K21*(1+$M21)*$EQ21,Z21)</f>
        <v>0</v>
      </c>
      <c r="AO21" s="53">
        <f>IF($G21="Labor Hours",AA21*$K21*(1+$M21)*$EQ21,AA21)</f>
        <v>5403.7350000000006</v>
      </c>
      <c r="AP21" s="53">
        <f>IF($G21="Labor Hours",AB21*$K21*(1+$M21)*$EQ21,AB21)</f>
        <v>5521.2075000000004</v>
      </c>
      <c r="AQ21" s="53">
        <f>IF($G21="Labor Hours",AC21*$K21*(1+$M21)*$EQ21,AC21)</f>
        <v>5521.2075000000004</v>
      </c>
      <c r="AR21" s="53">
        <f>IF($G21="Labor Hours",AD21*$K21*(1+$M21)*$EQ21,AD21)</f>
        <v>5521.2075000000004</v>
      </c>
      <c r="AS21" s="53">
        <f>IF($G21="Labor Hours",AE21*$K21*(1+$M21)*$EQ21,AE21)</f>
        <v>5521.2075000000004</v>
      </c>
      <c r="AT21" s="53">
        <f>IF($G21="Labor Hours",AF21*$K21*(1+$M21)*$EQ21,AF21)</f>
        <v>5403.7350000000006</v>
      </c>
      <c r="AU21" s="10">
        <f t="shared" si="42"/>
        <v>32892.300000000003</v>
      </c>
      <c r="AV21" s="54">
        <f>IF(G21="CapEx",0,AU21*N21)</f>
        <v>0</v>
      </c>
      <c r="AW21" s="10">
        <f t="shared" si="43"/>
        <v>32892.300000000003</v>
      </c>
      <c r="AX21" s="53" cm="1">
        <f t="array" aca="1" ref="AX21" ca="1">AU21*CELL("contents",$Q21)</f>
        <v>4111.5375000000004</v>
      </c>
      <c r="AY21" s="53" cm="1">
        <f t="array" aca="1" ref="AY21" ca="1">AV21*CELL("contents",$Q21)</f>
        <v>0</v>
      </c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>
        <f t="shared" si="44"/>
        <v>0</v>
      </c>
      <c r="BM21" s="51">
        <f t="shared" si="45"/>
        <v>0</v>
      </c>
      <c r="BN21" s="53">
        <f>IF($G21="Labor Hours",AZ21*$K21*(1+$M21)*$ER21,AZ21)</f>
        <v>0</v>
      </c>
      <c r="BO21" s="53">
        <f>IF($G21="Labor Hours",BA21*$K21*(1+$M21)*$ER21,BA21)</f>
        <v>0</v>
      </c>
      <c r="BP21" s="53">
        <f>IF($G21="Labor Hours",BB21*$K21*(1+$M21)*$ER21,BB21)</f>
        <v>0</v>
      </c>
      <c r="BQ21" s="53">
        <f>IF($G21="Labor Hours",BC21*$K21*(1+$M21)*$ER21,BC21)</f>
        <v>0</v>
      </c>
      <c r="BR21" s="53">
        <f>IF($G21="Labor Hours",BD21*$K21*(1+$M21)*$ER21,BD21)</f>
        <v>0</v>
      </c>
      <c r="BS21" s="53">
        <f>IF($G21="Labor Hours",BE21*$K21*(1+$M21)*$ER21,BE21)</f>
        <v>0</v>
      </c>
      <c r="BT21" s="53">
        <f>IF($G21="Labor Hours",BF21*$K21*(1+$M21)*$ER21,BF21)</f>
        <v>0</v>
      </c>
      <c r="BU21" s="53">
        <f>IF($G21="Labor Hours",BG21*$K21*(1+$M21)*$ER21,BG21)</f>
        <v>0</v>
      </c>
      <c r="BV21" s="53">
        <f>IF($G21="Labor Hours",BH21*$K21*(1+$M21)*$ER21,BH21)</f>
        <v>0</v>
      </c>
      <c r="BW21" s="53">
        <f>IF($G21="Labor Hours",BI21*$K21*(1+$M21)*$ER21,BI21)</f>
        <v>0</v>
      </c>
      <c r="BX21" s="53">
        <f>IF($G21="Labor Hours",BJ21*$K21*(1+$M21)*$ER21,BJ21)</f>
        <v>0</v>
      </c>
      <c r="BY21" s="53">
        <f>IF($G21="Labor Hours",BK21*$K21*(1+$M21)*$ER21,BK21)</f>
        <v>0</v>
      </c>
      <c r="BZ21" s="10">
        <f t="shared" si="46"/>
        <v>0</v>
      </c>
      <c r="CA21" s="54">
        <f t="shared" si="47"/>
        <v>0</v>
      </c>
      <c r="CB21" s="10">
        <f t="shared" si="48"/>
        <v>0</v>
      </c>
      <c r="CC21" s="53" cm="1">
        <f t="array" aca="1" ref="CC21" ca="1">BZ21*CELL("contents",$Q21)</f>
        <v>0</v>
      </c>
      <c r="CD21" s="53" cm="1">
        <f t="array" aca="1" ref="CD21" ca="1">CA21*CELL("contents",$Q21)</f>
        <v>0</v>
      </c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7"/>
      <c r="CQ21" s="2">
        <f t="shared" si="49"/>
        <v>0</v>
      </c>
      <c r="CR21" s="51">
        <f t="shared" si="50"/>
        <v>0</v>
      </c>
      <c r="CS21" s="53">
        <f>IF($G21="Labor Hours",CE21*$K21*(1+$M21)*$ES21,CE21)</f>
        <v>0</v>
      </c>
      <c r="CT21" s="53">
        <f>IF($G21="Labor Hours",CF21*$K21*(1+$M21)*$ES21,CF21)</f>
        <v>0</v>
      </c>
      <c r="CU21" s="53">
        <f>IF($G21="Labor Hours",CG21*$K21*(1+$M21)*$ES21,CG21)</f>
        <v>0</v>
      </c>
      <c r="CV21" s="53">
        <f>IF($G21="Labor Hours",CH21*$K21*(1+$M21)*$ES21,CH21)</f>
        <v>0</v>
      </c>
      <c r="CW21" s="53">
        <f>IF($G21="Labor Hours",CI21*$K21*(1+$M21)*$ES21,CI21)</f>
        <v>0</v>
      </c>
      <c r="CX21" s="53">
        <f>IF($G21="Labor Hours",CJ21*$K21*(1+$M21)*$ES21,CJ21)</f>
        <v>0</v>
      </c>
      <c r="CY21" s="53">
        <f>IF($G21="Labor Hours",CK21*$K21*(1+$M21)*$ES21,CK21)</f>
        <v>0</v>
      </c>
      <c r="CZ21" s="53">
        <f>IF($G21="Labor Hours",CL21*$K21*(1+$M21)*$ES21,CL21)</f>
        <v>0</v>
      </c>
      <c r="DA21" s="53">
        <f>IF($G21="Labor Hours",CM21*$K21*(1+$M21)*$ES21,CM21)</f>
        <v>0</v>
      </c>
      <c r="DB21" s="53">
        <f>IF($G21="Labor Hours",CN21*$K21*(1+$M21)*$ES21,CN21)</f>
        <v>0</v>
      </c>
      <c r="DC21" s="53">
        <f>IF($G21="Labor Hours",CO21*$K21*(1+$M21)*$ES21,CO21)</f>
        <v>0</v>
      </c>
      <c r="DD21" s="53">
        <f>IF($G21="Labor Hours",CP21*$K21*(1+$M21)*$ES21,CP21)</f>
        <v>0</v>
      </c>
      <c r="DE21" s="10">
        <f t="shared" si="51"/>
        <v>0</v>
      </c>
      <c r="DF21" s="54">
        <f t="shared" si="52"/>
        <v>0</v>
      </c>
      <c r="DG21" s="10">
        <f t="shared" si="53"/>
        <v>0</v>
      </c>
      <c r="DH21" s="53" cm="1">
        <f t="array" aca="1" ref="DH21" ca="1">DE21*CELL("contents",$Q21)</f>
        <v>0</v>
      </c>
      <c r="DI21" s="53" cm="1">
        <f t="array" aca="1" ref="DI21" ca="1">DF21*CELL("contents",$Q21)</f>
        <v>0</v>
      </c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>
        <f t="shared" si="54"/>
        <v>0</v>
      </c>
      <c r="DW21" s="51">
        <f t="shared" si="55"/>
        <v>0</v>
      </c>
      <c r="DX21" s="53">
        <f>IF($G21="Labor Hours",DJ21*$K21*(1+$M21)*$ET21,DJ21)</f>
        <v>0</v>
      </c>
      <c r="DY21" s="53">
        <f>IF($G21="Labor Hours",DK21*$K21*(1+$M21)*$ET21,DK21)</f>
        <v>0</v>
      </c>
      <c r="DZ21" s="53">
        <f>IF($G21="Labor Hours",DL21*$K21*(1+$M21)*$ET21,DL21)</f>
        <v>0</v>
      </c>
      <c r="EA21" s="53">
        <f>IF($G21="Labor Hours",DM21*$K21*(1+$M21)*$ET21,DM21)</f>
        <v>0</v>
      </c>
      <c r="EB21" s="53">
        <f>IF($G21="Labor Hours",DN21*$K21*(1+$M21)*$ET21,DN21)</f>
        <v>0</v>
      </c>
      <c r="EC21" s="53">
        <f>IF($G21="Labor Hours",DO21*$K21*(1+$M21)*$ET21,DO21)</f>
        <v>0</v>
      </c>
      <c r="ED21" s="53">
        <f>IF($G21="Labor Hours",DP21*$K21*(1+$M21)*$ET21,DP21)</f>
        <v>0</v>
      </c>
      <c r="EE21" s="53">
        <f>IF($G21="Labor Hours",DQ21*$K21*(1+$M21)*$ET21,DQ21)</f>
        <v>0</v>
      </c>
      <c r="EF21" s="53">
        <f>IF($G21="Labor Hours",DR21*$K21*(1+$M21)*$ET21,DR21)</f>
        <v>0</v>
      </c>
      <c r="EG21" s="53">
        <f>IF($G21="Labor Hours",DS21*$K21*(1+$M21)*$ET21,DS21)</f>
        <v>0</v>
      </c>
      <c r="EH21" s="53">
        <f>IF($G21="Labor Hours",DT21*$K21*(1+$M21)*$ET21,DT21)</f>
        <v>0</v>
      </c>
      <c r="EI21" s="53">
        <f>IF($G21="Labor Hours",DU21*$K21*(1+$M21)*$ET21,DU21)</f>
        <v>0</v>
      </c>
      <c r="EJ21" s="10">
        <f t="shared" si="56"/>
        <v>0</v>
      </c>
      <c r="EK21" s="54">
        <f t="shared" si="57"/>
        <v>0</v>
      </c>
      <c r="EL21" s="10">
        <f t="shared" si="58"/>
        <v>0</v>
      </c>
      <c r="EM21" s="53" cm="1">
        <f t="array" aca="1" ref="EM21" ca="1">EJ21*CELL("contents",$Q21)</f>
        <v>0</v>
      </c>
      <c r="EN21" s="53" cm="1">
        <f t="array" aca="1" ref="EN21" ca="1">EK21*CELL("contents",$Q21)</f>
        <v>0</v>
      </c>
      <c r="EO21" s="11">
        <f t="shared" si="59"/>
        <v>32892.300000000003</v>
      </c>
      <c r="EP21" s="2">
        <v>1</v>
      </c>
      <c r="EQ21" s="2">
        <f t="shared" ref="EQ21:ET21" si="65">EP21*1.0215</f>
        <v>1.0215000000000001</v>
      </c>
      <c r="ER21" s="2">
        <f t="shared" si="65"/>
        <v>1.0434622500000001</v>
      </c>
      <c r="ES21" s="2">
        <f t="shared" si="65"/>
        <v>1.0658966883750003</v>
      </c>
      <c r="ET21" s="2">
        <f t="shared" si="65"/>
        <v>1.0888134671750629</v>
      </c>
      <c r="EU21" s="53">
        <f>IF($G21="Labor Hours",$K21*$AG21*EQ21,0)</f>
        <v>32892.300000000003</v>
      </c>
      <c r="EV21" s="53">
        <f t="shared" si="61"/>
        <v>0</v>
      </c>
      <c r="EW21" s="69">
        <f>IF($G21="Labor Hours",$K21*$CQ21*ES21,0)</f>
        <v>0</v>
      </c>
      <c r="EX21" s="69">
        <f>IF($G21="Labor Hours",$K21*$DV21*ET21,0)</f>
        <v>0</v>
      </c>
      <c r="EY21" s="9">
        <f t="shared" si="63"/>
        <v>0</v>
      </c>
      <c r="EZ21" s="9">
        <f t="shared" si="38"/>
        <v>0</v>
      </c>
      <c r="FA21" s="9">
        <f t="shared" si="39"/>
        <v>0</v>
      </c>
      <c r="FB21" s="9">
        <f t="shared" si="40"/>
        <v>0</v>
      </c>
      <c r="FC21" t="s">
        <v>1534</v>
      </c>
    </row>
    <row r="22" spans="1:159" x14ac:dyDescent="0.25">
      <c r="A22" s="2">
        <v>1.2</v>
      </c>
      <c r="B22" s="2" t="s">
        <v>175</v>
      </c>
      <c r="C22" s="4" t="s">
        <v>157</v>
      </c>
      <c r="D22" s="2" t="s">
        <v>176</v>
      </c>
      <c r="E22" s="15" t="s">
        <v>176</v>
      </c>
      <c r="F22" s="2"/>
      <c r="G22" s="4" t="s">
        <v>151</v>
      </c>
      <c r="H22" s="6" t="s">
        <v>163</v>
      </c>
      <c r="I22" s="4" t="s">
        <v>159</v>
      </c>
      <c r="J22" s="7" t="s">
        <v>154</v>
      </c>
      <c r="K22" s="75">
        <v>115</v>
      </c>
      <c r="L22" s="81">
        <v>115</v>
      </c>
      <c r="M22" s="56">
        <v>0</v>
      </c>
      <c r="N22" s="86">
        <v>0</v>
      </c>
      <c r="O22" s="6" t="s">
        <v>155</v>
      </c>
      <c r="P22" s="2" t="s">
        <v>173</v>
      </c>
      <c r="Q22" s="216">
        <f>VLOOKUP(P22,Contingencies!$A$2:$D$7,4,FALSE)</f>
        <v>0.125</v>
      </c>
      <c r="R22" s="53">
        <f t="shared" si="4"/>
        <v>1174.7250000000001</v>
      </c>
      <c r="S22" s="67">
        <f t="shared" si="5"/>
        <v>0</v>
      </c>
      <c r="T22" s="14" t="s">
        <v>177</v>
      </c>
      <c r="U22" s="17"/>
      <c r="V22" s="17"/>
      <c r="W22" s="17"/>
      <c r="X22" s="17"/>
      <c r="Y22" s="17"/>
      <c r="Z22" s="17"/>
      <c r="AA22" s="17"/>
      <c r="AB22" s="17"/>
      <c r="AC22" s="8">
        <v>40</v>
      </c>
      <c r="AD22" s="8">
        <v>40</v>
      </c>
      <c r="AE22" s="17"/>
      <c r="AF22" s="17"/>
      <c r="AG22" s="2">
        <f>IF(G22="Labor Hours",SUM(U22:AF22),0)</f>
        <v>80</v>
      </c>
      <c r="AH22" s="51">
        <f t="shared" si="41"/>
        <v>0.53333333333333333</v>
      </c>
      <c r="AI22" s="53">
        <f>IF($G22="Labor Hours",U22*$K22*(1+$M22)*$EQ22,U22)</f>
        <v>0</v>
      </c>
      <c r="AJ22" s="53">
        <f>IF($G22="Labor Hours",V22*$K22*(1+$M22)*$EQ22,V22)</f>
        <v>0</v>
      </c>
      <c r="AK22" s="53">
        <f>IF($G22="Labor Hours",W22*$K22*(1+$M22)*$EQ22,W22)</f>
        <v>0</v>
      </c>
      <c r="AL22" s="53">
        <f>IF($G22="Labor Hours",X22*$K22*(1+$M22)*$EQ22,X22)</f>
        <v>0</v>
      </c>
      <c r="AM22" s="53">
        <f>IF($G22="Labor Hours",Y22*$K22*(1+$M22)*$EQ22,Y22)</f>
        <v>0</v>
      </c>
      <c r="AN22" s="53">
        <f>IF($G22="Labor Hours",Z22*$K22*(1+$M22)*$EQ22,Z22)</f>
        <v>0</v>
      </c>
      <c r="AO22" s="53">
        <f>IF($G22="Labor Hours",AA22*$K22*(1+$M22)*$EQ22,AA22)</f>
        <v>0</v>
      </c>
      <c r="AP22" s="53">
        <f>IF($G22="Labor Hours",AB22*$K22*(1+$M22)*$EQ22,AB22)</f>
        <v>0</v>
      </c>
      <c r="AQ22" s="53">
        <f>IF($G22="Labor Hours",AC22*$K22*(1+$M22)*$EQ22,AC22)</f>
        <v>4698.9000000000005</v>
      </c>
      <c r="AR22" s="53">
        <f>IF($G22="Labor Hours",AD22*$K22*(1+$M22)*$EQ22,AD22)</f>
        <v>4698.9000000000005</v>
      </c>
      <c r="AS22" s="53">
        <f>IF($G22="Labor Hours",AE22*$K22*(1+$M22)*$EQ22,AE22)</f>
        <v>0</v>
      </c>
      <c r="AT22" s="53">
        <f>IF($G22="Labor Hours",AF22*$K22*(1+$M22)*$EQ22,AF22)</f>
        <v>0</v>
      </c>
      <c r="AU22" s="10">
        <f t="shared" si="42"/>
        <v>9397.8000000000011</v>
      </c>
      <c r="AV22" s="54">
        <f>IF(G22="CapEx",0,AU22*N22)</f>
        <v>0</v>
      </c>
      <c r="AW22" s="10">
        <f t="shared" si="43"/>
        <v>9397.8000000000011</v>
      </c>
      <c r="AX22" s="53" cm="1">
        <f t="array" aca="1" ref="AX22" ca="1">AU22*CELL("contents",$Q22)</f>
        <v>1174.7250000000001</v>
      </c>
      <c r="AY22" s="53" cm="1">
        <f t="array" aca="1" ref="AY22" ca="1">AV22*CELL("contents",$Q22)</f>
        <v>0</v>
      </c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>
        <f t="shared" si="44"/>
        <v>0</v>
      </c>
      <c r="BM22" s="51">
        <f t="shared" si="45"/>
        <v>0</v>
      </c>
      <c r="BN22" s="53">
        <f>IF($G22="Labor Hours",AZ22*$K22*(1+$M22)*$ER22,AZ22)</f>
        <v>0</v>
      </c>
      <c r="BO22" s="53">
        <f>IF($G22="Labor Hours",BA22*$K22*(1+$M22)*$ER22,BA22)</f>
        <v>0</v>
      </c>
      <c r="BP22" s="53">
        <f>IF($G22="Labor Hours",BB22*$K22*(1+$M22)*$ER22,BB22)</f>
        <v>0</v>
      </c>
      <c r="BQ22" s="53">
        <f>IF($G22="Labor Hours",BC22*$K22*(1+$M22)*$ER22,BC22)</f>
        <v>0</v>
      </c>
      <c r="BR22" s="53">
        <f>IF($G22="Labor Hours",BD22*$K22*(1+$M22)*$ER22,BD22)</f>
        <v>0</v>
      </c>
      <c r="BS22" s="53">
        <f>IF($G22="Labor Hours",BE22*$K22*(1+$M22)*$ER22,BE22)</f>
        <v>0</v>
      </c>
      <c r="BT22" s="53">
        <f>IF($G22="Labor Hours",BF22*$K22*(1+$M22)*$ER22,BF22)</f>
        <v>0</v>
      </c>
      <c r="BU22" s="53">
        <f>IF($G22="Labor Hours",BG22*$K22*(1+$M22)*$ER22,BG22)</f>
        <v>0</v>
      </c>
      <c r="BV22" s="53">
        <f>IF($G22="Labor Hours",BH22*$K22*(1+$M22)*$ER22,BH22)</f>
        <v>0</v>
      </c>
      <c r="BW22" s="53">
        <f>IF($G22="Labor Hours",BI22*$K22*(1+$M22)*$ER22,BI22)</f>
        <v>0</v>
      </c>
      <c r="BX22" s="53">
        <f>IF($G22="Labor Hours",BJ22*$K22*(1+$M22)*$ER22,BJ22)</f>
        <v>0</v>
      </c>
      <c r="BY22" s="53">
        <f>IF($G22="Labor Hours",BK22*$K22*(1+$M22)*$ER22,BK22)</f>
        <v>0</v>
      </c>
      <c r="BZ22" s="10">
        <f t="shared" si="46"/>
        <v>0</v>
      </c>
      <c r="CA22" s="54">
        <f t="shared" si="47"/>
        <v>0</v>
      </c>
      <c r="CB22" s="10">
        <f t="shared" si="48"/>
        <v>0</v>
      </c>
      <c r="CC22" s="53" cm="1">
        <f t="array" aca="1" ref="CC22" ca="1">BZ22*CELL("contents",$Q22)</f>
        <v>0</v>
      </c>
      <c r="CD22" s="53" cm="1">
        <f t="array" aca="1" ref="CD22" ca="1">CA22*CELL("contents",$Q22)</f>
        <v>0</v>
      </c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7"/>
      <c r="CQ22" s="2">
        <f t="shared" si="49"/>
        <v>0</v>
      </c>
      <c r="CR22" s="51">
        <f t="shared" si="50"/>
        <v>0</v>
      </c>
      <c r="CS22" s="53">
        <f>IF($G22="Labor Hours",CE22*$K22*(1+$M22)*$ES22,CE22)</f>
        <v>0</v>
      </c>
      <c r="CT22" s="53">
        <f>IF($G22="Labor Hours",CF22*$K22*(1+$M22)*$ES22,CF22)</f>
        <v>0</v>
      </c>
      <c r="CU22" s="53">
        <f>IF($G22="Labor Hours",CG22*$K22*(1+$M22)*$ES22,CG22)</f>
        <v>0</v>
      </c>
      <c r="CV22" s="53">
        <f>IF($G22="Labor Hours",CH22*$K22*(1+$M22)*$ES22,CH22)</f>
        <v>0</v>
      </c>
      <c r="CW22" s="53">
        <f>IF($G22="Labor Hours",CI22*$K22*(1+$M22)*$ES22,CI22)</f>
        <v>0</v>
      </c>
      <c r="CX22" s="53">
        <f>IF($G22="Labor Hours",CJ22*$K22*(1+$M22)*$ES22,CJ22)</f>
        <v>0</v>
      </c>
      <c r="CY22" s="53">
        <f>IF($G22="Labor Hours",CK22*$K22*(1+$M22)*$ES22,CK22)</f>
        <v>0</v>
      </c>
      <c r="CZ22" s="53">
        <f>IF($G22="Labor Hours",CL22*$K22*(1+$M22)*$ES22,CL22)</f>
        <v>0</v>
      </c>
      <c r="DA22" s="53">
        <f>IF($G22="Labor Hours",CM22*$K22*(1+$M22)*$ES22,CM22)</f>
        <v>0</v>
      </c>
      <c r="DB22" s="53">
        <f>IF($G22="Labor Hours",CN22*$K22*(1+$M22)*$ES22,CN22)</f>
        <v>0</v>
      </c>
      <c r="DC22" s="53">
        <f>IF($G22="Labor Hours",CO22*$K22*(1+$M22)*$ES22,CO22)</f>
        <v>0</v>
      </c>
      <c r="DD22" s="53">
        <f>IF($G22="Labor Hours",CP22*$K22*(1+$M22)*$ES22,CP22)</f>
        <v>0</v>
      </c>
      <c r="DE22" s="10">
        <f t="shared" si="51"/>
        <v>0</v>
      </c>
      <c r="DF22" s="54">
        <f t="shared" si="52"/>
        <v>0</v>
      </c>
      <c r="DG22" s="10">
        <f t="shared" si="53"/>
        <v>0</v>
      </c>
      <c r="DH22" s="53" cm="1">
        <f t="array" aca="1" ref="DH22" ca="1">DE22*CELL("contents",$Q22)</f>
        <v>0</v>
      </c>
      <c r="DI22" s="53" cm="1">
        <f t="array" aca="1" ref="DI22" ca="1">DF22*CELL("contents",$Q22)</f>
        <v>0</v>
      </c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>
        <f t="shared" si="54"/>
        <v>0</v>
      </c>
      <c r="DW22" s="51">
        <f t="shared" si="55"/>
        <v>0</v>
      </c>
      <c r="DX22" s="53">
        <f>IF($G22="Labor Hours",DJ22*$K22*(1+$M22)*$ET22,DJ22)</f>
        <v>0</v>
      </c>
      <c r="DY22" s="53">
        <f>IF($G22="Labor Hours",DK22*$K22*(1+$M22)*$ET22,DK22)</f>
        <v>0</v>
      </c>
      <c r="DZ22" s="53">
        <f>IF($G22="Labor Hours",DL22*$K22*(1+$M22)*$ET22,DL22)</f>
        <v>0</v>
      </c>
      <c r="EA22" s="53">
        <f>IF($G22="Labor Hours",DM22*$K22*(1+$M22)*$ET22,DM22)</f>
        <v>0</v>
      </c>
      <c r="EB22" s="53">
        <f>IF($G22="Labor Hours",DN22*$K22*(1+$M22)*$ET22,DN22)</f>
        <v>0</v>
      </c>
      <c r="EC22" s="53">
        <f>IF($G22="Labor Hours",DO22*$K22*(1+$M22)*$ET22,DO22)</f>
        <v>0</v>
      </c>
      <c r="ED22" s="53">
        <f>IF($G22="Labor Hours",DP22*$K22*(1+$M22)*$ET22,DP22)</f>
        <v>0</v>
      </c>
      <c r="EE22" s="53">
        <f>IF($G22="Labor Hours",DQ22*$K22*(1+$M22)*$ET22,DQ22)</f>
        <v>0</v>
      </c>
      <c r="EF22" s="53">
        <f>IF($G22="Labor Hours",DR22*$K22*(1+$M22)*$ET22,DR22)</f>
        <v>0</v>
      </c>
      <c r="EG22" s="53">
        <f>IF($G22="Labor Hours",DS22*$K22*(1+$M22)*$ET22,DS22)</f>
        <v>0</v>
      </c>
      <c r="EH22" s="53">
        <f>IF($G22="Labor Hours",DT22*$K22*(1+$M22)*$ET22,DT22)</f>
        <v>0</v>
      </c>
      <c r="EI22" s="53">
        <f>IF($G22="Labor Hours",DU22*$K22*(1+$M22)*$ET22,DU22)</f>
        <v>0</v>
      </c>
      <c r="EJ22" s="10">
        <f t="shared" si="56"/>
        <v>0</v>
      </c>
      <c r="EK22" s="54">
        <f t="shared" si="57"/>
        <v>0</v>
      </c>
      <c r="EL22" s="10">
        <f t="shared" si="58"/>
        <v>0</v>
      </c>
      <c r="EM22" s="53" cm="1">
        <f t="array" aca="1" ref="EM22" ca="1">EJ22*CELL("contents",$Q22)</f>
        <v>0</v>
      </c>
      <c r="EN22" s="53" cm="1">
        <f t="array" aca="1" ref="EN22" ca="1">EK22*CELL("contents",$Q22)</f>
        <v>0</v>
      </c>
      <c r="EO22" s="11">
        <f t="shared" si="59"/>
        <v>9397.8000000000011</v>
      </c>
      <c r="EP22" s="2">
        <v>1</v>
      </c>
      <c r="EQ22" s="2">
        <f t="shared" ref="EQ22:ET22" si="66">EP22*1.0215</f>
        <v>1.0215000000000001</v>
      </c>
      <c r="ER22" s="2">
        <f t="shared" si="66"/>
        <v>1.0434622500000001</v>
      </c>
      <c r="ES22" s="2">
        <f t="shared" si="66"/>
        <v>1.0658966883750003</v>
      </c>
      <c r="ET22" s="2">
        <f t="shared" si="66"/>
        <v>1.0888134671750629</v>
      </c>
      <c r="EU22" s="53">
        <f>IF($G22="Labor Hours",$K22*$AG22*EQ22,0)</f>
        <v>9397.8000000000011</v>
      </c>
      <c r="EV22" s="53">
        <f t="shared" si="61"/>
        <v>0</v>
      </c>
      <c r="EW22" s="69">
        <f>IF($G22="Labor Hours",$K22*$CQ22*ES22,0)</f>
        <v>0</v>
      </c>
      <c r="EX22" s="69">
        <f>IF($G22="Labor Hours",$K22*$DV22*ET22,0)</f>
        <v>0</v>
      </c>
      <c r="EY22" s="9">
        <f t="shared" si="63"/>
        <v>0</v>
      </c>
      <c r="EZ22" s="9">
        <f t="shared" si="38"/>
        <v>0</v>
      </c>
      <c r="FA22" s="9">
        <f t="shared" si="39"/>
        <v>0</v>
      </c>
      <c r="FB22" s="9">
        <f t="shared" si="40"/>
        <v>0</v>
      </c>
      <c r="FC22" t="s">
        <v>1534</v>
      </c>
    </row>
    <row r="23" spans="1:159" x14ac:dyDescent="0.25">
      <c r="A23" s="2">
        <v>1.2</v>
      </c>
      <c r="B23" s="2" t="s">
        <v>178</v>
      </c>
      <c r="C23" s="4" t="s">
        <v>157</v>
      </c>
      <c r="D23" s="2" t="s">
        <v>179</v>
      </c>
      <c r="E23" s="15" t="s">
        <v>179</v>
      </c>
      <c r="F23" s="2" t="s">
        <v>158</v>
      </c>
      <c r="G23" s="4" t="s">
        <v>151</v>
      </c>
      <c r="H23" s="6" t="s">
        <v>163</v>
      </c>
      <c r="I23" s="4" t="s">
        <v>159</v>
      </c>
      <c r="J23" s="7" t="s">
        <v>154</v>
      </c>
      <c r="K23" s="75">
        <v>115</v>
      </c>
      <c r="L23" s="81">
        <v>115</v>
      </c>
      <c r="M23" s="56">
        <v>0</v>
      </c>
      <c r="N23" s="86">
        <v>0</v>
      </c>
      <c r="O23" s="6" t="s">
        <v>155</v>
      </c>
      <c r="P23" s="2" t="s">
        <v>156</v>
      </c>
      <c r="Q23" s="216">
        <f>VLOOKUP(P23,Contingencies!$A$2:$D$7,4,FALSE)</f>
        <v>0.09</v>
      </c>
      <c r="R23" s="53">
        <f t="shared" si="4"/>
        <v>6473.4206719274998</v>
      </c>
      <c r="S23" s="67">
        <f t="shared" si="5"/>
        <v>0</v>
      </c>
      <c r="T23" s="14" t="s">
        <v>180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f>IF(G23="Labor Hours",SUM(U23:AF23),0)</f>
        <v>0</v>
      </c>
      <c r="AH23" s="51">
        <f t="shared" si="41"/>
        <v>0</v>
      </c>
      <c r="AI23" s="53">
        <f>IF($G23="Labor Hours",U23*$K23*(1+$M23)*$EQ23,U23)</f>
        <v>0</v>
      </c>
      <c r="AJ23" s="53">
        <f>IF($G23="Labor Hours",V23*$K23*(1+$M23)*$EQ23,V23)</f>
        <v>0</v>
      </c>
      <c r="AK23" s="53">
        <f>IF($G23="Labor Hours",W23*$K23*(1+$M23)*$EQ23,W23)</f>
        <v>0</v>
      </c>
      <c r="AL23" s="53">
        <f>IF($G23="Labor Hours",X23*$K23*(1+$M23)*$EQ23,X23)</f>
        <v>0</v>
      </c>
      <c r="AM23" s="53">
        <f>IF($G23="Labor Hours",Y23*$K23*(1+$M23)*$EQ23,Y23)</f>
        <v>0</v>
      </c>
      <c r="AN23" s="53">
        <f>IF($G23="Labor Hours",Z23*$K23*(1+$M23)*$EQ23,Z23)</f>
        <v>0</v>
      </c>
      <c r="AO23" s="53">
        <f>IF($G23="Labor Hours",AA23*$K23*(1+$M23)*$EQ23,AA23)</f>
        <v>0</v>
      </c>
      <c r="AP23" s="53">
        <f>IF($G23="Labor Hours",AB23*$K23*(1+$M23)*$EQ23,AB23)</f>
        <v>0</v>
      </c>
      <c r="AQ23" s="53">
        <f>IF($G23="Labor Hours",AC23*$K23*(1+$M23)*$EQ23,AC23)</f>
        <v>0</v>
      </c>
      <c r="AR23" s="53">
        <f>IF($G23="Labor Hours",AD23*$K23*(1+$M23)*$EQ23,AD23)</f>
        <v>0</v>
      </c>
      <c r="AS23" s="53">
        <f>IF($G23="Labor Hours",AE23*$K23*(1+$M23)*$EQ23,AE23)</f>
        <v>0</v>
      </c>
      <c r="AT23" s="53">
        <f>IF($G23="Labor Hours",AF23*$K23*(1+$M23)*$EQ23,AF23)</f>
        <v>0</v>
      </c>
      <c r="AU23" s="10">
        <f t="shared" si="42"/>
        <v>0</v>
      </c>
      <c r="AV23" s="54">
        <f>IF(G23="CapEx",0,AU23*N23)</f>
        <v>0</v>
      </c>
      <c r="AW23" s="10">
        <f t="shared" si="43"/>
        <v>0</v>
      </c>
      <c r="AX23" s="53" cm="1">
        <f t="array" aca="1" ref="AX23" ca="1">AU23*CELL("contents",$Q23)</f>
        <v>0</v>
      </c>
      <c r="AY23" s="53" cm="1">
        <f t="array" aca="1" ref="AY23" ca="1">AV23*CELL("contents",$Q23)</f>
        <v>0</v>
      </c>
      <c r="AZ23" s="8">
        <v>66.599999999999994</v>
      </c>
      <c r="BA23" s="8"/>
      <c r="BB23" s="8"/>
      <c r="BC23" s="8"/>
      <c r="BD23" s="8">
        <v>66.599999999999994</v>
      </c>
      <c r="BE23" s="8">
        <v>66.599999999999994</v>
      </c>
      <c r="BF23" s="8">
        <v>66.599999999999994</v>
      </c>
      <c r="BG23" s="8">
        <v>66.599999999999994</v>
      </c>
      <c r="BH23" s="8">
        <v>66.599999999999994</v>
      </c>
      <c r="BI23" s="8">
        <v>66.599999999999994</v>
      </c>
      <c r="BJ23" s="8">
        <v>66.599999999999994</v>
      </c>
      <c r="BK23" s="8">
        <v>66.599999999999994</v>
      </c>
      <c r="BL23" s="2">
        <f t="shared" si="44"/>
        <v>599.40000000000009</v>
      </c>
      <c r="BM23" s="51">
        <f t="shared" si="45"/>
        <v>3.9960000000000009</v>
      </c>
      <c r="BN23" s="53">
        <f>IF($G23="Labor Hours",AZ23*$K23*(1+$M23)*$ER23,AZ23)</f>
        <v>7991.8773727500002</v>
      </c>
      <c r="BO23" s="53">
        <f>IF($G23="Labor Hours",BA23*$K23*(1+$M23)*$ER23,BA23)</f>
        <v>0</v>
      </c>
      <c r="BP23" s="53">
        <f>IF($G23="Labor Hours",BB23*$K23*(1+$M23)*$ER23,BB23)</f>
        <v>0</v>
      </c>
      <c r="BQ23" s="53">
        <f>IF($G23="Labor Hours",BC23*$K23*(1+$M23)*$ER23,BC23)</f>
        <v>0</v>
      </c>
      <c r="BR23" s="53">
        <f>IF($G23="Labor Hours",BD23*$K23*(1+$M23)*$ER23,BD23)</f>
        <v>7991.8773727500002</v>
      </c>
      <c r="BS23" s="53">
        <f>IF($G23="Labor Hours",BE23*$K23*(1+$M23)*$ER23,BE23)</f>
        <v>7991.8773727500002</v>
      </c>
      <c r="BT23" s="53">
        <f>IF($G23="Labor Hours",BF23*$K23*(1+$M23)*$ER23,BF23)</f>
        <v>7991.8773727500002</v>
      </c>
      <c r="BU23" s="53">
        <f>IF($G23="Labor Hours",BG23*$K23*(1+$M23)*$ER23,BG23)</f>
        <v>7991.8773727500002</v>
      </c>
      <c r="BV23" s="53">
        <f>IF($G23="Labor Hours",BH23*$K23*(1+$M23)*$ER23,BH23)</f>
        <v>7991.8773727500002</v>
      </c>
      <c r="BW23" s="53">
        <f>IF($G23="Labor Hours",BI23*$K23*(1+$M23)*$ER23,BI23)</f>
        <v>7991.8773727500002</v>
      </c>
      <c r="BX23" s="53">
        <f>IF($G23="Labor Hours",BJ23*$K23*(1+$M23)*$ER23,BJ23)</f>
        <v>7991.8773727500002</v>
      </c>
      <c r="BY23" s="53">
        <f>IF($G23="Labor Hours",BK23*$K23*(1+$M23)*$ER23,BK23)</f>
        <v>7991.8773727500002</v>
      </c>
      <c r="BZ23" s="10">
        <f t="shared" si="46"/>
        <v>71926.896354750003</v>
      </c>
      <c r="CA23" s="54">
        <f t="shared" si="47"/>
        <v>0</v>
      </c>
      <c r="CB23" s="10">
        <f t="shared" si="48"/>
        <v>71926.896354750003</v>
      </c>
      <c r="CC23" s="53" cm="1">
        <f t="array" aca="1" ref="CC23" ca="1">BZ23*CELL("contents",$Q23)</f>
        <v>6473.4206719274998</v>
      </c>
      <c r="CD23" s="53" cm="1">
        <f t="array" aca="1" ref="CD23" ca="1">CA23*CELL("contents",$Q23)</f>
        <v>0</v>
      </c>
      <c r="CE23" s="12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7"/>
      <c r="CQ23" s="2">
        <f t="shared" si="49"/>
        <v>0</v>
      </c>
      <c r="CR23" s="51">
        <f t="shared" si="50"/>
        <v>0</v>
      </c>
      <c r="CS23" s="53">
        <f>IF($G23="Labor Hours",CE23*$K23*(1+$M23)*$ES23,CE23)</f>
        <v>0</v>
      </c>
      <c r="CT23" s="53">
        <f>IF($G23="Labor Hours",CF23*$K23*(1+$M23)*$ES23,CF23)</f>
        <v>0</v>
      </c>
      <c r="CU23" s="53">
        <f>IF($G23="Labor Hours",CG23*$K23*(1+$M23)*$ES23,CG23)</f>
        <v>0</v>
      </c>
      <c r="CV23" s="53">
        <f>IF($G23="Labor Hours",CH23*$K23*(1+$M23)*$ES23,CH23)</f>
        <v>0</v>
      </c>
      <c r="CW23" s="53">
        <f>IF($G23="Labor Hours",CI23*$K23*(1+$M23)*$ES23,CI23)</f>
        <v>0</v>
      </c>
      <c r="CX23" s="53">
        <f>IF($G23="Labor Hours",CJ23*$K23*(1+$M23)*$ES23,CJ23)</f>
        <v>0</v>
      </c>
      <c r="CY23" s="53">
        <f>IF($G23="Labor Hours",CK23*$K23*(1+$M23)*$ES23,CK23)</f>
        <v>0</v>
      </c>
      <c r="CZ23" s="53">
        <f>IF($G23="Labor Hours",CL23*$K23*(1+$M23)*$ES23,CL23)</f>
        <v>0</v>
      </c>
      <c r="DA23" s="53">
        <f>IF($G23="Labor Hours",CM23*$K23*(1+$M23)*$ES23,CM23)</f>
        <v>0</v>
      </c>
      <c r="DB23" s="53">
        <f>IF($G23="Labor Hours",CN23*$K23*(1+$M23)*$ES23,CN23)</f>
        <v>0</v>
      </c>
      <c r="DC23" s="53">
        <f>IF($G23="Labor Hours",CO23*$K23*(1+$M23)*$ES23,CO23)</f>
        <v>0</v>
      </c>
      <c r="DD23" s="53">
        <f>IF($G23="Labor Hours",CP23*$K23*(1+$M23)*$ES23,CP23)</f>
        <v>0</v>
      </c>
      <c r="DE23" s="10">
        <f t="shared" si="51"/>
        <v>0</v>
      </c>
      <c r="DF23" s="54">
        <f t="shared" si="52"/>
        <v>0</v>
      </c>
      <c r="DG23" s="10">
        <f t="shared" si="53"/>
        <v>0</v>
      </c>
      <c r="DH23" s="53" cm="1">
        <f t="array" aca="1" ref="DH23" ca="1">DE23*CELL("contents",$Q23)</f>
        <v>0</v>
      </c>
      <c r="DI23" s="53" cm="1">
        <f t="array" aca="1" ref="DI23" ca="1">DF23*CELL("contents",$Q23)</f>
        <v>0</v>
      </c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>
        <f t="shared" si="54"/>
        <v>0</v>
      </c>
      <c r="DW23" s="51">
        <f t="shared" si="55"/>
        <v>0</v>
      </c>
      <c r="DX23" s="53">
        <f>IF($G23="Labor Hours",DJ23*$K23*(1+$M23)*$ET23,DJ23)</f>
        <v>0</v>
      </c>
      <c r="DY23" s="53">
        <f>IF($G23="Labor Hours",DK23*$K23*(1+$M23)*$ET23,DK23)</f>
        <v>0</v>
      </c>
      <c r="DZ23" s="53">
        <f>IF($G23="Labor Hours",DL23*$K23*(1+$M23)*$ET23,DL23)</f>
        <v>0</v>
      </c>
      <c r="EA23" s="53">
        <f>IF($G23="Labor Hours",DM23*$K23*(1+$M23)*$ET23,DM23)</f>
        <v>0</v>
      </c>
      <c r="EB23" s="53">
        <f>IF($G23="Labor Hours",DN23*$K23*(1+$M23)*$ET23,DN23)</f>
        <v>0</v>
      </c>
      <c r="EC23" s="53">
        <f>IF($G23="Labor Hours",DO23*$K23*(1+$M23)*$ET23,DO23)</f>
        <v>0</v>
      </c>
      <c r="ED23" s="53">
        <f>IF($G23="Labor Hours",DP23*$K23*(1+$M23)*$ET23,DP23)</f>
        <v>0</v>
      </c>
      <c r="EE23" s="53">
        <f>IF($G23="Labor Hours",DQ23*$K23*(1+$M23)*$ET23,DQ23)</f>
        <v>0</v>
      </c>
      <c r="EF23" s="53">
        <f>IF($G23="Labor Hours",DR23*$K23*(1+$M23)*$ET23,DR23)</f>
        <v>0</v>
      </c>
      <c r="EG23" s="53">
        <f>IF($G23="Labor Hours",DS23*$K23*(1+$M23)*$ET23,DS23)</f>
        <v>0</v>
      </c>
      <c r="EH23" s="53">
        <f>IF($G23="Labor Hours",DT23*$K23*(1+$M23)*$ET23,DT23)</f>
        <v>0</v>
      </c>
      <c r="EI23" s="53">
        <f>IF($G23="Labor Hours",DU23*$K23*(1+$M23)*$ET23,DU23)</f>
        <v>0</v>
      </c>
      <c r="EJ23" s="10">
        <f t="shared" si="56"/>
        <v>0</v>
      </c>
      <c r="EK23" s="54">
        <f t="shared" si="57"/>
        <v>0</v>
      </c>
      <c r="EL23" s="10">
        <f t="shared" si="58"/>
        <v>0</v>
      </c>
      <c r="EM23" s="53" cm="1">
        <f t="array" aca="1" ref="EM23" ca="1">EJ23*CELL("contents",$Q23)</f>
        <v>0</v>
      </c>
      <c r="EN23" s="53" cm="1">
        <f t="array" aca="1" ref="EN23" ca="1">EK23*CELL("contents",$Q23)</f>
        <v>0</v>
      </c>
      <c r="EO23" s="11">
        <f t="shared" si="59"/>
        <v>71926.896354750003</v>
      </c>
      <c r="EP23" s="2">
        <v>1</v>
      </c>
      <c r="EQ23" s="2">
        <f t="shared" ref="EQ23:ET23" si="67">EP23*1.0215</f>
        <v>1.0215000000000001</v>
      </c>
      <c r="ER23" s="2">
        <f t="shared" si="67"/>
        <v>1.0434622500000001</v>
      </c>
      <c r="ES23" s="2">
        <f t="shared" si="67"/>
        <v>1.0658966883750003</v>
      </c>
      <c r="ET23" s="2">
        <f t="shared" si="67"/>
        <v>1.0888134671750629</v>
      </c>
      <c r="EU23" s="53">
        <f>IF($G23="Labor Hours",$K23*$AG23*EQ23,0)</f>
        <v>0</v>
      </c>
      <c r="EV23" s="53">
        <f t="shared" si="61"/>
        <v>71926.896354750032</v>
      </c>
      <c r="EW23" s="69">
        <f>IF($G23="Labor Hours",$K23*$CQ23*ES23,0)</f>
        <v>0</v>
      </c>
      <c r="EX23" s="69">
        <f>IF($G23="Labor Hours",$K23*$DV23*ET23,0)</f>
        <v>0</v>
      </c>
      <c r="EY23" s="9">
        <f t="shared" si="63"/>
        <v>0</v>
      </c>
      <c r="EZ23" s="9">
        <f t="shared" si="38"/>
        <v>0</v>
      </c>
      <c r="FA23" s="9">
        <f t="shared" si="39"/>
        <v>0</v>
      </c>
      <c r="FB23" s="9">
        <f t="shared" si="40"/>
        <v>0</v>
      </c>
      <c r="FC23" t="s">
        <v>1534</v>
      </c>
    </row>
    <row r="24" spans="1:159" x14ac:dyDescent="0.25">
      <c r="A24" s="2">
        <v>1.2</v>
      </c>
      <c r="B24" s="2" t="s">
        <v>178</v>
      </c>
      <c r="C24" s="4" t="s">
        <v>157</v>
      </c>
      <c r="D24" s="2" t="s">
        <v>179</v>
      </c>
      <c r="E24" s="15" t="s">
        <v>181</v>
      </c>
      <c r="F24" s="2" t="s">
        <v>166</v>
      </c>
      <c r="G24" s="4" t="s">
        <v>151</v>
      </c>
      <c r="H24" s="6" t="s">
        <v>163</v>
      </c>
      <c r="I24" s="4" t="s">
        <v>167</v>
      </c>
      <c r="J24" s="7" t="s">
        <v>154</v>
      </c>
      <c r="K24" s="75">
        <v>115</v>
      </c>
      <c r="L24" s="81">
        <v>115</v>
      </c>
      <c r="M24" s="56">
        <v>0</v>
      </c>
      <c r="N24" s="86">
        <v>0</v>
      </c>
      <c r="O24" s="6" t="s">
        <v>155</v>
      </c>
      <c r="P24" s="2" t="s">
        <v>156</v>
      </c>
      <c r="Q24" s="216">
        <f>VLOOKUP(P24,Contingencies!$A$2:$D$7,4,FALSE)</f>
        <v>0.09</v>
      </c>
      <c r="R24" s="53">
        <f t="shared" si="4"/>
        <v>10361.361015427501</v>
      </c>
      <c r="S24" s="67">
        <f t="shared" si="5"/>
        <v>0</v>
      </c>
      <c r="T24" s="14" t="s">
        <v>168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f>IF(G24="Labor Hours",SUM(U24:AF24),0)</f>
        <v>0</v>
      </c>
      <c r="AH24" s="51">
        <f t="shared" si="41"/>
        <v>0</v>
      </c>
      <c r="AI24" s="53">
        <f>IF($G24="Labor Hours",U24*$K24*(1+$M24)*$EQ24,U24)</f>
        <v>0</v>
      </c>
      <c r="AJ24" s="53">
        <f>IF($G24="Labor Hours",V24*$K24*(1+$M24)*$EQ24,V24)</f>
        <v>0</v>
      </c>
      <c r="AK24" s="53">
        <f>IF($G24="Labor Hours",W24*$K24*(1+$M24)*$EQ24,W24)</f>
        <v>0</v>
      </c>
      <c r="AL24" s="53">
        <f>IF($G24="Labor Hours",X24*$K24*(1+$M24)*$EQ24,X24)</f>
        <v>0</v>
      </c>
      <c r="AM24" s="53">
        <f>IF($G24="Labor Hours",Y24*$K24*(1+$M24)*$EQ24,Y24)</f>
        <v>0</v>
      </c>
      <c r="AN24" s="53">
        <f>IF($G24="Labor Hours",Z24*$K24*(1+$M24)*$EQ24,Z24)</f>
        <v>0</v>
      </c>
      <c r="AO24" s="53">
        <f>IF($G24="Labor Hours",AA24*$K24*(1+$M24)*$EQ24,AA24)</f>
        <v>0</v>
      </c>
      <c r="AP24" s="53">
        <f>IF($G24="Labor Hours",AB24*$K24*(1+$M24)*$EQ24,AB24)</f>
        <v>0</v>
      </c>
      <c r="AQ24" s="53">
        <f>IF($G24="Labor Hours",AC24*$K24*(1+$M24)*$EQ24,AC24)</f>
        <v>0</v>
      </c>
      <c r="AR24" s="53">
        <f>IF($G24="Labor Hours",AD24*$K24*(1+$M24)*$EQ24,AD24)</f>
        <v>0</v>
      </c>
      <c r="AS24" s="53">
        <f>IF($G24="Labor Hours",AE24*$K24*(1+$M24)*$EQ24,AE24)</f>
        <v>0</v>
      </c>
      <c r="AT24" s="53">
        <f>IF($G24="Labor Hours",AF24*$K24*(1+$M24)*$EQ24,AF24)</f>
        <v>0</v>
      </c>
      <c r="AU24" s="10">
        <f t="shared" si="42"/>
        <v>0</v>
      </c>
      <c r="AV24" s="54">
        <f>IF(G24="CapEx",0,AU24*N24)</f>
        <v>0</v>
      </c>
      <c r="AW24" s="10">
        <f t="shared" si="43"/>
        <v>0</v>
      </c>
      <c r="AX24" s="53" cm="1">
        <f t="array" aca="1" ref="AX24" ca="1">AU24*CELL("contents",$Q24)</f>
        <v>0</v>
      </c>
      <c r="AY24" s="53" cm="1">
        <f t="array" aca="1" ref="AY24" ca="1">AV24*CELL("contents",$Q24)</f>
        <v>0</v>
      </c>
      <c r="AZ24" s="8">
        <v>106.6</v>
      </c>
      <c r="BA24" s="8"/>
      <c r="BB24" s="8"/>
      <c r="BC24" s="8"/>
      <c r="BD24" s="8">
        <v>106.6</v>
      </c>
      <c r="BE24" s="8">
        <v>106.6</v>
      </c>
      <c r="BF24" s="8">
        <v>106.6</v>
      </c>
      <c r="BG24" s="8">
        <v>106.6</v>
      </c>
      <c r="BH24" s="8">
        <v>106.6</v>
      </c>
      <c r="BI24" s="8">
        <v>106.6</v>
      </c>
      <c r="BJ24" s="8">
        <v>106.6</v>
      </c>
      <c r="BK24" s="8">
        <v>106.6</v>
      </c>
      <c r="BL24" s="2">
        <f t="shared" si="44"/>
        <v>959.40000000000009</v>
      </c>
      <c r="BM24" s="51">
        <f t="shared" si="45"/>
        <v>6.3960000000000008</v>
      </c>
      <c r="BN24" s="53">
        <f>IF($G24="Labor Hours",AZ24*$K24*(1+$M24)*$ER24,AZ24)</f>
        <v>12791.803722750003</v>
      </c>
      <c r="BO24" s="53">
        <f>IF($G24="Labor Hours",BA24*$K24*(1+$M24)*$ER24,BA24)</f>
        <v>0</v>
      </c>
      <c r="BP24" s="53">
        <f>IF($G24="Labor Hours",BB24*$K24*(1+$M24)*$ER24,BB24)</f>
        <v>0</v>
      </c>
      <c r="BQ24" s="53">
        <f>IF($G24="Labor Hours",BC24*$K24*(1+$M24)*$ER24,BC24)</f>
        <v>0</v>
      </c>
      <c r="BR24" s="53">
        <f>IF($G24="Labor Hours",BD24*$K24*(1+$M24)*$ER24,BD24)</f>
        <v>12791.803722750003</v>
      </c>
      <c r="BS24" s="53">
        <f>IF($G24="Labor Hours",BE24*$K24*(1+$M24)*$ER24,BE24)</f>
        <v>12791.803722750003</v>
      </c>
      <c r="BT24" s="53">
        <f>IF($G24="Labor Hours",BF24*$K24*(1+$M24)*$ER24,BF24)</f>
        <v>12791.803722750003</v>
      </c>
      <c r="BU24" s="53">
        <f>IF($G24="Labor Hours",BG24*$K24*(1+$M24)*$ER24,BG24)</f>
        <v>12791.803722750003</v>
      </c>
      <c r="BV24" s="53">
        <f>IF($G24="Labor Hours",BH24*$K24*(1+$M24)*$ER24,BH24)</f>
        <v>12791.803722750003</v>
      </c>
      <c r="BW24" s="53">
        <f>IF($G24="Labor Hours",BI24*$K24*(1+$M24)*$ER24,BI24)</f>
        <v>12791.803722750003</v>
      </c>
      <c r="BX24" s="53">
        <f>IF($G24="Labor Hours",BJ24*$K24*(1+$M24)*$ER24,BJ24)</f>
        <v>12791.803722750003</v>
      </c>
      <c r="BY24" s="53">
        <f>IF($G24="Labor Hours",BK24*$K24*(1+$M24)*$ER24,BK24)</f>
        <v>12791.803722750003</v>
      </c>
      <c r="BZ24" s="10">
        <f t="shared" si="46"/>
        <v>115126.23350475002</v>
      </c>
      <c r="CA24" s="54">
        <f t="shared" si="47"/>
        <v>0</v>
      </c>
      <c r="CB24" s="10">
        <f t="shared" si="48"/>
        <v>115126.23350475002</v>
      </c>
      <c r="CC24" s="53" cm="1">
        <f t="array" aca="1" ref="CC24" ca="1">BZ24*CELL("contents",$Q24)</f>
        <v>10361.361015427501</v>
      </c>
      <c r="CD24" s="53" cm="1">
        <f t="array" aca="1" ref="CD24" ca="1">CA24*CELL("contents",$Q24)</f>
        <v>0</v>
      </c>
      <c r="CE24" s="12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7"/>
      <c r="CQ24" s="2">
        <f t="shared" si="49"/>
        <v>0</v>
      </c>
      <c r="CR24" s="51">
        <f t="shared" si="50"/>
        <v>0</v>
      </c>
      <c r="CS24" s="53">
        <f>IF($G24="Labor Hours",CE24*$K24*(1+$M24)*$ES24,CE24)</f>
        <v>0</v>
      </c>
      <c r="CT24" s="53">
        <f>IF($G24="Labor Hours",CF24*$K24*(1+$M24)*$ES24,CF24)</f>
        <v>0</v>
      </c>
      <c r="CU24" s="53">
        <f>IF($G24="Labor Hours",CG24*$K24*(1+$M24)*$ES24,CG24)</f>
        <v>0</v>
      </c>
      <c r="CV24" s="53">
        <f>IF($G24="Labor Hours",CH24*$K24*(1+$M24)*$ES24,CH24)</f>
        <v>0</v>
      </c>
      <c r="CW24" s="53">
        <f>IF($G24="Labor Hours",CI24*$K24*(1+$M24)*$ES24,CI24)</f>
        <v>0</v>
      </c>
      <c r="CX24" s="53">
        <f>IF($G24="Labor Hours",CJ24*$K24*(1+$M24)*$ES24,CJ24)</f>
        <v>0</v>
      </c>
      <c r="CY24" s="53">
        <f>IF($G24="Labor Hours",CK24*$K24*(1+$M24)*$ES24,CK24)</f>
        <v>0</v>
      </c>
      <c r="CZ24" s="53">
        <f>IF($G24="Labor Hours",CL24*$K24*(1+$M24)*$ES24,CL24)</f>
        <v>0</v>
      </c>
      <c r="DA24" s="53">
        <f>IF($G24="Labor Hours",CM24*$K24*(1+$M24)*$ES24,CM24)</f>
        <v>0</v>
      </c>
      <c r="DB24" s="53">
        <f>IF($G24="Labor Hours",CN24*$K24*(1+$M24)*$ES24,CN24)</f>
        <v>0</v>
      </c>
      <c r="DC24" s="53">
        <f>IF($G24="Labor Hours",CO24*$K24*(1+$M24)*$ES24,CO24)</f>
        <v>0</v>
      </c>
      <c r="DD24" s="53">
        <f>IF($G24="Labor Hours",CP24*$K24*(1+$M24)*$ES24,CP24)</f>
        <v>0</v>
      </c>
      <c r="DE24" s="10">
        <f t="shared" si="51"/>
        <v>0</v>
      </c>
      <c r="DF24" s="54">
        <f t="shared" si="52"/>
        <v>0</v>
      </c>
      <c r="DG24" s="10">
        <f t="shared" si="53"/>
        <v>0</v>
      </c>
      <c r="DH24" s="53" cm="1">
        <f t="array" aca="1" ref="DH24" ca="1">DE24*CELL("contents",$Q24)</f>
        <v>0</v>
      </c>
      <c r="DI24" s="53" cm="1">
        <f t="array" aca="1" ref="DI24" ca="1">DF24*CELL("contents",$Q24)</f>
        <v>0</v>
      </c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>
        <f t="shared" si="54"/>
        <v>0</v>
      </c>
      <c r="DW24" s="51">
        <f t="shared" si="55"/>
        <v>0</v>
      </c>
      <c r="DX24" s="53">
        <f>IF($G24="Labor Hours",DJ24*$K24*(1+$M24)*$ET24,DJ24)</f>
        <v>0</v>
      </c>
      <c r="DY24" s="53">
        <f>IF($G24="Labor Hours",DK24*$K24*(1+$M24)*$ET24,DK24)</f>
        <v>0</v>
      </c>
      <c r="DZ24" s="53">
        <f>IF($G24="Labor Hours",DL24*$K24*(1+$M24)*$ET24,DL24)</f>
        <v>0</v>
      </c>
      <c r="EA24" s="53">
        <f>IF($G24="Labor Hours",DM24*$K24*(1+$M24)*$ET24,DM24)</f>
        <v>0</v>
      </c>
      <c r="EB24" s="53">
        <f>IF($G24="Labor Hours",DN24*$K24*(1+$M24)*$ET24,DN24)</f>
        <v>0</v>
      </c>
      <c r="EC24" s="53">
        <f>IF($G24="Labor Hours",DO24*$K24*(1+$M24)*$ET24,DO24)</f>
        <v>0</v>
      </c>
      <c r="ED24" s="53">
        <f>IF($G24="Labor Hours",DP24*$K24*(1+$M24)*$ET24,DP24)</f>
        <v>0</v>
      </c>
      <c r="EE24" s="53">
        <f>IF($G24="Labor Hours",DQ24*$K24*(1+$M24)*$ET24,DQ24)</f>
        <v>0</v>
      </c>
      <c r="EF24" s="53">
        <f>IF($G24="Labor Hours",DR24*$K24*(1+$M24)*$ET24,DR24)</f>
        <v>0</v>
      </c>
      <c r="EG24" s="53">
        <f>IF($G24="Labor Hours",DS24*$K24*(1+$M24)*$ET24,DS24)</f>
        <v>0</v>
      </c>
      <c r="EH24" s="53">
        <f>IF($G24="Labor Hours",DT24*$K24*(1+$M24)*$ET24,DT24)</f>
        <v>0</v>
      </c>
      <c r="EI24" s="53">
        <f>IF($G24="Labor Hours",DU24*$K24*(1+$M24)*$ET24,DU24)</f>
        <v>0</v>
      </c>
      <c r="EJ24" s="10">
        <f t="shared" si="56"/>
        <v>0</v>
      </c>
      <c r="EK24" s="54">
        <f t="shared" si="57"/>
        <v>0</v>
      </c>
      <c r="EL24" s="10">
        <f t="shared" si="58"/>
        <v>0</v>
      </c>
      <c r="EM24" s="53" cm="1">
        <f t="array" aca="1" ref="EM24" ca="1">EJ24*CELL("contents",$Q24)</f>
        <v>0</v>
      </c>
      <c r="EN24" s="53" cm="1">
        <f t="array" aca="1" ref="EN24" ca="1">EK24*CELL("contents",$Q24)</f>
        <v>0</v>
      </c>
      <c r="EO24" s="11">
        <f t="shared" si="59"/>
        <v>115126.23350475002</v>
      </c>
      <c r="EP24" s="2">
        <v>1</v>
      </c>
      <c r="EQ24" s="2">
        <f t="shared" ref="EQ24:ET24" si="68">EP24*1.0215</f>
        <v>1.0215000000000001</v>
      </c>
      <c r="ER24" s="2">
        <f t="shared" si="68"/>
        <v>1.0434622500000001</v>
      </c>
      <c r="ES24" s="2">
        <f t="shared" si="68"/>
        <v>1.0658966883750003</v>
      </c>
      <c r="ET24" s="2">
        <f t="shared" si="68"/>
        <v>1.0888134671750629</v>
      </c>
      <c r="EU24" s="53">
        <f>IF($G24="Labor Hours",$K24*$AG24*EQ24,0)</f>
        <v>0</v>
      </c>
      <c r="EV24" s="53">
        <f t="shared" si="61"/>
        <v>115126.23350475004</v>
      </c>
      <c r="EW24" s="69">
        <f>IF($G24="Labor Hours",$K24*$CQ24*ES24,0)</f>
        <v>0</v>
      </c>
      <c r="EX24" s="69">
        <f>IF($G24="Labor Hours",$K24*$DV24*ET24,0)</f>
        <v>0</v>
      </c>
      <c r="EY24" s="9">
        <f t="shared" si="63"/>
        <v>0</v>
      </c>
      <c r="EZ24" s="9">
        <f t="shared" si="38"/>
        <v>0</v>
      </c>
      <c r="FA24" s="9">
        <f t="shared" si="39"/>
        <v>0</v>
      </c>
      <c r="FB24" s="9">
        <f t="shared" si="40"/>
        <v>0</v>
      </c>
      <c r="FC24" t="s">
        <v>1534</v>
      </c>
    </row>
    <row r="25" spans="1:159" x14ac:dyDescent="0.25">
      <c r="A25" s="2">
        <v>1.2</v>
      </c>
      <c r="B25" s="2" t="s">
        <v>178</v>
      </c>
      <c r="C25" s="4" t="s">
        <v>157</v>
      </c>
      <c r="D25" s="2" t="s">
        <v>179</v>
      </c>
      <c r="E25" s="60" t="s">
        <v>182</v>
      </c>
      <c r="F25" s="2"/>
      <c r="G25" s="4" t="s">
        <v>151</v>
      </c>
      <c r="H25" s="6" t="s">
        <v>163</v>
      </c>
      <c r="I25" s="4" t="s">
        <v>167</v>
      </c>
      <c r="J25" s="7" t="s">
        <v>154</v>
      </c>
      <c r="K25" s="75">
        <v>115</v>
      </c>
      <c r="L25" s="81">
        <v>115</v>
      </c>
      <c r="M25" s="56">
        <v>0</v>
      </c>
      <c r="N25" s="86">
        <v>0</v>
      </c>
      <c r="O25" s="6" t="s">
        <v>155</v>
      </c>
      <c r="P25" s="2" t="s">
        <v>156</v>
      </c>
      <c r="Q25" s="216">
        <f>VLOOKUP(P25,Contingencies!$A$2:$D$7,4,FALSE)</f>
        <v>0.09</v>
      </c>
      <c r="R25" s="53">
        <f t="shared" si="4"/>
        <v>3974.3390178000009</v>
      </c>
      <c r="S25" s="67">
        <f t="shared" si="5"/>
        <v>0</v>
      </c>
      <c r="T25" s="14" t="s">
        <v>183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f>IF(G25="Labor Hours",SUM(U25:AF25),0)</f>
        <v>0</v>
      </c>
      <c r="AH25" s="51">
        <f t="shared" si="41"/>
        <v>0</v>
      </c>
      <c r="AI25" s="53">
        <f>IF($G25="Labor Hours",U25*$K25*(1+$M25)*$EQ25,U25)</f>
        <v>0</v>
      </c>
      <c r="AJ25" s="53">
        <f>IF($G25="Labor Hours",V25*$K25*(1+$M25)*$EQ25,V25)</f>
        <v>0</v>
      </c>
      <c r="AK25" s="53">
        <f>IF($G25="Labor Hours",W25*$K25*(1+$M25)*$EQ25,W25)</f>
        <v>0</v>
      </c>
      <c r="AL25" s="53">
        <f>IF($G25="Labor Hours",X25*$K25*(1+$M25)*$EQ25,X25)</f>
        <v>0</v>
      </c>
      <c r="AM25" s="53">
        <f>IF($G25="Labor Hours",Y25*$K25*(1+$M25)*$EQ25,Y25)</f>
        <v>0</v>
      </c>
      <c r="AN25" s="53">
        <f>IF($G25="Labor Hours",Z25*$K25*(1+$M25)*$EQ25,Z25)</f>
        <v>0</v>
      </c>
      <c r="AO25" s="53">
        <f>IF($G25="Labor Hours",AA25*$K25*(1+$M25)*$EQ25,AA25)</f>
        <v>0</v>
      </c>
      <c r="AP25" s="53">
        <f>IF($G25="Labor Hours",AB25*$K25*(1+$M25)*$EQ25,AB25)</f>
        <v>0</v>
      </c>
      <c r="AQ25" s="53">
        <f>IF($G25="Labor Hours",AC25*$K25*(1+$M25)*$EQ25,AC25)</f>
        <v>0</v>
      </c>
      <c r="AR25" s="53">
        <f>IF($G25="Labor Hours",AD25*$K25*(1+$M25)*$EQ25,AD25)</f>
        <v>0</v>
      </c>
      <c r="AS25" s="53">
        <f>IF($G25="Labor Hours",AE25*$K25*(1+$M25)*$EQ25,AE25)</f>
        <v>0</v>
      </c>
      <c r="AT25" s="53">
        <f>IF($G25="Labor Hours",AF25*$K25*(1+$M25)*$EQ25,AF25)</f>
        <v>0</v>
      </c>
      <c r="AU25" s="10">
        <f t="shared" si="42"/>
        <v>0</v>
      </c>
      <c r="AV25" s="54">
        <f>IF(G25="CapEx",0,AU25*N25)</f>
        <v>0</v>
      </c>
      <c r="AW25" s="10">
        <f t="shared" si="43"/>
        <v>0</v>
      </c>
      <c r="AX25" s="53" cm="1">
        <f t="array" aca="1" ref="AX25" ca="1">AU25*CELL("contents",$Q25)</f>
        <v>0</v>
      </c>
      <c r="AY25" s="53" cm="1">
        <f t="array" aca="1" ref="AY25" ca="1">AV25*CELL("contents",$Q25)</f>
        <v>0</v>
      </c>
      <c r="AZ25" s="8">
        <v>40</v>
      </c>
      <c r="BA25" s="8"/>
      <c r="BB25" s="8"/>
      <c r="BC25" s="8"/>
      <c r="BD25" s="8">
        <v>41</v>
      </c>
      <c r="BE25" s="8">
        <v>41</v>
      </c>
      <c r="BF25" s="8">
        <v>41</v>
      </c>
      <c r="BG25" s="8">
        <v>41</v>
      </c>
      <c r="BH25" s="8">
        <v>41</v>
      </c>
      <c r="BI25" s="8">
        <v>41</v>
      </c>
      <c r="BJ25" s="8">
        <v>41</v>
      </c>
      <c r="BK25" s="8">
        <v>41</v>
      </c>
      <c r="BL25" s="2">
        <f t="shared" si="44"/>
        <v>368</v>
      </c>
      <c r="BM25" s="51">
        <f t="shared" si="45"/>
        <v>2.4533333333333336</v>
      </c>
      <c r="BN25" s="53">
        <f>IF($G25="Labor Hours",AZ25*$K25*(1+$M25)*$ER25,AZ25)</f>
        <v>4799.9263500000006</v>
      </c>
      <c r="BO25" s="53">
        <f>IF($G25="Labor Hours",BA25*$K25*(1+$M25)*$ER25,BA25)</f>
        <v>0</v>
      </c>
      <c r="BP25" s="53">
        <f>IF($G25="Labor Hours",BB25*$K25*(1+$M25)*$ER25,BB25)</f>
        <v>0</v>
      </c>
      <c r="BQ25" s="53">
        <f>IF($G25="Labor Hours",BC25*$K25*(1+$M25)*$ER25,BC25)</f>
        <v>0</v>
      </c>
      <c r="BR25" s="53">
        <f>IF($G25="Labor Hours",BD25*$K25*(1+$M25)*$ER25,BD25)</f>
        <v>4919.9245087500003</v>
      </c>
      <c r="BS25" s="53">
        <f>IF($G25="Labor Hours",BE25*$K25*(1+$M25)*$ER25,BE25)</f>
        <v>4919.9245087500003</v>
      </c>
      <c r="BT25" s="53">
        <f>IF($G25="Labor Hours",BF25*$K25*(1+$M25)*$ER25,BF25)</f>
        <v>4919.9245087500003</v>
      </c>
      <c r="BU25" s="53">
        <f>IF($G25="Labor Hours",BG25*$K25*(1+$M25)*$ER25,BG25)</f>
        <v>4919.9245087500003</v>
      </c>
      <c r="BV25" s="53">
        <f>IF($G25="Labor Hours",BH25*$K25*(1+$M25)*$ER25,BH25)</f>
        <v>4919.9245087500003</v>
      </c>
      <c r="BW25" s="53">
        <f>IF($G25="Labor Hours",BI25*$K25*(1+$M25)*$ER25,BI25)</f>
        <v>4919.9245087500003</v>
      </c>
      <c r="BX25" s="53">
        <f>IF($G25="Labor Hours",BJ25*$K25*(1+$M25)*$ER25,BJ25)</f>
        <v>4919.9245087500003</v>
      </c>
      <c r="BY25" s="53">
        <f>IF($G25="Labor Hours",BK25*$K25*(1+$M25)*$ER25,BK25)</f>
        <v>4919.9245087500003</v>
      </c>
      <c r="BZ25" s="10">
        <f t="shared" si="46"/>
        <v>44159.322420000011</v>
      </c>
      <c r="CA25" s="54">
        <f t="shared" si="47"/>
        <v>0</v>
      </c>
      <c r="CB25" s="10">
        <f t="shared" si="48"/>
        <v>44159.322420000011</v>
      </c>
      <c r="CC25" s="53" cm="1">
        <f t="array" aca="1" ref="CC25" ca="1">BZ25*CELL("contents",$Q25)</f>
        <v>3974.3390178000009</v>
      </c>
      <c r="CD25" s="53" cm="1">
        <f t="array" aca="1" ref="CD25" ca="1">CA25*CELL("contents",$Q25)</f>
        <v>0</v>
      </c>
      <c r="CE25" s="12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7"/>
      <c r="CQ25" s="2">
        <f t="shared" si="49"/>
        <v>0</v>
      </c>
      <c r="CR25" s="51">
        <f t="shared" si="50"/>
        <v>0</v>
      </c>
      <c r="CS25" s="53">
        <f>IF($G25="Labor Hours",CE25*$K25*(1+$M25)*$ES25,CE25)</f>
        <v>0</v>
      </c>
      <c r="CT25" s="53">
        <f>IF($G25="Labor Hours",CF25*$K25*(1+$M25)*$ES25,CF25)</f>
        <v>0</v>
      </c>
      <c r="CU25" s="53">
        <f>IF($G25="Labor Hours",CG25*$K25*(1+$M25)*$ES25,CG25)</f>
        <v>0</v>
      </c>
      <c r="CV25" s="53">
        <f>IF($G25="Labor Hours",CH25*$K25*(1+$M25)*$ES25,CH25)</f>
        <v>0</v>
      </c>
      <c r="CW25" s="53">
        <f>IF($G25="Labor Hours",CI25*$K25*(1+$M25)*$ES25,CI25)</f>
        <v>0</v>
      </c>
      <c r="CX25" s="53">
        <f>IF($G25="Labor Hours",CJ25*$K25*(1+$M25)*$ES25,CJ25)</f>
        <v>0</v>
      </c>
      <c r="CY25" s="53">
        <f>IF($G25="Labor Hours",CK25*$K25*(1+$M25)*$ES25,CK25)</f>
        <v>0</v>
      </c>
      <c r="CZ25" s="53">
        <f>IF($G25="Labor Hours",CL25*$K25*(1+$M25)*$ES25,CL25)</f>
        <v>0</v>
      </c>
      <c r="DA25" s="53">
        <f>IF($G25="Labor Hours",CM25*$K25*(1+$M25)*$ES25,CM25)</f>
        <v>0</v>
      </c>
      <c r="DB25" s="53">
        <f>IF($G25="Labor Hours",CN25*$K25*(1+$M25)*$ES25,CN25)</f>
        <v>0</v>
      </c>
      <c r="DC25" s="53">
        <f>IF($G25="Labor Hours",CO25*$K25*(1+$M25)*$ES25,CO25)</f>
        <v>0</v>
      </c>
      <c r="DD25" s="53">
        <f>IF($G25="Labor Hours",CP25*$K25*(1+$M25)*$ES25,CP25)</f>
        <v>0</v>
      </c>
      <c r="DE25" s="10">
        <f t="shared" si="51"/>
        <v>0</v>
      </c>
      <c r="DF25" s="54">
        <f t="shared" si="52"/>
        <v>0</v>
      </c>
      <c r="DG25" s="10">
        <f t="shared" si="53"/>
        <v>0</v>
      </c>
      <c r="DH25" s="53" cm="1">
        <f t="array" aca="1" ref="DH25" ca="1">DE25*CELL("contents",$Q25)</f>
        <v>0</v>
      </c>
      <c r="DI25" s="53" cm="1">
        <f t="array" aca="1" ref="DI25" ca="1">DF25*CELL("contents",$Q25)</f>
        <v>0</v>
      </c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>
        <f t="shared" si="54"/>
        <v>0</v>
      </c>
      <c r="DW25" s="51">
        <f t="shared" si="55"/>
        <v>0</v>
      </c>
      <c r="DX25" s="53">
        <f>IF($G25="Labor Hours",DJ25*$K25*(1+$M25)*$ET25,DJ25)</f>
        <v>0</v>
      </c>
      <c r="DY25" s="53">
        <f>IF($G25="Labor Hours",DK25*$K25*(1+$M25)*$ET25,DK25)</f>
        <v>0</v>
      </c>
      <c r="DZ25" s="53">
        <f>IF($G25="Labor Hours",DL25*$K25*(1+$M25)*$ET25,DL25)</f>
        <v>0</v>
      </c>
      <c r="EA25" s="53">
        <f>IF($G25="Labor Hours",DM25*$K25*(1+$M25)*$ET25,DM25)</f>
        <v>0</v>
      </c>
      <c r="EB25" s="53">
        <f>IF($G25="Labor Hours",DN25*$K25*(1+$M25)*$ET25,DN25)</f>
        <v>0</v>
      </c>
      <c r="EC25" s="53">
        <f>IF($G25="Labor Hours",DO25*$K25*(1+$M25)*$ET25,DO25)</f>
        <v>0</v>
      </c>
      <c r="ED25" s="53">
        <f>IF($G25="Labor Hours",DP25*$K25*(1+$M25)*$ET25,DP25)</f>
        <v>0</v>
      </c>
      <c r="EE25" s="53">
        <f>IF($G25="Labor Hours",DQ25*$K25*(1+$M25)*$ET25,DQ25)</f>
        <v>0</v>
      </c>
      <c r="EF25" s="53">
        <f>IF($G25="Labor Hours",DR25*$K25*(1+$M25)*$ET25,DR25)</f>
        <v>0</v>
      </c>
      <c r="EG25" s="53">
        <f>IF($G25="Labor Hours",DS25*$K25*(1+$M25)*$ET25,DS25)</f>
        <v>0</v>
      </c>
      <c r="EH25" s="53">
        <f>IF($G25="Labor Hours",DT25*$K25*(1+$M25)*$ET25,DT25)</f>
        <v>0</v>
      </c>
      <c r="EI25" s="53">
        <f>IF($G25="Labor Hours",DU25*$K25*(1+$M25)*$ET25,DU25)</f>
        <v>0</v>
      </c>
      <c r="EJ25" s="10">
        <f t="shared" si="56"/>
        <v>0</v>
      </c>
      <c r="EK25" s="54">
        <f t="shared" si="57"/>
        <v>0</v>
      </c>
      <c r="EL25" s="10">
        <f t="shared" si="58"/>
        <v>0</v>
      </c>
      <c r="EM25" s="53" cm="1">
        <f t="array" aca="1" ref="EM25" ca="1">EJ25*CELL("contents",$Q25)</f>
        <v>0</v>
      </c>
      <c r="EN25" s="53" cm="1">
        <f t="array" aca="1" ref="EN25" ca="1">EK25*CELL("contents",$Q25)</f>
        <v>0</v>
      </c>
      <c r="EO25" s="11">
        <f t="shared" si="59"/>
        <v>44159.322420000011</v>
      </c>
      <c r="EP25" s="2">
        <v>1</v>
      </c>
      <c r="EQ25" s="2">
        <f t="shared" ref="EQ25:ET25" si="69">EP25*1.0215</f>
        <v>1.0215000000000001</v>
      </c>
      <c r="ER25" s="2">
        <f t="shared" si="69"/>
        <v>1.0434622500000001</v>
      </c>
      <c r="ES25" s="2">
        <f t="shared" si="69"/>
        <v>1.0658966883750003</v>
      </c>
      <c r="ET25" s="2">
        <f t="shared" si="69"/>
        <v>1.0888134671750629</v>
      </c>
      <c r="EU25" s="53">
        <f>IF($G25="Labor Hours",$K25*$AG25*EQ25,0)</f>
        <v>0</v>
      </c>
      <c r="EV25" s="53">
        <f t="shared" si="61"/>
        <v>44159.322420000004</v>
      </c>
      <c r="EW25" s="69">
        <f>IF($G25="Labor Hours",$K25*$CQ25*ES25,0)</f>
        <v>0</v>
      </c>
      <c r="EX25" s="69">
        <f>IF($G25="Labor Hours",$K25*$DV25*ET25,0)</f>
        <v>0</v>
      </c>
      <c r="EY25" s="9">
        <f t="shared" si="63"/>
        <v>0</v>
      </c>
      <c r="EZ25" s="9">
        <f t="shared" si="38"/>
        <v>0</v>
      </c>
      <c r="FA25" s="9">
        <f t="shared" si="39"/>
        <v>0</v>
      </c>
      <c r="FB25" s="9">
        <f t="shared" si="40"/>
        <v>0</v>
      </c>
      <c r="FC25" t="s">
        <v>1534</v>
      </c>
    </row>
    <row r="26" spans="1:159" x14ac:dyDescent="0.25">
      <c r="A26" s="2">
        <v>1.2</v>
      </c>
      <c r="B26" s="2" t="s">
        <v>184</v>
      </c>
      <c r="C26" s="4" t="s">
        <v>157</v>
      </c>
      <c r="D26" s="18" t="s">
        <v>185</v>
      </c>
      <c r="E26" s="19" t="s">
        <v>185</v>
      </c>
      <c r="F26" s="2"/>
      <c r="G26" s="4" t="s">
        <v>151</v>
      </c>
      <c r="H26" s="6" t="s">
        <v>163</v>
      </c>
      <c r="I26" s="4" t="s">
        <v>167</v>
      </c>
      <c r="J26" s="7" t="s">
        <v>154</v>
      </c>
      <c r="K26" s="75">
        <v>115</v>
      </c>
      <c r="L26" s="81">
        <v>115</v>
      </c>
      <c r="M26" s="56">
        <v>0</v>
      </c>
      <c r="N26" s="86">
        <v>0</v>
      </c>
      <c r="O26" s="6" t="s">
        <v>155</v>
      </c>
      <c r="P26" s="2" t="s">
        <v>173</v>
      </c>
      <c r="Q26" s="216">
        <f>VLOOKUP(P26,Contingencies!$A$2:$D$7,4,FALSE)</f>
        <v>0.125</v>
      </c>
      <c r="R26" s="53">
        <f t="shared" si="4"/>
        <v>1799.9723812500004</v>
      </c>
      <c r="S26" s="67">
        <f t="shared" si="5"/>
        <v>0</v>
      </c>
      <c r="T26" s="14" t="s">
        <v>186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2">
        <f>IF(G26="Labor Hours",SUM(U26:AF26),0)</f>
        <v>0</v>
      </c>
      <c r="AH26" s="51">
        <f t="shared" si="41"/>
        <v>0</v>
      </c>
      <c r="AI26" s="53">
        <f>IF($G26="Labor Hours",U26*$K26*(1+$M26)*$EQ26,U26)</f>
        <v>0</v>
      </c>
      <c r="AJ26" s="53">
        <f>IF($G26="Labor Hours",V26*$K26*(1+$M26)*$EQ26,V26)</f>
        <v>0</v>
      </c>
      <c r="AK26" s="53">
        <f>IF($G26="Labor Hours",W26*$K26*(1+$M26)*$EQ26,W26)</f>
        <v>0</v>
      </c>
      <c r="AL26" s="53">
        <f>IF($G26="Labor Hours",X26*$K26*(1+$M26)*$EQ26,X26)</f>
        <v>0</v>
      </c>
      <c r="AM26" s="53">
        <f>IF($G26="Labor Hours",Y26*$K26*(1+$M26)*$EQ26,Y26)</f>
        <v>0</v>
      </c>
      <c r="AN26" s="53">
        <f>IF($G26="Labor Hours",Z26*$K26*(1+$M26)*$EQ26,Z26)</f>
        <v>0</v>
      </c>
      <c r="AO26" s="53">
        <f>IF($G26="Labor Hours",AA26*$K26*(1+$M26)*$EQ26,AA26)</f>
        <v>0</v>
      </c>
      <c r="AP26" s="53">
        <f>IF($G26="Labor Hours",AB26*$K26*(1+$M26)*$EQ26,AB26)</f>
        <v>0</v>
      </c>
      <c r="AQ26" s="53">
        <f>IF($G26="Labor Hours",AC26*$K26*(1+$M26)*$EQ26,AC26)</f>
        <v>0</v>
      </c>
      <c r="AR26" s="53">
        <f>IF($G26="Labor Hours",AD26*$K26*(1+$M26)*$EQ26,AD26)</f>
        <v>0</v>
      </c>
      <c r="AS26" s="53">
        <f>IF($G26="Labor Hours",AE26*$K26*(1+$M26)*$EQ26,AE26)</f>
        <v>0</v>
      </c>
      <c r="AT26" s="53">
        <f>IF($G26="Labor Hours",AF26*$K26*(1+$M26)*$EQ26,AF26)</f>
        <v>0</v>
      </c>
      <c r="AU26" s="10">
        <f t="shared" si="42"/>
        <v>0</v>
      </c>
      <c r="AV26" s="54">
        <f>IF(G26="CapEx",0,AU26*N26)</f>
        <v>0</v>
      </c>
      <c r="AW26" s="10">
        <f t="shared" si="43"/>
        <v>0</v>
      </c>
      <c r="AX26" s="53" cm="1">
        <f t="array" aca="1" ref="AX26" ca="1">AU26*CELL("contents",$Q26)</f>
        <v>0</v>
      </c>
      <c r="AY26" s="53" cm="1">
        <f t="array" aca="1" ref="AY26" ca="1">AV26*CELL("contents",$Q26)</f>
        <v>0</v>
      </c>
      <c r="AZ26" s="2"/>
      <c r="BA26" s="2"/>
      <c r="BB26" s="2"/>
      <c r="BC26" s="2"/>
      <c r="BD26" s="2"/>
      <c r="BE26" s="4">
        <v>120</v>
      </c>
      <c r="BF26" s="2"/>
      <c r="BG26" s="2"/>
      <c r="BH26" s="2"/>
      <c r="BI26" s="2"/>
      <c r="BJ26" s="2"/>
      <c r="BK26" s="2"/>
      <c r="BL26" s="2">
        <f t="shared" si="44"/>
        <v>120</v>
      </c>
      <c r="BM26" s="51">
        <f t="shared" si="45"/>
        <v>0.8</v>
      </c>
      <c r="BN26" s="53">
        <f>IF($G26="Labor Hours",AZ26*$K26*(1+$M26)*$ER26,AZ26)</f>
        <v>0</v>
      </c>
      <c r="BO26" s="53">
        <f>IF($G26="Labor Hours",BA26*$K26*(1+$M26)*$ER26,BA26)</f>
        <v>0</v>
      </c>
      <c r="BP26" s="53">
        <f>IF($G26="Labor Hours",BB26*$K26*(1+$M26)*$ER26,BB26)</f>
        <v>0</v>
      </c>
      <c r="BQ26" s="53">
        <f>IF($G26="Labor Hours",BC26*$K26*(1+$M26)*$ER26,BC26)</f>
        <v>0</v>
      </c>
      <c r="BR26" s="53">
        <f>IF($G26="Labor Hours",BD26*$K26*(1+$M26)*$ER26,BD26)</f>
        <v>0</v>
      </c>
      <c r="BS26" s="53">
        <f>IF($G26="Labor Hours",BE26*$K26*(1+$M26)*$ER26,BE26)</f>
        <v>14399.779050000003</v>
      </c>
      <c r="BT26" s="53">
        <f>IF($G26="Labor Hours",BF26*$K26*(1+$M26)*$ER26,BF26)</f>
        <v>0</v>
      </c>
      <c r="BU26" s="53">
        <f>IF($G26="Labor Hours",BG26*$K26*(1+$M26)*$ER26,BG26)</f>
        <v>0</v>
      </c>
      <c r="BV26" s="53">
        <f>IF($G26="Labor Hours",BH26*$K26*(1+$M26)*$ER26,BH26)</f>
        <v>0</v>
      </c>
      <c r="BW26" s="53">
        <f>IF($G26="Labor Hours",BI26*$K26*(1+$M26)*$ER26,BI26)</f>
        <v>0</v>
      </c>
      <c r="BX26" s="53">
        <f>IF($G26="Labor Hours",BJ26*$K26*(1+$M26)*$ER26,BJ26)</f>
        <v>0</v>
      </c>
      <c r="BY26" s="53">
        <f>IF($G26="Labor Hours",BK26*$K26*(1+$M26)*$ER26,BK26)</f>
        <v>0</v>
      </c>
      <c r="BZ26" s="10">
        <f t="shared" si="46"/>
        <v>14399.779050000003</v>
      </c>
      <c r="CA26" s="54">
        <f t="shared" si="47"/>
        <v>0</v>
      </c>
      <c r="CB26" s="10">
        <f t="shared" si="48"/>
        <v>14399.779050000003</v>
      </c>
      <c r="CC26" s="53" cm="1">
        <f t="array" aca="1" ref="CC26" ca="1">BZ26*CELL("contents",$Q26)</f>
        <v>1799.9723812500004</v>
      </c>
      <c r="CD26" s="53" cm="1">
        <f t="array" aca="1" ref="CD26" ca="1">CA26*CELL("contents",$Q26)</f>
        <v>0</v>
      </c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7"/>
      <c r="CQ26" s="2">
        <f t="shared" si="49"/>
        <v>0</v>
      </c>
      <c r="CR26" s="51">
        <f t="shared" si="50"/>
        <v>0</v>
      </c>
      <c r="CS26" s="53">
        <f>IF($G26="Labor Hours",CE26*$K26*(1+$M26)*$ES26,CE26)</f>
        <v>0</v>
      </c>
      <c r="CT26" s="53">
        <f>IF($G26="Labor Hours",CF26*$K26*(1+$M26)*$ES26,CF26)</f>
        <v>0</v>
      </c>
      <c r="CU26" s="53">
        <f>IF($G26="Labor Hours",CG26*$K26*(1+$M26)*$ES26,CG26)</f>
        <v>0</v>
      </c>
      <c r="CV26" s="53">
        <f>IF($G26="Labor Hours",CH26*$K26*(1+$M26)*$ES26,CH26)</f>
        <v>0</v>
      </c>
      <c r="CW26" s="53">
        <f>IF($G26="Labor Hours",CI26*$K26*(1+$M26)*$ES26,CI26)</f>
        <v>0</v>
      </c>
      <c r="CX26" s="53">
        <f>IF($G26="Labor Hours",CJ26*$K26*(1+$M26)*$ES26,CJ26)</f>
        <v>0</v>
      </c>
      <c r="CY26" s="53">
        <f>IF($G26="Labor Hours",CK26*$K26*(1+$M26)*$ES26,CK26)</f>
        <v>0</v>
      </c>
      <c r="CZ26" s="53">
        <f>IF($G26="Labor Hours",CL26*$K26*(1+$M26)*$ES26,CL26)</f>
        <v>0</v>
      </c>
      <c r="DA26" s="53">
        <f>IF($G26="Labor Hours",CM26*$K26*(1+$M26)*$ES26,CM26)</f>
        <v>0</v>
      </c>
      <c r="DB26" s="53">
        <f>IF($G26="Labor Hours",CN26*$K26*(1+$M26)*$ES26,CN26)</f>
        <v>0</v>
      </c>
      <c r="DC26" s="53">
        <f>IF($G26="Labor Hours",CO26*$K26*(1+$M26)*$ES26,CO26)</f>
        <v>0</v>
      </c>
      <c r="DD26" s="53">
        <f>IF($G26="Labor Hours",CP26*$K26*(1+$M26)*$ES26,CP26)</f>
        <v>0</v>
      </c>
      <c r="DE26" s="10">
        <f t="shared" si="51"/>
        <v>0</v>
      </c>
      <c r="DF26" s="54">
        <f t="shared" si="52"/>
        <v>0</v>
      </c>
      <c r="DG26" s="10">
        <f t="shared" si="53"/>
        <v>0</v>
      </c>
      <c r="DH26" s="53" cm="1">
        <f t="array" aca="1" ref="DH26" ca="1">DE26*CELL("contents",$Q26)</f>
        <v>0</v>
      </c>
      <c r="DI26" s="53" cm="1">
        <f t="array" aca="1" ref="DI26" ca="1">DF26*CELL("contents",$Q26)</f>
        <v>0</v>
      </c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>
        <f t="shared" si="54"/>
        <v>0</v>
      </c>
      <c r="DW26" s="51">
        <f t="shared" si="55"/>
        <v>0</v>
      </c>
      <c r="DX26" s="53">
        <f>IF($G26="Labor Hours",DJ26*$K26*(1+$M26)*$ET26,DJ26)</f>
        <v>0</v>
      </c>
      <c r="DY26" s="53">
        <f>IF($G26="Labor Hours",DK26*$K26*(1+$M26)*$ET26,DK26)</f>
        <v>0</v>
      </c>
      <c r="DZ26" s="53">
        <f>IF($G26="Labor Hours",DL26*$K26*(1+$M26)*$ET26,DL26)</f>
        <v>0</v>
      </c>
      <c r="EA26" s="53">
        <f>IF($G26="Labor Hours",DM26*$K26*(1+$M26)*$ET26,DM26)</f>
        <v>0</v>
      </c>
      <c r="EB26" s="53">
        <f>IF($G26="Labor Hours",DN26*$K26*(1+$M26)*$ET26,DN26)</f>
        <v>0</v>
      </c>
      <c r="EC26" s="53">
        <f>IF($G26="Labor Hours",DO26*$K26*(1+$M26)*$ET26,DO26)</f>
        <v>0</v>
      </c>
      <c r="ED26" s="53">
        <f>IF($G26="Labor Hours",DP26*$K26*(1+$M26)*$ET26,DP26)</f>
        <v>0</v>
      </c>
      <c r="EE26" s="53">
        <f>IF($G26="Labor Hours",DQ26*$K26*(1+$M26)*$ET26,DQ26)</f>
        <v>0</v>
      </c>
      <c r="EF26" s="53">
        <f>IF($G26="Labor Hours",DR26*$K26*(1+$M26)*$ET26,DR26)</f>
        <v>0</v>
      </c>
      <c r="EG26" s="53">
        <f>IF($G26="Labor Hours",DS26*$K26*(1+$M26)*$ET26,DS26)</f>
        <v>0</v>
      </c>
      <c r="EH26" s="53">
        <f>IF($G26="Labor Hours",DT26*$K26*(1+$M26)*$ET26,DT26)</f>
        <v>0</v>
      </c>
      <c r="EI26" s="53">
        <f>IF($G26="Labor Hours",DU26*$K26*(1+$M26)*$ET26,DU26)</f>
        <v>0</v>
      </c>
      <c r="EJ26" s="10">
        <f t="shared" si="56"/>
        <v>0</v>
      </c>
      <c r="EK26" s="54">
        <f t="shared" si="57"/>
        <v>0</v>
      </c>
      <c r="EL26" s="10">
        <f t="shared" si="58"/>
        <v>0</v>
      </c>
      <c r="EM26" s="53" cm="1">
        <f t="array" aca="1" ref="EM26" ca="1">EJ26*CELL("contents",$Q26)</f>
        <v>0</v>
      </c>
      <c r="EN26" s="53" cm="1">
        <f t="array" aca="1" ref="EN26" ca="1">EK26*CELL("contents",$Q26)</f>
        <v>0</v>
      </c>
      <c r="EO26" s="11">
        <f t="shared" si="59"/>
        <v>14399.779050000003</v>
      </c>
      <c r="EP26" s="2">
        <v>1</v>
      </c>
      <c r="EQ26" s="2">
        <f t="shared" ref="EQ26:ET26" si="70">EP26*1.0215</f>
        <v>1.0215000000000001</v>
      </c>
      <c r="ER26" s="2">
        <f t="shared" si="70"/>
        <v>1.0434622500000001</v>
      </c>
      <c r="ES26" s="2">
        <f t="shared" si="70"/>
        <v>1.0658966883750003</v>
      </c>
      <c r="ET26" s="2">
        <f t="shared" si="70"/>
        <v>1.0888134671750629</v>
      </c>
      <c r="EU26" s="53">
        <f>IF($G26="Labor Hours",$K26*$AG26*EQ26,0)</f>
        <v>0</v>
      </c>
      <c r="EV26" s="53">
        <f t="shared" si="61"/>
        <v>14399.779050000003</v>
      </c>
      <c r="EW26" s="69">
        <f>IF($G26="Labor Hours",$K26*$CQ26*ES26,0)</f>
        <v>0</v>
      </c>
      <c r="EX26" s="69">
        <f>IF($G26="Labor Hours",$K26*$DV26*ET26,0)</f>
        <v>0</v>
      </c>
      <c r="EY26" s="9">
        <f t="shared" si="63"/>
        <v>0</v>
      </c>
      <c r="EZ26" s="9">
        <f t="shared" si="38"/>
        <v>0</v>
      </c>
      <c r="FA26" s="9">
        <f t="shared" si="39"/>
        <v>0</v>
      </c>
      <c r="FB26" s="9">
        <f t="shared" si="40"/>
        <v>0</v>
      </c>
      <c r="FC26" t="s">
        <v>1534</v>
      </c>
    </row>
    <row r="27" spans="1:159" x14ac:dyDescent="0.25">
      <c r="A27" s="2">
        <v>1.2</v>
      </c>
      <c r="B27" s="2" t="s">
        <v>187</v>
      </c>
      <c r="C27" s="4" t="s">
        <v>157</v>
      </c>
      <c r="D27" s="2" t="s">
        <v>172</v>
      </c>
      <c r="E27" s="15" t="s">
        <v>172</v>
      </c>
      <c r="F27" s="2"/>
      <c r="G27" s="4" t="s">
        <v>151</v>
      </c>
      <c r="H27" s="6" t="s">
        <v>163</v>
      </c>
      <c r="I27" s="4" t="s">
        <v>167</v>
      </c>
      <c r="J27" s="7" t="s">
        <v>154</v>
      </c>
      <c r="K27" s="75">
        <v>115</v>
      </c>
      <c r="L27" s="81">
        <v>115</v>
      </c>
      <c r="M27" s="56">
        <v>0</v>
      </c>
      <c r="N27" s="86">
        <v>0</v>
      </c>
      <c r="O27" s="6" t="s">
        <v>155</v>
      </c>
      <c r="P27" s="2" t="s">
        <v>173</v>
      </c>
      <c r="Q27" s="216">
        <f>VLOOKUP(P27,Contingencies!$A$2:$D$7,4,FALSE)</f>
        <v>0.125</v>
      </c>
      <c r="R27" s="53">
        <f t="shared" si="4"/>
        <v>3359.948445</v>
      </c>
      <c r="S27" s="67">
        <f t="shared" si="5"/>
        <v>0</v>
      </c>
      <c r="T27" s="14" t="s">
        <v>174</v>
      </c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2">
        <f>IF(G27="Labor Hours",SUM(U27:AF27),0)</f>
        <v>0</v>
      </c>
      <c r="AH27" s="51">
        <f t="shared" si="41"/>
        <v>0</v>
      </c>
      <c r="AI27" s="53">
        <f>IF($G27="Labor Hours",U27*$K27*(1+$M27)*$EQ27,U27)</f>
        <v>0</v>
      </c>
      <c r="AJ27" s="53">
        <f>IF($G27="Labor Hours",V27*$K27*(1+$M27)*$EQ27,V27)</f>
        <v>0</v>
      </c>
      <c r="AK27" s="53">
        <f>IF($G27="Labor Hours",W27*$K27*(1+$M27)*$EQ27,W27)</f>
        <v>0</v>
      </c>
      <c r="AL27" s="53">
        <f>IF($G27="Labor Hours",X27*$K27*(1+$M27)*$EQ27,X27)</f>
        <v>0</v>
      </c>
      <c r="AM27" s="53">
        <f>IF($G27="Labor Hours",Y27*$K27*(1+$M27)*$EQ27,Y27)</f>
        <v>0</v>
      </c>
      <c r="AN27" s="53">
        <f>IF($G27="Labor Hours",Z27*$K27*(1+$M27)*$EQ27,Z27)</f>
        <v>0</v>
      </c>
      <c r="AO27" s="53">
        <f>IF($G27="Labor Hours",AA27*$K27*(1+$M27)*$EQ27,AA27)</f>
        <v>0</v>
      </c>
      <c r="AP27" s="53">
        <f>IF($G27="Labor Hours",AB27*$K27*(1+$M27)*$EQ27,AB27)</f>
        <v>0</v>
      </c>
      <c r="AQ27" s="53">
        <f>IF($G27="Labor Hours",AC27*$K27*(1+$M27)*$EQ27,AC27)</f>
        <v>0</v>
      </c>
      <c r="AR27" s="53">
        <f>IF($G27="Labor Hours",AD27*$K27*(1+$M27)*$EQ27,AD27)</f>
        <v>0</v>
      </c>
      <c r="AS27" s="53">
        <f>IF($G27="Labor Hours",AE27*$K27*(1+$M27)*$EQ27,AE27)</f>
        <v>0</v>
      </c>
      <c r="AT27" s="53">
        <f>IF($G27="Labor Hours",AF27*$K27*(1+$M27)*$EQ27,AF27)</f>
        <v>0</v>
      </c>
      <c r="AU27" s="10">
        <f t="shared" si="42"/>
        <v>0</v>
      </c>
      <c r="AV27" s="54">
        <f>IF(G27="CapEx",0,AU27*N27)</f>
        <v>0</v>
      </c>
      <c r="AW27" s="10">
        <f t="shared" si="43"/>
        <v>0</v>
      </c>
      <c r="AX27" s="53" cm="1">
        <f t="array" aca="1" ref="AX27" ca="1">AU27*CELL("contents",$Q27)</f>
        <v>0</v>
      </c>
      <c r="AY27" s="53" cm="1">
        <f t="array" aca="1" ref="AY27" ca="1">AV27*CELL("contents",$Q27)</f>
        <v>0</v>
      </c>
      <c r="AZ27" s="2"/>
      <c r="BA27" s="2"/>
      <c r="BB27" s="2"/>
      <c r="BC27" s="2"/>
      <c r="BD27" s="2"/>
      <c r="BE27" s="2"/>
      <c r="BF27" s="8">
        <v>37</v>
      </c>
      <c r="BG27" s="8">
        <v>37</v>
      </c>
      <c r="BH27" s="8">
        <v>38</v>
      </c>
      <c r="BI27" s="8">
        <v>38</v>
      </c>
      <c r="BJ27" s="8">
        <v>37</v>
      </c>
      <c r="BK27" s="8">
        <v>37</v>
      </c>
      <c r="BL27" s="2">
        <f t="shared" si="44"/>
        <v>224</v>
      </c>
      <c r="BM27" s="51">
        <f t="shared" si="45"/>
        <v>1.4933333333333332</v>
      </c>
      <c r="BN27" s="53">
        <f>IF($G27="Labor Hours",AZ27*$K27*(1+$M27)*$ER27,AZ27)</f>
        <v>0</v>
      </c>
      <c r="BO27" s="53">
        <f>IF($G27="Labor Hours",BA27*$K27*(1+$M27)*$ER27,BA27)</f>
        <v>0</v>
      </c>
      <c r="BP27" s="53">
        <f>IF($G27="Labor Hours",BB27*$K27*(1+$M27)*$ER27,BB27)</f>
        <v>0</v>
      </c>
      <c r="BQ27" s="53">
        <f>IF($G27="Labor Hours",BC27*$K27*(1+$M27)*$ER27,BC27)</f>
        <v>0</v>
      </c>
      <c r="BR27" s="53">
        <f>IF($G27="Labor Hours",BD27*$K27*(1+$M27)*$ER27,BD27)</f>
        <v>0</v>
      </c>
      <c r="BS27" s="53">
        <f>IF($G27="Labor Hours",BE27*$K27*(1+$M27)*$ER27,BE27)</f>
        <v>0</v>
      </c>
      <c r="BT27" s="53">
        <f>IF($G27="Labor Hours",BF27*$K27*(1+$M27)*$ER27,BF27)</f>
        <v>4439.9318737500007</v>
      </c>
      <c r="BU27" s="53">
        <f>IF($G27="Labor Hours",BG27*$K27*(1+$M27)*$ER27,BG27)</f>
        <v>4439.9318737500007</v>
      </c>
      <c r="BV27" s="53">
        <f>IF($G27="Labor Hours",BH27*$K27*(1+$M27)*$ER27,BH27)</f>
        <v>4559.9300325000004</v>
      </c>
      <c r="BW27" s="53">
        <f>IF($G27="Labor Hours",BI27*$K27*(1+$M27)*$ER27,BI27)</f>
        <v>4559.9300325000004</v>
      </c>
      <c r="BX27" s="53">
        <f>IF($G27="Labor Hours",BJ27*$K27*(1+$M27)*$ER27,BJ27)</f>
        <v>4439.9318737500007</v>
      </c>
      <c r="BY27" s="53">
        <f>IF($G27="Labor Hours",BK27*$K27*(1+$M27)*$ER27,BK27)</f>
        <v>4439.9318737500007</v>
      </c>
      <c r="BZ27" s="10">
        <f t="shared" si="46"/>
        <v>26879.58756</v>
      </c>
      <c r="CA27" s="54">
        <f t="shared" si="47"/>
        <v>0</v>
      </c>
      <c r="CB27" s="10">
        <f t="shared" si="48"/>
        <v>26879.58756</v>
      </c>
      <c r="CC27" s="53" cm="1">
        <f t="array" aca="1" ref="CC27" ca="1">BZ27*CELL("contents",$Q27)</f>
        <v>3359.948445</v>
      </c>
      <c r="CD27" s="53" cm="1">
        <f t="array" aca="1" ref="CD27" ca="1">CA27*CELL("contents",$Q27)</f>
        <v>0</v>
      </c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7"/>
      <c r="CQ27" s="2">
        <f t="shared" si="49"/>
        <v>0</v>
      </c>
      <c r="CR27" s="51">
        <f t="shared" si="50"/>
        <v>0</v>
      </c>
      <c r="CS27" s="53">
        <f>IF($G27="Labor Hours",CE27*$K27*(1+$M27)*$ES27,CE27)</f>
        <v>0</v>
      </c>
      <c r="CT27" s="53">
        <f>IF($G27="Labor Hours",CF27*$K27*(1+$M27)*$ES27,CF27)</f>
        <v>0</v>
      </c>
      <c r="CU27" s="53">
        <f>IF($G27="Labor Hours",CG27*$K27*(1+$M27)*$ES27,CG27)</f>
        <v>0</v>
      </c>
      <c r="CV27" s="53">
        <f>IF($G27="Labor Hours",CH27*$K27*(1+$M27)*$ES27,CH27)</f>
        <v>0</v>
      </c>
      <c r="CW27" s="53">
        <f>IF($G27="Labor Hours",CI27*$K27*(1+$M27)*$ES27,CI27)</f>
        <v>0</v>
      </c>
      <c r="CX27" s="53">
        <f>IF($G27="Labor Hours",CJ27*$K27*(1+$M27)*$ES27,CJ27)</f>
        <v>0</v>
      </c>
      <c r="CY27" s="53">
        <f>IF($G27="Labor Hours",CK27*$K27*(1+$M27)*$ES27,CK27)</f>
        <v>0</v>
      </c>
      <c r="CZ27" s="53">
        <f>IF($G27="Labor Hours",CL27*$K27*(1+$M27)*$ES27,CL27)</f>
        <v>0</v>
      </c>
      <c r="DA27" s="53">
        <f>IF($G27="Labor Hours",CM27*$K27*(1+$M27)*$ES27,CM27)</f>
        <v>0</v>
      </c>
      <c r="DB27" s="53">
        <f>IF($G27="Labor Hours",CN27*$K27*(1+$M27)*$ES27,CN27)</f>
        <v>0</v>
      </c>
      <c r="DC27" s="53">
        <f>IF($G27="Labor Hours",CO27*$K27*(1+$M27)*$ES27,CO27)</f>
        <v>0</v>
      </c>
      <c r="DD27" s="53">
        <f>IF($G27="Labor Hours",CP27*$K27*(1+$M27)*$ES27,CP27)</f>
        <v>0</v>
      </c>
      <c r="DE27" s="10">
        <f t="shared" si="51"/>
        <v>0</v>
      </c>
      <c r="DF27" s="54">
        <f t="shared" si="52"/>
        <v>0</v>
      </c>
      <c r="DG27" s="10">
        <f t="shared" si="53"/>
        <v>0</v>
      </c>
      <c r="DH27" s="53" cm="1">
        <f t="array" aca="1" ref="DH27" ca="1">DE27*CELL("contents",$Q27)</f>
        <v>0</v>
      </c>
      <c r="DI27" s="53" cm="1">
        <f t="array" aca="1" ref="DI27" ca="1">DF27*CELL("contents",$Q27)</f>
        <v>0</v>
      </c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>
        <f t="shared" si="54"/>
        <v>0</v>
      </c>
      <c r="DW27" s="51">
        <f t="shared" si="55"/>
        <v>0</v>
      </c>
      <c r="DX27" s="53">
        <f>IF($G27="Labor Hours",DJ27*$K27*(1+$M27)*$ET27,DJ27)</f>
        <v>0</v>
      </c>
      <c r="DY27" s="53">
        <f>IF($G27="Labor Hours",DK27*$K27*(1+$M27)*$ET27,DK27)</f>
        <v>0</v>
      </c>
      <c r="DZ27" s="53">
        <f>IF($G27="Labor Hours",DL27*$K27*(1+$M27)*$ET27,DL27)</f>
        <v>0</v>
      </c>
      <c r="EA27" s="53">
        <f>IF($G27="Labor Hours",DM27*$K27*(1+$M27)*$ET27,DM27)</f>
        <v>0</v>
      </c>
      <c r="EB27" s="53">
        <f>IF($G27="Labor Hours",DN27*$K27*(1+$M27)*$ET27,DN27)</f>
        <v>0</v>
      </c>
      <c r="EC27" s="53">
        <f>IF($G27="Labor Hours",DO27*$K27*(1+$M27)*$ET27,DO27)</f>
        <v>0</v>
      </c>
      <c r="ED27" s="53">
        <f>IF($G27="Labor Hours",DP27*$K27*(1+$M27)*$ET27,DP27)</f>
        <v>0</v>
      </c>
      <c r="EE27" s="53">
        <f>IF($G27="Labor Hours",DQ27*$K27*(1+$M27)*$ET27,DQ27)</f>
        <v>0</v>
      </c>
      <c r="EF27" s="53">
        <f>IF($G27="Labor Hours",DR27*$K27*(1+$M27)*$ET27,DR27)</f>
        <v>0</v>
      </c>
      <c r="EG27" s="53">
        <f>IF($G27="Labor Hours",DS27*$K27*(1+$M27)*$ET27,DS27)</f>
        <v>0</v>
      </c>
      <c r="EH27" s="53">
        <f>IF($G27="Labor Hours",DT27*$K27*(1+$M27)*$ET27,DT27)</f>
        <v>0</v>
      </c>
      <c r="EI27" s="53">
        <f>IF($G27="Labor Hours",DU27*$K27*(1+$M27)*$ET27,DU27)</f>
        <v>0</v>
      </c>
      <c r="EJ27" s="10">
        <f t="shared" si="56"/>
        <v>0</v>
      </c>
      <c r="EK27" s="54">
        <f t="shared" si="57"/>
        <v>0</v>
      </c>
      <c r="EL27" s="10">
        <f t="shared" si="58"/>
        <v>0</v>
      </c>
      <c r="EM27" s="53" cm="1">
        <f t="array" aca="1" ref="EM27" ca="1">EJ27*CELL("contents",$Q27)</f>
        <v>0</v>
      </c>
      <c r="EN27" s="53" cm="1">
        <f t="array" aca="1" ref="EN27" ca="1">EK27*CELL("contents",$Q27)</f>
        <v>0</v>
      </c>
      <c r="EO27" s="11">
        <f t="shared" si="59"/>
        <v>26879.58756</v>
      </c>
      <c r="EP27" s="2">
        <v>1</v>
      </c>
      <c r="EQ27" s="2">
        <f t="shared" ref="EQ27:ET27" si="71">EP27*1.0215</f>
        <v>1.0215000000000001</v>
      </c>
      <c r="ER27" s="2">
        <f t="shared" si="71"/>
        <v>1.0434622500000001</v>
      </c>
      <c r="ES27" s="2">
        <f t="shared" si="71"/>
        <v>1.0658966883750003</v>
      </c>
      <c r="ET27" s="2">
        <f t="shared" si="71"/>
        <v>1.0888134671750629</v>
      </c>
      <c r="EU27" s="53">
        <f>IF($G27="Labor Hours",$K27*$AG27*EQ27,0)</f>
        <v>0</v>
      </c>
      <c r="EV27" s="53">
        <f t="shared" si="61"/>
        <v>26879.587560000004</v>
      </c>
      <c r="EW27" s="69">
        <f>IF($G27="Labor Hours",$K27*$CQ27*ES27,0)</f>
        <v>0</v>
      </c>
      <c r="EX27" s="69">
        <f>IF($G27="Labor Hours",$K27*$DV27*ET27,0)</f>
        <v>0</v>
      </c>
      <c r="EY27" s="9">
        <f t="shared" si="63"/>
        <v>0</v>
      </c>
      <c r="EZ27" s="9">
        <f t="shared" si="38"/>
        <v>0</v>
      </c>
      <c r="FA27" s="9">
        <f t="shared" si="39"/>
        <v>0</v>
      </c>
      <c r="FB27" s="9">
        <f t="shared" si="40"/>
        <v>0</v>
      </c>
      <c r="FC27" t="s">
        <v>1534</v>
      </c>
    </row>
    <row r="28" spans="1:159" x14ac:dyDescent="0.25">
      <c r="A28" s="2">
        <v>1.2</v>
      </c>
      <c r="B28" s="2" t="s">
        <v>188</v>
      </c>
      <c r="C28" s="4" t="s">
        <v>157</v>
      </c>
      <c r="D28" s="2" t="s">
        <v>176</v>
      </c>
      <c r="E28" s="15" t="s">
        <v>176</v>
      </c>
      <c r="F28" s="2"/>
      <c r="G28" s="4" t="s">
        <v>151</v>
      </c>
      <c r="H28" s="6" t="s">
        <v>163</v>
      </c>
      <c r="I28" s="4" t="s">
        <v>159</v>
      </c>
      <c r="J28" s="7" t="s">
        <v>154</v>
      </c>
      <c r="K28" s="75">
        <v>115</v>
      </c>
      <c r="L28" s="81">
        <v>115</v>
      </c>
      <c r="M28" s="57">
        <v>0</v>
      </c>
      <c r="N28" s="86">
        <v>0</v>
      </c>
      <c r="O28" s="6" t="s">
        <v>155</v>
      </c>
      <c r="P28" s="2" t="s">
        <v>173</v>
      </c>
      <c r="Q28" s="216">
        <f>VLOOKUP(P28,Contingencies!$A$2:$D$7,4,FALSE)</f>
        <v>0.125</v>
      </c>
      <c r="R28" s="53">
        <f t="shared" si="4"/>
        <v>1199.9815875000002</v>
      </c>
      <c r="S28" s="67">
        <f t="shared" si="5"/>
        <v>0</v>
      </c>
      <c r="T28" s="14" t="s">
        <v>177</v>
      </c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2">
        <f>IF(G28="Labor Hours",SUM(U28:AF28),0)</f>
        <v>0</v>
      </c>
      <c r="AH28" s="51">
        <f t="shared" si="41"/>
        <v>0</v>
      </c>
      <c r="AI28" s="53">
        <f>IF($G28="Labor Hours",U28*$K28*(1+$M28)*$EQ28,U28)</f>
        <v>0</v>
      </c>
      <c r="AJ28" s="53">
        <f>IF($G28="Labor Hours",V28*$K28*(1+$M28)*$EQ28,V28)</f>
        <v>0</v>
      </c>
      <c r="AK28" s="53">
        <f>IF($G28="Labor Hours",W28*$K28*(1+$M28)*$EQ28,W28)</f>
        <v>0</v>
      </c>
      <c r="AL28" s="53">
        <f>IF($G28="Labor Hours",X28*$K28*(1+$M28)*$EQ28,X28)</f>
        <v>0</v>
      </c>
      <c r="AM28" s="53">
        <f>IF($G28="Labor Hours",Y28*$K28*(1+$M28)*$EQ28,Y28)</f>
        <v>0</v>
      </c>
      <c r="AN28" s="53">
        <f>IF($G28="Labor Hours",Z28*$K28*(1+$M28)*$EQ28,Z28)</f>
        <v>0</v>
      </c>
      <c r="AO28" s="53">
        <f>IF($G28="Labor Hours",AA28*$K28*(1+$M28)*$EQ28,AA28)</f>
        <v>0</v>
      </c>
      <c r="AP28" s="53">
        <f>IF($G28="Labor Hours",AB28*$K28*(1+$M28)*$EQ28,AB28)</f>
        <v>0</v>
      </c>
      <c r="AQ28" s="53">
        <f>IF($G28="Labor Hours",AC28*$K28*(1+$M28)*$EQ28,AC28)</f>
        <v>0</v>
      </c>
      <c r="AR28" s="53">
        <f>IF($G28="Labor Hours",AD28*$K28*(1+$M28)*$EQ28,AD28)</f>
        <v>0</v>
      </c>
      <c r="AS28" s="53">
        <f>IF($G28="Labor Hours",AE28*$K28*(1+$M28)*$EQ28,AE28)</f>
        <v>0</v>
      </c>
      <c r="AT28" s="53">
        <f>IF($G28="Labor Hours",AF28*$K28*(1+$M28)*$EQ28,AF28)</f>
        <v>0</v>
      </c>
      <c r="AU28" s="10">
        <f t="shared" si="42"/>
        <v>0</v>
      </c>
      <c r="AV28" s="54">
        <f>IF(G28="CapEx",0,AU28*N28)</f>
        <v>0</v>
      </c>
      <c r="AW28" s="10">
        <f t="shared" si="43"/>
        <v>0</v>
      </c>
      <c r="AX28" s="53" cm="1">
        <f t="array" aca="1" ref="AX28" ca="1">AU28*CELL("contents",$Q28)</f>
        <v>0</v>
      </c>
      <c r="AY28" s="53" cm="1">
        <f t="array" aca="1" ref="AY28" ca="1">AV28*CELL("contents",$Q28)</f>
        <v>0</v>
      </c>
      <c r="AZ28" s="2"/>
      <c r="BA28" s="2"/>
      <c r="BB28" s="2"/>
      <c r="BC28" s="2"/>
      <c r="BD28" s="2"/>
      <c r="BE28" s="2"/>
      <c r="BF28" s="2"/>
      <c r="BG28" s="2"/>
      <c r="BH28" s="4">
        <v>40</v>
      </c>
      <c r="BI28" s="4">
        <v>40</v>
      </c>
      <c r="BJ28" s="2"/>
      <c r="BK28" s="2"/>
      <c r="BL28" s="2">
        <f t="shared" si="44"/>
        <v>80</v>
      </c>
      <c r="BM28" s="51">
        <f t="shared" si="45"/>
        <v>0.53333333333333333</v>
      </c>
      <c r="BN28" s="53">
        <f>IF($G28="Labor Hours",AZ28*$K28*(1+$M28)*$ER28,AZ28)</f>
        <v>0</v>
      </c>
      <c r="BO28" s="53">
        <f>IF($G28="Labor Hours",BA28*$K28*(1+$M28)*$ER28,BA28)</f>
        <v>0</v>
      </c>
      <c r="BP28" s="53">
        <f>IF($G28="Labor Hours",BB28*$K28*(1+$M28)*$ER28,BB28)</f>
        <v>0</v>
      </c>
      <c r="BQ28" s="53">
        <f>IF($G28="Labor Hours",BC28*$K28*(1+$M28)*$ER28,BC28)</f>
        <v>0</v>
      </c>
      <c r="BR28" s="53">
        <f>IF($G28="Labor Hours",BD28*$K28*(1+$M28)*$ER28,BD28)</f>
        <v>0</v>
      </c>
      <c r="BS28" s="53">
        <f>IF($G28="Labor Hours",BE28*$K28*(1+$M28)*$ER28,BE28)</f>
        <v>0</v>
      </c>
      <c r="BT28" s="53">
        <f>IF($G28="Labor Hours",BF28*$K28*(1+$M28)*$ER28,BF28)</f>
        <v>0</v>
      </c>
      <c r="BU28" s="53">
        <f>IF($G28="Labor Hours",BG28*$K28*(1+$M28)*$ER28,BG28)</f>
        <v>0</v>
      </c>
      <c r="BV28" s="53">
        <f>IF($G28="Labor Hours",BH28*$K28*(1+$M28)*$ER28,BH28)</f>
        <v>4799.9263500000006</v>
      </c>
      <c r="BW28" s="53">
        <f>IF($G28="Labor Hours",BI28*$K28*(1+$M28)*$ER28,BI28)</f>
        <v>4799.9263500000006</v>
      </c>
      <c r="BX28" s="53">
        <f>IF($G28="Labor Hours",BJ28*$K28*(1+$M28)*$ER28,BJ28)</f>
        <v>0</v>
      </c>
      <c r="BY28" s="53">
        <f>IF($G28="Labor Hours",BK28*$K28*(1+$M28)*$ER28,BK28)</f>
        <v>0</v>
      </c>
      <c r="BZ28" s="10">
        <f t="shared" si="46"/>
        <v>9599.8527000000013</v>
      </c>
      <c r="CA28" s="54">
        <f t="shared" si="47"/>
        <v>0</v>
      </c>
      <c r="CB28" s="10">
        <f t="shared" si="48"/>
        <v>9599.8527000000013</v>
      </c>
      <c r="CC28" s="53" cm="1">
        <f t="array" aca="1" ref="CC28" ca="1">BZ28*CELL("contents",$Q28)</f>
        <v>1199.9815875000002</v>
      </c>
      <c r="CD28" s="53" cm="1">
        <f t="array" aca="1" ref="CD28" ca="1">CA28*CELL("contents",$Q28)</f>
        <v>0</v>
      </c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7"/>
      <c r="CQ28" s="2">
        <f t="shared" si="49"/>
        <v>0</v>
      </c>
      <c r="CR28" s="51">
        <f t="shared" si="50"/>
        <v>0</v>
      </c>
      <c r="CS28" s="53">
        <f>IF($G28="Labor Hours",CE28*$K28*(1+$M28)*$ES28,CE28)</f>
        <v>0</v>
      </c>
      <c r="CT28" s="53">
        <f>IF($G28="Labor Hours",CF28*$K28*(1+$M28)*$ES28,CF28)</f>
        <v>0</v>
      </c>
      <c r="CU28" s="53">
        <f>IF($G28="Labor Hours",CG28*$K28*(1+$M28)*$ES28,CG28)</f>
        <v>0</v>
      </c>
      <c r="CV28" s="53">
        <f>IF($G28="Labor Hours",CH28*$K28*(1+$M28)*$ES28,CH28)</f>
        <v>0</v>
      </c>
      <c r="CW28" s="53">
        <f>IF($G28="Labor Hours",CI28*$K28*(1+$M28)*$ES28,CI28)</f>
        <v>0</v>
      </c>
      <c r="CX28" s="53">
        <f>IF($G28="Labor Hours",CJ28*$K28*(1+$M28)*$ES28,CJ28)</f>
        <v>0</v>
      </c>
      <c r="CY28" s="53">
        <f>IF($G28="Labor Hours",CK28*$K28*(1+$M28)*$ES28,CK28)</f>
        <v>0</v>
      </c>
      <c r="CZ28" s="53">
        <f>IF($G28="Labor Hours",CL28*$K28*(1+$M28)*$ES28,CL28)</f>
        <v>0</v>
      </c>
      <c r="DA28" s="53">
        <f>IF($G28="Labor Hours",CM28*$K28*(1+$M28)*$ES28,CM28)</f>
        <v>0</v>
      </c>
      <c r="DB28" s="53">
        <f>IF($G28="Labor Hours",CN28*$K28*(1+$M28)*$ES28,CN28)</f>
        <v>0</v>
      </c>
      <c r="DC28" s="53">
        <f>IF($G28="Labor Hours",CO28*$K28*(1+$M28)*$ES28,CO28)</f>
        <v>0</v>
      </c>
      <c r="DD28" s="53">
        <f>IF($G28="Labor Hours",CP28*$K28*(1+$M28)*$ES28,CP28)</f>
        <v>0</v>
      </c>
      <c r="DE28" s="10">
        <f t="shared" si="51"/>
        <v>0</v>
      </c>
      <c r="DF28" s="54">
        <f t="shared" si="52"/>
        <v>0</v>
      </c>
      <c r="DG28" s="10">
        <f t="shared" si="53"/>
        <v>0</v>
      </c>
      <c r="DH28" s="53" cm="1">
        <f t="array" aca="1" ref="DH28" ca="1">DE28*CELL("contents",$Q28)</f>
        <v>0</v>
      </c>
      <c r="DI28" s="53" cm="1">
        <f t="array" aca="1" ref="DI28" ca="1">DF28*CELL("contents",$Q28)</f>
        <v>0</v>
      </c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>
        <f t="shared" si="54"/>
        <v>0</v>
      </c>
      <c r="DW28" s="51">
        <f t="shared" si="55"/>
        <v>0</v>
      </c>
      <c r="DX28" s="53">
        <f>IF($G28="Labor Hours",DJ28*$K28*(1+$M28)*$ET28,DJ28)</f>
        <v>0</v>
      </c>
      <c r="DY28" s="53">
        <f>IF($G28="Labor Hours",DK28*$K28*(1+$M28)*$ET28,DK28)</f>
        <v>0</v>
      </c>
      <c r="DZ28" s="53">
        <f>IF($G28="Labor Hours",DL28*$K28*(1+$M28)*$ET28,DL28)</f>
        <v>0</v>
      </c>
      <c r="EA28" s="53">
        <f>IF($G28="Labor Hours",DM28*$K28*(1+$M28)*$ET28,DM28)</f>
        <v>0</v>
      </c>
      <c r="EB28" s="53">
        <f>IF($G28="Labor Hours",DN28*$K28*(1+$M28)*$ET28,DN28)</f>
        <v>0</v>
      </c>
      <c r="EC28" s="53">
        <f>IF($G28="Labor Hours",DO28*$K28*(1+$M28)*$ET28,DO28)</f>
        <v>0</v>
      </c>
      <c r="ED28" s="53">
        <f>IF($G28="Labor Hours",DP28*$K28*(1+$M28)*$ET28,DP28)</f>
        <v>0</v>
      </c>
      <c r="EE28" s="53">
        <f>IF($G28="Labor Hours",DQ28*$K28*(1+$M28)*$ET28,DQ28)</f>
        <v>0</v>
      </c>
      <c r="EF28" s="53">
        <f>IF($G28="Labor Hours",DR28*$K28*(1+$M28)*$ET28,DR28)</f>
        <v>0</v>
      </c>
      <c r="EG28" s="53">
        <f>IF($G28="Labor Hours",DS28*$K28*(1+$M28)*$ET28,DS28)</f>
        <v>0</v>
      </c>
      <c r="EH28" s="53">
        <f>IF($G28="Labor Hours",DT28*$K28*(1+$M28)*$ET28,DT28)</f>
        <v>0</v>
      </c>
      <c r="EI28" s="53">
        <f>IF($G28="Labor Hours",DU28*$K28*(1+$M28)*$ET28,DU28)</f>
        <v>0</v>
      </c>
      <c r="EJ28" s="10">
        <f t="shared" si="56"/>
        <v>0</v>
      </c>
      <c r="EK28" s="54">
        <f t="shared" si="57"/>
        <v>0</v>
      </c>
      <c r="EL28" s="10">
        <f t="shared" si="58"/>
        <v>0</v>
      </c>
      <c r="EM28" s="53" cm="1">
        <f t="array" aca="1" ref="EM28" ca="1">EJ28*CELL("contents",$Q28)</f>
        <v>0</v>
      </c>
      <c r="EN28" s="53" cm="1">
        <f t="array" aca="1" ref="EN28" ca="1">EK28*CELL("contents",$Q28)</f>
        <v>0</v>
      </c>
      <c r="EO28" s="11">
        <f t="shared" si="59"/>
        <v>9599.8527000000013</v>
      </c>
      <c r="EP28" s="2">
        <v>1</v>
      </c>
      <c r="EQ28" s="2">
        <f t="shared" ref="EQ28:ET28" si="72">EP28*1.0215</f>
        <v>1.0215000000000001</v>
      </c>
      <c r="ER28" s="2">
        <f t="shared" si="72"/>
        <v>1.0434622500000001</v>
      </c>
      <c r="ES28" s="2">
        <f t="shared" si="72"/>
        <v>1.0658966883750003</v>
      </c>
      <c r="ET28" s="2">
        <f t="shared" si="72"/>
        <v>1.0888134671750629</v>
      </c>
      <c r="EU28" s="53">
        <f>IF($G28="Labor Hours",$K28*$AG28*EQ28,0)</f>
        <v>0</v>
      </c>
      <c r="EV28" s="53">
        <f t="shared" si="61"/>
        <v>9599.8527000000013</v>
      </c>
      <c r="EW28" s="69">
        <f>IF($G28="Labor Hours",$K28*$CQ28*ES28,0)</f>
        <v>0</v>
      </c>
      <c r="EX28" s="69">
        <f>IF($G28="Labor Hours",$K28*$DV28*ET28,0)</f>
        <v>0</v>
      </c>
      <c r="EY28" s="9">
        <f t="shared" si="63"/>
        <v>0</v>
      </c>
      <c r="EZ28" s="9">
        <f t="shared" si="38"/>
        <v>0</v>
      </c>
      <c r="FA28" s="9">
        <f t="shared" si="39"/>
        <v>0</v>
      </c>
      <c r="FB28" s="9">
        <f t="shared" si="40"/>
        <v>0</v>
      </c>
      <c r="FC28" t="s">
        <v>1534</v>
      </c>
    </row>
    <row r="29" spans="1:159" x14ac:dyDescent="0.25">
      <c r="A29" s="2">
        <v>1.2</v>
      </c>
      <c r="B29" s="2" t="s">
        <v>189</v>
      </c>
      <c r="C29" s="4" t="s">
        <v>157</v>
      </c>
      <c r="D29" s="2" t="s">
        <v>190</v>
      </c>
      <c r="E29" s="15" t="s">
        <v>190</v>
      </c>
      <c r="F29" s="2" t="s">
        <v>158</v>
      </c>
      <c r="G29" s="4" t="s">
        <v>151</v>
      </c>
      <c r="H29" s="6" t="s">
        <v>163</v>
      </c>
      <c r="I29" s="4" t="s">
        <v>159</v>
      </c>
      <c r="J29" s="7" t="s">
        <v>154</v>
      </c>
      <c r="K29" s="75">
        <v>115</v>
      </c>
      <c r="L29" s="81">
        <v>115</v>
      </c>
      <c r="M29" s="56">
        <v>0</v>
      </c>
      <c r="N29" s="86">
        <v>0</v>
      </c>
      <c r="O29" s="6" t="s">
        <v>155</v>
      </c>
      <c r="P29" s="2" t="s">
        <v>156</v>
      </c>
      <c r="Q29" s="216">
        <f>VLOOKUP(P29,Contingencies!$A$2:$D$7,4,FALSE)</f>
        <v>0.09</v>
      </c>
      <c r="R29" s="53">
        <f t="shared" si="4"/>
        <v>6612.5992163739411</v>
      </c>
      <c r="S29" s="67">
        <f t="shared" si="5"/>
        <v>0</v>
      </c>
      <c r="T29" s="14" t="s">
        <v>191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f>IF(G29="Labor Hours",SUM(U29:AF29),0)</f>
        <v>0</v>
      </c>
      <c r="AH29" s="51">
        <f t="shared" si="41"/>
        <v>0</v>
      </c>
      <c r="AI29" s="53">
        <f>IF($G29="Labor Hours",U29*$K29*(1+$M29)*$EQ29,U29)</f>
        <v>0</v>
      </c>
      <c r="AJ29" s="53">
        <f>IF($G29="Labor Hours",V29*$K29*(1+$M29)*$EQ29,V29)</f>
        <v>0</v>
      </c>
      <c r="AK29" s="53">
        <f>IF($G29="Labor Hours",W29*$K29*(1+$M29)*$EQ29,W29)</f>
        <v>0</v>
      </c>
      <c r="AL29" s="53">
        <f>IF($G29="Labor Hours",X29*$K29*(1+$M29)*$EQ29,X29)</f>
        <v>0</v>
      </c>
      <c r="AM29" s="53">
        <f>IF($G29="Labor Hours",Y29*$K29*(1+$M29)*$EQ29,Y29)</f>
        <v>0</v>
      </c>
      <c r="AN29" s="53">
        <f>IF($G29="Labor Hours",Z29*$K29*(1+$M29)*$EQ29,Z29)</f>
        <v>0</v>
      </c>
      <c r="AO29" s="53">
        <f>IF($G29="Labor Hours",AA29*$K29*(1+$M29)*$EQ29,AA29)</f>
        <v>0</v>
      </c>
      <c r="AP29" s="53">
        <f>IF($G29="Labor Hours",AB29*$K29*(1+$M29)*$EQ29,AB29)</f>
        <v>0</v>
      </c>
      <c r="AQ29" s="53">
        <f>IF($G29="Labor Hours",AC29*$K29*(1+$M29)*$EQ29,AC29)</f>
        <v>0</v>
      </c>
      <c r="AR29" s="53">
        <f>IF($G29="Labor Hours",AD29*$K29*(1+$M29)*$EQ29,AD29)</f>
        <v>0</v>
      </c>
      <c r="AS29" s="53">
        <f>IF($G29="Labor Hours",AE29*$K29*(1+$M29)*$EQ29,AE29)</f>
        <v>0</v>
      </c>
      <c r="AT29" s="53">
        <f>IF($G29="Labor Hours",AF29*$K29*(1+$M29)*$EQ29,AF29)</f>
        <v>0</v>
      </c>
      <c r="AU29" s="10">
        <f t="shared" si="42"/>
        <v>0</v>
      </c>
      <c r="AV29" s="54">
        <f>IF(G29="CapEx",0,AU29*N29)</f>
        <v>0</v>
      </c>
      <c r="AW29" s="10">
        <f t="shared" si="43"/>
        <v>0</v>
      </c>
      <c r="AX29" s="53" cm="1">
        <f t="array" aca="1" ref="AX29" ca="1">AU29*CELL("contents",$Q29)</f>
        <v>0</v>
      </c>
      <c r="AY29" s="53" cm="1">
        <f t="array" aca="1" ref="AY29" ca="1">AV29*CELL("contents",$Q29)</f>
        <v>0</v>
      </c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>
        <f t="shared" si="44"/>
        <v>0</v>
      </c>
      <c r="BM29" s="51">
        <f t="shared" si="45"/>
        <v>0</v>
      </c>
      <c r="BN29" s="53">
        <f>IF($G29="Labor Hours",AZ29*$K29*(1+$M29)*$ER29,AZ29)</f>
        <v>0</v>
      </c>
      <c r="BO29" s="53">
        <f>IF($G29="Labor Hours",BA29*$K29*(1+$M29)*$ER29,BA29)</f>
        <v>0</v>
      </c>
      <c r="BP29" s="53">
        <f>IF($G29="Labor Hours",BB29*$K29*(1+$M29)*$ER29,BB29)</f>
        <v>0</v>
      </c>
      <c r="BQ29" s="53">
        <f>IF($G29="Labor Hours",BC29*$K29*(1+$M29)*$ER29,BC29)</f>
        <v>0</v>
      </c>
      <c r="BR29" s="53">
        <f>IF($G29="Labor Hours",BD29*$K29*(1+$M29)*$ER29,BD29)</f>
        <v>0</v>
      </c>
      <c r="BS29" s="53">
        <f>IF($G29="Labor Hours",BE29*$K29*(1+$M29)*$ER29,BE29)</f>
        <v>0</v>
      </c>
      <c r="BT29" s="53">
        <f>IF($G29="Labor Hours",BF29*$K29*(1+$M29)*$ER29,BF29)</f>
        <v>0</v>
      </c>
      <c r="BU29" s="53">
        <f>IF($G29="Labor Hours",BG29*$K29*(1+$M29)*$ER29,BG29)</f>
        <v>0</v>
      </c>
      <c r="BV29" s="53">
        <f>IF($G29="Labor Hours",BH29*$K29*(1+$M29)*$ER29,BH29)</f>
        <v>0</v>
      </c>
      <c r="BW29" s="53">
        <f>IF($G29="Labor Hours",BI29*$K29*(1+$M29)*$ER29,BI29)</f>
        <v>0</v>
      </c>
      <c r="BX29" s="53">
        <f>IF($G29="Labor Hours",BJ29*$K29*(1+$M29)*$ER29,BJ29)</f>
        <v>0</v>
      </c>
      <c r="BY29" s="53">
        <f>IF($G29="Labor Hours",BK29*$K29*(1+$M29)*$ER29,BK29)</f>
        <v>0</v>
      </c>
      <c r="BZ29" s="10">
        <f t="shared" si="46"/>
        <v>0</v>
      </c>
      <c r="CA29" s="54">
        <f t="shared" si="47"/>
        <v>0</v>
      </c>
      <c r="CB29" s="10">
        <f t="shared" si="48"/>
        <v>0</v>
      </c>
      <c r="CC29" s="53" cm="1">
        <f t="array" aca="1" ref="CC29" ca="1">BZ29*CELL("contents",$Q29)</f>
        <v>0</v>
      </c>
      <c r="CD29" s="53" cm="1">
        <f t="array" aca="1" ref="CD29" ca="1">CA29*CELL("contents",$Q29)</f>
        <v>0</v>
      </c>
      <c r="CE29" s="12">
        <v>66.599999999999994</v>
      </c>
      <c r="CF29" s="12"/>
      <c r="CG29" s="12"/>
      <c r="CH29" s="12"/>
      <c r="CI29" s="12">
        <v>66.599999999999994</v>
      </c>
      <c r="CJ29" s="12">
        <v>66.599999999999994</v>
      </c>
      <c r="CK29" s="12">
        <v>66.599999999999994</v>
      </c>
      <c r="CL29" s="12">
        <v>66.599999999999994</v>
      </c>
      <c r="CM29" s="12">
        <v>66.599999999999994</v>
      </c>
      <c r="CN29" s="12">
        <v>66.599999999999994</v>
      </c>
      <c r="CO29" s="12">
        <v>66.599999999999994</v>
      </c>
      <c r="CP29" s="12">
        <v>66.599999999999994</v>
      </c>
      <c r="CQ29" s="2">
        <f t="shared" si="49"/>
        <v>599.40000000000009</v>
      </c>
      <c r="CR29" s="51">
        <f t="shared" si="50"/>
        <v>3.9960000000000009</v>
      </c>
      <c r="CS29" s="53">
        <f>IF($G29="Labor Hours",CE29*$K29*(1+$M29)*$ES29,CE29)</f>
        <v>8163.7027362641265</v>
      </c>
      <c r="CT29" s="53">
        <f>IF($G29="Labor Hours",CF29*$K29*(1+$M29)*$ES29,CF29)</f>
        <v>0</v>
      </c>
      <c r="CU29" s="53">
        <f>IF($G29="Labor Hours",CG29*$K29*(1+$M29)*$ES29,CG29)</f>
        <v>0</v>
      </c>
      <c r="CV29" s="53">
        <f>IF($G29="Labor Hours",CH29*$K29*(1+$M29)*$ES29,CH29)</f>
        <v>0</v>
      </c>
      <c r="CW29" s="53">
        <f>IF($G29="Labor Hours",CI29*$K29*(1+$M29)*$ES29,CI29)</f>
        <v>8163.7027362641265</v>
      </c>
      <c r="CX29" s="53">
        <f>IF($G29="Labor Hours",CJ29*$K29*(1+$M29)*$ES29,CJ29)</f>
        <v>8163.7027362641265</v>
      </c>
      <c r="CY29" s="53">
        <f>IF($G29="Labor Hours",CK29*$K29*(1+$M29)*$ES29,CK29)</f>
        <v>8163.7027362641265</v>
      </c>
      <c r="CZ29" s="53">
        <f>IF($G29="Labor Hours",CL29*$K29*(1+$M29)*$ES29,CL29)</f>
        <v>8163.7027362641265</v>
      </c>
      <c r="DA29" s="53">
        <f>IF($G29="Labor Hours",CM29*$K29*(1+$M29)*$ES29,CM29)</f>
        <v>8163.7027362641265</v>
      </c>
      <c r="DB29" s="53">
        <f>IF($G29="Labor Hours",CN29*$K29*(1+$M29)*$ES29,CN29)</f>
        <v>8163.7027362641265</v>
      </c>
      <c r="DC29" s="53">
        <f>IF($G29="Labor Hours",CO29*$K29*(1+$M29)*$ES29,CO29)</f>
        <v>8163.7027362641265</v>
      </c>
      <c r="DD29" s="53">
        <f>IF($G29="Labor Hours",CP29*$K29*(1+$M29)*$ES29,CP29)</f>
        <v>8163.7027362641265</v>
      </c>
      <c r="DE29" s="10">
        <f t="shared" si="51"/>
        <v>73473.324626377129</v>
      </c>
      <c r="DF29" s="54">
        <f t="shared" si="52"/>
        <v>0</v>
      </c>
      <c r="DG29" s="10">
        <f t="shared" si="53"/>
        <v>73473.324626377129</v>
      </c>
      <c r="DH29" s="53" cm="1">
        <f t="array" aca="1" ref="DH29" ca="1">DE29*CELL("contents",$Q29)</f>
        <v>6612.5992163739411</v>
      </c>
      <c r="DI29" s="53" cm="1">
        <f t="array" aca="1" ref="DI29" ca="1">DF29*CELL("contents",$Q29)</f>
        <v>0</v>
      </c>
      <c r="DJ29" s="4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>
        <f t="shared" si="54"/>
        <v>0</v>
      </c>
      <c r="DW29" s="51">
        <f t="shared" si="55"/>
        <v>0</v>
      </c>
      <c r="DX29" s="53">
        <f>IF($G29="Labor Hours",DJ29*$K29*(1+$M29)*$ET29,DJ29)</f>
        <v>0</v>
      </c>
      <c r="DY29" s="53">
        <f>IF($G29="Labor Hours",DK29*$K29*(1+$M29)*$ET29,DK29)</f>
        <v>0</v>
      </c>
      <c r="DZ29" s="53">
        <f>IF($G29="Labor Hours",DL29*$K29*(1+$M29)*$ET29,DL29)</f>
        <v>0</v>
      </c>
      <c r="EA29" s="53">
        <f>IF($G29="Labor Hours",DM29*$K29*(1+$M29)*$ET29,DM29)</f>
        <v>0</v>
      </c>
      <c r="EB29" s="53">
        <f>IF($G29="Labor Hours",DN29*$K29*(1+$M29)*$ET29,DN29)</f>
        <v>0</v>
      </c>
      <c r="EC29" s="53">
        <f>IF($G29="Labor Hours",DO29*$K29*(1+$M29)*$ET29,DO29)</f>
        <v>0</v>
      </c>
      <c r="ED29" s="53">
        <f>IF($G29="Labor Hours",DP29*$K29*(1+$M29)*$ET29,DP29)</f>
        <v>0</v>
      </c>
      <c r="EE29" s="53">
        <f>IF($G29="Labor Hours",DQ29*$K29*(1+$M29)*$ET29,DQ29)</f>
        <v>0</v>
      </c>
      <c r="EF29" s="53">
        <f>IF($G29="Labor Hours",DR29*$K29*(1+$M29)*$ET29,DR29)</f>
        <v>0</v>
      </c>
      <c r="EG29" s="53">
        <f>IF($G29="Labor Hours",DS29*$K29*(1+$M29)*$ET29,DS29)</f>
        <v>0</v>
      </c>
      <c r="EH29" s="53">
        <f>IF($G29="Labor Hours",DT29*$K29*(1+$M29)*$ET29,DT29)</f>
        <v>0</v>
      </c>
      <c r="EI29" s="53">
        <f>IF($G29="Labor Hours",DU29*$K29*(1+$M29)*$ET29,DU29)</f>
        <v>0</v>
      </c>
      <c r="EJ29" s="10">
        <f t="shared" si="56"/>
        <v>0</v>
      </c>
      <c r="EK29" s="54">
        <f t="shared" si="57"/>
        <v>0</v>
      </c>
      <c r="EL29" s="10">
        <f t="shared" si="58"/>
        <v>0</v>
      </c>
      <c r="EM29" s="53" cm="1">
        <f t="array" aca="1" ref="EM29" ca="1">EJ29*CELL("contents",$Q29)</f>
        <v>0</v>
      </c>
      <c r="EN29" s="53" cm="1">
        <f t="array" aca="1" ref="EN29" ca="1">EK29*CELL("contents",$Q29)</f>
        <v>0</v>
      </c>
      <c r="EO29" s="11">
        <f t="shared" si="59"/>
        <v>73473.324626377129</v>
      </c>
      <c r="EP29" s="2">
        <v>1</v>
      </c>
      <c r="EQ29" s="2">
        <f t="shared" ref="EQ29:ET29" si="73">EP29*1.0215</f>
        <v>1.0215000000000001</v>
      </c>
      <c r="ER29" s="2">
        <f t="shared" si="73"/>
        <v>1.0434622500000001</v>
      </c>
      <c r="ES29" s="2">
        <f t="shared" si="73"/>
        <v>1.0658966883750003</v>
      </c>
      <c r="ET29" s="2">
        <f t="shared" si="73"/>
        <v>1.0888134671750629</v>
      </c>
      <c r="EU29" s="53">
        <f>IF($G29="Labor Hours",$K29*$AG29*EQ29,0)</f>
        <v>0</v>
      </c>
      <c r="EV29" s="53">
        <f t="shared" si="61"/>
        <v>0</v>
      </c>
      <c r="EW29" s="69">
        <f>IF($G29="Labor Hours",$K29*$CQ29*ES29,0)</f>
        <v>73473.324626377158</v>
      </c>
      <c r="EX29" s="69">
        <f>IF($G29="Labor Hours",$K29*$DV29*ET29,0)</f>
        <v>0</v>
      </c>
      <c r="EY29" s="9">
        <f t="shared" si="63"/>
        <v>0</v>
      </c>
      <c r="EZ29" s="9">
        <f t="shared" si="38"/>
        <v>0</v>
      </c>
      <c r="FA29" s="9">
        <f t="shared" si="39"/>
        <v>0</v>
      </c>
      <c r="FB29" s="9">
        <f t="shared" si="40"/>
        <v>0</v>
      </c>
      <c r="FC29" t="s">
        <v>1534</v>
      </c>
    </row>
    <row r="30" spans="1:159" x14ac:dyDescent="0.25">
      <c r="A30" s="2">
        <v>1.2</v>
      </c>
      <c r="B30" s="2" t="s">
        <v>189</v>
      </c>
      <c r="C30" s="4" t="s">
        <v>157</v>
      </c>
      <c r="D30" s="2" t="s">
        <v>190</v>
      </c>
      <c r="E30" s="15" t="s">
        <v>192</v>
      </c>
      <c r="F30" s="2" t="s">
        <v>166</v>
      </c>
      <c r="G30" s="4" t="s">
        <v>151</v>
      </c>
      <c r="H30" s="6" t="s">
        <v>163</v>
      </c>
      <c r="I30" s="4" t="s">
        <v>167</v>
      </c>
      <c r="J30" s="7" t="s">
        <v>154</v>
      </c>
      <c r="K30" s="75">
        <v>115</v>
      </c>
      <c r="L30" s="81">
        <v>115</v>
      </c>
      <c r="M30" s="56">
        <v>0</v>
      </c>
      <c r="N30" s="86">
        <v>0</v>
      </c>
      <c r="O30" s="6" t="s">
        <v>155</v>
      </c>
      <c r="P30" s="2" t="s">
        <v>156</v>
      </c>
      <c r="Q30" s="216">
        <f>VLOOKUP(P30,Contingencies!$A$2:$D$7,4,FALSE)</f>
        <v>0.09</v>
      </c>
      <c r="R30" s="53">
        <f t="shared" si="4"/>
        <v>10584.130277259193</v>
      </c>
      <c r="S30" s="67">
        <f t="shared" si="5"/>
        <v>0</v>
      </c>
      <c r="T30" s="14" t="s">
        <v>168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f>IF(G30="Labor Hours",SUM(U30:AF30),0)</f>
        <v>0</v>
      </c>
      <c r="AH30" s="51">
        <f t="shared" si="41"/>
        <v>0</v>
      </c>
      <c r="AI30" s="53">
        <f>IF($G30="Labor Hours",U30*$K30*(1+$M30)*$EQ30,U30)</f>
        <v>0</v>
      </c>
      <c r="AJ30" s="53">
        <f>IF($G30="Labor Hours",V30*$K30*(1+$M30)*$EQ30,V30)</f>
        <v>0</v>
      </c>
      <c r="AK30" s="53">
        <f>IF($G30="Labor Hours",W30*$K30*(1+$M30)*$EQ30,W30)</f>
        <v>0</v>
      </c>
      <c r="AL30" s="53">
        <f>IF($G30="Labor Hours",X30*$K30*(1+$M30)*$EQ30,X30)</f>
        <v>0</v>
      </c>
      <c r="AM30" s="53">
        <f>IF($G30="Labor Hours",Y30*$K30*(1+$M30)*$EQ30,Y30)</f>
        <v>0</v>
      </c>
      <c r="AN30" s="53">
        <f>IF($G30="Labor Hours",Z30*$K30*(1+$M30)*$EQ30,Z30)</f>
        <v>0</v>
      </c>
      <c r="AO30" s="53">
        <f>IF($G30="Labor Hours",AA30*$K30*(1+$M30)*$EQ30,AA30)</f>
        <v>0</v>
      </c>
      <c r="AP30" s="53">
        <f>IF($G30="Labor Hours",AB30*$K30*(1+$M30)*$EQ30,AB30)</f>
        <v>0</v>
      </c>
      <c r="AQ30" s="53">
        <f>IF($G30="Labor Hours",AC30*$K30*(1+$M30)*$EQ30,AC30)</f>
        <v>0</v>
      </c>
      <c r="AR30" s="53">
        <f>IF($G30="Labor Hours",AD30*$K30*(1+$M30)*$EQ30,AD30)</f>
        <v>0</v>
      </c>
      <c r="AS30" s="53">
        <f>IF($G30="Labor Hours",AE30*$K30*(1+$M30)*$EQ30,AE30)</f>
        <v>0</v>
      </c>
      <c r="AT30" s="53">
        <f>IF($G30="Labor Hours",AF30*$K30*(1+$M30)*$EQ30,AF30)</f>
        <v>0</v>
      </c>
      <c r="AU30" s="10">
        <f t="shared" si="42"/>
        <v>0</v>
      </c>
      <c r="AV30" s="54">
        <f>IF(G30="CapEx",0,AU30*N30)</f>
        <v>0</v>
      </c>
      <c r="AW30" s="10">
        <f t="shared" si="43"/>
        <v>0</v>
      </c>
      <c r="AX30" s="53" cm="1">
        <f t="array" aca="1" ref="AX30" ca="1">AU30*CELL("contents",$Q30)</f>
        <v>0</v>
      </c>
      <c r="AY30" s="53" cm="1">
        <f t="array" aca="1" ref="AY30" ca="1">AV30*CELL("contents",$Q30)</f>
        <v>0</v>
      </c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>
        <f t="shared" si="44"/>
        <v>0</v>
      </c>
      <c r="BM30" s="51">
        <f t="shared" si="45"/>
        <v>0</v>
      </c>
      <c r="BN30" s="53">
        <f>IF($G30="Labor Hours",AZ30*$K30*(1+$M30)*$ER30,AZ30)</f>
        <v>0</v>
      </c>
      <c r="BO30" s="53">
        <f>IF($G30="Labor Hours",BA30*$K30*(1+$M30)*$ER30,BA30)</f>
        <v>0</v>
      </c>
      <c r="BP30" s="53">
        <f>IF($G30="Labor Hours",BB30*$K30*(1+$M30)*$ER30,BB30)</f>
        <v>0</v>
      </c>
      <c r="BQ30" s="53">
        <f>IF($G30="Labor Hours",BC30*$K30*(1+$M30)*$ER30,BC30)</f>
        <v>0</v>
      </c>
      <c r="BR30" s="53">
        <f>IF($G30="Labor Hours",BD30*$K30*(1+$M30)*$ER30,BD30)</f>
        <v>0</v>
      </c>
      <c r="BS30" s="53">
        <f>IF($G30="Labor Hours",BE30*$K30*(1+$M30)*$ER30,BE30)</f>
        <v>0</v>
      </c>
      <c r="BT30" s="53">
        <f>IF($G30="Labor Hours",BF30*$K30*(1+$M30)*$ER30,BF30)</f>
        <v>0</v>
      </c>
      <c r="BU30" s="53">
        <f>IF($G30="Labor Hours",BG30*$K30*(1+$M30)*$ER30,BG30)</f>
        <v>0</v>
      </c>
      <c r="BV30" s="53">
        <f>IF($G30="Labor Hours",BH30*$K30*(1+$M30)*$ER30,BH30)</f>
        <v>0</v>
      </c>
      <c r="BW30" s="53">
        <f>IF($G30="Labor Hours",BI30*$K30*(1+$M30)*$ER30,BI30)</f>
        <v>0</v>
      </c>
      <c r="BX30" s="53">
        <f>IF($G30="Labor Hours",BJ30*$K30*(1+$M30)*$ER30,BJ30)</f>
        <v>0</v>
      </c>
      <c r="BY30" s="53">
        <f>IF($G30="Labor Hours",BK30*$K30*(1+$M30)*$ER30,BK30)</f>
        <v>0</v>
      </c>
      <c r="BZ30" s="10">
        <f t="shared" si="46"/>
        <v>0</v>
      </c>
      <c r="CA30" s="54">
        <f t="shared" si="47"/>
        <v>0</v>
      </c>
      <c r="CB30" s="10">
        <f t="shared" si="48"/>
        <v>0</v>
      </c>
      <c r="CC30" s="53" cm="1">
        <f t="array" aca="1" ref="CC30" ca="1">BZ30*CELL("contents",$Q30)</f>
        <v>0</v>
      </c>
      <c r="CD30" s="53" cm="1">
        <f t="array" aca="1" ref="CD30" ca="1">CA30*CELL("contents",$Q30)</f>
        <v>0</v>
      </c>
      <c r="CE30" s="8">
        <v>106.6</v>
      </c>
      <c r="CF30" s="8"/>
      <c r="CG30" s="8"/>
      <c r="CH30" s="8"/>
      <c r="CI30" s="8">
        <v>106.6</v>
      </c>
      <c r="CJ30" s="8">
        <v>106.6</v>
      </c>
      <c r="CK30" s="8">
        <v>106.6</v>
      </c>
      <c r="CL30" s="8">
        <v>106.6</v>
      </c>
      <c r="CM30" s="8">
        <v>106.6</v>
      </c>
      <c r="CN30" s="8">
        <v>106.6</v>
      </c>
      <c r="CO30" s="8">
        <v>106.6</v>
      </c>
      <c r="CP30" s="8">
        <v>106.6</v>
      </c>
      <c r="CQ30" s="2">
        <f t="shared" si="49"/>
        <v>959.40000000000009</v>
      </c>
      <c r="CR30" s="51">
        <f t="shared" si="50"/>
        <v>6.3960000000000008</v>
      </c>
      <c r="CS30" s="53">
        <f>IF($G30="Labor Hours",CE30*$K30*(1+$M30)*$ES30,CE30)</f>
        <v>13066.827502789129</v>
      </c>
      <c r="CT30" s="53">
        <f>IF($G30="Labor Hours",CF30*$K30*(1+$M30)*$ES30,CF30)</f>
        <v>0</v>
      </c>
      <c r="CU30" s="53">
        <f>IF($G30="Labor Hours",CG30*$K30*(1+$M30)*$ES30,CG30)</f>
        <v>0</v>
      </c>
      <c r="CV30" s="53">
        <f>IF($G30="Labor Hours",CH30*$K30*(1+$M30)*$ES30,CH30)</f>
        <v>0</v>
      </c>
      <c r="CW30" s="53">
        <f>IF($G30="Labor Hours",CI30*$K30*(1+$M30)*$ES30,CI30)</f>
        <v>13066.827502789129</v>
      </c>
      <c r="CX30" s="53">
        <f>IF($G30="Labor Hours",CJ30*$K30*(1+$M30)*$ES30,CJ30)</f>
        <v>13066.827502789129</v>
      </c>
      <c r="CY30" s="53">
        <f>IF($G30="Labor Hours",CK30*$K30*(1+$M30)*$ES30,CK30)</f>
        <v>13066.827502789129</v>
      </c>
      <c r="CZ30" s="53">
        <f>IF($G30="Labor Hours",CL30*$K30*(1+$M30)*$ES30,CL30)</f>
        <v>13066.827502789129</v>
      </c>
      <c r="DA30" s="53">
        <f>IF($G30="Labor Hours",CM30*$K30*(1+$M30)*$ES30,CM30)</f>
        <v>13066.827502789129</v>
      </c>
      <c r="DB30" s="53">
        <f>IF($G30="Labor Hours",CN30*$K30*(1+$M30)*$ES30,CN30)</f>
        <v>13066.827502789129</v>
      </c>
      <c r="DC30" s="53">
        <f>IF($G30="Labor Hours",CO30*$K30*(1+$M30)*$ES30,CO30)</f>
        <v>13066.827502789129</v>
      </c>
      <c r="DD30" s="53">
        <f>IF($G30="Labor Hours",CP30*$K30*(1+$M30)*$ES30,CP30)</f>
        <v>13066.827502789129</v>
      </c>
      <c r="DE30" s="10">
        <f t="shared" si="51"/>
        <v>117601.44752510215</v>
      </c>
      <c r="DF30" s="54">
        <f t="shared" si="52"/>
        <v>0</v>
      </c>
      <c r="DG30" s="10">
        <f t="shared" si="53"/>
        <v>117601.44752510215</v>
      </c>
      <c r="DH30" s="53" cm="1">
        <f t="array" aca="1" ref="DH30" ca="1">DE30*CELL("contents",$Q30)</f>
        <v>10584.130277259193</v>
      </c>
      <c r="DI30" s="53" cm="1">
        <f t="array" aca="1" ref="DI30" ca="1">DF30*CELL("contents",$Q30)</f>
        <v>0</v>
      </c>
      <c r="DJ30" s="4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>
        <f t="shared" si="54"/>
        <v>0</v>
      </c>
      <c r="DW30" s="51">
        <f t="shared" si="55"/>
        <v>0</v>
      </c>
      <c r="DX30" s="53">
        <f>IF($G30="Labor Hours",DJ30*$K30*(1+$M30)*$ET30,DJ30)</f>
        <v>0</v>
      </c>
      <c r="DY30" s="53">
        <f>IF($G30="Labor Hours",DK30*$K30*(1+$M30)*$ET30,DK30)</f>
        <v>0</v>
      </c>
      <c r="DZ30" s="53">
        <f>IF($G30="Labor Hours",DL30*$K30*(1+$M30)*$ET30,DL30)</f>
        <v>0</v>
      </c>
      <c r="EA30" s="53">
        <f>IF($G30="Labor Hours",DM30*$K30*(1+$M30)*$ET30,DM30)</f>
        <v>0</v>
      </c>
      <c r="EB30" s="53">
        <f>IF($G30="Labor Hours",DN30*$K30*(1+$M30)*$ET30,DN30)</f>
        <v>0</v>
      </c>
      <c r="EC30" s="53">
        <f>IF($G30="Labor Hours",DO30*$K30*(1+$M30)*$ET30,DO30)</f>
        <v>0</v>
      </c>
      <c r="ED30" s="53">
        <f>IF($G30="Labor Hours",DP30*$K30*(1+$M30)*$ET30,DP30)</f>
        <v>0</v>
      </c>
      <c r="EE30" s="53">
        <f>IF($G30="Labor Hours",DQ30*$K30*(1+$M30)*$ET30,DQ30)</f>
        <v>0</v>
      </c>
      <c r="EF30" s="53">
        <f>IF($G30="Labor Hours",DR30*$K30*(1+$M30)*$ET30,DR30)</f>
        <v>0</v>
      </c>
      <c r="EG30" s="53">
        <f>IF($G30="Labor Hours",DS30*$K30*(1+$M30)*$ET30,DS30)</f>
        <v>0</v>
      </c>
      <c r="EH30" s="53">
        <f>IF($G30="Labor Hours",DT30*$K30*(1+$M30)*$ET30,DT30)</f>
        <v>0</v>
      </c>
      <c r="EI30" s="53">
        <f>IF($G30="Labor Hours",DU30*$K30*(1+$M30)*$ET30,DU30)</f>
        <v>0</v>
      </c>
      <c r="EJ30" s="10">
        <f t="shared" si="56"/>
        <v>0</v>
      </c>
      <c r="EK30" s="54">
        <f t="shared" si="57"/>
        <v>0</v>
      </c>
      <c r="EL30" s="10">
        <f t="shared" si="58"/>
        <v>0</v>
      </c>
      <c r="EM30" s="53" cm="1">
        <f t="array" aca="1" ref="EM30" ca="1">EJ30*CELL("contents",$Q30)</f>
        <v>0</v>
      </c>
      <c r="EN30" s="53" cm="1">
        <f t="array" aca="1" ref="EN30" ca="1">EK30*CELL("contents",$Q30)</f>
        <v>0</v>
      </c>
      <c r="EO30" s="11">
        <f t="shared" si="59"/>
        <v>117601.44752510215</v>
      </c>
      <c r="EP30" s="2">
        <v>1</v>
      </c>
      <c r="EQ30" s="2">
        <f t="shared" ref="EQ30:ET30" si="74">EP30*1.0215</f>
        <v>1.0215000000000001</v>
      </c>
      <c r="ER30" s="2">
        <f t="shared" si="74"/>
        <v>1.0434622500000001</v>
      </c>
      <c r="ES30" s="2">
        <f t="shared" si="74"/>
        <v>1.0658966883750003</v>
      </c>
      <c r="ET30" s="2">
        <f t="shared" si="74"/>
        <v>1.0888134671750629</v>
      </c>
      <c r="EU30" s="53">
        <f>IF($G30="Labor Hours",$K30*$AG30*EQ30,0)</f>
        <v>0</v>
      </c>
      <c r="EV30" s="53">
        <f t="shared" si="61"/>
        <v>0</v>
      </c>
      <c r="EW30" s="69">
        <f>IF($G30="Labor Hours",$K30*$CQ30*ES30,0)</f>
        <v>117601.44752510218</v>
      </c>
      <c r="EX30" s="69">
        <f>IF($G30="Labor Hours",$K30*$DV30*ET30,0)</f>
        <v>0</v>
      </c>
      <c r="EY30" s="9">
        <f t="shared" si="63"/>
        <v>0</v>
      </c>
      <c r="EZ30" s="9">
        <f t="shared" si="38"/>
        <v>0</v>
      </c>
      <c r="FA30" s="9">
        <f t="shared" si="39"/>
        <v>0</v>
      </c>
      <c r="FB30" s="9">
        <f t="shared" si="40"/>
        <v>0</v>
      </c>
      <c r="FC30" t="s">
        <v>1534</v>
      </c>
    </row>
    <row r="31" spans="1:159" x14ac:dyDescent="0.25">
      <c r="A31" s="2">
        <v>1.2</v>
      </c>
      <c r="B31" s="2" t="s">
        <v>189</v>
      </c>
      <c r="C31" s="4" t="s">
        <v>157</v>
      </c>
      <c r="D31" s="2" t="s">
        <v>190</v>
      </c>
      <c r="E31" s="13" t="s">
        <v>193</v>
      </c>
      <c r="F31" s="2"/>
      <c r="G31" s="4" t="s">
        <v>151</v>
      </c>
      <c r="H31" s="6" t="s">
        <v>163</v>
      </c>
      <c r="I31" s="4" t="s">
        <v>167</v>
      </c>
      <c r="J31" s="7" t="s">
        <v>154</v>
      </c>
      <c r="K31" s="75">
        <v>115</v>
      </c>
      <c r="L31" s="81">
        <v>115</v>
      </c>
      <c r="M31" s="56">
        <v>0</v>
      </c>
      <c r="N31" s="86">
        <v>0</v>
      </c>
      <c r="O31" s="6" t="s">
        <v>155</v>
      </c>
      <c r="P31" s="2" t="s">
        <v>156</v>
      </c>
      <c r="Q31" s="216">
        <f>VLOOKUP(P31,Contingencies!$A$2:$D$7,4,FALSE)</f>
        <v>0.09</v>
      </c>
      <c r="R31" s="53">
        <f t="shared" si="4"/>
        <v>4059.7873066827005</v>
      </c>
      <c r="S31" s="67">
        <f t="shared" si="5"/>
        <v>0</v>
      </c>
      <c r="T31" s="14" t="s">
        <v>194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f>IF(G31="Labor Hours",SUM(U31:AF31),0)</f>
        <v>0</v>
      </c>
      <c r="AH31" s="51">
        <f t="shared" si="41"/>
        <v>0</v>
      </c>
      <c r="AI31" s="53">
        <f>IF($G31="Labor Hours",U31*$K31*(1+$M31)*$EQ31,U31)</f>
        <v>0</v>
      </c>
      <c r="AJ31" s="53">
        <f>IF($G31="Labor Hours",V31*$K31*(1+$M31)*$EQ31,V31)</f>
        <v>0</v>
      </c>
      <c r="AK31" s="53">
        <f>IF($G31="Labor Hours",W31*$K31*(1+$M31)*$EQ31,W31)</f>
        <v>0</v>
      </c>
      <c r="AL31" s="53">
        <f>IF($G31="Labor Hours",X31*$K31*(1+$M31)*$EQ31,X31)</f>
        <v>0</v>
      </c>
      <c r="AM31" s="53">
        <f>IF($G31="Labor Hours",Y31*$K31*(1+$M31)*$EQ31,Y31)</f>
        <v>0</v>
      </c>
      <c r="AN31" s="53">
        <f>IF($G31="Labor Hours",Z31*$K31*(1+$M31)*$EQ31,Z31)</f>
        <v>0</v>
      </c>
      <c r="AO31" s="53">
        <f>IF($G31="Labor Hours",AA31*$K31*(1+$M31)*$EQ31,AA31)</f>
        <v>0</v>
      </c>
      <c r="AP31" s="53">
        <f>IF($G31="Labor Hours",AB31*$K31*(1+$M31)*$EQ31,AB31)</f>
        <v>0</v>
      </c>
      <c r="AQ31" s="53">
        <f>IF($G31="Labor Hours",AC31*$K31*(1+$M31)*$EQ31,AC31)</f>
        <v>0</v>
      </c>
      <c r="AR31" s="53">
        <f>IF($G31="Labor Hours",AD31*$K31*(1+$M31)*$EQ31,AD31)</f>
        <v>0</v>
      </c>
      <c r="AS31" s="53">
        <f>IF($G31="Labor Hours",AE31*$K31*(1+$M31)*$EQ31,AE31)</f>
        <v>0</v>
      </c>
      <c r="AT31" s="53">
        <f>IF($G31="Labor Hours",AF31*$K31*(1+$M31)*$EQ31,AF31)</f>
        <v>0</v>
      </c>
      <c r="AU31" s="10">
        <f t="shared" si="42"/>
        <v>0</v>
      </c>
      <c r="AV31" s="54">
        <f>IF(G31="CapEx",0,AU31*N31)</f>
        <v>0</v>
      </c>
      <c r="AW31" s="10">
        <f t="shared" si="43"/>
        <v>0</v>
      </c>
      <c r="AX31" s="53" cm="1">
        <f t="array" aca="1" ref="AX31" ca="1">AU31*CELL("contents",$Q31)</f>
        <v>0</v>
      </c>
      <c r="AY31" s="53" cm="1">
        <f t="array" aca="1" ref="AY31" ca="1">AV31*CELL("contents",$Q31)</f>
        <v>0</v>
      </c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>
        <f t="shared" si="44"/>
        <v>0</v>
      </c>
      <c r="BM31" s="51">
        <f t="shared" si="45"/>
        <v>0</v>
      </c>
      <c r="BN31" s="53">
        <f>IF($G31="Labor Hours",AZ31*$K31*(1+$M31)*$ER31,AZ31)</f>
        <v>0</v>
      </c>
      <c r="BO31" s="53">
        <f>IF($G31="Labor Hours",BA31*$K31*(1+$M31)*$ER31,BA31)</f>
        <v>0</v>
      </c>
      <c r="BP31" s="53">
        <f>IF($G31="Labor Hours",BB31*$K31*(1+$M31)*$ER31,BB31)</f>
        <v>0</v>
      </c>
      <c r="BQ31" s="53">
        <f>IF($G31="Labor Hours",BC31*$K31*(1+$M31)*$ER31,BC31)</f>
        <v>0</v>
      </c>
      <c r="BR31" s="53">
        <f>IF($G31="Labor Hours",BD31*$K31*(1+$M31)*$ER31,BD31)</f>
        <v>0</v>
      </c>
      <c r="BS31" s="53">
        <f>IF($G31="Labor Hours",BE31*$K31*(1+$M31)*$ER31,BE31)</f>
        <v>0</v>
      </c>
      <c r="BT31" s="53">
        <f>IF($G31="Labor Hours",BF31*$K31*(1+$M31)*$ER31,BF31)</f>
        <v>0</v>
      </c>
      <c r="BU31" s="53">
        <f>IF($G31="Labor Hours",BG31*$K31*(1+$M31)*$ER31,BG31)</f>
        <v>0</v>
      </c>
      <c r="BV31" s="53">
        <f>IF($G31="Labor Hours",BH31*$K31*(1+$M31)*$ER31,BH31)</f>
        <v>0</v>
      </c>
      <c r="BW31" s="53">
        <f>IF($G31="Labor Hours",BI31*$K31*(1+$M31)*$ER31,BI31)</f>
        <v>0</v>
      </c>
      <c r="BX31" s="53">
        <f>IF($G31="Labor Hours",BJ31*$K31*(1+$M31)*$ER31,BJ31)</f>
        <v>0</v>
      </c>
      <c r="BY31" s="53">
        <f>IF($G31="Labor Hours",BK31*$K31*(1+$M31)*$ER31,BK31)</f>
        <v>0</v>
      </c>
      <c r="BZ31" s="10">
        <f t="shared" si="46"/>
        <v>0</v>
      </c>
      <c r="CA31" s="54">
        <f t="shared" si="47"/>
        <v>0</v>
      </c>
      <c r="CB31" s="10">
        <f t="shared" si="48"/>
        <v>0</v>
      </c>
      <c r="CC31" s="53" cm="1">
        <f t="array" aca="1" ref="CC31" ca="1">BZ31*CELL("contents",$Q31)</f>
        <v>0</v>
      </c>
      <c r="CD31" s="53" cm="1">
        <f t="array" aca="1" ref="CD31" ca="1">CA31*CELL("contents",$Q31)</f>
        <v>0</v>
      </c>
      <c r="CE31" s="8">
        <v>40</v>
      </c>
      <c r="CF31" s="8"/>
      <c r="CG31" s="8"/>
      <c r="CH31" s="8"/>
      <c r="CI31" s="8">
        <v>41</v>
      </c>
      <c r="CJ31" s="8">
        <v>41</v>
      </c>
      <c r="CK31" s="8">
        <v>41</v>
      </c>
      <c r="CL31" s="8">
        <v>41</v>
      </c>
      <c r="CM31" s="8">
        <v>41</v>
      </c>
      <c r="CN31" s="8">
        <v>41</v>
      </c>
      <c r="CO31" s="8">
        <v>41</v>
      </c>
      <c r="CP31" s="8">
        <v>41</v>
      </c>
      <c r="CQ31" s="2">
        <f t="shared" si="49"/>
        <v>368</v>
      </c>
      <c r="CR31" s="51">
        <f t="shared" si="50"/>
        <v>2.4533333333333336</v>
      </c>
      <c r="CS31" s="53">
        <f>IF($G31="Labor Hours",CE31*$K31*(1+$M31)*$ES31,CE31)</f>
        <v>4903.1247665250012</v>
      </c>
      <c r="CT31" s="53">
        <f>IF($G31="Labor Hours",CF31*$K31*(1+$M31)*$ES31,CF31)</f>
        <v>0</v>
      </c>
      <c r="CU31" s="53">
        <f>IF($G31="Labor Hours",CG31*$K31*(1+$M31)*$ES31,CG31)</f>
        <v>0</v>
      </c>
      <c r="CV31" s="53">
        <f>IF($G31="Labor Hours",CH31*$K31*(1+$M31)*$ES31,CH31)</f>
        <v>0</v>
      </c>
      <c r="CW31" s="53">
        <f>IF($G31="Labor Hours",CI31*$K31*(1+$M31)*$ES31,CI31)</f>
        <v>5025.7028856881261</v>
      </c>
      <c r="CX31" s="53">
        <f>IF($G31="Labor Hours",CJ31*$K31*(1+$M31)*$ES31,CJ31)</f>
        <v>5025.7028856881261</v>
      </c>
      <c r="CY31" s="53">
        <f>IF($G31="Labor Hours",CK31*$K31*(1+$M31)*$ES31,CK31)</f>
        <v>5025.7028856881261</v>
      </c>
      <c r="CZ31" s="53">
        <f>IF($G31="Labor Hours",CL31*$K31*(1+$M31)*$ES31,CL31)</f>
        <v>5025.7028856881261</v>
      </c>
      <c r="DA31" s="53">
        <f>IF($G31="Labor Hours",CM31*$K31*(1+$M31)*$ES31,CM31)</f>
        <v>5025.7028856881261</v>
      </c>
      <c r="DB31" s="53">
        <f>IF($G31="Labor Hours",CN31*$K31*(1+$M31)*$ES31,CN31)</f>
        <v>5025.7028856881261</v>
      </c>
      <c r="DC31" s="53">
        <f>IF($G31="Labor Hours",CO31*$K31*(1+$M31)*$ES31,CO31)</f>
        <v>5025.7028856881261</v>
      </c>
      <c r="DD31" s="53">
        <f>IF($G31="Labor Hours",CP31*$K31*(1+$M31)*$ES31,CP31)</f>
        <v>5025.7028856881261</v>
      </c>
      <c r="DE31" s="10">
        <f t="shared" si="51"/>
        <v>45108.747852030006</v>
      </c>
      <c r="DF31" s="54">
        <f t="shared" si="52"/>
        <v>0</v>
      </c>
      <c r="DG31" s="10">
        <f t="shared" si="53"/>
        <v>45108.747852030006</v>
      </c>
      <c r="DH31" s="53" cm="1">
        <f t="array" aca="1" ref="DH31" ca="1">DE31*CELL("contents",$Q31)</f>
        <v>4059.7873066827005</v>
      </c>
      <c r="DI31" s="53" cm="1">
        <f t="array" aca="1" ref="DI31" ca="1">DF31*CELL("contents",$Q31)</f>
        <v>0</v>
      </c>
      <c r="DJ31" s="4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>
        <f t="shared" si="54"/>
        <v>0</v>
      </c>
      <c r="DW31" s="51">
        <f t="shared" si="55"/>
        <v>0</v>
      </c>
      <c r="DX31" s="53">
        <f>IF($G31="Labor Hours",DJ31*$K31*(1+$M31)*$ET31,DJ31)</f>
        <v>0</v>
      </c>
      <c r="DY31" s="53">
        <f>IF($G31="Labor Hours",DK31*$K31*(1+$M31)*$ET31,DK31)</f>
        <v>0</v>
      </c>
      <c r="DZ31" s="53">
        <f>IF($G31="Labor Hours",DL31*$K31*(1+$M31)*$ET31,DL31)</f>
        <v>0</v>
      </c>
      <c r="EA31" s="53">
        <f>IF($G31="Labor Hours",DM31*$K31*(1+$M31)*$ET31,DM31)</f>
        <v>0</v>
      </c>
      <c r="EB31" s="53">
        <f>IF($G31="Labor Hours",DN31*$K31*(1+$M31)*$ET31,DN31)</f>
        <v>0</v>
      </c>
      <c r="EC31" s="53">
        <f>IF($G31="Labor Hours",DO31*$K31*(1+$M31)*$ET31,DO31)</f>
        <v>0</v>
      </c>
      <c r="ED31" s="53">
        <f>IF($G31="Labor Hours",DP31*$K31*(1+$M31)*$ET31,DP31)</f>
        <v>0</v>
      </c>
      <c r="EE31" s="53">
        <f>IF($G31="Labor Hours",DQ31*$K31*(1+$M31)*$ET31,DQ31)</f>
        <v>0</v>
      </c>
      <c r="EF31" s="53">
        <f>IF($G31="Labor Hours",DR31*$K31*(1+$M31)*$ET31,DR31)</f>
        <v>0</v>
      </c>
      <c r="EG31" s="53">
        <f>IF($G31="Labor Hours",DS31*$K31*(1+$M31)*$ET31,DS31)</f>
        <v>0</v>
      </c>
      <c r="EH31" s="53">
        <f>IF($G31="Labor Hours",DT31*$K31*(1+$M31)*$ET31,DT31)</f>
        <v>0</v>
      </c>
      <c r="EI31" s="53">
        <f>IF($G31="Labor Hours",DU31*$K31*(1+$M31)*$ET31,DU31)</f>
        <v>0</v>
      </c>
      <c r="EJ31" s="10">
        <f t="shared" si="56"/>
        <v>0</v>
      </c>
      <c r="EK31" s="54">
        <f t="shared" si="57"/>
        <v>0</v>
      </c>
      <c r="EL31" s="10">
        <f t="shared" si="58"/>
        <v>0</v>
      </c>
      <c r="EM31" s="53" cm="1">
        <f t="array" aca="1" ref="EM31" ca="1">EJ31*CELL("contents",$Q31)</f>
        <v>0</v>
      </c>
      <c r="EN31" s="53" cm="1">
        <f t="array" aca="1" ref="EN31" ca="1">EK31*CELL("contents",$Q31)</f>
        <v>0</v>
      </c>
      <c r="EO31" s="11">
        <f t="shared" si="59"/>
        <v>45108.747852030006</v>
      </c>
      <c r="EP31" s="2">
        <v>1</v>
      </c>
      <c r="EQ31" s="2">
        <f t="shared" ref="EQ31:ET31" si="75">EP31*1.0215</f>
        <v>1.0215000000000001</v>
      </c>
      <c r="ER31" s="2">
        <f t="shared" si="75"/>
        <v>1.0434622500000001</v>
      </c>
      <c r="ES31" s="2">
        <f t="shared" si="75"/>
        <v>1.0658966883750003</v>
      </c>
      <c r="ET31" s="2">
        <f t="shared" si="75"/>
        <v>1.0888134671750629</v>
      </c>
      <c r="EU31" s="53">
        <f>IF($G31="Labor Hours",$K31*$AG31*EQ31,0)</f>
        <v>0</v>
      </c>
      <c r="EV31" s="53">
        <f t="shared" si="61"/>
        <v>0</v>
      </c>
      <c r="EW31" s="69">
        <f>IF($G31="Labor Hours",$K31*$CQ31*ES31,0)</f>
        <v>45108.747852030014</v>
      </c>
      <c r="EX31" s="69">
        <f>IF($G31="Labor Hours",$K31*$DV31*ET31,0)</f>
        <v>0</v>
      </c>
      <c r="EY31" s="9">
        <f t="shared" si="63"/>
        <v>0</v>
      </c>
      <c r="EZ31" s="9">
        <f t="shared" si="38"/>
        <v>0</v>
      </c>
      <c r="FA31" s="9">
        <f t="shared" si="39"/>
        <v>0</v>
      </c>
      <c r="FB31" s="9">
        <f t="shared" si="40"/>
        <v>0</v>
      </c>
      <c r="FC31" t="s">
        <v>1534</v>
      </c>
    </row>
    <row r="32" spans="1:159" x14ac:dyDescent="0.25">
      <c r="A32" s="2">
        <v>1.2</v>
      </c>
      <c r="B32" s="2" t="s">
        <v>195</v>
      </c>
      <c r="C32" s="4" t="s">
        <v>157</v>
      </c>
      <c r="D32" s="2" t="s">
        <v>196</v>
      </c>
      <c r="E32" s="20" t="s">
        <v>196</v>
      </c>
      <c r="F32" s="2"/>
      <c r="G32" s="4" t="s">
        <v>151</v>
      </c>
      <c r="H32" s="6" t="s">
        <v>163</v>
      </c>
      <c r="I32" s="4" t="s">
        <v>167</v>
      </c>
      <c r="J32" s="7" t="s">
        <v>154</v>
      </c>
      <c r="K32" s="75">
        <v>115</v>
      </c>
      <c r="L32" s="81">
        <v>115</v>
      </c>
      <c r="M32" s="56">
        <v>0</v>
      </c>
      <c r="N32" s="86">
        <v>0</v>
      </c>
      <c r="O32" s="6" t="s">
        <v>155</v>
      </c>
      <c r="P32" s="2" t="s">
        <v>173</v>
      </c>
      <c r="Q32" s="216">
        <f>VLOOKUP(P32,Contingencies!$A$2:$D$7,4,FALSE)</f>
        <v>0.125</v>
      </c>
      <c r="R32" s="53">
        <f t="shared" si="4"/>
        <v>1838.6717874468754</v>
      </c>
      <c r="S32" s="67">
        <f t="shared" si="5"/>
        <v>0</v>
      </c>
      <c r="T32" s="14" t="s">
        <v>186</v>
      </c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2">
        <f>IF(G32="Labor Hours",SUM(U32:AF32),0)</f>
        <v>0</v>
      </c>
      <c r="AH32" s="51">
        <f t="shared" si="41"/>
        <v>0</v>
      </c>
      <c r="AI32" s="53">
        <f>IF($G32="Labor Hours",U32*$K32*(1+$M32)*$EQ32,U32)</f>
        <v>0</v>
      </c>
      <c r="AJ32" s="53">
        <f>IF($G32="Labor Hours",V32*$K32*(1+$M32)*$EQ32,V32)</f>
        <v>0</v>
      </c>
      <c r="AK32" s="53">
        <f>IF($G32="Labor Hours",W32*$K32*(1+$M32)*$EQ32,W32)</f>
        <v>0</v>
      </c>
      <c r="AL32" s="53">
        <f>IF($G32="Labor Hours",X32*$K32*(1+$M32)*$EQ32,X32)</f>
        <v>0</v>
      </c>
      <c r="AM32" s="53">
        <f>IF($G32="Labor Hours",Y32*$K32*(1+$M32)*$EQ32,Y32)</f>
        <v>0</v>
      </c>
      <c r="AN32" s="53">
        <f>IF($G32="Labor Hours",Z32*$K32*(1+$M32)*$EQ32,Z32)</f>
        <v>0</v>
      </c>
      <c r="AO32" s="53">
        <f>IF($G32="Labor Hours",AA32*$K32*(1+$M32)*$EQ32,AA32)</f>
        <v>0</v>
      </c>
      <c r="AP32" s="53">
        <f>IF($G32="Labor Hours",AB32*$K32*(1+$M32)*$EQ32,AB32)</f>
        <v>0</v>
      </c>
      <c r="AQ32" s="53">
        <f>IF($G32="Labor Hours",AC32*$K32*(1+$M32)*$EQ32,AC32)</f>
        <v>0</v>
      </c>
      <c r="AR32" s="53">
        <f>IF($G32="Labor Hours",AD32*$K32*(1+$M32)*$EQ32,AD32)</f>
        <v>0</v>
      </c>
      <c r="AS32" s="53">
        <f>IF($G32="Labor Hours",AE32*$K32*(1+$M32)*$EQ32,AE32)</f>
        <v>0</v>
      </c>
      <c r="AT32" s="53">
        <f>IF($G32="Labor Hours",AF32*$K32*(1+$M32)*$EQ32,AF32)</f>
        <v>0</v>
      </c>
      <c r="AU32" s="10">
        <f t="shared" si="42"/>
        <v>0</v>
      </c>
      <c r="AV32" s="54">
        <f>IF(G32="CapEx",0,AU32*N32)</f>
        <v>0</v>
      </c>
      <c r="AW32" s="10">
        <f t="shared" si="43"/>
        <v>0</v>
      </c>
      <c r="AX32" s="53" cm="1">
        <f t="array" aca="1" ref="AX32" ca="1">AU32*CELL("contents",$Q32)</f>
        <v>0</v>
      </c>
      <c r="AY32" s="53" cm="1">
        <f t="array" aca="1" ref="AY32" ca="1">AV32*CELL("contents",$Q32)</f>
        <v>0</v>
      </c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>
        <f t="shared" si="44"/>
        <v>0</v>
      </c>
      <c r="BM32" s="51">
        <f t="shared" si="45"/>
        <v>0</v>
      </c>
      <c r="BN32" s="53">
        <f>IF($G32="Labor Hours",AZ32*$K32*(1+$M32)*$ER32,AZ32)</f>
        <v>0</v>
      </c>
      <c r="BO32" s="53">
        <f>IF($G32="Labor Hours",BA32*$K32*(1+$M32)*$ER32,BA32)</f>
        <v>0</v>
      </c>
      <c r="BP32" s="53">
        <f>IF($G32="Labor Hours",BB32*$K32*(1+$M32)*$ER32,BB32)</f>
        <v>0</v>
      </c>
      <c r="BQ32" s="53">
        <f>IF($G32="Labor Hours",BC32*$K32*(1+$M32)*$ER32,BC32)</f>
        <v>0</v>
      </c>
      <c r="BR32" s="53">
        <f>IF($G32="Labor Hours",BD32*$K32*(1+$M32)*$ER32,BD32)</f>
        <v>0</v>
      </c>
      <c r="BS32" s="53">
        <f>IF($G32="Labor Hours",BE32*$K32*(1+$M32)*$ER32,BE32)</f>
        <v>0</v>
      </c>
      <c r="BT32" s="53">
        <f>IF($G32="Labor Hours",BF32*$K32*(1+$M32)*$ER32,BF32)</f>
        <v>0</v>
      </c>
      <c r="BU32" s="53">
        <f>IF($G32="Labor Hours",BG32*$K32*(1+$M32)*$ER32,BG32)</f>
        <v>0</v>
      </c>
      <c r="BV32" s="53">
        <f>IF($G32="Labor Hours",BH32*$K32*(1+$M32)*$ER32,BH32)</f>
        <v>0</v>
      </c>
      <c r="BW32" s="53">
        <f>IF($G32="Labor Hours",BI32*$K32*(1+$M32)*$ER32,BI32)</f>
        <v>0</v>
      </c>
      <c r="BX32" s="53">
        <f>IF($G32="Labor Hours",BJ32*$K32*(1+$M32)*$ER32,BJ32)</f>
        <v>0</v>
      </c>
      <c r="BY32" s="53">
        <f>IF($G32="Labor Hours",BK32*$K32*(1+$M32)*$ER32,BK32)</f>
        <v>0</v>
      </c>
      <c r="BZ32" s="10">
        <f t="shared" si="46"/>
        <v>0</v>
      </c>
      <c r="CA32" s="54">
        <f t="shared" si="47"/>
        <v>0</v>
      </c>
      <c r="CB32" s="10">
        <f t="shared" si="48"/>
        <v>0</v>
      </c>
      <c r="CC32" s="53" cm="1">
        <f t="array" aca="1" ref="CC32" ca="1">BZ32*CELL("contents",$Q32)</f>
        <v>0</v>
      </c>
      <c r="CD32" s="53" cm="1">
        <f t="array" aca="1" ref="CD32" ca="1">CA32*CELL("contents",$Q32)</f>
        <v>0</v>
      </c>
      <c r="CE32" s="16"/>
      <c r="CF32" s="16"/>
      <c r="CG32" s="16"/>
      <c r="CH32" s="16"/>
      <c r="CI32" s="16"/>
      <c r="CJ32" s="12">
        <v>120</v>
      </c>
      <c r="CK32" s="16"/>
      <c r="CL32" s="16"/>
      <c r="CM32" s="16"/>
      <c r="CN32" s="16"/>
      <c r="CO32" s="16"/>
      <c r="CP32" s="17"/>
      <c r="CQ32" s="2">
        <f t="shared" si="49"/>
        <v>120</v>
      </c>
      <c r="CR32" s="51">
        <f t="shared" si="50"/>
        <v>0.8</v>
      </c>
      <c r="CS32" s="53">
        <f>IF($G32="Labor Hours",CE32*$K32*(1+$M32)*$ES32,CE32)</f>
        <v>0</v>
      </c>
      <c r="CT32" s="53">
        <f>IF($G32="Labor Hours",CF32*$K32*(1+$M32)*$ES32,CF32)</f>
        <v>0</v>
      </c>
      <c r="CU32" s="53">
        <f>IF($G32="Labor Hours",CG32*$K32*(1+$M32)*$ES32,CG32)</f>
        <v>0</v>
      </c>
      <c r="CV32" s="53">
        <f>IF($G32="Labor Hours",CH32*$K32*(1+$M32)*$ES32,CH32)</f>
        <v>0</v>
      </c>
      <c r="CW32" s="53">
        <f>IF($G32="Labor Hours",CI32*$K32*(1+$M32)*$ES32,CI32)</f>
        <v>0</v>
      </c>
      <c r="CX32" s="53">
        <f>IF($G32="Labor Hours",CJ32*$K32*(1+$M32)*$ES32,CJ32)</f>
        <v>14709.374299575004</v>
      </c>
      <c r="CY32" s="53">
        <f>IF($G32="Labor Hours",CK32*$K32*(1+$M32)*$ES32,CK32)</f>
        <v>0</v>
      </c>
      <c r="CZ32" s="53">
        <f>IF($G32="Labor Hours",CL32*$K32*(1+$M32)*$ES32,CL32)</f>
        <v>0</v>
      </c>
      <c r="DA32" s="53">
        <f>IF($G32="Labor Hours",CM32*$K32*(1+$M32)*$ES32,CM32)</f>
        <v>0</v>
      </c>
      <c r="DB32" s="53">
        <f>IF($G32="Labor Hours",CN32*$K32*(1+$M32)*$ES32,CN32)</f>
        <v>0</v>
      </c>
      <c r="DC32" s="53">
        <f>IF($G32="Labor Hours",CO32*$K32*(1+$M32)*$ES32,CO32)</f>
        <v>0</v>
      </c>
      <c r="DD32" s="53">
        <f>IF($G32="Labor Hours",CP32*$K32*(1+$M32)*$ES32,CP32)</f>
        <v>0</v>
      </c>
      <c r="DE32" s="10">
        <f t="shared" si="51"/>
        <v>14709.374299575004</v>
      </c>
      <c r="DF32" s="54">
        <f t="shared" si="52"/>
        <v>0</v>
      </c>
      <c r="DG32" s="10">
        <f t="shared" si="53"/>
        <v>14709.374299575004</v>
      </c>
      <c r="DH32" s="53" cm="1">
        <f t="array" aca="1" ref="DH32" ca="1">DE32*CELL("contents",$Q32)</f>
        <v>1838.6717874468754</v>
      </c>
      <c r="DI32" s="53" cm="1">
        <f t="array" aca="1" ref="DI32" ca="1">DF32*CELL("contents",$Q32)</f>
        <v>0</v>
      </c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>
        <f t="shared" si="54"/>
        <v>0</v>
      </c>
      <c r="DW32" s="51">
        <f t="shared" si="55"/>
        <v>0</v>
      </c>
      <c r="DX32" s="53">
        <f>IF($G32="Labor Hours",DJ32*$K32*(1+$M32)*$ET32,DJ32)</f>
        <v>0</v>
      </c>
      <c r="DY32" s="53">
        <f>IF($G32="Labor Hours",DK32*$K32*(1+$M32)*$ET32,DK32)</f>
        <v>0</v>
      </c>
      <c r="DZ32" s="53">
        <f>IF($G32="Labor Hours",DL32*$K32*(1+$M32)*$ET32,DL32)</f>
        <v>0</v>
      </c>
      <c r="EA32" s="53">
        <f>IF($G32="Labor Hours",DM32*$K32*(1+$M32)*$ET32,DM32)</f>
        <v>0</v>
      </c>
      <c r="EB32" s="53">
        <f>IF($G32="Labor Hours",DN32*$K32*(1+$M32)*$ET32,DN32)</f>
        <v>0</v>
      </c>
      <c r="EC32" s="53">
        <f>IF($G32="Labor Hours",DO32*$K32*(1+$M32)*$ET32,DO32)</f>
        <v>0</v>
      </c>
      <c r="ED32" s="53">
        <f>IF($G32="Labor Hours",DP32*$K32*(1+$M32)*$ET32,DP32)</f>
        <v>0</v>
      </c>
      <c r="EE32" s="53">
        <f>IF($G32="Labor Hours",DQ32*$K32*(1+$M32)*$ET32,DQ32)</f>
        <v>0</v>
      </c>
      <c r="EF32" s="53">
        <f>IF($G32="Labor Hours",DR32*$K32*(1+$M32)*$ET32,DR32)</f>
        <v>0</v>
      </c>
      <c r="EG32" s="53">
        <f>IF($G32="Labor Hours",DS32*$K32*(1+$M32)*$ET32,DS32)</f>
        <v>0</v>
      </c>
      <c r="EH32" s="53">
        <f>IF($G32="Labor Hours",DT32*$K32*(1+$M32)*$ET32,DT32)</f>
        <v>0</v>
      </c>
      <c r="EI32" s="53">
        <f>IF($G32="Labor Hours",DU32*$K32*(1+$M32)*$ET32,DU32)</f>
        <v>0</v>
      </c>
      <c r="EJ32" s="10">
        <f t="shared" si="56"/>
        <v>0</v>
      </c>
      <c r="EK32" s="54">
        <f t="shared" si="57"/>
        <v>0</v>
      </c>
      <c r="EL32" s="10">
        <f t="shared" si="58"/>
        <v>0</v>
      </c>
      <c r="EM32" s="53" cm="1">
        <f t="array" aca="1" ref="EM32" ca="1">EJ32*CELL("contents",$Q32)</f>
        <v>0</v>
      </c>
      <c r="EN32" s="53" cm="1">
        <f t="array" aca="1" ref="EN32" ca="1">EK32*CELL("contents",$Q32)</f>
        <v>0</v>
      </c>
      <c r="EO32" s="11">
        <f t="shared" si="59"/>
        <v>14709.374299575004</v>
      </c>
      <c r="EP32" s="2">
        <v>1</v>
      </c>
      <c r="EQ32" s="2">
        <f t="shared" ref="EQ32:ET32" si="76">EP32*1.0215</f>
        <v>1.0215000000000001</v>
      </c>
      <c r="ER32" s="2">
        <f t="shared" si="76"/>
        <v>1.0434622500000001</v>
      </c>
      <c r="ES32" s="2">
        <f t="shared" si="76"/>
        <v>1.0658966883750003</v>
      </c>
      <c r="ET32" s="2">
        <f t="shared" si="76"/>
        <v>1.0888134671750629</v>
      </c>
      <c r="EU32" s="53">
        <f>IF($G32="Labor Hours",$K32*$AG32*EQ32,0)</f>
        <v>0</v>
      </c>
      <c r="EV32" s="53">
        <f t="shared" si="61"/>
        <v>0</v>
      </c>
      <c r="EW32" s="69">
        <f>IF($G32="Labor Hours",$K32*$CQ32*ES32,0)</f>
        <v>14709.374299575004</v>
      </c>
      <c r="EX32" s="69">
        <f>IF($G32="Labor Hours",$K32*$DV32*ET32,0)</f>
        <v>0</v>
      </c>
      <c r="EY32" s="9">
        <f t="shared" si="63"/>
        <v>0</v>
      </c>
      <c r="EZ32" s="9">
        <f t="shared" si="38"/>
        <v>0</v>
      </c>
      <c r="FA32" s="9">
        <f t="shared" si="39"/>
        <v>0</v>
      </c>
      <c r="FB32" s="9">
        <f t="shared" si="40"/>
        <v>0</v>
      </c>
      <c r="FC32" t="s">
        <v>1534</v>
      </c>
    </row>
    <row r="33" spans="1:159" x14ac:dyDescent="0.25">
      <c r="A33" s="2">
        <v>1.2</v>
      </c>
      <c r="B33" s="2" t="s">
        <v>197</v>
      </c>
      <c r="C33" s="4" t="s">
        <v>157</v>
      </c>
      <c r="D33" s="2" t="s">
        <v>172</v>
      </c>
      <c r="E33" s="15" t="s">
        <v>172</v>
      </c>
      <c r="F33" s="2"/>
      <c r="G33" s="4" t="s">
        <v>151</v>
      </c>
      <c r="H33" s="6" t="s">
        <v>163</v>
      </c>
      <c r="I33" s="4" t="s">
        <v>167</v>
      </c>
      <c r="J33" s="7" t="s">
        <v>154</v>
      </c>
      <c r="K33" s="75">
        <v>115</v>
      </c>
      <c r="L33" s="81">
        <v>115</v>
      </c>
      <c r="M33" s="57">
        <v>0</v>
      </c>
      <c r="N33" s="86">
        <v>0</v>
      </c>
      <c r="O33" s="6" t="s">
        <v>155</v>
      </c>
      <c r="P33" s="2" t="s">
        <v>173</v>
      </c>
      <c r="Q33" s="216">
        <f>VLOOKUP(P33,Contingencies!$A$2:$D$7,4,FALSE)</f>
        <v>0.125</v>
      </c>
      <c r="R33" s="53">
        <f t="shared" si="4"/>
        <v>3432.187336567501</v>
      </c>
      <c r="S33" s="67">
        <f t="shared" si="5"/>
        <v>0</v>
      </c>
      <c r="T33" s="14" t="s">
        <v>174</v>
      </c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2">
        <f>IF(G33="Labor Hours",SUM(U33:AF33),0)</f>
        <v>0</v>
      </c>
      <c r="AH33" s="51">
        <f t="shared" si="41"/>
        <v>0</v>
      </c>
      <c r="AI33" s="53">
        <f>IF($G33="Labor Hours",U33*$K33*(1+$M33)*$EQ33,U33)</f>
        <v>0</v>
      </c>
      <c r="AJ33" s="53">
        <f>IF($G33="Labor Hours",V33*$K33*(1+$M33)*$EQ33,V33)</f>
        <v>0</v>
      </c>
      <c r="AK33" s="53">
        <f>IF($G33="Labor Hours",W33*$K33*(1+$M33)*$EQ33,W33)</f>
        <v>0</v>
      </c>
      <c r="AL33" s="53">
        <f>IF($G33="Labor Hours",X33*$K33*(1+$M33)*$EQ33,X33)</f>
        <v>0</v>
      </c>
      <c r="AM33" s="53">
        <f>IF($G33="Labor Hours",Y33*$K33*(1+$M33)*$EQ33,Y33)</f>
        <v>0</v>
      </c>
      <c r="AN33" s="53">
        <f>IF($G33="Labor Hours",Z33*$K33*(1+$M33)*$EQ33,Z33)</f>
        <v>0</v>
      </c>
      <c r="AO33" s="53">
        <f>IF($G33="Labor Hours",AA33*$K33*(1+$M33)*$EQ33,AA33)</f>
        <v>0</v>
      </c>
      <c r="AP33" s="53">
        <f>IF($G33="Labor Hours",AB33*$K33*(1+$M33)*$EQ33,AB33)</f>
        <v>0</v>
      </c>
      <c r="AQ33" s="53">
        <f>IF($G33="Labor Hours",AC33*$K33*(1+$M33)*$EQ33,AC33)</f>
        <v>0</v>
      </c>
      <c r="AR33" s="53">
        <f>IF($G33="Labor Hours",AD33*$K33*(1+$M33)*$EQ33,AD33)</f>
        <v>0</v>
      </c>
      <c r="AS33" s="53">
        <f>IF($G33="Labor Hours",AE33*$K33*(1+$M33)*$EQ33,AE33)</f>
        <v>0</v>
      </c>
      <c r="AT33" s="53">
        <f>IF($G33="Labor Hours",AF33*$K33*(1+$M33)*$EQ33,AF33)</f>
        <v>0</v>
      </c>
      <c r="AU33" s="10">
        <f t="shared" si="42"/>
        <v>0</v>
      </c>
      <c r="AV33" s="54">
        <f>IF(G33="CapEx",0,AU33*N33)</f>
        <v>0</v>
      </c>
      <c r="AW33" s="10">
        <f t="shared" si="43"/>
        <v>0</v>
      </c>
      <c r="AX33" s="53" cm="1">
        <f t="array" aca="1" ref="AX33" ca="1">AU33*CELL("contents",$Q33)</f>
        <v>0</v>
      </c>
      <c r="AY33" s="53" cm="1">
        <f t="array" aca="1" ref="AY33" ca="1">AV33*CELL("contents",$Q33)</f>
        <v>0</v>
      </c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>
        <f t="shared" si="44"/>
        <v>0</v>
      </c>
      <c r="BM33" s="51">
        <f t="shared" si="45"/>
        <v>0</v>
      </c>
      <c r="BN33" s="53">
        <f>IF($G33="Labor Hours",AZ33*$K33*(1+$M33)*$ER33,AZ33)</f>
        <v>0</v>
      </c>
      <c r="BO33" s="53">
        <f>IF($G33="Labor Hours",BA33*$K33*(1+$M33)*$ER33,BA33)</f>
        <v>0</v>
      </c>
      <c r="BP33" s="53">
        <f>IF($G33="Labor Hours",BB33*$K33*(1+$M33)*$ER33,BB33)</f>
        <v>0</v>
      </c>
      <c r="BQ33" s="53">
        <f>IF($G33="Labor Hours",BC33*$K33*(1+$M33)*$ER33,BC33)</f>
        <v>0</v>
      </c>
      <c r="BR33" s="53">
        <f>IF($G33="Labor Hours",BD33*$K33*(1+$M33)*$ER33,BD33)</f>
        <v>0</v>
      </c>
      <c r="BS33" s="53">
        <f>IF($G33="Labor Hours",BE33*$K33*(1+$M33)*$ER33,BE33)</f>
        <v>0</v>
      </c>
      <c r="BT33" s="53">
        <f>IF($G33="Labor Hours",BF33*$K33*(1+$M33)*$ER33,BF33)</f>
        <v>0</v>
      </c>
      <c r="BU33" s="53">
        <f>IF($G33="Labor Hours",BG33*$K33*(1+$M33)*$ER33,BG33)</f>
        <v>0</v>
      </c>
      <c r="BV33" s="53">
        <f>IF($G33="Labor Hours",BH33*$K33*(1+$M33)*$ER33,BH33)</f>
        <v>0</v>
      </c>
      <c r="BW33" s="53">
        <f>IF($G33="Labor Hours",BI33*$K33*(1+$M33)*$ER33,BI33)</f>
        <v>0</v>
      </c>
      <c r="BX33" s="53">
        <f>IF($G33="Labor Hours",BJ33*$K33*(1+$M33)*$ER33,BJ33)</f>
        <v>0</v>
      </c>
      <c r="BY33" s="53">
        <f>IF($G33="Labor Hours",BK33*$K33*(1+$M33)*$ER33,BK33)</f>
        <v>0</v>
      </c>
      <c r="BZ33" s="10">
        <f t="shared" si="46"/>
        <v>0</v>
      </c>
      <c r="CA33" s="54">
        <f t="shared" si="47"/>
        <v>0</v>
      </c>
      <c r="CB33" s="10">
        <f t="shared" si="48"/>
        <v>0</v>
      </c>
      <c r="CC33" s="53" cm="1">
        <f t="array" aca="1" ref="CC33" ca="1">BZ33*CELL("contents",$Q33)</f>
        <v>0</v>
      </c>
      <c r="CD33" s="53" cm="1">
        <f t="array" aca="1" ref="CD33" ca="1">CA33*CELL("contents",$Q33)</f>
        <v>0</v>
      </c>
      <c r="CE33" s="2"/>
      <c r="CF33" s="2"/>
      <c r="CG33" s="2"/>
      <c r="CH33" s="2"/>
      <c r="CI33" s="2"/>
      <c r="CJ33" s="4"/>
      <c r="CK33" s="8">
        <v>37</v>
      </c>
      <c r="CL33" s="8">
        <v>37</v>
      </c>
      <c r="CM33" s="8">
        <v>38</v>
      </c>
      <c r="CN33" s="8">
        <v>38</v>
      </c>
      <c r="CO33" s="17">
        <v>37</v>
      </c>
      <c r="CP33" s="17">
        <v>37</v>
      </c>
      <c r="CQ33" s="2">
        <f t="shared" si="49"/>
        <v>224</v>
      </c>
      <c r="CR33" s="51">
        <f t="shared" si="50"/>
        <v>1.4933333333333332</v>
      </c>
      <c r="CS33" s="53">
        <f>IF($G33="Labor Hours",CE33*$K33*(1+$M33)*$ES33,CE33)</f>
        <v>0</v>
      </c>
      <c r="CT33" s="53">
        <f>IF($G33="Labor Hours",CF33*$K33*(1+$M33)*$ES33,CF33)</f>
        <v>0</v>
      </c>
      <c r="CU33" s="53">
        <f>IF($G33="Labor Hours",CG33*$K33*(1+$M33)*$ES33,CG33)</f>
        <v>0</v>
      </c>
      <c r="CV33" s="53">
        <f>IF($G33="Labor Hours",CH33*$K33*(1+$M33)*$ES33,CH33)</f>
        <v>0</v>
      </c>
      <c r="CW33" s="53">
        <f>IF($G33="Labor Hours",CI33*$K33*(1+$M33)*$ES33,CI33)</f>
        <v>0</v>
      </c>
      <c r="CX33" s="53">
        <f>IF($G33="Labor Hours",CJ33*$K33*(1+$M33)*$ES33,CJ33)</f>
        <v>0</v>
      </c>
      <c r="CY33" s="53">
        <f>IF($G33="Labor Hours",CK33*$K33*(1+$M33)*$ES33,CK33)</f>
        <v>4535.3904090356264</v>
      </c>
      <c r="CZ33" s="53">
        <f>IF($G33="Labor Hours",CL33*$K33*(1+$M33)*$ES33,CL33)</f>
        <v>4535.3904090356264</v>
      </c>
      <c r="DA33" s="53">
        <f>IF($G33="Labor Hours",CM33*$K33*(1+$M33)*$ES33,CM33)</f>
        <v>4657.9685281987513</v>
      </c>
      <c r="DB33" s="53">
        <f>IF($G33="Labor Hours",CN33*$K33*(1+$M33)*$ES33,CN33)</f>
        <v>4657.9685281987513</v>
      </c>
      <c r="DC33" s="53">
        <f>IF($G33="Labor Hours",CO33*$K33*(1+$M33)*$ES33,CO33)</f>
        <v>4535.3904090356264</v>
      </c>
      <c r="DD33" s="53">
        <f>IF($G33="Labor Hours",CP33*$K33*(1+$M33)*$ES33,CP33)</f>
        <v>4535.3904090356264</v>
      </c>
      <c r="DE33" s="10">
        <f t="shared" si="51"/>
        <v>27457.498692540008</v>
      </c>
      <c r="DF33" s="54">
        <f t="shared" si="52"/>
        <v>0</v>
      </c>
      <c r="DG33" s="10">
        <f t="shared" si="53"/>
        <v>27457.498692540008</v>
      </c>
      <c r="DH33" s="53" cm="1">
        <f t="array" aca="1" ref="DH33" ca="1">DE33*CELL("contents",$Q33)</f>
        <v>3432.187336567501</v>
      </c>
      <c r="DI33" s="53" cm="1">
        <f t="array" aca="1" ref="DI33" ca="1">DF33*CELL("contents",$Q33)</f>
        <v>0</v>
      </c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>
        <f t="shared" si="54"/>
        <v>0</v>
      </c>
      <c r="DW33" s="51">
        <f t="shared" si="55"/>
        <v>0</v>
      </c>
      <c r="DX33" s="53">
        <f>IF($G33="Labor Hours",DJ33*$K33*(1+$M33)*$ET33,DJ33)</f>
        <v>0</v>
      </c>
      <c r="DY33" s="53">
        <f>IF($G33="Labor Hours",DK33*$K33*(1+$M33)*$ET33,DK33)</f>
        <v>0</v>
      </c>
      <c r="DZ33" s="53">
        <f>IF($G33="Labor Hours",DL33*$K33*(1+$M33)*$ET33,DL33)</f>
        <v>0</v>
      </c>
      <c r="EA33" s="53">
        <f>IF($G33="Labor Hours",DM33*$K33*(1+$M33)*$ET33,DM33)</f>
        <v>0</v>
      </c>
      <c r="EB33" s="53">
        <f>IF($G33="Labor Hours",DN33*$K33*(1+$M33)*$ET33,DN33)</f>
        <v>0</v>
      </c>
      <c r="EC33" s="53">
        <f>IF($G33="Labor Hours",DO33*$K33*(1+$M33)*$ET33,DO33)</f>
        <v>0</v>
      </c>
      <c r="ED33" s="53">
        <f>IF($G33="Labor Hours",DP33*$K33*(1+$M33)*$ET33,DP33)</f>
        <v>0</v>
      </c>
      <c r="EE33" s="53">
        <f>IF($G33="Labor Hours",DQ33*$K33*(1+$M33)*$ET33,DQ33)</f>
        <v>0</v>
      </c>
      <c r="EF33" s="53">
        <f>IF($G33="Labor Hours",DR33*$K33*(1+$M33)*$ET33,DR33)</f>
        <v>0</v>
      </c>
      <c r="EG33" s="53">
        <f>IF($G33="Labor Hours",DS33*$K33*(1+$M33)*$ET33,DS33)</f>
        <v>0</v>
      </c>
      <c r="EH33" s="53">
        <f>IF($G33="Labor Hours",DT33*$K33*(1+$M33)*$ET33,DT33)</f>
        <v>0</v>
      </c>
      <c r="EI33" s="53">
        <f>IF($G33="Labor Hours",DU33*$K33*(1+$M33)*$ET33,DU33)</f>
        <v>0</v>
      </c>
      <c r="EJ33" s="10">
        <f t="shared" si="56"/>
        <v>0</v>
      </c>
      <c r="EK33" s="54">
        <f t="shared" si="57"/>
        <v>0</v>
      </c>
      <c r="EL33" s="10">
        <f t="shared" si="58"/>
        <v>0</v>
      </c>
      <c r="EM33" s="53" cm="1">
        <f t="array" aca="1" ref="EM33" ca="1">EJ33*CELL("contents",$Q33)</f>
        <v>0</v>
      </c>
      <c r="EN33" s="53" cm="1">
        <f t="array" aca="1" ref="EN33" ca="1">EK33*CELL("contents",$Q33)</f>
        <v>0</v>
      </c>
      <c r="EO33" s="11">
        <f t="shared" si="59"/>
        <v>27457.498692540008</v>
      </c>
      <c r="EP33" s="2">
        <v>1</v>
      </c>
      <c r="EQ33" s="2">
        <f t="shared" ref="EQ33:ET33" si="77">EP33*1.0215</f>
        <v>1.0215000000000001</v>
      </c>
      <c r="ER33" s="2">
        <f t="shared" si="77"/>
        <v>1.0434622500000001</v>
      </c>
      <c r="ES33" s="2">
        <f t="shared" si="77"/>
        <v>1.0658966883750003</v>
      </c>
      <c r="ET33" s="2">
        <f t="shared" si="77"/>
        <v>1.0888134671750629</v>
      </c>
      <c r="EU33" s="53">
        <f>IF($G33="Labor Hours",$K33*$AG33*EQ33,0)</f>
        <v>0</v>
      </c>
      <c r="EV33" s="53">
        <f t="shared" si="61"/>
        <v>0</v>
      </c>
      <c r="EW33" s="69">
        <f>IF($G33="Labor Hours",$K33*$CQ33*ES33,0)</f>
        <v>27457.498692540008</v>
      </c>
      <c r="EX33" s="69">
        <f>IF($G33="Labor Hours",$K33*$DV33*ET33,0)</f>
        <v>0</v>
      </c>
      <c r="EY33" s="9">
        <f t="shared" si="63"/>
        <v>0</v>
      </c>
      <c r="EZ33" s="9">
        <f t="shared" si="38"/>
        <v>0</v>
      </c>
      <c r="FA33" s="9">
        <f t="shared" si="39"/>
        <v>0</v>
      </c>
      <c r="FB33" s="9">
        <f t="shared" si="40"/>
        <v>0</v>
      </c>
      <c r="FC33" t="s">
        <v>1534</v>
      </c>
    </row>
    <row r="34" spans="1:159" x14ac:dyDescent="0.25">
      <c r="A34" s="2">
        <v>1.2</v>
      </c>
      <c r="B34" s="2" t="s">
        <v>198</v>
      </c>
      <c r="C34" s="4" t="s">
        <v>157</v>
      </c>
      <c r="D34" s="2" t="s">
        <v>176</v>
      </c>
      <c r="E34" s="15" t="s">
        <v>176</v>
      </c>
      <c r="F34" s="2"/>
      <c r="G34" s="4" t="s">
        <v>151</v>
      </c>
      <c r="H34" s="6" t="s">
        <v>163</v>
      </c>
      <c r="I34" s="4" t="s">
        <v>167</v>
      </c>
      <c r="J34" s="7" t="s">
        <v>154</v>
      </c>
      <c r="K34" s="75">
        <v>115</v>
      </c>
      <c r="L34" s="81">
        <v>115</v>
      </c>
      <c r="M34" s="57">
        <v>0</v>
      </c>
      <c r="N34" s="86">
        <v>0</v>
      </c>
      <c r="O34" s="6" t="s">
        <v>155</v>
      </c>
      <c r="P34" s="2" t="s">
        <v>173</v>
      </c>
      <c r="Q34" s="216">
        <f>VLOOKUP(P34,Contingencies!$A$2:$D$7,4,FALSE)</f>
        <v>0.125</v>
      </c>
      <c r="R34" s="53">
        <f t="shared" si="4"/>
        <v>1225.7811916312503</v>
      </c>
      <c r="S34" s="67">
        <f t="shared" si="5"/>
        <v>0</v>
      </c>
      <c r="T34" s="14" t="s">
        <v>177</v>
      </c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2">
        <f>IF(G34="Labor Hours",SUM(U34:AF34),0)</f>
        <v>0</v>
      </c>
      <c r="AH34" s="51">
        <f t="shared" si="41"/>
        <v>0</v>
      </c>
      <c r="AI34" s="53">
        <f>IF($G34="Labor Hours",U34*$K34*(1+$M34)*$EQ34,U34)</f>
        <v>0</v>
      </c>
      <c r="AJ34" s="53">
        <f>IF($G34="Labor Hours",V34*$K34*(1+$M34)*$EQ34,V34)</f>
        <v>0</v>
      </c>
      <c r="AK34" s="53">
        <f>IF($G34="Labor Hours",W34*$K34*(1+$M34)*$EQ34,W34)</f>
        <v>0</v>
      </c>
      <c r="AL34" s="53">
        <f>IF($G34="Labor Hours",X34*$K34*(1+$M34)*$EQ34,X34)</f>
        <v>0</v>
      </c>
      <c r="AM34" s="53">
        <f>IF($G34="Labor Hours",Y34*$K34*(1+$M34)*$EQ34,Y34)</f>
        <v>0</v>
      </c>
      <c r="AN34" s="53">
        <f>IF($G34="Labor Hours",Z34*$K34*(1+$M34)*$EQ34,Z34)</f>
        <v>0</v>
      </c>
      <c r="AO34" s="53">
        <f>IF($G34="Labor Hours",AA34*$K34*(1+$M34)*$EQ34,AA34)</f>
        <v>0</v>
      </c>
      <c r="AP34" s="53">
        <f>IF($G34="Labor Hours",AB34*$K34*(1+$M34)*$EQ34,AB34)</f>
        <v>0</v>
      </c>
      <c r="AQ34" s="53">
        <f>IF($G34="Labor Hours",AC34*$K34*(1+$M34)*$EQ34,AC34)</f>
        <v>0</v>
      </c>
      <c r="AR34" s="53">
        <f>IF($G34="Labor Hours",AD34*$K34*(1+$M34)*$EQ34,AD34)</f>
        <v>0</v>
      </c>
      <c r="AS34" s="53">
        <f>IF($G34="Labor Hours",AE34*$K34*(1+$M34)*$EQ34,AE34)</f>
        <v>0</v>
      </c>
      <c r="AT34" s="53">
        <f>IF($G34="Labor Hours",AF34*$K34*(1+$M34)*$EQ34,AF34)</f>
        <v>0</v>
      </c>
      <c r="AU34" s="10">
        <f t="shared" si="42"/>
        <v>0</v>
      </c>
      <c r="AV34" s="54">
        <f>IF(G34="CapEx",0,AU34*N34)</f>
        <v>0</v>
      </c>
      <c r="AW34" s="10">
        <f t="shared" si="43"/>
        <v>0</v>
      </c>
      <c r="AX34" s="53" cm="1">
        <f t="array" aca="1" ref="AX34" ca="1">AU34*CELL("contents",$Q34)</f>
        <v>0</v>
      </c>
      <c r="AY34" s="53" cm="1">
        <f t="array" aca="1" ref="AY34" ca="1">AV34*CELL("contents",$Q34)</f>
        <v>0</v>
      </c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>
        <f t="shared" si="44"/>
        <v>0</v>
      </c>
      <c r="BM34" s="51">
        <f t="shared" si="45"/>
        <v>0</v>
      </c>
      <c r="BN34" s="53">
        <f>IF($G34="Labor Hours",AZ34*$K34*(1+$M34)*$ER34,AZ34)</f>
        <v>0</v>
      </c>
      <c r="BO34" s="53">
        <f>IF($G34="Labor Hours",BA34*$K34*(1+$M34)*$ER34,BA34)</f>
        <v>0</v>
      </c>
      <c r="BP34" s="53">
        <f>IF($G34="Labor Hours",BB34*$K34*(1+$M34)*$ER34,BB34)</f>
        <v>0</v>
      </c>
      <c r="BQ34" s="53">
        <f>IF($G34="Labor Hours",BC34*$K34*(1+$M34)*$ER34,BC34)</f>
        <v>0</v>
      </c>
      <c r="BR34" s="53">
        <f>IF($G34="Labor Hours",BD34*$K34*(1+$M34)*$ER34,BD34)</f>
        <v>0</v>
      </c>
      <c r="BS34" s="53">
        <f>IF($G34="Labor Hours",BE34*$K34*(1+$M34)*$ER34,BE34)</f>
        <v>0</v>
      </c>
      <c r="BT34" s="53">
        <f>IF($G34="Labor Hours",BF34*$K34*(1+$M34)*$ER34,BF34)</f>
        <v>0</v>
      </c>
      <c r="BU34" s="53">
        <f>IF($G34="Labor Hours",BG34*$K34*(1+$M34)*$ER34,BG34)</f>
        <v>0</v>
      </c>
      <c r="BV34" s="53">
        <f>IF($G34="Labor Hours",BH34*$K34*(1+$M34)*$ER34,BH34)</f>
        <v>0</v>
      </c>
      <c r="BW34" s="53">
        <f>IF($G34="Labor Hours",BI34*$K34*(1+$M34)*$ER34,BI34)</f>
        <v>0</v>
      </c>
      <c r="BX34" s="53">
        <f>IF($G34="Labor Hours",BJ34*$K34*(1+$M34)*$ER34,BJ34)</f>
        <v>0</v>
      </c>
      <c r="BY34" s="53">
        <f>IF($G34="Labor Hours",BK34*$K34*(1+$M34)*$ER34,BK34)</f>
        <v>0</v>
      </c>
      <c r="BZ34" s="10">
        <f t="shared" si="46"/>
        <v>0</v>
      </c>
      <c r="CA34" s="54">
        <f t="shared" si="47"/>
        <v>0</v>
      </c>
      <c r="CB34" s="10">
        <f t="shared" si="48"/>
        <v>0</v>
      </c>
      <c r="CC34" s="53" cm="1">
        <f t="array" aca="1" ref="CC34" ca="1">BZ34*CELL("contents",$Q34)</f>
        <v>0</v>
      </c>
      <c r="CD34" s="53" cm="1">
        <f t="array" aca="1" ref="CD34" ca="1">CA34*CELL("contents",$Q34)</f>
        <v>0</v>
      </c>
      <c r="CE34" s="16"/>
      <c r="CF34" s="16"/>
      <c r="CG34" s="16"/>
      <c r="CH34" s="16"/>
      <c r="CI34" s="16"/>
      <c r="CJ34" s="16"/>
      <c r="CK34" s="16"/>
      <c r="CL34" s="16"/>
      <c r="CM34" s="12">
        <v>40</v>
      </c>
      <c r="CN34" s="12">
        <v>40</v>
      </c>
      <c r="CO34" s="16"/>
      <c r="CP34" s="17"/>
      <c r="CQ34" s="2">
        <f t="shared" si="49"/>
        <v>80</v>
      </c>
      <c r="CR34" s="51">
        <f t="shared" si="50"/>
        <v>0.53333333333333333</v>
      </c>
      <c r="CS34" s="53">
        <f>IF($G34="Labor Hours",CE34*$K34*(1+$M34)*$ES34,CE34)</f>
        <v>0</v>
      </c>
      <c r="CT34" s="53">
        <f>IF($G34="Labor Hours",CF34*$K34*(1+$M34)*$ES34,CF34)</f>
        <v>0</v>
      </c>
      <c r="CU34" s="53">
        <f>IF($G34="Labor Hours",CG34*$K34*(1+$M34)*$ES34,CG34)</f>
        <v>0</v>
      </c>
      <c r="CV34" s="53">
        <f>IF($G34="Labor Hours",CH34*$K34*(1+$M34)*$ES34,CH34)</f>
        <v>0</v>
      </c>
      <c r="CW34" s="53">
        <f>IF($G34="Labor Hours",CI34*$K34*(1+$M34)*$ES34,CI34)</f>
        <v>0</v>
      </c>
      <c r="CX34" s="53">
        <f>IF($G34="Labor Hours",CJ34*$K34*(1+$M34)*$ES34,CJ34)</f>
        <v>0</v>
      </c>
      <c r="CY34" s="53">
        <f>IF($G34="Labor Hours",CK34*$K34*(1+$M34)*$ES34,CK34)</f>
        <v>0</v>
      </c>
      <c r="CZ34" s="53">
        <f>IF($G34="Labor Hours",CL34*$K34*(1+$M34)*$ES34,CL34)</f>
        <v>0</v>
      </c>
      <c r="DA34" s="53">
        <f>IF($G34="Labor Hours",CM34*$K34*(1+$M34)*$ES34,CM34)</f>
        <v>4903.1247665250012</v>
      </c>
      <c r="DB34" s="53">
        <f>IF($G34="Labor Hours",CN34*$K34*(1+$M34)*$ES34,CN34)</f>
        <v>4903.1247665250012</v>
      </c>
      <c r="DC34" s="53">
        <f>IF($G34="Labor Hours",CO34*$K34*(1+$M34)*$ES34,CO34)</f>
        <v>0</v>
      </c>
      <c r="DD34" s="53">
        <f>IF($G34="Labor Hours",CP34*$K34*(1+$M34)*$ES34,CP34)</f>
        <v>0</v>
      </c>
      <c r="DE34" s="10">
        <f t="shared" si="51"/>
        <v>9806.2495330500024</v>
      </c>
      <c r="DF34" s="54">
        <f t="shared" si="52"/>
        <v>0</v>
      </c>
      <c r="DG34" s="10">
        <f t="shared" si="53"/>
        <v>9806.2495330500024</v>
      </c>
      <c r="DH34" s="53" cm="1">
        <f t="array" aca="1" ref="DH34" ca="1">DE34*CELL("contents",$Q34)</f>
        <v>1225.7811916312503</v>
      </c>
      <c r="DI34" s="53" cm="1">
        <f t="array" aca="1" ref="DI34" ca="1">DF34*CELL("contents",$Q34)</f>
        <v>0</v>
      </c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>
        <f t="shared" si="54"/>
        <v>0</v>
      </c>
      <c r="DW34" s="51">
        <f t="shared" si="55"/>
        <v>0</v>
      </c>
      <c r="DX34" s="53">
        <f>IF($G34="Labor Hours",DJ34*$K34*(1+$M34)*$ET34,DJ34)</f>
        <v>0</v>
      </c>
      <c r="DY34" s="53">
        <f>IF($G34="Labor Hours",DK34*$K34*(1+$M34)*$ET34,DK34)</f>
        <v>0</v>
      </c>
      <c r="DZ34" s="53">
        <f>IF($G34="Labor Hours",DL34*$K34*(1+$M34)*$ET34,DL34)</f>
        <v>0</v>
      </c>
      <c r="EA34" s="53">
        <f>IF($G34="Labor Hours",DM34*$K34*(1+$M34)*$ET34,DM34)</f>
        <v>0</v>
      </c>
      <c r="EB34" s="53">
        <f>IF($G34="Labor Hours",DN34*$K34*(1+$M34)*$ET34,DN34)</f>
        <v>0</v>
      </c>
      <c r="EC34" s="53">
        <f>IF($G34="Labor Hours",DO34*$K34*(1+$M34)*$ET34,DO34)</f>
        <v>0</v>
      </c>
      <c r="ED34" s="53">
        <f>IF($G34="Labor Hours",DP34*$K34*(1+$M34)*$ET34,DP34)</f>
        <v>0</v>
      </c>
      <c r="EE34" s="53">
        <f>IF($G34="Labor Hours",DQ34*$K34*(1+$M34)*$ET34,DQ34)</f>
        <v>0</v>
      </c>
      <c r="EF34" s="53">
        <f>IF($G34="Labor Hours",DR34*$K34*(1+$M34)*$ET34,DR34)</f>
        <v>0</v>
      </c>
      <c r="EG34" s="53">
        <f>IF($G34="Labor Hours",DS34*$K34*(1+$M34)*$ET34,DS34)</f>
        <v>0</v>
      </c>
      <c r="EH34" s="53">
        <f>IF($G34="Labor Hours",DT34*$K34*(1+$M34)*$ET34,DT34)</f>
        <v>0</v>
      </c>
      <c r="EI34" s="53">
        <f>IF($G34="Labor Hours",DU34*$K34*(1+$M34)*$ET34,DU34)</f>
        <v>0</v>
      </c>
      <c r="EJ34" s="10">
        <f t="shared" si="56"/>
        <v>0</v>
      </c>
      <c r="EK34" s="54">
        <f t="shared" si="57"/>
        <v>0</v>
      </c>
      <c r="EL34" s="10">
        <f t="shared" si="58"/>
        <v>0</v>
      </c>
      <c r="EM34" s="53" cm="1">
        <f t="array" aca="1" ref="EM34" ca="1">EJ34*CELL("contents",$Q34)</f>
        <v>0</v>
      </c>
      <c r="EN34" s="53" cm="1">
        <f t="array" aca="1" ref="EN34" ca="1">EK34*CELL("contents",$Q34)</f>
        <v>0</v>
      </c>
      <c r="EO34" s="11">
        <f t="shared" si="59"/>
        <v>9806.2495330500024</v>
      </c>
      <c r="EP34" s="2">
        <v>1</v>
      </c>
      <c r="EQ34" s="2">
        <f t="shared" ref="EQ34:ET34" si="78">EP34*1.0215</f>
        <v>1.0215000000000001</v>
      </c>
      <c r="ER34" s="2">
        <f t="shared" si="78"/>
        <v>1.0434622500000001</v>
      </c>
      <c r="ES34" s="2">
        <f t="shared" si="78"/>
        <v>1.0658966883750003</v>
      </c>
      <c r="ET34" s="2">
        <f t="shared" si="78"/>
        <v>1.0888134671750629</v>
      </c>
      <c r="EU34" s="53">
        <f>IF($G34="Labor Hours",$K34*$AG34*EQ34,0)</f>
        <v>0</v>
      </c>
      <c r="EV34" s="53">
        <f t="shared" si="61"/>
        <v>0</v>
      </c>
      <c r="EW34" s="69">
        <f>IF($G34="Labor Hours",$K34*$CQ34*ES34,0)</f>
        <v>9806.2495330500024</v>
      </c>
      <c r="EX34" s="69">
        <f>IF($G34="Labor Hours",$K34*$DV34*ET34,0)</f>
        <v>0</v>
      </c>
      <c r="EY34" s="9">
        <f t="shared" si="63"/>
        <v>0</v>
      </c>
      <c r="EZ34" s="9">
        <f t="shared" si="38"/>
        <v>0</v>
      </c>
      <c r="FA34" s="9">
        <f t="shared" si="39"/>
        <v>0</v>
      </c>
      <c r="FB34" s="9">
        <f t="shared" si="40"/>
        <v>0</v>
      </c>
      <c r="FC34" t="s">
        <v>1534</v>
      </c>
    </row>
    <row r="35" spans="1:159" x14ac:dyDescent="0.25">
      <c r="A35" s="2">
        <v>1.2</v>
      </c>
      <c r="B35" s="2" t="s">
        <v>199</v>
      </c>
      <c r="C35" s="4" t="s">
        <v>157</v>
      </c>
      <c r="D35" s="2" t="s">
        <v>200</v>
      </c>
      <c r="E35" s="15" t="s">
        <v>200</v>
      </c>
      <c r="F35" s="2"/>
      <c r="G35" s="4" t="s">
        <v>151</v>
      </c>
      <c r="H35" s="6" t="s">
        <v>163</v>
      </c>
      <c r="I35" s="4" t="s">
        <v>167</v>
      </c>
      <c r="J35" s="7" t="s">
        <v>154</v>
      </c>
      <c r="K35" s="75">
        <v>115</v>
      </c>
      <c r="L35" s="81">
        <v>115</v>
      </c>
      <c r="M35" s="57">
        <v>0</v>
      </c>
      <c r="N35" s="86">
        <v>0</v>
      </c>
      <c r="O35" s="6" t="s">
        <v>155</v>
      </c>
      <c r="P35" s="2" t="s">
        <v>173</v>
      </c>
      <c r="Q35" s="216">
        <f>VLOOKUP(P35,Contingencies!$A$2:$D$7,4,FALSE)</f>
        <v>0.125</v>
      </c>
      <c r="R35" s="53">
        <f t="shared" si="4"/>
        <v>2941.8748599150008</v>
      </c>
      <c r="S35" s="67">
        <f t="shared" si="5"/>
        <v>0</v>
      </c>
      <c r="T35" s="14" t="s">
        <v>201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2">
        <f>IF(G35="Labor Hours",SUM(U35:AF35),0)</f>
        <v>0</v>
      </c>
      <c r="AH35" s="51">
        <f t="shared" si="41"/>
        <v>0</v>
      </c>
      <c r="AI35" s="53">
        <f>IF($G35="Labor Hours",U35*$K35*(1+$M35)*$EQ35,U35)</f>
        <v>0</v>
      </c>
      <c r="AJ35" s="53">
        <f>IF($G35="Labor Hours",V35*$K35*(1+$M35)*$EQ35,V35)</f>
        <v>0</v>
      </c>
      <c r="AK35" s="53">
        <f>IF($G35="Labor Hours",W35*$K35*(1+$M35)*$EQ35,W35)</f>
        <v>0</v>
      </c>
      <c r="AL35" s="53">
        <f>IF($G35="Labor Hours",X35*$K35*(1+$M35)*$EQ35,X35)</f>
        <v>0</v>
      </c>
      <c r="AM35" s="53">
        <f>IF($G35="Labor Hours",Y35*$K35*(1+$M35)*$EQ35,Y35)</f>
        <v>0</v>
      </c>
      <c r="AN35" s="53">
        <f>IF($G35="Labor Hours",Z35*$K35*(1+$M35)*$EQ35,Z35)</f>
        <v>0</v>
      </c>
      <c r="AO35" s="53">
        <f>IF($G35="Labor Hours",AA35*$K35*(1+$M35)*$EQ35,AA35)</f>
        <v>0</v>
      </c>
      <c r="AP35" s="53">
        <f>IF($G35="Labor Hours",AB35*$K35*(1+$M35)*$EQ35,AB35)</f>
        <v>0</v>
      </c>
      <c r="AQ35" s="53">
        <f>IF($G35="Labor Hours",AC35*$K35*(1+$M35)*$EQ35,AC35)</f>
        <v>0</v>
      </c>
      <c r="AR35" s="53">
        <f>IF($G35="Labor Hours",AD35*$K35*(1+$M35)*$EQ35,AD35)</f>
        <v>0</v>
      </c>
      <c r="AS35" s="53">
        <f>IF($G35="Labor Hours",AE35*$K35*(1+$M35)*$EQ35,AE35)</f>
        <v>0</v>
      </c>
      <c r="AT35" s="53">
        <f>IF($G35="Labor Hours",AF35*$K35*(1+$M35)*$EQ35,AF35)</f>
        <v>0</v>
      </c>
      <c r="AU35" s="10">
        <f t="shared" si="42"/>
        <v>0</v>
      </c>
      <c r="AV35" s="54">
        <f>IF(G35="CapEx",0,AU35*N35)</f>
        <v>0</v>
      </c>
      <c r="AW35" s="10">
        <f t="shared" si="43"/>
        <v>0</v>
      </c>
      <c r="AX35" s="53" cm="1">
        <f t="array" aca="1" ref="AX35" ca="1">AU35*CELL("contents",$Q35)</f>
        <v>0</v>
      </c>
      <c r="AY35" s="53" cm="1">
        <f t="array" aca="1" ref="AY35" ca="1">AV35*CELL("contents",$Q35)</f>
        <v>0</v>
      </c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>
        <f t="shared" si="44"/>
        <v>0</v>
      </c>
      <c r="BM35" s="51">
        <f t="shared" si="45"/>
        <v>0</v>
      </c>
      <c r="BN35" s="53">
        <f>IF($G35="Labor Hours",AZ35*$K35*(1+$M35)*$ER35,AZ35)</f>
        <v>0</v>
      </c>
      <c r="BO35" s="53">
        <f>IF($G35="Labor Hours",BA35*$K35*(1+$M35)*$ER35,BA35)</f>
        <v>0</v>
      </c>
      <c r="BP35" s="53">
        <f>IF($G35="Labor Hours",BB35*$K35*(1+$M35)*$ER35,BB35)</f>
        <v>0</v>
      </c>
      <c r="BQ35" s="53">
        <f>IF($G35="Labor Hours",BC35*$K35*(1+$M35)*$ER35,BC35)</f>
        <v>0</v>
      </c>
      <c r="BR35" s="53">
        <f>IF($G35="Labor Hours",BD35*$K35*(1+$M35)*$ER35,BD35)</f>
        <v>0</v>
      </c>
      <c r="BS35" s="53">
        <f>IF($G35="Labor Hours",BE35*$K35*(1+$M35)*$ER35,BE35)</f>
        <v>0</v>
      </c>
      <c r="BT35" s="53">
        <f>IF($G35="Labor Hours",BF35*$K35*(1+$M35)*$ER35,BF35)</f>
        <v>0</v>
      </c>
      <c r="BU35" s="53">
        <f>IF($G35="Labor Hours",BG35*$K35*(1+$M35)*$ER35,BG35)</f>
        <v>0</v>
      </c>
      <c r="BV35" s="53">
        <f>IF($G35="Labor Hours",BH35*$K35*(1+$M35)*$ER35,BH35)</f>
        <v>0</v>
      </c>
      <c r="BW35" s="53">
        <f>IF($G35="Labor Hours",BI35*$K35*(1+$M35)*$ER35,BI35)</f>
        <v>0</v>
      </c>
      <c r="BX35" s="53">
        <f>IF($G35="Labor Hours",BJ35*$K35*(1+$M35)*$ER35,BJ35)</f>
        <v>0</v>
      </c>
      <c r="BY35" s="53">
        <f>IF($G35="Labor Hours",BK35*$K35*(1+$M35)*$ER35,BK35)</f>
        <v>0</v>
      </c>
      <c r="BZ35" s="10">
        <f t="shared" si="46"/>
        <v>0</v>
      </c>
      <c r="CA35" s="54">
        <f t="shared" si="47"/>
        <v>0</v>
      </c>
      <c r="CB35" s="10">
        <f t="shared" si="48"/>
        <v>0</v>
      </c>
      <c r="CC35" s="53" cm="1">
        <f t="array" aca="1" ref="CC35" ca="1">BZ35*CELL("contents",$Q35)</f>
        <v>0</v>
      </c>
      <c r="CD35" s="53" cm="1">
        <f t="array" aca="1" ref="CD35" ca="1">CA35*CELL("contents",$Q35)</f>
        <v>0</v>
      </c>
      <c r="CE35" s="16"/>
      <c r="CF35" s="16"/>
      <c r="CG35" s="16"/>
      <c r="CH35" s="16"/>
      <c r="CI35" s="16"/>
      <c r="CJ35" s="16"/>
      <c r="CK35" s="16"/>
      <c r="CL35" s="16"/>
      <c r="CM35" s="16"/>
      <c r="CN35" s="12">
        <v>192</v>
      </c>
      <c r="CO35" s="16"/>
      <c r="CP35" s="17"/>
      <c r="CQ35" s="2">
        <f t="shared" si="49"/>
        <v>192</v>
      </c>
      <c r="CR35" s="51">
        <f t="shared" si="50"/>
        <v>1.28</v>
      </c>
      <c r="CS35" s="53">
        <f>IF($G35="Labor Hours",CE35*$K35*(1+$M35)*$ES35,CE35)</f>
        <v>0</v>
      </c>
      <c r="CT35" s="53">
        <f>IF($G35="Labor Hours",CF35*$K35*(1+$M35)*$ES35,CF35)</f>
        <v>0</v>
      </c>
      <c r="CU35" s="53">
        <f>IF($G35="Labor Hours",CG35*$K35*(1+$M35)*$ES35,CG35)</f>
        <v>0</v>
      </c>
      <c r="CV35" s="53">
        <f>IF($G35="Labor Hours",CH35*$K35*(1+$M35)*$ES35,CH35)</f>
        <v>0</v>
      </c>
      <c r="CW35" s="53">
        <f>IF($G35="Labor Hours",CI35*$K35*(1+$M35)*$ES35,CI35)</f>
        <v>0</v>
      </c>
      <c r="CX35" s="53">
        <f>IF($G35="Labor Hours",CJ35*$K35*(1+$M35)*$ES35,CJ35)</f>
        <v>0</v>
      </c>
      <c r="CY35" s="53">
        <f>IF($G35="Labor Hours",CK35*$K35*(1+$M35)*$ES35,CK35)</f>
        <v>0</v>
      </c>
      <c r="CZ35" s="53">
        <f>IF($G35="Labor Hours",CL35*$K35*(1+$M35)*$ES35,CL35)</f>
        <v>0</v>
      </c>
      <c r="DA35" s="53">
        <f>IF($G35="Labor Hours",CM35*$K35*(1+$M35)*$ES35,CM35)</f>
        <v>0</v>
      </c>
      <c r="DB35" s="53">
        <f>IF($G35="Labor Hours",CN35*$K35*(1+$M35)*$ES35,CN35)</f>
        <v>23534.998879320006</v>
      </c>
      <c r="DC35" s="53">
        <f>IF($G35="Labor Hours",CO35*$K35*(1+$M35)*$ES35,CO35)</f>
        <v>0</v>
      </c>
      <c r="DD35" s="53">
        <f>IF($G35="Labor Hours",CP35*$K35*(1+$M35)*$ES35,CP35)</f>
        <v>0</v>
      </c>
      <c r="DE35" s="10">
        <f t="shared" si="51"/>
        <v>23534.998879320006</v>
      </c>
      <c r="DF35" s="54">
        <f t="shared" si="52"/>
        <v>0</v>
      </c>
      <c r="DG35" s="10">
        <f t="shared" si="53"/>
        <v>23534.998879320006</v>
      </c>
      <c r="DH35" s="53" cm="1">
        <f t="array" aca="1" ref="DH35" ca="1">DE35*CELL("contents",$Q35)</f>
        <v>2941.8748599150008</v>
      </c>
      <c r="DI35" s="53" cm="1">
        <f t="array" aca="1" ref="DI35" ca="1">DF35*CELL("contents",$Q35)</f>
        <v>0</v>
      </c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>
        <f t="shared" si="54"/>
        <v>0</v>
      </c>
      <c r="DW35" s="51">
        <f t="shared" si="55"/>
        <v>0</v>
      </c>
      <c r="DX35" s="53">
        <f>IF($G35="Labor Hours",DJ35*$K35*(1+$M35)*$ET35,DJ35)</f>
        <v>0</v>
      </c>
      <c r="DY35" s="53">
        <f>IF($G35="Labor Hours",DK35*$K35*(1+$M35)*$ET35,DK35)</f>
        <v>0</v>
      </c>
      <c r="DZ35" s="53">
        <f>IF($G35="Labor Hours",DL35*$K35*(1+$M35)*$ET35,DL35)</f>
        <v>0</v>
      </c>
      <c r="EA35" s="53">
        <f>IF($G35="Labor Hours",DM35*$K35*(1+$M35)*$ET35,DM35)</f>
        <v>0</v>
      </c>
      <c r="EB35" s="53">
        <f>IF($G35="Labor Hours",DN35*$K35*(1+$M35)*$ET35,DN35)</f>
        <v>0</v>
      </c>
      <c r="EC35" s="53">
        <f>IF($G35="Labor Hours",DO35*$K35*(1+$M35)*$ET35,DO35)</f>
        <v>0</v>
      </c>
      <c r="ED35" s="53">
        <f>IF($G35="Labor Hours",DP35*$K35*(1+$M35)*$ET35,DP35)</f>
        <v>0</v>
      </c>
      <c r="EE35" s="53">
        <f>IF($G35="Labor Hours",DQ35*$K35*(1+$M35)*$ET35,DQ35)</f>
        <v>0</v>
      </c>
      <c r="EF35" s="53">
        <f>IF($G35="Labor Hours",DR35*$K35*(1+$M35)*$ET35,DR35)</f>
        <v>0</v>
      </c>
      <c r="EG35" s="53">
        <f>IF($G35="Labor Hours",DS35*$K35*(1+$M35)*$ET35,DS35)</f>
        <v>0</v>
      </c>
      <c r="EH35" s="53">
        <f>IF($G35="Labor Hours",DT35*$K35*(1+$M35)*$ET35,DT35)</f>
        <v>0</v>
      </c>
      <c r="EI35" s="53">
        <f>IF($G35="Labor Hours",DU35*$K35*(1+$M35)*$ET35,DU35)</f>
        <v>0</v>
      </c>
      <c r="EJ35" s="10">
        <f t="shared" si="56"/>
        <v>0</v>
      </c>
      <c r="EK35" s="54">
        <f t="shared" si="57"/>
        <v>0</v>
      </c>
      <c r="EL35" s="10">
        <f t="shared" si="58"/>
        <v>0</v>
      </c>
      <c r="EM35" s="53" cm="1">
        <f t="array" aca="1" ref="EM35" ca="1">EJ35*CELL("contents",$Q35)</f>
        <v>0</v>
      </c>
      <c r="EN35" s="53" cm="1">
        <f t="array" aca="1" ref="EN35" ca="1">EK35*CELL("contents",$Q35)</f>
        <v>0</v>
      </c>
      <c r="EO35" s="11">
        <f t="shared" si="59"/>
        <v>23534.998879320006</v>
      </c>
      <c r="EP35" s="2">
        <v>1</v>
      </c>
      <c r="EQ35" s="2">
        <f t="shared" ref="EQ35:ET35" si="79">EP35*1.0215</f>
        <v>1.0215000000000001</v>
      </c>
      <c r="ER35" s="2">
        <f t="shared" si="79"/>
        <v>1.0434622500000001</v>
      </c>
      <c r="ES35" s="2">
        <f t="shared" si="79"/>
        <v>1.0658966883750003</v>
      </c>
      <c r="ET35" s="2">
        <f t="shared" si="79"/>
        <v>1.0888134671750629</v>
      </c>
      <c r="EU35" s="53">
        <f>IF($G35="Labor Hours",$K35*$AG35*EQ35,0)</f>
        <v>0</v>
      </c>
      <c r="EV35" s="53">
        <f t="shared" si="61"/>
        <v>0</v>
      </c>
      <c r="EW35" s="69">
        <f>IF($G35="Labor Hours",$K35*$CQ35*ES35,0)</f>
        <v>23534.998879320006</v>
      </c>
      <c r="EX35" s="69">
        <f>IF($G35="Labor Hours",$K35*$DV35*ET35,0)</f>
        <v>0</v>
      </c>
      <c r="EY35" s="9">
        <f t="shared" si="63"/>
        <v>0</v>
      </c>
      <c r="EZ35" s="9">
        <f t="shared" si="38"/>
        <v>0</v>
      </c>
      <c r="FA35" s="9">
        <f t="shared" si="39"/>
        <v>0</v>
      </c>
      <c r="FB35" s="9">
        <f t="shared" si="40"/>
        <v>0</v>
      </c>
      <c r="FC35" t="s">
        <v>1534</v>
      </c>
    </row>
    <row r="36" spans="1:159" x14ac:dyDescent="0.25">
      <c r="A36" s="2">
        <v>1.2</v>
      </c>
      <c r="B36" s="2" t="s">
        <v>202</v>
      </c>
      <c r="C36" s="4" t="s">
        <v>157</v>
      </c>
      <c r="D36" s="2" t="s">
        <v>203</v>
      </c>
      <c r="E36" s="15" t="s">
        <v>204</v>
      </c>
      <c r="F36" s="2" t="s">
        <v>158</v>
      </c>
      <c r="G36" s="4" t="s">
        <v>151</v>
      </c>
      <c r="H36" s="6" t="s">
        <v>163</v>
      </c>
      <c r="I36" s="4" t="s">
        <v>159</v>
      </c>
      <c r="J36" s="7" t="s">
        <v>154</v>
      </c>
      <c r="K36" s="75">
        <v>115</v>
      </c>
      <c r="L36" s="81">
        <v>115</v>
      </c>
      <c r="M36" s="56">
        <v>0</v>
      </c>
      <c r="N36" s="86">
        <v>0</v>
      </c>
      <c r="O36" s="6" t="s">
        <v>155</v>
      </c>
      <c r="P36" s="2" t="s">
        <v>156</v>
      </c>
      <c r="Q36" s="216">
        <f>VLOOKUP(P36,Contingencies!$A$2:$D$7,4,FALSE)</f>
        <v>0.09</v>
      </c>
      <c r="R36" s="53">
        <f t="shared" si="4"/>
        <v>3042.6892340207132</v>
      </c>
      <c r="S36" s="67">
        <f t="shared" si="5"/>
        <v>0</v>
      </c>
      <c r="T36" s="4" t="s">
        <v>205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f>IF(G36="Labor Hours",SUM(U36:AF36),0)</f>
        <v>0</v>
      </c>
      <c r="AH36" s="51">
        <f t="shared" si="41"/>
        <v>0</v>
      </c>
      <c r="AI36" s="53">
        <f>IF($G36="Labor Hours",U36*$K36*(1+$M36)*$EQ36,U36)</f>
        <v>0</v>
      </c>
      <c r="AJ36" s="53">
        <f>IF($G36="Labor Hours",V36*$K36*(1+$M36)*$EQ36,V36)</f>
        <v>0</v>
      </c>
      <c r="AK36" s="53">
        <f>IF($G36="Labor Hours",W36*$K36*(1+$M36)*$EQ36,W36)</f>
        <v>0</v>
      </c>
      <c r="AL36" s="53">
        <f>IF($G36="Labor Hours",X36*$K36*(1+$M36)*$EQ36,X36)</f>
        <v>0</v>
      </c>
      <c r="AM36" s="53">
        <f>IF($G36="Labor Hours",Y36*$K36*(1+$M36)*$EQ36,Y36)</f>
        <v>0</v>
      </c>
      <c r="AN36" s="53">
        <f>IF($G36="Labor Hours",Z36*$K36*(1+$M36)*$EQ36,Z36)</f>
        <v>0</v>
      </c>
      <c r="AO36" s="53">
        <f>IF($G36="Labor Hours",AA36*$K36*(1+$M36)*$EQ36,AA36)</f>
        <v>0</v>
      </c>
      <c r="AP36" s="53">
        <f>IF($G36="Labor Hours",AB36*$K36*(1+$M36)*$EQ36,AB36)</f>
        <v>0</v>
      </c>
      <c r="AQ36" s="53">
        <f>IF($G36="Labor Hours",AC36*$K36*(1+$M36)*$EQ36,AC36)</f>
        <v>0</v>
      </c>
      <c r="AR36" s="53">
        <f>IF($G36="Labor Hours",AD36*$K36*(1+$M36)*$EQ36,AD36)</f>
        <v>0</v>
      </c>
      <c r="AS36" s="53">
        <f>IF($G36="Labor Hours",AE36*$K36*(1+$M36)*$EQ36,AE36)</f>
        <v>0</v>
      </c>
      <c r="AT36" s="53">
        <f>IF($G36="Labor Hours",AF36*$K36*(1+$M36)*$EQ36,AF36)</f>
        <v>0</v>
      </c>
      <c r="AU36" s="10">
        <f t="shared" si="42"/>
        <v>0</v>
      </c>
      <c r="AV36" s="54">
        <f>IF(G36="CapEx",0,AU36*N36)</f>
        <v>0</v>
      </c>
      <c r="AW36" s="10">
        <f t="shared" si="43"/>
        <v>0</v>
      </c>
      <c r="AX36" s="53" cm="1">
        <f t="array" aca="1" ref="AX36" ca="1">AU36*CELL("contents",$Q36)</f>
        <v>0</v>
      </c>
      <c r="AY36" s="53" cm="1">
        <f t="array" aca="1" ref="AY36" ca="1">AV36*CELL("contents",$Q36)</f>
        <v>0</v>
      </c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>
        <f t="shared" si="44"/>
        <v>0</v>
      </c>
      <c r="BM36" s="51">
        <f t="shared" si="45"/>
        <v>0</v>
      </c>
      <c r="BN36" s="53">
        <f>IF($G36="Labor Hours",AZ36*$K36*(1+$M36)*$ER36,AZ36)</f>
        <v>0</v>
      </c>
      <c r="BO36" s="53">
        <f>IF($G36="Labor Hours",BA36*$K36*(1+$M36)*$ER36,BA36)</f>
        <v>0</v>
      </c>
      <c r="BP36" s="53">
        <f>IF($G36="Labor Hours",BB36*$K36*(1+$M36)*$ER36,BB36)</f>
        <v>0</v>
      </c>
      <c r="BQ36" s="53">
        <f>IF($G36="Labor Hours",BC36*$K36*(1+$M36)*$ER36,BC36)</f>
        <v>0</v>
      </c>
      <c r="BR36" s="53">
        <f>IF($G36="Labor Hours",BD36*$K36*(1+$M36)*$ER36,BD36)</f>
        <v>0</v>
      </c>
      <c r="BS36" s="53">
        <f>IF($G36="Labor Hours",BE36*$K36*(1+$M36)*$ER36,BE36)</f>
        <v>0</v>
      </c>
      <c r="BT36" s="53">
        <f>IF($G36="Labor Hours",BF36*$K36*(1+$M36)*$ER36,BF36)</f>
        <v>0</v>
      </c>
      <c r="BU36" s="53">
        <f>IF($G36="Labor Hours",BG36*$K36*(1+$M36)*$ER36,BG36)</f>
        <v>0</v>
      </c>
      <c r="BV36" s="53">
        <f>IF($G36="Labor Hours",BH36*$K36*(1+$M36)*$ER36,BH36)</f>
        <v>0</v>
      </c>
      <c r="BW36" s="53">
        <f>IF($G36="Labor Hours",BI36*$K36*(1+$M36)*$ER36,BI36)</f>
        <v>0</v>
      </c>
      <c r="BX36" s="53">
        <f>IF($G36="Labor Hours",BJ36*$K36*(1+$M36)*$ER36,BJ36)</f>
        <v>0</v>
      </c>
      <c r="BY36" s="53">
        <f>IF($G36="Labor Hours",BK36*$K36*(1+$M36)*$ER36,BK36)</f>
        <v>0</v>
      </c>
      <c r="BZ36" s="10">
        <f t="shared" si="46"/>
        <v>0</v>
      </c>
      <c r="CA36" s="54">
        <f t="shared" si="47"/>
        <v>0</v>
      </c>
      <c r="CB36" s="10">
        <f t="shared" si="48"/>
        <v>0</v>
      </c>
      <c r="CC36" s="53" cm="1">
        <f t="array" aca="1" ref="CC36" ca="1">BZ36*CELL("contents",$Q36)</f>
        <v>0</v>
      </c>
      <c r="CD36" s="53" cm="1">
        <f t="array" aca="1" ref="CD36" ca="1">CA36*CELL("contents",$Q36)</f>
        <v>0</v>
      </c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7"/>
      <c r="CQ36" s="2">
        <f t="shared" si="49"/>
        <v>0</v>
      </c>
      <c r="CR36" s="51">
        <f t="shared" si="50"/>
        <v>0</v>
      </c>
      <c r="CS36" s="53">
        <f>IF($G36="Labor Hours",CE36*$K36*(1+$M36)*$ES36,CE36)</f>
        <v>0</v>
      </c>
      <c r="CT36" s="53">
        <f>IF($G36="Labor Hours",CF36*$K36*(1+$M36)*$ES36,CF36)</f>
        <v>0</v>
      </c>
      <c r="CU36" s="53">
        <f>IF($G36="Labor Hours",CG36*$K36*(1+$M36)*$ES36,CG36)</f>
        <v>0</v>
      </c>
      <c r="CV36" s="53">
        <f>IF($G36="Labor Hours",CH36*$K36*(1+$M36)*$ES36,CH36)</f>
        <v>0</v>
      </c>
      <c r="CW36" s="53">
        <f>IF($G36="Labor Hours",CI36*$K36*(1+$M36)*$ES36,CI36)</f>
        <v>0</v>
      </c>
      <c r="CX36" s="53">
        <f>IF($G36="Labor Hours",CJ36*$K36*(1+$M36)*$ES36,CJ36)</f>
        <v>0</v>
      </c>
      <c r="CY36" s="53">
        <f>IF($G36="Labor Hours",CK36*$K36*(1+$M36)*$ES36,CK36)</f>
        <v>0</v>
      </c>
      <c r="CZ36" s="53">
        <f>IF($G36="Labor Hours",CL36*$K36*(1+$M36)*$ES36,CL36)</f>
        <v>0</v>
      </c>
      <c r="DA36" s="53">
        <f>IF($G36="Labor Hours",CM36*$K36*(1+$M36)*$ES36,CM36)</f>
        <v>0</v>
      </c>
      <c r="DB36" s="53">
        <f>IF($G36="Labor Hours",CN36*$K36*(1+$M36)*$ES36,CN36)</f>
        <v>0</v>
      </c>
      <c r="DC36" s="53">
        <f>IF($G36="Labor Hours",CO36*$K36*(1+$M36)*$ES36,CO36)</f>
        <v>0</v>
      </c>
      <c r="DD36" s="53">
        <f>IF($G36="Labor Hours",CP36*$K36*(1+$M36)*$ES36,CP36)</f>
        <v>0</v>
      </c>
      <c r="DE36" s="10">
        <f t="shared" si="51"/>
        <v>0</v>
      </c>
      <c r="DF36" s="54">
        <f t="shared" si="52"/>
        <v>0</v>
      </c>
      <c r="DG36" s="10">
        <f t="shared" si="53"/>
        <v>0</v>
      </c>
      <c r="DH36" s="53" cm="1">
        <f t="array" aca="1" ref="DH36" ca="1">DE36*CELL("contents",$Q36)</f>
        <v>0</v>
      </c>
      <c r="DI36" s="53" cm="1">
        <f t="array" aca="1" ref="DI36" ca="1">DF36*CELL("contents",$Q36)</f>
        <v>0</v>
      </c>
      <c r="DJ36" s="12">
        <v>67.5</v>
      </c>
      <c r="DK36" s="12"/>
      <c r="DL36" s="12"/>
      <c r="DM36" s="12"/>
      <c r="DN36" s="12">
        <v>67.5</v>
      </c>
      <c r="DO36" s="12">
        <v>67.5</v>
      </c>
      <c r="DP36" s="12">
        <v>67.5</v>
      </c>
      <c r="DQ36" s="12"/>
      <c r="DR36" s="16"/>
      <c r="DS36" s="16"/>
      <c r="DT36" s="16"/>
      <c r="DU36" s="16"/>
      <c r="DV36" s="2">
        <f t="shared" si="54"/>
        <v>270</v>
      </c>
      <c r="DW36" s="51">
        <f t="shared" si="55"/>
        <v>1.7999999999999998</v>
      </c>
      <c r="DX36" s="53">
        <f>IF($G36="Labor Hours",DJ36*$K36*(1+$M36)*$ET36,DJ36)</f>
        <v>8451.9145389464265</v>
      </c>
      <c r="DY36" s="53">
        <f>IF($G36="Labor Hours",DK36*$K36*(1+$M36)*$ET36,DK36)</f>
        <v>0</v>
      </c>
      <c r="DZ36" s="53">
        <f>IF($G36="Labor Hours",DL36*$K36*(1+$M36)*$ET36,DL36)</f>
        <v>0</v>
      </c>
      <c r="EA36" s="53">
        <f>IF($G36="Labor Hours",DM36*$K36*(1+$M36)*$ET36,DM36)</f>
        <v>0</v>
      </c>
      <c r="EB36" s="53">
        <f>IF($G36="Labor Hours",DN36*$K36*(1+$M36)*$ET36,DN36)</f>
        <v>8451.9145389464265</v>
      </c>
      <c r="EC36" s="53">
        <f>IF($G36="Labor Hours",DO36*$K36*(1+$M36)*$ET36,DO36)</f>
        <v>8451.9145389464265</v>
      </c>
      <c r="ED36" s="53">
        <f>IF($G36="Labor Hours",DP36*$K36*(1+$M36)*$ET36,DP36)</f>
        <v>8451.9145389464265</v>
      </c>
      <c r="EE36" s="53">
        <f>IF($G36="Labor Hours",DQ36*$K36*(1+$M36)*$ET36,DQ36)</f>
        <v>0</v>
      </c>
      <c r="EF36" s="53">
        <f>IF($G36="Labor Hours",DR36*$K36*(1+$M36)*$ET36,DR36)</f>
        <v>0</v>
      </c>
      <c r="EG36" s="53">
        <f>IF($G36="Labor Hours",DS36*$K36*(1+$M36)*$ET36,DS36)</f>
        <v>0</v>
      </c>
      <c r="EH36" s="53">
        <f>IF($G36="Labor Hours",DT36*$K36*(1+$M36)*$ET36,DT36)</f>
        <v>0</v>
      </c>
      <c r="EI36" s="53">
        <f>IF($G36="Labor Hours",DU36*$K36*(1+$M36)*$ET36,DU36)</f>
        <v>0</v>
      </c>
      <c r="EJ36" s="10">
        <f t="shared" si="56"/>
        <v>33807.658155785706</v>
      </c>
      <c r="EK36" s="54">
        <f t="shared" si="57"/>
        <v>0</v>
      </c>
      <c r="EL36" s="10">
        <f t="shared" si="58"/>
        <v>33807.658155785706</v>
      </c>
      <c r="EM36" s="53" cm="1">
        <f t="array" aca="1" ref="EM36" ca="1">EJ36*CELL("contents",$Q36)</f>
        <v>3042.6892340207132</v>
      </c>
      <c r="EN36" s="53" cm="1">
        <f t="array" aca="1" ref="EN36" ca="1">EK36*CELL("contents",$Q36)</f>
        <v>0</v>
      </c>
      <c r="EO36" s="11">
        <f t="shared" si="59"/>
        <v>33807.658155785706</v>
      </c>
      <c r="EP36" s="2">
        <v>1</v>
      </c>
      <c r="EQ36" s="2">
        <f t="shared" ref="EQ36:ET36" si="80">EP36*1.0215</f>
        <v>1.0215000000000001</v>
      </c>
      <c r="ER36" s="2">
        <f t="shared" si="80"/>
        <v>1.0434622500000001</v>
      </c>
      <c r="ES36" s="2">
        <f t="shared" si="80"/>
        <v>1.0658966883750003</v>
      </c>
      <c r="ET36" s="2">
        <f t="shared" si="80"/>
        <v>1.0888134671750629</v>
      </c>
      <c r="EU36" s="53">
        <f>IF($G36="Labor Hours",$K36*$AG36*EQ36,0)</f>
        <v>0</v>
      </c>
      <c r="EV36" s="53">
        <f t="shared" si="61"/>
        <v>0</v>
      </c>
      <c r="EW36" s="69">
        <f>IF($G36="Labor Hours",$K36*$CQ36*ES36,0)</f>
        <v>0</v>
      </c>
      <c r="EX36" s="69">
        <f>IF($G36="Labor Hours",$K36*$DV36*ET36,0)</f>
        <v>33807.658155785706</v>
      </c>
      <c r="EY36" s="9">
        <f t="shared" si="63"/>
        <v>0</v>
      </c>
      <c r="EZ36" s="9">
        <f t="shared" si="38"/>
        <v>0</v>
      </c>
      <c r="FA36" s="9">
        <f t="shared" si="39"/>
        <v>0</v>
      </c>
      <c r="FB36" s="9">
        <f t="shared" si="40"/>
        <v>0</v>
      </c>
      <c r="FC36" t="s">
        <v>1534</v>
      </c>
    </row>
    <row r="37" spans="1:159" x14ac:dyDescent="0.25">
      <c r="A37" s="2">
        <v>1.2</v>
      </c>
      <c r="B37" s="2" t="s">
        <v>202</v>
      </c>
      <c r="C37" s="4" t="s">
        <v>157</v>
      </c>
      <c r="D37" s="2" t="s">
        <v>203</v>
      </c>
      <c r="E37" s="15" t="s">
        <v>206</v>
      </c>
      <c r="F37" s="2" t="s">
        <v>166</v>
      </c>
      <c r="G37" s="4" t="s">
        <v>151</v>
      </c>
      <c r="H37" s="6" t="s">
        <v>163</v>
      </c>
      <c r="I37" s="4" t="s">
        <v>167</v>
      </c>
      <c r="J37" s="7" t="s">
        <v>154</v>
      </c>
      <c r="K37" s="75">
        <v>115</v>
      </c>
      <c r="L37" s="81">
        <v>115</v>
      </c>
      <c r="M37" s="56">
        <v>0</v>
      </c>
      <c r="N37" s="86">
        <v>0</v>
      </c>
      <c r="O37" s="6" t="s">
        <v>155</v>
      </c>
      <c r="P37" s="2" t="s">
        <v>156</v>
      </c>
      <c r="Q37" s="216">
        <f>VLOOKUP(P37,Contingencies!$A$2:$D$7,4,FALSE)</f>
        <v>0.09</v>
      </c>
      <c r="R37" s="53">
        <f t="shared" si="4"/>
        <v>4056.9189786942848</v>
      </c>
      <c r="S37" s="67">
        <f t="shared" si="5"/>
        <v>0</v>
      </c>
      <c r="T37" s="4" t="s">
        <v>207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f>IF(G37="Labor Hours",SUM(U37:AF37),0)</f>
        <v>0</v>
      </c>
      <c r="AH37" s="51">
        <f t="shared" si="41"/>
        <v>0</v>
      </c>
      <c r="AI37" s="53">
        <f>IF($G37="Labor Hours",U37*$K37*(1+$M37)*$EQ37,U37)</f>
        <v>0</v>
      </c>
      <c r="AJ37" s="53">
        <f>IF($G37="Labor Hours",V37*$K37*(1+$M37)*$EQ37,V37)</f>
        <v>0</v>
      </c>
      <c r="AK37" s="53">
        <f>IF($G37="Labor Hours",W37*$K37*(1+$M37)*$EQ37,W37)</f>
        <v>0</v>
      </c>
      <c r="AL37" s="53">
        <f>IF($G37="Labor Hours",X37*$K37*(1+$M37)*$EQ37,X37)</f>
        <v>0</v>
      </c>
      <c r="AM37" s="53">
        <f>IF($G37="Labor Hours",Y37*$K37*(1+$M37)*$EQ37,Y37)</f>
        <v>0</v>
      </c>
      <c r="AN37" s="53">
        <f>IF($G37="Labor Hours",Z37*$K37*(1+$M37)*$EQ37,Z37)</f>
        <v>0</v>
      </c>
      <c r="AO37" s="53">
        <f>IF($G37="Labor Hours",AA37*$K37*(1+$M37)*$EQ37,AA37)</f>
        <v>0</v>
      </c>
      <c r="AP37" s="53">
        <f>IF($G37="Labor Hours",AB37*$K37*(1+$M37)*$EQ37,AB37)</f>
        <v>0</v>
      </c>
      <c r="AQ37" s="53">
        <f>IF($G37="Labor Hours",AC37*$K37*(1+$M37)*$EQ37,AC37)</f>
        <v>0</v>
      </c>
      <c r="AR37" s="53">
        <f>IF($G37="Labor Hours",AD37*$K37*(1+$M37)*$EQ37,AD37)</f>
        <v>0</v>
      </c>
      <c r="AS37" s="53">
        <f>IF($G37="Labor Hours",AE37*$K37*(1+$M37)*$EQ37,AE37)</f>
        <v>0</v>
      </c>
      <c r="AT37" s="53">
        <f>IF($G37="Labor Hours",AF37*$K37*(1+$M37)*$EQ37,AF37)</f>
        <v>0</v>
      </c>
      <c r="AU37" s="10">
        <f t="shared" si="42"/>
        <v>0</v>
      </c>
      <c r="AV37" s="54">
        <f>IF(G37="CapEx",0,AU37*N37)</f>
        <v>0</v>
      </c>
      <c r="AW37" s="10">
        <f t="shared" si="43"/>
        <v>0</v>
      </c>
      <c r="AX37" s="53" cm="1">
        <f t="array" aca="1" ref="AX37" ca="1">AU37*CELL("contents",$Q37)</f>
        <v>0</v>
      </c>
      <c r="AY37" s="53" cm="1">
        <f t="array" aca="1" ref="AY37" ca="1">AV37*CELL("contents",$Q37)</f>
        <v>0</v>
      </c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>
        <f t="shared" si="44"/>
        <v>0</v>
      </c>
      <c r="BM37" s="51">
        <f t="shared" si="45"/>
        <v>0</v>
      </c>
      <c r="BN37" s="53">
        <f>IF($G37="Labor Hours",AZ37*$K37*(1+$M37)*$ER37,AZ37)</f>
        <v>0</v>
      </c>
      <c r="BO37" s="53">
        <f>IF($G37="Labor Hours",BA37*$K37*(1+$M37)*$ER37,BA37)</f>
        <v>0</v>
      </c>
      <c r="BP37" s="53">
        <f>IF($G37="Labor Hours",BB37*$K37*(1+$M37)*$ER37,BB37)</f>
        <v>0</v>
      </c>
      <c r="BQ37" s="53">
        <f>IF($G37="Labor Hours",BC37*$K37*(1+$M37)*$ER37,BC37)</f>
        <v>0</v>
      </c>
      <c r="BR37" s="53">
        <f>IF($G37="Labor Hours",BD37*$K37*(1+$M37)*$ER37,BD37)</f>
        <v>0</v>
      </c>
      <c r="BS37" s="53">
        <f>IF($G37="Labor Hours",BE37*$K37*(1+$M37)*$ER37,BE37)</f>
        <v>0</v>
      </c>
      <c r="BT37" s="53">
        <f>IF($G37="Labor Hours",BF37*$K37*(1+$M37)*$ER37,BF37)</f>
        <v>0</v>
      </c>
      <c r="BU37" s="53">
        <f>IF($G37="Labor Hours",BG37*$K37*(1+$M37)*$ER37,BG37)</f>
        <v>0</v>
      </c>
      <c r="BV37" s="53">
        <f>IF($G37="Labor Hours",BH37*$K37*(1+$M37)*$ER37,BH37)</f>
        <v>0</v>
      </c>
      <c r="BW37" s="53">
        <f>IF($G37="Labor Hours",BI37*$K37*(1+$M37)*$ER37,BI37)</f>
        <v>0</v>
      </c>
      <c r="BX37" s="53">
        <f>IF($G37="Labor Hours",BJ37*$K37*(1+$M37)*$ER37,BJ37)</f>
        <v>0</v>
      </c>
      <c r="BY37" s="53">
        <f>IF($G37="Labor Hours",BK37*$K37*(1+$M37)*$ER37,BK37)</f>
        <v>0</v>
      </c>
      <c r="BZ37" s="10">
        <f t="shared" si="46"/>
        <v>0</v>
      </c>
      <c r="CA37" s="54">
        <f t="shared" si="47"/>
        <v>0</v>
      </c>
      <c r="CB37" s="10">
        <f t="shared" si="48"/>
        <v>0</v>
      </c>
      <c r="CC37" s="53" cm="1">
        <f t="array" aca="1" ref="CC37" ca="1">BZ37*CELL("contents",$Q37)</f>
        <v>0</v>
      </c>
      <c r="CD37" s="53" cm="1">
        <f t="array" aca="1" ref="CD37" ca="1">CA37*CELL("contents",$Q37)</f>
        <v>0</v>
      </c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>
        <f t="shared" si="49"/>
        <v>0</v>
      </c>
      <c r="CR37" s="51">
        <f t="shared" si="50"/>
        <v>0</v>
      </c>
      <c r="CS37" s="53">
        <f>IF($G37="Labor Hours",CE37*$K37*(1+$M37)*$ES37,CE37)</f>
        <v>0</v>
      </c>
      <c r="CT37" s="53">
        <f>IF($G37="Labor Hours",CF37*$K37*(1+$M37)*$ES37,CF37)</f>
        <v>0</v>
      </c>
      <c r="CU37" s="53">
        <f>IF($G37="Labor Hours",CG37*$K37*(1+$M37)*$ES37,CG37)</f>
        <v>0</v>
      </c>
      <c r="CV37" s="53">
        <f>IF($G37="Labor Hours",CH37*$K37*(1+$M37)*$ES37,CH37)</f>
        <v>0</v>
      </c>
      <c r="CW37" s="53">
        <f>IF($G37="Labor Hours",CI37*$K37*(1+$M37)*$ES37,CI37)</f>
        <v>0</v>
      </c>
      <c r="CX37" s="53">
        <f>IF($G37="Labor Hours",CJ37*$K37*(1+$M37)*$ES37,CJ37)</f>
        <v>0</v>
      </c>
      <c r="CY37" s="53">
        <f>IF($G37="Labor Hours",CK37*$K37*(1+$M37)*$ES37,CK37)</f>
        <v>0</v>
      </c>
      <c r="CZ37" s="53">
        <f>IF($G37="Labor Hours",CL37*$K37*(1+$M37)*$ES37,CL37)</f>
        <v>0</v>
      </c>
      <c r="DA37" s="53">
        <f>IF($G37="Labor Hours",CM37*$K37*(1+$M37)*$ES37,CM37)</f>
        <v>0</v>
      </c>
      <c r="DB37" s="53">
        <f>IF($G37="Labor Hours",CN37*$K37*(1+$M37)*$ES37,CN37)</f>
        <v>0</v>
      </c>
      <c r="DC37" s="53">
        <f>IF($G37="Labor Hours",CO37*$K37*(1+$M37)*$ES37,CO37)</f>
        <v>0</v>
      </c>
      <c r="DD37" s="53">
        <f>IF($G37="Labor Hours",CP37*$K37*(1+$M37)*$ES37,CP37)</f>
        <v>0</v>
      </c>
      <c r="DE37" s="10">
        <f t="shared" si="51"/>
        <v>0</v>
      </c>
      <c r="DF37" s="54">
        <f t="shared" si="52"/>
        <v>0</v>
      </c>
      <c r="DG37" s="10">
        <f t="shared" si="53"/>
        <v>0</v>
      </c>
      <c r="DH37" s="53" cm="1">
        <f t="array" aca="1" ref="DH37" ca="1">DE37*CELL("contents",$Q37)</f>
        <v>0</v>
      </c>
      <c r="DI37" s="53" cm="1">
        <f t="array" aca="1" ref="DI37" ca="1">DF37*CELL("contents",$Q37)</f>
        <v>0</v>
      </c>
      <c r="DJ37" s="8">
        <v>120</v>
      </c>
      <c r="DK37" s="8"/>
      <c r="DL37" s="8"/>
      <c r="DM37" s="8"/>
      <c r="DN37" s="8"/>
      <c r="DO37" s="8">
        <v>120</v>
      </c>
      <c r="DP37" s="8">
        <v>120</v>
      </c>
      <c r="DQ37" s="8"/>
      <c r="DR37" s="17"/>
      <c r="DS37" s="17"/>
      <c r="DT37" s="17"/>
      <c r="DU37" s="17"/>
      <c r="DV37" s="2">
        <f t="shared" si="54"/>
        <v>360</v>
      </c>
      <c r="DW37" s="51">
        <f t="shared" si="55"/>
        <v>2.4000000000000004</v>
      </c>
      <c r="DX37" s="53">
        <f>IF($G37="Labor Hours",DJ37*$K37*(1+$M37)*$ET37,DJ37)</f>
        <v>15025.625847015868</v>
      </c>
      <c r="DY37" s="53">
        <f>IF($G37="Labor Hours",DK37*$K37*(1+$M37)*$ET37,DK37)</f>
        <v>0</v>
      </c>
      <c r="DZ37" s="53">
        <f>IF($G37="Labor Hours",DL37*$K37*(1+$M37)*$ET37,DL37)</f>
        <v>0</v>
      </c>
      <c r="EA37" s="53">
        <f>IF($G37="Labor Hours",DM37*$K37*(1+$M37)*$ET37,DM37)</f>
        <v>0</v>
      </c>
      <c r="EB37" s="53">
        <f>IF($G37="Labor Hours",DN37*$K37*(1+$M37)*$ET37,DN37)</f>
        <v>0</v>
      </c>
      <c r="EC37" s="53">
        <f>IF($G37="Labor Hours",DO37*$K37*(1+$M37)*$ET37,DO37)</f>
        <v>15025.625847015868</v>
      </c>
      <c r="ED37" s="53">
        <f>IF($G37="Labor Hours",DP37*$K37*(1+$M37)*$ET37,DP37)</f>
        <v>15025.625847015868</v>
      </c>
      <c r="EE37" s="53">
        <f>IF($G37="Labor Hours",DQ37*$K37*(1+$M37)*$ET37,DQ37)</f>
        <v>0</v>
      </c>
      <c r="EF37" s="53">
        <f>IF($G37="Labor Hours",DR37*$K37*(1+$M37)*$ET37,DR37)</f>
        <v>0</v>
      </c>
      <c r="EG37" s="53">
        <f>IF($G37="Labor Hours",DS37*$K37*(1+$M37)*$ET37,DS37)</f>
        <v>0</v>
      </c>
      <c r="EH37" s="53">
        <f>IF($G37="Labor Hours",DT37*$K37*(1+$M37)*$ET37,DT37)</f>
        <v>0</v>
      </c>
      <c r="EI37" s="53">
        <f>IF($G37="Labor Hours",DU37*$K37*(1+$M37)*$ET37,DU37)</f>
        <v>0</v>
      </c>
      <c r="EJ37" s="10">
        <f t="shared" si="56"/>
        <v>45076.877541047608</v>
      </c>
      <c r="EK37" s="54">
        <f t="shared" si="57"/>
        <v>0</v>
      </c>
      <c r="EL37" s="10">
        <f t="shared" si="58"/>
        <v>45076.877541047608</v>
      </c>
      <c r="EM37" s="53" cm="1">
        <f t="array" aca="1" ref="EM37" ca="1">EJ37*CELL("contents",$Q37)</f>
        <v>4056.9189786942848</v>
      </c>
      <c r="EN37" s="53" cm="1">
        <f t="array" aca="1" ref="EN37" ca="1">EK37*CELL("contents",$Q37)</f>
        <v>0</v>
      </c>
      <c r="EO37" s="11">
        <f t="shared" si="59"/>
        <v>45076.877541047608</v>
      </c>
      <c r="EP37" s="2">
        <v>1</v>
      </c>
      <c r="EQ37" s="2">
        <f t="shared" ref="EQ37:ET37" si="81">EP37*1.0215</f>
        <v>1.0215000000000001</v>
      </c>
      <c r="ER37" s="2">
        <f t="shared" si="81"/>
        <v>1.0434622500000001</v>
      </c>
      <c r="ES37" s="2">
        <f t="shared" si="81"/>
        <v>1.0658966883750003</v>
      </c>
      <c r="ET37" s="2">
        <f t="shared" si="81"/>
        <v>1.0888134671750629</v>
      </c>
      <c r="EU37" s="53">
        <f>IF($G37="Labor Hours",$K37*$AG37*EQ37,0)</f>
        <v>0</v>
      </c>
      <c r="EV37" s="53">
        <f t="shared" si="61"/>
        <v>0</v>
      </c>
      <c r="EW37" s="69">
        <f>IF($G37="Labor Hours",$K37*$CQ37*ES37,0)</f>
        <v>0</v>
      </c>
      <c r="EX37" s="69">
        <f>IF($G37="Labor Hours",$K37*$DV37*ET37,0)</f>
        <v>45076.877541047601</v>
      </c>
      <c r="EY37" s="9">
        <f t="shared" si="63"/>
        <v>0</v>
      </c>
      <c r="EZ37" s="9">
        <f t="shared" si="38"/>
        <v>0</v>
      </c>
      <c r="FA37" s="9">
        <f t="shared" si="39"/>
        <v>0</v>
      </c>
      <c r="FB37" s="9">
        <f t="shared" si="40"/>
        <v>0</v>
      </c>
      <c r="FC37" t="s">
        <v>1534</v>
      </c>
    </row>
    <row r="38" spans="1:159" x14ac:dyDescent="0.25">
      <c r="A38" s="2">
        <v>1.2</v>
      </c>
      <c r="B38" s="2" t="s">
        <v>202</v>
      </c>
      <c r="C38" s="4" t="s">
        <v>157</v>
      </c>
      <c r="D38" s="2" t="s">
        <v>203</v>
      </c>
      <c r="E38" s="15" t="s">
        <v>208</v>
      </c>
      <c r="F38" s="2"/>
      <c r="G38" s="4" t="s">
        <v>151</v>
      </c>
      <c r="H38" s="6" t="s">
        <v>163</v>
      </c>
      <c r="I38" s="4" t="s">
        <v>167</v>
      </c>
      <c r="J38" s="7" t="s">
        <v>154</v>
      </c>
      <c r="K38" s="75">
        <v>115</v>
      </c>
      <c r="L38" s="81">
        <v>115</v>
      </c>
      <c r="M38" s="56">
        <v>0</v>
      </c>
      <c r="N38" s="86">
        <v>0</v>
      </c>
      <c r="O38" s="6" t="s">
        <v>155</v>
      </c>
      <c r="P38" s="2" t="s">
        <v>156</v>
      </c>
      <c r="Q38" s="216">
        <f>VLOOKUP(P38,Contingencies!$A$2:$D$7,4,FALSE)</f>
        <v>0.09</v>
      </c>
      <c r="R38" s="53">
        <f t="shared" si="4"/>
        <v>2704.6126524628562</v>
      </c>
      <c r="S38" s="67">
        <f t="shared" si="5"/>
        <v>0</v>
      </c>
      <c r="T38" s="4" t="s">
        <v>209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f>IF(G38="Labor Hours",SUM(U38:AF38),0)</f>
        <v>0</v>
      </c>
      <c r="AH38" s="51">
        <f t="shared" si="41"/>
        <v>0</v>
      </c>
      <c r="AI38" s="53">
        <f>IF($G38="Labor Hours",U38*$K38*(1+$M38)*$EQ38,U38)</f>
        <v>0</v>
      </c>
      <c r="AJ38" s="53">
        <f>IF($G38="Labor Hours",V38*$K38*(1+$M38)*$EQ38,V38)</f>
        <v>0</v>
      </c>
      <c r="AK38" s="53">
        <f>IF($G38="Labor Hours",W38*$K38*(1+$M38)*$EQ38,W38)</f>
        <v>0</v>
      </c>
      <c r="AL38" s="53">
        <f>IF($G38="Labor Hours",X38*$K38*(1+$M38)*$EQ38,X38)</f>
        <v>0</v>
      </c>
      <c r="AM38" s="53">
        <f>IF($G38="Labor Hours",Y38*$K38*(1+$M38)*$EQ38,Y38)</f>
        <v>0</v>
      </c>
      <c r="AN38" s="53">
        <f>IF($G38="Labor Hours",Z38*$K38*(1+$M38)*$EQ38,Z38)</f>
        <v>0</v>
      </c>
      <c r="AO38" s="53">
        <f>IF($G38="Labor Hours",AA38*$K38*(1+$M38)*$EQ38,AA38)</f>
        <v>0</v>
      </c>
      <c r="AP38" s="53">
        <f>IF($G38="Labor Hours",AB38*$K38*(1+$M38)*$EQ38,AB38)</f>
        <v>0</v>
      </c>
      <c r="AQ38" s="53">
        <f>IF($G38="Labor Hours",AC38*$K38*(1+$M38)*$EQ38,AC38)</f>
        <v>0</v>
      </c>
      <c r="AR38" s="53">
        <f>IF($G38="Labor Hours",AD38*$K38*(1+$M38)*$EQ38,AD38)</f>
        <v>0</v>
      </c>
      <c r="AS38" s="53">
        <f>IF($G38="Labor Hours",AE38*$K38*(1+$M38)*$EQ38,AE38)</f>
        <v>0</v>
      </c>
      <c r="AT38" s="53">
        <f>IF($G38="Labor Hours",AF38*$K38*(1+$M38)*$EQ38,AF38)</f>
        <v>0</v>
      </c>
      <c r="AU38" s="10">
        <f t="shared" si="42"/>
        <v>0</v>
      </c>
      <c r="AV38" s="54">
        <f>IF(G38="CapEx",0,AU38*N38)</f>
        <v>0</v>
      </c>
      <c r="AW38" s="10">
        <f t="shared" si="43"/>
        <v>0</v>
      </c>
      <c r="AX38" s="53" cm="1">
        <f t="array" aca="1" ref="AX38" ca="1">AU38*CELL("contents",$Q38)</f>
        <v>0</v>
      </c>
      <c r="AY38" s="53" cm="1">
        <f t="array" aca="1" ref="AY38" ca="1">AV38*CELL("contents",$Q38)</f>
        <v>0</v>
      </c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>
        <f t="shared" si="44"/>
        <v>0</v>
      </c>
      <c r="BM38" s="51">
        <f t="shared" si="45"/>
        <v>0</v>
      </c>
      <c r="BN38" s="53">
        <f>IF($G38="Labor Hours",AZ38*$K38*(1+$M38)*$ER38,AZ38)</f>
        <v>0</v>
      </c>
      <c r="BO38" s="53">
        <f>IF($G38="Labor Hours",BA38*$K38*(1+$M38)*$ER38,BA38)</f>
        <v>0</v>
      </c>
      <c r="BP38" s="53">
        <f>IF($G38="Labor Hours",BB38*$K38*(1+$M38)*$ER38,BB38)</f>
        <v>0</v>
      </c>
      <c r="BQ38" s="53">
        <f>IF($G38="Labor Hours",BC38*$K38*(1+$M38)*$ER38,BC38)</f>
        <v>0</v>
      </c>
      <c r="BR38" s="53">
        <f>IF($G38="Labor Hours",BD38*$K38*(1+$M38)*$ER38,BD38)</f>
        <v>0</v>
      </c>
      <c r="BS38" s="53">
        <f>IF($G38="Labor Hours",BE38*$K38*(1+$M38)*$ER38,BE38)</f>
        <v>0</v>
      </c>
      <c r="BT38" s="53">
        <f>IF($G38="Labor Hours",BF38*$K38*(1+$M38)*$ER38,BF38)</f>
        <v>0</v>
      </c>
      <c r="BU38" s="53">
        <f>IF($G38="Labor Hours",BG38*$K38*(1+$M38)*$ER38,BG38)</f>
        <v>0</v>
      </c>
      <c r="BV38" s="53">
        <f>IF($G38="Labor Hours",BH38*$K38*(1+$M38)*$ER38,BH38)</f>
        <v>0</v>
      </c>
      <c r="BW38" s="53">
        <f>IF($G38="Labor Hours",BI38*$K38*(1+$M38)*$ER38,BI38)</f>
        <v>0</v>
      </c>
      <c r="BX38" s="53">
        <f>IF($G38="Labor Hours",BJ38*$K38*(1+$M38)*$ER38,BJ38)</f>
        <v>0</v>
      </c>
      <c r="BY38" s="53">
        <f>IF($G38="Labor Hours",BK38*$K38*(1+$M38)*$ER38,BK38)</f>
        <v>0</v>
      </c>
      <c r="BZ38" s="10">
        <f t="shared" si="46"/>
        <v>0</v>
      </c>
      <c r="CA38" s="54">
        <f t="shared" si="47"/>
        <v>0</v>
      </c>
      <c r="CB38" s="10">
        <f t="shared" si="48"/>
        <v>0</v>
      </c>
      <c r="CC38" s="53" cm="1">
        <f t="array" aca="1" ref="CC38" ca="1">BZ38*CELL("contents",$Q38)</f>
        <v>0</v>
      </c>
      <c r="CD38" s="53" cm="1">
        <f t="array" aca="1" ref="CD38" ca="1">CA38*CELL("contents",$Q38)</f>
        <v>0</v>
      </c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>
        <f t="shared" si="49"/>
        <v>0</v>
      </c>
      <c r="CR38" s="51">
        <f t="shared" si="50"/>
        <v>0</v>
      </c>
      <c r="CS38" s="53">
        <f>IF($G38="Labor Hours",CE38*$K38*(1+$M38)*$ES38,CE38)</f>
        <v>0</v>
      </c>
      <c r="CT38" s="53">
        <f>IF($G38="Labor Hours",CF38*$K38*(1+$M38)*$ES38,CF38)</f>
        <v>0</v>
      </c>
      <c r="CU38" s="53">
        <f>IF($G38="Labor Hours",CG38*$K38*(1+$M38)*$ES38,CG38)</f>
        <v>0</v>
      </c>
      <c r="CV38" s="53">
        <f>IF($G38="Labor Hours",CH38*$K38*(1+$M38)*$ES38,CH38)</f>
        <v>0</v>
      </c>
      <c r="CW38" s="53">
        <f>IF($G38="Labor Hours",CI38*$K38*(1+$M38)*$ES38,CI38)</f>
        <v>0</v>
      </c>
      <c r="CX38" s="53">
        <f>IF($G38="Labor Hours",CJ38*$K38*(1+$M38)*$ES38,CJ38)</f>
        <v>0</v>
      </c>
      <c r="CY38" s="53">
        <f>IF($G38="Labor Hours",CK38*$K38*(1+$M38)*$ES38,CK38)</f>
        <v>0</v>
      </c>
      <c r="CZ38" s="53">
        <f>IF($G38="Labor Hours",CL38*$K38*(1+$M38)*$ES38,CL38)</f>
        <v>0</v>
      </c>
      <c r="DA38" s="53">
        <f>IF($G38="Labor Hours",CM38*$K38*(1+$M38)*$ES38,CM38)</f>
        <v>0</v>
      </c>
      <c r="DB38" s="53">
        <f>IF($G38="Labor Hours",CN38*$K38*(1+$M38)*$ES38,CN38)</f>
        <v>0</v>
      </c>
      <c r="DC38" s="53">
        <f>IF($G38="Labor Hours",CO38*$K38*(1+$M38)*$ES38,CO38)</f>
        <v>0</v>
      </c>
      <c r="DD38" s="53">
        <f>IF($G38="Labor Hours",CP38*$K38*(1+$M38)*$ES38,CP38)</f>
        <v>0</v>
      </c>
      <c r="DE38" s="10">
        <f t="shared" si="51"/>
        <v>0</v>
      </c>
      <c r="DF38" s="54">
        <f t="shared" si="52"/>
        <v>0</v>
      </c>
      <c r="DG38" s="10">
        <f t="shared" si="53"/>
        <v>0</v>
      </c>
      <c r="DH38" s="53" cm="1">
        <f t="array" aca="1" ref="DH38" ca="1">DE38*CELL("contents",$Q38)</f>
        <v>0</v>
      </c>
      <c r="DI38" s="53" cm="1">
        <f t="array" aca="1" ref="DI38" ca="1">DF38*CELL("contents",$Q38)</f>
        <v>0</v>
      </c>
      <c r="DJ38" s="8">
        <v>40</v>
      </c>
      <c r="DK38" s="8"/>
      <c r="DL38" s="8"/>
      <c r="DM38" s="8"/>
      <c r="DN38" s="8"/>
      <c r="DO38" s="4">
        <v>100</v>
      </c>
      <c r="DP38" s="4">
        <v>100</v>
      </c>
      <c r="DQ38" s="4"/>
      <c r="DR38" s="2"/>
      <c r="DS38" s="2"/>
      <c r="DT38" s="2"/>
      <c r="DU38" s="2"/>
      <c r="DV38" s="2">
        <f t="shared" si="54"/>
        <v>240</v>
      </c>
      <c r="DW38" s="51">
        <f t="shared" si="55"/>
        <v>1.6</v>
      </c>
      <c r="DX38" s="53">
        <f>IF($G38="Labor Hours",DJ38*$K38*(1+$M38)*$ET38,DJ38)</f>
        <v>5008.5419490052891</v>
      </c>
      <c r="DY38" s="53">
        <f>IF($G38="Labor Hours",DK38*$K38*(1+$M38)*$ET38,DK38)</f>
        <v>0</v>
      </c>
      <c r="DZ38" s="53">
        <f>IF($G38="Labor Hours",DL38*$K38*(1+$M38)*$ET38,DL38)</f>
        <v>0</v>
      </c>
      <c r="EA38" s="53">
        <f>IF($G38="Labor Hours",DM38*$K38*(1+$M38)*$ET38,DM38)</f>
        <v>0</v>
      </c>
      <c r="EB38" s="53">
        <f>IF($G38="Labor Hours",DN38*$K38*(1+$M38)*$ET38,DN38)</f>
        <v>0</v>
      </c>
      <c r="EC38" s="53">
        <f>IF($G38="Labor Hours",DO38*$K38*(1+$M38)*$ET38,DO38)</f>
        <v>12521.354872513224</v>
      </c>
      <c r="ED38" s="53">
        <f>IF($G38="Labor Hours",DP38*$K38*(1+$M38)*$ET38,DP38)</f>
        <v>12521.354872513224</v>
      </c>
      <c r="EE38" s="53">
        <f>IF($G38="Labor Hours",DQ38*$K38*(1+$M38)*$ET38,DQ38)</f>
        <v>0</v>
      </c>
      <c r="EF38" s="53">
        <f>IF($G38="Labor Hours",DR38*$K38*(1+$M38)*$ET38,DR38)</f>
        <v>0</v>
      </c>
      <c r="EG38" s="53">
        <f>IF($G38="Labor Hours",DS38*$K38*(1+$M38)*$ET38,DS38)</f>
        <v>0</v>
      </c>
      <c r="EH38" s="53">
        <f>IF($G38="Labor Hours",DT38*$K38*(1+$M38)*$ET38,DT38)</f>
        <v>0</v>
      </c>
      <c r="EI38" s="53">
        <f>IF($G38="Labor Hours",DU38*$K38*(1+$M38)*$ET38,DU38)</f>
        <v>0</v>
      </c>
      <c r="EJ38" s="10">
        <f t="shared" si="56"/>
        <v>30051.251694031736</v>
      </c>
      <c r="EK38" s="54">
        <f t="shared" si="57"/>
        <v>0</v>
      </c>
      <c r="EL38" s="10">
        <f t="shared" si="58"/>
        <v>30051.251694031736</v>
      </c>
      <c r="EM38" s="53" cm="1">
        <f t="array" aca="1" ref="EM38" ca="1">EJ38*CELL("contents",$Q38)</f>
        <v>2704.6126524628562</v>
      </c>
      <c r="EN38" s="53" cm="1">
        <f t="array" aca="1" ref="EN38" ca="1">EK38*CELL("contents",$Q38)</f>
        <v>0</v>
      </c>
      <c r="EO38" s="11">
        <f t="shared" si="59"/>
        <v>30051.251694031736</v>
      </c>
      <c r="EP38" s="2">
        <v>1</v>
      </c>
      <c r="EQ38" s="2">
        <f t="shared" ref="EQ38:ET38" si="82">EP38*1.0215</f>
        <v>1.0215000000000001</v>
      </c>
      <c r="ER38" s="2">
        <f t="shared" si="82"/>
        <v>1.0434622500000001</v>
      </c>
      <c r="ES38" s="2">
        <f t="shared" si="82"/>
        <v>1.0658966883750003</v>
      </c>
      <c r="ET38" s="2">
        <f t="shared" si="82"/>
        <v>1.0888134671750629</v>
      </c>
      <c r="EU38" s="53">
        <f>IF($G38="Labor Hours",$K38*$AG38*EQ38,0)</f>
        <v>0</v>
      </c>
      <c r="EV38" s="53">
        <f t="shared" si="61"/>
        <v>0</v>
      </c>
      <c r="EW38" s="69">
        <f>IF($G38="Labor Hours",$K38*$CQ38*ES38,0)</f>
        <v>0</v>
      </c>
      <c r="EX38" s="69">
        <f>IF($G38="Labor Hours",$K38*$DV38*ET38,0)</f>
        <v>30051.251694031736</v>
      </c>
      <c r="EY38" s="9">
        <f t="shared" si="63"/>
        <v>0</v>
      </c>
      <c r="EZ38" s="9">
        <f t="shared" si="38"/>
        <v>0</v>
      </c>
      <c r="FA38" s="9">
        <f t="shared" si="39"/>
        <v>0</v>
      </c>
      <c r="FB38" s="9">
        <f t="shared" si="40"/>
        <v>0</v>
      </c>
      <c r="FC38" t="s">
        <v>1534</v>
      </c>
    </row>
    <row r="39" spans="1:159" x14ac:dyDescent="0.25">
      <c r="A39" s="2">
        <v>1.2</v>
      </c>
      <c r="B39" s="2" t="s">
        <v>210</v>
      </c>
      <c r="C39" s="4" t="s">
        <v>157</v>
      </c>
      <c r="D39" s="2" t="s">
        <v>211</v>
      </c>
      <c r="E39" s="15" t="s">
        <v>211</v>
      </c>
      <c r="F39" s="2"/>
      <c r="G39" s="4" t="s">
        <v>151</v>
      </c>
      <c r="H39" s="6" t="s">
        <v>163</v>
      </c>
      <c r="I39" s="4" t="s">
        <v>167</v>
      </c>
      <c r="J39" s="7" t="s">
        <v>154</v>
      </c>
      <c r="K39" s="75">
        <v>115</v>
      </c>
      <c r="L39" s="81">
        <v>115</v>
      </c>
      <c r="M39" s="56">
        <v>0</v>
      </c>
      <c r="N39" s="86">
        <v>0</v>
      </c>
      <c r="O39" s="6" t="s">
        <v>155</v>
      </c>
      <c r="P39" s="2" t="s">
        <v>173</v>
      </c>
      <c r="Q39" s="216">
        <f>VLOOKUP(P39,Contingencies!$A$2:$D$7,4,FALSE)</f>
        <v>0.125</v>
      </c>
      <c r="R39" s="53">
        <f t="shared" si="4"/>
        <v>1878.2032308769835</v>
      </c>
      <c r="S39" s="67">
        <f t="shared" si="5"/>
        <v>0</v>
      </c>
      <c r="T39" s="4" t="s">
        <v>186</v>
      </c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2">
        <f>IF(G39="Labor Hours",SUM(U39:AF39),0)</f>
        <v>0</v>
      </c>
      <c r="AH39" s="51">
        <f t="shared" si="41"/>
        <v>0</v>
      </c>
      <c r="AI39" s="53">
        <f>IF($G39="Labor Hours",U39*$K39*(1+$M39)*$EQ39,U39)</f>
        <v>0</v>
      </c>
      <c r="AJ39" s="53">
        <f>IF($G39="Labor Hours",V39*$K39*(1+$M39)*$EQ39,V39)</f>
        <v>0</v>
      </c>
      <c r="AK39" s="53">
        <f>IF($G39="Labor Hours",W39*$K39*(1+$M39)*$EQ39,W39)</f>
        <v>0</v>
      </c>
      <c r="AL39" s="53">
        <f>IF($G39="Labor Hours",X39*$K39*(1+$M39)*$EQ39,X39)</f>
        <v>0</v>
      </c>
      <c r="AM39" s="53">
        <f>IF($G39="Labor Hours",Y39*$K39*(1+$M39)*$EQ39,Y39)</f>
        <v>0</v>
      </c>
      <c r="AN39" s="53">
        <f>IF($G39="Labor Hours",Z39*$K39*(1+$M39)*$EQ39,Z39)</f>
        <v>0</v>
      </c>
      <c r="AO39" s="53">
        <f>IF($G39="Labor Hours",AA39*$K39*(1+$M39)*$EQ39,AA39)</f>
        <v>0</v>
      </c>
      <c r="AP39" s="53">
        <f>IF($G39="Labor Hours",AB39*$K39*(1+$M39)*$EQ39,AB39)</f>
        <v>0</v>
      </c>
      <c r="AQ39" s="53">
        <f>IF($G39="Labor Hours",AC39*$K39*(1+$M39)*$EQ39,AC39)</f>
        <v>0</v>
      </c>
      <c r="AR39" s="53">
        <f>IF($G39="Labor Hours",AD39*$K39*(1+$M39)*$EQ39,AD39)</f>
        <v>0</v>
      </c>
      <c r="AS39" s="53">
        <f>IF($G39="Labor Hours",AE39*$K39*(1+$M39)*$EQ39,AE39)</f>
        <v>0</v>
      </c>
      <c r="AT39" s="53">
        <f>IF($G39="Labor Hours",AF39*$K39*(1+$M39)*$EQ39,AF39)</f>
        <v>0</v>
      </c>
      <c r="AU39" s="10">
        <f t="shared" si="42"/>
        <v>0</v>
      </c>
      <c r="AV39" s="54">
        <f>IF(G39="CapEx",0,AU39*N39)</f>
        <v>0</v>
      </c>
      <c r="AW39" s="10">
        <f t="shared" si="43"/>
        <v>0</v>
      </c>
      <c r="AX39" s="53" cm="1">
        <f t="array" aca="1" ref="AX39" ca="1">AU39*CELL("contents",$Q39)</f>
        <v>0</v>
      </c>
      <c r="AY39" s="53" cm="1">
        <f t="array" aca="1" ref="AY39" ca="1">AV39*CELL("contents",$Q39)</f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>
        <f t="shared" si="44"/>
        <v>0</v>
      </c>
      <c r="BM39" s="51">
        <f t="shared" si="45"/>
        <v>0</v>
      </c>
      <c r="BN39" s="53">
        <f>IF($G39="Labor Hours",AZ39*$K39*(1+$M39)*$ER39,AZ39)</f>
        <v>0</v>
      </c>
      <c r="BO39" s="53">
        <f>IF($G39="Labor Hours",BA39*$K39*(1+$M39)*$ER39,BA39)</f>
        <v>0</v>
      </c>
      <c r="BP39" s="53">
        <f>IF($G39="Labor Hours",BB39*$K39*(1+$M39)*$ER39,BB39)</f>
        <v>0</v>
      </c>
      <c r="BQ39" s="53">
        <f>IF($G39="Labor Hours",BC39*$K39*(1+$M39)*$ER39,BC39)</f>
        <v>0</v>
      </c>
      <c r="BR39" s="53">
        <f>IF($G39="Labor Hours",BD39*$K39*(1+$M39)*$ER39,BD39)</f>
        <v>0</v>
      </c>
      <c r="BS39" s="53">
        <f>IF($G39="Labor Hours",BE39*$K39*(1+$M39)*$ER39,BE39)</f>
        <v>0</v>
      </c>
      <c r="BT39" s="53">
        <f>IF($G39="Labor Hours",BF39*$K39*(1+$M39)*$ER39,BF39)</f>
        <v>0</v>
      </c>
      <c r="BU39" s="53">
        <f>IF($G39="Labor Hours",BG39*$K39*(1+$M39)*$ER39,BG39)</f>
        <v>0</v>
      </c>
      <c r="BV39" s="53">
        <f>IF($G39="Labor Hours",BH39*$K39*(1+$M39)*$ER39,BH39)</f>
        <v>0</v>
      </c>
      <c r="BW39" s="53">
        <f>IF($G39="Labor Hours",BI39*$K39*(1+$M39)*$ER39,BI39)</f>
        <v>0</v>
      </c>
      <c r="BX39" s="53">
        <f>IF($G39="Labor Hours",BJ39*$K39*(1+$M39)*$ER39,BJ39)</f>
        <v>0</v>
      </c>
      <c r="BY39" s="53">
        <f>IF($G39="Labor Hours",BK39*$K39*(1+$M39)*$ER39,BK39)</f>
        <v>0</v>
      </c>
      <c r="BZ39" s="10">
        <f t="shared" si="46"/>
        <v>0</v>
      </c>
      <c r="CA39" s="54">
        <f t="shared" si="47"/>
        <v>0</v>
      </c>
      <c r="CB39" s="10">
        <f t="shared" si="48"/>
        <v>0</v>
      </c>
      <c r="CC39" s="53" cm="1">
        <f t="array" aca="1" ref="CC39" ca="1">BZ39*CELL("contents",$Q39)</f>
        <v>0</v>
      </c>
      <c r="CD39" s="53" cm="1">
        <f t="array" aca="1" ref="CD39" ca="1">CA39*CELL("contents",$Q39)</f>
        <v>0</v>
      </c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7"/>
      <c r="CQ39" s="2">
        <f t="shared" si="49"/>
        <v>0</v>
      </c>
      <c r="CR39" s="51">
        <f t="shared" si="50"/>
        <v>0</v>
      </c>
      <c r="CS39" s="53">
        <f>IF($G39="Labor Hours",CE39*$K39*(1+$M39)*$ES39,CE39)</f>
        <v>0</v>
      </c>
      <c r="CT39" s="53">
        <f>IF($G39="Labor Hours",CF39*$K39*(1+$M39)*$ES39,CF39)</f>
        <v>0</v>
      </c>
      <c r="CU39" s="53">
        <f>IF($G39="Labor Hours",CG39*$K39*(1+$M39)*$ES39,CG39)</f>
        <v>0</v>
      </c>
      <c r="CV39" s="53">
        <f>IF($G39="Labor Hours",CH39*$K39*(1+$M39)*$ES39,CH39)</f>
        <v>0</v>
      </c>
      <c r="CW39" s="53">
        <f>IF($G39="Labor Hours",CI39*$K39*(1+$M39)*$ES39,CI39)</f>
        <v>0</v>
      </c>
      <c r="CX39" s="53">
        <f>IF($G39="Labor Hours",CJ39*$K39*(1+$M39)*$ES39,CJ39)</f>
        <v>0</v>
      </c>
      <c r="CY39" s="53">
        <f>IF($G39="Labor Hours",CK39*$K39*(1+$M39)*$ES39,CK39)</f>
        <v>0</v>
      </c>
      <c r="CZ39" s="53">
        <f>IF($G39="Labor Hours",CL39*$K39*(1+$M39)*$ES39,CL39)</f>
        <v>0</v>
      </c>
      <c r="DA39" s="53">
        <f>IF($G39="Labor Hours",CM39*$K39*(1+$M39)*$ES39,CM39)</f>
        <v>0</v>
      </c>
      <c r="DB39" s="53">
        <f>IF($G39="Labor Hours",CN39*$K39*(1+$M39)*$ES39,CN39)</f>
        <v>0</v>
      </c>
      <c r="DC39" s="53">
        <f>IF($G39="Labor Hours",CO39*$K39*(1+$M39)*$ES39,CO39)</f>
        <v>0</v>
      </c>
      <c r="DD39" s="53">
        <f>IF($G39="Labor Hours",CP39*$K39*(1+$M39)*$ES39,CP39)</f>
        <v>0</v>
      </c>
      <c r="DE39" s="10">
        <f t="shared" si="51"/>
        <v>0</v>
      </c>
      <c r="DF39" s="54">
        <f t="shared" si="52"/>
        <v>0</v>
      </c>
      <c r="DG39" s="10">
        <f t="shared" si="53"/>
        <v>0</v>
      </c>
      <c r="DH39" s="53" cm="1">
        <f t="array" aca="1" ref="DH39" ca="1">DE39*CELL("contents",$Q39)</f>
        <v>0</v>
      </c>
      <c r="DI39" s="53" cm="1">
        <f t="array" aca="1" ref="DI39" ca="1">DF39*CELL("contents",$Q39)</f>
        <v>0</v>
      </c>
      <c r="DJ39" s="2"/>
      <c r="DK39" s="2"/>
      <c r="DL39" s="2"/>
      <c r="DM39" s="2"/>
      <c r="DN39" s="2"/>
      <c r="DO39" s="4">
        <v>120</v>
      </c>
      <c r="DP39" s="2"/>
      <c r="DQ39" s="2"/>
      <c r="DR39" s="2"/>
      <c r="DS39" s="2"/>
      <c r="DT39" s="2"/>
      <c r="DU39" s="2"/>
      <c r="DV39" s="2">
        <f t="shared" si="54"/>
        <v>120</v>
      </c>
      <c r="DW39" s="51">
        <f t="shared" si="55"/>
        <v>0.8</v>
      </c>
      <c r="DX39" s="53">
        <f>IF($G39="Labor Hours",DJ39*$K39*(1+$M39)*$ET39,DJ39)</f>
        <v>0</v>
      </c>
      <c r="DY39" s="53">
        <f>IF($G39="Labor Hours",DK39*$K39*(1+$M39)*$ET39,DK39)</f>
        <v>0</v>
      </c>
      <c r="DZ39" s="53">
        <f>IF($G39="Labor Hours",DL39*$K39*(1+$M39)*$ET39,DL39)</f>
        <v>0</v>
      </c>
      <c r="EA39" s="53">
        <f>IF($G39="Labor Hours",DM39*$K39*(1+$M39)*$ET39,DM39)</f>
        <v>0</v>
      </c>
      <c r="EB39" s="53">
        <f>IF($G39="Labor Hours",DN39*$K39*(1+$M39)*$ET39,DN39)</f>
        <v>0</v>
      </c>
      <c r="EC39" s="53">
        <f>IF($G39="Labor Hours",DO39*$K39*(1+$M39)*$ET39,DO39)</f>
        <v>15025.625847015868</v>
      </c>
      <c r="ED39" s="53">
        <f>IF($G39="Labor Hours",DP39*$K39*(1+$M39)*$ET39,DP39)</f>
        <v>0</v>
      </c>
      <c r="EE39" s="53">
        <f>IF($G39="Labor Hours",DQ39*$K39*(1+$M39)*$ET39,DQ39)</f>
        <v>0</v>
      </c>
      <c r="EF39" s="53">
        <f>IF($G39="Labor Hours",DR39*$K39*(1+$M39)*$ET39,DR39)</f>
        <v>0</v>
      </c>
      <c r="EG39" s="53">
        <f>IF($G39="Labor Hours",DS39*$K39*(1+$M39)*$ET39,DS39)</f>
        <v>0</v>
      </c>
      <c r="EH39" s="53">
        <f>IF($G39="Labor Hours",DT39*$K39*(1+$M39)*$ET39,DT39)</f>
        <v>0</v>
      </c>
      <c r="EI39" s="53">
        <f>IF($G39="Labor Hours",DU39*$K39*(1+$M39)*$ET39,DU39)</f>
        <v>0</v>
      </c>
      <c r="EJ39" s="10">
        <f t="shared" si="56"/>
        <v>15025.625847015868</v>
      </c>
      <c r="EK39" s="54">
        <f t="shared" si="57"/>
        <v>0</v>
      </c>
      <c r="EL39" s="10">
        <f t="shared" si="58"/>
        <v>15025.625847015868</v>
      </c>
      <c r="EM39" s="53" cm="1">
        <f t="array" aca="1" ref="EM39" ca="1">EJ39*CELL("contents",$Q39)</f>
        <v>1878.2032308769835</v>
      </c>
      <c r="EN39" s="53" cm="1">
        <f t="array" aca="1" ref="EN39" ca="1">EK39*CELL("contents",$Q39)</f>
        <v>0</v>
      </c>
      <c r="EO39" s="11">
        <f t="shared" si="59"/>
        <v>15025.625847015868</v>
      </c>
      <c r="EP39" s="2">
        <v>1</v>
      </c>
      <c r="EQ39" s="2">
        <f t="shared" ref="EQ39:ET39" si="83">EP39*1.0215</f>
        <v>1.0215000000000001</v>
      </c>
      <c r="ER39" s="2">
        <f t="shared" si="83"/>
        <v>1.0434622500000001</v>
      </c>
      <c r="ES39" s="2">
        <f t="shared" si="83"/>
        <v>1.0658966883750003</v>
      </c>
      <c r="ET39" s="2">
        <f t="shared" si="83"/>
        <v>1.0888134671750629</v>
      </c>
      <c r="EU39" s="53">
        <f>IF($G39="Labor Hours",$K39*$AG39*EQ39,0)</f>
        <v>0</v>
      </c>
      <c r="EV39" s="53">
        <f t="shared" si="61"/>
        <v>0</v>
      </c>
      <c r="EW39" s="69">
        <f>IF($G39="Labor Hours",$K39*$CQ39*ES39,0)</f>
        <v>0</v>
      </c>
      <c r="EX39" s="69">
        <f>IF($G39="Labor Hours",$K39*$DV39*ET39,0)</f>
        <v>15025.625847015868</v>
      </c>
      <c r="EY39" s="9">
        <f t="shared" si="63"/>
        <v>0</v>
      </c>
      <c r="EZ39" s="9">
        <f t="shared" si="38"/>
        <v>0</v>
      </c>
      <c r="FA39" s="9">
        <f t="shared" si="39"/>
        <v>0</v>
      </c>
      <c r="FB39" s="9">
        <f t="shared" si="40"/>
        <v>0</v>
      </c>
      <c r="FC39" t="s">
        <v>1534</v>
      </c>
    </row>
    <row r="40" spans="1:159" x14ac:dyDescent="0.25">
      <c r="A40" s="2">
        <v>1.2</v>
      </c>
      <c r="B40" s="2" t="s">
        <v>216</v>
      </c>
      <c r="C40" s="4" t="s">
        <v>147</v>
      </c>
      <c r="D40" s="2" t="s">
        <v>217</v>
      </c>
      <c r="E40" s="13" t="s">
        <v>217</v>
      </c>
      <c r="F40" s="2" t="s">
        <v>212</v>
      </c>
      <c r="G40" s="4" t="s">
        <v>151</v>
      </c>
      <c r="H40" s="6" t="s">
        <v>152</v>
      </c>
      <c r="I40" s="4" t="s">
        <v>213</v>
      </c>
      <c r="J40" s="7" t="s">
        <v>154</v>
      </c>
      <c r="K40" s="75">
        <v>52</v>
      </c>
      <c r="L40" s="81">
        <v>52</v>
      </c>
      <c r="M40" s="56">
        <v>0.35</v>
      </c>
      <c r="N40" s="86">
        <v>0.53</v>
      </c>
      <c r="O40" s="6" t="s">
        <v>155</v>
      </c>
      <c r="P40" s="2" t="s">
        <v>156</v>
      </c>
      <c r="Q40" s="216">
        <f>VLOOKUP(P40,Contingencies!$A$2:$D$7,4,FALSE)</f>
        <v>0.09</v>
      </c>
      <c r="R40" s="53">
        <f t="shared" si="4"/>
        <v>2666.0800647000005</v>
      </c>
      <c r="S40" s="67">
        <f t="shared" si="5"/>
        <v>1413.0224342910003</v>
      </c>
      <c r="T40" s="4" t="s">
        <v>214</v>
      </c>
      <c r="U40" s="4">
        <v>22</v>
      </c>
      <c r="V40" s="4">
        <v>22</v>
      </c>
      <c r="W40" s="4">
        <v>22</v>
      </c>
      <c r="X40" s="4">
        <v>22</v>
      </c>
      <c r="Y40" s="4">
        <v>23</v>
      </c>
      <c r="Z40" s="4">
        <v>23</v>
      </c>
      <c r="AA40" s="4">
        <v>23</v>
      </c>
      <c r="AB40" s="4">
        <v>23</v>
      </c>
      <c r="AC40" s="4">
        <v>22</v>
      </c>
      <c r="AD40" s="4">
        <v>22</v>
      </c>
      <c r="AE40" s="4">
        <v>23</v>
      </c>
      <c r="AF40" s="4">
        <v>23</v>
      </c>
      <c r="AG40" s="2">
        <f>IF(G40="Labor Hours",SUM(U40:AF40),0)</f>
        <v>270</v>
      </c>
      <c r="AH40" s="51">
        <f t="shared" si="41"/>
        <v>1.7999999999999998</v>
      </c>
      <c r="AI40" s="53">
        <f>IF($G40="Labor Hours",U40*$K40*(1+$M40)*$EQ40,U40)</f>
        <v>1577.6046000000001</v>
      </c>
      <c r="AJ40" s="53">
        <f>IF($G40="Labor Hours",V40*$K40*(1+$M40)*$EQ40,V40)</f>
        <v>1577.6046000000001</v>
      </c>
      <c r="AK40" s="53">
        <f>IF($G40="Labor Hours",W40*$K40*(1+$M40)*$EQ40,W40)</f>
        <v>1577.6046000000001</v>
      </c>
      <c r="AL40" s="53">
        <f>IF($G40="Labor Hours",X40*$K40*(1+$M40)*$EQ40,X40)</f>
        <v>1577.6046000000001</v>
      </c>
      <c r="AM40" s="53">
        <f>IF($G40="Labor Hours",Y40*$K40*(1+$M40)*$EQ40,Y40)</f>
        <v>1649.3139000000003</v>
      </c>
      <c r="AN40" s="53">
        <f>IF($G40="Labor Hours",Z40*$K40*(1+$M40)*$EQ40,Z40)</f>
        <v>1649.3139000000003</v>
      </c>
      <c r="AO40" s="53">
        <f>IF($G40="Labor Hours",AA40*$K40*(1+$M40)*$EQ40,AA40)</f>
        <v>1649.3139000000003</v>
      </c>
      <c r="AP40" s="53">
        <f>IF($G40="Labor Hours",AB40*$K40*(1+$M40)*$EQ40,AB40)</f>
        <v>1649.3139000000003</v>
      </c>
      <c r="AQ40" s="53">
        <f>IF($G40="Labor Hours",AC40*$K40*(1+$M40)*$EQ40,AC40)</f>
        <v>1577.6046000000001</v>
      </c>
      <c r="AR40" s="53">
        <f>IF($G40="Labor Hours",AD40*$K40*(1+$M40)*$EQ40,AD40)</f>
        <v>1577.6046000000001</v>
      </c>
      <c r="AS40" s="53">
        <f>IF($G40="Labor Hours",AE40*$K40*(1+$M40)*$EQ40,AE40)</f>
        <v>1649.3139000000003</v>
      </c>
      <c r="AT40" s="53">
        <f>IF($G40="Labor Hours",AF40*$K40*(1+$M40)*$EQ40,AF40)</f>
        <v>1649.3139000000003</v>
      </c>
      <c r="AU40" s="10">
        <f t="shared" si="42"/>
        <v>19361.511000000006</v>
      </c>
      <c r="AV40" s="54">
        <f>IF(G40="CapEx",0,AU40*N40)</f>
        <v>10261.600830000003</v>
      </c>
      <c r="AW40" s="10">
        <f t="shared" si="43"/>
        <v>29623.111830000009</v>
      </c>
      <c r="AX40" s="53" cm="1">
        <f t="array" aca="1" ref="AX40" ca="1">AU40*CELL("contents",$Q40)</f>
        <v>1742.5359900000005</v>
      </c>
      <c r="AY40" s="53" cm="1">
        <f t="array" aca="1" ref="AY40" ca="1">AV40*CELL("contents",$Q40)</f>
        <v>923.54407470000024</v>
      </c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>
        <f t="shared" si="44"/>
        <v>0</v>
      </c>
      <c r="BM40" s="51">
        <f t="shared" si="45"/>
        <v>0</v>
      </c>
      <c r="BN40" s="53">
        <f>IF($G40="Labor Hours",AZ40*$K40*(1+$M40)*$ER40,AZ40)</f>
        <v>0</v>
      </c>
      <c r="BO40" s="53">
        <f>IF($G40="Labor Hours",BA40*$K40*(1+$M40)*$ER40,BA40)</f>
        <v>0</v>
      </c>
      <c r="BP40" s="53">
        <f>IF($G40="Labor Hours",BB40*$K40*(1+$M40)*$ER40,BB40)</f>
        <v>0</v>
      </c>
      <c r="BQ40" s="53">
        <f>IF($G40="Labor Hours",BC40*$K40*(1+$M40)*$ER40,BC40)</f>
        <v>0</v>
      </c>
      <c r="BR40" s="53">
        <f>IF($G40="Labor Hours",BD40*$K40*(1+$M40)*$ER40,BD40)</f>
        <v>0</v>
      </c>
      <c r="BS40" s="53">
        <f>IF($G40="Labor Hours",BE40*$K40*(1+$M40)*$ER40,BE40)</f>
        <v>0</v>
      </c>
      <c r="BT40" s="53">
        <f>IF($G40="Labor Hours",BF40*$K40*(1+$M40)*$ER40,BF40)</f>
        <v>0</v>
      </c>
      <c r="BU40" s="53">
        <f>IF($G40="Labor Hours",BG40*$K40*(1+$M40)*$ER40,BG40)</f>
        <v>0</v>
      </c>
      <c r="BV40" s="53">
        <f>IF($G40="Labor Hours",BH40*$K40*(1+$M40)*$ER40,BH40)</f>
        <v>0</v>
      </c>
      <c r="BW40" s="53">
        <f>IF($G40="Labor Hours",BI40*$K40*(1+$M40)*$ER40,BI40)</f>
        <v>0</v>
      </c>
      <c r="BX40" s="53">
        <f>IF($G40="Labor Hours",BJ40*$K40*(1+$M40)*$ER40,BJ40)</f>
        <v>0</v>
      </c>
      <c r="BY40" s="53">
        <f>IF($G40="Labor Hours",BK40*$K40*(1+$M40)*$ER40,BK40)</f>
        <v>0</v>
      </c>
      <c r="BZ40" s="10">
        <f t="shared" si="46"/>
        <v>0</v>
      </c>
      <c r="CA40" s="54">
        <f t="shared" si="47"/>
        <v>0</v>
      </c>
      <c r="CB40" s="10">
        <f t="shared" si="48"/>
        <v>0</v>
      </c>
      <c r="CC40" s="53" cm="1">
        <f t="array" aca="1" ref="CC40" ca="1">BZ40*CELL("contents",$Q40)</f>
        <v>0</v>
      </c>
      <c r="CD40" s="53" cm="1">
        <f t="array" aca="1" ref="CD40" ca="1">CA40*CELL("contents",$Q40)</f>
        <v>0</v>
      </c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>
        <f t="shared" si="49"/>
        <v>0</v>
      </c>
      <c r="CR40" s="51">
        <f t="shared" si="50"/>
        <v>0</v>
      </c>
      <c r="CS40" s="53">
        <f>IF($G40="Labor Hours",CE40*$K40*(1+$M40)*$ES40,CE40)</f>
        <v>0</v>
      </c>
      <c r="CT40" s="53">
        <f>IF($G40="Labor Hours",CF40*$K40*(1+$M40)*$ES40,CF40)</f>
        <v>0</v>
      </c>
      <c r="CU40" s="53">
        <f>IF($G40="Labor Hours",CG40*$K40*(1+$M40)*$ES40,CG40)</f>
        <v>0</v>
      </c>
      <c r="CV40" s="53">
        <f>IF($G40="Labor Hours",CH40*$K40*(1+$M40)*$ES40,CH40)</f>
        <v>0</v>
      </c>
      <c r="CW40" s="53">
        <f>IF($G40="Labor Hours",CI40*$K40*(1+$M40)*$ES40,CI40)</f>
        <v>0</v>
      </c>
      <c r="CX40" s="53">
        <f>IF($G40="Labor Hours",CJ40*$K40*(1+$M40)*$ES40,CJ40)</f>
        <v>0</v>
      </c>
      <c r="CY40" s="53">
        <f>IF($G40="Labor Hours",CK40*$K40*(1+$M40)*$ES40,CK40)</f>
        <v>0</v>
      </c>
      <c r="CZ40" s="53">
        <f>IF($G40="Labor Hours",CL40*$K40*(1+$M40)*$ES40,CL40)</f>
        <v>0</v>
      </c>
      <c r="DA40" s="53">
        <f>IF($G40="Labor Hours",CM40*$K40*(1+$M40)*$ES40,CM40)</f>
        <v>0</v>
      </c>
      <c r="DB40" s="53">
        <f>IF($G40="Labor Hours",CN40*$K40*(1+$M40)*$ES40,CN40)</f>
        <v>0</v>
      </c>
      <c r="DC40" s="53">
        <f>IF($G40="Labor Hours",CO40*$K40*(1+$M40)*$ES40,CO40)</f>
        <v>0</v>
      </c>
      <c r="DD40" s="53">
        <f>IF($G40="Labor Hours",CP40*$K40*(1+$M40)*$ES40,CP40)</f>
        <v>0</v>
      </c>
      <c r="DE40" s="10">
        <f t="shared" si="51"/>
        <v>0</v>
      </c>
      <c r="DF40" s="54">
        <f t="shared" si="52"/>
        <v>0</v>
      </c>
      <c r="DG40" s="10">
        <f t="shared" si="53"/>
        <v>0</v>
      </c>
      <c r="DH40" s="53" cm="1">
        <f t="array" aca="1" ref="DH40" ca="1">DE40*CELL("contents",$Q40)</f>
        <v>0</v>
      </c>
      <c r="DI40" s="53" cm="1">
        <f t="array" aca="1" ref="DI40" ca="1">DF40*CELL("contents",$Q40)</f>
        <v>0</v>
      </c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>
        <f t="shared" si="54"/>
        <v>0</v>
      </c>
      <c r="DW40" s="51">
        <f t="shared" si="55"/>
        <v>0</v>
      </c>
      <c r="DX40" s="53">
        <f>IF($G40="Labor Hours",DJ40*$K40*(1+$M40)*$ET40,DJ40)</f>
        <v>0</v>
      </c>
      <c r="DY40" s="53">
        <f>IF($G40="Labor Hours",DK40*$K40*(1+$M40)*$ET40,DK40)</f>
        <v>0</v>
      </c>
      <c r="DZ40" s="53">
        <f>IF($G40="Labor Hours",DL40*$K40*(1+$M40)*$ET40,DL40)</f>
        <v>0</v>
      </c>
      <c r="EA40" s="53">
        <f>IF($G40="Labor Hours",DM40*$K40*(1+$M40)*$ET40,DM40)</f>
        <v>0</v>
      </c>
      <c r="EB40" s="53">
        <f>IF($G40="Labor Hours",DN40*$K40*(1+$M40)*$ET40,DN40)</f>
        <v>0</v>
      </c>
      <c r="EC40" s="53">
        <f>IF($G40="Labor Hours",DO40*$K40*(1+$M40)*$ET40,DO40)</f>
        <v>0</v>
      </c>
      <c r="ED40" s="53">
        <f>IF($G40="Labor Hours",DP40*$K40*(1+$M40)*$ET40,DP40)</f>
        <v>0</v>
      </c>
      <c r="EE40" s="53">
        <f>IF($G40="Labor Hours",DQ40*$K40*(1+$M40)*$ET40,DQ40)</f>
        <v>0</v>
      </c>
      <c r="EF40" s="53">
        <f>IF($G40="Labor Hours",DR40*$K40*(1+$M40)*$ET40,DR40)</f>
        <v>0</v>
      </c>
      <c r="EG40" s="53">
        <f>IF($G40="Labor Hours",DS40*$K40*(1+$M40)*$ET40,DS40)</f>
        <v>0</v>
      </c>
      <c r="EH40" s="53">
        <f>IF($G40="Labor Hours",DT40*$K40*(1+$M40)*$ET40,DT40)</f>
        <v>0</v>
      </c>
      <c r="EI40" s="53">
        <f>IF($G40="Labor Hours",DU40*$K40*(1+$M40)*$ET40,DU40)</f>
        <v>0</v>
      </c>
      <c r="EJ40" s="10">
        <f t="shared" si="56"/>
        <v>0</v>
      </c>
      <c r="EK40" s="54">
        <f t="shared" si="57"/>
        <v>0</v>
      </c>
      <c r="EL40" s="10">
        <f t="shared" si="58"/>
        <v>0</v>
      </c>
      <c r="EM40" s="53" cm="1">
        <f t="array" aca="1" ref="EM40" ca="1">EJ40*CELL("contents",$Q40)</f>
        <v>0</v>
      </c>
      <c r="EN40" s="53" cm="1">
        <f t="array" aca="1" ref="EN40" ca="1">EK40*CELL("contents",$Q40)</f>
        <v>0</v>
      </c>
      <c r="EO40" s="11">
        <f t="shared" si="59"/>
        <v>29623.111830000009</v>
      </c>
      <c r="EP40" s="2">
        <v>1</v>
      </c>
      <c r="EQ40" s="2">
        <f t="shared" ref="EQ40:ET40" si="84">EP40*1.0215</f>
        <v>1.0215000000000001</v>
      </c>
      <c r="ER40" s="2">
        <f t="shared" si="84"/>
        <v>1.0434622500000001</v>
      </c>
      <c r="ES40" s="2">
        <f t="shared" si="84"/>
        <v>1.0658966883750003</v>
      </c>
      <c r="ET40" s="2">
        <f t="shared" si="84"/>
        <v>1.0888134671750629</v>
      </c>
      <c r="EU40" s="53">
        <f>IF($G40="Labor Hours",$K40*$AG40*EQ40,0)</f>
        <v>14341.86</v>
      </c>
      <c r="EV40" s="53">
        <f t="shared" si="61"/>
        <v>0</v>
      </c>
      <c r="EW40" s="69">
        <f>IF($G40="Labor Hours",$K40*$CQ40*ES40,0)</f>
        <v>0</v>
      </c>
      <c r="EX40" s="69">
        <f>IF($G40="Labor Hours",$K40*$DV40*ET40,0)</f>
        <v>0</v>
      </c>
      <c r="EY40" s="9">
        <f t="shared" si="63"/>
        <v>5019.6509999999998</v>
      </c>
      <c r="EZ40" s="9">
        <f t="shared" si="38"/>
        <v>0</v>
      </c>
      <c r="FA40" s="9">
        <f t="shared" si="39"/>
        <v>0</v>
      </c>
      <c r="FB40" s="9">
        <f t="shared" si="40"/>
        <v>0</v>
      </c>
      <c r="FC40" t="s">
        <v>1534</v>
      </c>
    </row>
    <row r="41" spans="1:159" x14ac:dyDescent="0.25">
      <c r="A41" s="2">
        <v>1.2</v>
      </c>
      <c r="B41" s="2" t="s">
        <v>218</v>
      </c>
      <c r="C41" s="4" t="s">
        <v>147</v>
      </c>
      <c r="D41" s="2" t="s">
        <v>219</v>
      </c>
      <c r="E41" s="13" t="s">
        <v>219</v>
      </c>
      <c r="F41" s="2" t="s">
        <v>212</v>
      </c>
      <c r="G41" s="4" t="s">
        <v>151</v>
      </c>
      <c r="H41" s="6" t="s">
        <v>152</v>
      </c>
      <c r="I41" s="4" t="s">
        <v>213</v>
      </c>
      <c r="J41" s="7" t="s">
        <v>154</v>
      </c>
      <c r="K41" s="75">
        <v>52</v>
      </c>
      <c r="L41" s="81">
        <v>52</v>
      </c>
      <c r="M41" s="56">
        <v>0.35</v>
      </c>
      <c r="N41" s="86">
        <v>0.53</v>
      </c>
      <c r="O41" s="6" t="s">
        <v>155</v>
      </c>
      <c r="P41" s="2" t="s">
        <v>156</v>
      </c>
      <c r="Q41" s="216">
        <f>VLOOKUP(P41,Contingencies!$A$2:$D$7,4,FALSE)</f>
        <v>0.09</v>
      </c>
      <c r="R41" s="53">
        <f t="shared" si="4"/>
        <v>4443.4667745000015</v>
      </c>
      <c r="S41" s="67">
        <f t="shared" si="5"/>
        <v>2355.0373904850007</v>
      </c>
      <c r="T41" s="4" t="s">
        <v>215</v>
      </c>
      <c r="U41" s="4">
        <v>38</v>
      </c>
      <c r="V41" s="4">
        <v>38</v>
      </c>
      <c r="W41" s="4">
        <v>38</v>
      </c>
      <c r="X41" s="4">
        <v>38</v>
      </c>
      <c r="Y41" s="4">
        <v>38</v>
      </c>
      <c r="Z41" s="4">
        <v>36</v>
      </c>
      <c r="AA41" s="4">
        <v>36</v>
      </c>
      <c r="AB41" s="4">
        <v>36</v>
      </c>
      <c r="AC41" s="4">
        <v>38</v>
      </c>
      <c r="AD41" s="4">
        <v>38</v>
      </c>
      <c r="AE41" s="4">
        <v>38</v>
      </c>
      <c r="AF41" s="4">
        <v>38</v>
      </c>
      <c r="AG41" s="2">
        <f>IF(G41="Labor Hours",SUM(U41:AF41),0)</f>
        <v>450</v>
      </c>
      <c r="AH41" s="51">
        <f t="shared" si="41"/>
        <v>3</v>
      </c>
      <c r="AI41" s="53">
        <f>IF($G41="Labor Hours",U41*$K41*(1+$M41)*$EQ41,U41)</f>
        <v>2724.9534000000008</v>
      </c>
      <c r="AJ41" s="53">
        <f>IF($G41="Labor Hours",V41*$K41*(1+$M41)*$EQ41,V41)</f>
        <v>2724.9534000000008</v>
      </c>
      <c r="AK41" s="53">
        <f>IF($G41="Labor Hours",W41*$K41*(1+$M41)*$EQ41,W41)</f>
        <v>2724.9534000000008</v>
      </c>
      <c r="AL41" s="53">
        <f>IF($G41="Labor Hours",X41*$K41*(1+$M41)*$EQ41,X41)</f>
        <v>2724.9534000000008</v>
      </c>
      <c r="AM41" s="53">
        <f>IF($G41="Labor Hours",Y41*$K41*(1+$M41)*$EQ41,Y41)</f>
        <v>2724.9534000000008</v>
      </c>
      <c r="AN41" s="53">
        <f>IF($G41="Labor Hours",Z41*$K41*(1+$M41)*$EQ41,Z41)</f>
        <v>2581.5348000000004</v>
      </c>
      <c r="AO41" s="53">
        <f>IF($G41="Labor Hours",AA41*$K41*(1+$M41)*$EQ41,AA41)</f>
        <v>2581.5348000000004</v>
      </c>
      <c r="AP41" s="53">
        <f>IF($G41="Labor Hours",AB41*$K41*(1+$M41)*$EQ41,AB41)</f>
        <v>2581.5348000000004</v>
      </c>
      <c r="AQ41" s="53">
        <f>IF($G41="Labor Hours",AC41*$K41*(1+$M41)*$EQ41,AC41)</f>
        <v>2724.9534000000008</v>
      </c>
      <c r="AR41" s="53">
        <f>IF($G41="Labor Hours",AD41*$K41*(1+$M41)*$EQ41,AD41)</f>
        <v>2724.9534000000008</v>
      </c>
      <c r="AS41" s="53">
        <f>IF($G41="Labor Hours",AE41*$K41*(1+$M41)*$EQ41,AE41)</f>
        <v>2724.9534000000008</v>
      </c>
      <c r="AT41" s="53">
        <f>IF($G41="Labor Hours",AF41*$K41*(1+$M41)*$EQ41,AF41)</f>
        <v>2724.9534000000008</v>
      </c>
      <c r="AU41" s="10">
        <f t="shared" si="42"/>
        <v>32269.185000000016</v>
      </c>
      <c r="AV41" s="54">
        <f>IF(G41="CapEx",0,AU41*N41)</f>
        <v>17102.668050000007</v>
      </c>
      <c r="AW41" s="10">
        <f t="shared" si="43"/>
        <v>49371.85305000002</v>
      </c>
      <c r="AX41" s="53" cm="1">
        <f t="array" aca="1" ref="AX41" ca="1">AU41*CELL("contents",$Q41)</f>
        <v>2904.2266500000014</v>
      </c>
      <c r="AY41" s="53" cm="1">
        <f t="array" aca="1" ref="AY41" ca="1">AV41*CELL("contents",$Q41)</f>
        <v>1539.2401245000005</v>
      </c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>
        <f t="shared" si="44"/>
        <v>0</v>
      </c>
      <c r="BM41" s="51">
        <f t="shared" si="45"/>
        <v>0</v>
      </c>
      <c r="BN41" s="53">
        <f>IF($G41="Labor Hours",AZ41*$K41*(1+$M41)*$ER41,AZ41)</f>
        <v>0</v>
      </c>
      <c r="BO41" s="53">
        <f>IF($G41="Labor Hours",BA41*$K41*(1+$M41)*$ER41,BA41)</f>
        <v>0</v>
      </c>
      <c r="BP41" s="53">
        <f>IF($G41="Labor Hours",BB41*$K41*(1+$M41)*$ER41,BB41)</f>
        <v>0</v>
      </c>
      <c r="BQ41" s="53">
        <f>IF($G41="Labor Hours",BC41*$K41*(1+$M41)*$ER41,BC41)</f>
        <v>0</v>
      </c>
      <c r="BR41" s="53">
        <f>IF($G41="Labor Hours",BD41*$K41*(1+$M41)*$ER41,BD41)</f>
        <v>0</v>
      </c>
      <c r="BS41" s="53">
        <f>IF($G41="Labor Hours",BE41*$K41*(1+$M41)*$ER41,BE41)</f>
        <v>0</v>
      </c>
      <c r="BT41" s="53">
        <f>IF($G41="Labor Hours",BF41*$K41*(1+$M41)*$ER41,BF41)</f>
        <v>0</v>
      </c>
      <c r="BU41" s="53">
        <f>IF($G41="Labor Hours",BG41*$K41*(1+$M41)*$ER41,BG41)</f>
        <v>0</v>
      </c>
      <c r="BV41" s="53">
        <f>IF($G41="Labor Hours",BH41*$K41*(1+$M41)*$ER41,BH41)</f>
        <v>0</v>
      </c>
      <c r="BW41" s="53">
        <f>IF($G41="Labor Hours",BI41*$K41*(1+$M41)*$ER41,BI41)</f>
        <v>0</v>
      </c>
      <c r="BX41" s="53">
        <f>IF($G41="Labor Hours",BJ41*$K41*(1+$M41)*$ER41,BJ41)</f>
        <v>0</v>
      </c>
      <c r="BY41" s="53">
        <f>IF($G41="Labor Hours",BK41*$K41*(1+$M41)*$ER41,BK41)</f>
        <v>0</v>
      </c>
      <c r="BZ41" s="10">
        <f t="shared" si="46"/>
        <v>0</v>
      </c>
      <c r="CA41" s="54">
        <f t="shared" si="47"/>
        <v>0</v>
      </c>
      <c r="CB41" s="10">
        <f t="shared" si="48"/>
        <v>0</v>
      </c>
      <c r="CC41" s="53" cm="1">
        <f t="array" aca="1" ref="CC41" ca="1">BZ41*CELL("contents",$Q41)</f>
        <v>0</v>
      </c>
      <c r="CD41" s="53" cm="1">
        <f t="array" aca="1" ref="CD41" ca="1">CA41*CELL("contents",$Q41)</f>
        <v>0</v>
      </c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>
        <f t="shared" si="49"/>
        <v>0</v>
      </c>
      <c r="CR41" s="51">
        <f t="shared" si="50"/>
        <v>0</v>
      </c>
      <c r="CS41" s="53">
        <f>IF($G41="Labor Hours",CE41*$K41*(1+$M41)*$ES41,CE41)</f>
        <v>0</v>
      </c>
      <c r="CT41" s="53">
        <f>IF($G41="Labor Hours",CF41*$K41*(1+$M41)*$ES41,CF41)</f>
        <v>0</v>
      </c>
      <c r="CU41" s="53">
        <f>IF($G41="Labor Hours",CG41*$K41*(1+$M41)*$ES41,CG41)</f>
        <v>0</v>
      </c>
      <c r="CV41" s="53">
        <f>IF($G41="Labor Hours",CH41*$K41*(1+$M41)*$ES41,CH41)</f>
        <v>0</v>
      </c>
      <c r="CW41" s="53">
        <f>IF($G41="Labor Hours",CI41*$K41*(1+$M41)*$ES41,CI41)</f>
        <v>0</v>
      </c>
      <c r="CX41" s="53">
        <f>IF($G41="Labor Hours",CJ41*$K41*(1+$M41)*$ES41,CJ41)</f>
        <v>0</v>
      </c>
      <c r="CY41" s="53">
        <f>IF($G41="Labor Hours",CK41*$K41*(1+$M41)*$ES41,CK41)</f>
        <v>0</v>
      </c>
      <c r="CZ41" s="53">
        <f>IF($G41="Labor Hours",CL41*$K41*(1+$M41)*$ES41,CL41)</f>
        <v>0</v>
      </c>
      <c r="DA41" s="53">
        <f>IF($G41="Labor Hours",CM41*$K41*(1+$M41)*$ES41,CM41)</f>
        <v>0</v>
      </c>
      <c r="DB41" s="53">
        <f>IF($G41="Labor Hours",CN41*$K41*(1+$M41)*$ES41,CN41)</f>
        <v>0</v>
      </c>
      <c r="DC41" s="53">
        <f>IF($G41="Labor Hours",CO41*$K41*(1+$M41)*$ES41,CO41)</f>
        <v>0</v>
      </c>
      <c r="DD41" s="53">
        <f>IF($G41="Labor Hours",CP41*$K41*(1+$M41)*$ES41,CP41)</f>
        <v>0</v>
      </c>
      <c r="DE41" s="10">
        <f t="shared" si="51"/>
        <v>0</v>
      </c>
      <c r="DF41" s="54">
        <f t="shared" si="52"/>
        <v>0</v>
      </c>
      <c r="DG41" s="10">
        <f t="shared" si="53"/>
        <v>0</v>
      </c>
      <c r="DH41" s="53" cm="1">
        <f t="array" aca="1" ref="DH41" ca="1">DE41*CELL("contents",$Q41)</f>
        <v>0</v>
      </c>
      <c r="DI41" s="53" cm="1">
        <f t="array" aca="1" ref="DI41" ca="1">DF41*CELL("contents",$Q41)</f>
        <v>0</v>
      </c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>
        <f t="shared" si="54"/>
        <v>0</v>
      </c>
      <c r="DW41" s="51">
        <f t="shared" si="55"/>
        <v>0</v>
      </c>
      <c r="DX41" s="53">
        <f>IF($G41="Labor Hours",DJ41*$K41*(1+$M41)*$ET41,DJ41)</f>
        <v>0</v>
      </c>
      <c r="DY41" s="53">
        <f>IF($G41="Labor Hours",DK41*$K41*(1+$M41)*$ET41,DK41)</f>
        <v>0</v>
      </c>
      <c r="DZ41" s="53">
        <f>IF($G41="Labor Hours",DL41*$K41*(1+$M41)*$ET41,DL41)</f>
        <v>0</v>
      </c>
      <c r="EA41" s="53">
        <f>IF($G41="Labor Hours",DM41*$K41*(1+$M41)*$ET41,DM41)</f>
        <v>0</v>
      </c>
      <c r="EB41" s="53">
        <f>IF($G41="Labor Hours",DN41*$K41*(1+$M41)*$ET41,DN41)</f>
        <v>0</v>
      </c>
      <c r="EC41" s="53">
        <f>IF($G41="Labor Hours",DO41*$K41*(1+$M41)*$ET41,DO41)</f>
        <v>0</v>
      </c>
      <c r="ED41" s="53">
        <f>IF($G41="Labor Hours",DP41*$K41*(1+$M41)*$ET41,DP41)</f>
        <v>0</v>
      </c>
      <c r="EE41" s="53">
        <f>IF($G41="Labor Hours",DQ41*$K41*(1+$M41)*$ET41,DQ41)</f>
        <v>0</v>
      </c>
      <c r="EF41" s="53">
        <f>IF($G41="Labor Hours",DR41*$K41*(1+$M41)*$ET41,DR41)</f>
        <v>0</v>
      </c>
      <c r="EG41" s="53">
        <f>IF($G41="Labor Hours",DS41*$K41*(1+$M41)*$ET41,DS41)</f>
        <v>0</v>
      </c>
      <c r="EH41" s="53">
        <f>IF($G41="Labor Hours",DT41*$K41*(1+$M41)*$ET41,DT41)</f>
        <v>0</v>
      </c>
      <c r="EI41" s="53">
        <f>IF($G41="Labor Hours",DU41*$K41*(1+$M41)*$ET41,DU41)</f>
        <v>0</v>
      </c>
      <c r="EJ41" s="10">
        <f t="shared" si="56"/>
        <v>0</v>
      </c>
      <c r="EK41" s="54">
        <f t="shared" si="57"/>
        <v>0</v>
      </c>
      <c r="EL41" s="10">
        <f t="shared" si="58"/>
        <v>0</v>
      </c>
      <c r="EM41" s="53" cm="1">
        <f t="array" aca="1" ref="EM41" ca="1">EJ41*CELL("contents",$Q41)</f>
        <v>0</v>
      </c>
      <c r="EN41" s="53" cm="1">
        <f t="array" aca="1" ref="EN41" ca="1">EK41*CELL("contents",$Q41)</f>
        <v>0</v>
      </c>
      <c r="EO41" s="11">
        <f t="shared" si="59"/>
        <v>49371.85305000002</v>
      </c>
      <c r="EP41" s="2">
        <v>1</v>
      </c>
      <c r="EQ41" s="2">
        <f t="shared" ref="EQ41:ET41" si="85">EP41*1.0215</f>
        <v>1.0215000000000001</v>
      </c>
      <c r="ER41" s="2">
        <f t="shared" si="85"/>
        <v>1.0434622500000001</v>
      </c>
      <c r="ES41" s="2">
        <f t="shared" si="85"/>
        <v>1.0658966883750003</v>
      </c>
      <c r="ET41" s="2">
        <f t="shared" si="85"/>
        <v>1.0888134671750629</v>
      </c>
      <c r="EU41" s="53">
        <f>IF($G41="Labor Hours",$K41*$AG41*EQ41,0)</f>
        <v>23903.100000000002</v>
      </c>
      <c r="EV41" s="53">
        <f t="shared" si="61"/>
        <v>0</v>
      </c>
      <c r="EW41" s="69">
        <f>IF($G41="Labor Hours",$K41*$CQ41*ES41,0)</f>
        <v>0</v>
      </c>
      <c r="EX41" s="69">
        <f>IF($G41="Labor Hours",$K41*$DV41*ET41,0)</f>
        <v>0</v>
      </c>
      <c r="EY41" s="9">
        <f t="shared" si="63"/>
        <v>8366.0850000000009</v>
      </c>
      <c r="EZ41" s="9">
        <f t="shared" si="38"/>
        <v>0</v>
      </c>
      <c r="FA41" s="9">
        <f t="shared" si="39"/>
        <v>0</v>
      </c>
      <c r="FB41" s="9">
        <f t="shared" si="40"/>
        <v>0</v>
      </c>
      <c r="FC41" t="s">
        <v>1534</v>
      </c>
    </row>
    <row r="42" spans="1:159" x14ac:dyDescent="0.25">
      <c r="A42" s="2">
        <v>1.2</v>
      </c>
      <c r="B42" s="2" t="s">
        <v>220</v>
      </c>
      <c r="C42" s="4" t="s">
        <v>157</v>
      </c>
      <c r="D42" s="3" t="s">
        <v>221</v>
      </c>
      <c r="E42" s="13" t="s">
        <v>221</v>
      </c>
      <c r="F42" s="2"/>
      <c r="G42" s="4" t="s">
        <v>151</v>
      </c>
      <c r="H42" s="6" t="s">
        <v>152</v>
      </c>
      <c r="I42" s="4" t="s">
        <v>167</v>
      </c>
      <c r="J42" s="7" t="s">
        <v>154</v>
      </c>
      <c r="K42" s="75">
        <v>115</v>
      </c>
      <c r="L42" s="81">
        <v>115</v>
      </c>
      <c r="M42" s="56">
        <v>0</v>
      </c>
      <c r="N42" s="86">
        <v>0</v>
      </c>
      <c r="O42" s="6" t="s">
        <v>155</v>
      </c>
      <c r="P42" s="2" t="s">
        <v>173</v>
      </c>
      <c r="Q42" s="216">
        <f>VLOOKUP(P42,Contingencies!$A$2:$D$7,4,FALSE)</f>
        <v>0.125</v>
      </c>
      <c r="R42" s="53">
        <f t="shared" si="4"/>
        <v>704.83500000000015</v>
      </c>
      <c r="S42" s="67">
        <f t="shared" si="5"/>
        <v>0</v>
      </c>
      <c r="T42" s="4"/>
      <c r="U42" s="4">
        <v>4</v>
      </c>
      <c r="V42" s="4">
        <v>4</v>
      </c>
      <c r="W42" s="4">
        <v>4</v>
      </c>
      <c r="X42" s="4">
        <v>4</v>
      </c>
      <c r="Y42" s="4">
        <v>4</v>
      </c>
      <c r="Z42" s="4">
        <v>4</v>
      </c>
      <c r="AA42" s="4">
        <v>4</v>
      </c>
      <c r="AB42" s="4">
        <v>4</v>
      </c>
      <c r="AC42" s="4">
        <v>4</v>
      </c>
      <c r="AD42" s="4">
        <v>4</v>
      </c>
      <c r="AE42" s="4">
        <v>4</v>
      </c>
      <c r="AF42" s="4">
        <v>4</v>
      </c>
      <c r="AG42" s="2">
        <f>IF(G42="Labor Hours",SUM(U42:AF42),0)</f>
        <v>48</v>
      </c>
      <c r="AH42" s="51">
        <f t="shared" si="41"/>
        <v>0.32</v>
      </c>
      <c r="AI42" s="53">
        <f>IF($G42="Labor Hours",U42*$K42*(1+$M42)*$EQ42,U42)</f>
        <v>469.89000000000004</v>
      </c>
      <c r="AJ42" s="53">
        <f>IF($G42="Labor Hours",V42*$K42*(1+$M42)*$EQ42,V42)</f>
        <v>469.89000000000004</v>
      </c>
      <c r="AK42" s="53">
        <f>IF($G42="Labor Hours",W42*$K42*(1+$M42)*$EQ42,W42)</f>
        <v>469.89000000000004</v>
      </c>
      <c r="AL42" s="53">
        <f>IF($G42="Labor Hours",X42*$K42*(1+$M42)*$EQ42,X42)</f>
        <v>469.89000000000004</v>
      </c>
      <c r="AM42" s="53">
        <f>IF($G42="Labor Hours",Y42*$K42*(1+$M42)*$EQ42,Y42)</f>
        <v>469.89000000000004</v>
      </c>
      <c r="AN42" s="53">
        <f>IF($G42="Labor Hours",Z42*$K42*(1+$M42)*$EQ42,Z42)</f>
        <v>469.89000000000004</v>
      </c>
      <c r="AO42" s="53">
        <f>IF($G42="Labor Hours",AA42*$K42*(1+$M42)*$EQ42,AA42)</f>
        <v>469.89000000000004</v>
      </c>
      <c r="AP42" s="53">
        <f>IF($G42="Labor Hours",AB42*$K42*(1+$M42)*$EQ42,AB42)</f>
        <v>469.89000000000004</v>
      </c>
      <c r="AQ42" s="53">
        <f>IF($G42="Labor Hours",AC42*$K42*(1+$M42)*$EQ42,AC42)</f>
        <v>469.89000000000004</v>
      </c>
      <c r="AR42" s="53">
        <f>IF($G42="Labor Hours",AD42*$K42*(1+$M42)*$EQ42,AD42)</f>
        <v>469.89000000000004</v>
      </c>
      <c r="AS42" s="53">
        <f>IF($G42="Labor Hours",AE42*$K42*(1+$M42)*$EQ42,AE42)</f>
        <v>469.89000000000004</v>
      </c>
      <c r="AT42" s="53">
        <f>IF($G42="Labor Hours",AF42*$K42*(1+$M42)*$EQ42,AF42)</f>
        <v>469.89000000000004</v>
      </c>
      <c r="AU42" s="10">
        <f t="shared" si="42"/>
        <v>5638.6800000000012</v>
      </c>
      <c r="AV42" s="54">
        <f>IF(G42="CapEx",0,AU42*N42)</f>
        <v>0</v>
      </c>
      <c r="AW42" s="10">
        <f t="shared" si="43"/>
        <v>5638.6800000000012</v>
      </c>
      <c r="AX42" s="53" cm="1">
        <f t="array" aca="1" ref="AX42" ca="1">AU42*CELL("contents",$Q42)</f>
        <v>704.83500000000015</v>
      </c>
      <c r="AY42" s="53" cm="1">
        <f t="array" aca="1" ref="AY42" ca="1">AV42*CELL("contents",$Q42)</f>
        <v>0</v>
      </c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>
        <f t="shared" si="44"/>
        <v>0</v>
      </c>
      <c r="BM42" s="51">
        <f t="shared" si="45"/>
        <v>0</v>
      </c>
      <c r="BN42" s="53">
        <f>IF($G42="Labor Hours",AZ42*$K42*(1+$M42)*$ER42,AZ42)</f>
        <v>0</v>
      </c>
      <c r="BO42" s="53">
        <f>IF($G42="Labor Hours",BA42*$K42*(1+$M42)*$ER42,BA42)</f>
        <v>0</v>
      </c>
      <c r="BP42" s="53">
        <f>IF($G42="Labor Hours",BB42*$K42*(1+$M42)*$ER42,BB42)</f>
        <v>0</v>
      </c>
      <c r="BQ42" s="53">
        <f>IF($G42="Labor Hours",BC42*$K42*(1+$M42)*$ER42,BC42)</f>
        <v>0</v>
      </c>
      <c r="BR42" s="53">
        <f>IF($G42="Labor Hours",BD42*$K42*(1+$M42)*$ER42,BD42)</f>
        <v>0</v>
      </c>
      <c r="BS42" s="53">
        <f>IF($G42="Labor Hours",BE42*$K42*(1+$M42)*$ER42,BE42)</f>
        <v>0</v>
      </c>
      <c r="BT42" s="53">
        <f>IF($G42="Labor Hours",BF42*$K42*(1+$M42)*$ER42,BF42)</f>
        <v>0</v>
      </c>
      <c r="BU42" s="53">
        <f>IF($G42="Labor Hours",BG42*$K42*(1+$M42)*$ER42,BG42)</f>
        <v>0</v>
      </c>
      <c r="BV42" s="53">
        <f>IF($G42="Labor Hours",BH42*$K42*(1+$M42)*$ER42,BH42)</f>
        <v>0</v>
      </c>
      <c r="BW42" s="53">
        <f>IF($G42="Labor Hours",BI42*$K42*(1+$M42)*$ER42,BI42)</f>
        <v>0</v>
      </c>
      <c r="BX42" s="53">
        <f>IF($G42="Labor Hours",BJ42*$K42*(1+$M42)*$ER42,BJ42)</f>
        <v>0</v>
      </c>
      <c r="BY42" s="53">
        <f>IF($G42="Labor Hours",BK42*$K42*(1+$M42)*$ER42,BK42)</f>
        <v>0</v>
      </c>
      <c r="BZ42" s="10">
        <f t="shared" si="46"/>
        <v>0</v>
      </c>
      <c r="CA42" s="54">
        <f t="shared" si="47"/>
        <v>0</v>
      </c>
      <c r="CB42" s="10">
        <f t="shared" si="48"/>
        <v>0</v>
      </c>
      <c r="CC42" s="53" cm="1">
        <f t="array" aca="1" ref="CC42" ca="1">BZ42*CELL("contents",$Q42)</f>
        <v>0</v>
      </c>
      <c r="CD42" s="53" cm="1">
        <f t="array" aca="1" ref="CD42" ca="1">CA42*CELL("contents",$Q42)</f>
        <v>0</v>
      </c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>
        <f t="shared" si="49"/>
        <v>0</v>
      </c>
      <c r="CR42" s="51">
        <f t="shared" si="50"/>
        <v>0</v>
      </c>
      <c r="CS42" s="53">
        <f>IF($G42="Labor Hours",CE42*$K42*(1+$M42)*$ES42,CE42)</f>
        <v>0</v>
      </c>
      <c r="CT42" s="53">
        <f>IF($G42="Labor Hours",CF42*$K42*(1+$M42)*$ES42,CF42)</f>
        <v>0</v>
      </c>
      <c r="CU42" s="53">
        <f>IF($G42="Labor Hours",CG42*$K42*(1+$M42)*$ES42,CG42)</f>
        <v>0</v>
      </c>
      <c r="CV42" s="53">
        <f>IF($G42="Labor Hours",CH42*$K42*(1+$M42)*$ES42,CH42)</f>
        <v>0</v>
      </c>
      <c r="CW42" s="53">
        <f>IF($G42="Labor Hours",CI42*$K42*(1+$M42)*$ES42,CI42)</f>
        <v>0</v>
      </c>
      <c r="CX42" s="53">
        <f>IF($G42="Labor Hours",CJ42*$K42*(1+$M42)*$ES42,CJ42)</f>
        <v>0</v>
      </c>
      <c r="CY42" s="53">
        <f>IF($G42="Labor Hours",CK42*$K42*(1+$M42)*$ES42,CK42)</f>
        <v>0</v>
      </c>
      <c r="CZ42" s="53">
        <f>IF($G42="Labor Hours",CL42*$K42*(1+$M42)*$ES42,CL42)</f>
        <v>0</v>
      </c>
      <c r="DA42" s="53">
        <f>IF($G42="Labor Hours",CM42*$K42*(1+$M42)*$ES42,CM42)</f>
        <v>0</v>
      </c>
      <c r="DB42" s="53">
        <f>IF($G42="Labor Hours",CN42*$K42*(1+$M42)*$ES42,CN42)</f>
        <v>0</v>
      </c>
      <c r="DC42" s="53">
        <f>IF($G42="Labor Hours",CO42*$K42*(1+$M42)*$ES42,CO42)</f>
        <v>0</v>
      </c>
      <c r="DD42" s="53">
        <f>IF($G42="Labor Hours",CP42*$K42*(1+$M42)*$ES42,CP42)</f>
        <v>0</v>
      </c>
      <c r="DE42" s="10">
        <f t="shared" si="51"/>
        <v>0</v>
      </c>
      <c r="DF42" s="54">
        <f t="shared" si="52"/>
        <v>0</v>
      </c>
      <c r="DG42" s="10">
        <f t="shared" si="53"/>
        <v>0</v>
      </c>
      <c r="DH42" s="53" cm="1">
        <f t="array" aca="1" ref="DH42" ca="1">DE42*CELL("contents",$Q42)</f>
        <v>0</v>
      </c>
      <c r="DI42" s="53" cm="1">
        <f t="array" aca="1" ref="DI42" ca="1">DF42*CELL("contents",$Q42)</f>
        <v>0</v>
      </c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>
        <f t="shared" si="54"/>
        <v>0</v>
      </c>
      <c r="DW42" s="51">
        <f t="shared" si="55"/>
        <v>0</v>
      </c>
      <c r="DX42" s="53">
        <f>IF($G42="Labor Hours",DJ42*$K42*(1+$M42)*$ET42,DJ42)</f>
        <v>0</v>
      </c>
      <c r="DY42" s="53">
        <f>IF($G42="Labor Hours",DK42*$K42*(1+$M42)*$ET42,DK42)</f>
        <v>0</v>
      </c>
      <c r="DZ42" s="53">
        <f>IF($G42="Labor Hours",DL42*$K42*(1+$M42)*$ET42,DL42)</f>
        <v>0</v>
      </c>
      <c r="EA42" s="53">
        <f>IF($G42="Labor Hours",DM42*$K42*(1+$M42)*$ET42,DM42)</f>
        <v>0</v>
      </c>
      <c r="EB42" s="53">
        <f>IF($G42="Labor Hours",DN42*$K42*(1+$M42)*$ET42,DN42)</f>
        <v>0</v>
      </c>
      <c r="EC42" s="53">
        <f>IF($G42="Labor Hours",DO42*$K42*(1+$M42)*$ET42,DO42)</f>
        <v>0</v>
      </c>
      <c r="ED42" s="53">
        <f>IF($G42="Labor Hours",DP42*$K42*(1+$M42)*$ET42,DP42)</f>
        <v>0</v>
      </c>
      <c r="EE42" s="53">
        <f>IF($G42="Labor Hours",DQ42*$K42*(1+$M42)*$ET42,DQ42)</f>
        <v>0</v>
      </c>
      <c r="EF42" s="53">
        <f>IF($G42="Labor Hours",DR42*$K42*(1+$M42)*$ET42,DR42)</f>
        <v>0</v>
      </c>
      <c r="EG42" s="53">
        <f>IF($G42="Labor Hours",DS42*$K42*(1+$M42)*$ET42,DS42)</f>
        <v>0</v>
      </c>
      <c r="EH42" s="53">
        <f>IF($G42="Labor Hours",DT42*$K42*(1+$M42)*$ET42,DT42)</f>
        <v>0</v>
      </c>
      <c r="EI42" s="53">
        <f>IF($G42="Labor Hours",DU42*$K42*(1+$M42)*$ET42,DU42)</f>
        <v>0</v>
      </c>
      <c r="EJ42" s="10">
        <f t="shared" si="56"/>
        <v>0</v>
      </c>
      <c r="EK42" s="54">
        <f t="shared" si="57"/>
        <v>0</v>
      </c>
      <c r="EL42" s="10">
        <f t="shared" si="58"/>
        <v>0</v>
      </c>
      <c r="EM42" s="53" cm="1">
        <f t="array" aca="1" ref="EM42" ca="1">EJ42*CELL("contents",$Q42)</f>
        <v>0</v>
      </c>
      <c r="EN42" s="53" cm="1">
        <f t="array" aca="1" ref="EN42" ca="1">EK42*CELL("contents",$Q42)</f>
        <v>0</v>
      </c>
      <c r="EO42" s="11">
        <f t="shared" si="59"/>
        <v>5638.6800000000012</v>
      </c>
      <c r="EP42" s="2">
        <v>1</v>
      </c>
      <c r="EQ42" s="2">
        <f t="shared" ref="EQ42:ET42" si="86">EP42*1.0215</f>
        <v>1.0215000000000001</v>
      </c>
      <c r="ER42" s="2">
        <f t="shared" si="86"/>
        <v>1.0434622500000001</v>
      </c>
      <c r="ES42" s="2">
        <f t="shared" si="86"/>
        <v>1.0658966883750003</v>
      </c>
      <c r="ET42" s="2">
        <f t="shared" si="86"/>
        <v>1.0888134671750629</v>
      </c>
      <c r="EU42" s="53">
        <f>IF($G42="Labor Hours",$K42*$AG42*EQ42,0)</f>
        <v>5638.68</v>
      </c>
      <c r="EV42" s="53">
        <f t="shared" si="61"/>
        <v>0</v>
      </c>
      <c r="EW42" s="69">
        <f>IF($G42="Labor Hours",$K42*$CQ42*ES42,0)</f>
        <v>0</v>
      </c>
      <c r="EX42" s="69">
        <f>IF($G42="Labor Hours",$K42*$DV42*ET42,0)</f>
        <v>0</v>
      </c>
      <c r="EY42" s="9">
        <f t="shared" si="63"/>
        <v>0</v>
      </c>
      <c r="EZ42" s="9">
        <f t="shared" si="38"/>
        <v>0</v>
      </c>
      <c r="FA42" s="9">
        <f t="shared" si="39"/>
        <v>0</v>
      </c>
      <c r="FB42" s="9">
        <f t="shared" si="40"/>
        <v>0</v>
      </c>
      <c r="FC42" t="s">
        <v>1534</v>
      </c>
    </row>
    <row r="43" spans="1:159" x14ac:dyDescent="0.25">
      <c r="A43" s="2">
        <v>1.2</v>
      </c>
      <c r="B43" s="2" t="s">
        <v>222</v>
      </c>
      <c r="C43" s="4" t="s">
        <v>147</v>
      </c>
      <c r="D43" s="3" t="s">
        <v>223</v>
      </c>
      <c r="E43" s="13" t="s">
        <v>223</v>
      </c>
      <c r="F43" s="2" t="s">
        <v>212</v>
      </c>
      <c r="G43" s="4" t="s">
        <v>151</v>
      </c>
      <c r="H43" s="6" t="s">
        <v>152</v>
      </c>
      <c r="I43" s="4" t="s">
        <v>213</v>
      </c>
      <c r="J43" s="7" t="s">
        <v>154</v>
      </c>
      <c r="K43" s="75">
        <v>52</v>
      </c>
      <c r="L43" s="81">
        <v>52</v>
      </c>
      <c r="M43" s="56">
        <v>0.35</v>
      </c>
      <c r="N43" s="86">
        <v>0.53</v>
      </c>
      <c r="O43" s="6" t="s">
        <v>155</v>
      </c>
      <c r="P43" s="2" t="s">
        <v>156</v>
      </c>
      <c r="Q43" s="216">
        <f>VLOOKUP(P43,Contingencies!$A$2:$D$7,4,FALSE)</f>
        <v>0.09</v>
      </c>
      <c r="R43" s="53">
        <f t="shared" si="4"/>
        <v>1815.6005240607005</v>
      </c>
      <c r="S43" s="67">
        <f t="shared" si="5"/>
        <v>962.26827775217134</v>
      </c>
      <c r="T43" s="4" t="s">
        <v>224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f>IF(G43="Labor Hours",SUM(U43:AF43),0)</f>
        <v>0</v>
      </c>
      <c r="AH43" s="51">
        <f t="shared" si="41"/>
        <v>0</v>
      </c>
      <c r="AI43" s="53">
        <f>IF($G43="Labor Hours",U43*$K43*(1+$M43)*$EQ43,U43)</f>
        <v>0</v>
      </c>
      <c r="AJ43" s="53">
        <f>IF($G43="Labor Hours",V43*$K43*(1+$M43)*$EQ43,V43)</f>
        <v>0</v>
      </c>
      <c r="AK43" s="53">
        <f>IF($G43="Labor Hours",W43*$K43*(1+$M43)*$EQ43,W43)</f>
        <v>0</v>
      </c>
      <c r="AL43" s="53">
        <f>IF($G43="Labor Hours",X43*$K43*(1+$M43)*$EQ43,X43)</f>
        <v>0</v>
      </c>
      <c r="AM43" s="53">
        <f>IF($G43="Labor Hours",Y43*$K43*(1+$M43)*$EQ43,Y43)</f>
        <v>0</v>
      </c>
      <c r="AN43" s="53">
        <f>IF($G43="Labor Hours",Z43*$K43*(1+$M43)*$EQ43,Z43)</f>
        <v>0</v>
      </c>
      <c r="AO43" s="53">
        <f>IF($G43="Labor Hours",AA43*$K43*(1+$M43)*$EQ43,AA43)</f>
        <v>0</v>
      </c>
      <c r="AP43" s="53">
        <f>IF($G43="Labor Hours",AB43*$K43*(1+$M43)*$EQ43,AB43)</f>
        <v>0</v>
      </c>
      <c r="AQ43" s="53">
        <f>IF($G43="Labor Hours",AC43*$K43*(1+$M43)*$EQ43,AC43)</f>
        <v>0</v>
      </c>
      <c r="AR43" s="53">
        <f>IF($G43="Labor Hours",AD43*$K43*(1+$M43)*$EQ43,AD43)</f>
        <v>0</v>
      </c>
      <c r="AS43" s="53">
        <f>IF($G43="Labor Hours",AE43*$K43*(1+$M43)*$EQ43,AE43)</f>
        <v>0</v>
      </c>
      <c r="AT43" s="53">
        <f>IF($G43="Labor Hours",AF43*$K43*(1+$M43)*$EQ43,AF43)</f>
        <v>0</v>
      </c>
      <c r="AU43" s="10">
        <f t="shared" si="42"/>
        <v>0</v>
      </c>
      <c r="AV43" s="54">
        <f>IF(G43="CapEx",0,AU43*N43)</f>
        <v>0</v>
      </c>
      <c r="AW43" s="10">
        <f t="shared" si="43"/>
        <v>0</v>
      </c>
      <c r="AX43" s="53" cm="1">
        <f t="array" aca="1" ref="AX43" ca="1">AU43*CELL("contents",$Q43)</f>
        <v>0</v>
      </c>
      <c r="AY43" s="53" cm="1">
        <f t="array" aca="1" ref="AY43" ca="1">AV43*CELL("contents",$Q43)</f>
        <v>0</v>
      </c>
      <c r="AZ43" s="4">
        <v>15</v>
      </c>
      <c r="BA43" s="4">
        <v>15</v>
      </c>
      <c r="BB43" s="4">
        <v>15</v>
      </c>
      <c r="BC43" s="4">
        <v>15</v>
      </c>
      <c r="BD43" s="4">
        <v>15</v>
      </c>
      <c r="BE43" s="4">
        <v>15</v>
      </c>
      <c r="BF43" s="4">
        <v>15</v>
      </c>
      <c r="BG43" s="4">
        <v>15</v>
      </c>
      <c r="BH43" s="4">
        <v>15</v>
      </c>
      <c r="BI43" s="4">
        <v>15</v>
      </c>
      <c r="BJ43" s="4">
        <v>15</v>
      </c>
      <c r="BK43" s="4">
        <v>15</v>
      </c>
      <c r="BL43" s="2">
        <f t="shared" si="44"/>
        <v>180</v>
      </c>
      <c r="BM43" s="51">
        <f t="shared" si="45"/>
        <v>1.2000000000000002</v>
      </c>
      <c r="BN43" s="53">
        <f>IF($G43="Labor Hours",AZ43*$K43*(1+$M43)*$ER43,AZ43)</f>
        <v>1098.7657492500002</v>
      </c>
      <c r="BO43" s="53">
        <f>IF($G43="Labor Hours",BA43*$K43*(1+$M43)*$ER43,BA43)</f>
        <v>1098.7657492500002</v>
      </c>
      <c r="BP43" s="53">
        <f>IF($G43="Labor Hours",BB43*$K43*(1+$M43)*$ER43,BB43)</f>
        <v>1098.7657492500002</v>
      </c>
      <c r="BQ43" s="53">
        <f>IF($G43="Labor Hours",BC43*$K43*(1+$M43)*$ER43,BC43)</f>
        <v>1098.7657492500002</v>
      </c>
      <c r="BR43" s="53">
        <f>IF($G43="Labor Hours",BD43*$K43*(1+$M43)*$ER43,BD43)</f>
        <v>1098.7657492500002</v>
      </c>
      <c r="BS43" s="53">
        <f>IF($G43="Labor Hours",BE43*$K43*(1+$M43)*$ER43,BE43)</f>
        <v>1098.7657492500002</v>
      </c>
      <c r="BT43" s="53">
        <f>IF($G43="Labor Hours",BF43*$K43*(1+$M43)*$ER43,BF43)</f>
        <v>1098.7657492500002</v>
      </c>
      <c r="BU43" s="53">
        <f>IF($G43="Labor Hours",BG43*$K43*(1+$M43)*$ER43,BG43)</f>
        <v>1098.7657492500002</v>
      </c>
      <c r="BV43" s="53">
        <f>IF($G43="Labor Hours",BH43*$K43*(1+$M43)*$ER43,BH43)</f>
        <v>1098.7657492500002</v>
      </c>
      <c r="BW43" s="53">
        <f>IF($G43="Labor Hours",BI43*$K43*(1+$M43)*$ER43,BI43)</f>
        <v>1098.7657492500002</v>
      </c>
      <c r="BX43" s="53">
        <f>IF($G43="Labor Hours",BJ43*$K43*(1+$M43)*$ER43,BJ43)</f>
        <v>1098.7657492500002</v>
      </c>
      <c r="BY43" s="53">
        <f>IF($G43="Labor Hours",BK43*$K43*(1+$M43)*$ER43,BK43)</f>
        <v>1098.7657492500002</v>
      </c>
      <c r="BZ43" s="10">
        <f t="shared" si="46"/>
        <v>13185.188991000003</v>
      </c>
      <c r="CA43" s="54">
        <f t="shared" si="47"/>
        <v>6988.1501652300021</v>
      </c>
      <c r="CB43" s="10">
        <f t="shared" si="48"/>
        <v>20173.339156230006</v>
      </c>
      <c r="CC43" s="53" cm="1">
        <f t="array" aca="1" ref="CC43" ca="1">BZ43*CELL("contents",$Q43)</f>
        <v>1186.6670091900003</v>
      </c>
      <c r="CD43" s="53" cm="1">
        <f t="array" aca="1" ref="CD43" ca="1">CA43*CELL("contents",$Q43)</f>
        <v>628.93351487070015</v>
      </c>
      <c r="CE43" s="4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>
        <f t="shared" si="49"/>
        <v>0</v>
      </c>
      <c r="CR43" s="51">
        <f t="shared" si="50"/>
        <v>0</v>
      </c>
      <c r="CS43" s="53">
        <f>IF($G43="Labor Hours",CE43*$K43*(1+$M43)*$ES43,CE43)</f>
        <v>0</v>
      </c>
      <c r="CT43" s="53">
        <f>IF($G43="Labor Hours",CF43*$K43*(1+$M43)*$ES43,CF43)</f>
        <v>0</v>
      </c>
      <c r="CU43" s="53">
        <f>IF($G43="Labor Hours",CG43*$K43*(1+$M43)*$ES43,CG43)</f>
        <v>0</v>
      </c>
      <c r="CV43" s="53">
        <f>IF($G43="Labor Hours",CH43*$K43*(1+$M43)*$ES43,CH43)</f>
        <v>0</v>
      </c>
      <c r="CW43" s="53">
        <f>IF($G43="Labor Hours",CI43*$K43*(1+$M43)*$ES43,CI43)</f>
        <v>0</v>
      </c>
      <c r="CX43" s="53">
        <f>IF($G43="Labor Hours",CJ43*$K43*(1+$M43)*$ES43,CJ43)</f>
        <v>0</v>
      </c>
      <c r="CY43" s="53">
        <f>IF($G43="Labor Hours",CK43*$K43*(1+$M43)*$ES43,CK43)</f>
        <v>0</v>
      </c>
      <c r="CZ43" s="53">
        <f>IF($G43="Labor Hours",CL43*$K43*(1+$M43)*$ES43,CL43)</f>
        <v>0</v>
      </c>
      <c r="DA43" s="53">
        <f>IF($G43="Labor Hours",CM43*$K43*(1+$M43)*$ES43,CM43)</f>
        <v>0</v>
      </c>
      <c r="DB43" s="53">
        <f>IF($G43="Labor Hours",CN43*$K43*(1+$M43)*$ES43,CN43)</f>
        <v>0</v>
      </c>
      <c r="DC43" s="53">
        <f>IF($G43="Labor Hours",CO43*$K43*(1+$M43)*$ES43,CO43)</f>
        <v>0</v>
      </c>
      <c r="DD43" s="53">
        <f>IF($G43="Labor Hours",CP43*$K43*(1+$M43)*$ES43,CP43)</f>
        <v>0</v>
      </c>
      <c r="DE43" s="10">
        <f t="shared" si="51"/>
        <v>0</v>
      </c>
      <c r="DF43" s="54">
        <f t="shared" si="52"/>
        <v>0</v>
      </c>
      <c r="DG43" s="10">
        <f t="shared" si="53"/>
        <v>0</v>
      </c>
      <c r="DH43" s="53" cm="1">
        <f t="array" aca="1" ref="DH43" ca="1">DE43*CELL("contents",$Q43)</f>
        <v>0</v>
      </c>
      <c r="DI43" s="53" cm="1">
        <f t="array" aca="1" ref="DI43" ca="1">DF43*CELL("contents",$Q43)</f>
        <v>0</v>
      </c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>
        <f t="shared" si="54"/>
        <v>0</v>
      </c>
      <c r="DW43" s="51">
        <f t="shared" si="55"/>
        <v>0</v>
      </c>
      <c r="DX43" s="53">
        <f>IF($G43="Labor Hours",DJ43*$K43*(1+$M43)*$ET43,DJ43)</f>
        <v>0</v>
      </c>
      <c r="DY43" s="53">
        <f>IF($G43="Labor Hours",DK43*$K43*(1+$M43)*$ET43,DK43)</f>
        <v>0</v>
      </c>
      <c r="DZ43" s="53">
        <f>IF($G43="Labor Hours",DL43*$K43*(1+$M43)*$ET43,DL43)</f>
        <v>0</v>
      </c>
      <c r="EA43" s="53">
        <f>IF($G43="Labor Hours",DM43*$K43*(1+$M43)*$ET43,DM43)</f>
        <v>0</v>
      </c>
      <c r="EB43" s="53">
        <f>IF($G43="Labor Hours",DN43*$K43*(1+$M43)*$ET43,DN43)</f>
        <v>0</v>
      </c>
      <c r="EC43" s="53">
        <f>IF($G43="Labor Hours",DO43*$K43*(1+$M43)*$ET43,DO43)</f>
        <v>0</v>
      </c>
      <c r="ED43" s="53">
        <f>IF($G43="Labor Hours",DP43*$K43*(1+$M43)*$ET43,DP43)</f>
        <v>0</v>
      </c>
      <c r="EE43" s="53">
        <f>IF($G43="Labor Hours",DQ43*$K43*(1+$M43)*$ET43,DQ43)</f>
        <v>0</v>
      </c>
      <c r="EF43" s="53">
        <f>IF($G43="Labor Hours",DR43*$K43*(1+$M43)*$ET43,DR43)</f>
        <v>0</v>
      </c>
      <c r="EG43" s="53">
        <f>IF($G43="Labor Hours",DS43*$K43*(1+$M43)*$ET43,DS43)</f>
        <v>0</v>
      </c>
      <c r="EH43" s="53">
        <f>IF($G43="Labor Hours",DT43*$K43*(1+$M43)*$ET43,DT43)</f>
        <v>0</v>
      </c>
      <c r="EI43" s="53">
        <f>IF($G43="Labor Hours",DU43*$K43*(1+$M43)*$ET43,DU43)</f>
        <v>0</v>
      </c>
      <c r="EJ43" s="10">
        <f t="shared" si="56"/>
        <v>0</v>
      </c>
      <c r="EK43" s="54">
        <f t="shared" si="57"/>
        <v>0</v>
      </c>
      <c r="EL43" s="10">
        <f t="shared" si="58"/>
        <v>0</v>
      </c>
      <c r="EM43" s="53" cm="1">
        <f t="array" aca="1" ref="EM43" ca="1">EJ43*CELL("contents",$Q43)</f>
        <v>0</v>
      </c>
      <c r="EN43" s="53" cm="1">
        <f t="array" aca="1" ref="EN43" ca="1">EK43*CELL("contents",$Q43)</f>
        <v>0</v>
      </c>
      <c r="EO43" s="11">
        <f t="shared" si="59"/>
        <v>20173.339156230006</v>
      </c>
      <c r="EP43" s="2">
        <v>1</v>
      </c>
      <c r="EQ43" s="2">
        <f t="shared" ref="EQ43:ET43" si="87">EP43*1.0215</f>
        <v>1.0215000000000001</v>
      </c>
      <c r="ER43" s="2">
        <f t="shared" si="87"/>
        <v>1.0434622500000001</v>
      </c>
      <c r="ES43" s="2">
        <f t="shared" si="87"/>
        <v>1.0658966883750003</v>
      </c>
      <c r="ET43" s="2">
        <f t="shared" si="87"/>
        <v>1.0888134671750629</v>
      </c>
      <c r="EU43" s="53">
        <f>IF($G43="Labor Hours",$K43*$AG43*EQ43,0)</f>
        <v>0</v>
      </c>
      <c r="EV43" s="53">
        <f t="shared" si="61"/>
        <v>9766.806660000002</v>
      </c>
      <c r="EW43" s="69">
        <f>IF($G43="Labor Hours",$K43*$CQ43*ES43,0)</f>
        <v>0</v>
      </c>
      <c r="EX43" s="69">
        <f>IF($G43="Labor Hours",$K43*$DV43*ET43,0)</f>
        <v>0</v>
      </c>
      <c r="EY43" s="9">
        <f t="shared" si="63"/>
        <v>0</v>
      </c>
      <c r="EZ43" s="9">
        <f t="shared" si="38"/>
        <v>3418.3823310000007</v>
      </c>
      <c r="FA43" s="9">
        <f t="shared" si="39"/>
        <v>0</v>
      </c>
      <c r="FB43" s="9">
        <f t="shared" si="40"/>
        <v>0</v>
      </c>
      <c r="FC43" t="s">
        <v>1534</v>
      </c>
    </row>
    <row r="44" spans="1:159" x14ac:dyDescent="0.25">
      <c r="A44" s="2">
        <v>1.2</v>
      </c>
      <c r="B44" s="2" t="s">
        <v>225</v>
      </c>
      <c r="C44" s="4" t="s">
        <v>147</v>
      </c>
      <c r="D44" s="2" t="s">
        <v>226</v>
      </c>
      <c r="E44" s="13" t="s">
        <v>226</v>
      </c>
      <c r="F44" s="2" t="s">
        <v>212</v>
      </c>
      <c r="G44" s="4" t="s">
        <v>151</v>
      </c>
      <c r="H44" s="6" t="s">
        <v>152</v>
      </c>
      <c r="I44" s="4" t="s">
        <v>213</v>
      </c>
      <c r="J44" s="7" t="s">
        <v>154</v>
      </c>
      <c r="K44" s="75">
        <v>52</v>
      </c>
      <c r="L44" s="81">
        <v>52</v>
      </c>
      <c r="M44" s="56">
        <v>0.35</v>
      </c>
      <c r="N44" s="86">
        <v>0.53</v>
      </c>
      <c r="O44" s="6" t="s">
        <v>155</v>
      </c>
      <c r="P44" s="2" t="s">
        <v>156</v>
      </c>
      <c r="Q44" s="216">
        <f>VLOOKUP(P44,Contingencies!$A$2:$D$7,4,FALSE)</f>
        <v>0.09</v>
      </c>
      <c r="R44" s="53">
        <f t="shared" si="4"/>
        <v>5446.8015721821012</v>
      </c>
      <c r="S44" s="67">
        <f t="shared" si="5"/>
        <v>2886.8048332565136</v>
      </c>
      <c r="T44" s="4" t="s">
        <v>227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f>IF(G44="Labor Hours",SUM(U44:AF44),0)</f>
        <v>0</v>
      </c>
      <c r="AH44" s="51">
        <f t="shared" si="41"/>
        <v>0</v>
      </c>
      <c r="AI44" s="53">
        <f>IF($G44="Labor Hours",U44*$K44*(1+$M44)*$EQ44,U44)</f>
        <v>0</v>
      </c>
      <c r="AJ44" s="53">
        <f>IF($G44="Labor Hours",V44*$K44*(1+$M44)*$EQ44,V44)</f>
        <v>0</v>
      </c>
      <c r="AK44" s="53">
        <f>IF($G44="Labor Hours",W44*$K44*(1+$M44)*$EQ44,W44)</f>
        <v>0</v>
      </c>
      <c r="AL44" s="53">
        <f>IF($G44="Labor Hours",X44*$K44*(1+$M44)*$EQ44,X44)</f>
        <v>0</v>
      </c>
      <c r="AM44" s="53">
        <f>IF($G44="Labor Hours",Y44*$K44*(1+$M44)*$EQ44,Y44)</f>
        <v>0</v>
      </c>
      <c r="AN44" s="53">
        <f>IF($G44="Labor Hours",Z44*$K44*(1+$M44)*$EQ44,Z44)</f>
        <v>0</v>
      </c>
      <c r="AO44" s="53">
        <f>IF($G44="Labor Hours",AA44*$K44*(1+$M44)*$EQ44,AA44)</f>
        <v>0</v>
      </c>
      <c r="AP44" s="53">
        <f>IF($G44="Labor Hours",AB44*$K44*(1+$M44)*$EQ44,AB44)</f>
        <v>0</v>
      </c>
      <c r="AQ44" s="53">
        <f>IF($G44="Labor Hours",AC44*$K44*(1+$M44)*$EQ44,AC44)</f>
        <v>0</v>
      </c>
      <c r="AR44" s="53">
        <f>IF($G44="Labor Hours",AD44*$K44*(1+$M44)*$EQ44,AD44)</f>
        <v>0</v>
      </c>
      <c r="AS44" s="53">
        <f>IF($G44="Labor Hours",AE44*$K44*(1+$M44)*$EQ44,AE44)</f>
        <v>0</v>
      </c>
      <c r="AT44" s="53">
        <f>IF($G44="Labor Hours",AF44*$K44*(1+$M44)*$EQ44,AF44)</f>
        <v>0</v>
      </c>
      <c r="AU44" s="10">
        <f t="shared" si="42"/>
        <v>0</v>
      </c>
      <c r="AV44" s="54">
        <f>IF(G44="CapEx",0,AU44*N44)</f>
        <v>0</v>
      </c>
      <c r="AW44" s="10">
        <f t="shared" si="43"/>
        <v>0</v>
      </c>
      <c r="AX44" s="53" cm="1">
        <f t="array" aca="1" ref="AX44" ca="1">AU44*CELL("contents",$Q44)</f>
        <v>0</v>
      </c>
      <c r="AY44" s="53" cm="1">
        <f t="array" aca="1" ref="AY44" ca="1">AV44*CELL("contents",$Q44)</f>
        <v>0</v>
      </c>
      <c r="AZ44" s="4">
        <v>45</v>
      </c>
      <c r="BA44" s="4">
        <v>45</v>
      </c>
      <c r="BB44" s="4">
        <v>45</v>
      </c>
      <c r="BC44" s="4">
        <v>45</v>
      </c>
      <c r="BD44" s="4">
        <v>45</v>
      </c>
      <c r="BE44" s="4">
        <v>45</v>
      </c>
      <c r="BF44" s="4">
        <v>45</v>
      </c>
      <c r="BG44" s="4">
        <v>45</v>
      </c>
      <c r="BH44" s="4">
        <v>45</v>
      </c>
      <c r="BI44" s="4">
        <v>45</v>
      </c>
      <c r="BJ44" s="4">
        <v>45</v>
      </c>
      <c r="BK44" s="4">
        <v>45</v>
      </c>
      <c r="BL44" s="2">
        <f t="shared" si="44"/>
        <v>540</v>
      </c>
      <c r="BM44" s="51">
        <f t="shared" si="45"/>
        <v>3.5999999999999996</v>
      </c>
      <c r="BN44" s="53">
        <f>IF($G44="Labor Hours",AZ44*$K44*(1+$M44)*$ER44,AZ44)</f>
        <v>3296.2972477500007</v>
      </c>
      <c r="BO44" s="53">
        <f>IF($G44="Labor Hours",BA44*$K44*(1+$M44)*$ER44,BA44)</f>
        <v>3296.2972477500007</v>
      </c>
      <c r="BP44" s="53">
        <f>IF($G44="Labor Hours",BB44*$K44*(1+$M44)*$ER44,BB44)</f>
        <v>3296.2972477500007</v>
      </c>
      <c r="BQ44" s="53">
        <f>IF($G44="Labor Hours",BC44*$K44*(1+$M44)*$ER44,BC44)</f>
        <v>3296.2972477500007</v>
      </c>
      <c r="BR44" s="53">
        <f>IF($G44="Labor Hours",BD44*$K44*(1+$M44)*$ER44,BD44)</f>
        <v>3296.2972477500007</v>
      </c>
      <c r="BS44" s="53">
        <f>IF($G44="Labor Hours",BE44*$K44*(1+$M44)*$ER44,BE44)</f>
        <v>3296.2972477500007</v>
      </c>
      <c r="BT44" s="53">
        <f>IF($G44="Labor Hours",BF44*$K44*(1+$M44)*$ER44,BF44)</f>
        <v>3296.2972477500007</v>
      </c>
      <c r="BU44" s="53">
        <f>IF($G44="Labor Hours",BG44*$K44*(1+$M44)*$ER44,BG44)</f>
        <v>3296.2972477500007</v>
      </c>
      <c r="BV44" s="53">
        <f>IF($G44="Labor Hours",BH44*$K44*(1+$M44)*$ER44,BH44)</f>
        <v>3296.2972477500007</v>
      </c>
      <c r="BW44" s="53">
        <f>IF($G44="Labor Hours",BI44*$K44*(1+$M44)*$ER44,BI44)</f>
        <v>3296.2972477500007</v>
      </c>
      <c r="BX44" s="53">
        <f>IF($G44="Labor Hours",BJ44*$K44*(1+$M44)*$ER44,BJ44)</f>
        <v>3296.2972477500007</v>
      </c>
      <c r="BY44" s="53">
        <f>IF($G44="Labor Hours",BK44*$K44*(1+$M44)*$ER44,BK44)</f>
        <v>3296.2972477500007</v>
      </c>
      <c r="BZ44" s="10">
        <f t="shared" si="46"/>
        <v>39555.566973000008</v>
      </c>
      <c r="CA44" s="54">
        <f t="shared" si="47"/>
        <v>20964.450495690005</v>
      </c>
      <c r="CB44" s="10">
        <f t="shared" si="48"/>
        <v>60520.017468690014</v>
      </c>
      <c r="CC44" s="53" cm="1">
        <f t="array" aca="1" ref="CC44" ca="1">BZ44*CELL("contents",$Q44)</f>
        <v>3560.0010275700006</v>
      </c>
      <c r="CD44" s="53" cm="1">
        <f t="array" aca="1" ref="CD44" ca="1">CA44*CELL("contents",$Q44)</f>
        <v>1886.8005446121003</v>
      </c>
      <c r="CE44" s="4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>
        <f t="shared" si="49"/>
        <v>0</v>
      </c>
      <c r="CR44" s="51">
        <f t="shared" si="50"/>
        <v>0</v>
      </c>
      <c r="CS44" s="53">
        <f>IF($G44="Labor Hours",CE44*$K44*(1+$M44)*$ES44,CE44)</f>
        <v>0</v>
      </c>
      <c r="CT44" s="53">
        <f>IF($G44="Labor Hours",CF44*$K44*(1+$M44)*$ES44,CF44)</f>
        <v>0</v>
      </c>
      <c r="CU44" s="53">
        <f>IF($G44="Labor Hours",CG44*$K44*(1+$M44)*$ES44,CG44)</f>
        <v>0</v>
      </c>
      <c r="CV44" s="53">
        <f>IF($G44="Labor Hours",CH44*$K44*(1+$M44)*$ES44,CH44)</f>
        <v>0</v>
      </c>
      <c r="CW44" s="53">
        <f>IF($G44="Labor Hours",CI44*$K44*(1+$M44)*$ES44,CI44)</f>
        <v>0</v>
      </c>
      <c r="CX44" s="53">
        <f>IF($G44="Labor Hours",CJ44*$K44*(1+$M44)*$ES44,CJ44)</f>
        <v>0</v>
      </c>
      <c r="CY44" s="53">
        <f>IF($G44="Labor Hours",CK44*$K44*(1+$M44)*$ES44,CK44)</f>
        <v>0</v>
      </c>
      <c r="CZ44" s="53">
        <f>IF($G44="Labor Hours",CL44*$K44*(1+$M44)*$ES44,CL44)</f>
        <v>0</v>
      </c>
      <c r="DA44" s="53">
        <f>IF($G44="Labor Hours",CM44*$K44*(1+$M44)*$ES44,CM44)</f>
        <v>0</v>
      </c>
      <c r="DB44" s="53">
        <f>IF($G44="Labor Hours",CN44*$K44*(1+$M44)*$ES44,CN44)</f>
        <v>0</v>
      </c>
      <c r="DC44" s="53">
        <f>IF($G44="Labor Hours",CO44*$K44*(1+$M44)*$ES44,CO44)</f>
        <v>0</v>
      </c>
      <c r="DD44" s="53">
        <f>IF($G44="Labor Hours",CP44*$K44*(1+$M44)*$ES44,CP44)</f>
        <v>0</v>
      </c>
      <c r="DE44" s="10">
        <f t="shared" si="51"/>
        <v>0</v>
      </c>
      <c r="DF44" s="54">
        <f t="shared" si="52"/>
        <v>0</v>
      </c>
      <c r="DG44" s="10">
        <f t="shared" si="53"/>
        <v>0</v>
      </c>
      <c r="DH44" s="53" cm="1">
        <f t="array" aca="1" ref="DH44" ca="1">DE44*CELL("contents",$Q44)</f>
        <v>0</v>
      </c>
      <c r="DI44" s="53" cm="1">
        <f t="array" aca="1" ref="DI44" ca="1">DF44*CELL("contents",$Q44)</f>
        <v>0</v>
      </c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>
        <f t="shared" si="54"/>
        <v>0</v>
      </c>
      <c r="DW44" s="51">
        <f t="shared" si="55"/>
        <v>0</v>
      </c>
      <c r="DX44" s="53">
        <f>IF($G44="Labor Hours",DJ44*$K44*(1+$M44)*$ET44,DJ44)</f>
        <v>0</v>
      </c>
      <c r="DY44" s="53">
        <f>IF($G44="Labor Hours",DK44*$K44*(1+$M44)*$ET44,DK44)</f>
        <v>0</v>
      </c>
      <c r="DZ44" s="53">
        <f>IF($G44="Labor Hours",DL44*$K44*(1+$M44)*$ET44,DL44)</f>
        <v>0</v>
      </c>
      <c r="EA44" s="53">
        <f>IF($G44="Labor Hours",DM44*$K44*(1+$M44)*$ET44,DM44)</f>
        <v>0</v>
      </c>
      <c r="EB44" s="53">
        <f>IF($G44="Labor Hours",DN44*$K44*(1+$M44)*$ET44,DN44)</f>
        <v>0</v>
      </c>
      <c r="EC44" s="53">
        <f>IF($G44="Labor Hours",DO44*$K44*(1+$M44)*$ET44,DO44)</f>
        <v>0</v>
      </c>
      <c r="ED44" s="53">
        <f>IF($G44="Labor Hours",DP44*$K44*(1+$M44)*$ET44,DP44)</f>
        <v>0</v>
      </c>
      <c r="EE44" s="53">
        <f>IF($G44="Labor Hours",DQ44*$K44*(1+$M44)*$ET44,DQ44)</f>
        <v>0</v>
      </c>
      <c r="EF44" s="53">
        <f>IF($G44="Labor Hours",DR44*$K44*(1+$M44)*$ET44,DR44)</f>
        <v>0</v>
      </c>
      <c r="EG44" s="53">
        <f>IF($G44="Labor Hours",DS44*$K44*(1+$M44)*$ET44,DS44)</f>
        <v>0</v>
      </c>
      <c r="EH44" s="53">
        <f>IF($G44="Labor Hours",DT44*$K44*(1+$M44)*$ET44,DT44)</f>
        <v>0</v>
      </c>
      <c r="EI44" s="53">
        <f>IF($G44="Labor Hours",DU44*$K44*(1+$M44)*$ET44,DU44)</f>
        <v>0</v>
      </c>
      <c r="EJ44" s="10">
        <f t="shared" si="56"/>
        <v>0</v>
      </c>
      <c r="EK44" s="54">
        <f t="shared" si="57"/>
        <v>0</v>
      </c>
      <c r="EL44" s="10">
        <f t="shared" si="58"/>
        <v>0</v>
      </c>
      <c r="EM44" s="53" cm="1">
        <f t="array" aca="1" ref="EM44" ca="1">EJ44*CELL("contents",$Q44)</f>
        <v>0</v>
      </c>
      <c r="EN44" s="53" cm="1">
        <f t="array" aca="1" ref="EN44" ca="1">EK44*CELL("contents",$Q44)</f>
        <v>0</v>
      </c>
      <c r="EO44" s="11">
        <f t="shared" si="59"/>
        <v>60520.017468690014</v>
      </c>
      <c r="EP44" s="2">
        <v>1</v>
      </c>
      <c r="EQ44" s="2">
        <f t="shared" ref="EQ44:ET44" si="88">EP44*1.0215</f>
        <v>1.0215000000000001</v>
      </c>
      <c r="ER44" s="2">
        <f t="shared" si="88"/>
        <v>1.0434622500000001</v>
      </c>
      <c r="ES44" s="2">
        <f t="shared" si="88"/>
        <v>1.0658966883750003</v>
      </c>
      <c r="ET44" s="2">
        <f t="shared" si="88"/>
        <v>1.0888134671750629</v>
      </c>
      <c r="EU44" s="53">
        <f>IF($G44="Labor Hours",$K44*$AG44*EQ44,0)</f>
        <v>0</v>
      </c>
      <c r="EV44" s="53">
        <f t="shared" si="61"/>
        <v>29300.419980000002</v>
      </c>
      <c r="EW44" s="69">
        <f>IF($G44="Labor Hours",$K44*$CQ44*ES44,0)</f>
        <v>0</v>
      </c>
      <c r="EX44" s="69">
        <f>IF($G44="Labor Hours",$K44*$DV44*ET44,0)</f>
        <v>0</v>
      </c>
      <c r="EY44" s="9">
        <f t="shared" si="63"/>
        <v>0</v>
      </c>
      <c r="EZ44" s="9">
        <f t="shared" si="38"/>
        <v>10255.146993</v>
      </c>
      <c r="FA44" s="9">
        <f t="shared" si="39"/>
        <v>0</v>
      </c>
      <c r="FB44" s="9">
        <f t="shared" si="40"/>
        <v>0</v>
      </c>
      <c r="FC44" t="s">
        <v>1534</v>
      </c>
    </row>
    <row r="45" spans="1:159" x14ac:dyDescent="0.25">
      <c r="A45" s="2">
        <v>1.2</v>
      </c>
      <c r="B45" s="2" t="s">
        <v>228</v>
      </c>
      <c r="C45" s="4" t="s">
        <v>157</v>
      </c>
      <c r="D45" s="2" t="s">
        <v>229</v>
      </c>
      <c r="E45" s="13" t="s">
        <v>229</v>
      </c>
      <c r="F45" s="2"/>
      <c r="G45" s="4" t="s">
        <v>151</v>
      </c>
      <c r="H45" s="6" t="s">
        <v>152</v>
      </c>
      <c r="I45" s="4" t="s">
        <v>167</v>
      </c>
      <c r="J45" s="7" t="s">
        <v>154</v>
      </c>
      <c r="K45" s="75">
        <v>115</v>
      </c>
      <c r="L45" s="81">
        <v>115</v>
      </c>
      <c r="M45" s="56">
        <v>0</v>
      </c>
      <c r="N45" s="86">
        <v>0</v>
      </c>
      <c r="O45" s="6" t="s">
        <v>155</v>
      </c>
      <c r="P45" s="2" t="s">
        <v>173</v>
      </c>
      <c r="Q45" s="216">
        <f>VLOOKUP(P45,Contingencies!$A$2:$D$7,4,FALSE)</f>
        <v>0.125</v>
      </c>
      <c r="R45" s="53">
        <f t="shared" si="4"/>
        <v>719.98895250000032</v>
      </c>
      <c r="S45" s="67">
        <f t="shared" si="5"/>
        <v>0</v>
      </c>
      <c r="T45" s="4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f>IF(G45="Labor Hours",SUM(U45:AF45),0)</f>
        <v>0</v>
      </c>
      <c r="AH45" s="51">
        <f t="shared" si="41"/>
        <v>0</v>
      </c>
      <c r="AI45" s="53">
        <f>IF($G45="Labor Hours",U45*$K45*(1+$M45)*$EQ45,U45)</f>
        <v>0</v>
      </c>
      <c r="AJ45" s="53">
        <f>IF($G45="Labor Hours",V45*$K45*(1+$M45)*$EQ45,V45)</f>
        <v>0</v>
      </c>
      <c r="AK45" s="53">
        <f>IF($G45="Labor Hours",W45*$K45*(1+$M45)*$EQ45,W45)</f>
        <v>0</v>
      </c>
      <c r="AL45" s="53">
        <f>IF($G45="Labor Hours",X45*$K45*(1+$M45)*$EQ45,X45)</f>
        <v>0</v>
      </c>
      <c r="AM45" s="53">
        <f>IF($G45="Labor Hours",Y45*$K45*(1+$M45)*$EQ45,Y45)</f>
        <v>0</v>
      </c>
      <c r="AN45" s="53">
        <f>IF($G45="Labor Hours",Z45*$K45*(1+$M45)*$EQ45,Z45)</f>
        <v>0</v>
      </c>
      <c r="AO45" s="53">
        <f>IF($G45="Labor Hours",AA45*$K45*(1+$M45)*$EQ45,AA45)</f>
        <v>0</v>
      </c>
      <c r="AP45" s="53">
        <f>IF($G45="Labor Hours",AB45*$K45*(1+$M45)*$EQ45,AB45)</f>
        <v>0</v>
      </c>
      <c r="AQ45" s="53">
        <f>IF($G45="Labor Hours",AC45*$K45*(1+$M45)*$EQ45,AC45)</f>
        <v>0</v>
      </c>
      <c r="AR45" s="53">
        <f>IF($G45="Labor Hours",AD45*$K45*(1+$M45)*$EQ45,AD45)</f>
        <v>0</v>
      </c>
      <c r="AS45" s="53">
        <f>IF($G45="Labor Hours",AE45*$K45*(1+$M45)*$EQ45,AE45)</f>
        <v>0</v>
      </c>
      <c r="AT45" s="53">
        <f>IF($G45="Labor Hours",AF45*$K45*(1+$M45)*$EQ45,AF45)</f>
        <v>0</v>
      </c>
      <c r="AU45" s="10">
        <f t="shared" si="42"/>
        <v>0</v>
      </c>
      <c r="AV45" s="54">
        <f>IF(G45="CapEx",0,AU45*N45)</f>
        <v>0</v>
      </c>
      <c r="AW45" s="10">
        <f t="shared" si="43"/>
        <v>0</v>
      </c>
      <c r="AX45" s="53" cm="1">
        <f t="array" aca="1" ref="AX45" ca="1">AU45*CELL("contents",$Q45)</f>
        <v>0</v>
      </c>
      <c r="AY45" s="53" cm="1">
        <f t="array" aca="1" ref="AY45" ca="1">AV45*CELL("contents",$Q45)</f>
        <v>0</v>
      </c>
      <c r="AZ45" s="4">
        <v>4</v>
      </c>
      <c r="BA45" s="4">
        <v>4</v>
      </c>
      <c r="BB45" s="4">
        <v>4</v>
      </c>
      <c r="BC45" s="4">
        <v>4</v>
      </c>
      <c r="BD45" s="4">
        <v>4</v>
      </c>
      <c r="BE45" s="4">
        <v>4</v>
      </c>
      <c r="BF45" s="4">
        <v>4</v>
      </c>
      <c r="BG45" s="4">
        <v>4</v>
      </c>
      <c r="BH45" s="4">
        <v>4</v>
      </c>
      <c r="BI45" s="4">
        <v>4</v>
      </c>
      <c r="BJ45" s="4">
        <v>4</v>
      </c>
      <c r="BK45" s="4">
        <v>4</v>
      </c>
      <c r="BL45" s="2">
        <f t="shared" si="44"/>
        <v>48</v>
      </c>
      <c r="BM45" s="51">
        <f t="shared" si="45"/>
        <v>0.32</v>
      </c>
      <c r="BN45" s="53">
        <f>IF($G45="Labor Hours",AZ45*$K45*(1+$M45)*$ER45,AZ45)</f>
        <v>479.99263500000006</v>
      </c>
      <c r="BO45" s="53">
        <f>IF($G45="Labor Hours",BA45*$K45*(1+$M45)*$ER45,BA45)</f>
        <v>479.99263500000006</v>
      </c>
      <c r="BP45" s="53">
        <f>IF($G45="Labor Hours",BB45*$K45*(1+$M45)*$ER45,BB45)</f>
        <v>479.99263500000006</v>
      </c>
      <c r="BQ45" s="53">
        <f>IF($G45="Labor Hours",BC45*$K45*(1+$M45)*$ER45,BC45)</f>
        <v>479.99263500000006</v>
      </c>
      <c r="BR45" s="53">
        <f>IF($G45="Labor Hours",BD45*$K45*(1+$M45)*$ER45,BD45)</f>
        <v>479.99263500000006</v>
      </c>
      <c r="BS45" s="53">
        <f>IF($G45="Labor Hours",BE45*$K45*(1+$M45)*$ER45,BE45)</f>
        <v>479.99263500000006</v>
      </c>
      <c r="BT45" s="53">
        <f>IF($G45="Labor Hours",BF45*$K45*(1+$M45)*$ER45,BF45)</f>
        <v>479.99263500000006</v>
      </c>
      <c r="BU45" s="53">
        <f>IF($G45="Labor Hours",BG45*$K45*(1+$M45)*$ER45,BG45)</f>
        <v>479.99263500000006</v>
      </c>
      <c r="BV45" s="53">
        <f>IF($G45="Labor Hours",BH45*$K45*(1+$M45)*$ER45,BH45)</f>
        <v>479.99263500000006</v>
      </c>
      <c r="BW45" s="53">
        <f>IF($G45="Labor Hours",BI45*$K45*(1+$M45)*$ER45,BI45)</f>
        <v>479.99263500000006</v>
      </c>
      <c r="BX45" s="53">
        <f>IF($G45="Labor Hours",BJ45*$K45*(1+$M45)*$ER45,BJ45)</f>
        <v>479.99263500000006</v>
      </c>
      <c r="BY45" s="53">
        <f>IF($G45="Labor Hours",BK45*$K45*(1+$M45)*$ER45,BK45)</f>
        <v>479.99263500000006</v>
      </c>
      <c r="BZ45" s="10">
        <f t="shared" si="46"/>
        <v>5759.9116200000026</v>
      </c>
      <c r="CA45" s="54">
        <f t="shared" si="47"/>
        <v>0</v>
      </c>
      <c r="CB45" s="10">
        <f t="shared" si="48"/>
        <v>5759.9116200000026</v>
      </c>
      <c r="CC45" s="53" cm="1">
        <f t="array" aca="1" ref="CC45" ca="1">BZ45*CELL("contents",$Q45)</f>
        <v>719.98895250000032</v>
      </c>
      <c r="CD45" s="53" cm="1">
        <f t="array" aca="1" ref="CD45" ca="1">CA45*CELL("contents",$Q45)</f>
        <v>0</v>
      </c>
      <c r="CE45" s="4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>
        <f t="shared" si="49"/>
        <v>0</v>
      </c>
      <c r="CR45" s="51">
        <f t="shared" si="50"/>
        <v>0</v>
      </c>
      <c r="CS45" s="53">
        <f>IF($G45="Labor Hours",CE45*$K45*(1+$M45)*$ES45,CE45)</f>
        <v>0</v>
      </c>
      <c r="CT45" s="53">
        <f>IF($G45="Labor Hours",CF45*$K45*(1+$M45)*$ES45,CF45)</f>
        <v>0</v>
      </c>
      <c r="CU45" s="53">
        <f>IF($G45="Labor Hours",CG45*$K45*(1+$M45)*$ES45,CG45)</f>
        <v>0</v>
      </c>
      <c r="CV45" s="53">
        <f>IF($G45="Labor Hours",CH45*$K45*(1+$M45)*$ES45,CH45)</f>
        <v>0</v>
      </c>
      <c r="CW45" s="53">
        <f>IF($G45="Labor Hours",CI45*$K45*(1+$M45)*$ES45,CI45)</f>
        <v>0</v>
      </c>
      <c r="CX45" s="53">
        <f>IF($G45="Labor Hours",CJ45*$K45*(1+$M45)*$ES45,CJ45)</f>
        <v>0</v>
      </c>
      <c r="CY45" s="53">
        <f>IF($G45="Labor Hours",CK45*$K45*(1+$M45)*$ES45,CK45)</f>
        <v>0</v>
      </c>
      <c r="CZ45" s="53">
        <f>IF($G45="Labor Hours",CL45*$K45*(1+$M45)*$ES45,CL45)</f>
        <v>0</v>
      </c>
      <c r="DA45" s="53">
        <f>IF($G45="Labor Hours",CM45*$K45*(1+$M45)*$ES45,CM45)</f>
        <v>0</v>
      </c>
      <c r="DB45" s="53">
        <f>IF($G45="Labor Hours",CN45*$K45*(1+$M45)*$ES45,CN45)</f>
        <v>0</v>
      </c>
      <c r="DC45" s="53">
        <f>IF($G45="Labor Hours",CO45*$K45*(1+$M45)*$ES45,CO45)</f>
        <v>0</v>
      </c>
      <c r="DD45" s="53">
        <f>IF($G45="Labor Hours",CP45*$K45*(1+$M45)*$ES45,CP45)</f>
        <v>0</v>
      </c>
      <c r="DE45" s="10">
        <f t="shared" si="51"/>
        <v>0</v>
      </c>
      <c r="DF45" s="54">
        <f t="shared" si="52"/>
        <v>0</v>
      </c>
      <c r="DG45" s="10">
        <f t="shared" si="53"/>
        <v>0</v>
      </c>
      <c r="DH45" s="53" cm="1">
        <f t="array" aca="1" ref="DH45" ca="1">DE45*CELL("contents",$Q45)</f>
        <v>0</v>
      </c>
      <c r="DI45" s="53" cm="1">
        <f t="array" aca="1" ref="DI45" ca="1">DF45*CELL("contents",$Q45)</f>
        <v>0</v>
      </c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>
        <f t="shared" si="54"/>
        <v>0</v>
      </c>
      <c r="DW45" s="51">
        <f t="shared" si="55"/>
        <v>0</v>
      </c>
      <c r="DX45" s="53">
        <f>IF($G45="Labor Hours",DJ45*$K45*(1+$M45)*$ET45,DJ45)</f>
        <v>0</v>
      </c>
      <c r="DY45" s="53">
        <f>IF($G45="Labor Hours",DK45*$K45*(1+$M45)*$ET45,DK45)</f>
        <v>0</v>
      </c>
      <c r="DZ45" s="53">
        <f>IF($G45="Labor Hours",DL45*$K45*(1+$M45)*$ET45,DL45)</f>
        <v>0</v>
      </c>
      <c r="EA45" s="53">
        <f>IF($G45="Labor Hours",DM45*$K45*(1+$M45)*$ET45,DM45)</f>
        <v>0</v>
      </c>
      <c r="EB45" s="53">
        <f>IF($G45="Labor Hours",DN45*$K45*(1+$M45)*$ET45,DN45)</f>
        <v>0</v>
      </c>
      <c r="EC45" s="53">
        <f>IF($G45="Labor Hours",DO45*$K45*(1+$M45)*$ET45,DO45)</f>
        <v>0</v>
      </c>
      <c r="ED45" s="53">
        <f>IF($G45="Labor Hours",DP45*$K45*(1+$M45)*$ET45,DP45)</f>
        <v>0</v>
      </c>
      <c r="EE45" s="53">
        <f>IF($G45="Labor Hours",DQ45*$K45*(1+$M45)*$ET45,DQ45)</f>
        <v>0</v>
      </c>
      <c r="EF45" s="53">
        <f>IF($G45="Labor Hours",DR45*$K45*(1+$M45)*$ET45,DR45)</f>
        <v>0</v>
      </c>
      <c r="EG45" s="53">
        <f>IF($G45="Labor Hours",DS45*$K45*(1+$M45)*$ET45,DS45)</f>
        <v>0</v>
      </c>
      <c r="EH45" s="53">
        <f>IF($G45="Labor Hours",DT45*$K45*(1+$M45)*$ET45,DT45)</f>
        <v>0</v>
      </c>
      <c r="EI45" s="53">
        <f>IF($G45="Labor Hours",DU45*$K45*(1+$M45)*$ET45,DU45)</f>
        <v>0</v>
      </c>
      <c r="EJ45" s="10">
        <f t="shared" si="56"/>
        <v>0</v>
      </c>
      <c r="EK45" s="54">
        <f t="shared" si="57"/>
        <v>0</v>
      </c>
      <c r="EL45" s="10">
        <f t="shared" si="58"/>
        <v>0</v>
      </c>
      <c r="EM45" s="53" cm="1">
        <f t="array" aca="1" ref="EM45" ca="1">EJ45*CELL("contents",$Q45)</f>
        <v>0</v>
      </c>
      <c r="EN45" s="53" cm="1">
        <f t="array" aca="1" ref="EN45" ca="1">EK45*CELL("contents",$Q45)</f>
        <v>0</v>
      </c>
      <c r="EO45" s="11">
        <f t="shared" si="59"/>
        <v>5759.9116200000026</v>
      </c>
      <c r="EP45" s="2">
        <v>1</v>
      </c>
      <c r="EQ45" s="2">
        <f t="shared" ref="EQ45:ET45" si="89">EP45*1.0215</f>
        <v>1.0215000000000001</v>
      </c>
      <c r="ER45" s="2">
        <f t="shared" si="89"/>
        <v>1.0434622500000001</v>
      </c>
      <c r="ES45" s="2">
        <f t="shared" si="89"/>
        <v>1.0658966883750003</v>
      </c>
      <c r="ET45" s="2">
        <f t="shared" si="89"/>
        <v>1.0888134671750629</v>
      </c>
      <c r="EU45" s="53">
        <f>IF($G45="Labor Hours",$K45*$AG45*EQ45,0)</f>
        <v>0</v>
      </c>
      <c r="EV45" s="53">
        <f t="shared" si="61"/>
        <v>5759.9116200000008</v>
      </c>
      <c r="EW45" s="69">
        <f>IF($G45="Labor Hours",$K45*$CQ45*ES45,0)</f>
        <v>0</v>
      </c>
      <c r="EX45" s="69">
        <f>IF($G45="Labor Hours",$K45*$DV45*ET45,0)</f>
        <v>0</v>
      </c>
      <c r="EY45" s="9">
        <f t="shared" si="63"/>
        <v>0</v>
      </c>
      <c r="EZ45" s="9">
        <f t="shared" si="38"/>
        <v>0</v>
      </c>
      <c r="FA45" s="9">
        <f t="shared" si="39"/>
        <v>0</v>
      </c>
      <c r="FB45" s="9">
        <f t="shared" si="40"/>
        <v>0</v>
      </c>
      <c r="FC45" t="s">
        <v>1534</v>
      </c>
    </row>
    <row r="46" spans="1:159" x14ac:dyDescent="0.25">
      <c r="A46" s="2">
        <v>1.2</v>
      </c>
      <c r="B46" s="2" t="s">
        <v>230</v>
      </c>
      <c r="C46" s="4" t="s">
        <v>147</v>
      </c>
      <c r="D46" s="2" t="s">
        <v>231</v>
      </c>
      <c r="E46" s="21" t="s">
        <v>231</v>
      </c>
      <c r="F46" s="2" t="s">
        <v>212</v>
      </c>
      <c r="G46" s="4" t="s">
        <v>151</v>
      </c>
      <c r="H46" s="6" t="s">
        <v>152</v>
      </c>
      <c r="I46" s="4" t="s">
        <v>213</v>
      </c>
      <c r="J46" s="7" t="s">
        <v>154</v>
      </c>
      <c r="K46" s="75">
        <v>52</v>
      </c>
      <c r="L46" s="81">
        <v>52</v>
      </c>
      <c r="M46" s="56">
        <v>0.35</v>
      </c>
      <c r="N46" s="86">
        <v>0.53</v>
      </c>
      <c r="O46" s="6" t="s">
        <v>155</v>
      </c>
      <c r="P46" s="2" t="s">
        <v>156</v>
      </c>
      <c r="Q46" s="216">
        <f>VLOOKUP(P46,Contingencies!$A$2:$D$7,4,FALSE)</f>
        <v>0.09</v>
      </c>
      <c r="R46" s="53">
        <f t="shared" si="4"/>
        <v>927.31796766400282</v>
      </c>
      <c r="S46" s="67">
        <f t="shared" si="5"/>
        <v>491.47852286192153</v>
      </c>
      <c r="T46" s="4" t="s">
        <v>232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f>IF(G46="Labor Hours",SUM(U46:AF46),0)</f>
        <v>0</v>
      </c>
      <c r="AH46" s="51">
        <f t="shared" si="41"/>
        <v>0</v>
      </c>
      <c r="AI46" s="53">
        <f>IF($G46="Labor Hours",U46*$K46*(1+$M46)*$EQ46,U46)</f>
        <v>0</v>
      </c>
      <c r="AJ46" s="53">
        <f>IF($G46="Labor Hours",V46*$K46*(1+$M46)*$EQ46,V46)</f>
        <v>0</v>
      </c>
      <c r="AK46" s="53">
        <f>IF($G46="Labor Hours",W46*$K46*(1+$M46)*$EQ46,W46)</f>
        <v>0</v>
      </c>
      <c r="AL46" s="53">
        <f>IF($G46="Labor Hours",X46*$K46*(1+$M46)*$EQ46,X46)</f>
        <v>0</v>
      </c>
      <c r="AM46" s="53">
        <f>IF($G46="Labor Hours",Y46*$K46*(1+$M46)*$EQ46,Y46)</f>
        <v>0</v>
      </c>
      <c r="AN46" s="53">
        <f>IF($G46="Labor Hours",Z46*$K46*(1+$M46)*$EQ46,Z46)</f>
        <v>0</v>
      </c>
      <c r="AO46" s="53">
        <f>IF($G46="Labor Hours",AA46*$K46*(1+$M46)*$EQ46,AA46)</f>
        <v>0</v>
      </c>
      <c r="AP46" s="53">
        <f>IF($G46="Labor Hours",AB46*$K46*(1+$M46)*$EQ46,AB46)</f>
        <v>0</v>
      </c>
      <c r="AQ46" s="53">
        <f>IF($G46="Labor Hours",AC46*$K46*(1+$M46)*$EQ46,AC46)</f>
        <v>0</v>
      </c>
      <c r="AR46" s="53">
        <f>IF($G46="Labor Hours",AD46*$K46*(1+$M46)*$EQ46,AD46)</f>
        <v>0</v>
      </c>
      <c r="AS46" s="53">
        <f>IF($G46="Labor Hours",AE46*$K46*(1+$M46)*$EQ46,AE46)</f>
        <v>0</v>
      </c>
      <c r="AT46" s="53">
        <f>IF($G46="Labor Hours",AF46*$K46*(1+$M46)*$EQ46,AF46)</f>
        <v>0</v>
      </c>
      <c r="AU46" s="10">
        <f t="shared" si="42"/>
        <v>0</v>
      </c>
      <c r="AV46" s="54">
        <f>IF(G46="CapEx",0,AU46*N46)</f>
        <v>0</v>
      </c>
      <c r="AW46" s="10">
        <f t="shared" si="43"/>
        <v>0</v>
      </c>
      <c r="AX46" s="53" cm="1">
        <f t="array" aca="1" ref="AX46" ca="1">AU46*CELL("contents",$Q46)</f>
        <v>0</v>
      </c>
      <c r="AY46" s="53" cm="1">
        <f t="array" aca="1" ref="AY46" ca="1">AV46*CELL("contents",$Q46)</f>
        <v>0</v>
      </c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>
        <f t="shared" si="44"/>
        <v>0</v>
      </c>
      <c r="BM46" s="51">
        <f t="shared" si="45"/>
        <v>0</v>
      </c>
      <c r="BN46" s="53">
        <f>IF($G46="Labor Hours",AZ46*$K46*(1+$M46)*$ER46,AZ46)</f>
        <v>0</v>
      </c>
      <c r="BO46" s="53">
        <f>IF($G46="Labor Hours",BA46*$K46*(1+$M46)*$ER46,BA46)</f>
        <v>0</v>
      </c>
      <c r="BP46" s="53">
        <f>IF($G46="Labor Hours",BB46*$K46*(1+$M46)*$ER46,BB46)</f>
        <v>0</v>
      </c>
      <c r="BQ46" s="53">
        <f>IF($G46="Labor Hours",BC46*$K46*(1+$M46)*$ER46,BC46)</f>
        <v>0</v>
      </c>
      <c r="BR46" s="53">
        <f>IF($G46="Labor Hours",BD46*$K46*(1+$M46)*$ER46,BD46)</f>
        <v>0</v>
      </c>
      <c r="BS46" s="53">
        <f>IF($G46="Labor Hours",BE46*$K46*(1+$M46)*$ER46,BE46)</f>
        <v>0</v>
      </c>
      <c r="BT46" s="53">
        <f>IF($G46="Labor Hours",BF46*$K46*(1+$M46)*$ER46,BF46)</f>
        <v>0</v>
      </c>
      <c r="BU46" s="53">
        <f>IF($G46="Labor Hours",BG46*$K46*(1+$M46)*$ER46,BG46)</f>
        <v>0</v>
      </c>
      <c r="BV46" s="53">
        <f>IF($G46="Labor Hours",BH46*$K46*(1+$M46)*$ER46,BH46)</f>
        <v>0</v>
      </c>
      <c r="BW46" s="53">
        <f>IF($G46="Labor Hours",BI46*$K46*(1+$M46)*$ER46,BI46)</f>
        <v>0</v>
      </c>
      <c r="BX46" s="53">
        <f>IF($G46="Labor Hours",BJ46*$K46*(1+$M46)*$ER46,BJ46)</f>
        <v>0</v>
      </c>
      <c r="BY46" s="53">
        <f>IF($G46="Labor Hours",BK46*$K46*(1+$M46)*$ER46,BK46)</f>
        <v>0</v>
      </c>
      <c r="BZ46" s="10">
        <f t="shared" si="46"/>
        <v>0</v>
      </c>
      <c r="CA46" s="54">
        <f t="shared" si="47"/>
        <v>0</v>
      </c>
      <c r="CB46" s="10">
        <f t="shared" si="48"/>
        <v>0</v>
      </c>
      <c r="CC46" s="53" cm="1">
        <f t="array" aca="1" ref="CC46" ca="1">BZ46*CELL("contents",$Q46)</f>
        <v>0</v>
      </c>
      <c r="CD46" s="53" cm="1">
        <f t="array" aca="1" ref="CD46" ca="1">CA46*CELL("contents",$Q46)</f>
        <v>0</v>
      </c>
      <c r="CE46" s="4">
        <v>8</v>
      </c>
      <c r="CF46" s="4">
        <v>8</v>
      </c>
      <c r="CG46" s="4">
        <v>0</v>
      </c>
      <c r="CH46" s="4">
        <v>0</v>
      </c>
      <c r="CI46" s="4">
        <v>8</v>
      </c>
      <c r="CJ46" s="4">
        <v>9</v>
      </c>
      <c r="CK46" s="4">
        <v>9</v>
      </c>
      <c r="CL46" s="4">
        <v>9</v>
      </c>
      <c r="CM46" s="4">
        <v>9</v>
      </c>
      <c r="CN46" s="4">
        <v>10</v>
      </c>
      <c r="CO46" s="4">
        <v>10</v>
      </c>
      <c r="CP46" s="4">
        <v>10</v>
      </c>
      <c r="CQ46" s="2">
        <f t="shared" si="49"/>
        <v>90</v>
      </c>
      <c r="CR46" s="51">
        <f t="shared" si="50"/>
        <v>0.60000000000000009</v>
      </c>
      <c r="CS46" s="53">
        <f>IF($G46="Labor Hours",CE46*$K46*(1+$M46)*$ES46,CE46)</f>
        <v>598.60758019140019</v>
      </c>
      <c r="CT46" s="53">
        <f>IF($G46="Labor Hours",CF46*$K46*(1+$M46)*$ES46,CF46)</f>
        <v>598.60758019140019</v>
      </c>
      <c r="CU46" s="53">
        <f>IF($G46="Labor Hours",CG46*$K46*(1+$M46)*$ES46,CG46)</f>
        <v>0</v>
      </c>
      <c r="CV46" s="53">
        <f>IF($G46="Labor Hours",CH46*$K46*(1+$M46)*$ES46,CH46)</f>
        <v>0</v>
      </c>
      <c r="CW46" s="53">
        <f>IF($G46="Labor Hours",CI46*$K46*(1+$M46)*$ES46,CI46)</f>
        <v>598.60758019140019</v>
      </c>
      <c r="CX46" s="53">
        <f>IF($G46="Labor Hours",CJ46*$K46*(1+$M46)*$ES46,CJ46)</f>
        <v>673.43352771532523</v>
      </c>
      <c r="CY46" s="53">
        <f>IF($G46="Labor Hours",CK46*$K46*(1+$M46)*$ES46,CK46)</f>
        <v>673.43352771532523</v>
      </c>
      <c r="CZ46" s="53">
        <f>IF($G46="Labor Hours",CL46*$K46*(1+$M46)*$ES46,CL46)</f>
        <v>673.43352771532523</v>
      </c>
      <c r="DA46" s="53">
        <f>IF($G46="Labor Hours",CM46*$K46*(1+$M46)*$ES46,CM46)</f>
        <v>673.43352771532523</v>
      </c>
      <c r="DB46" s="53">
        <f>IF($G46="Labor Hours",CN46*$K46*(1+$M46)*$ES46,CN46)</f>
        <v>748.25947523925015</v>
      </c>
      <c r="DC46" s="53">
        <f>IF($G46="Labor Hours",CO46*$K46*(1+$M46)*$ES46,CO46)</f>
        <v>748.25947523925015</v>
      </c>
      <c r="DD46" s="53">
        <f>IF($G46="Labor Hours",CP46*$K46*(1+$M46)*$ES46,CP46)</f>
        <v>748.25947523925015</v>
      </c>
      <c r="DE46" s="10">
        <f t="shared" si="51"/>
        <v>6734.3352771532518</v>
      </c>
      <c r="DF46" s="54">
        <f t="shared" si="52"/>
        <v>3569.1976968912236</v>
      </c>
      <c r="DG46" s="10">
        <f t="shared" si="53"/>
        <v>10303.532974044476</v>
      </c>
      <c r="DH46" s="53" cm="1">
        <f t="array" aca="1" ref="DH46" ca="1">DE46*CELL("contents",$Q46)</f>
        <v>606.09017494379259</v>
      </c>
      <c r="DI46" s="53" cm="1">
        <f t="array" aca="1" ref="DI46" ca="1">DF46*CELL("contents",$Q46)</f>
        <v>321.22779272021012</v>
      </c>
      <c r="DJ46" s="4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>
        <f t="shared" si="54"/>
        <v>0</v>
      </c>
      <c r="DW46" s="51">
        <f t="shared" si="55"/>
        <v>0</v>
      </c>
      <c r="DX46" s="53">
        <f>IF($G46="Labor Hours",DJ46*$K46*(1+$M46)*$ET46,DJ46)</f>
        <v>0</v>
      </c>
      <c r="DY46" s="53">
        <f>IF($G46="Labor Hours",DK46*$K46*(1+$M46)*$ET46,DK46)</f>
        <v>0</v>
      </c>
      <c r="DZ46" s="53">
        <f>IF($G46="Labor Hours",DL46*$K46*(1+$M46)*$ET46,DL46)</f>
        <v>0</v>
      </c>
      <c r="EA46" s="53">
        <f>IF($G46="Labor Hours",DM46*$K46*(1+$M46)*$ET46,DM46)</f>
        <v>0</v>
      </c>
      <c r="EB46" s="53">
        <f>IF($G46="Labor Hours",DN46*$K46*(1+$M46)*$ET46,DN46)</f>
        <v>0</v>
      </c>
      <c r="EC46" s="53">
        <f>IF($G46="Labor Hours",DO46*$K46*(1+$M46)*$ET46,DO46)</f>
        <v>0</v>
      </c>
      <c r="ED46" s="53">
        <f>IF($G46="Labor Hours",DP46*$K46*(1+$M46)*$ET46,DP46)</f>
        <v>0</v>
      </c>
      <c r="EE46" s="53">
        <f>IF($G46="Labor Hours",DQ46*$K46*(1+$M46)*$ET46,DQ46)</f>
        <v>0</v>
      </c>
      <c r="EF46" s="53">
        <f>IF($G46="Labor Hours",DR46*$K46*(1+$M46)*$ET46,DR46)</f>
        <v>0</v>
      </c>
      <c r="EG46" s="53">
        <f>IF($G46="Labor Hours",DS46*$K46*(1+$M46)*$ET46,DS46)</f>
        <v>0</v>
      </c>
      <c r="EH46" s="53">
        <f>IF($G46="Labor Hours",DT46*$K46*(1+$M46)*$ET46,DT46)</f>
        <v>0</v>
      </c>
      <c r="EI46" s="53">
        <f>IF($G46="Labor Hours",DU46*$K46*(1+$M46)*$ET46,DU46)</f>
        <v>0</v>
      </c>
      <c r="EJ46" s="10">
        <f t="shared" si="56"/>
        <v>0</v>
      </c>
      <c r="EK46" s="54">
        <f t="shared" si="57"/>
        <v>0</v>
      </c>
      <c r="EL46" s="10">
        <f t="shared" si="58"/>
        <v>0</v>
      </c>
      <c r="EM46" s="53" cm="1">
        <f t="array" aca="1" ref="EM46" ca="1">EJ46*CELL("contents",$Q46)</f>
        <v>0</v>
      </c>
      <c r="EN46" s="53" cm="1">
        <f t="array" aca="1" ref="EN46" ca="1">EK46*CELL("contents",$Q46)</f>
        <v>0</v>
      </c>
      <c r="EO46" s="11">
        <f t="shared" si="59"/>
        <v>10303.532974044476</v>
      </c>
      <c r="EP46" s="2">
        <v>1</v>
      </c>
      <c r="EQ46" s="2">
        <f t="shared" ref="EQ46:ET46" si="90">EP46*1.0215</f>
        <v>1.0215000000000001</v>
      </c>
      <c r="ER46" s="2">
        <f t="shared" si="90"/>
        <v>1.0434622500000001</v>
      </c>
      <c r="ES46" s="2">
        <f t="shared" si="90"/>
        <v>1.0658966883750003</v>
      </c>
      <c r="ET46" s="2">
        <f t="shared" si="90"/>
        <v>1.0888134671750629</v>
      </c>
      <c r="EU46" s="53">
        <f>IF($G46="Labor Hours",$K46*$AG46*EQ46,0)</f>
        <v>0</v>
      </c>
      <c r="EV46" s="53">
        <f t="shared" si="61"/>
        <v>0</v>
      </c>
      <c r="EW46" s="69">
        <f>IF($G46="Labor Hours",$K46*$CQ46*ES46,0)</f>
        <v>4988.3965015950016</v>
      </c>
      <c r="EX46" s="69">
        <f>IF($G46="Labor Hours",$K46*$DV46*ET46,0)</f>
        <v>0</v>
      </c>
      <c r="EY46" s="9">
        <f t="shared" si="63"/>
        <v>0</v>
      </c>
      <c r="EZ46" s="9">
        <f t="shared" si="38"/>
        <v>0</v>
      </c>
      <c r="FA46" s="9">
        <f t="shared" si="39"/>
        <v>1745.9387755582504</v>
      </c>
      <c r="FB46" s="9">
        <f t="shared" si="40"/>
        <v>0</v>
      </c>
      <c r="FC46" t="s">
        <v>1534</v>
      </c>
    </row>
    <row r="47" spans="1:159" x14ac:dyDescent="0.25">
      <c r="A47" s="2">
        <v>1.2</v>
      </c>
      <c r="B47" s="2" t="s">
        <v>233</v>
      </c>
      <c r="C47" s="4" t="s">
        <v>147</v>
      </c>
      <c r="D47" s="2" t="s">
        <v>234</v>
      </c>
      <c r="E47" s="21" t="s">
        <v>234</v>
      </c>
      <c r="F47" s="2" t="s">
        <v>212</v>
      </c>
      <c r="G47" s="4" t="s">
        <v>151</v>
      </c>
      <c r="H47" s="6" t="s">
        <v>152</v>
      </c>
      <c r="I47" s="4" t="s">
        <v>213</v>
      </c>
      <c r="J47" s="7" t="s">
        <v>154</v>
      </c>
      <c r="K47" s="75">
        <v>52</v>
      </c>
      <c r="L47" s="81">
        <v>52</v>
      </c>
      <c r="M47" s="56">
        <v>0.35</v>
      </c>
      <c r="N47" s="86">
        <v>0.53</v>
      </c>
      <c r="O47" s="6" t="s">
        <v>155</v>
      </c>
      <c r="P47" s="2" t="s">
        <v>156</v>
      </c>
      <c r="Q47" s="216">
        <f>VLOOKUP(P47,Contingencies!$A$2:$D$7,4,FALSE)</f>
        <v>0.09</v>
      </c>
      <c r="R47" s="53">
        <f t="shared" si="4"/>
        <v>4636.5898383200138</v>
      </c>
      <c r="S47" s="67">
        <f t="shared" si="5"/>
        <v>2457.3926143096073</v>
      </c>
      <c r="T47" s="4" t="s">
        <v>215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f>IF(G47="Labor Hours",SUM(U47:AF47),0)</f>
        <v>0</v>
      </c>
      <c r="AH47" s="51">
        <f t="shared" si="41"/>
        <v>0</v>
      </c>
      <c r="AI47" s="53">
        <f>IF($G47="Labor Hours",U47*$K47*(1+$M47)*$EQ47,U47)</f>
        <v>0</v>
      </c>
      <c r="AJ47" s="53">
        <f>IF($G47="Labor Hours",V47*$K47*(1+$M47)*$EQ47,V47)</f>
        <v>0</v>
      </c>
      <c r="AK47" s="53">
        <f>IF($G47="Labor Hours",W47*$K47*(1+$M47)*$EQ47,W47)</f>
        <v>0</v>
      </c>
      <c r="AL47" s="53">
        <f>IF($G47="Labor Hours",X47*$K47*(1+$M47)*$EQ47,X47)</f>
        <v>0</v>
      </c>
      <c r="AM47" s="53">
        <f>IF($G47="Labor Hours",Y47*$K47*(1+$M47)*$EQ47,Y47)</f>
        <v>0</v>
      </c>
      <c r="AN47" s="53">
        <f>IF($G47="Labor Hours",Z47*$K47*(1+$M47)*$EQ47,Z47)</f>
        <v>0</v>
      </c>
      <c r="AO47" s="53">
        <f>IF($G47="Labor Hours",AA47*$K47*(1+$M47)*$EQ47,AA47)</f>
        <v>0</v>
      </c>
      <c r="AP47" s="53">
        <f>IF($G47="Labor Hours",AB47*$K47*(1+$M47)*$EQ47,AB47)</f>
        <v>0</v>
      </c>
      <c r="AQ47" s="53">
        <f>IF($G47="Labor Hours",AC47*$K47*(1+$M47)*$EQ47,AC47)</f>
        <v>0</v>
      </c>
      <c r="AR47" s="53">
        <f>IF($G47="Labor Hours",AD47*$K47*(1+$M47)*$EQ47,AD47)</f>
        <v>0</v>
      </c>
      <c r="AS47" s="53">
        <f>IF($G47="Labor Hours",AE47*$K47*(1+$M47)*$EQ47,AE47)</f>
        <v>0</v>
      </c>
      <c r="AT47" s="53">
        <f>IF($G47="Labor Hours",AF47*$K47*(1+$M47)*$EQ47,AF47)</f>
        <v>0</v>
      </c>
      <c r="AU47" s="10">
        <f t="shared" si="42"/>
        <v>0</v>
      </c>
      <c r="AV47" s="54">
        <f>IF(G47="CapEx",0,AU47*N47)</f>
        <v>0</v>
      </c>
      <c r="AW47" s="10">
        <f t="shared" si="43"/>
        <v>0</v>
      </c>
      <c r="AX47" s="53" cm="1">
        <f t="array" aca="1" ref="AX47" ca="1">AU47*CELL("contents",$Q47)</f>
        <v>0</v>
      </c>
      <c r="AY47" s="53" cm="1">
        <f t="array" aca="1" ref="AY47" ca="1">AV47*CELL("contents",$Q47)</f>
        <v>0</v>
      </c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>
        <f t="shared" si="44"/>
        <v>0</v>
      </c>
      <c r="BM47" s="51">
        <f t="shared" si="45"/>
        <v>0</v>
      </c>
      <c r="BN47" s="53">
        <f>IF($G47="Labor Hours",AZ47*$K47*(1+$M47)*$ER47,AZ47)</f>
        <v>0</v>
      </c>
      <c r="BO47" s="53">
        <f>IF($G47="Labor Hours",BA47*$K47*(1+$M47)*$ER47,BA47)</f>
        <v>0</v>
      </c>
      <c r="BP47" s="53">
        <f>IF($G47="Labor Hours",BB47*$K47*(1+$M47)*$ER47,BB47)</f>
        <v>0</v>
      </c>
      <c r="BQ47" s="53">
        <f>IF($G47="Labor Hours",BC47*$K47*(1+$M47)*$ER47,BC47)</f>
        <v>0</v>
      </c>
      <c r="BR47" s="53">
        <f>IF($G47="Labor Hours",BD47*$K47*(1+$M47)*$ER47,BD47)</f>
        <v>0</v>
      </c>
      <c r="BS47" s="53">
        <f>IF($G47="Labor Hours",BE47*$K47*(1+$M47)*$ER47,BE47)</f>
        <v>0</v>
      </c>
      <c r="BT47" s="53">
        <f>IF($G47="Labor Hours",BF47*$K47*(1+$M47)*$ER47,BF47)</f>
        <v>0</v>
      </c>
      <c r="BU47" s="53">
        <f>IF($G47="Labor Hours",BG47*$K47*(1+$M47)*$ER47,BG47)</f>
        <v>0</v>
      </c>
      <c r="BV47" s="53">
        <f>IF($G47="Labor Hours",BH47*$K47*(1+$M47)*$ER47,BH47)</f>
        <v>0</v>
      </c>
      <c r="BW47" s="53">
        <f>IF($G47="Labor Hours",BI47*$K47*(1+$M47)*$ER47,BI47)</f>
        <v>0</v>
      </c>
      <c r="BX47" s="53">
        <f>IF($G47="Labor Hours",BJ47*$K47*(1+$M47)*$ER47,BJ47)</f>
        <v>0</v>
      </c>
      <c r="BY47" s="53">
        <f>IF($G47="Labor Hours",BK47*$K47*(1+$M47)*$ER47,BK47)</f>
        <v>0</v>
      </c>
      <c r="BZ47" s="10">
        <f t="shared" si="46"/>
        <v>0</v>
      </c>
      <c r="CA47" s="54">
        <f t="shared" si="47"/>
        <v>0</v>
      </c>
      <c r="CB47" s="10">
        <f t="shared" si="48"/>
        <v>0</v>
      </c>
      <c r="CC47" s="53" cm="1">
        <f t="array" aca="1" ref="CC47" ca="1">BZ47*CELL("contents",$Q47)</f>
        <v>0</v>
      </c>
      <c r="CD47" s="53" cm="1">
        <f t="array" aca="1" ref="CD47" ca="1">CA47*CELL("contents",$Q47)</f>
        <v>0</v>
      </c>
      <c r="CE47" s="4">
        <v>45</v>
      </c>
      <c r="CF47" s="4">
        <v>45</v>
      </c>
      <c r="CG47" s="4">
        <v>0</v>
      </c>
      <c r="CH47" s="4">
        <v>0</v>
      </c>
      <c r="CI47" s="4">
        <v>45</v>
      </c>
      <c r="CJ47" s="4">
        <v>45</v>
      </c>
      <c r="CK47" s="4">
        <v>45</v>
      </c>
      <c r="CL47" s="4">
        <v>45</v>
      </c>
      <c r="CM47" s="4">
        <v>45</v>
      </c>
      <c r="CN47" s="4">
        <v>45</v>
      </c>
      <c r="CO47" s="4">
        <v>45</v>
      </c>
      <c r="CP47" s="4">
        <v>45</v>
      </c>
      <c r="CQ47" s="2">
        <f t="shared" si="49"/>
        <v>450</v>
      </c>
      <c r="CR47" s="51">
        <f t="shared" si="50"/>
        <v>3</v>
      </c>
      <c r="CS47" s="53">
        <f>IF($G47="Labor Hours",CE47*$K47*(1+$M47)*$ES47,CE47)</f>
        <v>3367.1676385766259</v>
      </c>
      <c r="CT47" s="53">
        <f>IF($G47="Labor Hours",CF47*$K47*(1+$M47)*$ES47,CF47)</f>
        <v>3367.1676385766259</v>
      </c>
      <c r="CU47" s="53">
        <f>IF($G47="Labor Hours",CG47*$K47*(1+$M47)*$ES47,CG47)</f>
        <v>0</v>
      </c>
      <c r="CV47" s="53">
        <f>IF($G47="Labor Hours",CH47*$K47*(1+$M47)*$ES47,CH47)</f>
        <v>0</v>
      </c>
      <c r="CW47" s="53">
        <f>IF($G47="Labor Hours",CI47*$K47*(1+$M47)*$ES47,CI47)</f>
        <v>3367.1676385766259</v>
      </c>
      <c r="CX47" s="53">
        <f>IF($G47="Labor Hours",CJ47*$K47*(1+$M47)*$ES47,CJ47)</f>
        <v>3367.1676385766259</v>
      </c>
      <c r="CY47" s="53">
        <f>IF($G47="Labor Hours",CK47*$K47*(1+$M47)*$ES47,CK47)</f>
        <v>3367.1676385766259</v>
      </c>
      <c r="CZ47" s="53">
        <f>IF($G47="Labor Hours",CL47*$K47*(1+$M47)*$ES47,CL47)</f>
        <v>3367.1676385766259</v>
      </c>
      <c r="DA47" s="53">
        <f>IF($G47="Labor Hours",CM47*$K47*(1+$M47)*$ES47,CM47)</f>
        <v>3367.1676385766259</v>
      </c>
      <c r="DB47" s="53">
        <f>IF($G47="Labor Hours",CN47*$K47*(1+$M47)*$ES47,CN47)</f>
        <v>3367.1676385766259</v>
      </c>
      <c r="DC47" s="53">
        <f>IF($G47="Labor Hours",CO47*$K47*(1+$M47)*$ES47,CO47)</f>
        <v>3367.1676385766259</v>
      </c>
      <c r="DD47" s="53">
        <f>IF($G47="Labor Hours",CP47*$K47*(1+$M47)*$ES47,CP47)</f>
        <v>3367.1676385766259</v>
      </c>
      <c r="DE47" s="10">
        <f t="shared" si="51"/>
        <v>33671.676385766259</v>
      </c>
      <c r="DF47" s="54">
        <f t="shared" si="52"/>
        <v>17845.988484456117</v>
      </c>
      <c r="DG47" s="10">
        <f t="shared" si="53"/>
        <v>51517.664870222376</v>
      </c>
      <c r="DH47" s="53" cm="1">
        <f t="array" aca="1" ref="DH47" ca="1">DE47*CELL("contents",$Q47)</f>
        <v>3030.4508747189634</v>
      </c>
      <c r="DI47" s="53" cm="1">
        <f t="array" aca="1" ref="DI47" ca="1">DF47*CELL("contents",$Q47)</f>
        <v>1606.1389636010504</v>
      </c>
      <c r="DJ47" s="4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>
        <f t="shared" si="54"/>
        <v>0</v>
      </c>
      <c r="DW47" s="51">
        <f t="shared" si="55"/>
        <v>0</v>
      </c>
      <c r="DX47" s="53">
        <f>IF($G47="Labor Hours",DJ47*$K47*(1+$M47)*$ET47,DJ47)</f>
        <v>0</v>
      </c>
      <c r="DY47" s="53">
        <f>IF($G47="Labor Hours",DK47*$K47*(1+$M47)*$ET47,DK47)</f>
        <v>0</v>
      </c>
      <c r="DZ47" s="53">
        <f>IF($G47="Labor Hours",DL47*$K47*(1+$M47)*$ET47,DL47)</f>
        <v>0</v>
      </c>
      <c r="EA47" s="53">
        <f>IF($G47="Labor Hours",DM47*$K47*(1+$M47)*$ET47,DM47)</f>
        <v>0</v>
      </c>
      <c r="EB47" s="53">
        <f>IF($G47="Labor Hours",DN47*$K47*(1+$M47)*$ET47,DN47)</f>
        <v>0</v>
      </c>
      <c r="EC47" s="53">
        <f>IF($G47="Labor Hours",DO47*$K47*(1+$M47)*$ET47,DO47)</f>
        <v>0</v>
      </c>
      <c r="ED47" s="53">
        <f>IF($G47="Labor Hours",DP47*$K47*(1+$M47)*$ET47,DP47)</f>
        <v>0</v>
      </c>
      <c r="EE47" s="53">
        <f>IF($G47="Labor Hours",DQ47*$K47*(1+$M47)*$ET47,DQ47)</f>
        <v>0</v>
      </c>
      <c r="EF47" s="53">
        <f>IF($G47="Labor Hours",DR47*$K47*(1+$M47)*$ET47,DR47)</f>
        <v>0</v>
      </c>
      <c r="EG47" s="53">
        <f>IF($G47="Labor Hours",DS47*$K47*(1+$M47)*$ET47,DS47)</f>
        <v>0</v>
      </c>
      <c r="EH47" s="53">
        <f>IF($G47="Labor Hours",DT47*$K47*(1+$M47)*$ET47,DT47)</f>
        <v>0</v>
      </c>
      <c r="EI47" s="53">
        <f>IF($G47="Labor Hours",DU47*$K47*(1+$M47)*$ET47,DU47)</f>
        <v>0</v>
      </c>
      <c r="EJ47" s="10">
        <f t="shared" si="56"/>
        <v>0</v>
      </c>
      <c r="EK47" s="54">
        <f t="shared" si="57"/>
        <v>0</v>
      </c>
      <c r="EL47" s="10">
        <f t="shared" si="58"/>
        <v>0</v>
      </c>
      <c r="EM47" s="53" cm="1">
        <f t="array" aca="1" ref="EM47" ca="1">EJ47*CELL("contents",$Q47)</f>
        <v>0</v>
      </c>
      <c r="EN47" s="53" cm="1">
        <f t="array" aca="1" ref="EN47" ca="1">EK47*CELL("contents",$Q47)</f>
        <v>0</v>
      </c>
      <c r="EO47" s="11">
        <f t="shared" si="59"/>
        <v>51517.664870222376</v>
      </c>
      <c r="EP47" s="2">
        <v>1</v>
      </c>
      <c r="EQ47" s="2">
        <f t="shared" ref="EQ47:ET47" si="91">EP47*1.0215</f>
        <v>1.0215000000000001</v>
      </c>
      <c r="ER47" s="2">
        <f t="shared" si="91"/>
        <v>1.0434622500000001</v>
      </c>
      <c r="ES47" s="2">
        <f t="shared" si="91"/>
        <v>1.0658966883750003</v>
      </c>
      <c r="ET47" s="2">
        <f t="shared" si="91"/>
        <v>1.0888134671750629</v>
      </c>
      <c r="EU47" s="53">
        <f>IF($G47="Labor Hours",$K47*$AG47*EQ47,0)</f>
        <v>0</v>
      </c>
      <c r="EV47" s="53">
        <f t="shared" si="61"/>
        <v>0</v>
      </c>
      <c r="EW47" s="69">
        <f>IF($G47="Labor Hours",$K47*$CQ47*ES47,0)</f>
        <v>24941.982507975008</v>
      </c>
      <c r="EX47" s="69">
        <f>IF($G47="Labor Hours",$K47*$DV47*ET47,0)</f>
        <v>0</v>
      </c>
      <c r="EY47" s="9">
        <f t="shared" si="63"/>
        <v>0</v>
      </c>
      <c r="EZ47" s="9">
        <f t="shared" si="38"/>
        <v>0</v>
      </c>
      <c r="FA47" s="9">
        <f t="shared" si="39"/>
        <v>8729.6938777912528</v>
      </c>
      <c r="FB47" s="9">
        <f t="shared" si="40"/>
        <v>0</v>
      </c>
      <c r="FC47" t="s">
        <v>1534</v>
      </c>
    </row>
    <row r="48" spans="1:159" x14ac:dyDescent="0.25">
      <c r="A48" s="2">
        <v>1.2</v>
      </c>
      <c r="B48" s="2" t="s">
        <v>235</v>
      </c>
      <c r="C48" s="4" t="s">
        <v>157</v>
      </c>
      <c r="D48" s="2" t="s">
        <v>236</v>
      </c>
      <c r="E48" s="21" t="s">
        <v>236</v>
      </c>
      <c r="F48" s="2"/>
      <c r="G48" s="4" t="s">
        <v>151</v>
      </c>
      <c r="H48" s="6" t="s">
        <v>152</v>
      </c>
      <c r="I48" s="4" t="s">
        <v>167</v>
      </c>
      <c r="J48" s="7" t="s">
        <v>154</v>
      </c>
      <c r="K48" s="75">
        <v>115</v>
      </c>
      <c r="L48" s="81">
        <v>115</v>
      </c>
      <c r="M48" s="56">
        <v>0</v>
      </c>
      <c r="N48" s="86">
        <v>0</v>
      </c>
      <c r="O48" s="6" t="s">
        <v>155</v>
      </c>
      <c r="P48" s="2" t="s">
        <v>173</v>
      </c>
      <c r="Q48" s="216">
        <f>VLOOKUP(P48,Contingencies!$A$2:$D$7,4,FALSE)</f>
        <v>0.125</v>
      </c>
      <c r="R48" s="53">
        <f t="shared" si="4"/>
        <v>674.17965539718762</v>
      </c>
      <c r="S48" s="67">
        <f t="shared" si="5"/>
        <v>0</v>
      </c>
      <c r="T48" s="4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f>IF(G48="Labor Hours",SUM(U48:AF48),0)</f>
        <v>0</v>
      </c>
      <c r="AH48" s="51">
        <f t="shared" si="41"/>
        <v>0</v>
      </c>
      <c r="AI48" s="53">
        <f>IF($G48="Labor Hours",U48*$K48*(1+$M48)*$EQ48,U48)</f>
        <v>0</v>
      </c>
      <c r="AJ48" s="53">
        <f>IF($G48="Labor Hours",V48*$K48*(1+$M48)*$EQ48,V48)</f>
        <v>0</v>
      </c>
      <c r="AK48" s="53">
        <f>IF($G48="Labor Hours",W48*$K48*(1+$M48)*$EQ48,W48)</f>
        <v>0</v>
      </c>
      <c r="AL48" s="53">
        <f>IF($G48="Labor Hours",X48*$K48*(1+$M48)*$EQ48,X48)</f>
        <v>0</v>
      </c>
      <c r="AM48" s="53">
        <f>IF($G48="Labor Hours",Y48*$K48*(1+$M48)*$EQ48,Y48)</f>
        <v>0</v>
      </c>
      <c r="AN48" s="53">
        <f>IF($G48="Labor Hours",Z48*$K48*(1+$M48)*$EQ48,Z48)</f>
        <v>0</v>
      </c>
      <c r="AO48" s="53">
        <f>IF($G48="Labor Hours",AA48*$K48*(1+$M48)*$EQ48,AA48)</f>
        <v>0</v>
      </c>
      <c r="AP48" s="53">
        <f>IF($G48="Labor Hours",AB48*$K48*(1+$M48)*$EQ48,AB48)</f>
        <v>0</v>
      </c>
      <c r="AQ48" s="53">
        <f>IF($G48="Labor Hours",AC48*$K48*(1+$M48)*$EQ48,AC48)</f>
        <v>0</v>
      </c>
      <c r="AR48" s="53">
        <f>IF($G48="Labor Hours",AD48*$K48*(1+$M48)*$EQ48,AD48)</f>
        <v>0</v>
      </c>
      <c r="AS48" s="53">
        <f>IF($G48="Labor Hours",AE48*$K48*(1+$M48)*$EQ48,AE48)</f>
        <v>0</v>
      </c>
      <c r="AT48" s="53">
        <f>IF($G48="Labor Hours",AF48*$K48*(1+$M48)*$EQ48,AF48)</f>
        <v>0</v>
      </c>
      <c r="AU48" s="10">
        <f t="shared" si="42"/>
        <v>0</v>
      </c>
      <c r="AV48" s="54">
        <f>IF(G48="CapEx",0,AU48*N48)</f>
        <v>0</v>
      </c>
      <c r="AW48" s="10">
        <f t="shared" si="43"/>
        <v>0</v>
      </c>
      <c r="AX48" s="53" cm="1">
        <f t="array" aca="1" ref="AX48" ca="1">AU48*CELL("contents",$Q48)</f>
        <v>0</v>
      </c>
      <c r="AY48" s="53" cm="1">
        <f t="array" aca="1" ref="AY48" ca="1">AV48*CELL("contents",$Q48)</f>
        <v>0</v>
      </c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>
        <f t="shared" si="44"/>
        <v>0</v>
      </c>
      <c r="BM48" s="51">
        <f t="shared" si="45"/>
        <v>0</v>
      </c>
      <c r="BN48" s="53">
        <f>IF($G48="Labor Hours",AZ48*$K48*(1+$M48)*$ER48,AZ48)</f>
        <v>0</v>
      </c>
      <c r="BO48" s="53">
        <f>IF($G48="Labor Hours",BA48*$K48*(1+$M48)*$ER48,BA48)</f>
        <v>0</v>
      </c>
      <c r="BP48" s="53">
        <f>IF($G48="Labor Hours",BB48*$K48*(1+$M48)*$ER48,BB48)</f>
        <v>0</v>
      </c>
      <c r="BQ48" s="53">
        <f>IF($G48="Labor Hours",BC48*$K48*(1+$M48)*$ER48,BC48)</f>
        <v>0</v>
      </c>
      <c r="BR48" s="53">
        <f>IF($G48="Labor Hours",BD48*$K48*(1+$M48)*$ER48,BD48)</f>
        <v>0</v>
      </c>
      <c r="BS48" s="53">
        <f>IF($G48="Labor Hours",BE48*$K48*(1+$M48)*$ER48,BE48)</f>
        <v>0</v>
      </c>
      <c r="BT48" s="53">
        <f>IF($G48="Labor Hours",BF48*$K48*(1+$M48)*$ER48,BF48)</f>
        <v>0</v>
      </c>
      <c r="BU48" s="53">
        <f>IF($G48="Labor Hours",BG48*$K48*(1+$M48)*$ER48,BG48)</f>
        <v>0</v>
      </c>
      <c r="BV48" s="53">
        <f>IF($G48="Labor Hours",BH48*$K48*(1+$M48)*$ER48,BH48)</f>
        <v>0</v>
      </c>
      <c r="BW48" s="53">
        <f>IF($G48="Labor Hours",BI48*$K48*(1+$M48)*$ER48,BI48)</f>
        <v>0</v>
      </c>
      <c r="BX48" s="53">
        <f>IF($G48="Labor Hours",BJ48*$K48*(1+$M48)*$ER48,BJ48)</f>
        <v>0</v>
      </c>
      <c r="BY48" s="53">
        <f>IF($G48="Labor Hours",BK48*$K48*(1+$M48)*$ER48,BK48)</f>
        <v>0</v>
      </c>
      <c r="BZ48" s="10">
        <f t="shared" si="46"/>
        <v>0</v>
      </c>
      <c r="CA48" s="54">
        <f t="shared" si="47"/>
        <v>0</v>
      </c>
      <c r="CB48" s="10">
        <f t="shared" si="48"/>
        <v>0</v>
      </c>
      <c r="CC48" s="53" cm="1">
        <f t="array" aca="1" ref="CC48" ca="1">BZ48*CELL("contents",$Q48)</f>
        <v>0</v>
      </c>
      <c r="CD48" s="53" cm="1">
        <f t="array" aca="1" ref="CD48" ca="1">CA48*CELL("contents",$Q48)</f>
        <v>0</v>
      </c>
      <c r="CE48" s="4">
        <v>4</v>
      </c>
      <c r="CF48" s="4">
        <v>4</v>
      </c>
      <c r="CG48" s="4">
        <v>4</v>
      </c>
      <c r="CH48" s="4">
        <v>0</v>
      </c>
      <c r="CI48" s="4">
        <v>4</v>
      </c>
      <c r="CJ48" s="4">
        <v>4</v>
      </c>
      <c r="CK48" s="4">
        <v>4</v>
      </c>
      <c r="CL48" s="4">
        <v>4</v>
      </c>
      <c r="CM48" s="4">
        <v>4</v>
      </c>
      <c r="CN48" s="4">
        <v>4</v>
      </c>
      <c r="CO48" s="4">
        <v>4</v>
      </c>
      <c r="CP48" s="4">
        <v>4</v>
      </c>
      <c r="CQ48" s="2">
        <f t="shared" si="49"/>
        <v>44</v>
      </c>
      <c r="CR48" s="51">
        <f t="shared" si="50"/>
        <v>0.29333333333333333</v>
      </c>
      <c r="CS48" s="53">
        <f>IF($G48="Labor Hours",CE48*$K48*(1+$M48)*$ES48,CE48)</f>
        <v>490.31247665250015</v>
      </c>
      <c r="CT48" s="53">
        <f>IF($G48="Labor Hours",CF48*$K48*(1+$M48)*$ES48,CF48)</f>
        <v>490.31247665250015</v>
      </c>
      <c r="CU48" s="53">
        <f>IF($G48="Labor Hours",CG48*$K48*(1+$M48)*$ES48,CG48)</f>
        <v>490.31247665250015</v>
      </c>
      <c r="CV48" s="53">
        <f>IF($G48="Labor Hours",CH48*$K48*(1+$M48)*$ES48,CH48)</f>
        <v>0</v>
      </c>
      <c r="CW48" s="53">
        <f>IF($G48="Labor Hours",CI48*$K48*(1+$M48)*$ES48,CI48)</f>
        <v>490.31247665250015</v>
      </c>
      <c r="CX48" s="53">
        <f>IF($G48="Labor Hours",CJ48*$K48*(1+$M48)*$ES48,CJ48)</f>
        <v>490.31247665250015</v>
      </c>
      <c r="CY48" s="53">
        <f>IF($G48="Labor Hours",CK48*$K48*(1+$M48)*$ES48,CK48)</f>
        <v>490.31247665250015</v>
      </c>
      <c r="CZ48" s="53">
        <f>IF($G48="Labor Hours",CL48*$K48*(1+$M48)*$ES48,CL48)</f>
        <v>490.31247665250015</v>
      </c>
      <c r="DA48" s="53">
        <f>IF($G48="Labor Hours",CM48*$K48*(1+$M48)*$ES48,CM48)</f>
        <v>490.31247665250015</v>
      </c>
      <c r="DB48" s="53">
        <f>IF($G48="Labor Hours",CN48*$K48*(1+$M48)*$ES48,CN48)</f>
        <v>490.31247665250015</v>
      </c>
      <c r="DC48" s="53">
        <f>IF($G48="Labor Hours",CO48*$K48*(1+$M48)*$ES48,CO48)</f>
        <v>490.31247665250015</v>
      </c>
      <c r="DD48" s="53">
        <f>IF($G48="Labor Hours",CP48*$K48*(1+$M48)*$ES48,CP48)</f>
        <v>490.31247665250015</v>
      </c>
      <c r="DE48" s="10">
        <f t="shared" si="51"/>
        <v>5393.4372431775009</v>
      </c>
      <c r="DF48" s="54">
        <f t="shared" si="52"/>
        <v>0</v>
      </c>
      <c r="DG48" s="10">
        <f t="shared" si="53"/>
        <v>5393.4372431775009</v>
      </c>
      <c r="DH48" s="53" cm="1">
        <f t="array" aca="1" ref="DH48" ca="1">DE48*CELL("contents",$Q48)</f>
        <v>674.17965539718762</v>
      </c>
      <c r="DI48" s="53" cm="1">
        <f t="array" aca="1" ref="DI48" ca="1">DF48*CELL("contents",$Q48)</f>
        <v>0</v>
      </c>
      <c r="DJ48" s="4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>
        <f t="shared" si="54"/>
        <v>0</v>
      </c>
      <c r="DW48" s="51">
        <f t="shared" si="55"/>
        <v>0</v>
      </c>
      <c r="DX48" s="53">
        <f>IF($G48="Labor Hours",DJ48*$K48*(1+$M48)*$ET48,DJ48)</f>
        <v>0</v>
      </c>
      <c r="DY48" s="53">
        <f>IF($G48="Labor Hours",DK48*$K48*(1+$M48)*$ET48,DK48)</f>
        <v>0</v>
      </c>
      <c r="DZ48" s="53">
        <f>IF($G48="Labor Hours",DL48*$K48*(1+$M48)*$ET48,DL48)</f>
        <v>0</v>
      </c>
      <c r="EA48" s="53">
        <f>IF($G48="Labor Hours",DM48*$K48*(1+$M48)*$ET48,DM48)</f>
        <v>0</v>
      </c>
      <c r="EB48" s="53">
        <f>IF($G48="Labor Hours",DN48*$K48*(1+$M48)*$ET48,DN48)</f>
        <v>0</v>
      </c>
      <c r="EC48" s="53">
        <f>IF($G48="Labor Hours",DO48*$K48*(1+$M48)*$ET48,DO48)</f>
        <v>0</v>
      </c>
      <c r="ED48" s="53">
        <f>IF($G48="Labor Hours",DP48*$K48*(1+$M48)*$ET48,DP48)</f>
        <v>0</v>
      </c>
      <c r="EE48" s="53">
        <f>IF($G48="Labor Hours",DQ48*$K48*(1+$M48)*$ET48,DQ48)</f>
        <v>0</v>
      </c>
      <c r="EF48" s="53">
        <f>IF($G48="Labor Hours",DR48*$K48*(1+$M48)*$ET48,DR48)</f>
        <v>0</v>
      </c>
      <c r="EG48" s="53">
        <f>IF($G48="Labor Hours",DS48*$K48*(1+$M48)*$ET48,DS48)</f>
        <v>0</v>
      </c>
      <c r="EH48" s="53">
        <f>IF($G48="Labor Hours",DT48*$K48*(1+$M48)*$ET48,DT48)</f>
        <v>0</v>
      </c>
      <c r="EI48" s="53">
        <f>IF($G48="Labor Hours",DU48*$K48*(1+$M48)*$ET48,DU48)</f>
        <v>0</v>
      </c>
      <c r="EJ48" s="10">
        <f t="shared" si="56"/>
        <v>0</v>
      </c>
      <c r="EK48" s="54">
        <f t="shared" si="57"/>
        <v>0</v>
      </c>
      <c r="EL48" s="10">
        <f t="shared" si="58"/>
        <v>0</v>
      </c>
      <c r="EM48" s="53" cm="1">
        <f t="array" aca="1" ref="EM48" ca="1">EJ48*CELL("contents",$Q48)</f>
        <v>0</v>
      </c>
      <c r="EN48" s="53" cm="1">
        <f t="array" aca="1" ref="EN48" ca="1">EK48*CELL("contents",$Q48)</f>
        <v>0</v>
      </c>
      <c r="EO48" s="11">
        <f t="shared" si="59"/>
        <v>5393.4372431775009</v>
      </c>
      <c r="EP48" s="2">
        <v>1</v>
      </c>
      <c r="EQ48" s="2">
        <f t="shared" ref="EQ48:ET48" si="92">EP48*1.0215</f>
        <v>1.0215000000000001</v>
      </c>
      <c r="ER48" s="2">
        <f t="shared" si="92"/>
        <v>1.0434622500000001</v>
      </c>
      <c r="ES48" s="2">
        <f t="shared" si="92"/>
        <v>1.0658966883750003</v>
      </c>
      <c r="ET48" s="2">
        <f t="shared" si="92"/>
        <v>1.0888134671750629</v>
      </c>
      <c r="EU48" s="53">
        <f>IF($G48="Labor Hours",$K48*$AG48*EQ48,0)</f>
        <v>0</v>
      </c>
      <c r="EV48" s="53">
        <f t="shared" si="61"/>
        <v>0</v>
      </c>
      <c r="EW48" s="69">
        <f>IF($G48="Labor Hours",$K48*$CQ48*ES48,0)</f>
        <v>5393.4372431775018</v>
      </c>
      <c r="EX48" s="69">
        <f>IF($G48="Labor Hours",$K48*$DV48*ET48,0)</f>
        <v>0</v>
      </c>
      <c r="EY48" s="9">
        <f t="shared" si="63"/>
        <v>0</v>
      </c>
      <c r="EZ48" s="9">
        <f t="shared" si="38"/>
        <v>0</v>
      </c>
      <c r="FA48" s="9">
        <f t="shared" si="39"/>
        <v>0</v>
      </c>
      <c r="FB48" s="9">
        <f t="shared" si="40"/>
        <v>0</v>
      </c>
      <c r="FC48" t="s">
        <v>1534</v>
      </c>
    </row>
    <row r="49" spans="1:159" x14ac:dyDescent="0.25">
      <c r="A49" s="2">
        <v>1.2</v>
      </c>
      <c r="B49" s="2" t="s">
        <v>237</v>
      </c>
      <c r="C49" s="4" t="s">
        <v>147</v>
      </c>
      <c r="D49" s="2" t="s">
        <v>238</v>
      </c>
      <c r="E49" s="21" t="s">
        <v>238</v>
      </c>
      <c r="F49" s="2" t="s">
        <v>212</v>
      </c>
      <c r="G49" s="4" t="s">
        <v>151</v>
      </c>
      <c r="H49" s="6" t="s">
        <v>152</v>
      </c>
      <c r="I49" s="4" t="s">
        <v>213</v>
      </c>
      <c r="J49" s="7" t="s">
        <v>154</v>
      </c>
      <c r="K49" s="75">
        <v>52</v>
      </c>
      <c r="L49" s="81">
        <v>52</v>
      </c>
      <c r="M49" s="56">
        <v>0.35</v>
      </c>
      <c r="N49" s="86">
        <v>0.53</v>
      </c>
      <c r="O49" s="6" t="s">
        <v>155</v>
      </c>
      <c r="P49" s="2" t="s">
        <v>156</v>
      </c>
      <c r="Q49" s="216">
        <f>VLOOKUP(P49,Contingencies!$A$2:$D$7,4,FALSE)</f>
        <v>0.09</v>
      </c>
      <c r="R49" s="53">
        <f t="shared" si="4"/>
        <v>189.45106079375577</v>
      </c>
      <c r="S49" s="67">
        <f t="shared" si="5"/>
        <v>100.40906222069056</v>
      </c>
      <c r="T49" s="4" t="s">
        <v>232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f>IF(G49="Labor Hours",SUM(U49:AF49),0)</f>
        <v>0</v>
      </c>
      <c r="AH49" s="51">
        <f t="shared" si="41"/>
        <v>0</v>
      </c>
      <c r="AI49" s="53">
        <f>IF($G49="Labor Hours",U49*$K49*(1+$M49)*$EQ49,U49)</f>
        <v>0</v>
      </c>
      <c r="AJ49" s="53">
        <f>IF($G49="Labor Hours",V49*$K49*(1+$M49)*$EQ49,V49)</f>
        <v>0</v>
      </c>
      <c r="AK49" s="53">
        <f>IF($G49="Labor Hours",W49*$K49*(1+$M49)*$EQ49,W49)</f>
        <v>0</v>
      </c>
      <c r="AL49" s="53">
        <f>IF($G49="Labor Hours",X49*$K49*(1+$M49)*$EQ49,X49)</f>
        <v>0</v>
      </c>
      <c r="AM49" s="53">
        <f>IF($G49="Labor Hours",Y49*$K49*(1+$M49)*$EQ49,Y49)</f>
        <v>0</v>
      </c>
      <c r="AN49" s="53">
        <f>IF($G49="Labor Hours",Z49*$K49*(1+$M49)*$EQ49,Z49)</f>
        <v>0</v>
      </c>
      <c r="AO49" s="53">
        <f>IF($G49="Labor Hours",AA49*$K49*(1+$M49)*$EQ49,AA49)</f>
        <v>0</v>
      </c>
      <c r="AP49" s="53">
        <f>IF($G49="Labor Hours",AB49*$K49*(1+$M49)*$EQ49,AB49)</f>
        <v>0</v>
      </c>
      <c r="AQ49" s="53">
        <f>IF($G49="Labor Hours",AC49*$K49*(1+$M49)*$EQ49,AC49)</f>
        <v>0</v>
      </c>
      <c r="AR49" s="53">
        <f>IF($G49="Labor Hours",AD49*$K49*(1+$M49)*$EQ49,AD49)</f>
        <v>0</v>
      </c>
      <c r="AS49" s="53">
        <f>IF($G49="Labor Hours",AE49*$K49*(1+$M49)*$EQ49,AE49)</f>
        <v>0</v>
      </c>
      <c r="AT49" s="53">
        <f>IF($G49="Labor Hours",AF49*$K49*(1+$M49)*$EQ49,AF49)</f>
        <v>0</v>
      </c>
      <c r="AU49" s="10">
        <f t="shared" si="42"/>
        <v>0</v>
      </c>
      <c r="AV49" s="54">
        <f>IF(G49="CapEx",0,AU49*N49)</f>
        <v>0</v>
      </c>
      <c r="AW49" s="10">
        <f t="shared" si="43"/>
        <v>0</v>
      </c>
      <c r="AX49" s="53" cm="1">
        <f t="array" aca="1" ref="AX49" ca="1">AU49*CELL("contents",$Q49)</f>
        <v>0</v>
      </c>
      <c r="AY49" s="53" cm="1">
        <f t="array" aca="1" ref="AY49" ca="1">AV49*CELL("contents",$Q49)</f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>
        <f t="shared" si="44"/>
        <v>0</v>
      </c>
      <c r="BM49" s="51">
        <f t="shared" si="45"/>
        <v>0</v>
      </c>
      <c r="BN49" s="53">
        <f>IF($G49="Labor Hours",AZ49*$K49*(1+$M49)*$ER49,AZ49)</f>
        <v>0</v>
      </c>
      <c r="BO49" s="53">
        <f>IF($G49="Labor Hours",BA49*$K49*(1+$M49)*$ER49,BA49)</f>
        <v>0</v>
      </c>
      <c r="BP49" s="53">
        <f>IF($G49="Labor Hours",BB49*$K49*(1+$M49)*$ER49,BB49)</f>
        <v>0</v>
      </c>
      <c r="BQ49" s="53">
        <f>IF($G49="Labor Hours",BC49*$K49*(1+$M49)*$ER49,BC49)</f>
        <v>0</v>
      </c>
      <c r="BR49" s="53">
        <f>IF($G49="Labor Hours",BD49*$K49*(1+$M49)*$ER49,BD49)</f>
        <v>0</v>
      </c>
      <c r="BS49" s="53">
        <f>IF($G49="Labor Hours",BE49*$K49*(1+$M49)*$ER49,BE49)</f>
        <v>0</v>
      </c>
      <c r="BT49" s="53">
        <f>IF($G49="Labor Hours",BF49*$K49*(1+$M49)*$ER49,BF49)</f>
        <v>0</v>
      </c>
      <c r="BU49" s="53">
        <f>IF($G49="Labor Hours",BG49*$K49*(1+$M49)*$ER49,BG49)</f>
        <v>0</v>
      </c>
      <c r="BV49" s="53">
        <f>IF($G49="Labor Hours",BH49*$K49*(1+$M49)*$ER49,BH49)</f>
        <v>0</v>
      </c>
      <c r="BW49" s="53">
        <f>IF($G49="Labor Hours",BI49*$K49*(1+$M49)*$ER49,BI49)</f>
        <v>0</v>
      </c>
      <c r="BX49" s="53">
        <f>IF($G49="Labor Hours",BJ49*$K49*(1+$M49)*$ER49,BJ49)</f>
        <v>0</v>
      </c>
      <c r="BY49" s="53">
        <f>IF($G49="Labor Hours",BK49*$K49*(1+$M49)*$ER49,BK49)</f>
        <v>0</v>
      </c>
      <c r="BZ49" s="10">
        <f t="shared" si="46"/>
        <v>0</v>
      </c>
      <c r="CA49" s="54">
        <f t="shared" si="47"/>
        <v>0</v>
      </c>
      <c r="CB49" s="10">
        <f t="shared" si="48"/>
        <v>0</v>
      </c>
      <c r="CC49" s="53" cm="1">
        <f t="array" aca="1" ref="CC49" ca="1">BZ49*CELL("contents",$Q49)</f>
        <v>0</v>
      </c>
      <c r="CD49" s="53" cm="1">
        <f t="array" aca="1" ref="CD49" ca="1">CA49*CELL("contents",$Q49)</f>
        <v>0</v>
      </c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>
        <f t="shared" si="49"/>
        <v>0</v>
      </c>
      <c r="CR49" s="51">
        <f t="shared" si="50"/>
        <v>0</v>
      </c>
      <c r="CS49" s="53">
        <f>IF($G49="Labor Hours",CE49*$K49*(1+$M49)*$ES49,CE49)</f>
        <v>0</v>
      </c>
      <c r="CT49" s="53">
        <f>IF($G49="Labor Hours",CF49*$K49*(1+$M49)*$ES49,CF49)</f>
        <v>0</v>
      </c>
      <c r="CU49" s="53">
        <f>IF($G49="Labor Hours",CG49*$K49*(1+$M49)*$ES49,CG49)</f>
        <v>0</v>
      </c>
      <c r="CV49" s="53">
        <f>IF($G49="Labor Hours",CH49*$K49*(1+$M49)*$ES49,CH49)</f>
        <v>0</v>
      </c>
      <c r="CW49" s="53">
        <f>IF($G49="Labor Hours",CI49*$K49*(1+$M49)*$ES49,CI49)</f>
        <v>0</v>
      </c>
      <c r="CX49" s="53">
        <f>IF($G49="Labor Hours",CJ49*$K49*(1+$M49)*$ES49,CJ49)</f>
        <v>0</v>
      </c>
      <c r="CY49" s="53">
        <f>IF($G49="Labor Hours",CK49*$K49*(1+$M49)*$ES49,CK49)</f>
        <v>0</v>
      </c>
      <c r="CZ49" s="53">
        <f>IF($G49="Labor Hours",CL49*$K49*(1+$M49)*$ES49,CL49)</f>
        <v>0</v>
      </c>
      <c r="DA49" s="53">
        <f>IF($G49="Labor Hours",CM49*$K49*(1+$M49)*$ES49,CM49)</f>
        <v>0</v>
      </c>
      <c r="DB49" s="53">
        <f>IF($G49="Labor Hours",CN49*$K49*(1+$M49)*$ES49,CN49)</f>
        <v>0</v>
      </c>
      <c r="DC49" s="53">
        <f>IF($G49="Labor Hours",CO49*$K49*(1+$M49)*$ES49,CO49)</f>
        <v>0</v>
      </c>
      <c r="DD49" s="53">
        <f>IF($G49="Labor Hours",CP49*$K49*(1+$M49)*$ES49,CP49)</f>
        <v>0</v>
      </c>
      <c r="DE49" s="10">
        <f t="shared" si="51"/>
        <v>0</v>
      </c>
      <c r="DF49" s="54">
        <f t="shared" si="52"/>
        <v>0</v>
      </c>
      <c r="DG49" s="10">
        <f t="shared" si="53"/>
        <v>0</v>
      </c>
      <c r="DH49" s="53" cm="1">
        <f t="array" aca="1" ref="DH49" ca="1">DE49*CELL("contents",$Q49)</f>
        <v>0</v>
      </c>
      <c r="DI49" s="53" cm="1">
        <f t="array" aca="1" ref="DI49" ca="1">DF49*CELL("contents",$Q49)</f>
        <v>0</v>
      </c>
      <c r="DJ49" s="4">
        <v>6</v>
      </c>
      <c r="DK49" s="4"/>
      <c r="DL49" s="4"/>
      <c r="DM49" s="4"/>
      <c r="DN49" s="4">
        <v>12</v>
      </c>
      <c r="DO49" s="4"/>
      <c r="DP49" s="4"/>
      <c r="DQ49" s="4"/>
      <c r="DR49" s="2"/>
      <c r="DS49" s="2"/>
      <c r="DT49" s="2"/>
      <c r="DU49" s="2"/>
      <c r="DV49" s="2">
        <f t="shared" si="54"/>
        <v>18</v>
      </c>
      <c r="DW49" s="51">
        <f t="shared" si="55"/>
        <v>0.12</v>
      </c>
      <c r="DX49" s="53">
        <f>IF($G49="Labor Hours",DJ49*$K49*(1+$M49)*$ET49,DJ49)</f>
        <v>458.60823237413655</v>
      </c>
      <c r="DY49" s="53">
        <f>IF($G49="Labor Hours",DK49*$K49*(1+$M49)*$ET49,DK49)</f>
        <v>0</v>
      </c>
      <c r="DZ49" s="53">
        <f>IF($G49="Labor Hours",DL49*$K49*(1+$M49)*$ET49,DL49)</f>
        <v>0</v>
      </c>
      <c r="EA49" s="53">
        <f>IF($G49="Labor Hours",DM49*$K49*(1+$M49)*$ET49,DM49)</f>
        <v>0</v>
      </c>
      <c r="EB49" s="53">
        <f>IF($G49="Labor Hours",DN49*$K49*(1+$M49)*$ET49,DN49)</f>
        <v>917.2164647482731</v>
      </c>
      <c r="EC49" s="53">
        <f>IF($G49="Labor Hours",DO49*$K49*(1+$M49)*$ET49,DO49)</f>
        <v>0</v>
      </c>
      <c r="ED49" s="53">
        <f>IF($G49="Labor Hours",DP49*$K49*(1+$M49)*$ET49,DP49)</f>
        <v>0</v>
      </c>
      <c r="EE49" s="53">
        <f>IF($G49="Labor Hours",DQ49*$K49*(1+$M49)*$ET49,DQ49)</f>
        <v>0</v>
      </c>
      <c r="EF49" s="53">
        <f>IF($G49="Labor Hours",DR49*$K49*(1+$M49)*$ET49,DR49)</f>
        <v>0</v>
      </c>
      <c r="EG49" s="53">
        <f>IF($G49="Labor Hours",DS49*$K49*(1+$M49)*$ET49,DS49)</f>
        <v>0</v>
      </c>
      <c r="EH49" s="53">
        <f>IF($G49="Labor Hours",DT49*$K49*(1+$M49)*$ET49,DT49)</f>
        <v>0</v>
      </c>
      <c r="EI49" s="53">
        <f>IF($G49="Labor Hours",DU49*$K49*(1+$M49)*$ET49,DU49)</f>
        <v>0</v>
      </c>
      <c r="EJ49" s="10">
        <f t="shared" si="56"/>
        <v>1375.8246971224096</v>
      </c>
      <c r="EK49" s="54">
        <f t="shared" si="57"/>
        <v>729.1870894748771</v>
      </c>
      <c r="EL49" s="10">
        <f t="shared" si="58"/>
        <v>2105.0117865972866</v>
      </c>
      <c r="EM49" s="53" cm="1">
        <f t="array" aca="1" ref="EM49" ca="1">EJ49*CELL("contents",$Q49)</f>
        <v>123.82422274101685</v>
      </c>
      <c r="EN49" s="53" cm="1">
        <f t="array" aca="1" ref="EN49" ca="1">EK49*CELL("contents",$Q49)</f>
        <v>65.626838052738933</v>
      </c>
      <c r="EO49" s="11">
        <f t="shared" si="59"/>
        <v>2105.0117865972866</v>
      </c>
      <c r="EP49" s="2">
        <v>1</v>
      </c>
      <c r="EQ49" s="2">
        <f t="shared" ref="EQ49:ET49" si="93">EP49*1.0215</f>
        <v>1.0215000000000001</v>
      </c>
      <c r="ER49" s="2">
        <f t="shared" si="93"/>
        <v>1.0434622500000001</v>
      </c>
      <c r="ES49" s="2">
        <f t="shared" si="93"/>
        <v>1.0658966883750003</v>
      </c>
      <c r="ET49" s="2">
        <f t="shared" si="93"/>
        <v>1.0888134671750629</v>
      </c>
      <c r="EU49" s="53">
        <f>IF($G49="Labor Hours",$K49*$AG49*EQ49,0)</f>
        <v>0</v>
      </c>
      <c r="EV49" s="53">
        <f t="shared" si="61"/>
        <v>0</v>
      </c>
      <c r="EW49" s="69">
        <f>IF($G49="Labor Hours",$K49*$CQ49*ES49,0)</f>
        <v>0</v>
      </c>
      <c r="EX49" s="69">
        <f>IF($G49="Labor Hours",$K49*$DV49*ET49,0)</f>
        <v>1019.1294052758589</v>
      </c>
      <c r="EY49" s="9">
        <f t="shared" si="63"/>
        <v>0</v>
      </c>
      <c r="EZ49" s="9">
        <f t="shared" si="38"/>
        <v>0</v>
      </c>
      <c r="FA49" s="9">
        <f t="shared" si="39"/>
        <v>0</v>
      </c>
      <c r="FB49" s="9">
        <f t="shared" si="40"/>
        <v>356.69529184655056</v>
      </c>
      <c r="FC49" t="s">
        <v>1534</v>
      </c>
    </row>
    <row r="50" spans="1:159" x14ac:dyDescent="0.25">
      <c r="A50" s="2">
        <v>1.2</v>
      </c>
      <c r="B50" s="2" t="s">
        <v>239</v>
      </c>
      <c r="C50" s="4" t="s">
        <v>147</v>
      </c>
      <c r="D50" s="2" t="s">
        <v>240</v>
      </c>
      <c r="E50" s="21" t="s">
        <v>240</v>
      </c>
      <c r="F50" s="2" t="s">
        <v>212</v>
      </c>
      <c r="G50" s="4" t="s">
        <v>151</v>
      </c>
      <c r="H50" s="6" t="s">
        <v>152</v>
      </c>
      <c r="I50" s="4" t="s">
        <v>213</v>
      </c>
      <c r="J50" s="7" t="s">
        <v>154</v>
      </c>
      <c r="K50" s="75">
        <v>52</v>
      </c>
      <c r="L50" s="81">
        <v>52</v>
      </c>
      <c r="M50" s="56">
        <v>0.35</v>
      </c>
      <c r="N50" s="86">
        <v>0.53</v>
      </c>
      <c r="O50" s="6" t="s">
        <v>155</v>
      </c>
      <c r="P50" s="2" t="s">
        <v>156</v>
      </c>
      <c r="Q50" s="216">
        <f>VLOOKUP(P50,Contingencies!$A$2:$D$7,4,FALSE)</f>
        <v>0.09</v>
      </c>
      <c r="R50" s="53">
        <f t="shared" si="4"/>
        <v>810.4295378399554</v>
      </c>
      <c r="S50" s="67">
        <f t="shared" si="5"/>
        <v>429.52765505517641</v>
      </c>
      <c r="T50" s="4" t="s">
        <v>241</v>
      </c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f>IF(G50="Labor Hours",SUM(U50:AF50),0)</f>
        <v>0</v>
      </c>
      <c r="AH50" s="51">
        <f t="shared" si="41"/>
        <v>0</v>
      </c>
      <c r="AI50" s="53">
        <f>IF($G50="Labor Hours",U50*$K50*(1+$M50)*$EQ50,U50)</f>
        <v>0</v>
      </c>
      <c r="AJ50" s="53">
        <f>IF($G50="Labor Hours",V50*$K50*(1+$M50)*$EQ50,V50)</f>
        <v>0</v>
      </c>
      <c r="AK50" s="53">
        <f>IF($G50="Labor Hours",W50*$K50*(1+$M50)*$EQ50,W50)</f>
        <v>0</v>
      </c>
      <c r="AL50" s="53">
        <f>IF($G50="Labor Hours",X50*$K50*(1+$M50)*$EQ50,X50)</f>
        <v>0</v>
      </c>
      <c r="AM50" s="53">
        <f>IF($G50="Labor Hours",Y50*$K50*(1+$M50)*$EQ50,Y50)</f>
        <v>0</v>
      </c>
      <c r="AN50" s="53">
        <f>IF($G50="Labor Hours",Z50*$K50*(1+$M50)*$EQ50,Z50)</f>
        <v>0</v>
      </c>
      <c r="AO50" s="53">
        <f>IF($G50="Labor Hours",AA50*$K50*(1+$M50)*$EQ50,AA50)</f>
        <v>0</v>
      </c>
      <c r="AP50" s="53">
        <f>IF($G50="Labor Hours",AB50*$K50*(1+$M50)*$EQ50,AB50)</f>
        <v>0</v>
      </c>
      <c r="AQ50" s="53">
        <f>IF($G50="Labor Hours",AC50*$K50*(1+$M50)*$EQ50,AC50)</f>
        <v>0</v>
      </c>
      <c r="AR50" s="53">
        <f>IF($G50="Labor Hours",AD50*$K50*(1+$M50)*$EQ50,AD50)</f>
        <v>0</v>
      </c>
      <c r="AS50" s="53">
        <f>IF($G50="Labor Hours",AE50*$K50*(1+$M50)*$EQ50,AE50)</f>
        <v>0</v>
      </c>
      <c r="AT50" s="53">
        <f>IF($G50="Labor Hours",AF50*$K50*(1+$M50)*$EQ50,AF50)</f>
        <v>0</v>
      </c>
      <c r="AU50" s="10">
        <f t="shared" si="42"/>
        <v>0</v>
      </c>
      <c r="AV50" s="54">
        <f>IF(G50="CapEx",0,AU50*N50)</f>
        <v>0</v>
      </c>
      <c r="AW50" s="10">
        <f t="shared" si="43"/>
        <v>0</v>
      </c>
      <c r="AX50" s="53" cm="1">
        <f t="array" aca="1" ref="AX50" ca="1">AU50*CELL("contents",$Q50)</f>
        <v>0</v>
      </c>
      <c r="AY50" s="53" cm="1">
        <f t="array" aca="1" ref="AY50" ca="1">AV50*CELL("contents",$Q50)</f>
        <v>0</v>
      </c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>
        <f t="shared" si="44"/>
        <v>0</v>
      </c>
      <c r="BM50" s="51">
        <f t="shared" si="45"/>
        <v>0</v>
      </c>
      <c r="BN50" s="53">
        <f>IF($G50="Labor Hours",AZ50*$K50*(1+$M50)*$ER50,AZ50)</f>
        <v>0</v>
      </c>
      <c r="BO50" s="53">
        <f>IF($G50="Labor Hours",BA50*$K50*(1+$M50)*$ER50,BA50)</f>
        <v>0</v>
      </c>
      <c r="BP50" s="53">
        <f>IF($G50="Labor Hours",BB50*$K50*(1+$M50)*$ER50,BB50)</f>
        <v>0</v>
      </c>
      <c r="BQ50" s="53">
        <f>IF($G50="Labor Hours",BC50*$K50*(1+$M50)*$ER50,BC50)</f>
        <v>0</v>
      </c>
      <c r="BR50" s="53">
        <f>IF($G50="Labor Hours",BD50*$K50*(1+$M50)*$ER50,BD50)</f>
        <v>0</v>
      </c>
      <c r="BS50" s="53">
        <f>IF($G50="Labor Hours",BE50*$K50*(1+$M50)*$ER50,BE50)</f>
        <v>0</v>
      </c>
      <c r="BT50" s="53">
        <f>IF($G50="Labor Hours",BF50*$K50*(1+$M50)*$ER50,BF50)</f>
        <v>0</v>
      </c>
      <c r="BU50" s="53">
        <f>IF($G50="Labor Hours",BG50*$K50*(1+$M50)*$ER50,BG50)</f>
        <v>0</v>
      </c>
      <c r="BV50" s="53">
        <f>IF($G50="Labor Hours",BH50*$K50*(1+$M50)*$ER50,BH50)</f>
        <v>0</v>
      </c>
      <c r="BW50" s="53">
        <f>IF($G50="Labor Hours",BI50*$K50*(1+$M50)*$ER50,BI50)</f>
        <v>0</v>
      </c>
      <c r="BX50" s="53">
        <f>IF($G50="Labor Hours",BJ50*$K50*(1+$M50)*$ER50,BJ50)</f>
        <v>0</v>
      </c>
      <c r="BY50" s="53">
        <f>IF($G50="Labor Hours",BK50*$K50*(1+$M50)*$ER50,BK50)</f>
        <v>0</v>
      </c>
      <c r="BZ50" s="10">
        <f t="shared" si="46"/>
        <v>0</v>
      </c>
      <c r="CA50" s="54">
        <f t="shared" si="47"/>
        <v>0</v>
      </c>
      <c r="CB50" s="10">
        <f t="shared" si="48"/>
        <v>0</v>
      </c>
      <c r="CC50" s="53" cm="1">
        <f t="array" aca="1" ref="CC50" ca="1">BZ50*CELL("contents",$Q50)</f>
        <v>0</v>
      </c>
      <c r="CD50" s="53" cm="1">
        <f t="array" aca="1" ref="CD50" ca="1">CA50*CELL("contents",$Q50)</f>
        <v>0</v>
      </c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>
        <f t="shared" si="49"/>
        <v>0</v>
      </c>
      <c r="CR50" s="51">
        <f t="shared" si="50"/>
        <v>0</v>
      </c>
      <c r="CS50" s="53">
        <f>IF($G50="Labor Hours",CE50*$K50*(1+$M50)*$ES50,CE50)</f>
        <v>0</v>
      </c>
      <c r="CT50" s="53">
        <f>IF($G50="Labor Hours",CF50*$K50*(1+$M50)*$ES50,CF50)</f>
        <v>0</v>
      </c>
      <c r="CU50" s="53">
        <f>IF($G50="Labor Hours",CG50*$K50*(1+$M50)*$ES50,CG50)</f>
        <v>0</v>
      </c>
      <c r="CV50" s="53">
        <f>IF($G50="Labor Hours",CH50*$K50*(1+$M50)*$ES50,CH50)</f>
        <v>0</v>
      </c>
      <c r="CW50" s="53">
        <f>IF($G50="Labor Hours",CI50*$K50*(1+$M50)*$ES50,CI50)</f>
        <v>0</v>
      </c>
      <c r="CX50" s="53">
        <f>IF($G50="Labor Hours",CJ50*$K50*(1+$M50)*$ES50,CJ50)</f>
        <v>0</v>
      </c>
      <c r="CY50" s="53">
        <f>IF($G50="Labor Hours",CK50*$K50*(1+$M50)*$ES50,CK50)</f>
        <v>0</v>
      </c>
      <c r="CZ50" s="53">
        <f>IF($G50="Labor Hours",CL50*$K50*(1+$M50)*$ES50,CL50)</f>
        <v>0</v>
      </c>
      <c r="DA50" s="53">
        <f>IF($G50="Labor Hours",CM50*$K50*(1+$M50)*$ES50,CM50)</f>
        <v>0</v>
      </c>
      <c r="DB50" s="53">
        <f>IF($G50="Labor Hours",CN50*$K50*(1+$M50)*$ES50,CN50)</f>
        <v>0</v>
      </c>
      <c r="DC50" s="53">
        <f>IF($G50="Labor Hours",CO50*$K50*(1+$M50)*$ES50,CO50)</f>
        <v>0</v>
      </c>
      <c r="DD50" s="53">
        <f>IF($G50="Labor Hours",CP50*$K50*(1+$M50)*$ES50,CP50)</f>
        <v>0</v>
      </c>
      <c r="DE50" s="10">
        <f t="shared" si="51"/>
        <v>0</v>
      </c>
      <c r="DF50" s="54">
        <f t="shared" si="52"/>
        <v>0</v>
      </c>
      <c r="DG50" s="10">
        <f t="shared" si="53"/>
        <v>0</v>
      </c>
      <c r="DH50" s="53" cm="1">
        <f t="array" aca="1" ref="DH50" ca="1">DE50*CELL("contents",$Q50)</f>
        <v>0</v>
      </c>
      <c r="DI50" s="53" cm="1">
        <f t="array" aca="1" ref="DI50" ca="1">DF50*CELL("contents",$Q50)</f>
        <v>0</v>
      </c>
      <c r="DJ50" s="4">
        <v>15</v>
      </c>
      <c r="DK50" s="4"/>
      <c r="DL50" s="4"/>
      <c r="DM50" s="4"/>
      <c r="DN50" s="4">
        <v>30</v>
      </c>
      <c r="DO50" s="4">
        <v>16</v>
      </c>
      <c r="DP50" s="4">
        <v>16</v>
      </c>
      <c r="DQ50" s="4"/>
      <c r="DR50" s="2"/>
      <c r="DS50" s="2"/>
      <c r="DT50" s="2"/>
      <c r="DU50" s="2"/>
      <c r="DV50" s="2">
        <f t="shared" si="54"/>
        <v>77</v>
      </c>
      <c r="DW50" s="51">
        <f t="shared" si="55"/>
        <v>0.51333333333333331</v>
      </c>
      <c r="DX50" s="53">
        <f>IF($G50="Labor Hours",DJ50*$K50*(1+$M50)*$ET50,DJ50)</f>
        <v>1146.5205809353413</v>
      </c>
      <c r="DY50" s="53">
        <f>IF($G50="Labor Hours",DK50*$K50*(1+$M50)*$ET50,DK50)</f>
        <v>0</v>
      </c>
      <c r="DZ50" s="53">
        <f>IF($G50="Labor Hours",DL50*$K50*(1+$M50)*$ET50,DL50)</f>
        <v>0</v>
      </c>
      <c r="EA50" s="53">
        <f>IF($G50="Labor Hours",DM50*$K50*(1+$M50)*$ET50,DM50)</f>
        <v>0</v>
      </c>
      <c r="EB50" s="53">
        <f>IF($G50="Labor Hours",DN50*$K50*(1+$M50)*$ET50,DN50)</f>
        <v>2293.0411618706826</v>
      </c>
      <c r="EC50" s="53">
        <f>IF($G50="Labor Hours",DO50*$K50*(1+$M50)*$ET50,DO50)</f>
        <v>1222.9552863310307</v>
      </c>
      <c r="ED50" s="53">
        <f>IF($G50="Labor Hours",DP50*$K50*(1+$M50)*$ET50,DP50)</f>
        <v>1222.9552863310307</v>
      </c>
      <c r="EE50" s="53">
        <f>IF($G50="Labor Hours",DQ50*$K50*(1+$M50)*$ET50,DQ50)</f>
        <v>0</v>
      </c>
      <c r="EF50" s="53">
        <f>IF($G50="Labor Hours",DR50*$K50*(1+$M50)*$ET50,DR50)</f>
        <v>0</v>
      </c>
      <c r="EG50" s="53">
        <f>IF($G50="Labor Hours",DS50*$K50*(1+$M50)*$ET50,DS50)</f>
        <v>0</v>
      </c>
      <c r="EH50" s="53">
        <f>IF($G50="Labor Hours",DT50*$K50*(1+$M50)*$ET50,DT50)</f>
        <v>0</v>
      </c>
      <c r="EI50" s="53">
        <f>IF($G50="Labor Hours",DU50*$K50*(1+$M50)*$ET50,DU50)</f>
        <v>0</v>
      </c>
      <c r="EJ50" s="10">
        <f t="shared" si="56"/>
        <v>5885.472315468086</v>
      </c>
      <c r="EK50" s="54">
        <f t="shared" si="57"/>
        <v>3119.3003271980856</v>
      </c>
      <c r="EL50" s="10">
        <f t="shared" si="58"/>
        <v>9004.772642666172</v>
      </c>
      <c r="EM50" s="53" cm="1">
        <f t="array" aca="1" ref="EM50" ca="1">EJ50*CELL("contents",$Q50)</f>
        <v>529.69250839212771</v>
      </c>
      <c r="EN50" s="53" cm="1">
        <f t="array" aca="1" ref="EN50" ca="1">EK50*CELL("contents",$Q50)</f>
        <v>280.73702944782769</v>
      </c>
      <c r="EO50" s="11">
        <f t="shared" si="59"/>
        <v>9004.772642666172</v>
      </c>
      <c r="EP50" s="2">
        <v>1</v>
      </c>
      <c r="EQ50" s="2">
        <f t="shared" ref="EQ50:ET50" si="94">EP50*1.0215</f>
        <v>1.0215000000000001</v>
      </c>
      <c r="ER50" s="2">
        <f t="shared" si="94"/>
        <v>1.0434622500000001</v>
      </c>
      <c r="ES50" s="2">
        <f t="shared" si="94"/>
        <v>1.0658966883750003</v>
      </c>
      <c r="ET50" s="2">
        <f t="shared" si="94"/>
        <v>1.0888134671750629</v>
      </c>
      <c r="EU50" s="53">
        <f>IF($G50="Labor Hours",$K50*$AG50*EQ50,0)</f>
        <v>0</v>
      </c>
      <c r="EV50" s="53">
        <f t="shared" si="61"/>
        <v>0</v>
      </c>
      <c r="EW50" s="69">
        <f>IF($G50="Labor Hours",$K50*$CQ50*ES50,0)</f>
        <v>0</v>
      </c>
      <c r="EX50" s="69">
        <f>IF($G50="Labor Hours",$K50*$DV50*ET50,0)</f>
        <v>4359.6091225689515</v>
      </c>
      <c r="EY50" s="9">
        <f t="shared" si="63"/>
        <v>0</v>
      </c>
      <c r="EZ50" s="9">
        <f t="shared" si="38"/>
        <v>0</v>
      </c>
      <c r="FA50" s="9">
        <f t="shared" si="39"/>
        <v>0</v>
      </c>
      <c r="FB50" s="9">
        <f t="shared" si="40"/>
        <v>1525.8631928991329</v>
      </c>
      <c r="FC50" t="s">
        <v>1534</v>
      </c>
    </row>
    <row r="51" spans="1:159" x14ac:dyDescent="0.25">
      <c r="A51" s="2">
        <v>1.2</v>
      </c>
      <c r="B51" s="2" t="s">
        <v>243</v>
      </c>
      <c r="C51" s="4" t="s">
        <v>157</v>
      </c>
      <c r="D51" s="2" t="s">
        <v>244</v>
      </c>
      <c r="E51" s="13" t="s">
        <v>245</v>
      </c>
      <c r="F51" s="2"/>
      <c r="G51" s="4" t="s">
        <v>151</v>
      </c>
      <c r="H51" s="6" t="s">
        <v>163</v>
      </c>
      <c r="I51" s="4" t="s">
        <v>167</v>
      </c>
      <c r="J51" s="7" t="s">
        <v>154</v>
      </c>
      <c r="K51" s="75">
        <v>115</v>
      </c>
      <c r="L51" s="81">
        <v>115</v>
      </c>
      <c r="M51" s="56">
        <v>0</v>
      </c>
      <c r="N51" s="86">
        <v>0</v>
      </c>
      <c r="O51" s="6" t="s">
        <v>155</v>
      </c>
      <c r="P51" s="2" t="s">
        <v>173</v>
      </c>
      <c r="Q51" s="216">
        <f>VLOOKUP(P51,Contingencies!$A$2:$D$7,4,FALSE)</f>
        <v>0.125</v>
      </c>
      <c r="R51" s="53">
        <f t="shared" si="4"/>
        <v>2114.5050000000001</v>
      </c>
      <c r="S51" s="67">
        <f t="shared" si="5"/>
        <v>0</v>
      </c>
      <c r="T51" s="4" t="s">
        <v>246</v>
      </c>
      <c r="U51" s="4">
        <v>12</v>
      </c>
      <c r="V51" s="4">
        <v>12</v>
      </c>
      <c r="W51" s="4">
        <v>12</v>
      </c>
      <c r="X51" s="4">
        <v>12</v>
      </c>
      <c r="Y51" s="4">
        <v>12</v>
      </c>
      <c r="Z51" s="4">
        <v>12</v>
      </c>
      <c r="AA51" s="4">
        <v>12</v>
      </c>
      <c r="AB51" s="4">
        <v>12</v>
      </c>
      <c r="AC51" s="4">
        <v>12</v>
      </c>
      <c r="AD51" s="4">
        <v>12</v>
      </c>
      <c r="AE51" s="4">
        <v>12</v>
      </c>
      <c r="AF51" s="4">
        <v>12</v>
      </c>
      <c r="AG51" s="2">
        <f>IF(G51="Labor Hours",SUM(U51:AF51),0)</f>
        <v>144</v>
      </c>
      <c r="AH51" s="51">
        <f t="shared" si="41"/>
        <v>0.96</v>
      </c>
      <c r="AI51" s="53">
        <f>IF($G51="Labor Hours",U51*$K51*(1+$M51)*$EQ51,U51)</f>
        <v>1409.67</v>
      </c>
      <c r="AJ51" s="53">
        <f>IF($G51="Labor Hours",V51*$K51*(1+$M51)*$EQ51,V51)</f>
        <v>1409.67</v>
      </c>
      <c r="AK51" s="53">
        <f>IF($G51="Labor Hours",W51*$K51*(1+$M51)*$EQ51,W51)</f>
        <v>1409.67</v>
      </c>
      <c r="AL51" s="53">
        <f>IF($G51="Labor Hours",X51*$K51*(1+$M51)*$EQ51,X51)</f>
        <v>1409.67</v>
      </c>
      <c r="AM51" s="53">
        <f>IF($G51="Labor Hours",Y51*$K51*(1+$M51)*$EQ51,Y51)</f>
        <v>1409.67</v>
      </c>
      <c r="AN51" s="53">
        <f>IF($G51="Labor Hours",Z51*$K51*(1+$M51)*$EQ51,Z51)</f>
        <v>1409.67</v>
      </c>
      <c r="AO51" s="53">
        <f>IF($G51="Labor Hours",AA51*$K51*(1+$M51)*$EQ51,AA51)</f>
        <v>1409.67</v>
      </c>
      <c r="AP51" s="53">
        <f>IF($G51="Labor Hours",AB51*$K51*(1+$M51)*$EQ51,AB51)</f>
        <v>1409.67</v>
      </c>
      <c r="AQ51" s="53">
        <f>IF($G51="Labor Hours",AC51*$K51*(1+$M51)*$EQ51,AC51)</f>
        <v>1409.67</v>
      </c>
      <c r="AR51" s="53">
        <f>IF($G51="Labor Hours",AD51*$K51*(1+$M51)*$EQ51,AD51)</f>
        <v>1409.67</v>
      </c>
      <c r="AS51" s="53">
        <f>IF($G51="Labor Hours",AE51*$K51*(1+$M51)*$EQ51,AE51)</f>
        <v>1409.67</v>
      </c>
      <c r="AT51" s="53">
        <f>IF($G51="Labor Hours",AF51*$K51*(1+$M51)*$EQ51,AF51)</f>
        <v>1409.67</v>
      </c>
      <c r="AU51" s="10">
        <f t="shared" si="42"/>
        <v>16916.04</v>
      </c>
      <c r="AV51" s="54">
        <f>IF(G51="CapEx",0,AU51*N51)</f>
        <v>0</v>
      </c>
      <c r="AW51" s="10">
        <f t="shared" si="43"/>
        <v>16916.04</v>
      </c>
      <c r="AX51" s="53" cm="1">
        <f t="array" aca="1" ref="AX51" ca="1">AU51*CELL("contents",$Q51)</f>
        <v>2114.5050000000001</v>
      </c>
      <c r="AY51" s="53" cm="1">
        <f t="array" aca="1" ref="AY51" ca="1">AV51*CELL("contents",$Q51)</f>
        <v>0</v>
      </c>
      <c r="AZ51" s="4"/>
      <c r="BA51" s="2"/>
      <c r="BB51" s="2"/>
      <c r="BC51" s="2"/>
      <c r="BD51" s="18"/>
      <c r="BE51" s="18"/>
      <c r="BF51" s="18"/>
      <c r="BG51" s="18"/>
      <c r="BH51" s="18"/>
      <c r="BI51" s="18"/>
      <c r="BJ51" s="18"/>
      <c r="BK51" s="18"/>
      <c r="BL51" s="2">
        <f t="shared" si="44"/>
        <v>0</v>
      </c>
      <c r="BM51" s="51">
        <f t="shared" si="45"/>
        <v>0</v>
      </c>
      <c r="BN51" s="53">
        <f>IF($G51="Labor Hours",AZ51*$K51*(1+$M51)*$ER51,AZ51)</f>
        <v>0</v>
      </c>
      <c r="BO51" s="53">
        <f>IF($G51="Labor Hours",BA51*$K51*(1+$M51)*$ER51,BA51)</f>
        <v>0</v>
      </c>
      <c r="BP51" s="53">
        <f>IF($G51="Labor Hours",BB51*$K51*(1+$M51)*$ER51,BB51)</f>
        <v>0</v>
      </c>
      <c r="BQ51" s="53">
        <f>IF($G51="Labor Hours",BC51*$K51*(1+$M51)*$ER51,BC51)</f>
        <v>0</v>
      </c>
      <c r="BR51" s="53">
        <f>IF($G51="Labor Hours",BD51*$K51*(1+$M51)*$ER51,BD51)</f>
        <v>0</v>
      </c>
      <c r="BS51" s="53">
        <f>IF($G51="Labor Hours",BE51*$K51*(1+$M51)*$ER51,BE51)</f>
        <v>0</v>
      </c>
      <c r="BT51" s="53">
        <f>IF($G51="Labor Hours",BF51*$K51*(1+$M51)*$ER51,BF51)</f>
        <v>0</v>
      </c>
      <c r="BU51" s="53">
        <f>IF($G51="Labor Hours",BG51*$K51*(1+$M51)*$ER51,BG51)</f>
        <v>0</v>
      </c>
      <c r="BV51" s="53">
        <f>IF($G51="Labor Hours",BH51*$K51*(1+$M51)*$ER51,BH51)</f>
        <v>0</v>
      </c>
      <c r="BW51" s="53">
        <f>IF($G51="Labor Hours",BI51*$K51*(1+$M51)*$ER51,BI51)</f>
        <v>0</v>
      </c>
      <c r="BX51" s="53">
        <f>IF($G51="Labor Hours",BJ51*$K51*(1+$M51)*$ER51,BJ51)</f>
        <v>0</v>
      </c>
      <c r="BY51" s="53">
        <f>IF($G51="Labor Hours",BK51*$K51*(1+$M51)*$ER51,BK51)</f>
        <v>0</v>
      </c>
      <c r="BZ51" s="10">
        <f t="shared" si="46"/>
        <v>0</v>
      </c>
      <c r="CA51" s="54">
        <f t="shared" si="47"/>
        <v>0</v>
      </c>
      <c r="CB51" s="10">
        <f t="shared" si="48"/>
        <v>0</v>
      </c>
      <c r="CC51" s="53" cm="1">
        <f t="array" aca="1" ref="CC51" ca="1">BZ51*CELL("contents",$Q51)</f>
        <v>0</v>
      </c>
      <c r="CD51" s="53" cm="1">
        <f t="array" aca="1" ref="CD51" ca="1">CA51*CELL("contents",$Q51)</f>
        <v>0</v>
      </c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>
        <f t="shared" si="49"/>
        <v>0</v>
      </c>
      <c r="CR51" s="51">
        <f t="shared" si="50"/>
        <v>0</v>
      </c>
      <c r="CS51" s="53">
        <f>IF($G51="Labor Hours",CE51*$K51*(1+$M51)*$ES51,CE51)</f>
        <v>0</v>
      </c>
      <c r="CT51" s="53">
        <f>IF($G51="Labor Hours",CF51*$K51*(1+$M51)*$ES51,CF51)</f>
        <v>0</v>
      </c>
      <c r="CU51" s="53">
        <f>IF($G51="Labor Hours",CG51*$K51*(1+$M51)*$ES51,CG51)</f>
        <v>0</v>
      </c>
      <c r="CV51" s="53">
        <f>IF($G51="Labor Hours",CH51*$K51*(1+$M51)*$ES51,CH51)</f>
        <v>0</v>
      </c>
      <c r="CW51" s="53">
        <f>IF($G51="Labor Hours",CI51*$K51*(1+$M51)*$ES51,CI51)</f>
        <v>0</v>
      </c>
      <c r="CX51" s="53">
        <f>IF($G51="Labor Hours",CJ51*$K51*(1+$M51)*$ES51,CJ51)</f>
        <v>0</v>
      </c>
      <c r="CY51" s="53">
        <f>IF($G51="Labor Hours",CK51*$K51*(1+$M51)*$ES51,CK51)</f>
        <v>0</v>
      </c>
      <c r="CZ51" s="53">
        <f>IF($G51="Labor Hours",CL51*$K51*(1+$M51)*$ES51,CL51)</f>
        <v>0</v>
      </c>
      <c r="DA51" s="53">
        <f>IF($G51="Labor Hours",CM51*$K51*(1+$M51)*$ES51,CM51)</f>
        <v>0</v>
      </c>
      <c r="DB51" s="53">
        <f>IF($G51="Labor Hours",CN51*$K51*(1+$M51)*$ES51,CN51)</f>
        <v>0</v>
      </c>
      <c r="DC51" s="53">
        <f>IF($G51="Labor Hours",CO51*$K51*(1+$M51)*$ES51,CO51)</f>
        <v>0</v>
      </c>
      <c r="DD51" s="53">
        <f>IF($G51="Labor Hours",CP51*$K51*(1+$M51)*$ES51,CP51)</f>
        <v>0</v>
      </c>
      <c r="DE51" s="10">
        <f t="shared" si="51"/>
        <v>0</v>
      </c>
      <c r="DF51" s="54">
        <f t="shared" si="52"/>
        <v>0</v>
      </c>
      <c r="DG51" s="10">
        <f t="shared" si="53"/>
        <v>0</v>
      </c>
      <c r="DH51" s="53" cm="1">
        <f t="array" aca="1" ref="DH51" ca="1">DE51*CELL("contents",$Q51)</f>
        <v>0</v>
      </c>
      <c r="DI51" s="53" cm="1">
        <f t="array" aca="1" ref="DI51" ca="1">DF51*CELL("contents",$Q51)</f>
        <v>0</v>
      </c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>
        <f t="shared" si="54"/>
        <v>0</v>
      </c>
      <c r="DW51" s="51">
        <f t="shared" si="55"/>
        <v>0</v>
      </c>
      <c r="DX51" s="53">
        <f>IF($G51="Labor Hours",DJ51*$K51*(1+$M51)*$ET51,DJ51)</f>
        <v>0</v>
      </c>
      <c r="DY51" s="53">
        <f>IF($G51="Labor Hours",DK51*$K51*(1+$M51)*$ET51,DK51)</f>
        <v>0</v>
      </c>
      <c r="DZ51" s="53">
        <f>IF($G51="Labor Hours",DL51*$K51*(1+$M51)*$ET51,DL51)</f>
        <v>0</v>
      </c>
      <c r="EA51" s="53">
        <f>IF($G51="Labor Hours",DM51*$K51*(1+$M51)*$ET51,DM51)</f>
        <v>0</v>
      </c>
      <c r="EB51" s="53">
        <f>IF($G51="Labor Hours",DN51*$K51*(1+$M51)*$ET51,DN51)</f>
        <v>0</v>
      </c>
      <c r="EC51" s="53">
        <f>IF($G51="Labor Hours",DO51*$K51*(1+$M51)*$ET51,DO51)</f>
        <v>0</v>
      </c>
      <c r="ED51" s="53">
        <f>IF($G51="Labor Hours",DP51*$K51*(1+$M51)*$ET51,DP51)</f>
        <v>0</v>
      </c>
      <c r="EE51" s="53">
        <f>IF($G51="Labor Hours",DQ51*$K51*(1+$M51)*$ET51,DQ51)</f>
        <v>0</v>
      </c>
      <c r="EF51" s="53">
        <f>IF($G51="Labor Hours",DR51*$K51*(1+$M51)*$ET51,DR51)</f>
        <v>0</v>
      </c>
      <c r="EG51" s="53">
        <f>IF($G51="Labor Hours",DS51*$K51*(1+$M51)*$ET51,DS51)</f>
        <v>0</v>
      </c>
      <c r="EH51" s="53">
        <f>IF($G51="Labor Hours",DT51*$K51*(1+$M51)*$ET51,DT51)</f>
        <v>0</v>
      </c>
      <c r="EI51" s="53">
        <f>IF($G51="Labor Hours",DU51*$K51*(1+$M51)*$ET51,DU51)</f>
        <v>0</v>
      </c>
      <c r="EJ51" s="10">
        <f t="shared" si="56"/>
        <v>0</v>
      </c>
      <c r="EK51" s="54">
        <f t="shared" si="57"/>
        <v>0</v>
      </c>
      <c r="EL51" s="10">
        <f t="shared" si="58"/>
        <v>0</v>
      </c>
      <c r="EM51" s="53" cm="1">
        <f t="array" aca="1" ref="EM51" ca="1">EJ51*CELL("contents",$Q51)</f>
        <v>0</v>
      </c>
      <c r="EN51" s="53" cm="1">
        <f t="array" aca="1" ref="EN51" ca="1">EK51*CELL("contents",$Q51)</f>
        <v>0</v>
      </c>
      <c r="EO51" s="11">
        <f t="shared" si="59"/>
        <v>16916.04</v>
      </c>
      <c r="EP51" s="2">
        <v>1</v>
      </c>
      <c r="EQ51" s="2">
        <f t="shared" ref="EQ51:ET51" si="95">EP51*1.0215</f>
        <v>1.0215000000000001</v>
      </c>
      <c r="ER51" s="2">
        <f t="shared" si="95"/>
        <v>1.0434622500000001</v>
      </c>
      <c r="ES51" s="2">
        <f t="shared" si="95"/>
        <v>1.0658966883750003</v>
      </c>
      <c r="ET51" s="2">
        <f t="shared" si="95"/>
        <v>1.0888134671750629</v>
      </c>
      <c r="EU51" s="53">
        <f>IF($G51="Labor Hours",$K51*$AG51*EQ51,0)</f>
        <v>16916.04</v>
      </c>
      <c r="EV51" s="53">
        <f t="shared" si="61"/>
        <v>0</v>
      </c>
      <c r="EW51" s="69">
        <f>IF($G51="Labor Hours",$K51*$CQ51*ES51,0)</f>
        <v>0</v>
      </c>
      <c r="EX51" s="69">
        <f>IF($G51="Labor Hours",$K51*$DV51*ET51,0)</f>
        <v>0</v>
      </c>
      <c r="EY51" s="9">
        <f t="shared" si="63"/>
        <v>0</v>
      </c>
      <c r="EZ51" s="9">
        <f t="shared" si="38"/>
        <v>0</v>
      </c>
      <c r="FA51" s="9">
        <f t="shared" si="39"/>
        <v>0</v>
      </c>
      <c r="FB51" s="9">
        <f t="shared" si="40"/>
        <v>0</v>
      </c>
      <c r="FC51" t="s">
        <v>1534</v>
      </c>
    </row>
    <row r="52" spans="1:159" x14ac:dyDescent="0.25">
      <c r="A52" s="2">
        <v>1.2</v>
      </c>
      <c r="B52" s="2" t="s">
        <v>247</v>
      </c>
      <c r="C52" s="4" t="s">
        <v>157</v>
      </c>
      <c r="D52" s="2" t="s">
        <v>248</v>
      </c>
      <c r="E52" s="13" t="s">
        <v>249</v>
      </c>
      <c r="F52" s="2"/>
      <c r="G52" s="4" t="s">
        <v>151</v>
      </c>
      <c r="H52" s="6" t="s">
        <v>163</v>
      </c>
      <c r="I52" s="4" t="s">
        <v>167</v>
      </c>
      <c r="J52" s="7" t="s">
        <v>154</v>
      </c>
      <c r="K52" s="75">
        <v>115</v>
      </c>
      <c r="L52" s="81">
        <v>115</v>
      </c>
      <c r="M52" s="57">
        <v>0</v>
      </c>
      <c r="N52" s="86">
        <v>0</v>
      </c>
      <c r="O52" s="6" t="s">
        <v>155</v>
      </c>
      <c r="P52" s="2" t="s">
        <v>173</v>
      </c>
      <c r="Q52" s="216">
        <f>VLOOKUP(P52,Contingencies!$A$2:$D$7,4,FALSE)</f>
        <v>0.125</v>
      </c>
      <c r="R52" s="53">
        <f t="shared" si="4"/>
        <v>2159.9668575000001</v>
      </c>
      <c r="S52" s="67">
        <f t="shared" si="5"/>
        <v>0</v>
      </c>
      <c r="T52" s="4" t="s">
        <v>246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f>IF(G52="Labor Hours",SUM(U52:AF52),0)</f>
        <v>0</v>
      </c>
      <c r="AH52" s="51">
        <f t="shared" si="41"/>
        <v>0</v>
      </c>
      <c r="AI52" s="53">
        <f>IF($G52="Labor Hours",U52*$K52*(1+$M52)*$EQ52,U52)</f>
        <v>0</v>
      </c>
      <c r="AJ52" s="53">
        <f>IF($G52="Labor Hours",V52*$K52*(1+$M52)*$EQ52,V52)</f>
        <v>0</v>
      </c>
      <c r="AK52" s="53">
        <f>IF($G52="Labor Hours",W52*$K52*(1+$M52)*$EQ52,W52)</f>
        <v>0</v>
      </c>
      <c r="AL52" s="53">
        <f>IF($G52="Labor Hours",X52*$K52*(1+$M52)*$EQ52,X52)</f>
        <v>0</v>
      </c>
      <c r="AM52" s="53">
        <f>IF($G52="Labor Hours",Y52*$K52*(1+$M52)*$EQ52,Y52)</f>
        <v>0</v>
      </c>
      <c r="AN52" s="53">
        <f>IF($G52="Labor Hours",Z52*$K52*(1+$M52)*$EQ52,Z52)</f>
        <v>0</v>
      </c>
      <c r="AO52" s="53">
        <f>IF($G52="Labor Hours",AA52*$K52*(1+$M52)*$EQ52,AA52)</f>
        <v>0</v>
      </c>
      <c r="AP52" s="53">
        <f>IF($G52="Labor Hours",AB52*$K52*(1+$M52)*$EQ52,AB52)</f>
        <v>0</v>
      </c>
      <c r="AQ52" s="53">
        <f>IF($G52="Labor Hours",AC52*$K52*(1+$M52)*$EQ52,AC52)</f>
        <v>0</v>
      </c>
      <c r="AR52" s="53">
        <f>IF($G52="Labor Hours",AD52*$K52*(1+$M52)*$EQ52,AD52)</f>
        <v>0</v>
      </c>
      <c r="AS52" s="53">
        <f>IF($G52="Labor Hours",AE52*$K52*(1+$M52)*$EQ52,AE52)</f>
        <v>0</v>
      </c>
      <c r="AT52" s="53">
        <f>IF($G52="Labor Hours",AF52*$K52*(1+$M52)*$EQ52,AF52)</f>
        <v>0</v>
      </c>
      <c r="AU52" s="10">
        <f t="shared" si="42"/>
        <v>0</v>
      </c>
      <c r="AV52" s="54">
        <f>IF(G52="CapEx",0,AU52*N52)</f>
        <v>0</v>
      </c>
      <c r="AW52" s="10">
        <f t="shared" si="43"/>
        <v>0</v>
      </c>
      <c r="AX52" s="53" cm="1">
        <f t="array" aca="1" ref="AX52" ca="1">AU52*CELL("contents",$Q52)</f>
        <v>0</v>
      </c>
      <c r="AY52" s="53" cm="1">
        <f t="array" aca="1" ref="AY52" ca="1">AV52*CELL("contents",$Q52)</f>
        <v>0</v>
      </c>
      <c r="AZ52" s="14">
        <v>12</v>
      </c>
      <c r="BA52" s="14">
        <v>12</v>
      </c>
      <c r="BB52" s="14">
        <v>12</v>
      </c>
      <c r="BC52" s="14">
        <v>12</v>
      </c>
      <c r="BD52" s="14">
        <v>12</v>
      </c>
      <c r="BE52" s="14">
        <v>12</v>
      </c>
      <c r="BF52" s="14">
        <v>12</v>
      </c>
      <c r="BG52" s="14">
        <v>12</v>
      </c>
      <c r="BH52" s="14">
        <v>12</v>
      </c>
      <c r="BI52" s="14">
        <v>12</v>
      </c>
      <c r="BJ52" s="14">
        <v>12</v>
      </c>
      <c r="BK52" s="14">
        <v>12</v>
      </c>
      <c r="BL52" s="2">
        <f t="shared" si="44"/>
        <v>144</v>
      </c>
      <c r="BM52" s="51">
        <f t="shared" si="45"/>
        <v>0.96</v>
      </c>
      <c r="BN52" s="53">
        <f>IF($G52="Labor Hours",AZ52*$K52*(1+$M52)*$ER52,AZ52)</f>
        <v>1439.9779050000002</v>
      </c>
      <c r="BO52" s="53">
        <f>IF($G52="Labor Hours",BA52*$K52*(1+$M52)*$ER52,BA52)</f>
        <v>1439.9779050000002</v>
      </c>
      <c r="BP52" s="53">
        <f>IF($G52="Labor Hours",BB52*$K52*(1+$M52)*$ER52,BB52)</f>
        <v>1439.9779050000002</v>
      </c>
      <c r="BQ52" s="53">
        <f>IF($G52="Labor Hours",BC52*$K52*(1+$M52)*$ER52,BC52)</f>
        <v>1439.9779050000002</v>
      </c>
      <c r="BR52" s="53">
        <f>IF($G52="Labor Hours",BD52*$K52*(1+$M52)*$ER52,BD52)</f>
        <v>1439.9779050000002</v>
      </c>
      <c r="BS52" s="53">
        <f>IF($G52="Labor Hours",BE52*$K52*(1+$M52)*$ER52,BE52)</f>
        <v>1439.9779050000002</v>
      </c>
      <c r="BT52" s="53">
        <f>IF($G52="Labor Hours",BF52*$K52*(1+$M52)*$ER52,BF52)</f>
        <v>1439.9779050000002</v>
      </c>
      <c r="BU52" s="53">
        <f>IF($G52="Labor Hours",BG52*$K52*(1+$M52)*$ER52,BG52)</f>
        <v>1439.9779050000002</v>
      </c>
      <c r="BV52" s="53">
        <f>IF($G52="Labor Hours",BH52*$K52*(1+$M52)*$ER52,BH52)</f>
        <v>1439.9779050000002</v>
      </c>
      <c r="BW52" s="53">
        <f>IF($G52="Labor Hours",BI52*$K52*(1+$M52)*$ER52,BI52)</f>
        <v>1439.9779050000002</v>
      </c>
      <c r="BX52" s="53">
        <f>IF($G52="Labor Hours",BJ52*$K52*(1+$M52)*$ER52,BJ52)</f>
        <v>1439.9779050000002</v>
      </c>
      <c r="BY52" s="53">
        <f>IF($G52="Labor Hours",BK52*$K52*(1+$M52)*$ER52,BK52)</f>
        <v>1439.9779050000002</v>
      </c>
      <c r="BZ52" s="10">
        <f t="shared" si="46"/>
        <v>17279.73486</v>
      </c>
      <c r="CA52" s="54">
        <f t="shared" si="47"/>
        <v>0</v>
      </c>
      <c r="CB52" s="10">
        <f t="shared" si="48"/>
        <v>17279.73486</v>
      </c>
      <c r="CC52" s="53" cm="1">
        <f t="array" aca="1" ref="CC52" ca="1">BZ52*CELL("contents",$Q52)</f>
        <v>2159.9668575000001</v>
      </c>
      <c r="CD52" s="53" cm="1">
        <f t="array" aca="1" ref="CD52" ca="1">CA52*CELL("contents",$Q52)</f>
        <v>0</v>
      </c>
      <c r="CE52" s="4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>
        <f t="shared" si="49"/>
        <v>0</v>
      </c>
      <c r="CR52" s="51">
        <f t="shared" si="50"/>
        <v>0</v>
      </c>
      <c r="CS52" s="53">
        <f>IF($G52="Labor Hours",CE52*$K52*(1+$M52)*$ES52,CE52)</f>
        <v>0</v>
      </c>
      <c r="CT52" s="53">
        <f>IF($G52="Labor Hours",CF52*$K52*(1+$M52)*$ES52,CF52)</f>
        <v>0</v>
      </c>
      <c r="CU52" s="53">
        <f>IF($G52="Labor Hours",CG52*$K52*(1+$M52)*$ES52,CG52)</f>
        <v>0</v>
      </c>
      <c r="CV52" s="53">
        <f>IF($G52="Labor Hours",CH52*$K52*(1+$M52)*$ES52,CH52)</f>
        <v>0</v>
      </c>
      <c r="CW52" s="53">
        <f>IF($G52="Labor Hours",CI52*$K52*(1+$M52)*$ES52,CI52)</f>
        <v>0</v>
      </c>
      <c r="CX52" s="53">
        <f>IF($G52="Labor Hours",CJ52*$K52*(1+$M52)*$ES52,CJ52)</f>
        <v>0</v>
      </c>
      <c r="CY52" s="53">
        <f>IF($G52="Labor Hours",CK52*$K52*(1+$M52)*$ES52,CK52)</f>
        <v>0</v>
      </c>
      <c r="CZ52" s="53">
        <f>IF($G52="Labor Hours",CL52*$K52*(1+$M52)*$ES52,CL52)</f>
        <v>0</v>
      </c>
      <c r="DA52" s="53">
        <f>IF($G52="Labor Hours",CM52*$K52*(1+$M52)*$ES52,CM52)</f>
        <v>0</v>
      </c>
      <c r="DB52" s="53">
        <f>IF($G52="Labor Hours",CN52*$K52*(1+$M52)*$ES52,CN52)</f>
        <v>0</v>
      </c>
      <c r="DC52" s="53">
        <f>IF($G52="Labor Hours",CO52*$K52*(1+$M52)*$ES52,CO52)</f>
        <v>0</v>
      </c>
      <c r="DD52" s="53">
        <f>IF($G52="Labor Hours",CP52*$K52*(1+$M52)*$ES52,CP52)</f>
        <v>0</v>
      </c>
      <c r="DE52" s="10">
        <f t="shared" si="51"/>
        <v>0</v>
      </c>
      <c r="DF52" s="54">
        <f t="shared" si="52"/>
        <v>0</v>
      </c>
      <c r="DG52" s="10">
        <f t="shared" si="53"/>
        <v>0</v>
      </c>
      <c r="DH52" s="53" cm="1">
        <f t="array" aca="1" ref="DH52" ca="1">DE52*CELL("contents",$Q52)</f>
        <v>0</v>
      </c>
      <c r="DI52" s="53" cm="1">
        <f t="array" aca="1" ref="DI52" ca="1">DF52*CELL("contents",$Q52)</f>
        <v>0</v>
      </c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>
        <f t="shared" si="54"/>
        <v>0</v>
      </c>
      <c r="DW52" s="51">
        <f t="shared" si="55"/>
        <v>0</v>
      </c>
      <c r="DX52" s="53">
        <f>IF($G52="Labor Hours",DJ52*$K52*(1+$M52)*$ET52,DJ52)</f>
        <v>0</v>
      </c>
      <c r="DY52" s="53">
        <f>IF($G52="Labor Hours",DK52*$K52*(1+$M52)*$ET52,DK52)</f>
        <v>0</v>
      </c>
      <c r="DZ52" s="53">
        <f>IF($G52="Labor Hours",DL52*$K52*(1+$M52)*$ET52,DL52)</f>
        <v>0</v>
      </c>
      <c r="EA52" s="53">
        <f>IF($G52="Labor Hours",DM52*$K52*(1+$M52)*$ET52,DM52)</f>
        <v>0</v>
      </c>
      <c r="EB52" s="53">
        <f>IF($G52="Labor Hours",DN52*$K52*(1+$M52)*$ET52,DN52)</f>
        <v>0</v>
      </c>
      <c r="EC52" s="53">
        <f>IF($G52="Labor Hours",DO52*$K52*(1+$M52)*$ET52,DO52)</f>
        <v>0</v>
      </c>
      <c r="ED52" s="53">
        <f>IF($G52="Labor Hours",DP52*$K52*(1+$M52)*$ET52,DP52)</f>
        <v>0</v>
      </c>
      <c r="EE52" s="53">
        <f>IF($G52="Labor Hours",DQ52*$K52*(1+$M52)*$ET52,DQ52)</f>
        <v>0</v>
      </c>
      <c r="EF52" s="53">
        <f>IF($G52="Labor Hours",DR52*$K52*(1+$M52)*$ET52,DR52)</f>
        <v>0</v>
      </c>
      <c r="EG52" s="53">
        <f>IF($G52="Labor Hours",DS52*$K52*(1+$M52)*$ET52,DS52)</f>
        <v>0</v>
      </c>
      <c r="EH52" s="53">
        <f>IF($G52="Labor Hours",DT52*$K52*(1+$M52)*$ET52,DT52)</f>
        <v>0</v>
      </c>
      <c r="EI52" s="53">
        <f>IF($G52="Labor Hours",DU52*$K52*(1+$M52)*$ET52,DU52)</f>
        <v>0</v>
      </c>
      <c r="EJ52" s="10">
        <f t="shared" si="56"/>
        <v>0</v>
      </c>
      <c r="EK52" s="54">
        <f t="shared" si="57"/>
        <v>0</v>
      </c>
      <c r="EL52" s="10">
        <f t="shared" si="58"/>
        <v>0</v>
      </c>
      <c r="EM52" s="53" cm="1">
        <f t="array" aca="1" ref="EM52" ca="1">EJ52*CELL("contents",$Q52)</f>
        <v>0</v>
      </c>
      <c r="EN52" s="53" cm="1">
        <f t="array" aca="1" ref="EN52" ca="1">EK52*CELL("contents",$Q52)</f>
        <v>0</v>
      </c>
      <c r="EO52" s="11">
        <f t="shared" si="59"/>
        <v>17279.73486</v>
      </c>
      <c r="EP52" s="2">
        <v>1</v>
      </c>
      <c r="EQ52" s="2">
        <f t="shared" ref="EQ52:ET52" si="96">EP52*1.0215</f>
        <v>1.0215000000000001</v>
      </c>
      <c r="ER52" s="2">
        <f t="shared" si="96"/>
        <v>1.0434622500000001</v>
      </c>
      <c r="ES52" s="2">
        <f t="shared" si="96"/>
        <v>1.0658966883750003</v>
      </c>
      <c r="ET52" s="2">
        <f t="shared" si="96"/>
        <v>1.0888134671750629</v>
      </c>
      <c r="EU52" s="53">
        <f>IF($G52="Labor Hours",$K52*$AG52*EQ52,0)</f>
        <v>0</v>
      </c>
      <c r="EV52" s="53">
        <f t="shared" si="61"/>
        <v>17279.734860000004</v>
      </c>
      <c r="EW52" s="69">
        <f>IF($G52="Labor Hours",$K52*$CQ52*ES52,0)</f>
        <v>0</v>
      </c>
      <c r="EX52" s="69">
        <f>IF($G52="Labor Hours",$K52*$DV52*ET52,0)</f>
        <v>0</v>
      </c>
      <c r="EY52" s="9">
        <f t="shared" si="63"/>
        <v>0</v>
      </c>
      <c r="EZ52" s="9">
        <f t="shared" si="38"/>
        <v>0</v>
      </c>
      <c r="FA52" s="9">
        <f t="shared" si="39"/>
        <v>0</v>
      </c>
      <c r="FB52" s="9">
        <f t="shared" si="40"/>
        <v>0</v>
      </c>
      <c r="FC52" t="s">
        <v>1534</v>
      </c>
    </row>
    <row r="53" spans="1:159" x14ac:dyDescent="0.25">
      <c r="A53" s="2">
        <v>1.2</v>
      </c>
      <c r="B53" s="2" t="s">
        <v>250</v>
      </c>
      <c r="C53" s="4" t="s">
        <v>157</v>
      </c>
      <c r="D53" s="2" t="s">
        <v>251</v>
      </c>
      <c r="E53" s="13" t="s">
        <v>252</v>
      </c>
      <c r="F53" s="2"/>
      <c r="G53" s="4" t="s">
        <v>151</v>
      </c>
      <c r="H53" s="6" t="s">
        <v>163</v>
      </c>
      <c r="I53" s="4" t="s">
        <v>167</v>
      </c>
      <c r="J53" s="7" t="s">
        <v>154</v>
      </c>
      <c r="K53" s="75">
        <v>115</v>
      </c>
      <c r="L53" s="81">
        <v>115</v>
      </c>
      <c r="M53" s="57">
        <v>0</v>
      </c>
      <c r="N53" s="86">
        <v>0</v>
      </c>
      <c r="O53" s="6" t="s">
        <v>155</v>
      </c>
      <c r="P53" s="2" t="s">
        <v>173</v>
      </c>
      <c r="Q53" s="216">
        <f>VLOOKUP(P53,Contingencies!$A$2:$D$7,4,FALSE)</f>
        <v>0.125</v>
      </c>
      <c r="R53" s="53">
        <f t="shared" si="4"/>
        <v>2206.4061449362512</v>
      </c>
      <c r="S53" s="67">
        <f t="shared" si="5"/>
        <v>0</v>
      </c>
      <c r="T53" s="4" t="s">
        <v>246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f>IF(G53="Labor Hours",SUM(U53:AF53),0)</f>
        <v>0</v>
      </c>
      <c r="AH53" s="51">
        <f t="shared" si="41"/>
        <v>0</v>
      </c>
      <c r="AI53" s="53">
        <f>IF($G53="Labor Hours",U53*$K53*(1+$M53)*$EQ53,U53)</f>
        <v>0</v>
      </c>
      <c r="AJ53" s="53">
        <f>IF($G53="Labor Hours",V53*$K53*(1+$M53)*$EQ53,V53)</f>
        <v>0</v>
      </c>
      <c r="AK53" s="53">
        <f>IF($G53="Labor Hours",W53*$K53*(1+$M53)*$EQ53,W53)</f>
        <v>0</v>
      </c>
      <c r="AL53" s="53">
        <f>IF($G53="Labor Hours",X53*$K53*(1+$M53)*$EQ53,X53)</f>
        <v>0</v>
      </c>
      <c r="AM53" s="53">
        <f>IF($G53="Labor Hours",Y53*$K53*(1+$M53)*$EQ53,Y53)</f>
        <v>0</v>
      </c>
      <c r="AN53" s="53">
        <f>IF($G53="Labor Hours",Z53*$K53*(1+$M53)*$EQ53,Z53)</f>
        <v>0</v>
      </c>
      <c r="AO53" s="53">
        <f>IF($G53="Labor Hours",AA53*$K53*(1+$M53)*$EQ53,AA53)</f>
        <v>0</v>
      </c>
      <c r="AP53" s="53">
        <f>IF($G53="Labor Hours",AB53*$K53*(1+$M53)*$EQ53,AB53)</f>
        <v>0</v>
      </c>
      <c r="AQ53" s="53">
        <f>IF($G53="Labor Hours",AC53*$K53*(1+$M53)*$EQ53,AC53)</f>
        <v>0</v>
      </c>
      <c r="AR53" s="53">
        <f>IF($G53="Labor Hours",AD53*$K53*(1+$M53)*$EQ53,AD53)</f>
        <v>0</v>
      </c>
      <c r="AS53" s="53">
        <f>IF($G53="Labor Hours",AE53*$K53*(1+$M53)*$EQ53,AE53)</f>
        <v>0</v>
      </c>
      <c r="AT53" s="53">
        <f>IF($G53="Labor Hours",AF53*$K53*(1+$M53)*$EQ53,AF53)</f>
        <v>0</v>
      </c>
      <c r="AU53" s="10">
        <f t="shared" si="42"/>
        <v>0</v>
      </c>
      <c r="AV53" s="54">
        <f>IF(G53="CapEx",0,AU53*N53)</f>
        <v>0</v>
      </c>
      <c r="AW53" s="10">
        <f t="shared" si="43"/>
        <v>0</v>
      </c>
      <c r="AX53" s="53" cm="1">
        <f t="array" aca="1" ref="AX53" ca="1">AU53*CELL("contents",$Q53)</f>
        <v>0</v>
      </c>
      <c r="AY53" s="53" cm="1">
        <f t="array" aca="1" ref="AY53" ca="1">AV53*CELL("contents",$Q53)</f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>
        <f t="shared" si="44"/>
        <v>0</v>
      </c>
      <c r="BM53" s="51">
        <f t="shared" si="45"/>
        <v>0</v>
      </c>
      <c r="BN53" s="53">
        <f>IF($G53="Labor Hours",AZ53*$K53*(1+$M53)*$ER53,AZ53)</f>
        <v>0</v>
      </c>
      <c r="BO53" s="53">
        <f>IF($G53="Labor Hours",BA53*$K53*(1+$M53)*$ER53,BA53)</f>
        <v>0</v>
      </c>
      <c r="BP53" s="53">
        <f>IF($G53="Labor Hours",BB53*$K53*(1+$M53)*$ER53,BB53)</f>
        <v>0</v>
      </c>
      <c r="BQ53" s="53">
        <f>IF($G53="Labor Hours",BC53*$K53*(1+$M53)*$ER53,BC53)</f>
        <v>0</v>
      </c>
      <c r="BR53" s="53">
        <f>IF($G53="Labor Hours",BD53*$K53*(1+$M53)*$ER53,BD53)</f>
        <v>0</v>
      </c>
      <c r="BS53" s="53">
        <f>IF($G53="Labor Hours",BE53*$K53*(1+$M53)*$ER53,BE53)</f>
        <v>0</v>
      </c>
      <c r="BT53" s="53">
        <f>IF($G53="Labor Hours",BF53*$K53*(1+$M53)*$ER53,BF53)</f>
        <v>0</v>
      </c>
      <c r="BU53" s="53">
        <f>IF($G53="Labor Hours",BG53*$K53*(1+$M53)*$ER53,BG53)</f>
        <v>0</v>
      </c>
      <c r="BV53" s="53">
        <f>IF($G53="Labor Hours",BH53*$K53*(1+$M53)*$ER53,BH53)</f>
        <v>0</v>
      </c>
      <c r="BW53" s="53">
        <f>IF($G53="Labor Hours",BI53*$K53*(1+$M53)*$ER53,BI53)</f>
        <v>0</v>
      </c>
      <c r="BX53" s="53">
        <f>IF($G53="Labor Hours",BJ53*$K53*(1+$M53)*$ER53,BJ53)</f>
        <v>0</v>
      </c>
      <c r="BY53" s="53">
        <f>IF($G53="Labor Hours",BK53*$K53*(1+$M53)*$ER53,BK53)</f>
        <v>0</v>
      </c>
      <c r="BZ53" s="10">
        <f t="shared" si="46"/>
        <v>0</v>
      </c>
      <c r="CA53" s="54">
        <f t="shared" si="47"/>
        <v>0</v>
      </c>
      <c r="CB53" s="10">
        <f t="shared" si="48"/>
        <v>0</v>
      </c>
      <c r="CC53" s="53" cm="1">
        <f t="array" aca="1" ref="CC53" ca="1">BZ53*CELL("contents",$Q53)</f>
        <v>0</v>
      </c>
      <c r="CD53" s="53" cm="1">
        <f t="array" aca="1" ref="CD53" ca="1">CA53*CELL("contents",$Q53)</f>
        <v>0</v>
      </c>
      <c r="CE53" s="14">
        <v>12</v>
      </c>
      <c r="CF53" s="14">
        <v>12</v>
      </c>
      <c r="CG53" s="14">
        <v>12</v>
      </c>
      <c r="CH53" s="14">
        <v>12</v>
      </c>
      <c r="CI53" s="14">
        <v>12</v>
      </c>
      <c r="CJ53" s="14">
        <v>12</v>
      </c>
      <c r="CK53" s="14">
        <v>12</v>
      </c>
      <c r="CL53" s="14">
        <v>12</v>
      </c>
      <c r="CM53" s="14">
        <v>12</v>
      </c>
      <c r="CN53" s="14">
        <v>12</v>
      </c>
      <c r="CO53" s="14">
        <v>12</v>
      </c>
      <c r="CP53" s="14">
        <v>12</v>
      </c>
      <c r="CQ53" s="2">
        <f t="shared" si="49"/>
        <v>144</v>
      </c>
      <c r="CR53" s="51">
        <f t="shared" si="50"/>
        <v>0.96</v>
      </c>
      <c r="CS53" s="53">
        <f>IF($G53="Labor Hours",CE53*$K53*(1+$M53)*$ES53,CE53)</f>
        <v>1470.9374299575004</v>
      </c>
      <c r="CT53" s="53">
        <f>IF($G53="Labor Hours",CF53*$K53*(1+$M53)*$ES53,CF53)</f>
        <v>1470.9374299575004</v>
      </c>
      <c r="CU53" s="53">
        <f>IF($G53="Labor Hours",CG53*$K53*(1+$M53)*$ES53,CG53)</f>
        <v>1470.9374299575004</v>
      </c>
      <c r="CV53" s="53">
        <f>IF($G53="Labor Hours",CH53*$K53*(1+$M53)*$ES53,CH53)</f>
        <v>1470.9374299575004</v>
      </c>
      <c r="CW53" s="53">
        <f>IF($G53="Labor Hours",CI53*$K53*(1+$M53)*$ES53,CI53)</f>
        <v>1470.9374299575004</v>
      </c>
      <c r="CX53" s="53">
        <f>IF($G53="Labor Hours",CJ53*$K53*(1+$M53)*$ES53,CJ53)</f>
        <v>1470.9374299575004</v>
      </c>
      <c r="CY53" s="53">
        <f>IF($G53="Labor Hours",CK53*$K53*(1+$M53)*$ES53,CK53)</f>
        <v>1470.9374299575004</v>
      </c>
      <c r="CZ53" s="53">
        <f>IF($G53="Labor Hours",CL53*$K53*(1+$M53)*$ES53,CL53)</f>
        <v>1470.9374299575004</v>
      </c>
      <c r="DA53" s="53">
        <f>IF($G53="Labor Hours",CM53*$K53*(1+$M53)*$ES53,CM53)</f>
        <v>1470.9374299575004</v>
      </c>
      <c r="DB53" s="53">
        <f>IF($G53="Labor Hours",CN53*$K53*(1+$M53)*$ES53,CN53)</f>
        <v>1470.9374299575004</v>
      </c>
      <c r="DC53" s="53">
        <f>IF($G53="Labor Hours",CO53*$K53*(1+$M53)*$ES53,CO53)</f>
        <v>1470.9374299575004</v>
      </c>
      <c r="DD53" s="53">
        <f>IF($G53="Labor Hours",CP53*$K53*(1+$M53)*$ES53,CP53)</f>
        <v>1470.9374299575004</v>
      </c>
      <c r="DE53" s="10">
        <f t="shared" si="51"/>
        <v>17651.249159490009</v>
      </c>
      <c r="DF53" s="54">
        <f t="shared" si="52"/>
        <v>0</v>
      </c>
      <c r="DG53" s="10">
        <f t="shared" si="53"/>
        <v>17651.249159490009</v>
      </c>
      <c r="DH53" s="53" cm="1">
        <f t="array" aca="1" ref="DH53" ca="1">DE53*CELL("contents",$Q53)</f>
        <v>2206.4061449362512</v>
      </c>
      <c r="DI53" s="53" cm="1">
        <f t="array" aca="1" ref="DI53" ca="1">DF53*CELL("contents",$Q53)</f>
        <v>0</v>
      </c>
      <c r="DJ53" s="4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>
        <f t="shared" si="54"/>
        <v>0</v>
      </c>
      <c r="DW53" s="51">
        <f t="shared" si="55"/>
        <v>0</v>
      </c>
      <c r="DX53" s="53">
        <f>IF($G53="Labor Hours",DJ53*$K53*(1+$M53)*$ET53,DJ53)</f>
        <v>0</v>
      </c>
      <c r="DY53" s="53">
        <f>IF($G53="Labor Hours",DK53*$K53*(1+$M53)*$ET53,DK53)</f>
        <v>0</v>
      </c>
      <c r="DZ53" s="53">
        <f>IF($G53="Labor Hours",DL53*$K53*(1+$M53)*$ET53,DL53)</f>
        <v>0</v>
      </c>
      <c r="EA53" s="53">
        <f>IF($G53="Labor Hours",DM53*$K53*(1+$M53)*$ET53,DM53)</f>
        <v>0</v>
      </c>
      <c r="EB53" s="53">
        <f>IF($G53="Labor Hours",DN53*$K53*(1+$M53)*$ET53,DN53)</f>
        <v>0</v>
      </c>
      <c r="EC53" s="53">
        <f>IF($G53="Labor Hours",DO53*$K53*(1+$M53)*$ET53,DO53)</f>
        <v>0</v>
      </c>
      <c r="ED53" s="53">
        <f>IF($G53="Labor Hours",DP53*$K53*(1+$M53)*$ET53,DP53)</f>
        <v>0</v>
      </c>
      <c r="EE53" s="53">
        <f>IF($G53="Labor Hours",DQ53*$K53*(1+$M53)*$ET53,DQ53)</f>
        <v>0</v>
      </c>
      <c r="EF53" s="53">
        <f>IF($G53="Labor Hours",DR53*$K53*(1+$M53)*$ET53,DR53)</f>
        <v>0</v>
      </c>
      <c r="EG53" s="53">
        <f>IF($G53="Labor Hours",DS53*$K53*(1+$M53)*$ET53,DS53)</f>
        <v>0</v>
      </c>
      <c r="EH53" s="53">
        <f>IF($G53="Labor Hours",DT53*$K53*(1+$M53)*$ET53,DT53)</f>
        <v>0</v>
      </c>
      <c r="EI53" s="53">
        <f>IF($G53="Labor Hours",DU53*$K53*(1+$M53)*$ET53,DU53)</f>
        <v>0</v>
      </c>
      <c r="EJ53" s="10">
        <f t="shared" si="56"/>
        <v>0</v>
      </c>
      <c r="EK53" s="54">
        <f t="shared" si="57"/>
        <v>0</v>
      </c>
      <c r="EL53" s="10">
        <f t="shared" si="58"/>
        <v>0</v>
      </c>
      <c r="EM53" s="53" cm="1">
        <f t="array" aca="1" ref="EM53" ca="1">EJ53*CELL("contents",$Q53)</f>
        <v>0</v>
      </c>
      <c r="EN53" s="53" cm="1">
        <f t="array" aca="1" ref="EN53" ca="1">EK53*CELL("contents",$Q53)</f>
        <v>0</v>
      </c>
      <c r="EO53" s="11">
        <f t="shared" si="59"/>
        <v>17651.249159490009</v>
      </c>
      <c r="EP53" s="2">
        <v>1</v>
      </c>
      <c r="EQ53" s="2">
        <f t="shared" ref="EQ53:ET53" si="97">EP53*1.0215</f>
        <v>1.0215000000000001</v>
      </c>
      <c r="ER53" s="2">
        <f t="shared" si="97"/>
        <v>1.0434622500000001</v>
      </c>
      <c r="ES53" s="2">
        <f t="shared" si="97"/>
        <v>1.0658966883750003</v>
      </c>
      <c r="ET53" s="2">
        <f t="shared" si="97"/>
        <v>1.0888134671750629</v>
      </c>
      <c r="EU53" s="53">
        <f>IF($G53="Labor Hours",$K53*$AG53*EQ53,0)</f>
        <v>0</v>
      </c>
      <c r="EV53" s="53">
        <f t="shared" si="61"/>
        <v>0</v>
      </c>
      <c r="EW53" s="69">
        <f>IF($G53="Labor Hours",$K53*$CQ53*ES53,0)</f>
        <v>17651.249159490006</v>
      </c>
      <c r="EX53" s="69">
        <f>IF($G53="Labor Hours",$K53*$DV53*ET53,0)</f>
        <v>0</v>
      </c>
      <c r="EY53" s="9">
        <f t="shared" si="63"/>
        <v>0</v>
      </c>
      <c r="EZ53" s="9">
        <f t="shared" si="38"/>
        <v>0</v>
      </c>
      <c r="FA53" s="9">
        <f t="shared" si="39"/>
        <v>0</v>
      </c>
      <c r="FB53" s="9">
        <f t="shared" si="40"/>
        <v>0</v>
      </c>
      <c r="FC53" t="s">
        <v>1534</v>
      </c>
    </row>
    <row r="54" spans="1:159" x14ac:dyDescent="0.25">
      <c r="A54" s="2">
        <v>1.2</v>
      </c>
      <c r="B54" s="3" t="s">
        <v>253</v>
      </c>
      <c r="C54" s="4" t="s">
        <v>157</v>
      </c>
      <c r="D54" s="2" t="s">
        <v>254</v>
      </c>
      <c r="E54" s="13" t="s">
        <v>255</v>
      </c>
      <c r="F54" s="2"/>
      <c r="G54" s="4" t="s">
        <v>151</v>
      </c>
      <c r="H54" s="6" t="s">
        <v>163</v>
      </c>
      <c r="I54" s="4" t="s">
        <v>167</v>
      </c>
      <c r="J54" s="7" t="s">
        <v>154</v>
      </c>
      <c r="K54" s="75">
        <v>115</v>
      </c>
      <c r="L54" s="81">
        <v>115</v>
      </c>
      <c r="M54" s="57">
        <v>0</v>
      </c>
      <c r="N54" s="86">
        <v>0</v>
      </c>
      <c r="O54" s="6" t="s">
        <v>155</v>
      </c>
      <c r="P54" s="2" t="s">
        <v>173</v>
      </c>
      <c r="Q54" s="216">
        <f>VLOOKUP(P54,Contingencies!$A$2:$D$7,4,FALSE)</f>
        <v>0.125</v>
      </c>
      <c r="R54" s="53">
        <f t="shared" si="4"/>
        <v>375.64064617539668</v>
      </c>
      <c r="S54" s="67">
        <f t="shared" si="5"/>
        <v>0</v>
      </c>
      <c r="T54" s="4" t="s">
        <v>256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f>IF(G54="Labor Hours",SUM(U54:AF54),0)</f>
        <v>0</v>
      </c>
      <c r="AH54" s="51">
        <f t="shared" si="41"/>
        <v>0</v>
      </c>
      <c r="AI54" s="53">
        <f>IF($G54="Labor Hours",U54*$K54*(1+$M54)*$EQ54,U54)</f>
        <v>0</v>
      </c>
      <c r="AJ54" s="53">
        <f>IF($G54="Labor Hours",V54*$K54*(1+$M54)*$EQ54,V54)</f>
        <v>0</v>
      </c>
      <c r="AK54" s="53">
        <f>IF($G54="Labor Hours",W54*$K54*(1+$M54)*$EQ54,W54)</f>
        <v>0</v>
      </c>
      <c r="AL54" s="53">
        <f>IF($G54="Labor Hours",X54*$K54*(1+$M54)*$EQ54,X54)</f>
        <v>0</v>
      </c>
      <c r="AM54" s="53">
        <f>IF($G54="Labor Hours",Y54*$K54*(1+$M54)*$EQ54,Y54)</f>
        <v>0</v>
      </c>
      <c r="AN54" s="53">
        <f>IF($G54="Labor Hours",Z54*$K54*(1+$M54)*$EQ54,Z54)</f>
        <v>0</v>
      </c>
      <c r="AO54" s="53">
        <f>IF($G54="Labor Hours",AA54*$K54*(1+$M54)*$EQ54,AA54)</f>
        <v>0</v>
      </c>
      <c r="AP54" s="53">
        <f>IF($G54="Labor Hours",AB54*$K54*(1+$M54)*$EQ54,AB54)</f>
        <v>0</v>
      </c>
      <c r="AQ54" s="53">
        <f>IF($G54="Labor Hours",AC54*$K54*(1+$M54)*$EQ54,AC54)</f>
        <v>0</v>
      </c>
      <c r="AR54" s="53">
        <f>IF($G54="Labor Hours",AD54*$K54*(1+$M54)*$EQ54,AD54)</f>
        <v>0</v>
      </c>
      <c r="AS54" s="53">
        <f>IF($G54="Labor Hours",AE54*$K54*(1+$M54)*$EQ54,AE54)</f>
        <v>0</v>
      </c>
      <c r="AT54" s="53">
        <f>IF($G54="Labor Hours",AF54*$K54*(1+$M54)*$EQ54,AF54)</f>
        <v>0</v>
      </c>
      <c r="AU54" s="10">
        <f t="shared" si="42"/>
        <v>0</v>
      </c>
      <c r="AV54" s="54">
        <f>IF(G54="CapEx",0,AU54*N54)</f>
        <v>0</v>
      </c>
      <c r="AW54" s="10">
        <f t="shared" si="43"/>
        <v>0</v>
      </c>
      <c r="AX54" s="53" cm="1">
        <f t="array" aca="1" ref="AX54" ca="1">AU54*CELL("contents",$Q54)</f>
        <v>0</v>
      </c>
      <c r="AY54" s="53" cm="1">
        <f t="array" aca="1" ref="AY54" ca="1">AV54*CELL("contents",$Q54)</f>
        <v>0</v>
      </c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>
        <f t="shared" si="44"/>
        <v>0</v>
      </c>
      <c r="BM54" s="51">
        <f t="shared" si="45"/>
        <v>0</v>
      </c>
      <c r="BN54" s="53">
        <f>IF($G54="Labor Hours",AZ54*$K54*(1+$M54)*$ER54,AZ54)</f>
        <v>0</v>
      </c>
      <c r="BO54" s="53">
        <f>IF($G54="Labor Hours",BA54*$K54*(1+$M54)*$ER54,BA54)</f>
        <v>0</v>
      </c>
      <c r="BP54" s="53">
        <f>IF($G54="Labor Hours",BB54*$K54*(1+$M54)*$ER54,BB54)</f>
        <v>0</v>
      </c>
      <c r="BQ54" s="53">
        <f>IF($G54="Labor Hours",BC54*$K54*(1+$M54)*$ER54,BC54)</f>
        <v>0</v>
      </c>
      <c r="BR54" s="53">
        <f>IF($G54="Labor Hours",BD54*$K54*(1+$M54)*$ER54,BD54)</f>
        <v>0</v>
      </c>
      <c r="BS54" s="53">
        <f>IF($G54="Labor Hours",BE54*$K54*(1+$M54)*$ER54,BE54)</f>
        <v>0</v>
      </c>
      <c r="BT54" s="53">
        <f>IF($G54="Labor Hours",BF54*$K54*(1+$M54)*$ER54,BF54)</f>
        <v>0</v>
      </c>
      <c r="BU54" s="53">
        <f>IF($G54="Labor Hours",BG54*$K54*(1+$M54)*$ER54,BG54)</f>
        <v>0</v>
      </c>
      <c r="BV54" s="53">
        <f>IF($G54="Labor Hours",BH54*$K54*(1+$M54)*$ER54,BH54)</f>
        <v>0</v>
      </c>
      <c r="BW54" s="53">
        <f>IF($G54="Labor Hours",BI54*$K54*(1+$M54)*$ER54,BI54)</f>
        <v>0</v>
      </c>
      <c r="BX54" s="53">
        <f>IF($G54="Labor Hours",BJ54*$K54*(1+$M54)*$ER54,BJ54)</f>
        <v>0</v>
      </c>
      <c r="BY54" s="53">
        <f>IF($G54="Labor Hours",BK54*$K54*(1+$M54)*$ER54,BK54)</f>
        <v>0</v>
      </c>
      <c r="BZ54" s="10">
        <f t="shared" si="46"/>
        <v>0</v>
      </c>
      <c r="CA54" s="54">
        <f t="shared" si="47"/>
        <v>0</v>
      </c>
      <c r="CB54" s="10">
        <f t="shared" si="48"/>
        <v>0</v>
      </c>
      <c r="CC54" s="53" cm="1">
        <f t="array" aca="1" ref="CC54" ca="1">BZ54*CELL("contents",$Q54)</f>
        <v>0</v>
      </c>
      <c r="CD54" s="53" cm="1">
        <f t="array" aca="1" ref="CD54" ca="1">CA54*CELL("contents",$Q54)</f>
        <v>0</v>
      </c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>
        <f t="shared" si="49"/>
        <v>0</v>
      </c>
      <c r="CR54" s="51">
        <f t="shared" si="50"/>
        <v>0</v>
      </c>
      <c r="CS54" s="53">
        <f>IF($G54="Labor Hours",CE54*$K54*(1+$M54)*$ES54,CE54)</f>
        <v>0</v>
      </c>
      <c r="CT54" s="53">
        <f>IF($G54="Labor Hours",CF54*$K54*(1+$M54)*$ES54,CF54)</f>
        <v>0</v>
      </c>
      <c r="CU54" s="53">
        <f>IF($G54="Labor Hours",CG54*$K54*(1+$M54)*$ES54,CG54)</f>
        <v>0</v>
      </c>
      <c r="CV54" s="53">
        <f>IF($G54="Labor Hours",CH54*$K54*(1+$M54)*$ES54,CH54)</f>
        <v>0</v>
      </c>
      <c r="CW54" s="53">
        <f>IF($G54="Labor Hours",CI54*$K54*(1+$M54)*$ES54,CI54)</f>
        <v>0</v>
      </c>
      <c r="CX54" s="53">
        <f>IF($G54="Labor Hours",CJ54*$K54*(1+$M54)*$ES54,CJ54)</f>
        <v>0</v>
      </c>
      <c r="CY54" s="53">
        <f>IF($G54="Labor Hours",CK54*$K54*(1+$M54)*$ES54,CK54)</f>
        <v>0</v>
      </c>
      <c r="CZ54" s="53">
        <f>IF($G54="Labor Hours",CL54*$K54*(1+$M54)*$ES54,CL54)</f>
        <v>0</v>
      </c>
      <c r="DA54" s="53">
        <f>IF($G54="Labor Hours",CM54*$K54*(1+$M54)*$ES54,CM54)</f>
        <v>0</v>
      </c>
      <c r="DB54" s="53">
        <f>IF($G54="Labor Hours",CN54*$K54*(1+$M54)*$ES54,CN54)</f>
        <v>0</v>
      </c>
      <c r="DC54" s="53">
        <f>IF($G54="Labor Hours",CO54*$K54*(1+$M54)*$ES54,CO54)</f>
        <v>0</v>
      </c>
      <c r="DD54" s="53">
        <f>IF($G54="Labor Hours",CP54*$K54*(1+$M54)*$ES54,CP54)</f>
        <v>0</v>
      </c>
      <c r="DE54" s="10">
        <f t="shared" si="51"/>
        <v>0</v>
      </c>
      <c r="DF54" s="54">
        <f t="shared" si="52"/>
        <v>0</v>
      </c>
      <c r="DG54" s="10">
        <f t="shared" si="53"/>
        <v>0</v>
      </c>
      <c r="DH54" s="53" cm="1">
        <f t="array" aca="1" ref="DH54" ca="1">DE54*CELL("contents",$Q54)</f>
        <v>0</v>
      </c>
      <c r="DI54" s="53" cm="1">
        <f t="array" aca="1" ref="DI54" ca="1">DF54*CELL("contents",$Q54)</f>
        <v>0</v>
      </c>
      <c r="DJ54" s="4">
        <v>12</v>
      </c>
      <c r="DK54" s="4">
        <v>12</v>
      </c>
      <c r="DL54" s="4"/>
      <c r="DM54" s="4"/>
      <c r="DN54" s="4"/>
      <c r="DO54" s="4"/>
      <c r="DP54" s="4"/>
      <c r="DQ54" s="2"/>
      <c r="DR54" s="2"/>
      <c r="DS54" s="2"/>
      <c r="DT54" s="2"/>
      <c r="DU54" s="2"/>
      <c r="DV54" s="2">
        <f t="shared" si="54"/>
        <v>24</v>
      </c>
      <c r="DW54" s="51">
        <f t="shared" si="55"/>
        <v>0.16</v>
      </c>
      <c r="DX54" s="53">
        <f>IF($G54="Labor Hours",DJ54*$K54*(1+$M54)*$ET54,DJ54)</f>
        <v>1502.5625847015867</v>
      </c>
      <c r="DY54" s="53">
        <f>IF($G54="Labor Hours",DK54*$K54*(1+$M54)*$ET54,DK54)</f>
        <v>1502.5625847015867</v>
      </c>
      <c r="DZ54" s="53">
        <f>IF($G54="Labor Hours",DL54*$K54*(1+$M54)*$ET54,DL54)</f>
        <v>0</v>
      </c>
      <c r="EA54" s="53">
        <f>IF($G54="Labor Hours",DM54*$K54*(1+$M54)*$ET54,DM54)</f>
        <v>0</v>
      </c>
      <c r="EB54" s="53">
        <f>IF($G54="Labor Hours",DN54*$K54*(1+$M54)*$ET54,DN54)</f>
        <v>0</v>
      </c>
      <c r="EC54" s="53">
        <f>IF($G54="Labor Hours",DO54*$K54*(1+$M54)*$ET54,DO54)</f>
        <v>0</v>
      </c>
      <c r="ED54" s="53">
        <f>IF($G54="Labor Hours",DP54*$K54*(1+$M54)*$ET54,DP54)</f>
        <v>0</v>
      </c>
      <c r="EE54" s="53">
        <f>IF($G54="Labor Hours",DQ54*$K54*(1+$M54)*$ET54,DQ54)</f>
        <v>0</v>
      </c>
      <c r="EF54" s="53">
        <f>IF($G54="Labor Hours",DR54*$K54*(1+$M54)*$ET54,DR54)</f>
        <v>0</v>
      </c>
      <c r="EG54" s="53">
        <f>IF($G54="Labor Hours",DS54*$K54*(1+$M54)*$ET54,DS54)</f>
        <v>0</v>
      </c>
      <c r="EH54" s="53">
        <f>IF($G54="Labor Hours",DT54*$K54*(1+$M54)*$ET54,DT54)</f>
        <v>0</v>
      </c>
      <c r="EI54" s="53">
        <f>IF($G54="Labor Hours",DU54*$K54*(1+$M54)*$ET54,DU54)</f>
        <v>0</v>
      </c>
      <c r="EJ54" s="10">
        <f t="shared" si="56"/>
        <v>3005.1251694031735</v>
      </c>
      <c r="EK54" s="54">
        <f t="shared" si="57"/>
        <v>0</v>
      </c>
      <c r="EL54" s="10">
        <f t="shared" si="58"/>
        <v>3005.1251694031735</v>
      </c>
      <c r="EM54" s="53" cm="1">
        <f t="array" aca="1" ref="EM54" ca="1">EJ54*CELL("contents",$Q54)</f>
        <v>375.64064617539668</v>
      </c>
      <c r="EN54" s="53" cm="1">
        <f t="array" aca="1" ref="EN54" ca="1">EK54*CELL("contents",$Q54)</f>
        <v>0</v>
      </c>
      <c r="EO54" s="11">
        <f t="shared" si="59"/>
        <v>3005.1251694031735</v>
      </c>
      <c r="EP54" s="2">
        <v>1</v>
      </c>
      <c r="EQ54" s="2">
        <f t="shared" ref="EQ54:ET54" si="98">EP54*1.0215</f>
        <v>1.0215000000000001</v>
      </c>
      <c r="ER54" s="2">
        <f t="shared" si="98"/>
        <v>1.0434622500000001</v>
      </c>
      <c r="ES54" s="2">
        <f t="shared" si="98"/>
        <v>1.0658966883750003</v>
      </c>
      <c r="ET54" s="2">
        <f t="shared" si="98"/>
        <v>1.0888134671750629</v>
      </c>
      <c r="EU54" s="53">
        <f>IF($G54="Labor Hours",$K54*$AG54*EQ54,0)</f>
        <v>0</v>
      </c>
      <c r="EV54" s="53">
        <f t="shared" si="61"/>
        <v>0</v>
      </c>
      <c r="EW54" s="69">
        <f>IF($G54="Labor Hours",$K54*$CQ54*ES54,0)</f>
        <v>0</v>
      </c>
      <c r="EX54" s="69">
        <f>IF($G54="Labor Hours",$K54*$DV54*ET54,0)</f>
        <v>3005.1251694031735</v>
      </c>
      <c r="EY54" s="9">
        <f t="shared" si="63"/>
        <v>0</v>
      </c>
      <c r="EZ54" s="9">
        <f t="shared" si="38"/>
        <v>0</v>
      </c>
      <c r="FA54" s="9">
        <f t="shared" si="39"/>
        <v>0</v>
      </c>
      <c r="FB54" s="9">
        <f t="shared" si="40"/>
        <v>0</v>
      </c>
      <c r="FC54" t="s">
        <v>1534</v>
      </c>
    </row>
    <row r="55" spans="1:159" x14ac:dyDescent="0.25">
      <c r="A55" s="2">
        <v>1.2</v>
      </c>
      <c r="B55" s="2" t="s">
        <v>258</v>
      </c>
      <c r="C55" s="4" t="s">
        <v>157</v>
      </c>
      <c r="D55" s="2" t="s">
        <v>259</v>
      </c>
      <c r="E55" s="5" t="s">
        <v>259</v>
      </c>
      <c r="F55" s="2" t="s">
        <v>260</v>
      </c>
      <c r="G55" s="4" t="s">
        <v>257</v>
      </c>
      <c r="H55" s="6" t="s">
        <v>257</v>
      </c>
      <c r="I55" s="4"/>
      <c r="J55" s="7" t="s">
        <v>261</v>
      </c>
      <c r="K55" s="75"/>
      <c r="L55" s="80">
        <v>1</v>
      </c>
      <c r="M55" s="56">
        <v>0</v>
      </c>
      <c r="N55" s="86">
        <v>0.53</v>
      </c>
      <c r="O55" s="6" t="s">
        <v>155</v>
      </c>
      <c r="P55" s="2" t="s">
        <v>156</v>
      </c>
      <c r="Q55" s="216">
        <f>VLOOKUP(P55,Contingencies!$A$2:$D$7,4,FALSE)</f>
        <v>0.09</v>
      </c>
      <c r="R55" s="53">
        <f t="shared" si="4"/>
        <v>1735.02</v>
      </c>
      <c r="S55" s="67">
        <f t="shared" si="5"/>
        <v>919.56060000000002</v>
      </c>
      <c r="T55" s="4" t="s">
        <v>262</v>
      </c>
      <c r="U55" s="4"/>
      <c r="V55" s="4"/>
      <c r="W55" s="4"/>
      <c r="X55" s="4"/>
      <c r="Y55" s="22"/>
      <c r="Z55" s="14">
        <v>9000</v>
      </c>
      <c r="AA55" s="14">
        <v>3600</v>
      </c>
      <c r="AB55" s="14"/>
      <c r="AC55" s="14"/>
      <c r="AD55" s="22"/>
      <c r="AE55" s="22"/>
      <c r="AF55" s="14"/>
      <c r="AG55" s="2">
        <f>IF(G55="Labor Hours",SUM(U55:AF55),0)</f>
        <v>0</v>
      </c>
      <c r="AH55" s="51">
        <f t="shared" si="41"/>
        <v>0</v>
      </c>
      <c r="AI55" s="53">
        <f>IF($G55="Labor Hours",U55*$K55*(1+$M55)*$EQ55,U55)</f>
        <v>0</v>
      </c>
      <c r="AJ55" s="53">
        <f>IF($G55="Labor Hours",V55*$K55*(1+$M55)*$EQ55,V55)</f>
        <v>0</v>
      </c>
      <c r="AK55" s="53">
        <f>IF($G55="Labor Hours",W55*$K55*(1+$M55)*$EQ55,W55)</f>
        <v>0</v>
      </c>
      <c r="AL55" s="53">
        <f>IF($G55="Labor Hours",X55*$K55*(1+$M55)*$EQ55,X55)</f>
        <v>0</v>
      </c>
      <c r="AM55" s="53">
        <f>IF($G55="Labor Hours",Y55*$K55*(1+$M55)*$EQ55,Y55)</f>
        <v>0</v>
      </c>
      <c r="AN55" s="53">
        <f>IF($G55="Labor Hours",Z55*$K55*(1+$M55)*$EQ55,Z55)</f>
        <v>9000</v>
      </c>
      <c r="AO55" s="53">
        <f>IF($G55="Labor Hours",AA55*$K55*(1+$M55)*$EQ55,AA55)</f>
        <v>3600</v>
      </c>
      <c r="AP55" s="53">
        <f>IF($G55="Labor Hours",AB55*$K55*(1+$M55)*$EQ55,AB55)</f>
        <v>0</v>
      </c>
      <c r="AQ55" s="53">
        <f>IF($G55="Labor Hours",AC55*$K55*(1+$M55)*$EQ55,AC55)</f>
        <v>0</v>
      </c>
      <c r="AR55" s="53">
        <f>IF($G55="Labor Hours",AD55*$K55*(1+$M55)*$EQ55,AD55)</f>
        <v>0</v>
      </c>
      <c r="AS55" s="53">
        <f>IF($G55="Labor Hours",AE55*$K55*(1+$M55)*$EQ55,AE55)</f>
        <v>0</v>
      </c>
      <c r="AT55" s="53">
        <f>IF($G55="Labor Hours",AF55*$K55*(1+$M55)*$EQ55,AF55)</f>
        <v>0</v>
      </c>
      <c r="AU55" s="10">
        <f t="shared" si="42"/>
        <v>12600</v>
      </c>
      <c r="AV55" s="54">
        <f>IF(G55="CapEx",0,AU55*N55)</f>
        <v>6678</v>
      </c>
      <c r="AW55" s="10">
        <f t="shared" si="43"/>
        <v>19278</v>
      </c>
      <c r="AX55" s="53" cm="1">
        <f t="array" aca="1" ref="AX55" ca="1">AU55*CELL("contents",$Q55)</f>
        <v>1134</v>
      </c>
      <c r="AY55" s="53" cm="1">
        <f t="array" aca="1" ref="AY55" ca="1">AV55*CELL("contents",$Q55)</f>
        <v>601.02</v>
      </c>
      <c r="AZ55" s="23"/>
      <c r="BA55" s="23"/>
      <c r="BB55" s="23"/>
      <c r="BC55" s="23"/>
      <c r="BD55" s="18"/>
      <c r="BE55" s="2"/>
      <c r="BF55" s="2"/>
      <c r="BG55" s="2"/>
      <c r="BH55" s="2"/>
      <c r="BI55" s="2"/>
      <c r="BJ55" s="2"/>
      <c r="BK55" s="2"/>
      <c r="BL55" s="2">
        <f t="shared" si="44"/>
        <v>0</v>
      </c>
      <c r="BM55" s="51">
        <f t="shared" si="45"/>
        <v>0</v>
      </c>
      <c r="BN55" s="53">
        <f>IF($G55="Labor Hours",AZ55*$K55*(1+$M55)*$ER55,AZ55)</f>
        <v>0</v>
      </c>
      <c r="BO55" s="53">
        <f>IF($G55="Labor Hours",BA55*$K55*(1+$M55)*$ER55,BA55)</f>
        <v>0</v>
      </c>
      <c r="BP55" s="53">
        <f>IF($G55="Labor Hours",BB55*$K55*(1+$M55)*$ER55,BB55)</f>
        <v>0</v>
      </c>
      <c r="BQ55" s="53">
        <f>IF($G55="Labor Hours",BC55*$K55*(1+$M55)*$ER55,BC55)</f>
        <v>0</v>
      </c>
      <c r="BR55" s="53">
        <f>IF($G55="Labor Hours",BD55*$K55*(1+$M55)*$ER55,BD55)</f>
        <v>0</v>
      </c>
      <c r="BS55" s="53">
        <f>IF($G55="Labor Hours",BE55*$K55*(1+$M55)*$ER55,BE55)</f>
        <v>0</v>
      </c>
      <c r="BT55" s="53">
        <f>IF($G55="Labor Hours",BF55*$K55*(1+$M55)*$ER55,BF55)</f>
        <v>0</v>
      </c>
      <c r="BU55" s="53">
        <f>IF($G55="Labor Hours",BG55*$K55*(1+$M55)*$ER55,BG55)</f>
        <v>0</v>
      </c>
      <c r="BV55" s="53">
        <f>IF($G55="Labor Hours",BH55*$K55*(1+$M55)*$ER55,BH55)</f>
        <v>0</v>
      </c>
      <c r="BW55" s="53">
        <f>IF($G55="Labor Hours",BI55*$K55*(1+$M55)*$ER55,BI55)</f>
        <v>0</v>
      </c>
      <c r="BX55" s="53">
        <f>IF($G55="Labor Hours",BJ55*$K55*(1+$M55)*$ER55,BJ55)</f>
        <v>0</v>
      </c>
      <c r="BY55" s="53">
        <f>IF($G55="Labor Hours",BK55*$K55*(1+$M55)*$ER55,BK55)</f>
        <v>0</v>
      </c>
      <c r="BZ55" s="10">
        <f t="shared" si="46"/>
        <v>0</v>
      </c>
      <c r="CA55" s="54">
        <f t="shared" si="47"/>
        <v>0</v>
      </c>
      <c r="CB55" s="10">
        <f t="shared" si="48"/>
        <v>0</v>
      </c>
      <c r="CC55" s="53" cm="1">
        <f t="array" aca="1" ref="CC55" ca="1">BZ55*CELL("contents",$Q55)</f>
        <v>0</v>
      </c>
      <c r="CD55" s="53" cm="1">
        <f t="array" aca="1" ref="CD55" ca="1">CA55*CELL("contents",$Q55)</f>
        <v>0</v>
      </c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>
        <f t="shared" si="49"/>
        <v>0</v>
      </c>
      <c r="CR55" s="51">
        <f t="shared" si="50"/>
        <v>0</v>
      </c>
      <c r="CS55" s="53">
        <f>IF($G55="Labor Hours",CE55*$K55*(1+$M55)*$ES55,CE55)</f>
        <v>0</v>
      </c>
      <c r="CT55" s="53">
        <f>IF($G55="Labor Hours",CF55*$K55*(1+$M55)*$ES55,CF55)</f>
        <v>0</v>
      </c>
      <c r="CU55" s="53">
        <f>IF($G55="Labor Hours",CG55*$K55*(1+$M55)*$ES55,CG55)</f>
        <v>0</v>
      </c>
      <c r="CV55" s="53">
        <f>IF($G55="Labor Hours",CH55*$K55*(1+$M55)*$ES55,CH55)</f>
        <v>0</v>
      </c>
      <c r="CW55" s="53">
        <f>IF($G55="Labor Hours",CI55*$K55*(1+$M55)*$ES55,CI55)</f>
        <v>0</v>
      </c>
      <c r="CX55" s="53">
        <f>IF($G55="Labor Hours",CJ55*$K55*(1+$M55)*$ES55,CJ55)</f>
        <v>0</v>
      </c>
      <c r="CY55" s="53">
        <f>IF($G55="Labor Hours",CK55*$K55*(1+$M55)*$ES55,CK55)</f>
        <v>0</v>
      </c>
      <c r="CZ55" s="53">
        <f>IF($G55="Labor Hours",CL55*$K55*(1+$M55)*$ES55,CL55)</f>
        <v>0</v>
      </c>
      <c r="DA55" s="53">
        <f>IF($G55="Labor Hours",CM55*$K55*(1+$M55)*$ES55,CM55)</f>
        <v>0</v>
      </c>
      <c r="DB55" s="53">
        <f>IF($G55="Labor Hours",CN55*$K55*(1+$M55)*$ES55,CN55)</f>
        <v>0</v>
      </c>
      <c r="DC55" s="53">
        <f>IF($G55="Labor Hours",CO55*$K55*(1+$M55)*$ES55,CO55)</f>
        <v>0</v>
      </c>
      <c r="DD55" s="53">
        <f>IF($G55="Labor Hours",CP55*$K55*(1+$M55)*$ES55,CP55)</f>
        <v>0</v>
      </c>
      <c r="DE55" s="10">
        <f t="shared" si="51"/>
        <v>0</v>
      </c>
      <c r="DF55" s="54">
        <f t="shared" si="52"/>
        <v>0</v>
      </c>
      <c r="DG55" s="10">
        <f t="shared" si="53"/>
        <v>0</v>
      </c>
      <c r="DH55" s="53" cm="1">
        <f t="array" aca="1" ref="DH55" ca="1">DE55*CELL("contents",$Q55)</f>
        <v>0</v>
      </c>
      <c r="DI55" s="53" cm="1">
        <f t="array" aca="1" ref="DI55" ca="1">DF55*CELL("contents",$Q55)</f>
        <v>0</v>
      </c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>
        <f t="shared" si="54"/>
        <v>0</v>
      </c>
      <c r="DW55" s="51">
        <f t="shared" si="55"/>
        <v>0</v>
      </c>
      <c r="DX55" s="53">
        <f>IF($G55="Labor Hours",DJ55*$K55*(1+$M55)*$ET55,DJ55)</f>
        <v>0</v>
      </c>
      <c r="DY55" s="53">
        <f>IF($G55="Labor Hours",DK55*$K55*(1+$M55)*$ET55,DK55)</f>
        <v>0</v>
      </c>
      <c r="DZ55" s="53">
        <f>IF($G55="Labor Hours",DL55*$K55*(1+$M55)*$ET55,DL55)</f>
        <v>0</v>
      </c>
      <c r="EA55" s="53">
        <f>IF($G55="Labor Hours",DM55*$K55*(1+$M55)*$ET55,DM55)</f>
        <v>0</v>
      </c>
      <c r="EB55" s="53">
        <f>IF($G55="Labor Hours",DN55*$K55*(1+$M55)*$ET55,DN55)</f>
        <v>0</v>
      </c>
      <c r="EC55" s="53">
        <f>IF($G55="Labor Hours",DO55*$K55*(1+$M55)*$ET55,DO55)</f>
        <v>0</v>
      </c>
      <c r="ED55" s="53">
        <f>IF($G55="Labor Hours",DP55*$K55*(1+$M55)*$ET55,DP55)</f>
        <v>0</v>
      </c>
      <c r="EE55" s="53">
        <f>IF($G55="Labor Hours",DQ55*$K55*(1+$M55)*$ET55,DQ55)</f>
        <v>0</v>
      </c>
      <c r="EF55" s="53">
        <f>IF($G55="Labor Hours",DR55*$K55*(1+$M55)*$ET55,DR55)</f>
        <v>0</v>
      </c>
      <c r="EG55" s="53">
        <f>IF($G55="Labor Hours",DS55*$K55*(1+$M55)*$ET55,DS55)</f>
        <v>0</v>
      </c>
      <c r="EH55" s="53">
        <f>IF($G55="Labor Hours",DT55*$K55*(1+$M55)*$ET55,DT55)</f>
        <v>0</v>
      </c>
      <c r="EI55" s="53">
        <f>IF($G55="Labor Hours",DU55*$K55*(1+$M55)*$ET55,DU55)</f>
        <v>0</v>
      </c>
      <c r="EJ55" s="10">
        <f t="shared" si="56"/>
        <v>0</v>
      </c>
      <c r="EK55" s="54">
        <f t="shared" si="57"/>
        <v>0</v>
      </c>
      <c r="EL55" s="10">
        <f t="shared" si="58"/>
        <v>0</v>
      </c>
      <c r="EM55" s="53" cm="1">
        <f t="array" aca="1" ref="EM55" ca="1">EJ55*CELL("contents",$Q55)</f>
        <v>0</v>
      </c>
      <c r="EN55" s="53" cm="1">
        <f t="array" aca="1" ref="EN55" ca="1">EK55*CELL("contents",$Q55)</f>
        <v>0</v>
      </c>
      <c r="EO55" s="11">
        <f t="shared" si="59"/>
        <v>19278</v>
      </c>
      <c r="EP55" s="2">
        <v>1</v>
      </c>
      <c r="EQ55" s="2">
        <f t="shared" ref="EQ55:ET55" si="99">EP55*1.0215</f>
        <v>1.0215000000000001</v>
      </c>
      <c r="ER55" s="2">
        <f t="shared" si="99"/>
        <v>1.0434622500000001</v>
      </c>
      <c r="ES55" s="2">
        <f t="shared" si="99"/>
        <v>1.0658966883750003</v>
      </c>
      <c r="ET55" s="2">
        <f t="shared" si="99"/>
        <v>1.0888134671750629</v>
      </c>
      <c r="EU55" s="53">
        <f>IF($G55="Labor Hours",$K55*$AG55*EQ55,0)</f>
        <v>0</v>
      </c>
      <c r="EV55" s="53">
        <f t="shared" si="61"/>
        <v>0</v>
      </c>
      <c r="EW55" s="69">
        <f>IF($G55="Labor Hours",$K55*$CQ55*ES55,0)</f>
        <v>0</v>
      </c>
      <c r="EX55" s="69">
        <f>IF($G55="Labor Hours",$K55*$DV55*ET55,0)</f>
        <v>0</v>
      </c>
      <c r="EY55" s="9">
        <f t="shared" si="63"/>
        <v>0</v>
      </c>
      <c r="EZ55" s="9">
        <f t="shared" si="38"/>
        <v>0</v>
      </c>
      <c r="FA55" s="9">
        <f t="shared" si="39"/>
        <v>0</v>
      </c>
      <c r="FB55" s="9">
        <f t="shared" si="40"/>
        <v>0</v>
      </c>
      <c r="FC55" t="s">
        <v>1534</v>
      </c>
    </row>
    <row r="56" spans="1:159" x14ac:dyDescent="0.25">
      <c r="A56" s="2">
        <v>1.2</v>
      </c>
      <c r="B56" s="2" t="s">
        <v>263</v>
      </c>
      <c r="C56" s="4" t="s">
        <v>157</v>
      </c>
      <c r="D56" s="2" t="s">
        <v>264</v>
      </c>
      <c r="E56" s="5" t="s">
        <v>264</v>
      </c>
      <c r="F56" s="2" t="s">
        <v>260</v>
      </c>
      <c r="G56" s="4" t="s">
        <v>257</v>
      </c>
      <c r="H56" s="6" t="s">
        <v>257</v>
      </c>
      <c r="I56" s="4"/>
      <c r="J56" s="7" t="s">
        <v>261</v>
      </c>
      <c r="K56" s="75"/>
      <c r="L56" s="80">
        <v>1</v>
      </c>
      <c r="M56" s="56">
        <v>0</v>
      </c>
      <c r="N56" s="86">
        <v>0.53</v>
      </c>
      <c r="O56" s="6" t="s">
        <v>155</v>
      </c>
      <c r="P56" s="2" t="s">
        <v>156</v>
      </c>
      <c r="Q56" s="216">
        <f>VLOOKUP(P56,Contingencies!$A$2:$D$7,4,FALSE)</f>
        <v>0.09</v>
      </c>
      <c r="R56" s="53">
        <f t="shared" si="4"/>
        <v>1735.02</v>
      </c>
      <c r="S56" s="67">
        <f t="shared" si="5"/>
        <v>919.56060000000002</v>
      </c>
      <c r="T56" s="4" t="s">
        <v>262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f>IF(G56="Labor Hours",SUM(U56:AF56),0)</f>
        <v>0</v>
      </c>
      <c r="AH56" s="51">
        <f t="shared" si="41"/>
        <v>0</v>
      </c>
      <c r="AI56" s="53">
        <f>IF($G56="Labor Hours",U56*$K56*(1+$M56)*$EQ56,U56)</f>
        <v>0</v>
      </c>
      <c r="AJ56" s="53">
        <f>IF($G56="Labor Hours",V56*$K56*(1+$M56)*$EQ56,V56)</f>
        <v>0</v>
      </c>
      <c r="AK56" s="53">
        <f>IF($G56="Labor Hours",W56*$K56*(1+$M56)*$EQ56,W56)</f>
        <v>0</v>
      </c>
      <c r="AL56" s="53">
        <f>IF($G56="Labor Hours",X56*$K56*(1+$M56)*$EQ56,X56)</f>
        <v>0</v>
      </c>
      <c r="AM56" s="53">
        <f>IF($G56="Labor Hours",Y56*$K56*(1+$M56)*$EQ56,Y56)</f>
        <v>0</v>
      </c>
      <c r="AN56" s="53">
        <f>IF($G56="Labor Hours",Z56*$K56*(1+$M56)*$EQ56,Z56)</f>
        <v>0</v>
      </c>
      <c r="AO56" s="53">
        <f>IF($G56="Labor Hours",AA56*$K56*(1+$M56)*$EQ56,AA56)</f>
        <v>0</v>
      </c>
      <c r="AP56" s="53">
        <f>IF($G56="Labor Hours",AB56*$K56*(1+$M56)*$EQ56,AB56)</f>
        <v>0</v>
      </c>
      <c r="AQ56" s="53">
        <f>IF($G56="Labor Hours",AC56*$K56*(1+$M56)*$EQ56,AC56)</f>
        <v>0</v>
      </c>
      <c r="AR56" s="53">
        <f>IF($G56="Labor Hours",AD56*$K56*(1+$M56)*$EQ56,AD56)</f>
        <v>0</v>
      </c>
      <c r="AS56" s="53">
        <f>IF($G56="Labor Hours",AE56*$K56*(1+$M56)*$EQ56,AE56)</f>
        <v>0</v>
      </c>
      <c r="AT56" s="53">
        <f>IF($G56="Labor Hours",AF56*$K56*(1+$M56)*$EQ56,AF56)</f>
        <v>0</v>
      </c>
      <c r="AU56" s="10">
        <f t="shared" si="42"/>
        <v>0</v>
      </c>
      <c r="AV56" s="54">
        <f>IF(G56="CapEx",0,AU56*N56)</f>
        <v>0</v>
      </c>
      <c r="AW56" s="10">
        <f t="shared" si="43"/>
        <v>0</v>
      </c>
      <c r="AX56" s="53" cm="1">
        <f t="array" aca="1" ref="AX56" ca="1">AU56*CELL("contents",$Q56)</f>
        <v>0</v>
      </c>
      <c r="AY56" s="53" cm="1">
        <f t="array" aca="1" ref="AY56" ca="1">AV56*CELL("contents",$Q56)</f>
        <v>0</v>
      </c>
      <c r="AZ56" s="2"/>
      <c r="BA56" s="2"/>
      <c r="BB56" s="2"/>
      <c r="BC56" s="4"/>
      <c r="BD56" s="14"/>
      <c r="BE56" s="14">
        <v>9000</v>
      </c>
      <c r="BF56" s="14">
        <v>3600</v>
      </c>
      <c r="BG56" s="14"/>
      <c r="BH56" s="14"/>
      <c r="BI56" s="4"/>
      <c r="BJ56" s="14"/>
      <c r="BK56" s="14"/>
      <c r="BL56" s="2">
        <f t="shared" si="44"/>
        <v>0</v>
      </c>
      <c r="BM56" s="51">
        <f t="shared" si="45"/>
        <v>0</v>
      </c>
      <c r="BN56" s="53">
        <f>IF($G56="Labor Hours",AZ56*$K56*(1+$M56)*$ER56,AZ56)</f>
        <v>0</v>
      </c>
      <c r="BO56" s="53">
        <f>IF($G56="Labor Hours",BA56*$K56*(1+$M56)*$ER56,BA56)</f>
        <v>0</v>
      </c>
      <c r="BP56" s="53">
        <f>IF($G56="Labor Hours",BB56*$K56*(1+$M56)*$ER56,BB56)</f>
        <v>0</v>
      </c>
      <c r="BQ56" s="53">
        <f>IF($G56="Labor Hours",BC56*$K56*(1+$M56)*$ER56,BC56)</f>
        <v>0</v>
      </c>
      <c r="BR56" s="53">
        <f>IF($G56="Labor Hours",BD56*$K56*(1+$M56)*$ER56,BD56)</f>
        <v>0</v>
      </c>
      <c r="BS56" s="53">
        <f>IF($G56="Labor Hours",BE56*$K56*(1+$M56)*$ER56,BE56)</f>
        <v>9000</v>
      </c>
      <c r="BT56" s="53">
        <f>IF($G56="Labor Hours",BF56*$K56*(1+$M56)*$ER56,BF56)</f>
        <v>3600</v>
      </c>
      <c r="BU56" s="53">
        <f>IF($G56="Labor Hours",BG56*$K56*(1+$M56)*$ER56,BG56)</f>
        <v>0</v>
      </c>
      <c r="BV56" s="53">
        <f>IF($G56="Labor Hours",BH56*$K56*(1+$M56)*$ER56,BH56)</f>
        <v>0</v>
      </c>
      <c r="BW56" s="53">
        <f>IF($G56="Labor Hours",BI56*$K56*(1+$M56)*$ER56,BI56)</f>
        <v>0</v>
      </c>
      <c r="BX56" s="53">
        <f>IF($G56="Labor Hours",BJ56*$K56*(1+$M56)*$ER56,BJ56)</f>
        <v>0</v>
      </c>
      <c r="BY56" s="53">
        <f>IF($G56="Labor Hours",BK56*$K56*(1+$M56)*$ER56,BK56)</f>
        <v>0</v>
      </c>
      <c r="BZ56" s="10">
        <f t="shared" si="46"/>
        <v>12600</v>
      </c>
      <c r="CA56" s="54">
        <f t="shared" si="47"/>
        <v>6678</v>
      </c>
      <c r="CB56" s="10">
        <f t="shared" si="48"/>
        <v>19278</v>
      </c>
      <c r="CC56" s="53" cm="1">
        <f t="array" aca="1" ref="CC56" ca="1">BZ56*CELL("contents",$Q56)</f>
        <v>1134</v>
      </c>
      <c r="CD56" s="53" cm="1">
        <f t="array" aca="1" ref="CD56" ca="1">CA56*CELL("contents",$Q56)</f>
        <v>601.02</v>
      </c>
      <c r="CE56" s="4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>
        <f t="shared" si="49"/>
        <v>0</v>
      </c>
      <c r="CR56" s="51">
        <f t="shared" si="50"/>
        <v>0</v>
      </c>
      <c r="CS56" s="53">
        <f>IF($G56="Labor Hours",CE56*$K56*(1+$M56)*$ES56,CE56)</f>
        <v>0</v>
      </c>
      <c r="CT56" s="53">
        <f>IF($G56="Labor Hours",CF56*$K56*(1+$M56)*$ES56,CF56)</f>
        <v>0</v>
      </c>
      <c r="CU56" s="53">
        <f>IF($G56="Labor Hours",CG56*$K56*(1+$M56)*$ES56,CG56)</f>
        <v>0</v>
      </c>
      <c r="CV56" s="53">
        <f>IF($G56="Labor Hours",CH56*$K56*(1+$M56)*$ES56,CH56)</f>
        <v>0</v>
      </c>
      <c r="CW56" s="53">
        <f>IF($G56="Labor Hours",CI56*$K56*(1+$M56)*$ES56,CI56)</f>
        <v>0</v>
      </c>
      <c r="CX56" s="53">
        <f>IF($G56="Labor Hours",CJ56*$K56*(1+$M56)*$ES56,CJ56)</f>
        <v>0</v>
      </c>
      <c r="CY56" s="53">
        <f>IF($G56="Labor Hours",CK56*$K56*(1+$M56)*$ES56,CK56)</f>
        <v>0</v>
      </c>
      <c r="CZ56" s="53">
        <f>IF($G56="Labor Hours",CL56*$K56*(1+$M56)*$ES56,CL56)</f>
        <v>0</v>
      </c>
      <c r="DA56" s="53">
        <f>IF($G56="Labor Hours",CM56*$K56*(1+$M56)*$ES56,CM56)</f>
        <v>0</v>
      </c>
      <c r="DB56" s="53">
        <f>IF($G56="Labor Hours",CN56*$K56*(1+$M56)*$ES56,CN56)</f>
        <v>0</v>
      </c>
      <c r="DC56" s="53">
        <f>IF($G56="Labor Hours",CO56*$K56*(1+$M56)*$ES56,CO56)</f>
        <v>0</v>
      </c>
      <c r="DD56" s="53">
        <f>IF($G56="Labor Hours",CP56*$K56*(1+$M56)*$ES56,CP56)</f>
        <v>0</v>
      </c>
      <c r="DE56" s="10">
        <f t="shared" si="51"/>
        <v>0</v>
      </c>
      <c r="DF56" s="54">
        <f t="shared" si="52"/>
        <v>0</v>
      </c>
      <c r="DG56" s="10">
        <f t="shared" si="53"/>
        <v>0</v>
      </c>
      <c r="DH56" s="53" cm="1">
        <f t="array" aca="1" ref="DH56" ca="1">DE56*CELL("contents",$Q56)</f>
        <v>0</v>
      </c>
      <c r="DI56" s="53" cm="1">
        <f t="array" aca="1" ref="DI56" ca="1">DF56*CELL("contents",$Q56)</f>
        <v>0</v>
      </c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>
        <f t="shared" si="54"/>
        <v>0</v>
      </c>
      <c r="DW56" s="51">
        <f t="shared" si="55"/>
        <v>0</v>
      </c>
      <c r="DX56" s="53">
        <f>IF($G56="Labor Hours",DJ56*$K56*(1+$M56)*$ET56,DJ56)</f>
        <v>0</v>
      </c>
      <c r="DY56" s="53">
        <f>IF($G56="Labor Hours",DK56*$K56*(1+$M56)*$ET56,DK56)</f>
        <v>0</v>
      </c>
      <c r="DZ56" s="53">
        <f>IF($G56="Labor Hours",DL56*$K56*(1+$M56)*$ET56,DL56)</f>
        <v>0</v>
      </c>
      <c r="EA56" s="53">
        <f>IF($G56="Labor Hours",DM56*$K56*(1+$M56)*$ET56,DM56)</f>
        <v>0</v>
      </c>
      <c r="EB56" s="53">
        <f>IF($G56="Labor Hours",DN56*$K56*(1+$M56)*$ET56,DN56)</f>
        <v>0</v>
      </c>
      <c r="EC56" s="53">
        <f>IF($G56="Labor Hours",DO56*$K56*(1+$M56)*$ET56,DO56)</f>
        <v>0</v>
      </c>
      <c r="ED56" s="53">
        <f>IF($G56="Labor Hours",DP56*$K56*(1+$M56)*$ET56,DP56)</f>
        <v>0</v>
      </c>
      <c r="EE56" s="53">
        <f>IF($G56="Labor Hours",DQ56*$K56*(1+$M56)*$ET56,DQ56)</f>
        <v>0</v>
      </c>
      <c r="EF56" s="53">
        <f>IF($G56="Labor Hours",DR56*$K56*(1+$M56)*$ET56,DR56)</f>
        <v>0</v>
      </c>
      <c r="EG56" s="53">
        <f>IF($G56="Labor Hours",DS56*$K56*(1+$M56)*$ET56,DS56)</f>
        <v>0</v>
      </c>
      <c r="EH56" s="53">
        <f>IF($G56="Labor Hours",DT56*$K56*(1+$M56)*$ET56,DT56)</f>
        <v>0</v>
      </c>
      <c r="EI56" s="53">
        <f>IF($G56="Labor Hours",DU56*$K56*(1+$M56)*$ET56,DU56)</f>
        <v>0</v>
      </c>
      <c r="EJ56" s="10">
        <f t="shared" si="56"/>
        <v>0</v>
      </c>
      <c r="EK56" s="54">
        <f t="shared" si="57"/>
        <v>0</v>
      </c>
      <c r="EL56" s="10">
        <f t="shared" si="58"/>
        <v>0</v>
      </c>
      <c r="EM56" s="53" cm="1">
        <f t="array" aca="1" ref="EM56" ca="1">EJ56*CELL("contents",$Q56)</f>
        <v>0</v>
      </c>
      <c r="EN56" s="53" cm="1">
        <f t="array" aca="1" ref="EN56" ca="1">EK56*CELL("contents",$Q56)</f>
        <v>0</v>
      </c>
      <c r="EO56" s="11">
        <f t="shared" si="59"/>
        <v>19278</v>
      </c>
      <c r="EP56" s="2">
        <v>1</v>
      </c>
      <c r="EQ56" s="2">
        <f t="shared" ref="EQ56:ET56" si="100">EP56*1.0215</f>
        <v>1.0215000000000001</v>
      </c>
      <c r="ER56" s="2">
        <f t="shared" si="100"/>
        <v>1.0434622500000001</v>
      </c>
      <c r="ES56" s="2">
        <f t="shared" si="100"/>
        <v>1.0658966883750003</v>
      </c>
      <c r="ET56" s="2">
        <f t="shared" si="100"/>
        <v>1.0888134671750629</v>
      </c>
      <c r="EU56" s="53">
        <f>IF($G56="Labor Hours",$K56*$AG56*EQ56,0)</f>
        <v>0</v>
      </c>
      <c r="EV56" s="53">
        <f t="shared" si="61"/>
        <v>0</v>
      </c>
      <c r="EW56" s="69">
        <f>IF($G56="Labor Hours",$K56*$CQ56*ES56,0)</f>
        <v>0</v>
      </c>
      <c r="EX56" s="69">
        <f>IF($G56="Labor Hours",$K56*$DV56*ET56,0)</f>
        <v>0</v>
      </c>
      <c r="EY56" s="9">
        <f t="shared" si="63"/>
        <v>0</v>
      </c>
      <c r="EZ56" s="9">
        <f t="shared" si="38"/>
        <v>0</v>
      </c>
      <c r="FA56" s="9">
        <f t="shared" si="39"/>
        <v>0</v>
      </c>
      <c r="FB56" s="9">
        <f t="shared" si="40"/>
        <v>0</v>
      </c>
      <c r="FC56" t="s">
        <v>1534</v>
      </c>
    </row>
    <row r="57" spans="1:159" x14ac:dyDescent="0.25">
      <c r="A57" s="2">
        <v>1.2</v>
      </c>
      <c r="B57" s="2" t="s">
        <v>265</v>
      </c>
      <c r="C57" s="4" t="s">
        <v>157</v>
      </c>
      <c r="D57" s="2" t="s">
        <v>266</v>
      </c>
      <c r="E57" s="5" t="s">
        <v>266</v>
      </c>
      <c r="F57" s="2" t="s">
        <v>260</v>
      </c>
      <c r="G57" s="4" t="s">
        <v>257</v>
      </c>
      <c r="H57" s="6" t="s">
        <v>257</v>
      </c>
      <c r="I57" s="4"/>
      <c r="J57" s="7" t="s">
        <v>261</v>
      </c>
      <c r="K57" s="75"/>
      <c r="L57" s="80">
        <v>1</v>
      </c>
      <c r="M57" s="56">
        <v>0</v>
      </c>
      <c r="N57" s="86">
        <v>0.53</v>
      </c>
      <c r="O57" s="6" t="s">
        <v>155</v>
      </c>
      <c r="P57" s="2" t="s">
        <v>156</v>
      </c>
      <c r="Q57" s="216">
        <f>VLOOKUP(P57,Contingencies!$A$2:$D$7,4,FALSE)</f>
        <v>0.09</v>
      </c>
      <c r="R57" s="53">
        <f t="shared" si="4"/>
        <v>1735.02</v>
      </c>
      <c r="S57" s="67">
        <f t="shared" si="5"/>
        <v>919.56060000000002</v>
      </c>
      <c r="T57" s="4" t="s">
        <v>262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f>IF(G57="Labor Hours",SUM(U57:AF57),0)</f>
        <v>0</v>
      </c>
      <c r="AH57" s="51">
        <f t="shared" si="41"/>
        <v>0</v>
      </c>
      <c r="AI57" s="53">
        <f>IF($G57="Labor Hours",U57*$K57*(1+$M57)*$EQ57,U57)</f>
        <v>0</v>
      </c>
      <c r="AJ57" s="53">
        <f>IF($G57="Labor Hours",V57*$K57*(1+$M57)*$EQ57,V57)</f>
        <v>0</v>
      </c>
      <c r="AK57" s="53">
        <f>IF($G57="Labor Hours",W57*$K57*(1+$M57)*$EQ57,W57)</f>
        <v>0</v>
      </c>
      <c r="AL57" s="53">
        <f>IF($G57="Labor Hours",X57*$K57*(1+$M57)*$EQ57,X57)</f>
        <v>0</v>
      </c>
      <c r="AM57" s="53">
        <f>IF($G57="Labor Hours",Y57*$K57*(1+$M57)*$EQ57,Y57)</f>
        <v>0</v>
      </c>
      <c r="AN57" s="53">
        <f>IF($G57="Labor Hours",Z57*$K57*(1+$M57)*$EQ57,Z57)</f>
        <v>0</v>
      </c>
      <c r="AO57" s="53">
        <f>IF($G57="Labor Hours",AA57*$K57*(1+$M57)*$EQ57,AA57)</f>
        <v>0</v>
      </c>
      <c r="AP57" s="53">
        <f>IF($G57="Labor Hours",AB57*$K57*(1+$M57)*$EQ57,AB57)</f>
        <v>0</v>
      </c>
      <c r="AQ57" s="53">
        <f>IF($G57="Labor Hours",AC57*$K57*(1+$M57)*$EQ57,AC57)</f>
        <v>0</v>
      </c>
      <c r="AR57" s="53">
        <f>IF($G57="Labor Hours",AD57*$K57*(1+$M57)*$EQ57,AD57)</f>
        <v>0</v>
      </c>
      <c r="AS57" s="53">
        <f>IF($G57="Labor Hours",AE57*$K57*(1+$M57)*$EQ57,AE57)</f>
        <v>0</v>
      </c>
      <c r="AT57" s="53">
        <f>IF($G57="Labor Hours",AF57*$K57*(1+$M57)*$EQ57,AF57)</f>
        <v>0</v>
      </c>
      <c r="AU57" s="10">
        <f t="shared" si="42"/>
        <v>0</v>
      </c>
      <c r="AV57" s="54">
        <f>IF(G57="CapEx",0,AU57*N57)</f>
        <v>0</v>
      </c>
      <c r="AW57" s="10">
        <f t="shared" si="43"/>
        <v>0</v>
      </c>
      <c r="AX57" s="53" cm="1">
        <f t="array" aca="1" ref="AX57" ca="1">AU57*CELL("contents",$Q57)</f>
        <v>0</v>
      </c>
      <c r="AY57" s="53" cm="1">
        <f t="array" aca="1" ref="AY57" ca="1">AV57*CELL("contents",$Q57)</f>
        <v>0</v>
      </c>
      <c r="AZ57" s="2"/>
      <c r="BA57" s="2"/>
      <c r="BB57" s="2"/>
      <c r="BC57" s="2"/>
      <c r="BD57" s="18"/>
      <c r="BE57" s="2"/>
      <c r="BF57" s="2"/>
      <c r="BG57" s="2"/>
      <c r="BH57" s="2"/>
      <c r="BI57" s="2"/>
      <c r="BJ57" s="18"/>
      <c r="BK57" s="18"/>
      <c r="BL57" s="2">
        <f t="shared" si="44"/>
        <v>0</v>
      </c>
      <c r="BM57" s="51">
        <f t="shared" si="45"/>
        <v>0</v>
      </c>
      <c r="BN57" s="53">
        <f>IF($G57="Labor Hours",AZ57*$K57*(1+$M57)*$ER57,AZ57)</f>
        <v>0</v>
      </c>
      <c r="BO57" s="53">
        <f>IF($G57="Labor Hours",BA57*$K57*(1+$M57)*$ER57,BA57)</f>
        <v>0</v>
      </c>
      <c r="BP57" s="53">
        <f>IF($G57="Labor Hours",BB57*$K57*(1+$M57)*$ER57,BB57)</f>
        <v>0</v>
      </c>
      <c r="BQ57" s="53">
        <f>IF($G57="Labor Hours",BC57*$K57*(1+$M57)*$ER57,BC57)</f>
        <v>0</v>
      </c>
      <c r="BR57" s="53">
        <f>IF($G57="Labor Hours",BD57*$K57*(1+$M57)*$ER57,BD57)</f>
        <v>0</v>
      </c>
      <c r="BS57" s="53">
        <f>IF($G57="Labor Hours",BE57*$K57*(1+$M57)*$ER57,BE57)</f>
        <v>0</v>
      </c>
      <c r="BT57" s="53">
        <f>IF($G57="Labor Hours",BF57*$K57*(1+$M57)*$ER57,BF57)</f>
        <v>0</v>
      </c>
      <c r="BU57" s="53">
        <f>IF($G57="Labor Hours",BG57*$K57*(1+$M57)*$ER57,BG57)</f>
        <v>0</v>
      </c>
      <c r="BV57" s="53">
        <f>IF($G57="Labor Hours",BH57*$K57*(1+$M57)*$ER57,BH57)</f>
        <v>0</v>
      </c>
      <c r="BW57" s="53">
        <f>IF($G57="Labor Hours",BI57*$K57*(1+$M57)*$ER57,BI57)</f>
        <v>0</v>
      </c>
      <c r="BX57" s="53">
        <f>IF($G57="Labor Hours",BJ57*$K57*(1+$M57)*$ER57,BJ57)</f>
        <v>0</v>
      </c>
      <c r="BY57" s="53">
        <f>IF($G57="Labor Hours",BK57*$K57*(1+$M57)*$ER57,BK57)</f>
        <v>0</v>
      </c>
      <c r="BZ57" s="10">
        <f t="shared" si="46"/>
        <v>0</v>
      </c>
      <c r="CA57" s="54">
        <f t="shared" si="47"/>
        <v>0</v>
      </c>
      <c r="CB57" s="10">
        <f t="shared" si="48"/>
        <v>0</v>
      </c>
      <c r="CC57" s="53" cm="1">
        <f t="array" aca="1" ref="CC57" ca="1">BZ57*CELL("contents",$Q57)</f>
        <v>0</v>
      </c>
      <c r="CD57" s="53" cm="1">
        <f t="array" aca="1" ref="CD57" ca="1">CA57*CELL("contents",$Q57)</f>
        <v>0</v>
      </c>
      <c r="CE57" s="2"/>
      <c r="CF57" s="2"/>
      <c r="CG57" s="2"/>
      <c r="CH57" s="4"/>
      <c r="CI57" s="4"/>
      <c r="CJ57" s="14">
        <v>9000</v>
      </c>
      <c r="CK57" s="14">
        <v>3600</v>
      </c>
      <c r="CL57" s="14"/>
      <c r="CM57" s="14"/>
      <c r="CN57" s="4"/>
      <c r="CO57" s="4"/>
      <c r="CP57" s="4"/>
      <c r="CQ57" s="2">
        <f t="shared" si="49"/>
        <v>0</v>
      </c>
      <c r="CR57" s="51">
        <f t="shared" si="50"/>
        <v>0</v>
      </c>
      <c r="CS57" s="53">
        <f>IF($G57="Labor Hours",CE57*$K57*(1+$M57)*$ES57,CE57)</f>
        <v>0</v>
      </c>
      <c r="CT57" s="53">
        <f>IF($G57="Labor Hours",CF57*$K57*(1+$M57)*$ES57,CF57)</f>
        <v>0</v>
      </c>
      <c r="CU57" s="53">
        <f>IF($G57="Labor Hours",CG57*$K57*(1+$M57)*$ES57,CG57)</f>
        <v>0</v>
      </c>
      <c r="CV57" s="53">
        <f>IF($G57="Labor Hours",CH57*$K57*(1+$M57)*$ES57,CH57)</f>
        <v>0</v>
      </c>
      <c r="CW57" s="53">
        <f>IF($G57="Labor Hours",CI57*$K57*(1+$M57)*$ES57,CI57)</f>
        <v>0</v>
      </c>
      <c r="CX57" s="53">
        <f>IF($G57="Labor Hours",CJ57*$K57*(1+$M57)*$ES57,CJ57)</f>
        <v>9000</v>
      </c>
      <c r="CY57" s="53">
        <f>IF($G57="Labor Hours",CK57*$K57*(1+$M57)*$ES57,CK57)</f>
        <v>3600</v>
      </c>
      <c r="CZ57" s="53">
        <f>IF($G57="Labor Hours",CL57*$K57*(1+$M57)*$ES57,CL57)</f>
        <v>0</v>
      </c>
      <c r="DA57" s="53">
        <f>IF($G57="Labor Hours",CM57*$K57*(1+$M57)*$ES57,CM57)</f>
        <v>0</v>
      </c>
      <c r="DB57" s="53">
        <f>IF($G57="Labor Hours",CN57*$K57*(1+$M57)*$ES57,CN57)</f>
        <v>0</v>
      </c>
      <c r="DC57" s="53">
        <f>IF($G57="Labor Hours",CO57*$K57*(1+$M57)*$ES57,CO57)</f>
        <v>0</v>
      </c>
      <c r="DD57" s="53">
        <f>IF($G57="Labor Hours",CP57*$K57*(1+$M57)*$ES57,CP57)</f>
        <v>0</v>
      </c>
      <c r="DE57" s="10">
        <f t="shared" si="51"/>
        <v>12600</v>
      </c>
      <c r="DF57" s="54">
        <f t="shared" si="52"/>
        <v>6678</v>
      </c>
      <c r="DG57" s="10">
        <f t="shared" si="53"/>
        <v>19278</v>
      </c>
      <c r="DH57" s="53" cm="1">
        <f t="array" aca="1" ref="DH57" ca="1">DE57*CELL("contents",$Q57)</f>
        <v>1134</v>
      </c>
      <c r="DI57" s="53" cm="1">
        <f t="array" aca="1" ref="DI57" ca="1">DF57*CELL("contents",$Q57)</f>
        <v>601.02</v>
      </c>
      <c r="DJ57" s="4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>
        <f t="shared" si="54"/>
        <v>0</v>
      </c>
      <c r="DW57" s="51">
        <f t="shared" si="55"/>
        <v>0</v>
      </c>
      <c r="DX57" s="53">
        <f>IF($G57="Labor Hours",DJ57*$K57*(1+$M57)*$ET57,DJ57)</f>
        <v>0</v>
      </c>
      <c r="DY57" s="53">
        <f>IF($G57="Labor Hours",DK57*$K57*(1+$M57)*$ET57,DK57)</f>
        <v>0</v>
      </c>
      <c r="DZ57" s="53">
        <f>IF($G57="Labor Hours",DL57*$K57*(1+$M57)*$ET57,DL57)</f>
        <v>0</v>
      </c>
      <c r="EA57" s="53">
        <f>IF($G57="Labor Hours",DM57*$K57*(1+$M57)*$ET57,DM57)</f>
        <v>0</v>
      </c>
      <c r="EB57" s="53">
        <f>IF($G57="Labor Hours",DN57*$K57*(1+$M57)*$ET57,DN57)</f>
        <v>0</v>
      </c>
      <c r="EC57" s="53">
        <f>IF($G57="Labor Hours",DO57*$K57*(1+$M57)*$ET57,DO57)</f>
        <v>0</v>
      </c>
      <c r="ED57" s="53">
        <f>IF($G57="Labor Hours",DP57*$K57*(1+$M57)*$ET57,DP57)</f>
        <v>0</v>
      </c>
      <c r="EE57" s="53">
        <f>IF($G57="Labor Hours",DQ57*$K57*(1+$M57)*$ET57,DQ57)</f>
        <v>0</v>
      </c>
      <c r="EF57" s="53">
        <f>IF($G57="Labor Hours",DR57*$K57*(1+$M57)*$ET57,DR57)</f>
        <v>0</v>
      </c>
      <c r="EG57" s="53">
        <f>IF($G57="Labor Hours",DS57*$K57*(1+$M57)*$ET57,DS57)</f>
        <v>0</v>
      </c>
      <c r="EH57" s="53">
        <f>IF($G57="Labor Hours",DT57*$K57*(1+$M57)*$ET57,DT57)</f>
        <v>0</v>
      </c>
      <c r="EI57" s="53">
        <f>IF($G57="Labor Hours",DU57*$K57*(1+$M57)*$ET57,DU57)</f>
        <v>0</v>
      </c>
      <c r="EJ57" s="10">
        <f t="shared" si="56"/>
        <v>0</v>
      </c>
      <c r="EK57" s="54">
        <f t="shared" si="57"/>
        <v>0</v>
      </c>
      <c r="EL57" s="10">
        <f t="shared" si="58"/>
        <v>0</v>
      </c>
      <c r="EM57" s="53" cm="1">
        <f t="array" aca="1" ref="EM57" ca="1">EJ57*CELL("contents",$Q57)</f>
        <v>0</v>
      </c>
      <c r="EN57" s="53" cm="1">
        <f t="array" aca="1" ref="EN57" ca="1">EK57*CELL("contents",$Q57)</f>
        <v>0</v>
      </c>
      <c r="EO57" s="11">
        <f t="shared" si="59"/>
        <v>19278</v>
      </c>
      <c r="EP57" s="2">
        <v>1</v>
      </c>
      <c r="EQ57" s="2">
        <f t="shared" ref="EQ57:ET57" si="101">EP57*1.0215</f>
        <v>1.0215000000000001</v>
      </c>
      <c r="ER57" s="2">
        <f t="shared" si="101"/>
        <v>1.0434622500000001</v>
      </c>
      <c r="ES57" s="2">
        <f t="shared" si="101"/>
        <v>1.0658966883750003</v>
      </c>
      <c r="ET57" s="2">
        <f t="shared" si="101"/>
        <v>1.0888134671750629</v>
      </c>
      <c r="EU57" s="53">
        <f>IF($G57="Labor Hours",$K57*$AG57*EQ57,0)</f>
        <v>0</v>
      </c>
      <c r="EV57" s="53">
        <f t="shared" si="61"/>
        <v>0</v>
      </c>
      <c r="EW57" s="69">
        <f>IF($G57="Labor Hours",$K57*$CQ57*ES57,0)</f>
        <v>0</v>
      </c>
      <c r="EX57" s="69">
        <f>IF($G57="Labor Hours",$K57*$DV57*ET57,0)</f>
        <v>0</v>
      </c>
      <c r="EY57" s="9">
        <f t="shared" si="63"/>
        <v>0</v>
      </c>
      <c r="EZ57" s="9">
        <f t="shared" si="38"/>
        <v>0</v>
      </c>
      <c r="FA57" s="9">
        <f t="shared" si="39"/>
        <v>0</v>
      </c>
      <c r="FB57" s="9">
        <f t="shared" si="40"/>
        <v>0</v>
      </c>
      <c r="FC57" t="s">
        <v>1534</v>
      </c>
    </row>
    <row r="58" spans="1:159" ht="25.5" x14ac:dyDescent="0.25">
      <c r="A58" s="2">
        <v>1.2</v>
      </c>
      <c r="B58" s="2" t="s">
        <v>270</v>
      </c>
      <c r="C58" s="4" t="s">
        <v>157</v>
      </c>
      <c r="D58" s="2" t="s">
        <v>271</v>
      </c>
      <c r="E58" s="5" t="s">
        <v>271</v>
      </c>
      <c r="F58" s="2"/>
      <c r="G58" s="4" t="s">
        <v>151</v>
      </c>
      <c r="H58" s="6" t="s">
        <v>163</v>
      </c>
      <c r="I58" s="4" t="s">
        <v>167</v>
      </c>
      <c r="J58" s="7" t="s">
        <v>154</v>
      </c>
      <c r="K58" s="75">
        <v>115</v>
      </c>
      <c r="L58" s="81">
        <v>115</v>
      </c>
      <c r="M58" s="56">
        <v>0</v>
      </c>
      <c r="N58" s="86">
        <v>0</v>
      </c>
      <c r="O58" s="6" t="s">
        <v>155</v>
      </c>
      <c r="P58" s="2" t="s">
        <v>173</v>
      </c>
      <c r="Q58" s="216">
        <f>VLOOKUP(P58,Contingencies!$A$2:$D$7,4,FALSE)</f>
        <v>0.125</v>
      </c>
      <c r="R58" s="53">
        <f t="shared" si="4"/>
        <v>234.94500000000002</v>
      </c>
      <c r="S58" s="67">
        <f t="shared" si="5"/>
        <v>0</v>
      </c>
      <c r="T58" s="4"/>
      <c r="U58" s="4">
        <v>16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f>IF(G58="Labor Hours",SUM(U58:AF58),0)</f>
        <v>16</v>
      </c>
      <c r="AH58" s="51">
        <f t="shared" si="41"/>
        <v>0.10666666666666666</v>
      </c>
      <c r="AI58" s="53">
        <f>IF($G58="Labor Hours",U58*$K58*(1+$M58)*$EQ58,U58)</f>
        <v>1879.5600000000002</v>
      </c>
      <c r="AJ58" s="53">
        <f>IF($G58="Labor Hours",V58*$K58*(1+$M58)*$EQ58,V58)</f>
        <v>0</v>
      </c>
      <c r="AK58" s="53">
        <f>IF($G58="Labor Hours",W58*$K58*(1+$M58)*$EQ58,W58)</f>
        <v>0</v>
      </c>
      <c r="AL58" s="53">
        <f>IF($G58="Labor Hours",X58*$K58*(1+$M58)*$EQ58,X58)</f>
        <v>0</v>
      </c>
      <c r="AM58" s="53">
        <f>IF($G58="Labor Hours",Y58*$K58*(1+$M58)*$EQ58,Y58)</f>
        <v>0</v>
      </c>
      <c r="AN58" s="53">
        <f>IF($G58="Labor Hours",Z58*$K58*(1+$M58)*$EQ58,Z58)</f>
        <v>0</v>
      </c>
      <c r="AO58" s="53">
        <f>IF($G58="Labor Hours",AA58*$K58*(1+$M58)*$EQ58,AA58)</f>
        <v>0</v>
      </c>
      <c r="AP58" s="53">
        <f>IF($G58="Labor Hours",AB58*$K58*(1+$M58)*$EQ58,AB58)</f>
        <v>0</v>
      </c>
      <c r="AQ58" s="53">
        <f>IF($G58="Labor Hours",AC58*$K58*(1+$M58)*$EQ58,AC58)</f>
        <v>0</v>
      </c>
      <c r="AR58" s="53">
        <f>IF($G58="Labor Hours",AD58*$K58*(1+$M58)*$EQ58,AD58)</f>
        <v>0</v>
      </c>
      <c r="AS58" s="53">
        <f>IF($G58="Labor Hours",AE58*$K58*(1+$M58)*$EQ58,AE58)</f>
        <v>0</v>
      </c>
      <c r="AT58" s="53">
        <f>IF($G58="Labor Hours",AF58*$K58*(1+$M58)*$EQ58,AF58)</f>
        <v>0</v>
      </c>
      <c r="AU58" s="10">
        <f t="shared" si="42"/>
        <v>1879.5600000000002</v>
      </c>
      <c r="AV58" s="54">
        <f>IF(G58="CapEx",0,AU58*N58)</f>
        <v>0</v>
      </c>
      <c r="AW58" s="10">
        <f t="shared" si="43"/>
        <v>1879.5600000000002</v>
      </c>
      <c r="AX58" s="53" cm="1">
        <f t="array" aca="1" ref="AX58" ca="1">AU58*CELL("contents",$Q58)</f>
        <v>234.94500000000002</v>
      </c>
      <c r="AY58" s="53" cm="1">
        <f t="array" aca="1" ref="AY58" ca="1">AV58*CELL("contents",$Q58)</f>
        <v>0</v>
      </c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>
        <f t="shared" si="44"/>
        <v>0</v>
      </c>
      <c r="BM58" s="51">
        <f t="shared" si="45"/>
        <v>0</v>
      </c>
      <c r="BN58" s="53">
        <f>IF($G58="Labor Hours",AZ58*$K58*(1+$M58)*$ER58,AZ58)</f>
        <v>0</v>
      </c>
      <c r="BO58" s="53">
        <f>IF($G58="Labor Hours",BA58*$K58*(1+$M58)*$ER58,BA58)</f>
        <v>0</v>
      </c>
      <c r="BP58" s="53">
        <f>IF($G58="Labor Hours",BB58*$K58*(1+$M58)*$ER58,BB58)</f>
        <v>0</v>
      </c>
      <c r="BQ58" s="53">
        <f>IF($G58="Labor Hours",BC58*$K58*(1+$M58)*$ER58,BC58)</f>
        <v>0</v>
      </c>
      <c r="BR58" s="53">
        <f>IF($G58="Labor Hours",BD58*$K58*(1+$M58)*$ER58,BD58)</f>
        <v>0</v>
      </c>
      <c r="BS58" s="53">
        <f>IF($G58="Labor Hours",BE58*$K58*(1+$M58)*$ER58,BE58)</f>
        <v>0</v>
      </c>
      <c r="BT58" s="53">
        <f>IF($G58="Labor Hours",BF58*$K58*(1+$M58)*$ER58,BF58)</f>
        <v>0</v>
      </c>
      <c r="BU58" s="53">
        <f>IF($G58="Labor Hours",BG58*$K58*(1+$M58)*$ER58,BG58)</f>
        <v>0</v>
      </c>
      <c r="BV58" s="53">
        <f>IF($G58="Labor Hours",BH58*$K58*(1+$M58)*$ER58,BH58)</f>
        <v>0</v>
      </c>
      <c r="BW58" s="53">
        <f>IF($G58="Labor Hours",BI58*$K58*(1+$M58)*$ER58,BI58)</f>
        <v>0</v>
      </c>
      <c r="BX58" s="53">
        <f>IF($G58="Labor Hours",BJ58*$K58*(1+$M58)*$ER58,BJ58)</f>
        <v>0</v>
      </c>
      <c r="BY58" s="53">
        <f>IF($G58="Labor Hours",BK58*$K58*(1+$M58)*$ER58,BK58)</f>
        <v>0</v>
      </c>
      <c r="BZ58" s="10">
        <f t="shared" si="46"/>
        <v>0</v>
      </c>
      <c r="CA58" s="54">
        <f t="shared" si="47"/>
        <v>0</v>
      </c>
      <c r="CB58" s="10">
        <f t="shared" si="48"/>
        <v>0</v>
      </c>
      <c r="CC58" s="53" cm="1">
        <f t="array" aca="1" ref="CC58" ca="1">BZ58*CELL("contents",$Q58)</f>
        <v>0</v>
      </c>
      <c r="CD58" s="53" cm="1">
        <f t="array" aca="1" ref="CD58" ca="1">CA58*CELL("contents",$Q58)</f>
        <v>0</v>
      </c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>
        <f t="shared" si="49"/>
        <v>0</v>
      </c>
      <c r="CR58" s="51">
        <f t="shared" si="50"/>
        <v>0</v>
      </c>
      <c r="CS58" s="53">
        <f>IF($G58="Labor Hours",CE58*$K58*(1+$M58)*$ES58,CE58)</f>
        <v>0</v>
      </c>
      <c r="CT58" s="53">
        <f>IF($G58="Labor Hours",CF58*$K58*(1+$M58)*$ES58,CF58)</f>
        <v>0</v>
      </c>
      <c r="CU58" s="53">
        <f>IF($G58="Labor Hours",CG58*$K58*(1+$M58)*$ES58,CG58)</f>
        <v>0</v>
      </c>
      <c r="CV58" s="53">
        <f>IF($G58="Labor Hours",CH58*$K58*(1+$M58)*$ES58,CH58)</f>
        <v>0</v>
      </c>
      <c r="CW58" s="53">
        <f>IF($G58="Labor Hours",CI58*$K58*(1+$M58)*$ES58,CI58)</f>
        <v>0</v>
      </c>
      <c r="CX58" s="53">
        <f>IF($G58="Labor Hours",CJ58*$K58*(1+$M58)*$ES58,CJ58)</f>
        <v>0</v>
      </c>
      <c r="CY58" s="53">
        <f>IF($G58="Labor Hours",CK58*$K58*(1+$M58)*$ES58,CK58)</f>
        <v>0</v>
      </c>
      <c r="CZ58" s="53">
        <f>IF($G58="Labor Hours",CL58*$K58*(1+$M58)*$ES58,CL58)</f>
        <v>0</v>
      </c>
      <c r="DA58" s="53">
        <f>IF($G58="Labor Hours",CM58*$K58*(1+$M58)*$ES58,CM58)</f>
        <v>0</v>
      </c>
      <c r="DB58" s="53">
        <f>IF($G58="Labor Hours",CN58*$K58*(1+$M58)*$ES58,CN58)</f>
        <v>0</v>
      </c>
      <c r="DC58" s="53">
        <f>IF($G58="Labor Hours",CO58*$K58*(1+$M58)*$ES58,CO58)</f>
        <v>0</v>
      </c>
      <c r="DD58" s="53">
        <f>IF($G58="Labor Hours",CP58*$K58*(1+$M58)*$ES58,CP58)</f>
        <v>0</v>
      </c>
      <c r="DE58" s="10">
        <f t="shared" si="51"/>
        <v>0</v>
      </c>
      <c r="DF58" s="54">
        <f t="shared" si="52"/>
        <v>0</v>
      </c>
      <c r="DG58" s="10">
        <f t="shared" si="53"/>
        <v>0</v>
      </c>
      <c r="DH58" s="53" cm="1">
        <f t="array" aca="1" ref="DH58" ca="1">DE58*CELL("contents",$Q58)</f>
        <v>0</v>
      </c>
      <c r="DI58" s="53" cm="1">
        <f t="array" aca="1" ref="DI58" ca="1">DF58*CELL("contents",$Q58)</f>
        <v>0</v>
      </c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>
        <f t="shared" si="54"/>
        <v>0</v>
      </c>
      <c r="DW58" s="51">
        <f t="shared" si="55"/>
        <v>0</v>
      </c>
      <c r="DX58" s="53">
        <f>IF($G58="Labor Hours",DJ58*$K58*(1+$M58)*$ET58,DJ58)</f>
        <v>0</v>
      </c>
      <c r="DY58" s="53">
        <f>IF($G58="Labor Hours",DK58*$K58*(1+$M58)*$ET58,DK58)</f>
        <v>0</v>
      </c>
      <c r="DZ58" s="53">
        <f>IF($G58="Labor Hours",DL58*$K58*(1+$M58)*$ET58,DL58)</f>
        <v>0</v>
      </c>
      <c r="EA58" s="53">
        <f>IF($G58="Labor Hours",DM58*$K58*(1+$M58)*$ET58,DM58)</f>
        <v>0</v>
      </c>
      <c r="EB58" s="53">
        <f>IF($G58="Labor Hours",DN58*$K58*(1+$M58)*$ET58,DN58)</f>
        <v>0</v>
      </c>
      <c r="EC58" s="53">
        <f>IF($G58="Labor Hours",DO58*$K58*(1+$M58)*$ET58,DO58)</f>
        <v>0</v>
      </c>
      <c r="ED58" s="53">
        <f>IF($G58="Labor Hours",DP58*$K58*(1+$M58)*$ET58,DP58)</f>
        <v>0</v>
      </c>
      <c r="EE58" s="53">
        <f>IF($G58="Labor Hours",DQ58*$K58*(1+$M58)*$ET58,DQ58)</f>
        <v>0</v>
      </c>
      <c r="EF58" s="53">
        <f>IF($G58="Labor Hours",DR58*$K58*(1+$M58)*$ET58,DR58)</f>
        <v>0</v>
      </c>
      <c r="EG58" s="53">
        <f>IF($G58="Labor Hours",DS58*$K58*(1+$M58)*$ET58,DS58)</f>
        <v>0</v>
      </c>
      <c r="EH58" s="53">
        <f>IF($G58="Labor Hours",DT58*$K58*(1+$M58)*$ET58,DT58)</f>
        <v>0</v>
      </c>
      <c r="EI58" s="53">
        <f>IF($G58="Labor Hours",DU58*$K58*(1+$M58)*$ET58,DU58)</f>
        <v>0</v>
      </c>
      <c r="EJ58" s="10">
        <f t="shared" si="56"/>
        <v>0</v>
      </c>
      <c r="EK58" s="54">
        <f t="shared" si="57"/>
        <v>0</v>
      </c>
      <c r="EL58" s="10">
        <f t="shared" si="58"/>
        <v>0</v>
      </c>
      <c r="EM58" s="53" cm="1">
        <f t="array" aca="1" ref="EM58" ca="1">EJ58*CELL("contents",$Q58)</f>
        <v>0</v>
      </c>
      <c r="EN58" s="53" cm="1">
        <f t="array" aca="1" ref="EN58" ca="1">EK58*CELL("contents",$Q58)</f>
        <v>0</v>
      </c>
      <c r="EO58" s="11">
        <f t="shared" si="59"/>
        <v>1879.5600000000002</v>
      </c>
      <c r="EP58" s="2">
        <v>1</v>
      </c>
      <c r="EQ58" s="2">
        <f t="shared" ref="EQ58:ET58" si="102">EP58*1.0215</f>
        <v>1.0215000000000001</v>
      </c>
      <c r="ER58" s="2">
        <f t="shared" si="102"/>
        <v>1.0434622500000001</v>
      </c>
      <c r="ES58" s="2">
        <f t="shared" si="102"/>
        <v>1.0658966883750003</v>
      </c>
      <c r="ET58" s="2">
        <f t="shared" si="102"/>
        <v>1.0888134671750629</v>
      </c>
      <c r="EU58" s="53">
        <f>IF($G58="Labor Hours",$K58*$AG58*EQ58,0)</f>
        <v>1879.5600000000002</v>
      </c>
      <c r="EV58" s="53">
        <f t="shared" si="61"/>
        <v>0</v>
      </c>
      <c r="EW58" s="69">
        <f>IF($G58="Labor Hours",$K58*$CQ58*ES58,0)</f>
        <v>0</v>
      </c>
      <c r="EX58" s="69">
        <f>IF($G58="Labor Hours",$K58*$DV58*ET58,0)</f>
        <v>0</v>
      </c>
      <c r="EY58" s="9">
        <f t="shared" si="63"/>
        <v>0</v>
      </c>
      <c r="EZ58" s="9">
        <f t="shared" si="38"/>
        <v>0</v>
      </c>
      <c r="FA58" s="9">
        <f t="shared" si="39"/>
        <v>0</v>
      </c>
      <c r="FB58" s="9">
        <f t="shared" si="40"/>
        <v>0</v>
      </c>
      <c r="FC58" t="s">
        <v>1534</v>
      </c>
    </row>
    <row r="59" spans="1:159" ht="25.5" x14ac:dyDescent="0.25">
      <c r="A59" s="2">
        <v>1.2</v>
      </c>
      <c r="B59" s="2" t="s">
        <v>270</v>
      </c>
      <c r="C59" s="4" t="s">
        <v>157</v>
      </c>
      <c r="D59" s="2" t="s">
        <v>271</v>
      </c>
      <c r="E59" s="5" t="s">
        <v>271</v>
      </c>
      <c r="F59" s="2"/>
      <c r="G59" s="4" t="s">
        <v>267</v>
      </c>
      <c r="H59" s="6" t="s">
        <v>267</v>
      </c>
      <c r="I59" s="4"/>
      <c r="J59" s="7" t="s">
        <v>154</v>
      </c>
      <c r="K59" s="75"/>
      <c r="L59" s="80">
        <v>1</v>
      </c>
      <c r="M59" s="56">
        <v>0</v>
      </c>
      <c r="N59" s="86">
        <v>0.53</v>
      </c>
      <c r="O59" s="6" t="s">
        <v>155</v>
      </c>
      <c r="P59" s="2" t="s">
        <v>173</v>
      </c>
      <c r="Q59" s="216">
        <f>VLOOKUP(P59,Contingencies!$A$2:$D$7,4,FALSE)</f>
        <v>0.125</v>
      </c>
      <c r="R59" s="53">
        <f t="shared" si="4"/>
        <v>160.26750000000001</v>
      </c>
      <c r="S59" s="67">
        <f t="shared" si="5"/>
        <v>84.941775000000007</v>
      </c>
      <c r="T59" s="4" t="s">
        <v>272</v>
      </c>
      <c r="U59" s="4">
        <v>838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f>IF(G59="Labor Hours",SUM(U59:AF59),0)</f>
        <v>0</v>
      </c>
      <c r="AH59" s="51">
        <f t="shared" si="41"/>
        <v>0</v>
      </c>
      <c r="AI59" s="53">
        <f>IF($G59="Labor Hours",U59*$K59*(1+$M59)*$EQ59,U59)</f>
        <v>838</v>
      </c>
      <c r="AJ59" s="53">
        <f>IF($G59="Labor Hours",V59*$K59*(1+$M59)*$EQ59,V59)</f>
        <v>0</v>
      </c>
      <c r="AK59" s="53">
        <f>IF($G59="Labor Hours",W59*$K59*(1+$M59)*$EQ59,W59)</f>
        <v>0</v>
      </c>
      <c r="AL59" s="53">
        <f>IF($G59="Labor Hours",X59*$K59*(1+$M59)*$EQ59,X59)</f>
        <v>0</v>
      </c>
      <c r="AM59" s="53">
        <f>IF($G59="Labor Hours",Y59*$K59*(1+$M59)*$EQ59,Y59)</f>
        <v>0</v>
      </c>
      <c r="AN59" s="53">
        <f>IF($G59="Labor Hours",Z59*$K59*(1+$M59)*$EQ59,Z59)</f>
        <v>0</v>
      </c>
      <c r="AO59" s="53">
        <f>IF($G59="Labor Hours",AA59*$K59*(1+$M59)*$EQ59,AA59)</f>
        <v>0</v>
      </c>
      <c r="AP59" s="53">
        <f>IF($G59="Labor Hours",AB59*$K59*(1+$M59)*$EQ59,AB59)</f>
        <v>0</v>
      </c>
      <c r="AQ59" s="53">
        <f>IF($G59="Labor Hours",AC59*$K59*(1+$M59)*$EQ59,AC59)</f>
        <v>0</v>
      </c>
      <c r="AR59" s="53">
        <f>IF($G59="Labor Hours",AD59*$K59*(1+$M59)*$EQ59,AD59)</f>
        <v>0</v>
      </c>
      <c r="AS59" s="53">
        <f>IF($G59="Labor Hours",AE59*$K59*(1+$M59)*$EQ59,AE59)</f>
        <v>0</v>
      </c>
      <c r="AT59" s="53">
        <f>IF($G59="Labor Hours",AF59*$K59*(1+$M59)*$EQ59,AF59)</f>
        <v>0</v>
      </c>
      <c r="AU59" s="10">
        <f t="shared" si="42"/>
        <v>838</v>
      </c>
      <c r="AV59" s="54">
        <f>IF(G59="CapEx",0,AU59*N59)</f>
        <v>444.14000000000004</v>
      </c>
      <c r="AW59" s="10">
        <f t="shared" si="43"/>
        <v>1282.1400000000001</v>
      </c>
      <c r="AX59" s="53" cm="1">
        <f t="array" aca="1" ref="AX59" ca="1">AU59*CELL("contents",$Q59)</f>
        <v>104.75</v>
      </c>
      <c r="AY59" s="53" cm="1">
        <f t="array" aca="1" ref="AY59" ca="1">AV59*CELL("contents",$Q59)</f>
        <v>55.517500000000005</v>
      </c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>
        <f t="shared" si="44"/>
        <v>0</v>
      </c>
      <c r="BM59" s="51">
        <f t="shared" si="45"/>
        <v>0</v>
      </c>
      <c r="BN59" s="53">
        <f>IF($G59="Labor Hours",AZ59*$K59*(1+$M59)*$ER59,AZ59)</f>
        <v>0</v>
      </c>
      <c r="BO59" s="53">
        <f>IF($G59="Labor Hours",BA59*$K59*(1+$M59)*$ER59,BA59)</f>
        <v>0</v>
      </c>
      <c r="BP59" s="53">
        <f>IF($G59="Labor Hours",BB59*$K59*(1+$M59)*$ER59,BB59)</f>
        <v>0</v>
      </c>
      <c r="BQ59" s="53">
        <f>IF($G59="Labor Hours",BC59*$K59*(1+$M59)*$ER59,BC59)</f>
        <v>0</v>
      </c>
      <c r="BR59" s="53">
        <f>IF($G59="Labor Hours",BD59*$K59*(1+$M59)*$ER59,BD59)</f>
        <v>0</v>
      </c>
      <c r="BS59" s="53">
        <f>IF($G59="Labor Hours",BE59*$K59*(1+$M59)*$ER59,BE59)</f>
        <v>0</v>
      </c>
      <c r="BT59" s="53">
        <f>IF($G59="Labor Hours",BF59*$K59*(1+$M59)*$ER59,BF59)</f>
        <v>0</v>
      </c>
      <c r="BU59" s="53">
        <f>IF($G59="Labor Hours",BG59*$K59*(1+$M59)*$ER59,BG59)</f>
        <v>0</v>
      </c>
      <c r="BV59" s="53">
        <f>IF($G59="Labor Hours",BH59*$K59*(1+$M59)*$ER59,BH59)</f>
        <v>0</v>
      </c>
      <c r="BW59" s="53">
        <f>IF($G59="Labor Hours",BI59*$K59*(1+$M59)*$ER59,BI59)</f>
        <v>0</v>
      </c>
      <c r="BX59" s="53">
        <f>IF($G59="Labor Hours",BJ59*$K59*(1+$M59)*$ER59,BJ59)</f>
        <v>0</v>
      </c>
      <c r="BY59" s="53">
        <f>IF($G59="Labor Hours",BK59*$K59*(1+$M59)*$ER59,BK59)</f>
        <v>0</v>
      </c>
      <c r="BZ59" s="10">
        <f t="shared" si="46"/>
        <v>0</v>
      </c>
      <c r="CA59" s="54">
        <f t="shared" si="47"/>
        <v>0</v>
      </c>
      <c r="CB59" s="10">
        <f t="shared" si="48"/>
        <v>0</v>
      </c>
      <c r="CC59" s="53" cm="1">
        <f t="array" aca="1" ref="CC59" ca="1">BZ59*CELL("contents",$Q59)</f>
        <v>0</v>
      </c>
      <c r="CD59" s="53" cm="1">
        <f t="array" aca="1" ref="CD59" ca="1">CA59*CELL("contents",$Q59)</f>
        <v>0</v>
      </c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>
        <f t="shared" si="49"/>
        <v>0</v>
      </c>
      <c r="CR59" s="51">
        <f t="shared" si="50"/>
        <v>0</v>
      </c>
      <c r="CS59" s="53">
        <f>IF($G59="Labor Hours",CE59*$K59*(1+$M59)*$ES59,CE59)</f>
        <v>0</v>
      </c>
      <c r="CT59" s="53">
        <f>IF($G59="Labor Hours",CF59*$K59*(1+$M59)*$ES59,CF59)</f>
        <v>0</v>
      </c>
      <c r="CU59" s="53">
        <f>IF($G59="Labor Hours",CG59*$K59*(1+$M59)*$ES59,CG59)</f>
        <v>0</v>
      </c>
      <c r="CV59" s="53">
        <f>IF($G59="Labor Hours",CH59*$K59*(1+$M59)*$ES59,CH59)</f>
        <v>0</v>
      </c>
      <c r="CW59" s="53">
        <f>IF($G59="Labor Hours",CI59*$K59*(1+$M59)*$ES59,CI59)</f>
        <v>0</v>
      </c>
      <c r="CX59" s="53">
        <f>IF($G59="Labor Hours",CJ59*$K59*(1+$M59)*$ES59,CJ59)</f>
        <v>0</v>
      </c>
      <c r="CY59" s="53">
        <f>IF($G59="Labor Hours",CK59*$K59*(1+$M59)*$ES59,CK59)</f>
        <v>0</v>
      </c>
      <c r="CZ59" s="53">
        <f>IF($G59="Labor Hours",CL59*$K59*(1+$M59)*$ES59,CL59)</f>
        <v>0</v>
      </c>
      <c r="DA59" s="53">
        <f>IF($G59="Labor Hours",CM59*$K59*(1+$M59)*$ES59,CM59)</f>
        <v>0</v>
      </c>
      <c r="DB59" s="53">
        <f>IF($G59="Labor Hours",CN59*$K59*(1+$M59)*$ES59,CN59)</f>
        <v>0</v>
      </c>
      <c r="DC59" s="53">
        <f>IF($G59="Labor Hours",CO59*$K59*(1+$M59)*$ES59,CO59)</f>
        <v>0</v>
      </c>
      <c r="DD59" s="53">
        <f>IF($G59="Labor Hours",CP59*$K59*(1+$M59)*$ES59,CP59)</f>
        <v>0</v>
      </c>
      <c r="DE59" s="10">
        <f t="shared" si="51"/>
        <v>0</v>
      </c>
      <c r="DF59" s="54">
        <f t="shared" si="52"/>
        <v>0</v>
      </c>
      <c r="DG59" s="10">
        <f t="shared" si="53"/>
        <v>0</v>
      </c>
      <c r="DH59" s="53" cm="1">
        <f t="array" aca="1" ref="DH59" ca="1">DE59*CELL("contents",$Q59)</f>
        <v>0</v>
      </c>
      <c r="DI59" s="53" cm="1">
        <f t="array" aca="1" ref="DI59" ca="1">DF59*CELL("contents",$Q59)</f>
        <v>0</v>
      </c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>
        <f t="shared" si="54"/>
        <v>0</v>
      </c>
      <c r="DW59" s="51">
        <f t="shared" si="55"/>
        <v>0</v>
      </c>
      <c r="DX59" s="53">
        <f>IF($G59="Labor Hours",DJ59*$K59*(1+$M59)*$ET59,DJ59)</f>
        <v>0</v>
      </c>
      <c r="DY59" s="53">
        <f>IF($G59="Labor Hours",DK59*$K59*(1+$M59)*$ET59,DK59)</f>
        <v>0</v>
      </c>
      <c r="DZ59" s="53">
        <f>IF($G59="Labor Hours",DL59*$K59*(1+$M59)*$ET59,DL59)</f>
        <v>0</v>
      </c>
      <c r="EA59" s="53">
        <f>IF($G59="Labor Hours",DM59*$K59*(1+$M59)*$ET59,DM59)</f>
        <v>0</v>
      </c>
      <c r="EB59" s="53">
        <f>IF($G59="Labor Hours",DN59*$K59*(1+$M59)*$ET59,DN59)</f>
        <v>0</v>
      </c>
      <c r="EC59" s="53">
        <f>IF($G59="Labor Hours",DO59*$K59*(1+$M59)*$ET59,DO59)</f>
        <v>0</v>
      </c>
      <c r="ED59" s="53">
        <f>IF($G59="Labor Hours",DP59*$K59*(1+$M59)*$ET59,DP59)</f>
        <v>0</v>
      </c>
      <c r="EE59" s="53">
        <f>IF($G59="Labor Hours",DQ59*$K59*(1+$M59)*$ET59,DQ59)</f>
        <v>0</v>
      </c>
      <c r="EF59" s="53">
        <f>IF($G59="Labor Hours",DR59*$K59*(1+$M59)*$ET59,DR59)</f>
        <v>0</v>
      </c>
      <c r="EG59" s="53">
        <f>IF($G59="Labor Hours",DS59*$K59*(1+$M59)*$ET59,DS59)</f>
        <v>0</v>
      </c>
      <c r="EH59" s="53">
        <f>IF($G59="Labor Hours",DT59*$K59*(1+$M59)*$ET59,DT59)</f>
        <v>0</v>
      </c>
      <c r="EI59" s="53">
        <f>IF($G59="Labor Hours",DU59*$K59*(1+$M59)*$ET59,DU59)</f>
        <v>0</v>
      </c>
      <c r="EJ59" s="10">
        <f t="shared" si="56"/>
        <v>0</v>
      </c>
      <c r="EK59" s="54">
        <f t="shared" si="57"/>
        <v>0</v>
      </c>
      <c r="EL59" s="10">
        <f t="shared" si="58"/>
        <v>0</v>
      </c>
      <c r="EM59" s="53" cm="1">
        <f t="array" aca="1" ref="EM59" ca="1">EJ59*CELL("contents",$Q59)</f>
        <v>0</v>
      </c>
      <c r="EN59" s="53" cm="1">
        <f t="array" aca="1" ref="EN59" ca="1">EK59*CELL("contents",$Q59)</f>
        <v>0</v>
      </c>
      <c r="EO59" s="11">
        <f t="shared" si="59"/>
        <v>1282.1400000000001</v>
      </c>
      <c r="EP59" s="2">
        <v>1</v>
      </c>
      <c r="EQ59" s="2">
        <f t="shared" ref="EQ59:ET59" si="103">EP59*1.0215</f>
        <v>1.0215000000000001</v>
      </c>
      <c r="ER59" s="2">
        <f t="shared" si="103"/>
        <v>1.0434622500000001</v>
      </c>
      <c r="ES59" s="2">
        <f t="shared" si="103"/>
        <v>1.0658966883750003</v>
      </c>
      <c r="ET59" s="2">
        <f t="shared" si="103"/>
        <v>1.0888134671750629</v>
      </c>
      <c r="EU59" s="53">
        <f>IF($G59="Labor Hours",$K59*$AG59*EQ59,0)</f>
        <v>0</v>
      </c>
      <c r="EV59" s="53">
        <f t="shared" si="61"/>
        <v>0</v>
      </c>
      <c r="EW59" s="69">
        <f>IF($G59="Labor Hours",$K59*$CQ59*ES59,0)</f>
        <v>0</v>
      </c>
      <c r="EX59" s="69">
        <f>IF($G59="Labor Hours",$K59*$DV59*ET59,0)</f>
        <v>0</v>
      </c>
      <c r="EY59" s="9">
        <f t="shared" si="63"/>
        <v>0</v>
      </c>
      <c r="EZ59" s="9">
        <f t="shared" si="38"/>
        <v>0</v>
      </c>
      <c r="FA59" s="9">
        <f t="shared" si="39"/>
        <v>0</v>
      </c>
      <c r="FB59" s="9">
        <f t="shared" si="40"/>
        <v>0</v>
      </c>
      <c r="FC59" t="s">
        <v>1534</v>
      </c>
    </row>
    <row r="60" spans="1:159" x14ac:dyDescent="0.25">
      <c r="A60" s="2">
        <v>1.2</v>
      </c>
      <c r="B60" s="2" t="s">
        <v>273</v>
      </c>
      <c r="C60" s="4" t="s">
        <v>157</v>
      </c>
      <c r="D60" s="2" t="s">
        <v>274</v>
      </c>
      <c r="E60" s="15" t="s">
        <v>274</v>
      </c>
      <c r="F60" s="2"/>
      <c r="G60" s="4" t="s">
        <v>151</v>
      </c>
      <c r="H60" s="6" t="s">
        <v>163</v>
      </c>
      <c r="I60" s="4" t="s">
        <v>269</v>
      </c>
      <c r="J60" s="7" t="s">
        <v>154</v>
      </c>
      <c r="K60" s="75">
        <v>77</v>
      </c>
      <c r="L60" s="81">
        <v>77</v>
      </c>
      <c r="M60" s="56">
        <v>0</v>
      </c>
      <c r="N60" s="86">
        <v>0</v>
      </c>
      <c r="O60" s="6" t="s">
        <v>155</v>
      </c>
      <c r="P60" s="2" t="s">
        <v>173</v>
      </c>
      <c r="Q60" s="216">
        <f>VLOOKUP(P60,Contingencies!$A$2:$D$7,4,FALSE)</f>
        <v>0.125</v>
      </c>
      <c r="R60" s="53">
        <f t="shared" si="4"/>
        <v>294.958125</v>
      </c>
      <c r="S60" s="67">
        <f t="shared" si="5"/>
        <v>0</v>
      </c>
      <c r="T60" s="4"/>
      <c r="U60" s="4">
        <v>30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f>IF(G60="Labor Hours",SUM(U60:AF60),0)</f>
        <v>30</v>
      </c>
      <c r="AH60" s="51">
        <f t="shared" si="41"/>
        <v>0.2</v>
      </c>
      <c r="AI60" s="53">
        <f>IF($G60="Labor Hours",U60*$K60*(1+$M60)*$EQ60,U60)</f>
        <v>2359.665</v>
      </c>
      <c r="AJ60" s="53">
        <f>IF($G60="Labor Hours",V60*$K60*(1+$M60)*$EQ60,V60)</f>
        <v>0</v>
      </c>
      <c r="AK60" s="53">
        <f>IF($G60="Labor Hours",W60*$K60*(1+$M60)*$EQ60,W60)</f>
        <v>0</v>
      </c>
      <c r="AL60" s="53">
        <f>IF($G60="Labor Hours",X60*$K60*(1+$M60)*$EQ60,X60)</f>
        <v>0</v>
      </c>
      <c r="AM60" s="53">
        <f>IF($G60="Labor Hours",Y60*$K60*(1+$M60)*$EQ60,Y60)</f>
        <v>0</v>
      </c>
      <c r="AN60" s="53">
        <f>IF($G60="Labor Hours",Z60*$K60*(1+$M60)*$EQ60,Z60)</f>
        <v>0</v>
      </c>
      <c r="AO60" s="53">
        <f>IF($G60="Labor Hours",AA60*$K60*(1+$M60)*$EQ60,AA60)</f>
        <v>0</v>
      </c>
      <c r="AP60" s="53">
        <f>IF($G60="Labor Hours",AB60*$K60*(1+$M60)*$EQ60,AB60)</f>
        <v>0</v>
      </c>
      <c r="AQ60" s="53">
        <f>IF($G60="Labor Hours",AC60*$K60*(1+$M60)*$EQ60,AC60)</f>
        <v>0</v>
      </c>
      <c r="AR60" s="53">
        <f>IF($G60="Labor Hours",AD60*$K60*(1+$M60)*$EQ60,AD60)</f>
        <v>0</v>
      </c>
      <c r="AS60" s="53">
        <f>IF($G60="Labor Hours",AE60*$K60*(1+$M60)*$EQ60,AE60)</f>
        <v>0</v>
      </c>
      <c r="AT60" s="53">
        <f>IF($G60="Labor Hours",AF60*$K60*(1+$M60)*$EQ60,AF60)</f>
        <v>0</v>
      </c>
      <c r="AU60" s="10">
        <f t="shared" si="42"/>
        <v>2359.665</v>
      </c>
      <c r="AV60" s="54">
        <f>IF(G60="CapEx",0,AU60*N60)</f>
        <v>0</v>
      </c>
      <c r="AW60" s="10">
        <f t="shared" si="43"/>
        <v>2359.665</v>
      </c>
      <c r="AX60" s="53" cm="1">
        <f t="array" aca="1" ref="AX60" ca="1">AU60*CELL("contents",$Q60)</f>
        <v>294.958125</v>
      </c>
      <c r="AY60" s="53" cm="1">
        <f t="array" aca="1" ref="AY60" ca="1">AV60*CELL("contents",$Q60)</f>
        <v>0</v>
      </c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>
        <f t="shared" si="44"/>
        <v>0</v>
      </c>
      <c r="BM60" s="51">
        <f t="shared" si="45"/>
        <v>0</v>
      </c>
      <c r="BN60" s="53">
        <f>IF($G60="Labor Hours",AZ60*$K60*(1+$M60)*$ER60,AZ60)</f>
        <v>0</v>
      </c>
      <c r="BO60" s="53">
        <f>IF($G60="Labor Hours",BA60*$K60*(1+$M60)*$ER60,BA60)</f>
        <v>0</v>
      </c>
      <c r="BP60" s="53">
        <f>IF($G60="Labor Hours",BB60*$K60*(1+$M60)*$ER60,BB60)</f>
        <v>0</v>
      </c>
      <c r="BQ60" s="53">
        <f>IF($G60="Labor Hours",BC60*$K60*(1+$M60)*$ER60,BC60)</f>
        <v>0</v>
      </c>
      <c r="BR60" s="53">
        <f>IF($G60="Labor Hours",BD60*$K60*(1+$M60)*$ER60,BD60)</f>
        <v>0</v>
      </c>
      <c r="BS60" s="53">
        <f>IF($G60="Labor Hours",BE60*$K60*(1+$M60)*$ER60,BE60)</f>
        <v>0</v>
      </c>
      <c r="BT60" s="53">
        <f>IF($G60="Labor Hours",BF60*$K60*(1+$M60)*$ER60,BF60)</f>
        <v>0</v>
      </c>
      <c r="BU60" s="53">
        <f>IF($G60="Labor Hours",BG60*$K60*(1+$M60)*$ER60,BG60)</f>
        <v>0</v>
      </c>
      <c r="BV60" s="53">
        <f>IF($G60="Labor Hours",BH60*$K60*(1+$M60)*$ER60,BH60)</f>
        <v>0</v>
      </c>
      <c r="BW60" s="53">
        <f>IF($G60="Labor Hours",BI60*$K60*(1+$M60)*$ER60,BI60)</f>
        <v>0</v>
      </c>
      <c r="BX60" s="53">
        <f>IF($G60="Labor Hours",BJ60*$K60*(1+$M60)*$ER60,BJ60)</f>
        <v>0</v>
      </c>
      <c r="BY60" s="53">
        <f>IF($G60="Labor Hours",BK60*$K60*(1+$M60)*$ER60,BK60)</f>
        <v>0</v>
      </c>
      <c r="BZ60" s="10">
        <f t="shared" si="46"/>
        <v>0</v>
      </c>
      <c r="CA60" s="54">
        <f t="shared" si="47"/>
        <v>0</v>
      </c>
      <c r="CB60" s="10">
        <f t="shared" si="48"/>
        <v>0</v>
      </c>
      <c r="CC60" s="53" cm="1">
        <f t="array" aca="1" ref="CC60" ca="1">BZ60*CELL("contents",$Q60)</f>
        <v>0</v>
      </c>
      <c r="CD60" s="53" cm="1">
        <f t="array" aca="1" ref="CD60" ca="1">CA60*CELL("contents",$Q60)</f>
        <v>0</v>
      </c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>
        <f t="shared" si="49"/>
        <v>0</v>
      </c>
      <c r="CR60" s="51">
        <f t="shared" si="50"/>
        <v>0</v>
      </c>
      <c r="CS60" s="53">
        <f>IF($G60="Labor Hours",CE60*$K60*(1+$M60)*$ES60,CE60)</f>
        <v>0</v>
      </c>
      <c r="CT60" s="53">
        <f>IF($G60="Labor Hours",CF60*$K60*(1+$M60)*$ES60,CF60)</f>
        <v>0</v>
      </c>
      <c r="CU60" s="53">
        <f>IF($G60="Labor Hours",CG60*$K60*(1+$M60)*$ES60,CG60)</f>
        <v>0</v>
      </c>
      <c r="CV60" s="53">
        <f>IF($G60="Labor Hours",CH60*$K60*(1+$M60)*$ES60,CH60)</f>
        <v>0</v>
      </c>
      <c r="CW60" s="53">
        <f>IF($G60="Labor Hours",CI60*$K60*(1+$M60)*$ES60,CI60)</f>
        <v>0</v>
      </c>
      <c r="CX60" s="53">
        <f>IF($G60="Labor Hours",CJ60*$K60*(1+$M60)*$ES60,CJ60)</f>
        <v>0</v>
      </c>
      <c r="CY60" s="53">
        <f>IF($G60="Labor Hours",CK60*$K60*(1+$M60)*$ES60,CK60)</f>
        <v>0</v>
      </c>
      <c r="CZ60" s="53">
        <f>IF($G60="Labor Hours",CL60*$K60*(1+$M60)*$ES60,CL60)</f>
        <v>0</v>
      </c>
      <c r="DA60" s="53">
        <f>IF($G60="Labor Hours",CM60*$K60*(1+$M60)*$ES60,CM60)</f>
        <v>0</v>
      </c>
      <c r="DB60" s="53">
        <f>IF($G60="Labor Hours",CN60*$K60*(1+$M60)*$ES60,CN60)</f>
        <v>0</v>
      </c>
      <c r="DC60" s="53">
        <f>IF($G60="Labor Hours",CO60*$K60*(1+$M60)*$ES60,CO60)</f>
        <v>0</v>
      </c>
      <c r="DD60" s="53">
        <f>IF($G60="Labor Hours",CP60*$K60*(1+$M60)*$ES60,CP60)</f>
        <v>0</v>
      </c>
      <c r="DE60" s="10">
        <f t="shared" si="51"/>
        <v>0</v>
      </c>
      <c r="DF60" s="54">
        <f t="shared" si="52"/>
        <v>0</v>
      </c>
      <c r="DG60" s="10">
        <f t="shared" si="53"/>
        <v>0</v>
      </c>
      <c r="DH60" s="53" cm="1">
        <f t="array" aca="1" ref="DH60" ca="1">DE60*CELL("contents",$Q60)</f>
        <v>0</v>
      </c>
      <c r="DI60" s="53" cm="1">
        <f t="array" aca="1" ref="DI60" ca="1">DF60*CELL("contents",$Q60)</f>
        <v>0</v>
      </c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>
        <f t="shared" si="54"/>
        <v>0</v>
      </c>
      <c r="DW60" s="51">
        <f t="shared" si="55"/>
        <v>0</v>
      </c>
      <c r="DX60" s="53">
        <f>IF($G60="Labor Hours",DJ60*$K60*(1+$M60)*$ET60,DJ60)</f>
        <v>0</v>
      </c>
      <c r="DY60" s="53">
        <f>IF($G60="Labor Hours",DK60*$K60*(1+$M60)*$ET60,DK60)</f>
        <v>0</v>
      </c>
      <c r="DZ60" s="53">
        <f>IF($G60="Labor Hours",DL60*$K60*(1+$M60)*$ET60,DL60)</f>
        <v>0</v>
      </c>
      <c r="EA60" s="53">
        <f>IF($G60="Labor Hours",DM60*$K60*(1+$M60)*$ET60,DM60)</f>
        <v>0</v>
      </c>
      <c r="EB60" s="53">
        <f>IF($G60="Labor Hours",DN60*$K60*(1+$M60)*$ET60,DN60)</f>
        <v>0</v>
      </c>
      <c r="EC60" s="53">
        <f>IF($G60="Labor Hours",DO60*$K60*(1+$M60)*$ET60,DO60)</f>
        <v>0</v>
      </c>
      <c r="ED60" s="53">
        <f>IF($G60="Labor Hours",DP60*$K60*(1+$M60)*$ET60,DP60)</f>
        <v>0</v>
      </c>
      <c r="EE60" s="53">
        <f>IF($G60="Labor Hours",DQ60*$K60*(1+$M60)*$ET60,DQ60)</f>
        <v>0</v>
      </c>
      <c r="EF60" s="53">
        <f>IF($G60="Labor Hours",DR60*$K60*(1+$M60)*$ET60,DR60)</f>
        <v>0</v>
      </c>
      <c r="EG60" s="53">
        <f>IF($G60="Labor Hours",DS60*$K60*(1+$M60)*$ET60,DS60)</f>
        <v>0</v>
      </c>
      <c r="EH60" s="53">
        <f>IF($G60="Labor Hours",DT60*$K60*(1+$M60)*$ET60,DT60)</f>
        <v>0</v>
      </c>
      <c r="EI60" s="53">
        <f>IF($G60="Labor Hours",DU60*$K60*(1+$M60)*$ET60,DU60)</f>
        <v>0</v>
      </c>
      <c r="EJ60" s="10">
        <f t="shared" si="56"/>
        <v>0</v>
      </c>
      <c r="EK60" s="54">
        <f t="shared" si="57"/>
        <v>0</v>
      </c>
      <c r="EL60" s="10">
        <f t="shared" si="58"/>
        <v>0</v>
      </c>
      <c r="EM60" s="53" cm="1">
        <f t="array" aca="1" ref="EM60" ca="1">EJ60*CELL("contents",$Q60)</f>
        <v>0</v>
      </c>
      <c r="EN60" s="53" cm="1">
        <f t="array" aca="1" ref="EN60" ca="1">EK60*CELL("contents",$Q60)</f>
        <v>0</v>
      </c>
      <c r="EO60" s="11">
        <f t="shared" si="59"/>
        <v>2359.665</v>
      </c>
      <c r="EP60" s="2">
        <v>1</v>
      </c>
      <c r="EQ60" s="2">
        <f t="shared" ref="EQ60:ET60" si="104">EP60*1.0215</f>
        <v>1.0215000000000001</v>
      </c>
      <c r="ER60" s="2">
        <f t="shared" si="104"/>
        <v>1.0434622500000001</v>
      </c>
      <c r="ES60" s="2">
        <f t="shared" si="104"/>
        <v>1.0658966883750003</v>
      </c>
      <c r="ET60" s="2">
        <f t="shared" si="104"/>
        <v>1.0888134671750629</v>
      </c>
      <c r="EU60" s="53">
        <f>IF($G60="Labor Hours",$K60*$AG60*EQ60,0)</f>
        <v>2359.665</v>
      </c>
      <c r="EV60" s="53">
        <f t="shared" si="61"/>
        <v>0</v>
      </c>
      <c r="EW60" s="69">
        <f>IF($G60="Labor Hours",$K60*$CQ60*ES60,0)</f>
        <v>0</v>
      </c>
      <c r="EX60" s="69">
        <f>IF($G60="Labor Hours",$K60*$DV60*ET60,0)</f>
        <v>0</v>
      </c>
      <c r="EY60" s="9">
        <f t="shared" si="63"/>
        <v>0</v>
      </c>
      <c r="EZ60" s="9">
        <f t="shared" si="38"/>
        <v>0</v>
      </c>
      <c r="FA60" s="9">
        <f t="shared" si="39"/>
        <v>0</v>
      </c>
      <c r="FB60" s="9">
        <f t="shared" si="40"/>
        <v>0</v>
      </c>
      <c r="FC60" t="s">
        <v>1534</v>
      </c>
    </row>
    <row r="61" spans="1:159" x14ac:dyDescent="0.25">
      <c r="A61" s="2">
        <v>1.2</v>
      </c>
      <c r="B61" s="2" t="s">
        <v>273</v>
      </c>
      <c r="C61" s="4" t="s">
        <v>157</v>
      </c>
      <c r="D61" s="2" t="s">
        <v>274</v>
      </c>
      <c r="E61" s="15" t="s">
        <v>274</v>
      </c>
      <c r="F61" s="2"/>
      <c r="G61" s="4" t="s">
        <v>267</v>
      </c>
      <c r="H61" s="6" t="s">
        <v>267</v>
      </c>
      <c r="I61" s="4"/>
      <c r="J61" s="7" t="s">
        <v>154</v>
      </c>
      <c r="K61" s="75"/>
      <c r="L61" s="80">
        <v>1</v>
      </c>
      <c r="M61" s="56">
        <v>0</v>
      </c>
      <c r="N61" s="86">
        <v>0.53</v>
      </c>
      <c r="O61" s="6" t="s">
        <v>155</v>
      </c>
      <c r="P61" s="2" t="s">
        <v>173</v>
      </c>
      <c r="Q61" s="216">
        <f>VLOOKUP(P61,Contingencies!$A$2:$D$7,4,FALSE)</f>
        <v>0.125</v>
      </c>
      <c r="R61" s="53">
        <f t="shared" si="4"/>
        <v>1147.5</v>
      </c>
      <c r="S61" s="67">
        <f t="shared" si="5"/>
        <v>608.17500000000007</v>
      </c>
      <c r="T61" s="4" t="s">
        <v>275</v>
      </c>
      <c r="U61" s="4">
        <v>6000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f>IF(G61="Labor Hours",SUM(U61:AF61),0)</f>
        <v>0</v>
      </c>
      <c r="AH61" s="51">
        <f t="shared" si="41"/>
        <v>0</v>
      </c>
      <c r="AI61" s="53">
        <f>IF($G61="Labor Hours",U61*$K61*(1+$M61)*$EQ61,U61)</f>
        <v>6000</v>
      </c>
      <c r="AJ61" s="53">
        <f>IF($G61="Labor Hours",V61*$K61*(1+$M61)*$EQ61,V61)</f>
        <v>0</v>
      </c>
      <c r="AK61" s="53">
        <f>IF($G61="Labor Hours",W61*$K61*(1+$M61)*$EQ61,W61)</f>
        <v>0</v>
      </c>
      <c r="AL61" s="53">
        <f>IF($G61="Labor Hours",X61*$K61*(1+$M61)*$EQ61,X61)</f>
        <v>0</v>
      </c>
      <c r="AM61" s="53">
        <f>IF($G61="Labor Hours",Y61*$K61*(1+$M61)*$EQ61,Y61)</f>
        <v>0</v>
      </c>
      <c r="AN61" s="53">
        <f>IF($G61="Labor Hours",Z61*$K61*(1+$M61)*$EQ61,Z61)</f>
        <v>0</v>
      </c>
      <c r="AO61" s="53">
        <f>IF($G61="Labor Hours",AA61*$K61*(1+$M61)*$EQ61,AA61)</f>
        <v>0</v>
      </c>
      <c r="AP61" s="53">
        <f>IF($G61="Labor Hours",AB61*$K61*(1+$M61)*$EQ61,AB61)</f>
        <v>0</v>
      </c>
      <c r="AQ61" s="53">
        <f>IF($G61="Labor Hours",AC61*$K61*(1+$M61)*$EQ61,AC61)</f>
        <v>0</v>
      </c>
      <c r="AR61" s="53">
        <f>IF($G61="Labor Hours",AD61*$K61*(1+$M61)*$EQ61,AD61)</f>
        <v>0</v>
      </c>
      <c r="AS61" s="53">
        <f>IF($G61="Labor Hours",AE61*$K61*(1+$M61)*$EQ61,AE61)</f>
        <v>0</v>
      </c>
      <c r="AT61" s="53">
        <f>IF($G61="Labor Hours",AF61*$K61*(1+$M61)*$EQ61,AF61)</f>
        <v>0</v>
      </c>
      <c r="AU61" s="10">
        <f t="shared" si="42"/>
        <v>6000</v>
      </c>
      <c r="AV61" s="54">
        <f>IF(G61="CapEx",0,AU61*N61)</f>
        <v>3180</v>
      </c>
      <c r="AW61" s="10">
        <f t="shared" si="43"/>
        <v>9180</v>
      </c>
      <c r="AX61" s="53" cm="1">
        <f t="array" aca="1" ref="AX61" ca="1">AU61*CELL("contents",$Q61)</f>
        <v>750</v>
      </c>
      <c r="AY61" s="53" cm="1">
        <f t="array" aca="1" ref="AY61" ca="1">AV61*CELL("contents",$Q61)</f>
        <v>397.5</v>
      </c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>
        <f t="shared" si="44"/>
        <v>0</v>
      </c>
      <c r="BM61" s="51">
        <f t="shared" si="45"/>
        <v>0</v>
      </c>
      <c r="BN61" s="53">
        <f>IF($G61="Labor Hours",AZ61*$K61*(1+$M61)*$ER61,AZ61)</f>
        <v>0</v>
      </c>
      <c r="BO61" s="53">
        <f>IF($G61="Labor Hours",BA61*$K61*(1+$M61)*$ER61,BA61)</f>
        <v>0</v>
      </c>
      <c r="BP61" s="53">
        <f>IF($G61="Labor Hours",BB61*$K61*(1+$M61)*$ER61,BB61)</f>
        <v>0</v>
      </c>
      <c r="BQ61" s="53">
        <f>IF($G61="Labor Hours",BC61*$K61*(1+$M61)*$ER61,BC61)</f>
        <v>0</v>
      </c>
      <c r="BR61" s="53">
        <f>IF($G61="Labor Hours",BD61*$K61*(1+$M61)*$ER61,BD61)</f>
        <v>0</v>
      </c>
      <c r="BS61" s="53">
        <f>IF($G61="Labor Hours",BE61*$K61*(1+$M61)*$ER61,BE61)</f>
        <v>0</v>
      </c>
      <c r="BT61" s="53">
        <f>IF($G61="Labor Hours",BF61*$K61*(1+$M61)*$ER61,BF61)</f>
        <v>0</v>
      </c>
      <c r="BU61" s="53">
        <f>IF($G61="Labor Hours",BG61*$K61*(1+$M61)*$ER61,BG61)</f>
        <v>0</v>
      </c>
      <c r="BV61" s="53">
        <f>IF($G61="Labor Hours",BH61*$K61*(1+$M61)*$ER61,BH61)</f>
        <v>0</v>
      </c>
      <c r="BW61" s="53">
        <f>IF($G61="Labor Hours",BI61*$K61*(1+$M61)*$ER61,BI61)</f>
        <v>0</v>
      </c>
      <c r="BX61" s="53">
        <f>IF($G61="Labor Hours",BJ61*$K61*(1+$M61)*$ER61,BJ61)</f>
        <v>0</v>
      </c>
      <c r="BY61" s="53">
        <f>IF($G61="Labor Hours",BK61*$K61*(1+$M61)*$ER61,BK61)</f>
        <v>0</v>
      </c>
      <c r="BZ61" s="10">
        <f t="shared" si="46"/>
        <v>0</v>
      </c>
      <c r="CA61" s="54">
        <f t="shared" si="47"/>
        <v>0</v>
      </c>
      <c r="CB61" s="10">
        <f t="shared" si="48"/>
        <v>0</v>
      </c>
      <c r="CC61" s="53" cm="1">
        <f t="array" aca="1" ref="CC61" ca="1">BZ61*CELL("contents",$Q61)</f>
        <v>0</v>
      </c>
      <c r="CD61" s="53" cm="1">
        <f t="array" aca="1" ref="CD61" ca="1">CA61*CELL("contents",$Q61)</f>
        <v>0</v>
      </c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>
        <f t="shared" si="49"/>
        <v>0</v>
      </c>
      <c r="CR61" s="51">
        <f t="shared" si="50"/>
        <v>0</v>
      </c>
      <c r="CS61" s="53">
        <f>IF($G61="Labor Hours",CE61*$K61*(1+$M61)*$ES61,CE61)</f>
        <v>0</v>
      </c>
      <c r="CT61" s="53">
        <f>IF($G61="Labor Hours",CF61*$K61*(1+$M61)*$ES61,CF61)</f>
        <v>0</v>
      </c>
      <c r="CU61" s="53">
        <f>IF($G61="Labor Hours",CG61*$K61*(1+$M61)*$ES61,CG61)</f>
        <v>0</v>
      </c>
      <c r="CV61" s="53">
        <f>IF($G61="Labor Hours",CH61*$K61*(1+$M61)*$ES61,CH61)</f>
        <v>0</v>
      </c>
      <c r="CW61" s="53">
        <f>IF($G61="Labor Hours",CI61*$K61*(1+$M61)*$ES61,CI61)</f>
        <v>0</v>
      </c>
      <c r="CX61" s="53">
        <f>IF($G61="Labor Hours",CJ61*$K61*(1+$M61)*$ES61,CJ61)</f>
        <v>0</v>
      </c>
      <c r="CY61" s="53">
        <f>IF($G61="Labor Hours",CK61*$K61*(1+$M61)*$ES61,CK61)</f>
        <v>0</v>
      </c>
      <c r="CZ61" s="53">
        <f>IF($G61="Labor Hours",CL61*$K61*(1+$M61)*$ES61,CL61)</f>
        <v>0</v>
      </c>
      <c r="DA61" s="53">
        <f>IF($G61="Labor Hours",CM61*$K61*(1+$M61)*$ES61,CM61)</f>
        <v>0</v>
      </c>
      <c r="DB61" s="53">
        <f>IF($G61="Labor Hours",CN61*$K61*(1+$M61)*$ES61,CN61)</f>
        <v>0</v>
      </c>
      <c r="DC61" s="53">
        <f>IF($G61="Labor Hours",CO61*$K61*(1+$M61)*$ES61,CO61)</f>
        <v>0</v>
      </c>
      <c r="DD61" s="53">
        <f>IF($G61="Labor Hours",CP61*$K61*(1+$M61)*$ES61,CP61)</f>
        <v>0</v>
      </c>
      <c r="DE61" s="10">
        <f t="shared" si="51"/>
        <v>0</v>
      </c>
      <c r="DF61" s="54">
        <f t="shared" si="52"/>
        <v>0</v>
      </c>
      <c r="DG61" s="10">
        <f t="shared" si="53"/>
        <v>0</v>
      </c>
      <c r="DH61" s="53" cm="1">
        <f t="array" aca="1" ref="DH61" ca="1">DE61*CELL("contents",$Q61)</f>
        <v>0</v>
      </c>
      <c r="DI61" s="53" cm="1">
        <f t="array" aca="1" ref="DI61" ca="1">DF61*CELL("contents",$Q61)</f>
        <v>0</v>
      </c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>
        <f t="shared" si="54"/>
        <v>0</v>
      </c>
      <c r="DW61" s="51">
        <f t="shared" si="55"/>
        <v>0</v>
      </c>
      <c r="DX61" s="53">
        <f>IF($G61="Labor Hours",DJ61*$K61*(1+$M61)*$ET61,DJ61)</f>
        <v>0</v>
      </c>
      <c r="DY61" s="53">
        <f>IF($G61="Labor Hours",DK61*$K61*(1+$M61)*$ET61,DK61)</f>
        <v>0</v>
      </c>
      <c r="DZ61" s="53">
        <f>IF($G61="Labor Hours",DL61*$K61*(1+$M61)*$ET61,DL61)</f>
        <v>0</v>
      </c>
      <c r="EA61" s="53">
        <f>IF($G61="Labor Hours",DM61*$K61*(1+$M61)*$ET61,DM61)</f>
        <v>0</v>
      </c>
      <c r="EB61" s="53">
        <f>IF($G61="Labor Hours",DN61*$K61*(1+$M61)*$ET61,DN61)</f>
        <v>0</v>
      </c>
      <c r="EC61" s="53">
        <f>IF($G61="Labor Hours",DO61*$K61*(1+$M61)*$ET61,DO61)</f>
        <v>0</v>
      </c>
      <c r="ED61" s="53">
        <f>IF($G61="Labor Hours",DP61*$K61*(1+$M61)*$ET61,DP61)</f>
        <v>0</v>
      </c>
      <c r="EE61" s="53">
        <f>IF($G61="Labor Hours",DQ61*$K61*(1+$M61)*$ET61,DQ61)</f>
        <v>0</v>
      </c>
      <c r="EF61" s="53">
        <f>IF($G61="Labor Hours",DR61*$K61*(1+$M61)*$ET61,DR61)</f>
        <v>0</v>
      </c>
      <c r="EG61" s="53">
        <f>IF($G61="Labor Hours",DS61*$K61*(1+$M61)*$ET61,DS61)</f>
        <v>0</v>
      </c>
      <c r="EH61" s="53">
        <f>IF($G61="Labor Hours",DT61*$K61*(1+$M61)*$ET61,DT61)</f>
        <v>0</v>
      </c>
      <c r="EI61" s="53">
        <f>IF($G61="Labor Hours",DU61*$K61*(1+$M61)*$ET61,DU61)</f>
        <v>0</v>
      </c>
      <c r="EJ61" s="10">
        <f t="shared" si="56"/>
        <v>0</v>
      </c>
      <c r="EK61" s="54">
        <f t="shared" si="57"/>
        <v>0</v>
      </c>
      <c r="EL61" s="10">
        <f t="shared" si="58"/>
        <v>0</v>
      </c>
      <c r="EM61" s="53" cm="1">
        <f t="array" aca="1" ref="EM61" ca="1">EJ61*CELL("contents",$Q61)</f>
        <v>0</v>
      </c>
      <c r="EN61" s="53" cm="1">
        <f t="array" aca="1" ref="EN61" ca="1">EK61*CELL("contents",$Q61)</f>
        <v>0</v>
      </c>
      <c r="EO61" s="11">
        <f t="shared" si="59"/>
        <v>9180</v>
      </c>
      <c r="EP61" s="2">
        <v>1</v>
      </c>
      <c r="EQ61" s="2">
        <f t="shared" ref="EQ61:ET61" si="105">EP61*1.0215</f>
        <v>1.0215000000000001</v>
      </c>
      <c r="ER61" s="2">
        <f t="shared" si="105"/>
        <v>1.0434622500000001</v>
      </c>
      <c r="ES61" s="2">
        <f t="shared" si="105"/>
        <v>1.0658966883750003</v>
      </c>
      <c r="ET61" s="2">
        <f t="shared" si="105"/>
        <v>1.0888134671750629</v>
      </c>
      <c r="EU61" s="53">
        <f>IF($G61="Labor Hours",$K61*$AG61*EQ61,0)</f>
        <v>0</v>
      </c>
      <c r="EV61" s="53">
        <f t="shared" si="61"/>
        <v>0</v>
      </c>
      <c r="EW61" s="69">
        <f>IF($G61="Labor Hours",$K61*$CQ61*ES61,0)</f>
        <v>0</v>
      </c>
      <c r="EX61" s="69">
        <f>IF($G61="Labor Hours",$K61*$DV61*ET61,0)</f>
        <v>0</v>
      </c>
      <c r="EY61" s="9">
        <f t="shared" si="63"/>
        <v>0</v>
      </c>
      <c r="EZ61" s="9">
        <f t="shared" si="38"/>
        <v>0</v>
      </c>
      <c r="FA61" s="9">
        <f t="shared" si="39"/>
        <v>0</v>
      </c>
      <c r="FB61" s="9">
        <f t="shared" si="40"/>
        <v>0</v>
      </c>
      <c r="FC61" t="s">
        <v>1534</v>
      </c>
    </row>
    <row r="62" spans="1:159" x14ac:dyDescent="0.25">
      <c r="A62" s="2">
        <v>1.2</v>
      </c>
      <c r="B62" s="2" t="s">
        <v>276</v>
      </c>
      <c r="C62" s="4" t="s">
        <v>157</v>
      </c>
      <c r="D62" s="2" t="s">
        <v>277</v>
      </c>
      <c r="E62" s="15" t="s">
        <v>277</v>
      </c>
      <c r="F62" s="2"/>
      <c r="G62" s="4" t="s">
        <v>151</v>
      </c>
      <c r="H62" s="6" t="s">
        <v>163</v>
      </c>
      <c r="I62" s="4" t="s">
        <v>269</v>
      </c>
      <c r="J62" s="7" t="s">
        <v>154</v>
      </c>
      <c r="K62" s="75">
        <v>77</v>
      </c>
      <c r="L62" s="81">
        <v>77</v>
      </c>
      <c r="M62" s="56">
        <v>0</v>
      </c>
      <c r="N62" s="86">
        <v>0</v>
      </c>
      <c r="O62" s="6" t="s">
        <v>155</v>
      </c>
      <c r="P62" s="2" t="s">
        <v>173</v>
      </c>
      <c r="Q62" s="216">
        <f>VLOOKUP(P62,Contingencies!$A$2:$D$7,4,FALSE)</f>
        <v>0.125</v>
      </c>
      <c r="R62" s="53">
        <f t="shared" si="4"/>
        <v>0</v>
      </c>
      <c r="S62" s="67">
        <f t="shared" si="5"/>
        <v>0</v>
      </c>
      <c r="T62" s="4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f>IF(G62="Labor Hours",SUM(U62:AF62),0)</f>
        <v>0</v>
      </c>
      <c r="AH62" s="51">
        <f t="shared" si="41"/>
        <v>0</v>
      </c>
      <c r="AI62" s="53">
        <f>IF($G62="Labor Hours",U62*$K62*(1+$M62)*$EQ62,U62)</f>
        <v>0</v>
      </c>
      <c r="AJ62" s="53">
        <f>IF($G62="Labor Hours",V62*$K62*(1+$M62)*$EQ62,V62)</f>
        <v>0</v>
      </c>
      <c r="AK62" s="53">
        <f>IF($G62="Labor Hours",W62*$K62*(1+$M62)*$EQ62,W62)</f>
        <v>0</v>
      </c>
      <c r="AL62" s="53">
        <f>IF($G62="Labor Hours",X62*$K62*(1+$M62)*$EQ62,X62)</f>
        <v>0</v>
      </c>
      <c r="AM62" s="53">
        <f>IF($G62="Labor Hours",Y62*$K62*(1+$M62)*$EQ62,Y62)</f>
        <v>0</v>
      </c>
      <c r="AN62" s="53">
        <f>IF($G62="Labor Hours",Z62*$K62*(1+$M62)*$EQ62,Z62)</f>
        <v>0</v>
      </c>
      <c r="AO62" s="53">
        <f>IF($G62="Labor Hours",AA62*$K62*(1+$M62)*$EQ62,AA62)</f>
        <v>0</v>
      </c>
      <c r="AP62" s="53">
        <f>IF($G62="Labor Hours",AB62*$K62*(1+$M62)*$EQ62,AB62)</f>
        <v>0</v>
      </c>
      <c r="AQ62" s="53">
        <f>IF($G62="Labor Hours",AC62*$K62*(1+$M62)*$EQ62,AC62)</f>
        <v>0</v>
      </c>
      <c r="AR62" s="53">
        <f>IF($G62="Labor Hours",AD62*$K62*(1+$M62)*$EQ62,AD62)</f>
        <v>0</v>
      </c>
      <c r="AS62" s="53">
        <f>IF($G62="Labor Hours",AE62*$K62*(1+$M62)*$EQ62,AE62)</f>
        <v>0</v>
      </c>
      <c r="AT62" s="53">
        <f>IF($G62="Labor Hours",AF62*$K62*(1+$M62)*$EQ62,AF62)</f>
        <v>0</v>
      </c>
      <c r="AU62" s="10">
        <f t="shared" si="42"/>
        <v>0</v>
      </c>
      <c r="AV62" s="54">
        <f>IF(G62="CapEx",0,AU62*N62)</f>
        <v>0</v>
      </c>
      <c r="AW62" s="10">
        <f t="shared" si="43"/>
        <v>0</v>
      </c>
      <c r="AX62" s="53" cm="1">
        <f t="array" aca="1" ref="AX62" ca="1">AU62*CELL("contents",$Q62)</f>
        <v>0</v>
      </c>
      <c r="AY62" s="53" cm="1">
        <f t="array" aca="1" ref="AY62" ca="1">AV62*CELL("contents",$Q62)</f>
        <v>0</v>
      </c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>
        <f t="shared" si="44"/>
        <v>0</v>
      </c>
      <c r="BM62" s="51">
        <f t="shared" si="45"/>
        <v>0</v>
      </c>
      <c r="BN62" s="53">
        <f>IF($G62="Labor Hours",AZ62*$K62*(1+$M62)*$ER62,AZ62)</f>
        <v>0</v>
      </c>
      <c r="BO62" s="53">
        <f>IF($G62="Labor Hours",BA62*$K62*(1+$M62)*$ER62,BA62)</f>
        <v>0</v>
      </c>
      <c r="BP62" s="53">
        <f>IF($G62="Labor Hours",BB62*$K62*(1+$M62)*$ER62,BB62)</f>
        <v>0</v>
      </c>
      <c r="BQ62" s="53">
        <f>IF($G62="Labor Hours",BC62*$K62*(1+$M62)*$ER62,BC62)</f>
        <v>0</v>
      </c>
      <c r="BR62" s="53">
        <f>IF($G62="Labor Hours",BD62*$K62*(1+$M62)*$ER62,BD62)</f>
        <v>0</v>
      </c>
      <c r="BS62" s="53">
        <f>IF($G62="Labor Hours",BE62*$K62*(1+$M62)*$ER62,BE62)</f>
        <v>0</v>
      </c>
      <c r="BT62" s="53">
        <f>IF($G62="Labor Hours",BF62*$K62*(1+$M62)*$ER62,BF62)</f>
        <v>0</v>
      </c>
      <c r="BU62" s="53">
        <f>IF($G62="Labor Hours",BG62*$K62*(1+$M62)*$ER62,BG62)</f>
        <v>0</v>
      </c>
      <c r="BV62" s="53">
        <f>IF($G62="Labor Hours",BH62*$K62*(1+$M62)*$ER62,BH62)</f>
        <v>0</v>
      </c>
      <c r="BW62" s="53">
        <f>IF($G62="Labor Hours",BI62*$K62*(1+$M62)*$ER62,BI62)</f>
        <v>0</v>
      </c>
      <c r="BX62" s="53">
        <f>IF($G62="Labor Hours",BJ62*$K62*(1+$M62)*$ER62,BJ62)</f>
        <v>0</v>
      </c>
      <c r="BY62" s="53">
        <f>IF($G62="Labor Hours",BK62*$K62*(1+$M62)*$ER62,BK62)</f>
        <v>0</v>
      </c>
      <c r="BZ62" s="10">
        <f t="shared" si="46"/>
        <v>0</v>
      </c>
      <c r="CA62" s="54">
        <f t="shared" si="47"/>
        <v>0</v>
      </c>
      <c r="CB62" s="10">
        <f t="shared" si="48"/>
        <v>0</v>
      </c>
      <c r="CC62" s="53" cm="1">
        <f t="array" aca="1" ref="CC62" ca="1">BZ62*CELL("contents",$Q62)</f>
        <v>0</v>
      </c>
      <c r="CD62" s="53" cm="1">
        <f t="array" aca="1" ref="CD62" ca="1">CA62*CELL("contents",$Q62)</f>
        <v>0</v>
      </c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>
        <f t="shared" si="49"/>
        <v>0</v>
      </c>
      <c r="CR62" s="51">
        <f t="shared" si="50"/>
        <v>0</v>
      </c>
      <c r="CS62" s="53">
        <f>IF($G62="Labor Hours",CE62*$K62*(1+$M62)*$ES62,CE62)</f>
        <v>0</v>
      </c>
      <c r="CT62" s="53">
        <f>IF($G62="Labor Hours",CF62*$K62*(1+$M62)*$ES62,CF62)</f>
        <v>0</v>
      </c>
      <c r="CU62" s="53">
        <f>IF($G62="Labor Hours",CG62*$K62*(1+$M62)*$ES62,CG62)</f>
        <v>0</v>
      </c>
      <c r="CV62" s="53">
        <f>IF($G62="Labor Hours",CH62*$K62*(1+$M62)*$ES62,CH62)</f>
        <v>0</v>
      </c>
      <c r="CW62" s="53">
        <f>IF($G62="Labor Hours",CI62*$K62*(1+$M62)*$ES62,CI62)</f>
        <v>0</v>
      </c>
      <c r="CX62" s="53">
        <f>IF($G62="Labor Hours",CJ62*$K62*(1+$M62)*$ES62,CJ62)</f>
        <v>0</v>
      </c>
      <c r="CY62" s="53">
        <f>IF($G62="Labor Hours",CK62*$K62*(1+$M62)*$ES62,CK62)</f>
        <v>0</v>
      </c>
      <c r="CZ62" s="53">
        <f>IF($G62="Labor Hours",CL62*$K62*(1+$M62)*$ES62,CL62)</f>
        <v>0</v>
      </c>
      <c r="DA62" s="53">
        <f>IF($G62="Labor Hours",CM62*$K62*(1+$M62)*$ES62,CM62)</f>
        <v>0</v>
      </c>
      <c r="DB62" s="53">
        <f>IF($G62="Labor Hours",CN62*$K62*(1+$M62)*$ES62,CN62)</f>
        <v>0</v>
      </c>
      <c r="DC62" s="53">
        <f>IF($G62="Labor Hours",CO62*$K62*(1+$M62)*$ES62,CO62)</f>
        <v>0</v>
      </c>
      <c r="DD62" s="53">
        <f>IF($G62="Labor Hours",CP62*$K62*(1+$M62)*$ES62,CP62)</f>
        <v>0</v>
      </c>
      <c r="DE62" s="10">
        <f t="shared" si="51"/>
        <v>0</v>
      </c>
      <c r="DF62" s="54">
        <f t="shared" si="52"/>
        <v>0</v>
      </c>
      <c r="DG62" s="10">
        <f t="shared" si="53"/>
        <v>0</v>
      </c>
      <c r="DH62" s="53" cm="1">
        <f t="array" aca="1" ref="DH62" ca="1">DE62*CELL("contents",$Q62)</f>
        <v>0</v>
      </c>
      <c r="DI62" s="53" cm="1">
        <f t="array" aca="1" ref="DI62" ca="1">DF62*CELL("contents",$Q62)</f>
        <v>0</v>
      </c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>
        <f t="shared" si="54"/>
        <v>0</v>
      </c>
      <c r="DW62" s="51">
        <f t="shared" si="55"/>
        <v>0</v>
      </c>
      <c r="DX62" s="53">
        <f>IF($G62="Labor Hours",DJ62*$K62*(1+$M62)*$ET62,DJ62)</f>
        <v>0</v>
      </c>
      <c r="DY62" s="53">
        <f>IF($G62="Labor Hours",DK62*$K62*(1+$M62)*$ET62,DK62)</f>
        <v>0</v>
      </c>
      <c r="DZ62" s="53">
        <f>IF($G62="Labor Hours",DL62*$K62*(1+$M62)*$ET62,DL62)</f>
        <v>0</v>
      </c>
      <c r="EA62" s="53">
        <f>IF($G62="Labor Hours",DM62*$K62*(1+$M62)*$ET62,DM62)</f>
        <v>0</v>
      </c>
      <c r="EB62" s="53">
        <f>IF($G62="Labor Hours",DN62*$K62*(1+$M62)*$ET62,DN62)</f>
        <v>0</v>
      </c>
      <c r="EC62" s="53">
        <f>IF($G62="Labor Hours",DO62*$K62*(1+$M62)*$ET62,DO62)</f>
        <v>0</v>
      </c>
      <c r="ED62" s="53">
        <f>IF($G62="Labor Hours",DP62*$K62*(1+$M62)*$ET62,DP62)</f>
        <v>0</v>
      </c>
      <c r="EE62" s="53">
        <f>IF($G62="Labor Hours",DQ62*$K62*(1+$M62)*$ET62,DQ62)</f>
        <v>0</v>
      </c>
      <c r="EF62" s="53">
        <f>IF($G62="Labor Hours",DR62*$K62*(1+$M62)*$ET62,DR62)</f>
        <v>0</v>
      </c>
      <c r="EG62" s="53">
        <f>IF($G62="Labor Hours",DS62*$K62*(1+$M62)*$ET62,DS62)</f>
        <v>0</v>
      </c>
      <c r="EH62" s="53">
        <f>IF($G62="Labor Hours",DT62*$K62*(1+$M62)*$ET62,DT62)</f>
        <v>0</v>
      </c>
      <c r="EI62" s="53">
        <f>IF($G62="Labor Hours",DU62*$K62*(1+$M62)*$ET62,DU62)</f>
        <v>0</v>
      </c>
      <c r="EJ62" s="10">
        <f t="shared" si="56"/>
        <v>0</v>
      </c>
      <c r="EK62" s="54">
        <f t="shared" si="57"/>
        <v>0</v>
      </c>
      <c r="EL62" s="10">
        <f t="shared" si="58"/>
        <v>0</v>
      </c>
      <c r="EM62" s="53" cm="1">
        <f t="array" aca="1" ref="EM62" ca="1">EJ62*CELL("contents",$Q62)</f>
        <v>0</v>
      </c>
      <c r="EN62" s="53" cm="1">
        <f t="array" aca="1" ref="EN62" ca="1">EK62*CELL("contents",$Q62)</f>
        <v>0</v>
      </c>
      <c r="EO62" s="11">
        <f t="shared" si="59"/>
        <v>0</v>
      </c>
      <c r="EP62" s="2">
        <v>1</v>
      </c>
      <c r="EQ62" s="2">
        <f t="shared" ref="EQ62:ET62" si="106">EP62*1.0215</f>
        <v>1.0215000000000001</v>
      </c>
      <c r="ER62" s="2">
        <f t="shared" si="106"/>
        <v>1.0434622500000001</v>
      </c>
      <c r="ES62" s="2">
        <f t="shared" si="106"/>
        <v>1.0658966883750003</v>
      </c>
      <c r="ET62" s="2">
        <f t="shared" si="106"/>
        <v>1.0888134671750629</v>
      </c>
      <c r="EU62" s="53">
        <f>IF($G62="Labor Hours",$K62*$AG62*EQ62,0)</f>
        <v>0</v>
      </c>
      <c r="EV62" s="53">
        <f t="shared" si="61"/>
        <v>0</v>
      </c>
      <c r="EW62" s="69">
        <f>IF($G62="Labor Hours",$K62*$CQ62*ES62,0)</f>
        <v>0</v>
      </c>
      <c r="EX62" s="69">
        <f>IF($G62="Labor Hours",$K62*$DV62*ET62,0)</f>
        <v>0</v>
      </c>
      <c r="EY62" s="9">
        <f t="shared" si="63"/>
        <v>0</v>
      </c>
      <c r="EZ62" s="9">
        <f t="shared" si="38"/>
        <v>0</v>
      </c>
      <c r="FA62" s="9">
        <f t="shared" si="39"/>
        <v>0</v>
      </c>
      <c r="FB62" s="9">
        <f t="shared" si="40"/>
        <v>0</v>
      </c>
      <c r="FC62" t="s">
        <v>1534</v>
      </c>
    </row>
    <row r="63" spans="1:159" x14ac:dyDescent="0.25">
      <c r="A63" s="2">
        <v>1.2</v>
      </c>
      <c r="B63" s="2" t="s">
        <v>278</v>
      </c>
      <c r="C63" s="4" t="s">
        <v>157</v>
      </c>
      <c r="D63" s="2" t="s">
        <v>279</v>
      </c>
      <c r="E63" s="15" t="s">
        <v>279</v>
      </c>
      <c r="F63" s="2"/>
      <c r="G63" s="4" t="s">
        <v>151</v>
      </c>
      <c r="H63" s="6" t="s">
        <v>163</v>
      </c>
      <c r="I63" s="4" t="s">
        <v>269</v>
      </c>
      <c r="J63" s="7" t="s">
        <v>154</v>
      </c>
      <c r="K63" s="75">
        <v>77</v>
      </c>
      <c r="L63" s="81">
        <v>77</v>
      </c>
      <c r="M63" s="56">
        <v>0</v>
      </c>
      <c r="N63" s="86">
        <v>0</v>
      </c>
      <c r="O63" s="6" t="s">
        <v>155</v>
      </c>
      <c r="P63" s="2" t="s">
        <v>173</v>
      </c>
      <c r="Q63" s="216">
        <f>VLOOKUP(P63,Contingencies!$A$2:$D$7,4,FALSE)</f>
        <v>0.125</v>
      </c>
      <c r="R63" s="53">
        <f t="shared" si="4"/>
        <v>235.96650000000002</v>
      </c>
      <c r="S63" s="67">
        <f t="shared" si="5"/>
        <v>0</v>
      </c>
      <c r="T63" s="4"/>
      <c r="U63" s="2"/>
      <c r="V63" s="2"/>
      <c r="W63" s="2"/>
      <c r="X63" s="2"/>
      <c r="Y63" s="2"/>
      <c r="Z63" s="2"/>
      <c r="AA63" s="2"/>
      <c r="AB63" s="2"/>
      <c r="AC63" s="12">
        <v>24</v>
      </c>
      <c r="AD63" s="2"/>
      <c r="AE63" s="2"/>
      <c r="AF63" s="2"/>
      <c r="AG63" s="2">
        <f>IF(G63="Labor Hours",SUM(U63:AF63),0)</f>
        <v>24</v>
      </c>
      <c r="AH63" s="51">
        <f t="shared" si="41"/>
        <v>0.16</v>
      </c>
      <c r="AI63" s="53">
        <f>IF($G63="Labor Hours",U63*$K63*(1+$M63)*$EQ63,U63)</f>
        <v>0</v>
      </c>
      <c r="AJ63" s="53">
        <f>IF($G63="Labor Hours",V63*$K63*(1+$M63)*$EQ63,V63)</f>
        <v>0</v>
      </c>
      <c r="AK63" s="53">
        <f>IF($G63="Labor Hours",W63*$K63*(1+$M63)*$EQ63,W63)</f>
        <v>0</v>
      </c>
      <c r="AL63" s="53">
        <f>IF($G63="Labor Hours",X63*$K63*(1+$M63)*$EQ63,X63)</f>
        <v>0</v>
      </c>
      <c r="AM63" s="53">
        <f>IF($G63="Labor Hours",Y63*$K63*(1+$M63)*$EQ63,Y63)</f>
        <v>0</v>
      </c>
      <c r="AN63" s="53">
        <f>IF($G63="Labor Hours",Z63*$K63*(1+$M63)*$EQ63,Z63)</f>
        <v>0</v>
      </c>
      <c r="AO63" s="53">
        <f>IF($G63="Labor Hours",AA63*$K63*(1+$M63)*$EQ63,AA63)</f>
        <v>0</v>
      </c>
      <c r="AP63" s="53">
        <f>IF($G63="Labor Hours",AB63*$K63*(1+$M63)*$EQ63,AB63)</f>
        <v>0</v>
      </c>
      <c r="AQ63" s="53">
        <f>IF($G63="Labor Hours",AC63*$K63*(1+$M63)*$EQ63,AC63)</f>
        <v>1887.7320000000002</v>
      </c>
      <c r="AR63" s="53">
        <f>IF($G63="Labor Hours",AD63*$K63*(1+$M63)*$EQ63,AD63)</f>
        <v>0</v>
      </c>
      <c r="AS63" s="53">
        <f>IF($G63="Labor Hours",AE63*$K63*(1+$M63)*$EQ63,AE63)</f>
        <v>0</v>
      </c>
      <c r="AT63" s="53">
        <f>IF($G63="Labor Hours",AF63*$K63*(1+$M63)*$EQ63,AF63)</f>
        <v>0</v>
      </c>
      <c r="AU63" s="10">
        <f t="shared" si="42"/>
        <v>1887.7320000000002</v>
      </c>
      <c r="AV63" s="54">
        <f>IF(G63="CapEx",0,AU63*N63)</f>
        <v>0</v>
      </c>
      <c r="AW63" s="10">
        <f t="shared" si="43"/>
        <v>1887.7320000000002</v>
      </c>
      <c r="AX63" s="53" cm="1">
        <f t="array" aca="1" ref="AX63" ca="1">AU63*CELL("contents",$Q63)</f>
        <v>235.96650000000002</v>
      </c>
      <c r="AY63" s="53" cm="1">
        <f t="array" aca="1" ref="AY63" ca="1">AV63*CELL("contents",$Q63)</f>
        <v>0</v>
      </c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>
        <f t="shared" si="44"/>
        <v>0</v>
      </c>
      <c r="BM63" s="51">
        <f t="shared" si="45"/>
        <v>0</v>
      </c>
      <c r="BN63" s="53">
        <f>IF($G63="Labor Hours",AZ63*$K63*(1+$M63)*$ER63,AZ63)</f>
        <v>0</v>
      </c>
      <c r="BO63" s="53">
        <f>IF($G63="Labor Hours",BA63*$K63*(1+$M63)*$ER63,BA63)</f>
        <v>0</v>
      </c>
      <c r="BP63" s="53">
        <f>IF($G63="Labor Hours",BB63*$K63*(1+$M63)*$ER63,BB63)</f>
        <v>0</v>
      </c>
      <c r="BQ63" s="53">
        <f>IF($G63="Labor Hours",BC63*$K63*(1+$M63)*$ER63,BC63)</f>
        <v>0</v>
      </c>
      <c r="BR63" s="53">
        <f>IF($G63="Labor Hours",BD63*$K63*(1+$M63)*$ER63,BD63)</f>
        <v>0</v>
      </c>
      <c r="BS63" s="53">
        <f>IF($G63="Labor Hours",BE63*$K63*(1+$M63)*$ER63,BE63)</f>
        <v>0</v>
      </c>
      <c r="BT63" s="53">
        <f>IF($G63="Labor Hours",BF63*$K63*(1+$M63)*$ER63,BF63)</f>
        <v>0</v>
      </c>
      <c r="BU63" s="53">
        <f>IF($G63="Labor Hours",BG63*$K63*(1+$M63)*$ER63,BG63)</f>
        <v>0</v>
      </c>
      <c r="BV63" s="53">
        <f>IF($G63="Labor Hours",BH63*$K63*(1+$M63)*$ER63,BH63)</f>
        <v>0</v>
      </c>
      <c r="BW63" s="53">
        <f>IF($G63="Labor Hours",BI63*$K63*(1+$M63)*$ER63,BI63)</f>
        <v>0</v>
      </c>
      <c r="BX63" s="53">
        <f>IF($G63="Labor Hours",BJ63*$K63*(1+$M63)*$ER63,BJ63)</f>
        <v>0</v>
      </c>
      <c r="BY63" s="53">
        <f>IF($G63="Labor Hours",BK63*$K63*(1+$M63)*$ER63,BK63)</f>
        <v>0</v>
      </c>
      <c r="BZ63" s="10">
        <f t="shared" si="46"/>
        <v>0</v>
      </c>
      <c r="CA63" s="54">
        <f t="shared" si="47"/>
        <v>0</v>
      </c>
      <c r="CB63" s="10">
        <f t="shared" si="48"/>
        <v>0</v>
      </c>
      <c r="CC63" s="53" cm="1">
        <f t="array" aca="1" ref="CC63" ca="1">BZ63*CELL("contents",$Q63)</f>
        <v>0</v>
      </c>
      <c r="CD63" s="53" cm="1">
        <f t="array" aca="1" ref="CD63" ca="1">CA63*CELL("contents",$Q63)</f>
        <v>0</v>
      </c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>
        <f t="shared" si="49"/>
        <v>0</v>
      </c>
      <c r="CR63" s="51">
        <f t="shared" si="50"/>
        <v>0</v>
      </c>
      <c r="CS63" s="53">
        <f>IF($G63="Labor Hours",CE63*$K63*(1+$M63)*$ES63,CE63)</f>
        <v>0</v>
      </c>
      <c r="CT63" s="53">
        <f>IF($G63="Labor Hours",CF63*$K63*(1+$M63)*$ES63,CF63)</f>
        <v>0</v>
      </c>
      <c r="CU63" s="53">
        <f>IF($G63="Labor Hours",CG63*$K63*(1+$M63)*$ES63,CG63)</f>
        <v>0</v>
      </c>
      <c r="CV63" s="53">
        <f>IF($G63="Labor Hours",CH63*$K63*(1+$M63)*$ES63,CH63)</f>
        <v>0</v>
      </c>
      <c r="CW63" s="53">
        <f>IF($G63="Labor Hours",CI63*$K63*(1+$M63)*$ES63,CI63)</f>
        <v>0</v>
      </c>
      <c r="CX63" s="53">
        <f>IF($G63="Labor Hours",CJ63*$K63*(1+$M63)*$ES63,CJ63)</f>
        <v>0</v>
      </c>
      <c r="CY63" s="53">
        <f>IF($G63="Labor Hours",CK63*$K63*(1+$M63)*$ES63,CK63)</f>
        <v>0</v>
      </c>
      <c r="CZ63" s="53">
        <f>IF($G63="Labor Hours",CL63*$K63*(1+$M63)*$ES63,CL63)</f>
        <v>0</v>
      </c>
      <c r="DA63" s="53">
        <f>IF($G63="Labor Hours",CM63*$K63*(1+$M63)*$ES63,CM63)</f>
        <v>0</v>
      </c>
      <c r="DB63" s="53">
        <f>IF($G63="Labor Hours",CN63*$K63*(1+$M63)*$ES63,CN63)</f>
        <v>0</v>
      </c>
      <c r="DC63" s="53">
        <f>IF($G63="Labor Hours",CO63*$K63*(1+$M63)*$ES63,CO63)</f>
        <v>0</v>
      </c>
      <c r="DD63" s="53">
        <f>IF($G63="Labor Hours",CP63*$K63*(1+$M63)*$ES63,CP63)</f>
        <v>0</v>
      </c>
      <c r="DE63" s="10">
        <f t="shared" si="51"/>
        <v>0</v>
      </c>
      <c r="DF63" s="54">
        <f t="shared" si="52"/>
        <v>0</v>
      </c>
      <c r="DG63" s="10">
        <f t="shared" si="53"/>
        <v>0</v>
      </c>
      <c r="DH63" s="53" cm="1">
        <f t="array" aca="1" ref="DH63" ca="1">DE63*CELL("contents",$Q63)</f>
        <v>0</v>
      </c>
      <c r="DI63" s="53" cm="1">
        <f t="array" aca="1" ref="DI63" ca="1">DF63*CELL("contents",$Q63)</f>
        <v>0</v>
      </c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>
        <f t="shared" si="54"/>
        <v>0</v>
      </c>
      <c r="DW63" s="51">
        <f t="shared" si="55"/>
        <v>0</v>
      </c>
      <c r="DX63" s="53">
        <f>IF($G63="Labor Hours",DJ63*$K63*(1+$M63)*$ET63,DJ63)</f>
        <v>0</v>
      </c>
      <c r="DY63" s="53">
        <f>IF($G63="Labor Hours",DK63*$K63*(1+$M63)*$ET63,DK63)</f>
        <v>0</v>
      </c>
      <c r="DZ63" s="53">
        <f>IF($G63="Labor Hours",DL63*$K63*(1+$M63)*$ET63,DL63)</f>
        <v>0</v>
      </c>
      <c r="EA63" s="53">
        <f>IF($G63="Labor Hours",DM63*$K63*(1+$M63)*$ET63,DM63)</f>
        <v>0</v>
      </c>
      <c r="EB63" s="53">
        <f>IF($G63="Labor Hours",DN63*$K63*(1+$M63)*$ET63,DN63)</f>
        <v>0</v>
      </c>
      <c r="EC63" s="53">
        <f>IF($G63="Labor Hours",DO63*$K63*(1+$M63)*$ET63,DO63)</f>
        <v>0</v>
      </c>
      <c r="ED63" s="53">
        <f>IF($G63="Labor Hours",DP63*$K63*(1+$M63)*$ET63,DP63)</f>
        <v>0</v>
      </c>
      <c r="EE63" s="53">
        <f>IF($G63="Labor Hours",DQ63*$K63*(1+$M63)*$ET63,DQ63)</f>
        <v>0</v>
      </c>
      <c r="EF63" s="53">
        <f>IF($G63="Labor Hours",DR63*$K63*(1+$M63)*$ET63,DR63)</f>
        <v>0</v>
      </c>
      <c r="EG63" s="53">
        <f>IF($G63="Labor Hours",DS63*$K63*(1+$M63)*$ET63,DS63)</f>
        <v>0</v>
      </c>
      <c r="EH63" s="53">
        <f>IF($G63="Labor Hours",DT63*$K63*(1+$M63)*$ET63,DT63)</f>
        <v>0</v>
      </c>
      <c r="EI63" s="53">
        <f>IF($G63="Labor Hours",DU63*$K63*(1+$M63)*$ET63,DU63)</f>
        <v>0</v>
      </c>
      <c r="EJ63" s="10">
        <f t="shared" si="56"/>
        <v>0</v>
      </c>
      <c r="EK63" s="54">
        <f t="shared" si="57"/>
        <v>0</v>
      </c>
      <c r="EL63" s="10">
        <f t="shared" si="58"/>
        <v>0</v>
      </c>
      <c r="EM63" s="53" cm="1">
        <f t="array" aca="1" ref="EM63" ca="1">EJ63*CELL("contents",$Q63)</f>
        <v>0</v>
      </c>
      <c r="EN63" s="53" cm="1">
        <f t="array" aca="1" ref="EN63" ca="1">EK63*CELL("contents",$Q63)</f>
        <v>0</v>
      </c>
      <c r="EO63" s="11">
        <f t="shared" si="59"/>
        <v>1887.7320000000002</v>
      </c>
      <c r="EP63" s="2">
        <v>1</v>
      </c>
      <c r="EQ63" s="2">
        <f t="shared" ref="EQ63:ET63" si="107">EP63*1.0215</f>
        <v>1.0215000000000001</v>
      </c>
      <c r="ER63" s="2">
        <f t="shared" si="107"/>
        <v>1.0434622500000001</v>
      </c>
      <c r="ES63" s="2">
        <f t="shared" si="107"/>
        <v>1.0658966883750003</v>
      </c>
      <c r="ET63" s="2">
        <f t="shared" si="107"/>
        <v>1.0888134671750629</v>
      </c>
      <c r="EU63" s="53">
        <f>IF($G63="Labor Hours",$K63*$AG63*EQ63,0)</f>
        <v>1887.7320000000002</v>
      </c>
      <c r="EV63" s="53">
        <f t="shared" si="61"/>
        <v>0</v>
      </c>
      <c r="EW63" s="69">
        <f>IF($G63="Labor Hours",$K63*$CQ63*ES63,0)</f>
        <v>0</v>
      </c>
      <c r="EX63" s="69">
        <f>IF($G63="Labor Hours",$K63*$DV63*ET63,0)</f>
        <v>0</v>
      </c>
      <c r="EY63" s="9">
        <f t="shared" si="63"/>
        <v>0</v>
      </c>
      <c r="EZ63" s="9">
        <f t="shared" si="38"/>
        <v>0</v>
      </c>
      <c r="FA63" s="9">
        <f t="shared" si="39"/>
        <v>0</v>
      </c>
      <c r="FB63" s="9">
        <f t="shared" si="40"/>
        <v>0</v>
      </c>
      <c r="FC63" t="s">
        <v>1534</v>
      </c>
    </row>
    <row r="64" spans="1:159" x14ac:dyDescent="0.25">
      <c r="A64" s="2">
        <v>1.2</v>
      </c>
      <c r="B64" s="2" t="s">
        <v>278</v>
      </c>
      <c r="C64" s="4" t="s">
        <v>157</v>
      </c>
      <c r="D64" s="2" t="s">
        <v>279</v>
      </c>
      <c r="E64" s="15" t="s">
        <v>279</v>
      </c>
      <c r="F64" s="2"/>
      <c r="G64" s="4" t="s">
        <v>267</v>
      </c>
      <c r="H64" s="6" t="s">
        <v>267</v>
      </c>
      <c r="I64" s="4"/>
      <c r="J64" s="7" t="s">
        <v>268</v>
      </c>
      <c r="K64" s="75"/>
      <c r="L64" s="80">
        <v>1</v>
      </c>
      <c r="M64" s="56">
        <v>0</v>
      </c>
      <c r="N64" s="86">
        <v>0.53</v>
      </c>
      <c r="O64" s="6" t="s">
        <v>155</v>
      </c>
      <c r="P64" s="2" t="s">
        <v>173</v>
      </c>
      <c r="Q64" s="216">
        <f>VLOOKUP(P64,Contingencies!$A$2:$D$7,4,FALSE)</f>
        <v>0.125</v>
      </c>
      <c r="R64" s="53">
        <f t="shared" si="4"/>
        <v>320.53500000000003</v>
      </c>
      <c r="S64" s="67">
        <f t="shared" si="5"/>
        <v>169.88355000000001</v>
      </c>
      <c r="T64" s="4" t="s">
        <v>272</v>
      </c>
      <c r="U64" s="2"/>
      <c r="V64" s="2"/>
      <c r="W64" s="2"/>
      <c r="X64" s="2"/>
      <c r="Y64" s="2"/>
      <c r="Z64" s="2"/>
      <c r="AA64" s="2"/>
      <c r="AB64" s="2"/>
      <c r="AC64" s="12">
        <v>1676</v>
      </c>
      <c r="AD64" s="2"/>
      <c r="AE64" s="2"/>
      <c r="AF64" s="2"/>
      <c r="AG64" s="2">
        <f>IF(G64="Labor Hours",SUM(U64:AF64),0)</f>
        <v>0</v>
      </c>
      <c r="AH64" s="51">
        <f t="shared" si="41"/>
        <v>0</v>
      </c>
      <c r="AI64" s="53">
        <f>IF($G64="Labor Hours",U64*$K64*(1+$M64)*$EQ64,U64)</f>
        <v>0</v>
      </c>
      <c r="AJ64" s="53">
        <f>IF($G64="Labor Hours",V64*$K64*(1+$M64)*$EQ64,V64)</f>
        <v>0</v>
      </c>
      <c r="AK64" s="53">
        <f>IF($G64="Labor Hours",W64*$K64*(1+$M64)*$EQ64,W64)</f>
        <v>0</v>
      </c>
      <c r="AL64" s="53">
        <f>IF($G64="Labor Hours",X64*$K64*(1+$M64)*$EQ64,X64)</f>
        <v>0</v>
      </c>
      <c r="AM64" s="53">
        <f>IF($G64="Labor Hours",Y64*$K64*(1+$M64)*$EQ64,Y64)</f>
        <v>0</v>
      </c>
      <c r="AN64" s="53">
        <f>IF($G64="Labor Hours",Z64*$K64*(1+$M64)*$EQ64,Z64)</f>
        <v>0</v>
      </c>
      <c r="AO64" s="53">
        <f>IF($G64="Labor Hours",AA64*$K64*(1+$M64)*$EQ64,AA64)</f>
        <v>0</v>
      </c>
      <c r="AP64" s="53">
        <f>IF($G64="Labor Hours",AB64*$K64*(1+$M64)*$EQ64,AB64)</f>
        <v>0</v>
      </c>
      <c r="AQ64" s="53">
        <f>IF($G64="Labor Hours",AC64*$K64*(1+$M64)*$EQ64,AC64)</f>
        <v>1676</v>
      </c>
      <c r="AR64" s="53">
        <f>IF($G64="Labor Hours",AD64*$K64*(1+$M64)*$EQ64,AD64)</f>
        <v>0</v>
      </c>
      <c r="AS64" s="53">
        <f>IF($G64="Labor Hours",AE64*$K64*(1+$M64)*$EQ64,AE64)</f>
        <v>0</v>
      </c>
      <c r="AT64" s="53">
        <f>IF($G64="Labor Hours",AF64*$K64*(1+$M64)*$EQ64,AF64)</f>
        <v>0</v>
      </c>
      <c r="AU64" s="10">
        <f t="shared" si="42"/>
        <v>1676</v>
      </c>
      <c r="AV64" s="54">
        <f>IF(G64="CapEx",0,AU64*N64)</f>
        <v>888.28000000000009</v>
      </c>
      <c r="AW64" s="10">
        <f t="shared" si="43"/>
        <v>2564.2800000000002</v>
      </c>
      <c r="AX64" s="53" cm="1">
        <f t="array" aca="1" ref="AX64" ca="1">AU64*CELL("contents",$Q64)</f>
        <v>209.5</v>
      </c>
      <c r="AY64" s="53" cm="1">
        <f t="array" aca="1" ref="AY64" ca="1">AV64*CELL("contents",$Q64)</f>
        <v>111.03500000000001</v>
      </c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>
        <f t="shared" si="44"/>
        <v>0</v>
      </c>
      <c r="BM64" s="51">
        <f t="shared" si="45"/>
        <v>0</v>
      </c>
      <c r="BN64" s="53">
        <f>IF($G64="Labor Hours",AZ64*$K64*(1+$M64)*$ER64,AZ64)</f>
        <v>0</v>
      </c>
      <c r="BO64" s="53">
        <f>IF($G64="Labor Hours",BA64*$K64*(1+$M64)*$ER64,BA64)</f>
        <v>0</v>
      </c>
      <c r="BP64" s="53">
        <f>IF($G64="Labor Hours",BB64*$K64*(1+$M64)*$ER64,BB64)</f>
        <v>0</v>
      </c>
      <c r="BQ64" s="53">
        <f>IF($G64="Labor Hours",BC64*$K64*(1+$M64)*$ER64,BC64)</f>
        <v>0</v>
      </c>
      <c r="BR64" s="53">
        <f>IF($G64="Labor Hours",BD64*$K64*(1+$M64)*$ER64,BD64)</f>
        <v>0</v>
      </c>
      <c r="BS64" s="53">
        <f>IF($G64="Labor Hours",BE64*$K64*(1+$M64)*$ER64,BE64)</f>
        <v>0</v>
      </c>
      <c r="BT64" s="53">
        <f>IF($G64="Labor Hours",BF64*$K64*(1+$M64)*$ER64,BF64)</f>
        <v>0</v>
      </c>
      <c r="BU64" s="53">
        <f>IF($G64="Labor Hours",BG64*$K64*(1+$M64)*$ER64,BG64)</f>
        <v>0</v>
      </c>
      <c r="BV64" s="53">
        <f>IF($G64="Labor Hours",BH64*$K64*(1+$M64)*$ER64,BH64)</f>
        <v>0</v>
      </c>
      <c r="BW64" s="53">
        <f>IF($G64="Labor Hours",BI64*$K64*(1+$M64)*$ER64,BI64)</f>
        <v>0</v>
      </c>
      <c r="BX64" s="53">
        <f>IF($G64="Labor Hours",BJ64*$K64*(1+$M64)*$ER64,BJ64)</f>
        <v>0</v>
      </c>
      <c r="BY64" s="53">
        <f>IF($G64="Labor Hours",BK64*$K64*(1+$M64)*$ER64,BK64)</f>
        <v>0</v>
      </c>
      <c r="BZ64" s="10">
        <f t="shared" si="46"/>
        <v>0</v>
      </c>
      <c r="CA64" s="54">
        <f t="shared" si="47"/>
        <v>0</v>
      </c>
      <c r="CB64" s="10">
        <f t="shared" si="48"/>
        <v>0</v>
      </c>
      <c r="CC64" s="53" cm="1">
        <f t="array" aca="1" ref="CC64" ca="1">BZ64*CELL("contents",$Q64)</f>
        <v>0</v>
      </c>
      <c r="CD64" s="53" cm="1">
        <f t="array" aca="1" ref="CD64" ca="1">CA64*CELL("contents",$Q64)</f>
        <v>0</v>
      </c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>
        <f t="shared" si="49"/>
        <v>0</v>
      </c>
      <c r="CR64" s="51">
        <f t="shared" si="50"/>
        <v>0</v>
      </c>
      <c r="CS64" s="53">
        <f>IF($G64="Labor Hours",CE64*$K64*(1+$M64)*$ES64,CE64)</f>
        <v>0</v>
      </c>
      <c r="CT64" s="53">
        <f>IF($G64="Labor Hours",CF64*$K64*(1+$M64)*$ES64,CF64)</f>
        <v>0</v>
      </c>
      <c r="CU64" s="53">
        <f>IF($G64="Labor Hours",CG64*$K64*(1+$M64)*$ES64,CG64)</f>
        <v>0</v>
      </c>
      <c r="CV64" s="53">
        <f>IF($G64="Labor Hours",CH64*$K64*(1+$M64)*$ES64,CH64)</f>
        <v>0</v>
      </c>
      <c r="CW64" s="53">
        <f>IF($G64="Labor Hours",CI64*$K64*(1+$M64)*$ES64,CI64)</f>
        <v>0</v>
      </c>
      <c r="CX64" s="53">
        <f>IF($G64="Labor Hours",CJ64*$K64*(1+$M64)*$ES64,CJ64)</f>
        <v>0</v>
      </c>
      <c r="CY64" s="53">
        <f>IF($G64="Labor Hours",CK64*$K64*(1+$M64)*$ES64,CK64)</f>
        <v>0</v>
      </c>
      <c r="CZ64" s="53">
        <f>IF($G64="Labor Hours",CL64*$K64*(1+$M64)*$ES64,CL64)</f>
        <v>0</v>
      </c>
      <c r="DA64" s="53">
        <f>IF($G64="Labor Hours",CM64*$K64*(1+$M64)*$ES64,CM64)</f>
        <v>0</v>
      </c>
      <c r="DB64" s="53">
        <f>IF($G64="Labor Hours",CN64*$K64*(1+$M64)*$ES64,CN64)</f>
        <v>0</v>
      </c>
      <c r="DC64" s="53">
        <f>IF($G64="Labor Hours",CO64*$K64*(1+$M64)*$ES64,CO64)</f>
        <v>0</v>
      </c>
      <c r="DD64" s="53">
        <f>IF($G64="Labor Hours",CP64*$K64*(1+$M64)*$ES64,CP64)</f>
        <v>0</v>
      </c>
      <c r="DE64" s="10">
        <f t="shared" si="51"/>
        <v>0</v>
      </c>
      <c r="DF64" s="54">
        <f t="shared" si="52"/>
        <v>0</v>
      </c>
      <c r="DG64" s="10">
        <f t="shared" si="53"/>
        <v>0</v>
      </c>
      <c r="DH64" s="53" cm="1">
        <f t="array" aca="1" ref="DH64" ca="1">DE64*CELL("contents",$Q64)</f>
        <v>0</v>
      </c>
      <c r="DI64" s="53" cm="1">
        <f t="array" aca="1" ref="DI64" ca="1">DF64*CELL("contents",$Q64)</f>
        <v>0</v>
      </c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>
        <f t="shared" si="54"/>
        <v>0</v>
      </c>
      <c r="DW64" s="51">
        <f t="shared" si="55"/>
        <v>0</v>
      </c>
      <c r="DX64" s="53">
        <f>IF($G64="Labor Hours",DJ64*$K64*(1+$M64)*$ET64,DJ64)</f>
        <v>0</v>
      </c>
      <c r="DY64" s="53">
        <f>IF($G64="Labor Hours",DK64*$K64*(1+$M64)*$ET64,DK64)</f>
        <v>0</v>
      </c>
      <c r="DZ64" s="53">
        <f>IF($G64="Labor Hours",DL64*$K64*(1+$M64)*$ET64,DL64)</f>
        <v>0</v>
      </c>
      <c r="EA64" s="53">
        <f>IF($G64="Labor Hours",DM64*$K64*(1+$M64)*$ET64,DM64)</f>
        <v>0</v>
      </c>
      <c r="EB64" s="53">
        <f>IF($G64="Labor Hours",DN64*$K64*(1+$M64)*$ET64,DN64)</f>
        <v>0</v>
      </c>
      <c r="EC64" s="53">
        <f>IF($G64="Labor Hours",DO64*$K64*(1+$M64)*$ET64,DO64)</f>
        <v>0</v>
      </c>
      <c r="ED64" s="53">
        <f>IF($G64="Labor Hours",DP64*$K64*(1+$M64)*$ET64,DP64)</f>
        <v>0</v>
      </c>
      <c r="EE64" s="53">
        <f>IF($G64="Labor Hours",DQ64*$K64*(1+$M64)*$ET64,DQ64)</f>
        <v>0</v>
      </c>
      <c r="EF64" s="53">
        <f>IF($G64="Labor Hours",DR64*$K64*(1+$M64)*$ET64,DR64)</f>
        <v>0</v>
      </c>
      <c r="EG64" s="53">
        <f>IF($G64="Labor Hours",DS64*$K64*(1+$M64)*$ET64,DS64)</f>
        <v>0</v>
      </c>
      <c r="EH64" s="53">
        <f>IF($G64="Labor Hours",DT64*$K64*(1+$M64)*$ET64,DT64)</f>
        <v>0</v>
      </c>
      <c r="EI64" s="53">
        <f>IF($G64="Labor Hours",DU64*$K64*(1+$M64)*$ET64,DU64)</f>
        <v>0</v>
      </c>
      <c r="EJ64" s="10">
        <f t="shared" si="56"/>
        <v>0</v>
      </c>
      <c r="EK64" s="54">
        <f t="shared" si="57"/>
        <v>0</v>
      </c>
      <c r="EL64" s="10">
        <f t="shared" si="58"/>
        <v>0</v>
      </c>
      <c r="EM64" s="53" cm="1">
        <f t="array" aca="1" ref="EM64" ca="1">EJ64*CELL("contents",$Q64)</f>
        <v>0</v>
      </c>
      <c r="EN64" s="53" cm="1">
        <f t="array" aca="1" ref="EN64" ca="1">EK64*CELL("contents",$Q64)</f>
        <v>0</v>
      </c>
      <c r="EO64" s="11">
        <f t="shared" si="59"/>
        <v>2564.2800000000002</v>
      </c>
      <c r="EP64" s="2">
        <v>1</v>
      </c>
      <c r="EQ64" s="2">
        <f t="shared" ref="EQ64:ET64" si="108">EP64*1.0215</f>
        <v>1.0215000000000001</v>
      </c>
      <c r="ER64" s="2">
        <f t="shared" si="108"/>
        <v>1.0434622500000001</v>
      </c>
      <c r="ES64" s="2">
        <f t="shared" si="108"/>
        <v>1.0658966883750003</v>
      </c>
      <c r="ET64" s="2">
        <f t="shared" si="108"/>
        <v>1.0888134671750629</v>
      </c>
      <c r="EU64" s="53">
        <f>IF($G64="Labor Hours",$K64*$AG64*EQ64,0)</f>
        <v>0</v>
      </c>
      <c r="EV64" s="53">
        <f t="shared" si="61"/>
        <v>0</v>
      </c>
      <c r="EW64" s="69">
        <f>IF($G64="Labor Hours",$K64*$CQ64*ES64,0)</f>
        <v>0</v>
      </c>
      <c r="EX64" s="69">
        <f>IF($G64="Labor Hours",$K64*$DV64*ET64,0)</f>
        <v>0</v>
      </c>
      <c r="EY64" s="9">
        <f t="shared" si="63"/>
        <v>0</v>
      </c>
      <c r="EZ64" s="9">
        <f t="shared" si="38"/>
        <v>0</v>
      </c>
      <c r="FA64" s="9">
        <f t="shared" si="39"/>
        <v>0</v>
      </c>
      <c r="FB64" s="9">
        <f t="shared" si="40"/>
        <v>0</v>
      </c>
      <c r="FC64" t="s">
        <v>1534</v>
      </c>
    </row>
    <row r="65" spans="1:159" x14ac:dyDescent="0.25">
      <c r="A65" s="2">
        <v>1.2</v>
      </c>
      <c r="B65" s="2" t="s">
        <v>280</v>
      </c>
      <c r="C65" s="4" t="s">
        <v>157</v>
      </c>
      <c r="D65" s="2" t="s">
        <v>281</v>
      </c>
      <c r="E65" s="13" t="s">
        <v>281</v>
      </c>
      <c r="F65" s="2"/>
      <c r="G65" s="4" t="s">
        <v>151</v>
      </c>
      <c r="H65" s="6" t="s">
        <v>163</v>
      </c>
      <c r="I65" s="4" t="s">
        <v>167</v>
      </c>
      <c r="J65" s="7" t="s">
        <v>154</v>
      </c>
      <c r="K65" s="75">
        <v>115</v>
      </c>
      <c r="L65" s="82">
        <v>115</v>
      </c>
      <c r="M65" s="57">
        <v>0</v>
      </c>
      <c r="N65" s="86">
        <v>0</v>
      </c>
      <c r="O65" s="6" t="s">
        <v>155</v>
      </c>
      <c r="P65" s="2" t="s">
        <v>173</v>
      </c>
      <c r="Q65" s="216">
        <f>VLOOKUP(P65,Contingencies!$A$2:$D$7,4,FALSE)</f>
        <v>0.125</v>
      </c>
      <c r="R65" s="53">
        <f t="shared" si="4"/>
        <v>117.47250000000001</v>
      </c>
      <c r="S65" s="67">
        <f t="shared" si="5"/>
        <v>0</v>
      </c>
      <c r="T65" s="4"/>
      <c r="U65" s="2"/>
      <c r="V65" s="2"/>
      <c r="W65" s="2"/>
      <c r="X65" s="2"/>
      <c r="Y65" s="2"/>
      <c r="Z65" s="2"/>
      <c r="AA65" s="2"/>
      <c r="AB65" s="2"/>
      <c r="AC65" s="2"/>
      <c r="AD65" s="4">
        <v>4</v>
      </c>
      <c r="AE65" s="4">
        <v>4</v>
      </c>
      <c r="AF65" s="2"/>
      <c r="AG65" s="2">
        <f>IF(G65="Labor Hours",SUM(U65:AF65),0)</f>
        <v>8</v>
      </c>
      <c r="AH65" s="51">
        <f t="shared" si="41"/>
        <v>5.333333333333333E-2</v>
      </c>
      <c r="AI65" s="53">
        <f>IF($G65="Labor Hours",U65*$K65*(1+$M65)*$EQ65,U65)</f>
        <v>0</v>
      </c>
      <c r="AJ65" s="53">
        <f>IF($G65="Labor Hours",V65*$K65*(1+$M65)*$EQ65,V65)</f>
        <v>0</v>
      </c>
      <c r="AK65" s="53">
        <f>IF($G65="Labor Hours",W65*$K65*(1+$M65)*$EQ65,W65)</f>
        <v>0</v>
      </c>
      <c r="AL65" s="53">
        <f>IF($G65="Labor Hours",X65*$K65*(1+$M65)*$EQ65,X65)</f>
        <v>0</v>
      </c>
      <c r="AM65" s="53">
        <f>IF($G65="Labor Hours",Y65*$K65*(1+$M65)*$EQ65,Y65)</f>
        <v>0</v>
      </c>
      <c r="AN65" s="53">
        <f>IF($G65="Labor Hours",Z65*$K65*(1+$M65)*$EQ65,Z65)</f>
        <v>0</v>
      </c>
      <c r="AO65" s="53">
        <f>IF($G65="Labor Hours",AA65*$K65*(1+$M65)*$EQ65,AA65)</f>
        <v>0</v>
      </c>
      <c r="AP65" s="53">
        <f>IF($G65="Labor Hours",AB65*$K65*(1+$M65)*$EQ65,AB65)</f>
        <v>0</v>
      </c>
      <c r="AQ65" s="53">
        <f>IF($G65="Labor Hours",AC65*$K65*(1+$M65)*$EQ65,AC65)</f>
        <v>0</v>
      </c>
      <c r="AR65" s="53">
        <f>IF($G65="Labor Hours",AD65*$K65*(1+$M65)*$EQ65,AD65)</f>
        <v>469.89000000000004</v>
      </c>
      <c r="AS65" s="53">
        <f>IF($G65="Labor Hours",AE65*$K65*(1+$M65)*$EQ65,AE65)</f>
        <v>469.89000000000004</v>
      </c>
      <c r="AT65" s="53">
        <f>IF($G65="Labor Hours",AF65*$K65*(1+$M65)*$EQ65,AF65)</f>
        <v>0</v>
      </c>
      <c r="AU65" s="10">
        <f t="shared" si="42"/>
        <v>939.78000000000009</v>
      </c>
      <c r="AV65" s="54">
        <f>IF(G65="CapEx",0,AU65*N65)</f>
        <v>0</v>
      </c>
      <c r="AW65" s="10">
        <f t="shared" si="43"/>
        <v>939.78000000000009</v>
      </c>
      <c r="AX65" s="53" cm="1">
        <f t="array" aca="1" ref="AX65" ca="1">AU65*CELL("contents",$Q65)</f>
        <v>117.47250000000001</v>
      </c>
      <c r="AY65" s="53" cm="1">
        <f t="array" aca="1" ref="AY65" ca="1">AV65*CELL("contents",$Q65)</f>
        <v>0</v>
      </c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>
        <f t="shared" si="44"/>
        <v>0</v>
      </c>
      <c r="BM65" s="51">
        <f t="shared" si="45"/>
        <v>0</v>
      </c>
      <c r="BN65" s="53">
        <f>IF($G65="Labor Hours",AZ65*$K65*(1+$M65)*$ER65,AZ65)</f>
        <v>0</v>
      </c>
      <c r="BO65" s="53">
        <f>IF($G65="Labor Hours",BA65*$K65*(1+$M65)*$ER65,BA65)</f>
        <v>0</v>
      </c>
      <c r="BP65" s="53">
        <f>IF($G65="Labor Hours",BB65*$K65*(1+$M65)*$ER65,BB65)</f>
        <v>0</v>
      </c>
      <c r="BQ65" s="53">
        <f>IF($G65="Labor Hours",BC65*$K65*(1+$M65)*$ER65,BC65)</f>
        <v>0</v>
      </c>
      <c r="BR65" s="53">
        <f>IF($G65="Labor Hours",BD65*$K65*(1+$M65)*$ER65,BD65)</f>
        <v>0</v>
      </c>
      <c r="BS65" s="53">
        <f>IF($G65="Labor Hours",BE65*$K65*(1+$M65)*$ER65,BE65)</f>
        <v>0</v>
      </c>
      <c r="BT65" s="53">
        <f>IF($G65="Labor Hours",BF65*$K65*(1+$M65)*$ER65,BF65)</f>
        <v>0</v>
      </c>
      <c r="BU65" s="53">
        <f>IF($G65="Labor Hours",BG65*$K65*(1+$M65)*$ER65,BG65)</f>
        <v>0</v>
      </c>
      <c r="BV65" s="53">
        <f>IF($G65="Labor Hours",BH65*$K65*(1+$M65)*$ER65,BH65)</f>
        <v>0</v>
      </c>
      <c r="BW65" s="53">
        <f>IF($G65="Labor Hours",BI65*$K65*(1+$M65)*$ER65,BI65)</f>
        <v>0</v>
      </c>
      <c r="BX65" s="53">
        <f>IF($G65="Labor Hours",BJ65*$K65*(1+$M65)*$ER65,BJ65)</f>
        <v>0</v>
      </c>
      <c r="BY65" s="53">
        <f>IF($G65="Labor Hours",BK65*$K65*(1+$M65)*$ER65,BK65)</f>
        <v>0</v>
      </c>
      <c r="BZ65" s="10">
        <f t="shared" si="46"/>
        <v>0</v>
      </c>
      <c r="CA65" s="54">
        <f t="shared" si="47"/>
        <v>0</v>
      </c>
      <c r="CB65" s="10">
        <f t="shared" si="48"/>
        <v>0</v>
      </c>
      <c r="CC65" s="53" cm="1">
        <f t="array" aca="1" ref="CC65" ca="1">BZ65*CELL("contents",$Q65)</f>
        <v>0</v>
      </c>
      <c r="CD65" s="53" cm="1">
        <f t="array" aca="1" ref="CD65" ca="1">CA65*CELL("contents",$Q65)</f>
        <v>0</v>
      </c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>
        <f t="shared" si="49"/>
        <v>0</v>
      </c>
      <c r="CR65" s="51">
        <f t="shared" si="50"/>
        <v>0</v>
      </c>
      <c r="CS65" s="53">
        <f>IF($G65="Labor Hours",CE65*$K65*(1+$M65)*$ES65,CE65)</f>
        <v>0</v>
      </c>
      <c r="CT65" s="53">
        <f>IF($G65="Labor Hours",CF65*$K65*(1+$M65)*$ES65,CF65)</f>
        <v>0</v>
      </c>
      <c r="CU65" s="53">
        <f>IF($G65="Labor Hours",CG65*$K65*(1+$M65)*$ES65,CG65)</f>
        <v>0</v>
      </c>
      <c r="CV65" s="53">
        <f>IF($G65="Labor Hours",CH65*$K65*(1+$M65)*$ES65,CH65)</f>
        <v>0</v>
      </c>
      <c r="CW65" s="53">
        <f>IF($G65="Labor Hours",CI65*$K65*(1+$M65)*$ES65,CI65)</f>
        <v>0</v>
      </c>
      <c r="CX65" s="53">
        <f>IF($G65="Labor Hours",CJ65*$K65*(1+$M65)*$ES65,CJ65)</f>
        <v>0</v>
      </c>
      <c r="CY65" s="53">
        <f>IF($G65="Labor Hours",CK65*$K65*(1+$M65)*$ES65,CK65)</f>
        <v>0</v>
      </c>
      <c r="CZ65" s="53">
        <f>IF($G65="Labor Hours",CL65*$K65*(1+$M65)*$ES65,CL65)</f>
        <v>0</v>
      </c>
      <c r="DA65" s="53">
        <f>IF($G65="Labor Hours",CM65*$K65*(1+$M65)*$ES65,CM65)</f>
        <v>0</v>
      </c>
      <c r="DB65" s="53">
        <f>IF($G65="Labor Hours",CN65*$K65*(1+$M65)*$ES65,CN65)</f>
        <v>0</v>
      </c>
      <c r="DC65" s="53">
        <f>IF($G65="Labor Hours",CO65*$K65*(1+$M65)*$ES65,CO65)</f>
        <v>0</v>
      </c>
      <c r="DD65" s="53">
        <f>IF($G65="Labor Hours",CP65*$K65*(1+$M65)*$ES65,CP65)</f>
        <v>0</v>
      </c>
      <c r="DE65" s="10">
        <f t="shared" si="51"/>
        <v>0</v>
      </c>
      <c r="DF65" s="54">
        <f t="shared" si="52"/>
        <v>0</v>
      </c>
      <c r="DG65" s="10">
        <f t="shared" si="53"/>
        <v>0</v>
      </c>
      <c r="DH65" s="53" cm="1">
        <f t="array" aca="1" ref="DH65" ca="1">DE65*CELL("contents",$Q65)</f>
        <v>0</v>
      </c>
      <c r="DI65" s="53" cm="1">
        <f t="array" aca="1" ref="DI65" ca="1">DF65*CELL("contents",$Q65)</f>
        <v>0</v>
      </c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>
        <f t="shared" si="54"/>
        <v>0</v>
      </c>
      <c r="DW65" s="51">
        <f t="shared" si="55"/>
        <v>0</v>
      </c>
      <c r="DX65" s="53">
        <f>IF($G65="Labor Hours",DJ65*$K65*(1+$M65)*$ET65,DJ65)</f>
        <v>0</v>
      </c>
      <c r="DY65" s="53">
        <f>IF($G65="Labor Hours",DK65*$K65*(1+$M65)*$ET65,DK65)</f>
        <v>0</v>
      </c>
      <c r="DZ65" s="53">
        <f>IF($G65="Labor Hours",DL65*$K65*(1+$M65)*$ET65,DL65)</f>
        <v>0</v>
      </c>
      <c r="EA65" s="53">
        <f>IF($G65="Labor Hours",DM65*$K65*(1+$M65)*$ET65,DM65)</f>
        <v>0</v>
      </c>
      <c r="EB65" s="53">
        <f>IF($G65="Labor Hours",DN65*$K65*(1+$M65)*$ET65,DN65)</f>
        <v>0</v>
      </c>
      <c r="EC65" s="53">
        <f>IF($G65="Labor Hours",DO65*$K65*(1+$M65)*$ET65,DO65)</f>
        <v>0</v>
      </c>
      <c r="ED65" s="53">
        <f>IF($G65="Labor Hours",DP65*$K65*(1+$M65)*$ET65,DP65)</f>
        <v>0</v>
      </c>
      <c r="EE65" s="53">
        <f>IF($G65="Labor Hours",DQ65*$K65*(1+$M65)*$ET65,DQ65)</f>
        <v>0</v>
      </c>
      <c r="EF65" s="53">
        <f>IF($G65="Labor Hours",DR65*$K65*(1+$M65)*$ET65,DR65)</f>
        <v>0</v>
      </c>
      <c r="EG65" s="53">
        <f>IF($G65="Labor Hours",DS65*$K65*(1+$M65)*$ET65,DS65)</f>
        <v>0</v>
      </c>
      <c r="EH65" s="53">
        <f>IF($G65="Labor Hours",DT65*$K65*(1+$M65)*$ET65,DT65)</f>
        <v>0</v>
      </c>
      <c r="EI65" s="53">
        <f>IF($G65="Labor Hours",DU65*$K65*(1+$M65)*$ET65,DU65)</f>
        <v>0</v>
      </c>
      <c r="EJ65" s="10">
        <f t="shared" si="56"/>
        <v>0</v>
      </c>
      <c r="EK65" s="54">
        <f t="shared" si="57"/>
        <v>0</v>
      </c>
      <c r="EL65" s="10">
        <f t="shared" si="58"/>
        <v>0</v>
      </c>
      <c r="EM65" s="53" cm="1">
        <f t="array" aca="1" ref="EM65" ca="1">EJ65*CELL("contents",$Q65)</f>
        <v>0</v>
      </c>
      <c r="EN65" s="53" cm="1">
        <f t="array" aca="1" ref="EN65" ca="1">EK65*CELL("contents",$Q65)</f>
        <v>0</v>
      </c>
      <c r="EO65" s="11">
        <f t="shared" si="59"/>
        <v>939.78000000000009</v>
      </c>
      <c r="EP65" s="2">
        <v>1</v>
      </c>
      <c r="EQ65" s="2">
        <f t="shared" ref="EQ65:ET65" si="109">EP65*1.0215</f>
        <v>1.0215000000000001</v>
      </c>
      <c r="ER65" s="2">
        <f t="shared" si="109"/>
        <v>1.0434622500000001</v>
      </c>
      <c r="ES65" s="2">
        <f t="shared" si="109"/>
        <v>1.0658966883750003</v>
      </c>
      <c r="ET65" s="2">
        <f t="shared" si="109"/>
        <v>1.0888134671750629</v>
      </c>
      <c r="EU65" s="53">
        <f>IF($G65="Labor Hours",$K65*$AG65*EQ65,0)</f>
        <v>939.78000000000009</v>
      </c>
      <c r="EV65" s="53">
        <f t="shared" si="61"/>
        <v>0</v>
      </c>
      <c r="EW65" s="69">
        <f>IF($G65="Labor Hours",$K65*$CQ65*ES65,0)</f>
        <v>0</v>
      </c>
      <c r="EX65" s="69">
        <f>IF($G65="Labor Hours",$K65*$DV65*ET65,0)</f>
        <v>0</v>
      </c>
      <c r="EY65" s="9">
        <f t="shared" si="63"/>
        <v>0</v>
      </c>
      <c r="EZ65" s="9">
        <f t="shared" si="38"/>
        <v>0</v>
      </c>
      <c r="FA65" s="9">
        <f t="shared" si="39"/>
        <v>0</v>
      </c>
      <c r="FB65" s="9">
        <f t="shared" si="40"/>
        <v>0</v>
      </c>
      <c r="FC65" t="s">
        <v>1534</v>
      </c>
    </row>
    <row r="66" spans="1:159" x14ac:dyDescent="0.25">
      <c r="A66" s="2">
        <v>1.2</v>
      </c>
      <c r="B66" s="2" t="s">
        <v>282</v>
      </c>
      <c r="C66" s="4" t="s">
        <v>157</v>
      </c>
      <c r="D66" s="2" t="s">
        <v>283</v>
      </c>
      <c r="E66" s="15" t="s">
        <v>283</v>
      </c>
      <c r="F66" s="2"/>
      <c r="G66" s="4" t="s">
        <v>151</v>
      </c>
      <c r="H66" s="6" t="s">
        <v>163</v>
      </c>
      <c r="I66" s="4" t="s">
        <v>269</v>
      </c>
      <c r="J66" s="7" t="s">
        <v>154</v>
      </c>
      <c r="K66" s="75">
        <v>77</v>
      </c>
      <c r="L66" s="81">
        <v>77</v>
      </c>
      <c r="M66" s="56">
        <v>0</v>
      </c>
      <c r="N66" s="86">
        <v>0</v>
      </c>
      <c r="O66" s="6" t="s">
        <v>155</v>
      </c>
      <c r="P66" s="2" t="s">
        <v>173</v>
      </c>
      <c r="Q66" s="216">
        <f>VLOOKUP(P66,Contingencies!$A$2:$D$7,4,FALSE)</f>
        <v>0.125</v>
      </c>
      <c r="R66" s="53">
        <f t="shared" si="4"/>
        <v>80.346593250000012</v>
      </c>
      <c r="S66" s="67">
        <f t="shared" si="5"/>
        <v>0</v>
      </c>
      <c r="T66" s="4"/>
      <c r="U66" s="2"/>
      <c r="V66" s="2"/>
      <c r="W66" s="2"/>
      <c r="X66" s="2"/>
      <c r="Y66" s="2"/>
      <c r="Z66" s="2"/>
      <c r="AA66" s="2"/>
      <c r="AB66" s="2"/>
      <c r="AC66" s="2"/>
      <c r="AD66" s="24"/>
      <c r="AE66" s="24"/>
      <c r="AF66" s="2"/>
      <c r="AG66" s="2">
        <f>IF(G66="Labor Hours",SUM(U66:AF66),0)</f>
        <v>0</v>
      </c>
      <c r="AH66" s="51">
        <f t="shared" si="41"/>
        <v>0</v>
      </c>
      <c r="AI66" s="53">
        <f>IF($G66="Labor Hours",U66*$K66*(1+$M66)*$EQ66,U66)</f>
        <v>0</v>
      </c>
      <c r="AJ66" s="53">
        <f>IF($G66="Labor Hours",V66*$K66*(1+$M66)*$EQ66,V66)</f>
        <v>0</v>
      </c>
      <c r="AK66" s="53">
        <f>IF($G66="Labor Hours",W66*$K66*(1+$M66)*$EQ66,W66)</f>
        <v>0</v>
      </c>
      <c r="AL66" s="53">
        <f>IF($G66="Labor Hours",X66*$K66*(1+$M66)*$EQ66,X66)</f>
        <v>0</v>
      </c>
      <c r="AM66" s="53">
        <f>IF($G66="Labor Hours",Y66*$K66*(1+$M66)*$EQ66,Y66)</f>
        <v>0</v>
      </c>
      <c r="AN66" s="53">
        <f>IF($G66="Labor Hours",Z66*$K66*(1+$M66)*$EQ66,Z66)</f>
        <v>0</v>
      </c>
      <c r="AO66" s="53">
        <f>IF($G66="Labor Hours",AA66*$K66*(1+$M66)*$EQ66,AA66)</f>
        <v>0</v>
      </c>
      <c r="AP66" s="53">
        <f>IF($G66="Labor Hours",AB66*$K66*(1+$M66)*$EQ66,AB66)</f>
        <v>0</v>
      </c>
      <c r="AQ66" s="53">
        <f>IF($G66="Labor Hours",AC66*$K66*(1+$M66)*$EQ66,AC66)</f>
        <v>0</v>
      </c>
      <c r="AR66" s="53">
        <f>IF($G66="Labor Hours",AD66*$K66*(1+$M66)*$EQ66,AD66)</f>
        <v>0</v>
      </c>
      <c r="AS66" s="53">
        <f>IF($G66="Labor Hours",AE66*$K66*(1+$M66)*$EQ66,AE66)</f>
        <v>0</v>
      </c>
      <c r="AT66" s="53">
        <f>IF($G66="Labor Hours",AF66*$K66*(1+$M66)*$EQ66,AF66)</f>
        <v>0</v>
      </c>
      <c r="AU66" s="10">
        <f t="shared" si="42"/>
        <v>0</v>
      </c>
      <c r="AV66" s="54">
        <f>IF(G66="CapEx",0,AU66*N66)</f>
        <v>0</v>
      </c>
      <c r="AW66" s="10">
        <f t="shared" si="43"/>
        <v>0</v>
      </c>
      <c r="AX66" s="53" cm="1">
        <f t="array" aca="1" ref="AX66" ca="1">AU66*CELL("contents",$Q66)</f>
        <v>0</v>
      </c>
      <c r="AY66" s="53" cm="1">
        <f t="array" aca="1" ref="AY66" ca="1">AV66*CELL("contents",$Q66)</f>
        <v>0</v>
      </c>
      <c r="AZ66" s="2"/>
      <c r="BA66" s="2"/>
      <c r="BB66" s="2"/>
      <c r="BC66" s="2"/>
      <c r="BD66" s="2"/>
      <c r="BE66" s="2"/>
      <c r="BF66" s="2"/>
      <c r="BG66" s="2"/>
      <c r="BH66" s="14">
        <v>8</v>
      </c>
      <c r="BI66" s="14"/>
      <c r="BJ66" s="2"/>
      <c r="BK66" s="2"/>
      <c r="BL66" s="2">
        <f t="shared" si="44"/>
        <v>8</v>
      </c>
      <c r="BM66" s="51">
        <f t="shared" si="45"/>
        <v>5.333333333333333E-2</v>
      </c>
      <c r="BN66" s="53">
        <f>IF($G66="Labor Hours",AZ66*$K66*(1+$M66)*$ER66,AZ66)</f>
        <v>0</v>
      </c>
      <c r="BO66" s="53">
        <f>IF($G66="Labor Hours",BA66*$K66*(1+$M66)*$ER66,BA66)</f>
        <v>0</v>
      </c>
      <c r="BP66" s="53">
        <f>IF($G66="Labor Hours",BB66*$K66*(1+$M66)*$ER66,BB66)</f>
        <v>0</v>
      </c>
      <c r="BQ66" s="53">
        <f>IF($G66="Labor Hours",BC66*$K66*(1+$M66)*$ER66,BC66)</f>
        <v>0</v>
      </c>
      <c r="BR66" s="53">
        <f>IF($G66="Labor Hours",BD66*$K66*(1+$M66)*$ER66,BD66)</f>
        <v>0</v>
      </c>
      <c r="BS66" s="53">
        <f>IF($G66="Labor Hours",BE66*$K66*(1+$M66)*$ER66,BE66)</f>
        <v>0</v>
      </c>
      <c r="BT66" s="53">
        <f>IF($G66="Labor Hours",BF66*$K66*(1+$M66)*$ER66,BF66)</f>
        <v>0</v>
      </c>
      <c r="BU66" s="53">
        <f>IF($G66="Labor Hours",BG66*$K66*(1+$M66)*$ER66,BG66)</f>
        <v>0</v>
      </c>
      <c r="BV66" s="53">
        <f>IF($G66="Labor Hours",BH66*$K66*(1+$M66)*$ER66,BH66)</f>
        <v>642.7727460000001</v>
      </c>
      <c r="BW66" s="53">
        <f>IF($G66="Labor Hours",BI66*$K66*(1+$M66)*$ER66,BI66)</f>
        <v>0</v>
      </c>
      <c r="BX66" s="53">
        <f>IF($G66="Labor Hours",BJ66*$K66*(1+$M66)*$ER66,BJ66)</f>
        <v>0</v>
      </c>
      <c r="BY66" s="53">
        <f>IF($G66="Labor Hours",BK66*$K66*(1+$M66)*$ER66,BK66)</f>
        <v>0</v>
      </c>
      <c r="BZ66" s="10">
        <f t="shared" si="46"/>
        <v>642.7727460000001</v>
      </c>
      <c r="CA66" s="54">
        <f t="shared" si="47"/>
        <v>0</v>
      </c>
      <c r="CB66" s="10">
        <f t="shared" si="48"/>
        <v>642.7727460000001</v>
      </c>
      <c r="CC66" s="53" cm="1">
        <f t="array" aca="1" ref="CC66" ca="1">BZ66*CELL("contents",$Q66)</f>
        <v>80.346593250000012</v>
      </c>
      <c r="CD66" s="53" cm="1">
        <f t="array" aca="1" ref="CD66" ca="1">CA66*CELL("contents",$Q66)</f>
        <v>0</v>
      </c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>
        <f t="shared" si="49"/>
        <v>0</v>
      </c>
      <c r="CR66" s="51">
        <f t="shared" si="50"/>
        <v>0</v>
      </c>
      <c r="CS66" s="53">
        <f>IF($G66="Labor Hours",CE66*$K66*(1+$M66)*$ES66,CE66)</f>
        <v>0</v>
      </c>
      <c r="CT66" s="53">
        <f>IF($G66="Labor Hours",CF66*$K66*(1+$M66)*$ES66,CF66)</f>
        <v>0</v>
      </c>
      <c r="CU66" s="53">
        <f>IF($G66="Labor Hours",CG66*$K66*(1+$M66)*$ES66,CG66)</f>
        <v>0</v>
      </c>
      <c r="CV66" s="53">
        <f>IF($G66="Labor Hours",CH66*$K66*(1+$M66)*$ES66,CH66)</f>
        <v>0</v>
      </c>
      <c r="CW66" s="53">
        <f>IF($G66="Labor Hours",CI66*$K66*(1+$M66)*$ES66,CI66)</f>
        <v>0</v>
      </c>
      <c r="CX66" s="53">
        <f>IF($G66="Labor Hours",CJ66*$K66*(1+$M66)*$ES66,CJ66)</f>
        <v>0</v>
      </c>
      <c r="CY66" s="53">
        <f>IF($G66="Labor Hours",CK66*$K66*(1+$M66)*$ES66,CK66)</f>
        <v>0</v>
      </c>
      <c r="CZ66" s="53">
        <f>IF($G66="Labor Hours",CL66*$K66*(1+$M66)*$ES66,CL66)</f>
        <v>0</v>
      </c>
      <c r="DA66" s="53">
        <f>IF($G66="Labor Hours",CM66*$K66*(1+$M66)*$ES66,CM66)</f>
        <v>0</v>
      </c>
      <c r="DB66" s="53">
        <f>IF($G66="Labor Hours",CN66*$K66*(1+$M66)*$ES66,CN66)</f>
        <v>0</v>
      </c>
      <c r="DC66" s="53">
        <f>IF($G66="Labor Hours",CO66*$K66*(1+$M66)*$ES66,CO66)</f>
        <v>0</v>
      </c>
      <c r="DD66" s="53">
        <f>IF($G66="Labor Hours",CP66*$K66*(1+$M66)*$ES66,CP66)</f>
        <v>0</v>
      </c>
      <c r="DE66" s="10">
        <f t="shared" si="51"/>
        <v>0</v>
      </c>
      <c r="DF66" s="54">
        <f t="shared" si="52"/>
        <v>0</v>
      </c>
      <c r="DG66" s="10">
        <f t="shared" si="53"/>
        <v>0</v>
      </c>
      <c r="DH66" s="53" cm="1">
        <f t="array" aca="1" ref="DH66" ca="1">DE66*CELL("contents",$Q66)</f>
        <v>0</v>
      </c>
      <c r="DI66" s="53" cm="1">
        <f t="array" aca="1" ref="DI66" ca="1">DF66*CELL("contents",$Q66)</f>
        <v>0</v>
      </c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>
        <f t="shared" si="54"/>
        <v>0</v>
      </c>
      <c r="DW66" s="51">
        <f t="shared" si="55"/>
        <v>0</v>
      </c>
      <c r="DX66" s="53">
        <f>IF($G66="Labor Hours",DJ66*$K66*(1+$M66)*$ET66,DJ66)</f>
        <v>0</v>
      </c>
      <c r="DY66" s="53">
        <f>IF($G66="Labor Hours",DK66*$K66*(1+$M66)*$ET66,DK66)</f>
        <v>0</v>
      </c>
      <c r="DZ66" s="53">
        <f>IF($G66="Labor Hours",DL66*$K66*(1+$M66)*$ET66,DL66)</f>
        <v>0</v>
      </c>
      <c r="EA66" s="53">
        <f>IF($G66="Labor Hours",DM66*$K66*(1+$M66)*$ET66,DM66)</f>
        <v>0</v>
      </c>
      <c r="EB66" s="53">
        <f>IF($G66="Labor Hours",DN66*$K66*(1+$M66)*$ET66,DN66)</f>
        <v>0</v>
      </c>
      <c r="EC66" s="53">
        <f>IF($G66="Labor Hours",DO66*$K66*(1+$M66)*$ET66,DO66)</f>
        <v>0</v>
      </c>
      <c r="ED66" s="53">
        <f>IF($G66="Labor Hours",DP66*$K66*(1+$M66)*$ET66,DP66)</f>
        <v>0</v>
      </c>
      <c r="EE66" s="53">
        <f>IF($G66="Labor Hours",DQ66*$K66*(1+$M66)*$ET66,DQ66)</f>
        <v>0</v>
      </c>
      <c r="EF66" s="53">
        <f>IF($G66="Labor Hours",DR66*$K66*(1+$M66)*$ET66,DR66)</f>
        <v>0</v>
      </c>
      <c r="EG66" s="53">
        <f>IF($G66="Labor Hours",DS66*$K66*(1+$M66)*$ET66,DS66)</f>
        <v>0</v>
      </c>
      <c r="EH66" s="53">
        <f>IF($G66="Labor Hours",DT66*$K66*(1+$M66)*$ET66,DT66)</f>
        <v>0</v>
      </c>
      <c r="EI66" s="53">
        <f>IF($G66="Labor Hours",DU66*$K66*(1+$M66)*$ET66,DU66)</f>
        <v>0</v>
      </c>
      <c r="EJ66" s="10">
        <f t="shared" si="56"/>
        <v>0</v>
      </c>
      <c r="EK66" s="54">
        <f t="shared" si="57"/>
        <v>0</v>
      </c>
      <c r="EL66" s="10">
        <f t="shared" si="58"/>
        <v>0</v>
      </c>
      <c r="EM66" s="53" cm="1">
        <f t="array" aca="1" ref="EM66" ca="1">EJ66*CELL("contents",$Q66)</f>
        <v>0</v>
      </c>
      <c r="EN66" s="53" cm="1">
        <f t="array" aca="1" ref="EN66" ca="1">EK66*CELL("contents",$Q66)</f>
        <v>0</v>
      </c>
      <c r="EO66" s="11">
        <f t="shared" si="59"/>
        <v>642.7727460000001</v>
      </c>
      <c r="EP66" s="2">
        <v>1</v>
      </c>
      <c r="EQ66" s="2">
        <f t="shared" ref="EQ66:ET66" si="110">EP66*1.0215</f>
        <v>1.0215000000000001</v>
      </c>
      <c r="ER66" s="2">
        <f t="shared" si="110"/>
        <v>1.0434622500000001</v>
      </c>
      <c r="ES66" s="2">
        <f t="shared" si="110"/>
        <v>1.0658966883750003</v>
      </c>
      <c r="ET66" s="2">
        <f t="shared" si="110"/>
        <v>1.0888134671750629</v>
      </c>
      <c r="EU66" s="53">
        <f>IF($G66="Labor Hours",$K66*$AG66*EQ66,0)</f>
        <v>0</v>
      </c>
      <c r="EV66" s="53">
        <f t="shared" si="61"/>
        <v>642.7727460000001</v>
      </c>
      <c r="EW66" s="69">
        <f>IF($G66="Labor Hours",$K66*$CQ66*ES66,0)</f>
        <v>0</v>
      </c>
      <c r="EX66" s="69">
        <f>IF($G66="Labor Hours",$K66*$DV66*ET66,0)</f>
        <v>0</v>
      </c>
      <c r="EY66" s="9">
        <f t="shared" si="63"/>
        <v>0</v>
      </c>
      <c r="EZ66" s="9">
        <f t="shared" si="38"/>
        <v>0</v>
      </c>
      <c r="FA66" s="9">
        <f t="shared" si="39"/>
        <v>0</v>
      </c>
      <c r="FB66" s="9">
        <f t="shared" si="40"/>
        <v>0</v>
      </c>
      <c r="FC66" t="s">
        <v>1534</v>
      </c>
    </row>
    <row r="67" spans="1:159" x14ac:dyDescent="0.25">
      <c r="A67" s="2">
        <v>1.2</v>
      </c>
      <c r="B67" s="2" t="s">
        <v>284</v>
      </c>
      <c r="C67" s="4" t="s">
        <v>157</v>
      </c>
      <c r="D67" s="2" t="s">
        <v>285</v>
      </c>
      <c r="E67" s="15" t="s">
        <v>285</v>
      </c>
      <c r="F67" s="2"/>
      <c r="G67" s="4" t="s">
        <v>151</v>
      </c>
      <c r="H67" s="6" t="s">
        <v>163</v>
      </c>
      <c r="I67" s="4" t="s">
        <v>269</v>
      </c>
      <c r="J67" s="7" t="s">
        <v>154</v>
      </c>
      <c r="K67" s="75">
        <v>77</v>
      </c>
      <c r="L67" s="81">
        <v>77</v>
      </c>
      <c r="M67" s="56">
        <v>0</v>
      </c>
      <c r="N67" s="86">
        <v>0</v>
      </c>
      <c r="O67" s="6" t="s">
        <v>155</v>
      </c>
      <c r="P67" s="2" t="s">
        <v>173</v>
      </c>
      <c r="Q67" s="216">
        <f>VLOOKUP(P67,Contingencies!$A$2:$D$7,4,FALSE)</f>
        <v>0.125</v>
      </c>
      <c r="R67" s="53">
        <f t="shared" ref="R67:R130" si="111">Q67*EO67</f>
        <v>80.346593250000012</v>
      </c>
      <c r="S67" s="67">
        <f t="shared" ref="S67:S130" si="112">IF($H67="CapEx",0,R67*N67)</f>
        <v>0</v>
      </c>
      <c r="T67" s="4"/>
      <c r="U67" s="2"/>
      <c r="V67" s="2"/>
      <c r="W67" s="2"/>
      <c r="X67" s="2"/>
      <c r="Y67" s="2"/>
      <c r="Z67" s="2"/>
      <c r="AA67" s="2"/>
      <c r="AB67" s="2"/>
      <c r="AC67" s="2"/>
      <c r="AD67" s="24"/>
      <c r="AE67" s="24"/>
      <c r="AF67" s="2"/>
      <c r="AG67" s="2">
        <f>IF(G67="Labor Hours",SUM(U67:AF67),0)</f>
        <v>0</v>
      </c>
      <c r="AH67" s="51">
        <f t="shared" si="41"/>
        <v>0</v>
      </c>
      <c r="AI67" s="53">
        <f>IF($G67="Labor Hours",U67*$K67*(1+$M67)*$EQ67,U67)</f>
        <v>0</v>
      </c>
      <c r="AJ67" s="53">
        <f>IF($G67="Labor Hours",V67*$K67*(1+$M67)*$EQ67,V67)</f>
        <v>0</v>
      </c>
      <c r="AK67" s="53">
        <f>IF($G67="Labor Hours",W67*$K67*(1+$M67)*$EQ67,W67)</f>
        <v>0</v>
      </c>
      <c r="AL67" s="53">
        <f>IF($G67="Labor Hours",X67*$K67*(1+$M67)*$EQ67,X67)</f>
        <v>0</v>
      </c>
      <c r="AM67" s="53">
        <f>IF($G67="Labor Hours",Y67*$K67*(1+$M67)*$EQ67,Y67)</f>
        <v>0</v>
      </c>
      <c r="AN67" s="53">
        <f>IF($G67="Labor Hours",Z67*$K67*(1+$M67)*$EQ67,Z67)</f>
        <v>0</v>
      </c>
      <c r="AO67" s="53">
        <f>IF($G67="Labor Hours",AA67*$K67*(1+$M67)*$EQ67,AA67)</f>
        <v>0</v>
      </c>
      <c r="AP67" s="53">
        <f>IF($G67="Labor Hours",AB67*$K67*(1+$M67)*$EQ67,AB67)</f>
        <v>0</v>
      </c>
      <c r="AQ67" s="53">
        <f>IF($G67="Labor Hours",AC67*$K67*(1+$M67)*$EQ67,AC67)</f>
        <v>0</v>
      </c>
      <c r="AR67" s="53">
        <f>IF($G67="Labor Hours",AD67*$K67*(1+$M67)*$EQ67,AD67)</f>
        <v>0</v>
      </c>
      <c r="AS67" s="53">
        <f>IF($G67="Labor Hours",AE67*$K67*(1+$M67)*$EQ67,AE67)</f>
        <v>0</v>
      </c>
      <c r="AT67" s="53">
        <f>IF($G67="Labor Hours",AF67*$K67*(1+$M67)*$EQ67,AF67)</f>
        <v>0</v>
      </c>
      <c r="AU67" s="10">
        <f t="shared" si="42"/>
        <v>0</v>
      </c>
      <c r="AV67" s="54">
        <f>IF(G67="CapEx",0,AU67*N67)</f>
        <v>0</v>
      </c>
      <c r="AW67" s="10">
        <f t="shared" si="43"/>
        <v>0</v>
      </c>
      <c r="AX67" s="53" cm="1">
        <f t="array" aca="1" ref="AX67" ca="1">AU67*CELL("contents",$Q67)</f>
        <v>0</v>
      </c>
      <c r="AY67" s="53" cm="1">
        <f t="array" aca="1" ref="AY67" ca="1">AV67*CELL("contents",$Q67)</f>
        <v>0</v>
      </c>
      <c r="AZ67" s="2"/>
      <c r="BA67" s="2"/>
      <c r="BB67" s="2"/>
      <c r="BC67" s="2"/>
      <c r="BD67" s="2"/>
      <c r="BE67" s="2"/>
      <c r="BF67" s="2"/>
      <c r="BG67" s="2"/>
      <c r="BH67" s="14">
        <v>8</v>
      </c>
      <c r="BI67" s="26"/>
      <c r="BJ67" s="2"/>
      <c r="BK67" s="2"/>
      <c r="BL67" s="2">
        <f t="shared" si="44"/>
        <v>8</v>
      </c>
      <c r="BM67" s="51">
        <f t="shared" si="45"/>
        <v>5.333333333333333E-2</v>
      </c>
      <c r="BN67" s="53">
        <f>IF($G67="Labor Hours",AZ67*$K67*(1+$M67)*$ER67,AZ67)</f>
        <v>0</v>
      </c>
      <c r="BO67" s="53">
        <f>IF($G67="Labor Hours",BA67*$K67*(1+$M67)*$ER67,BA67)</f>
        <v>0</v>
      </c>
      <c r="BP67" s="53">
        <f>IF($G67="Labor Hours",BB67*$K67*(1+$M67)*$ER67,BB67)</f>
        <v>0</v>
      </c>
      <c r="BQ67" s="53">
        <f>IF($G67="Labor Hours",BC67*$K67*(1+$M67)*$ER67,BC67)</f>
        <v>0</v>
      </c>
      <c r="BR67" s="53">
        <f>IF($G67="Labor Hours",BD67*$K67*(1+$M67)*$ER67,BD67)</f>
        <v>0</v>
      </c>
      <c r="BS67" s="53">
        <f>IF($G67="Labor Hours",BE67*$K67*(1+$M67)*$ER67,BE67)</f>
        <v>0</v>
      </c>
      <c r="BT67" s="53">
        <f>IF($G67="Labor Hours",BF67*$K67*(1+$M67)*$ER67,BF67)</f>
        <v>0</v>
      </c>
      <c r="BU67" s="53">
        <f>IF($G67="Labor Hours",BG67*$K67*(1+$M67)*$ER67,BG67)</f>
        <v>0</v>
      </c>
      <c r="BV67" s="53">
        <f>IF($G67="Labor Hours",BH67*$K67*(1+$M67)*$ER67,BH67)</f>
        <v>642.7727460000001</v>
      </c>
      <c r="BW67" s="53">
        <f>IF($G67="Labor Hours",BI67*$K67*(1+$M67)*$ER67,BI67)</f>
        <v>0</v>
      </c>
      <c r="BX67" s="53">
        <f>IF($G67="Labor Hours",BJ67*$K67*(1+$M67)*$ER67,BJ67)</f>
        <v>0</v>
      </c>
      <c r="BY67" s="53">
        <f>IF($G67="Labor Hours",BK67*$K67*(1+$M67)*$ER67,BK67)</f>
        <v>0</v>
      </c>
      <c r="BZ67" s="10">
        <f t="shared" si="46"/>
        <v>642.7727460000001</v>
      </c>
      <c r="CA67" s="54">
        <f t="shared" si="47"/>
        <v>0</v>
      </c>
      <c r="CB67" s="10">
        <f t="shared" si="48"/>
        <v>642.7727460000001</v>
      </c>
      <c r="CC67" s="53" cm="1">
        <f t="array" aca="1" ref="CC67" ca="1">BZ67*CELL("contents",$Q67)</f>
        <v>80.346593250000012</v>
      </c>
      <c r="CD67" s="53" cm="1">
        <f t="array" aca="1" ref="CD67" ca="1">CA67*CELL("contents",$Q67)</f>
        <v>0</v>
      </c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>
        <f t="shared" si="49"/>
        <v>0</v>
      </c>
      <c r="CR67" s="51">
        <f t="shared" si="50"/>
        <v>0</v>
      </c>
      <c r="CS67" s="53">
        <f>IF($G67="Labor Hours",CE67*$K67*(1+$M67)*$ES67,CE67)</f>
        <v>0</v>
      </c>
      <c r="CT67" s="53">
        <f>IF($G67="Labor Hours",CF67*$K67*(1+$M67)*$ES67,CF67)</f>
        <v>0</v>
      </c>
      <c r="CU67" s="53">
        <f>IF($G67="Labor Hours",CG67*$K67*(1+$M67)*$ES67,CG67)</f>
        <v>0</v>
      </c>
      <c r="CV67" s="53">
        <f>IF($G67="Labor Hours",CH67*$K67*(1+$M67)*$ES67,CH67)</f>
        <v>0</v>
      </c>
      <c r="CW67" s="53">
        <f>IF($G67="Labor Hours",CI67*$K67*(1+$M67)*$ES67,CI67)</f>
        <v>0</v>
      </c>
      <c r="CX67" s="53">
        <f>IF($G67="Labor Hours",CJ67*$K67*(1+$M67)*$ES67,CJ67)</f>
        <v>0</v>
      </c>
      <c r="CY67" s="53">
        <f>IF($G67="Labor Hours",CK67*$K67*(1+$M67)*$ES67,CK67)</f>
        <v>0</v>
      </c>
      <c r="CZ67" s="53">
        <f>IF($G67="Labor Hours",CL67*$K67*(1+$M67)*$ES67,CL67)</f>
        <v>0</v>
      </c>
      <c r="DA67" s="53">
        <f>IF($G67="Labor Hours",CM67*$K67*(1+$M67)*$ES67,CM67)</f>
        <v>0</v>
      </c>
      <c r="DB67" s="53">
        <f>IF($G67="Labor Hours",CN67*$K67*(1+$M67)*$ES67,CN67)</f>
        <v>0</v>
      </c>
      <c r="DC67" s="53">
        <f>IF($G67="Labor Hours",CO67*$K67*(1+$M67)*$ES67,CO67)</f>
        <v>0</v>
      </c>
      <c r="DD67" s="53">
        <f>IF($G67="Labor Hours",CP67*$K67*(1+$M67)*$ES67,CP67)</f>
        <v>0</v>
      </c>
      <c r="DE67" s="10">
        <f t="shared" si="51"/>
        <v>0</v>
      </c>
      <c r="DF67" s="54">
        <f t="shared" si="52"/>
        <v>0</v>
      </c>
      <c r="DG67" s="10">
        <f t="shared" si="53"/>
        <v>0</v>
      </c>
      <c r="DH67" s="53" cm="1">
        <f t="array" aca="1" ref="DH67" ca="1">DE67*CELL("contents",$Q67)</f>
        <v>0</v>
      </c>
      <c r="DI67" s="53" cm="1">
        <f t="array" aca="1" ref="DI67" ca="1">DF67*CELL("contents",$Q67)</f>
        <v>0</v>
      </c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>
        <f t="shared" si="54"/>
        <v>0</v>
      </c>
      <c r="DW67" s="51">
        <f t="shared" si="55"/>
        <v>0</v>
      </c>
      <c r="DX67" s="53">
        <f>IF($G67="Labor Hours",DJ67*$K67*(1+$M67)*$ET67,DJ67)</f>
        <v>0</v>
      </c>
      <c r="DY67" s="53">
        <f>IF($G67="Labor Hours",DK67*$K67*(1+$M67)*$ET67,DK67)</f>
        <v>0</v>
      </c>
      <c r="DZ67" s="53">
        <f>IF($G67="Labor Hours",DL67*$K67*(1+$M67)*$ET67,DL67)</f>
        <v>0</v>
      </c>
      <c r="EA67" s="53">
        <f>IF($G67="Labor Hours",DM67*$K67*(1+$M67)*$ET67,DM67)</f>
        <v>0</v>
      </c>
      <c r="EB67" s="53">
        <f>IF($G67="Labor Hours",DN67*$K67*(1+$M67)*$ET67,DN67)</f>
        <v>0</v>
      </c>
      <c r="EC67" s="53">
        <f>IF($G67="Labor Hours",DO67*$K67*(1+$M67)*$ET67,DO67)</f>
        <v>0</v>
      </c>
      <c r="ED67" s="53">
        <f>IF($G67="Labor Hours",DP67*$K67*(1+$M67)*$ET67,DP67)</f>
        <v>0</v>
      </c>
      <c r="EE67" s="53">
        <f>IF($G67="Labor Hours",DQ67*$K67*(1+$M67)*$ET67,DQ67)</f>
        <v>0</v>
      </c>
      <c r="EF67" s="53">
        <f>IF($G67="Labor Hours",DR67*$K67*(1+$M67)*$ET67,DR67)</f>
        <v>0</v>
      </c>
      <c r="EG67" s="53">
        <f>IF($G67="Labor Hours",DS67*$K67*(1+$M67)*$ET67,DS67)</f>
        <v>0</v>
      </c>
      <c r="EH67" s="53">
        <f>IF($G67="Labor Hours",DT67*$K67*(1+$M67)*$ET67,DT67)</f>
        <v>0</v>
      </c>
      <c r="EI67" s="53">
        <f>IF($G67="Labor Hours",DU67*$K67*(1+$M67)*$ET67,DU67)</f>
        <v>0</v>
      </c>
      <c r="EJ67" s="10">
        <f t="shared" si="56"/>
        <v>0</v>
      </c>
      <c r="EK67" s="54">
        <f t="shared" si="57"/>
        <v>0</v>
      </c>
      <c r="EL67" s="10">
        <f t="shared" si="58"/>
        <v>0</v>
      </c>
      <c r="EM67" s="53" cm="1">
        <f t="array" aca="1" ref="EM67" ca="1">EJ67*CELL("contents",$Q67)</f>
        <v>0</v>
      </c>
      <c r="EN67" s="53" cm="1">
        <f t="array" aca="1" ref="EN67" ca="1">EK67*CELL("contents",$Q67)</f>
        <v>0</v>
      </c>
      <c r="EO67" s="11">
        <f t="shared" si="59"/>
        <v>642.7727460000001</v>
      </c>
      <c r="EP67" s="2">
        <v>1</v>
      </c>
      <c r="EQ67" s="2">
        <f t="shared" ref="EQ67:ET67" si="113">EP67*1.0215</f>
        <v>1.0215000000000001</v>
      </c>
      <c r="ER67" s="2">
        <f t="shared" si="113"/>
        <v>1.0434622500000001</v>
      </c>
      <c r="ES67" s="2">
        <f t="shared" si="113"/>
        <v>1.0658966883750003</v>
      </c>
      <c r="ET67" s="2">
        <f t="shared" si="113"/>
        <v>1.0888134671750629</v>
      </c>
      <c r="EU67" s="53">
        <f>IF($G67="Labor Hours",$K67*$AG67*EQ67,0)</f>
        <v>0</v>
      </c>
      <c r="EV67" s="53">
        <f t="shared" si="61"/>
        <v>642.7727460000001</v>
      </c>
      <c r="EW67" s="69">
        <f>IF($G67="Labor Hours",$K67*$CQ67*ES67,0)</f>
        <v>0</v>
      </c>
      <c r="EX67" s="69">
        <f>IF($G67="Labor Hours",$K67*$DV67*ET67,0)</f>
        <v>0</v>
      </c>
      <c r="EY67" s="9">
        <f t="shared" si="63"/>
        <v>0</v>
      </c>
      <c r="EZ67" s="9">
        <f t="shared" si="38"/>
        <v>0</v>
      </c>
      <c r="FA67" s="9">
        <f t="shared" si="39"/>
        <v>0</v>
      </c>
      <c r="FB67" s="9">
        <f t="shared" si="40"/>
        <v>0</v>
      </c>
      <c r="FC67" t="s">
        <v>1534</v>
      </c>
    </row>
    <row r="68" spans="1:159" x14ac:dyDescent="0.25">
      <c r="A68" s="2">
        <v>1.2</v>
      </c>
      <c r="B68" s="2" t="s">
        <v>286</v>
      </c>
      <c r="C68" s="4" t="s">
        <v>157</v>
      </c>
      <c r="D68" s="27" t="s">
        <v>287</v>
      </c>
      <c r="E68" s="28" t="s">
        <v>287</v>
      </c>
      <c r="F68" s="2"/>
      <c r="G68" s="4" t="s">
        <v>151</v>
      </c>
      <c r="H68" s="6" t="s">
        <v>163</v>
      </c>
      <c r="I68" s="4" t="s">
        <v>269</v>
      </c>
      <c r="J68" s="7" t="s">
        <v>154</v>
      </c>
      <c r="K68" s="75">
        <v>77</v>
      </c>
      <c r="L68" s="81">
        <v>77</v>
      </c>
      <c r="M68" s="56">
        <v>0</v>
      </c>
      <c r="N68" s="86">
        <v>0</v>
      </c>
      <c r="O68" s="6" t="s">
        <v>155</v>
      </c>
      <c r="P68" s="2" t="s">
        <v>173</v>
      </c>
      <c r="Q68" s="216">
        <f>VLOOKUP(P68,Contingencies!$A$2:$D$7,4,FALSE)</f>
        <v>0.125</v>
      </c>
      <c r="R68" s="53">
        <f t="shared" si="111"/>
        <v>80.346593250000012</v>
      </c>
      <c r="S68" s="67">
        <f t="shared" si="112"/>
        <v>0</v>
      </c>
      <c r="T68" s="4"/>
      <c r="U68" s="2"/>
      <c r="V68" s="2"/>
      <c r="W68" s="29"/>
      <c r="X68" s="29"/>
      <c r="Y68" s="2"/>
      <c r="Z68" s="2"/>
      <c r="AA68" s="2"/>
      <c r="AB68" s="2"/>
      <c r="AC68" s="2"/>
      <c r="AD68" s="29"/>
      <c r="AE68" s="24"/>
      <c r="AF68" s="2"/>
      <c r="AG68" s="2">
        <f>IF(G68="Labor Hours",SUM(U68:AF68),0)</f>
        <v>0</v>
      </c>
      <c r="AH68" s="51">
        <f t="shared" si="41"/>
        <v>0</v>
      </c>
      <c r="AI68" s="53">
        <f>IF($G68="Labor Hours",U68*$K68*(1+$M68)*$EQ68,U68)</f>
        <v>0</v>
      </c>
      <c r="AJ68" s="53">
        <f>IF($G68="Labor Hours",V68*$K68*(1+$M68)*$EQ68,V68)</f>
        <v>0</v>
      </c>
      <c r="AK68" s="53">
        <f>IF($G68="Labor Hours",W68*$K68*(1+$M68)*$EQ68,W68)</f>
        <v>0</v>
      </c>
      <c r="AL68" s="53">
        <f>IF($G68="Labor Hours",X68*$K68*(1+$M68)*$EQ68,X68)</f>
        <v>0</v>
      </c>
      <c r="AM68" s="53">
        <f>IF($G68="Labor Hours",Y68*$K68*(1+$M68)*$EQ68,Y68)</f>
        <v>0</v>
      </c>
      <c r="AN68" s="53">
        <f>IF($G68="Labor Hours",Z68*$K68*(1+$M68)*$EQ68,Z68)</f>
        <v>0</v>
      </c>
      <c r="AO68" s="53">
        <f>IF($G68="Labor Hours",AA68*$K68*(1+$M68)*$EQ68,AA68)</f>
        <v>0</v>
      </c>
      <c r="AP68" s="53">
        <f>IF($G68="Labor Hours",AB68*$K68*(1+$M68)*$EQ68,AB68)</f>
        <v>0</v>
      </c>
      <c r="AQ68" s="53">
        <f>IF($G68="Labor Hours",AC68*$K68*(1+$M68)*$EQ68,AC68)</f>
        <v>0</v>
      </c>
      <c r="AR68" s="53">
        <f>IF($G68="Labor Hours",AD68*$K68*(1+$M68)*$EQ68,AD68)</f>
        <v>0</v>
      </c>
      <c r="AS68" s="53">
        <f>IF($G68="Labor Hours",AE68*$K68*(1+$M68)*$EQ68,AE68)</f>
        <v>0</v>
      </c>
      <c r="AT68" s="53">
        <f>IF($G68="Labor Hours",AF68*$K68*(1+$M68)*$EQ68,AF68)</f>
        <v>0</v>
      </c>
      <c r="AU68" s="10">
        <f t="shared" si="42"/>
        <v>0</v>
      </c>
      <c r="AV68" s="54">
        <f>IF(G68="CapEx",0,AU68*N68)</f>
        <v>0</v>
      </c>
      <c r="AW68" s="10">
        <f t="shared" si="43"/>
        <v>0</v>
      </c>
      <c r="AX68" s="53" cm="1">
        <f t="array" aca="1" ref="AX68" ca="1">AU68*CELL("contents",$Q68)</f>
        <v>0</v>
      </c>
      <c r="AY68" s="53" cm="1">
        <f t="array" aca="1" ref="AY68" ca="1">AV68*CELL("contents",$Q68)</f>
        <v>0</v>
      </c>
      <c r="AZ68" s="2"/>
      <c r="BA68" s="2"/>
      <c r="BB68" s="2"/>
      <c r="BC68" s="2"/>
      <c r="BD68" s="2"/>
      <c r="BE68" s="2"/>
      <c r="BF68" s="2"/>
      <c r="BG68" s="2"/>
      <c r="BH68" s="4">
        <v>8</v>
      </c>
      <c r="BI68" s="2"/>
      <c r="BJ68" s="2"/>
      <c r="BK68" s="2"/>
      <c r="BL68" s="2">
        <f t="shared" si="44"/>
        <v>8</v>
      </c>
      <c r="BM68" s="51">
        <f t="shared" si="45"/>
        <v>5.333333333333333E-2</v>
      </c>
      <c r="BN68" s="53">
        <f>IF($G68="Labor Hours",AZ68*$K68*(1+$M68)*$ER68,AZ68)</f>
        <v>0</v>
      </c>
      <c r="BO68" s="53">
        <f>IF($G68="Labor Hours",BA68*$K68*(1+$M68)*$ER68,BA68)</f>
        <v>0</v>
      </c>
      <c r="BP68" s="53">
        <f>IF($G68="Labor Hours",BB68*$K68*(1+$M68)*$ER68,BB68)</f>
        <v>0</v>
      </c>
      <c r="BQ68" s="53">
        <f>IF($G68="Labor Hours",BC68*$K68*(1+$M68)*$ER68,BC68)</f>
        <v>0</v>
      </c>
      <c r="BR68" s="53">
        <f>IF($G68="Labor Hours",BD68*$K68*(1+$M68)*$ER68,BD68)</f>
        <v>0</v>
      </c>
      <c r="BS68" s="53">
        <f>IF($G68="Labor Hours",BE68*$K68*(1+$M68)*$ER68,BE68)</f>
        <v>0</v>
      </c>
      <c r="BT68" s="53">
        <f>IF($G68="Labor Hours",BF68*$K68*(1+$M68)*$ER68,BF68)</f>
        <v>0</v>
      </c>
      <c r="BU68" s="53">
        <f>IF($G68="Labor Hours",BG68*$K68*(1+$M68)*$ER68,BG68)</f>
        <v>0</v>
      </c>
      <c r="BV68" s="53">
        <f>IF($G68="Labor Hours",BH68*$K68*(1+$M68)*$ER68,BH68)</f>
        <v>642.7727460000001</v>
      </c>
      <c r="BW68" s="53">
        <f>IF($G68="Labor Hours",BI68*$K68*(1+$M68)*$ER68,BI68)</f>
        <v>0</v>
      </c>
      <c r="BX68" s="53">
        <f>IF($G68="Labor Hours",BJ68*$K68*(1+$M68)*$ER68,BJ68)</f>
        <v>0</v>
      </c>
      <c r="BY68" s="53">
        <f>IF($G68="Labor Hours",BK68*$K68*(1+$M68)*$ER68,BK68)</f>
        <v>0</v>
      </c>
      <c r="BZ68" s="10">
        <f t="shared" si="46"/>
        <v>642.7727460000001</v>
      </c>
      <c r="CA68" s="54">
        <f t="shared" si="47"/>
        <v>0</v>
      </c>
      <c r="CB68" s="10">
        <f t="shared" si="48"/>
        <v>642.7727460000001</v>
      </c>
      <c r="CC68" s="53" cm="1">
        <f t="array" aca="1" ref="CC68" ca="1">BZ68*CELL("contents",$Q68)</f>
        <v>80.346593250000012</v>
      </c>
      <c r="CD68" s="53" cm="1">
        <f t="array" aca="1" ref="CD68" ca="1">CA68*CELL("contents",$Q68)</f>
        <v>0</v>
      </c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>
        <f t="shared" si="49"/>
        <v>0</v>
      </c>
      <c r="CR68" s="51">
        <f t="shared" si="50"/>
        <v>0</v>
      </c>
      <c r="CS68" s="53">
        <f>IF($G68="Labor Hours",CE68*$K68*(1+$M68)*$ES68,CE68)</f>
        <v>0</v>
      </c>
      <c r="CT68" s="53">
        <f>IF($G68="Labor Hours",CF68*$K68*(1+$M68)*$ES68,CF68)</f>
        <v>0</v>
      </c>
      <c r="CU68" s="53">
        <f>IF($G68="Labor Hours",CG68*$K68*(1+$M68)*$ES68,CG68)</f>
        <v>0</v>
      </c>
      <c r="CV68" s="53">
        <f>IF($G68="Labor Hours",CH68*$K68*(1+$M68)*$ES68,CH68)</f>
        <v>0</v>
      </c>
      <c r="CW68" s="53">
        <f>IF($G68="Labor Hours",CI68*$K68*(1+$M68)*$ES68,CI68)</f>
        <v>0</v>
      </c>
      <c r="CX68" s="53">
        <f>IF($G68="Labor Hours",CJ68*$K68*(1+$M68)*$ES68,CJ68)</f>
        <v>0</v>
      </c>
      <c r="CY68" s="53">
        <f>IF($G68="Labor Hours",CK68*$K68*(1+$M68)*$ES68,CK68)</f>
        <v>0</v>
      </c>
      <c r="CZ68" s="53">
        <f>IF($G68="Labor Hours",CL68*$K68*(1+$M68)*$ES68,CL68)</f>
        <v>0</v>
      </c>
      <c r="DA68" s="53">
        <f>IF($G68="Labor Hours",CM68*$K68*(1+$M68)*$ES68,CM68)</f>
        <v>0</v>
      </c>
      <c r="DB68" s="53">
        <f>IF($G68="Labor Hours",CN68*$K68*(1+$M68)*$ES68,CN68)</f>
        <v>0</v>
      </c>
      <c r="DC68" s="53">
        <f>IF($G68="Labor Hours",CO68*$K68*(1+$M68)*$ES68,CO68)</f>
        <v>0</v>
      </c>
      <c r="DD68" s="53">
        <f>IF($G68="Labor Hours",CP68*$K68*(1+$M68)*$ES68,CP68)</f>
        <v>0</v>
      </c>
      <c r="DE68" s="10">
        <f t="shared" si="51"/>
        <v>0</v>
      </c>
      <c r="DF68" s="54">
        <f t="shared" si="52"/>
        <v>0</v>
      </c>
      <c r="DG68" s="10">
        <f t="shared" si="53"/>
        <v>0</v>
      </c>
      <c r="DH68" s="53" cm="1">
        <f t="array" aca="1" ref="DH68" ca="1">DE68*CELL("contents",$Q68)</f>
        <v>0</v>
      </c>
      <c r="DI68" s="53" cm="1">
        <f t="array" aca="1" ref="DI68" ca="1">DF68*CELL("contents",$Q68)</f>
        <v>0</v>
      </c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>
        <f t="shared" si="54"/>
        <v>0</v>
      </c>
      <c r="DW68" s="51">
        <f t="shared" si="55"/>
        <v>0</v>
      </c>
      <c r="DX68" s="53">
        <f>IF($G68="Labor Hours",DJ68*$K68*(1+$M68)*$ET68,DJ68)</f>
        <v>0</v>
      </c>
      <c r="DY68" s="53">
        <f>IF($G68="Labor Hours",DK68*$K68*(1+$M68)*$ET68,DK68)</f>
        <v>0</v>
      </c>
      <c r="DZ68" s="53">
        <f>IF($G68="Labor Hours",DL68*$K68*(1+$M68)*$ET68,DL68)</f>
        <v>0</v>
      </c>
      <c r="EA68" s="53">
        <f>IF($G68="Labor Hours",DM68*$K68*(1+$M68)*$ET68,DM68)</f>
        <v>0</v>
      </c>
      <c r="EB68" s="53">
        <f>IF($G68="Labor Hours",DN68*$K68*(1+$M68)*$ET68,DN68)</f>
        <v>0</v>
      </c>
      <c r="EC68" s="53">
        <f>IF($G68="Labor Hours",DO68*$K68*(1+$M68)*$ET68,DO68)</f>
        <v>0</v>
      </c>
      <c r="ED68" s="53">
        <f>IF($G68="Labor Hours",DP68*$K68*(1+$M68)*$ET68,DP68)</f>
        <v>0</v>
      </c>
      <c r="EE68" s="53">
        <f>IF($G68="Labor Hours",DQ68*$K68*(1+$M68)*$ET68,DQ68)</f>
        <v>0</v>
      </c>
      <c r="EF68" s="53">
        <f>IF($G68="Labor Hours",DR68*$K68*(1+$M68)*$ET68,DR68)</f>
        <v>0</v>
      </c>
      <c r="EG68" s="53">
        <f>IF($G68="Labor Hours",DS68*$K68*(1+$M68)*$ET68,DS68)</f>
        <v>0</v>
      </c>
      <c r="EH68" s="53">
        <f>IF($G68="Labor Hours",DT68*$K68*(1+$M68)*$ET68,DT68)</f>
        <v>0</v>
      </c>
      <c r="EI68" s="53">
        <f>IF($G68="Labor Hours",DU68*$K68*(1+$M68)*$ET68,DU68)</f>
        <v>0</v>
      </c>
      <c r="EJ68" s="10">
        <f t="shared" si="56"/>
        <v>0</v>
      </c>
      <c r="EK68" s="54">
        <f t="shared" si="57"/>
        <v>0</v>
      </c>
      <c r="EL68" s="10">
        <f t="shared" si="58"/>
        <v>0</v>
      </c>
      <c r="EM68" s="53" cm="1">
        <f t="array" aca="1" ref="EM68" ca="1">EJ68*CELL("contents",$Q68)</f>
        <v>0</v>
      </c>
      <c r="EN68" s="53" cm="1">
        <f t="array" aca="1" ref="EN68" ca="1">EK68*CELL("contents",$Q68)</f>
        <v>0</v>
      </c>
      <c r="EO68" s="11">
        <f t="shared" si="59"/>
        <v>642.7727460000001</v>
      </c>
      <c r="EP68" s="2">
        <v>1</v>
      </c>
      <c r="EQ68" s="2">
        <f t="shared" ref="EQ68:ET68" si="114">EP68*1.0215</f>
        <v>1.0215000000000001</v>
      </c>
      <c r="ER68" s="2">
        <f t="shared" si="114"/>
        <v>1.0434622500000001</v>
      </c>
      <c r="ES68" s="2">
        <f t="shared" si="114"/>
        <v>1.0658966883750003</v>
      </c>
      <c r="ET68" s="2">
        <f t="shared" si="114"/>
        <v>1.0888134671750629</v>
      </c>
      <c r="EU68" s="53">
        <f>IF($G68="Labor Hours",$K68*$AG68*EQ68,0)</f>
        <v>0</v>
      </c>
      <c r="EV68" s="53">
        <f t="shared" si="61"/>
        <v>642.7727460000001</v>
      </c>
      <c r="EW68" s="69">
        <f>IF($G68="Labor Hours",$K68*$CQ68*ES68,0)</f>
        <v>0</v>
      </c>
      <c r="EX68" s="69">
        <f>IF($G68="Labor Hours",$K68*$DV68*ET68,0)</f>
        <v>0</v>
      </c>
      <c r="EY68" s="9">
        <f t="shared" si="63"/>
        <v>0</v>
      </c>
      <c r="EZ68" s="9">
        <f t="shared" si="38"/>
        <v>0</v>
      </c>
      <c r="FA68" s="9">
        <f t="shared" si="39"/>
        <v>0</v>
      </c>
      <c r="FB68" s="9">
        <f t="shared" si="40"/>
        <v>0</v>
      </c>
      <c r="FC68" t="s">
        <v>1534</v>
      </c>
    </row>
    <row r="69" spans="1:159" x14ac:dyDescent="0.25">
      <c r="A69" s="2">
        <v>1.2</v>
      </c>
      <c r="B69" s="2" t="s">
        <v>288</v>
      </c>
      <c r="C69" s="4" t="s">
        <v>157</v>
      </c>
      <c r="D69" s="2" t="s">
        <v>289</v>
      </c>
      <c r="E69" s="15" t="s">
        <v>290</v>
      </c>
      <c r="F69" s="2"/>
      <c r="G69" s="4" t="s">
        <v>151</v>
      </c>
      <c r="H69" s="6" t="s">
        <v>163</v>
      </c>
      <c r="I69" s="4" t="s">
        <v>269</v>
      </c>
      <c r="J69" s="7" t="s">
        <v>154</v>
      </c>
      <c r="K69" s="75">
        <v>77</v>
      </c>
      <c r="L69" s="81">
        <v>77</v>
      </c>
      <c r="M69" s="56">
        <v>0</v>
      </c>
      <c r="N69" s="86">
        <v>0</v>
      </c>
      <c r="O69" s="6" t="s">
        <v>155</v>
      </c>
      <c r="P69" s="2" t="s">
        <v>173</v>
      </c>
      <c r="Q69" s="216">
        <f>VLOOKUP(P69,Contingencies!$A$2:$D$7,4,FALSE)</f>
        <v>0.125</v>
      </c>
      <c r="R69" s="53">
        <f t="shared" si="111"/>
        <v>160.69318650000002</v>
      </c>
      <c r="S69" s="67">
        <f t="shared" si="112"/>
        <v>0</v>
      </c>
      <c r="T69" s="4"/>
      <c r="U69" s="2"/>
      <c r="V69" s="2"/>
      <c r="W69" s="2"/>
      <c r="X69" s="2"/>
      <c r="Y69" s="2"/>
      <c r="Z69" s="2"/>
      <c r="AA69" s="2"/>
      <c r="AB69" s="2"/>
      <c r="AC69" s="2"/>
      <c r="AD69" s="24"/>
      <c r="AE69" s="24"/>
      <c r="AF69" s="2"/>
      <c r="AG69" s="2">
        <f>IF(G69="Labor Hours",SUM(U69:AF69),0)</f>
        <v>0</v>
      </c>
      <c r="AH69" s="51">
        <f t="shared" si="41"/>
        <v>0</v>
      </c>
      <c r="AI69" s="53">
        <f>IF($G69="Labor Hours",U69*$K69*(1+$M69)*$EQ69,U69)</f>
        <v>0</v>
      </c>
      <c r="AJ69" s="53">
        <f>IF($G69="Labor Hours",V69*$K69*(1+$M69)*$EQ69,V69)</f>
        <v>0</v>
      </c>
      <c r="AK69" s="53">
        <f>IF($G69="Labor Hours",W69*$K69*(1+$M69)*$EQ69,W69)</f>
        <v>0</v>
      </c>
      <c r="AL69" s="53">
        <f>IF($G69="Labor Hours",X69*$K69*(1+$M69)*$EQ69,X69)</f>
        <v>0</v>
      </c>
      <c r="AM69" s="53">
        <f>IF($G69="Labor Hours",Y69*$K69*(1+$M69)*$EQ69,Y69)</f>
        <v>0</v>
      </c>
      <c r="AN69" s="53">
        <f>IF($G69="Labor Hours",Z69*$K69*(1+$M69)*$EQ69,Z69)</f>
        <v>0</v>
      </c>
      <c r="AO69" s="53">
        <f>IF($G69="Labor Hours",AA69*$K69*(1+$M69)*$EQ69,AA69)</f>
        <v>0</v>
      </c>
      <c r="AP69" s="53">
        <f>IF($G69="Labor Hours",AB69*$K69*(1+$M69)*$EQ69,AB69)</f>
        <v>0</v>
      </c>
      <c r="AQ69" s="53">
        <f>IF($G69="Labor Hours",AC69*$K69*(1+$M69)*$EQ69,AC69)</f>
        <v>0</v>
      </c>
      <c r="AR69" s="53">
        <f>IF($G69="Labor Hours",AD69*$K69*(1+$M69)*$EQ69,AD69)</f>
        <v>0</v>
      </c>
      <c r="AS69" s="53">
        <f>IF($G69="Labor Hours",AE69*$K69*(1+$M69)*$EQ69,AE69)</f>
        <v>0</v>
      </c>
      <c r="AT69" s="53">
        <f>IF($G69="Labor Hours",AF69*$K69*(1+$M69)*$EQ69,AF69)</f>
        <v>0</v>
      </c>
      <c r="AU69" s="10">
        <f t="shared" si="42"/>
        <v>0</v>
      </c>
      <c r="AV69" s="54">
        <f>IF(G69="CapEx",0,AU69*N69)</f>
        <v>0</v>
      </c>
      <c r="AW69" s="10">
        <f t="shared" si="43"/>
        <v>0</v>
      </c>
      <c r="AX69" s="53" cm="1">
        <f t="array" aca="1" ref="AX69" ca="1">AU69*CELL("contents",$Q69)</f>
        <v>0</v>
      </c>
      <c r="AY69" s="53" cm="1">
        <f t="array" aca="1" ref="AY69" ca="1">AV69*CELL("contents",$Q69)</f>
        <v>0</v>
      </c>
      <c r="AZ69" s="2"/>
      <c r="BA69" s="2"/>
      <c r="BB69" s="2"/>
      <c r="BC69" s="2"/>
      <c r="BD69" s="2"/>
      <c r="BE69" s="2"/>
      <c r="BF69" s="2"/>
      <c r="BG69" s="2"/>
      <c r="BH69" s="26"/>
      <c r="BI69" s="14">
        <v>16</v>
      </c>
      <c r="BJ69" s="2"/>
      <c r="BK69" s="2"/>
      <c r="BL69" s="2">
        <f t="shared" si="44"/>
        <v>16</v>
      </c>
      <c r="BM69" s="51">
        <f t="shared" si="45"/>
        <v>0.10666666666666666</v>
      </c>
      <c r="BN69" s="53">
        <f>IF($G69="Labor Hours",AZ69*$K69*(1+$M69)*$ER69,AZ69)</f>
        <v>0</v>
      </c>
      <c r="BO69" s="53">
        <f>IF($G69="Labor Hours",BA69*$K69*(1+$M69)*$ER69,BA69)</f>
        <v>0</v>
      </c>
      <c r="BP69" s="53">
        <f>IF($G69="Labor Hours",BB69*$K69*(1+$M69)*$ER69,BB69)</f>
        <v>0</v>
      </c>
      <c r="BQ69" s="53">
        <f>IF($G69="Labor Hours",BC69*$K69*(1+$M69)*$ER69,BC69)</f>
        <v>0</v>
      </c>
      <c r="BR69" s="53">
        <f>IF($G69="Labor Hours",BD69*$K69*(1+$M69)*$ER69,BD69)</f>
        <v>0</v>
      </c>
      <c r="BS69" s="53">
        <f>IF($G69="Labor Hours",BE69*$K69*(1+$M69)*$ER69,BE69)</f>
        <v>0</v>
      </c>
      <c r="BT69" s="53">
        <f>IF($G69="Labor Hours",BF69*$K69*(1+$M69)*$ER69,BF69)</f>
        <v>0</v>
      </c>
      <c r="BU69" s="53">
        <f>IF($G69="Labor Hours",BG69*$K69*(1+$M69)*$ER69,BG69)</f>
        <v>0</v>
      </c>
      <c r="BV69" s="53">
        <f>IF($G69="Labor Hours",BH69*$K69*(1+$M69)*$ER69,BH69)</f>
        <v>0</v>
      </c>
      <c r="BW69" s="53">
        <f>IF($G69="Labor Hours",BI69*$K69*(1+$M69)*$ER69,BI69)</f>
        <v>1285.5454920000002</v>
      </c>
      <c r="BX69" s="53">
        <f>IF($G69="Labor Hours",BJ69*$K69*(1+$M69)*$ER69,BJ69)</f>
        <v>0</v>
      </c>
      <c r="BY69" s="53">
        <f>IF($G69="Labor Hours",BK69*$K69*(1+$M69)*$ER69,BK69)</f>
        <v>0</v>
      </c>
      <c r="BZ69" s="10">
        <f t="shared" si="46"/>
        <v>1285.5454920000002</v>
      </c>
      <c r="CA69" s="54">
        <f t="shared" si="47"/>
        <v>0</v>
      </c>
      <c r="CB69" s="10">
        <f t="shared" si="48"/>
        <v>1285.5454920000002</v>
      </c>
      <c r="CC69" s="53" cm="1">
        <f t="array" aca="1" ref="CC69" ca="1">BZ69*CELL("contents",$Q69)</f>
        <v>160.69318650000002</v>
      </c>
      <c r="CD69" s="53" cm="1">
        <f t="array" aca="1" ref="CD69" ca="1">CA69*CELL("contents",$Q69)</f>
        <v>0</v>
      </c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>
        <f t="shared" si="49"/>
        <v>0</v>
      </c>
      <c r="CR69" s="51">
        <f t="shared" si="50"/>
        <v>0</v>
      </c>
      <c r="CS69" s="53">
        <f>IF($G69="Labor Hours",CE69*$K69*(1+$M69)*$ES69,CE69)</f>
        <v>0</v>
      </c>
      <c r="CT69" s="53">
        <f>IF($G69="Labor Hours",CF69*$K69*(1+$M69)*$ES69,CF69)</f>
        <v>0</v>
      </c>
      <c r="CU69" s="53">
        <f>IF($G69="Labor Hours",CG69*$K69*(1+$M69)*$ES69,CG69)</f>
        <v>0</v>
      </c>
      <c r="CV69" s="53">
        <f>IF($G69="Labor Hours",CH69*$K69*(1+$M69)*$ES69,CH69)</f>
        <v>0</v>
      </c>
      <c r="CW69" s="53">
        <f>IF($G69="Labor Hours",CI69*$K69*(1+$M69)*$ES69,CI69)</f>
        <v>0</v>
      </c>
      <c r="CX69" s="53">
        <f>IF($G69="Labor Hours",CJ69*$K69*(1+$M69)*$ES69,CJ69)</f>
        <v>0</v>
      </c>
      <c r="CY69" s="53">
        <f>IF($G69="Labor Hours",CK69*$K69*(1+$M69)*$ES69,CK69)</f>
        <v>0</v>
      </c>
      <c r="CZ69" s="53">
        <f>IF($G69="Labor Hours",CL69*$K69*(1+$M69)*$ES69,CL69)</f>
        <v>0</v>
      </c>
      <c r="DA69" s="53">
        <f>IF($G69="Labor Hours",CM69*$K69*(1+$M69)*$ES69,CM69)</f>
        <v>0</v>
      </c>
      <c r="DB69" s="53">
        <f>IF($G69="Labor Hours",CN69*$K69*(1+$M69)*$ES69,CN69)</f>
        <v>0</v>
      </c>
      <c r="DC69" s="53">
        <f>IF($G69="Labor Hours",CO69*$K69*(1+$M69)*$ES69,CO69)</f>
        <v>0</v>
      </c>
      <c r="DD69" s="53">
        <f>IF($G69="Labor Hours",CP69*$K69*(1+$M69)*$ES69,CP69)</f>
        <v>0</v>
      </c>
      <c r="DE69" s="10">
        <f t="shared" si="51"/>
        <v>0</v>
      </c>
      <c r="DF69" s="54">
        <f t="shared" si="52"/>
        <v>0</v>
      </c>
      <c r="DG69" s="10">
        <f t="shared" si="53"/>
        <v>0</v>
      </c>
      <c r="DH69" s="53" cm="1">
        <f t="array" aca="1" ref="DH69" ca="1">DE69*CELL("contents",$Q69)</f>
        <v>0</v>
      </c>
      <c r="DI69" s="53" cm="1">
        <f t="array" aca="1" ref="DI69" ca="1">DF69*CELL("contents",$Q69)</f>
        <v>0</v>
      </c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>
        <f t="shared" si="54"/>
        <v>0</v>
      </c>
      <c r="DW69" s="51">
        <f t="shared" si="55"/>
        <v>0</v>
      </c>
      <c r="DX69" s="53">
        <f>IF($G69="Labor Hours",DJ69*$K69*(1+$M69)*$ET69,DJ69)</f>
        <v>0</v>
      </c>
      <c r="DY69" s="53">
        <f>IF($G69="Labor Hours",DK69*$K69*(1+$M69)*$ET69,DK69)</f>
        <v>0</v>
      </c>
      <c r="DZ69" s="53">
        <f>IF($G69="Labor Hours",DL69*$K69*(1+$M69)*$ET69,DL69)</f>
        <v>0</v>
      </c>
      <c r="EA69" s="53">
        <f>IF($G69="Labor Hours",DM69*$K69*(1+$M69)*$ET69,DM69)</f>
        <v>0</v>
      </c>
      <c r="EB69" s="53">
        <f>IF($G69="Labor Hours",DN69*$K69*(1+$M69)*$ET69,DN69)</f>
        <v>0</v>
      </c>
      <c r="EC69" s="53">
        <f>IF($G69="Labor Hours",DO69*$K69*(1+$M69)*$ET69,DO69)</f>
        <v>0</v>
      </c>
      <c r="ED69" s="53">
        <f>IF($G69="Labor Hours",DP69*$K69*(1+$M69)*$ET69,DP69)</f>
        <v>0</v>
      </c>
      <c r="EE69" s="53">
        <f>IF($G69="Labor Hours",DQ69*$K69*(1+$M69)*$ET69,DQ69)</f>
        <v>0</v>
      </c>
      <c r="EF69" s="53">
        <f>IF($G69="Labor Hours",DR69*$K69*(1+$M69)*$ET69,DR69)</f>
        <v>0</v>
      </c>
      <c r="EG69" s="53">
        <f>IF($G69="Labor Hours",DS69*$K69*(1+$M69)*$ET69,DS69)</f>
        <v>0</v>
      </c>
      <c r="EH69" s="53">
        <f>IF($G69="Labor Hours",DT69*$K69*(1+$M69)*$ET69,DT69)</f>
        <v>0</v>
      </c>
      <c r="EI69" s="53">
        <f>IF($G69="Labor Hours",DU69*$K69*(1+$M69)*$ET69,DU69)</f>
        <v>0</v>
      </c>
      <c r="EJ69" s="10">
        <f t="shared" si="56"/>
        <v>0</v>
      </c>
      <c r="EK69" s="54">
        <f t="shared" si="57"/>
        <v>0</v>
      </c>
      <c r="EL69" s="10">
        <f t="shared" si="58"/>
        <v>0</v>
      </c>
      <c r="EM69" s="53" cm="1">
        <f t="array" aca="1" ref="EM69" ca="1">EJ69*CELL("contents",$Q69)</f>
        <v>0</v>
      </c>
      <c r="EN69" s="53" cm="1">
        <f t="array" aca="1" ref="EN69" ca="1">EK69*CELL("contents",$Q69)</f>
        <v>0</v>
      </c>
      <c r="EO69" s="11">
        <f t="shared" si="59"/>
        <v>1285.5454920000002</v>
      </c>
      <c r="EP69" s="2">
        <v>1</v>
      </c>
      <c r="EQ69" s="2">
        <f t="shared" ref="EQ69:ET69" si="115">EP69*1.0215</f>
        <v>1.0215000000000001</v>
      </c>
      <c r="ER69" s="2">
        <f t="shared" si="115"/>
        <v>1.0434622500000001</v>
      </c>
      <c r="ES69" s="2">
        <f t="shared" si="115"/>
        <v>1.0658966883750003</v>
      </c>
      <c r="ET69" s="2">
        <f t="shared" si="115"/>
        <v>1.0888134671750629</v>
      </c>
      <c r="EU69" s="53">
        <f>IF($G69="Labor Hours",$K69*$AG69*EQ69,0)</f>
        <v>0</v>
      </c>
      <c r="EV69" s="53">
        <f t="shared" si="61"/>
        <v>1285.5454920000002</v>
      </c>
      <c r="EW69" s="69">
        <f>IF($G69="Labor Hours",$K69*$CQ69*ES69,0)</f>
        <v>0</v>
      </c>
      <c r="EX69" s="69">
        <f>IF($G69="Labor Hours",$K69*$DV69*ET69,0)</f>
        <v>0</v>
      </c>
      <c r="EY69" s="9">
        <f t="shared" si="63"/>
        <v>0</v>
      </c>
      <c r="EZ69" s="9">
        <f t="shared" si="38"/>
        <v>0</v>
      </c>
      <c r="FA69" s="9">
        <f t="shared" si="39"/>
        <v>0</v>
      </c>
      <c r="FB69" s="9">
        <f t="shared" si="40"/>
        <v>0</v>
      </c>
      <c r="FC69" t="s">
        <v>1534</v>
      </c>
    </row>
    <row r="70" spans="1:159" x14ac:dyDescent="0.25">
      <c r="A70" s="2">
        <v>1.2</v>
      </c>
      <c r="B70" s="2" t="s">
        <v>291</v>
      </c>
      <c r="C70" s="4" t="s">
        <v>157</v>
      </c>
      <c r="D70" s="27" t="s">
        <v>292</v>
      </c>
      <c r="E70" s="28" t="s">
        <v>292</v>
      </c>
      <c r="F70" s="2"/>
      <c r="G70" s="4" t="s">
        <v>151</v>
      </c>
      <c r="H70" s="6" t="s">
        <v>163</v>
      </c>
      <c r="I70" s="4" t="s">
        <v>269</v>
      </c>
      <c r="J70" s="7" t="s">
        <v>154</v>
      </c>
      <c r="K70" s="75">
        <v>77</v>
      </c>
      <c r="L70" s="81">
        <v>77</v>
      </c>
      <c r="M70" s="56">
        <v>0</v>
      </c>
      <c r="N70" s="86">
        <v>0</v>
      </c>
      <c r="O70" s="6" t="s">
        <v>155</v>
      </c>
      <c r="P70" s="2" t="s">
        <v>173</v>
      </c>
      <c r="Q70" s="216">
        <f>VLOOKUP(P70,Contingencies!$A$2:$D$7,4,FALSE)</f>
        <v>0.125</v>
      </c>
      <c r="R70" s="53">
        <f t="shared" si="111"/>
        <v>80.346593250000012</v>
      </c>
      <c r="S70" s="67">
        <f t="shared" si="112"/>
        <v>0</v>
      </c>
      <c r="T70" s="4"/>
      <c r="U70" s="2"/>
      <c r="V70" s="2"/>
      <c r="W70" s="2"/>
      <c r="X70" s="2"/>
      <c r="Y70" s="2"/>
      <c r="Z70" s="2"/>
      <c r="AA70" s="2"/>
      <c r="AB70" s="29"/>
      <c r="AC70" s="29"/>
      <c r="AD70" s="29"/>
      <c r="AE70" s="2"/>
      <c r="AF70" s="2"/>
      <c r="AG70" s="2">
        <f>IF(G70="Labor Hours",SUM(U70:AF70),0)</f>
        <v>0</v>
      </c>
      <c r="AH70" s="51">
        <f t="shared" si="41"/>
        <v>0</v>
      </c>
      <c r="AI70" s="53">
        <f>IF($G70="Labor Hours",U70*$K70*(1+$M70)*$EQ70,U70)</f>
        <v>0</v>
      </c>
      <c r="AJ70" s="53">
        <f>IF($G70="Labor Hours",V70*$K70*(1+$M70)*$EQ70,V70)</f>
        <v>0</v>
      </c>
      <c r="AK70" s="53">
        <f>IF($G70="Labor Hours",W70*$K70*(1+$M70)*$EQ70,W70)</f>
        <v>0</v>
      </c>
      <c r="AL70" s="53">
        <f>IF($G70="Labor Hours",X70*$K70*(1+$M70)*$EQ70,X70)</f>
        <v>0</v>
      </c>
      <c r="AM70" s="53">
        <f>IF($G70="Labor Hours",Y70*$K70*(1+$M70)*$EQ70,Y70)</f>
        <v>0</v>
      </c>
      <c r="AN70" s="53">
        <f>IF($G70="Labor Hours",Z70*$K70*(1+$M70)*$EQ70,Z70)</f>
        <v>0</v>
      </c>
      <c r="AO70" s="53">
        <f>IF($G70="Labor Hours",AA70*$K70*(1+$M70)*$EQ70,AA70)</f>
        <v>0</v>
      </c>
      <c r="AP70" s="53">
        <f>IF($G70="Labor Hours",AB70*$K70*(1+$M70)*$EQ70,AB70)</f>
        <v>0</v>
      </c>
      <c r="AQ70" s="53">
        <f>IF($G70="Labor Hours",AC70*$K70*(1+$M70)*$EQ70,AC70)</f>
        <v>0</v>
      </c>
      <c r="AR70" s="53">
        <f>IF($G70="Labor Hours",AD70*$K70*(1+$M70)*$EQ70,AD70)</f>
        <v>0</v>
      </c>
      <c r="AS70" s="53">
        <f>IF($G70="Labor Hours",AE70*$K70*(1+$M70)*$EQ70,AE70)</f>
        <v>0</v>
      </c>
      <c r="AT70" s="53">
        <f>IF($G70="Labor Hours",AF70*$K70*(1+$M70)*$EQ70,AF70)</f>
        <v>0</v>
      </c>
      <c r="AU70" s="10">
        <f t="shared" si="42"/>
        <v>0</v>
      </c>
      <c r="AV70" s="54">
        <f>IF(G70="CapEx",0,AU70*N70)</f>
        <v>0</v>
      </c>
      <c r="AW70" s="10">
        <f t="shared" si="43"/>
        <v>0</v>
      </c>
      <c r="AX70" s="53" cm="1">
        <f t="array" aca="1" ref="AX70" ca="1">AU70*CELL("contents",$Q70)</f>
        <v>0</v>
      </c>
      <c r="AY70" s="53" cm="1">
        <f t="array" aca="1" ref="AY70" ca="1">AV70*CELL("contents",$Q70)</f>
        <v>0</v>
      </c>
      <c r="AZ70" s="2"/>
      <c r="BA70" s="2"/>
      <c r="BB70" s="2"/>
      <c r="BC70" s="2"/>
      <c r="BD70" s="2"/>
      <c r="BE70" s="2"/>
      <c r="BF70" s="2"/>
      <c r="BG70" s="2"/>
      <c r="BH70" s="2"/>
      <c r="BI70" s="4">
        <v>8</v>
      </c>
      <c r="BJ70" s="2"/>
      <c r="BK70" s="2"/>
      <c r="BL70" s="2">
        <f t="shared" si="44"/>
        <v>8</v>
      </c>
      <c r="BM70" s="51">
        <f t="shared" si="45"/>
        <v>5.333333333333333E-2</v>
      </c>
      <c r="BN70" s="53">
        <f>IF($G70="Labor Hours",AZ70*$K70*(1+$M70)*$ER70,AZ70)</f>
        <v>0</v>
      </c>
      <c r="BO70" s="53">
        <f>IF($G70="Labor Hours",BA70*$K70*(1+$M70)*$ER70,BA70)</f>
        <v>0</v>
      </c>
      <c r="BP70" s="53">
        <f>IF($G70="Labor Hours",BB70*$K70*(1+$M70)*$ER70,BB70)</f>
        <v>0</v>
      </c>
      <c r="BQ70" s="53">
        <f>IF($G70="Labor Hours",BC70*$K70*(1+$M70)*$ER70,BC70)</f>
        <v>0</v>
      </c>
      <c r="BR70" s="53">
        <f>IF($G70="Labor Hours",BD70*$K70*(1+$M70)*$ER70,BD70)</f>
        <v>0</v>
      </c>
      <c r="BS70" s="53">
        <f>IF($G70="Labor Hours",BE70*$K70*(1+$M70)*$ER70,BE70)</f>
        <v>0</v>
      </c>
      <c r="BT70" s="53">
        <f>IF($G70="Labor Hours",BF70*$K70*(1+$M70)*$ER70,BF70)</f>
        <v>0</v>
      </c>
      <c r="BU70" s="53">
        <f>IF($G70="Labor Hours",BG70*$K70*(1+$M70)*$ER70,BG70)</f>
        <v>0</v>
      </c>
      <c r="BV70" s="53">
        <f>IF($G70="Labor Hours",BH70*$K70*(1+$M70)*$ER70,BH70)</f>
        <v>0</v>
      </c>
      <c r="BW70" s="53">
        <f>IF($G70="Labor Hours",BI70*$K70*(1+$M70)*$ER70,BI70)</f>
        <v>642.7727460000001</v>
      </c>
      <c r="BX70" s="53">
        <f>IF($G70="Labor Hours",BJ70*$K70*(1+$M70)*$ER70,BJ70)</f>
        <v>0</v>
      </c>
      <c r="BY70" s="53">
        <f>IF($G70="Labor Hours",BK70*$K70*(1+$M70)*$ER70,BK70)</f>
        <v>0</v>
      </c>
      <c r="BZ70" s="10">
        <f t="shared" si="46"/>
        <v>642.7727460000001</v>
      </c>
      <c r="CA70" s="54">
        <f t="shared" si="47"/>
        <v>0</v>
      </c>
      <c r="CB70" s="10">
        <f t="shared" si="48"/>
        <v>642.7727460000001</v>
      </c>
      <c r="CC70" s="53" cm="1">
        <f t="array" aca="1" ref="CC70" ca="1">BZ70*CELL("contents",$Q70)</f>
        <v>80.346593250000012</v>
      </c>
      <c r="CD70" s="53" cm="1">
        <f t="array" aca="1" ref="CD70" ca="1">CA70*CELL("contents",$Q70)</f>
        <v>0</v>
      </c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>
        <f t="shared" si="49"/>
        <v>0</v>
      </c>
      <c r="CR70" s="51">
        <f t="shared" si="50"/>
        <v>0</v>
      </c>
      <c r="CS70" s="53">
        <f>IF($G70="Labor Hours",CE70*$K70*(1+$M70)*$ES70,CE70)</f>
        <v>0</v>
      </c>
      <c r="CT70" s="53">
        <f>IF($G70="Labor Hours",CF70*$K70*(1+$M70)*$ES70,CF70)</f>
        <v>0</v>
      </c>
      <c r="CU70" s="53">
        <f>IF($G70="Labor Hours",CG70*$K70*(1+$M70)*$ES70,CG70)</f>
        <v>0</v>
      </c>
      <c r="CV70" s="53">
        <f>IF($G70="Labor Hours",CH70*$K70*(1+$M70)*$ES70,CH70)</f>
        <v>0</v>
      </c>
      <c r="CW70" s="53">
        <f>IF($G70="Labor Hours",CI70*$K70*(1+$M70)*$ES70,CI70)</f>
        <v>0</v>
      </c>
      <c r="CX70" s="53">
        <f>IF($G70="Labor Hours",CJ70*$K70*(1+$M70)*$ES70,CJ70)</f>
        <v>0</v>
      </c>
      <c r="CY70" s="53">
        <f>IF($G70="Labor Hours",CK70*$K70*(1+$M70)*$ES70,CK70)</f>
        <v>0</v>
      </c>
      <c r="CZ70" s="53">
        <f>IF($G70="Labor Hours",CL70*$K70*(1+$M70)*$ES70,CL70)</f>
        <v>0</v>
      </c>
      <c r="DA70" s="53">
        <f>IF($G70="Labor Hours",CM70*$K70*(1+$M70)*$ES70,CM70)</f>
        <v>0</v>
      </c>
      <c r="DB70" s="53">
        <f>IF($G70="Labor Hours",CN70*$K70*(1+$M70)*$ES70,CN70)</f>
        <v>0</v>
      </c>
      <c r="DC70" s="53">
        <f>IF($G70="Labor Hours",CO70*$K70*(1+$M70)*$ES70,CO70)</f>
        <v>0</v>
      </c>
      <c r="DD70" s="53">
        <f>IF($G70="Labor Hours",CP70*$K70*(1+$M70)*$ES70,CP70)</f>
        <v>0</v>
      </c>
      <c r="DE70" s="10">
        <f t="shared" si="51"/>
        <v>0</v>
      </c>
      <c r="DF70" s="54">
        <f t="shared" si="52"/>
        <v>0</v>
      </c>
      <c r="DG70" s="10">
        <f t="shared" si="53"/>
        <v>0</v>
      </c>
      <c r="DH70" s="53" cm="1">
        <f t="array" aca="1" ref="DH70" ca="1">DE70*CELL("contents",$Q70)</f>
        <v>0</v>
      </c>
      <c r="DI70" s="53" cm="1">
        <f t="array" aca="1" ref="DI70" ca="1">DF70*CELL("contents",$Q70)</f>
        <v>0</v>
      </c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>
        <f t="shared" si="54"/>
        <v>0</v>
      </c>
      <c r="DW70" s="51">
        <f t="shared" si="55"/>
        <v>0</v>
      </c>
      <c r="DX70" s="53">
        <f>IF($G70="Labor Hours",DJ70*$K70*(1+$M70)*$ET70,DJ70)</f>
        <v>0</v>
      </c>
      <c r="DY70" s="53">
        <f>IF($G70="Labor Hours",DK70*$K70*(1+$M70)*$ET70,DK70)</f>
        <v>0</v>
      </c>
      <c r="DZ70" s="53">
        <f>IF($G70="Labor Hours",DL70*$K70*(1+$M70)*$ET70,DL70)</f>
        <v>0</v>
      </c>
      <c r="EA70" s="53">
        <f>IF($G70="Labor Hours",DM70*$K70*(1+$M70)*$ET70,DM70)</f>
        <v>0</v>
      </c>
      <c r="EB70" s="53">
        <f>IF($G70="Labor Hours",DN70*$K70*(1+$M70)*$ET70,DN70)</f>
        <v>0</v>
      </c>
      <c r="EC70" s="53">
        <f>IF($G70="Labor Hours",DO70*$K70*(1+$M70)*$ET70,DO70)</f>
        <v>0</v>
      </c>
      <c r="ED70" s="53">
        <f>IF($G70="Labor Hours",DP70*$K70*(1+$M70)*$ET70,DP70)</f>
        <v>0</v>
      </c>
      <c r="EE70" s="53">
        <f>IF($G70="Labor Hours",DQ70*$K70*(1+$M70)*$ET70,DQ70)</f>
        <v>0</v>
      </c>
      <c r="EF70" s="53">
        <f>IF($G70="Labor Hours",DR70*$K70*(1+$M70)*$ET70,DR70)</f>
        <v>0</v>
      </c>
      <c r="EG70" s="53">
        <f>IF($G70="Labor Hours",DS70*$K70*(1+$M70)*$ET70,DS70)</f>
        <v>0</v>
      </c>
      <c r="EH70" s="53">
        <f>IF($G70="Labor Hours",DT70*$K70*(1+$M70)*$ET70,DT70)</f>
        <v>0</v>
      </c>
      <c r="EI70" s="53">
        <f>IF($G70="Labor Hours",DU70*$K70*(1+$M70)*$ET70,DU70)</f>
        <v>0</v>
      </c>
      <c r="EJ70" s="10">
        <f t="shared" si="56"/>
        <v>0</v>
      </c>
      <c r="EK70" s="54">
        <f t="shared" si="57"/>
        <v>0</v>
      </c>
      <c r="EL70" s="10">
        <f t="shared" si="58"/>
        <v>0</v>
      </c>
      <c r="EM70" s="53" cm="1">
        <f t="array" aca="1" ref="EM70" ca="1">EJ70*CELL("contents",$Q70)</f>
        <v>0</v>
      </c>
      <c r="EN70" s="53" cm="1">
        <f t="array" aca="1" ref="EN70" ca="1">EK70*CELL("contents",$Q70)</f>
        <v>0</v>
      </c>
      <c r="EO70" s="11">
        <f t="shared" si="59"/>
        <v>642.7727460000001</v>
      </c>
      <c r="EP70" s="2">
        <v>1</v>
      </c>
      <c r="EQ70" s="2">
        <f t="shared" ref="EQ70:ET70" si="116">EP70*1.0215</f>
        <v>1.0215000000000001</v>
      </c>
      <c r="ER70" s="2">
        <f t="shared" si="116"/>
        <v>1.0434622500000001</v>
      </c>
      <c r="ES70" s="2">
        <f t="shared" si="116"/>
        <v>1.0658966883750003</v>
      </c>
      <c r="ET70" s="2">
        <f t="shared" si="116"/>
        <v>1.0888134671750629</v>
      </c>
      <c r="EU70" s="53">
        <f>IF($G70="Labor Hours",$K70*$AG70*EQ70,0)</f>
        <v>0</v>
      </c>
      <c r="EV70" s="53">
        <f t="shared" si="61"/>
        <v>642.7727460000001</v>
      </c>
      <c r="EW70" s="69">
        <f>IF($G70="Labor Hours",$K70*$CQ70*ES70,0)</f>
        <v>0</v>
      </c>
      <c r="EX70" s="69">
        <f>IF($G70="Labor Hours",$K70*$DV70*ET70,0)</f>
        <v>0</v>
      </c>
      <c r="EY70" s="9">
        <f t="shared" si="63"/>
        <v>0</v>
      </c>
      <c r="EZ70" s="9">
        <f t="shared" si="38"/>
        <v>0</v>
      </c>
      <c r="FA70" s="9">
        <f t="shared" si="39"/>
        <v>0</v>
      </c>
      <c r="FB70" s="9">
        <f t="shared" si="40"/>
        <v>0</v>
      </c>
      <c r="FC70" t="s">
        <v>1534</v>
      </c>
    </row>
    <row r="71" spans="1:159" x14ac:dyDescent="0.25">
      <c r="A71" s="2">
        <v>1.2</v>
      </c>
      <c r="B71" s="2" t="s">
        <v>293</v>
      </c>
      <c r="C71" s="4" t="s">
        <v>157</v>
      </c>
      <c r="D71" s="27" t="s">
        <v>294</v>
      </c>
      <c r="E71" s="28" t="s">
        <v>295</v>
      </c>
      <c r="F71" s="2"/>
      <c r="G71" s="4" t="s">
        <v>151</v>
      </c>
      <c r="H71" s="6" t="s">
        <v>163</v>
      </c>
      <c r="I71" s="4" t="s">
        <v>269</v>
      </c>
      <c r="J71" s="7" t="s">
        <v>154</v>
      </c>
      <c r="K71" s="75">
        <v>77</v>
      </c>
      <c r="L71" s="81">
        <v>77</v>
      </c>
      <c r="M71" s="56">
        <v>0</v>
      </c>
      <c r="N71" s="86">
        <v>0</v>
      </c>
      <c r="O71" s="6" t="s">
        <v>155</v>
      </c>
      <c r="P71" s="2" t="s">
        <v>173</v>
      </c>
      <c r="Q71" s="216">
        <f>VLOOKUP(P71,Contingencies!$A$2:$D$7,4,FALSE)</f>
        <v>0.125</v>
      </c>
      <c r="R71" s="53">
        <f t="shared" si="111"/>
        <v>164.14809000975004</v>
      </c>
      <c r="S71" s="67">
        <f t="shared" si="112"/>
        <v>0</v>
      </c>
      <c r="T71" s="4"/>
      <c r="U71" s="2"/>
      <c r="V71" s="2"/>
      <c r="W71" s="2"/>
      <c r="X71" s="2"/>
      <c r="Y71" s="2"/>
      <c r="Z71" s="2"/>
      <c r="AA71" s="2"/>
      <c r="AB71" s="29"/>
      <c r="AC71" s="29"/>
      <c r="AD71" s="29"/>
      <c r="AE71" s="2"/>
      <c r="AF71" s="2"/>
      <c r="AG71" s="2">
        <f>IF(G71="Labor Hours",SUM(U71:AF71),0)</f>
        <v>0</v>
      </c>
      <c r="AH71" s="51">
        <f t="shared" si="41"/>
        <v>0</v>
      </c>
      <c r="AI71" s="53">
        <f>IF($G71="Labor Hours",U71*$K71*(1+$M71)*$EQ71,U71)</f>
        <v>0</v>
      </c>
      <c r="AJ71" s="53">
        <f>IF($G71="Labor Hours",V71*$K71*(1+$M71)*$EQ71,V71)</f>
        <v>0</v>
      </c>
      <c r="AK71" s="53">
        <f>IF($G71="Labor Hours",W71*$K71*(1+$M71)*$EQ71,W71)</f>
        <v>0</v>
      </c>
      <c r="AL71" s="53">
        <f>IF($G71="Labor Hours",X71*$K71*(1+$M71)*$EQ71,X71)</f>
        <v>0</v>
      </c>
      <c r="AM71" s="53">
        <f>IF($G71="Labor Hours",Y71*$K71*(1+$M71)*$EQ71,Y71)</f>
        <v>0</v>
      </c>
      <c r="AN71" s="53">
        <f>IF($G71="Labor Hours",Z71*$K71*(1+$M71)*$EQ71,Z71)</f>
        <v>0</v>
      </c>
      <c r="AO71" s="53">
        <f>IF($G71="Labor Hours",AA71*$K71*(1+$M71)*$EQ71,AA71)</f>
        <v>0</v>
      </c>
      <c r="AP71" s="53">
        <f>IF($G71="Labor Hours",AB71*$K71*(1+$M71)*$EQ71,AB71)</f>
        <v>0</v>
      </c>
      <c r="AQ71" s="53">
        <f>IF($G71="Labor Hours",AC71*$K71*(1+$M71)*$EQ71,AC71)</f>
        <v>0</v>
      </c>
      <c r="AR71" s="53">
        <f>IF($G71="Labor Hours",AD71*$K71*(1+$M71)*$EQ71,AD71)</f>
        <v>0</v>
      </c>
      <c r="AS71" s="53">
        <f>IF($G71="Labor Hours",AE71*$K71*(1+$M71)*$EQ71,AE71)</f>
        <v>0</v>
      </c>
      <c r="AT71" s="53">
        <f>IF($G71="Labor Hours",AF71*$K71*(1+$M71)*$EQ71,AF71)</f>
        <v>0</v>
      </c>
      <c r="AU71" s="10">
        <f t="shared" si="42"/>
        <v>0</v>
      </c>
      <c r="AV71" s="54">
        <f>IF(G71="CapEx",0,AU71*N71)</f>
        <v>0</v>
      </c>
      <c r="AW71" s="10">
        <f t="shared" si="43"/>
        <v>0</v>
      </c>
      <c r="AX71" s="53" cm="1">
        <f t="array" aca="1" ref="AX71" ca="1">AU71*CELL("contents",$Q71)</f>
        <v>0</v>
      </c>
      <c r="AY71" s="53" cm="1">
        <f t="array" aca="1" ref="AY71" ca="1">AV71*CELL("contents",$Q71)</f>
        <v>0</v>
      </c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>
        <f t="shared" si="44"/>
        <v>0</v>
      </c>
      <c r="BM71" s="51">
        <f t="shared" si="45"/>
        <v>0</v>
      </c>
      <c r="BN71" s="53">
        <f>IF($G71="Labor Hours",AZ71*$K71*(1+$M71)*$ER71,AZ71)</f>
        <v>0</v>
      </c>
      <c r="BO71" s="53">
        <f>IF($G71="Labor Hours",BA71*$K71*(1+$M71)*$ER71,BA71)</f>
        <v>0</v>
      </c>
      <c r="BP71" s="53">
        <f>IF($G71="Labor Hours",BB71*$K71*(1+$M71)*$ER71,BB71)</f>
        <v>0</v>
      </c>
      <c r="BQ71" s="53">
        <f>IF($G71="Labor Hours",BC71*$K71*(1+$M71)*$ER71,BC71)</f>
        <v>0</v>
      </c>
      <c r="BR71" s="53">
        <f>IF($G71="Labor Hours",BD71*$K71*(1+$M71)*$ER71,BD71)</f>
        <v>0</v>
      </c>
      <c r="BS71" s="53">
        <f>IF($G71="Labor Hours",BE71*$K71*(1+$M71)*$ER71,BE71)</f>
        <v>0</v>
      </c>
      <c r="BT71" s="53">
        <f>IF($G71="Labor Hours",BF71*$K71*(1+$M71)*$ER71,BF71)</f>
        <v>0</v>
      </c>
      <c r="BU71" s="53">
        <f>IF($G71="Labor Hours",BG71*$K71*(1+$M71)*$ER71,BG71)</f>
        <v>0</v>
      </c>
      <c r="BV71" s="53">
        <f>IF($G71="Labor Hours",BH71*$K71*(1+$M71)*$ER71,BH71)</f>
        <v>0</v>
      </c>
      <c r="BW71" s="53">
        <f>IF($G71="Labor Hours",BI71*$K71*(1+$M71)*$ER71,BI71)</f>
        <v>0</v>
      </c>
      <c r="BX71" s="53">
        <f>IF($G71="Labor Hours",BJ71*$K71*(1+$M71)*$ER71,BJ71)</f>
        <v>0</v>
      </c>
      <c r="BY71" s="53">
        <f>IF($G71="Labor Hours",BK71*$K71*(1+$M71)*$ER71,BK71)</f>
        <v>0</v>
      </c>
      <c r="BZ71" s="10">
        <f t="shared" si="46"/>
        <v>0</v>
      </c>
      <c r="CA71" s="54">
        <f t="shared" si="47"/>
        <v>0</v>
      </c>
      <c r="CB71" s="10">
        <f t="shared" si="48"/>
        <v>0</v>
      </c>
      <c r="CC71" s="53" cm="1">
        <f t="array" aca="1" ref="CC71" ca="1">BZ71*CELL("contents",$Q71)</f>
        <v>0</v>
      </c>
      <c r="CD71" s="53" cm="1">
        <f t="array" aca="1" ref="CD71" ca="1">CA71*CELL("contents",$Q71)</f>
        <v>0</v>
      </c>
      <c r="CE71" s="2"/>
      <c r="CF71" s="2"/>
      <c r="CG71" s="2"/>
      <c r="CH71" s="2"/>
      <c r="CI71" s="2"/>
      <c r="CJ71" s="2"/>
      <c r="CK71" s="2"/>
      <c r="CL71" s="2"/>
      <c r="CM71" s="2"/>
      <c r="CN71" s="4">
        <v>16</v>
      </c>
      <c r="CO71" s="2"/>
      <c r="CP71" s="2"/>
      <c r="CQ71" s="2">
        <f t="shared" si="49"/>
        <v>16</v>
      </c>
      <c r="CR71" s="51">
        <f t="shared" si="50"/>
        <v>0.10666666666666666</v>
      </c>
      <c r="CS71" s="53">
        <f>IF($G71="Labor Hours",CE71*$K71*(1+$M71)*$ES71,CE71)</f>
        <v>0</v>
      </c>
      <c r="CT71" s="53">
        <f>IF($G71="Labor Hours",CF71*$K71*(1+$M71)*$ES71,CF71)</f>
        <v>0</v>
      </c>
      <c r="CU71" s="53">
        <f>IF($G71="Labor Hours",CG71*$K71*(1+$M71)*$ES71,CG71)</f>
        <v>0</v>
      </c>
      <c r="CV71" s="53">
        <f>IF($G71="Labor Hours",CH71*$K71*(1+$M71)*$ES71,CH71)</f>
        <v>0</v>
      </c>
      <c r="CW71" s="53">
        <f>IF($G71="Labor Hours",CI71*$K71*(1+$M71)*$ES71,CI71)</f>
        <v>0</v>
      </c>
      <c r="CX71" s="53">
        <f>IF($G71="Labor Hours",CJ71*$K71*(1+$M71)*$ES71,CJ71)</f>
        <v>0</v>
      </c>
      <c r="CY71" s="53">
        <f>IF($G71="Labor Hours",CK71*$K71*(1+$M71)*$ES71,CK71)</f>
        <v>0</v>
      </c>
      <c r="CZ71" s="53">
        <f>IF($G71="Labor Hours",CL71*$K71*(1+$M71)*$ES71,CL71)</f>
        <v>0</v>
      </c>
      <c r="DA71" s="53">
        <f>IF($G71="Labor Hours",CM71*$K71*(1+$M71)*$ES71,CM71)</f>
        <v>0</v>
      </c>
      <c r="DB71" s="53">
        <f>IF($G71="Labor Hours",CN71*$K71*(1+$M71)*$ES71,CN71)</f>
        <v>1313.1847200780003</v>
      </c>
      <c r="DC71" s="53">
        <f>IF($G71="Labor Hours",CO71*$K71*(1+$M71)*$ES71,CO71)</f>
        <v>0</v>
      </c>
      <c r="DD71" s="53">
        <f>IF($G71="Labor Hours",CP71*$K71*(1+$M71)*$ES71,CP71)</f>
        <v>0</v>
      </c>
      <c r="DE71" s="10">
        <f t="shared" si="51"/>
        <v>1313.1847200780003</v>
      </c>
      <c r="DF71" s="54">
        <f t="shared" si="52"/>
        <v>0</v>
      </c>
      <c r="DG71" s="10">
        <f t="shared" si="53"/>
        <v>1313.1847200780003</v>
      </c>
      <c r="DH71" s="53" cm="1">
        <f t="array" aca="1" ref="DH71" ca="1">DE71*CELL("contents",$Q71)</f>
        <v>164.14809000975004</v>
      </c>
      <c r="DI71" s="53" cm="1">
        <f t="array" aca="1" ref="DI71" ca="1">DF71*CELL("contents",$Q71)</f>
        <v>0</v>
      </c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>
        <f t="shared" si="54"/>
        <v>0</v>
      </c>
      <c r="DW71" s="51">
        <f t="shared" si="55"/>
        <v>0</v>
      </c>
      <c r="DX71" s="53">
        <f>IF($G71="Labor Hours",DJ71*$K71*(1+$M71)*$ET71,DJ71)</f>
        <v>0</v>
      </c>
      <c r="DY71" s="53">
        <f>IF($G71="Labor Hours",DK71*$K71*(1+$M71)*$ET71,DK71)</f>
        <v>0</v>
      </c>
      <c r="DZ71" s="53">
        <f>IF($G71="Labor Hours",DL71*$K71*(1+$M71)*$ET71,DL71)</f>
        <v>0</v>
      </c>
      <c r="EA71" s="53">
        <f>IF($G71="Labor Hours",DM71*$K71*(1+$M71)*$ET71,DM71)</f>
        <v>0</v>
      </c>
      <c r="EB71" s="53">
        <f>IF($G71="Labor Hours",DN71*$K71*(1+$M71)*$ET71,DN71)</f>
        <v>0</v>
      </c>
      <c r="EC71" s="53">
        <f>IF($G71="Labor Hours",DO71*$K71*(1+$M71)*$ET71,DO71)</f>
        <v>0</v>
      </c>
      <c r="ED71" s="53">
        <f>IF($G71="Labor Hours",DP71*$K71*(1+$M71)*$ET71,DP71)</f>
        <v>0</v>
      </c>
      <c r="EE71" s="53">
        <f>IF($G71="Labor Hours",DQ71*$K71*(1+$M71)*$ET71,DQ71)</f>
        <v>0</v>
      </c>
      <c r="EF71" s="53">
        <f>IF($G71="Labor Hours",DR71*$K71*(1+$M71)*$ET71,DR71)</f>
        <v>0</v>
      </c>
      <c r="EG71" s="53">
        <f>IF($G71="Labor Hours",DS71*$K71*(1+$M71)*$ET71,DS71)</f>
        <v>0</v>
      </c>
      <c r="EH71" s="53">
        <f>IF($G71="Labor Hours",DT71*$K71*(1+$M71)*$ET71,DT71)</f>
        <v>0</v>
      </c>
      <c r="EI71" s="53">
        <f>IF($G71="Labor Hours",DU71*$K71*(1+$M71)*$ET71,DU71)</f>
        <v>0</v>
      </c>
      <c r="EJ71" s="10">
        <f t="shared" si="56"/>
        <v>0</v>
      </c>
      <c r="EK71" s="54">
        <f t="shared" si="57"/>
        <v>0</v>
      </c>
      <c r="EL71" s="10">
        <f t="shared" si="58"/>
        <v>0</v>
      </c>
      <c r="EM71" s="53" cm="1">
        <f t="array" aca="1" ref="EM71" ca="1">EJ71*CELL("contents",$Q71)</f>
        <v>0</v>
      </c>
      <c r="EN71" s="53" cm="1">
        <f t="array" aca="1" ref="EN71" ca="1">EK71*CELL("contents",$Q71)</f>
        <v>0</v>
      </c>
      <c r="EO71" s="11">
        <f t="shared" si="59"/>
        <v>1313.1847200780003</v>
      </c>
      <c r="EP71" s="2">
        <v>1</v>
      </c>
      <c r="EQ71" s="2">
        <f t="shared" ref="EQ71:ET71" si="117">EP71*1.0215</f>
        <v>1.0215000000000001</v>
      </c>
      <c r="ER71" s="2">
        <f t="shared" si="117"/>
        <v>1.0434622500000001</v>
      </c>
      <c r="ES71" s="2">
        <f t="shared" si="117"/>
        <v>1.0658966883750003</v>
      </c>
      <c r="ET71" s="2">
        <f t="shared" si="117"/>
        <v>1.0888134671750629</v>
      </c>
      <c r="EU71" s="53">
        <f>IF($G71="Labor Hours",$K71*$AG71*EQ71,0)</f>
        <v>0</v>
      </c>
      <c r="EV71" s="53">
        <f t="shared" si="61"/>
        <v>0</v>
      </c>
      <c r="EW71" s="69">
        <f>IF($G71="Labor Hours",$K71*$CQ71*ES71,0)</f>
        <v>1313.1847200780003</v>
      </c>
      <c r="EX71" s="69">
        <f>IF($G71="Labor Hours",$K71*$DV71*ET71,0)</f>
        <v>0</v>
      </c>
      <c r="EY71" s="9">
        <f t="shared" si="63"/>
        <v>0</v>
      </c>
      <c r="EZ71" s="9">
        <f t="shared" si="38"/>
        <v>0</v>
      </c>
      <c r="FA71" s="9">
        <f t="shared" si="39"/>
        <v>0</v>
      </c>
      <c r="FB71" s="9">
        <f t="shared" si="40"/>
        <v>0</v>
      </c>
      <c r="FC71" t="s">
        <v>1534</v>
      </c>
    </row>
    <row r="72" spans="1:159" x14ac:dyDescent="0.25">
      <c r="A72" s="18">
        <v>1.2</v>
      </c>
      <c r="B72" s="18" t="s">
        <v>296</v>
      </c>
      <c r="C72" s="14" t="s">
        <v>157</v>
      </c>
      <c r="D72" s="27" t="s">
        <v>297</v>
      </c>
      <c r="E72" s="28" t="s">
        <v>298</v>
      </c>
      <c r="F72" s="2"/>
      <c r="G72" s="4" t="s">
        <v>267</v>
      </c>
      <c r="H72" s="6" t="s">
        <v>267</v>
      </c>
      <c r="I72" s="4"/>
      <c r="J72" s="7" t="s">
        <v>261</v>
      </c>
      <c r="K72" s="75"/>
      <c r="L72" s="80">
        <v>1</v>
      </c>
      <c r="M72" s="56">
        <v>0</v>
      </c>
      <c r="N72" s="86">
        <v>0.53</v>
      </c>
      <c r="O72" s="6" t="s">
        <v>155</v>
      </c>
      <c r="P72" s="2" t="s">
        <v>173</v>
      </c>
      <c r="Q72" s="216">
        <f>VLOOKUP(P72,Contingencies!$A$2:$D$7,4,FALSE)</f>
        <v>0.125</v>
      </c>
      <c r="R72" s="53">
        <f t="shared" si="111"/>
        <v>765</v>
      </c>
      <c r="S72" s="67">
        <f t="shared" si="112"/>
        <v>405.45000000000005</v>
      </c>
      <c r="T72" s="4" t="s">
        <v>299</v>
      </c>
      <c r="U72" s="4">
        <v>4000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f>IF(G72="Labor Hours",SUM(U72:AF72),0)</f>
        <v>0</v>
      </c>
      <c r="AH72" s="51">
        <f t="shared" si="41"/>
        <v>0</v>
      </c>
      <c r="AI72" s="53">
        <f>IF($G72="Labor Hours",U72*$K72*(1+$M72)*$EQ72,U72)</f>
        <v>4000</v>
      </c>
      <c r="AJ72" s="53">
        <f>IF($G72="Labor Hours",V72*$K72*(1+$M72)*$EQ72,V72)</f>
        <v>0</v>
      </c>
      <c r="AK72" s="53">
        <f>IF($G72="Labor Hours",W72*$K72*(1+$M72)*$EQ72,W72)</f>
        <v>0</v>
      </c>
      <c r="AL72" s="53">
        <f>IF($G72="Labor Hours",X72*$K72*(1+$M72)*$EQ72,X72)</f>
        <v>0</v>
      </c>
      <c r="AM72" s="53">
        <f>IF($G72="Labor Hours",Y72*$K72*(1+$M72)*$EQ72,Y72)</f>
        <v>0</v>
      </c>
      <c r="AN72" s="53">
        <f>IF($G72="Labor Hours",Z72*$K72*(1+$M72)*$EQ72,Z72)</f>
        <v>0</v>
      </c>
      <c r="AO72" s="53">
        <f>IF($G72="Labor Hours",AA72*$K72*(1+$M72)*$EQ72,AA72)</f>
        <v>0</v>
      </c>
      <c r="AP72" s="53">
        <f>IF($G72="Labor Hours",AB72*$K72*(1+$M72)*$EQ72,AB72)</f>
        <v>0</v>
      </c>
      <c r="AQ72" s="53">
        <f>IF($G72="Labor Hours",AC72*$K72*(1+$M72)*$EQ72,AC72)</f>
        <v>0</v>
      </c>
      <c r="AR72" s="53">
        <f>IF($G72="Labor Hours",AD72*$K72*(1+$M72)*$EQ72,AD72)</f>
        <v>0</v>
      </c>
      <c r="AS72" s="53">
        <f>IF($G72="Labor Hours",AE72*$K72*(1+$M72)*$EQ72,AE72)</f>
        <v>0</v>
      </c>
      <c r="AT72" s="53">
        <f>IF($G72="Labor Hours",AF72*$K72*(1+$M72)*$EQ72,AF72)</f>
        <v>0</v>
      </c>
      <c r="AU72" s="10">
        <f t="shared" si="42"/>
        <v>4000</v>
      </c>
      <c r="AV72" s="54">
        <f>IF(G72="CapEx",0,AU72*N72)</f>
        <v>2120</v>
      </c>
      <c r="AW72" s="10">
        <f t="shared" si="43"/>
        <v>6120</v>
      </c>
      <c r="AX72" s="53" cm="1">
        <f t="array" aca="1" ref="AX72" ca="1">AU72*CELL("contents",$Q72)</f>
        <v>500</v>
      </c>
      <c r="AY72" s="53" cm="1">
        <f t="array" aca="1" ref="AY72" ca="1">AV72*CELL("contents",$Q72)</f>
        <v>265</v>
      </c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>
        <f t="shared" si="44"/>
        <v>0</v>
      </c>
      <c r="BM72" s="51">
        <f t="shared" si="45"/>
        <v>0</v>
      </c>
      <c r="BN72" s="53">
        <f>IF($G72="Labor Hours",AZ72*$K72*(1+$M72)*$ER72,AZ72)</f>
        <v>0</v>
      </c>
      <c r="BO72" s="53">
        <f>IF($G72="Labor Hours",BA72*$K72*(1+$M72)*$ER72,BA72)</f>
        <v>0</v>
      </c>
      <c r="BP72" s="53">
        <f>IF($G72="Labor Hours",BB72*$K72*(1+$M72)*$ER72,BB72)</f>
        <v>0</v>
      </c>
      <c r="BQ72" s="53">
        <f>IF($G72="Labor Hours",BC72*$K72*(1+$M72)*$ER72,BC72)</f>
        <v>0</v>
      </c>
      <c r="BR72" s="53">
        <f>IF($G72="Labor Hours",BD72*$K72*(1+$M72)*$ER72,BD72)</f>
        <v>0</v>
      </c>
      <c r="BS72" s="53">
        <f>IF($G72="Labor Hours",BE72*$K72*(1+$M72)*$ER72,BE72)</f>
        <v>0</v>
      </c>
      <c r="BT72" s="53">
        <f>IF($G72="Labor Hours",BF72*$K72*(1+$M72)*$ER72,BF72)</f>
        <v>0</v>
      </c>
      <c r="BU72" s="53">
        <f>IF($G72="Labor Hours",BG72*$K72*(1+$M72)*$ER72,BG72)</f>
        <v>0</v>
      </c>
      <c r="BV72" s="53">
        <f>IF($G72="Labor Hours",BH72*$K72*(1+$M72)*$ER72,BH72)</f>
        <v>0</v>
      </c>
      <c r="BW72" s="53">
        <f>IF($G72="Labor Hours",BI72*$K72*(1+$M72)*$ER72,BI72)</f>
        <v>0</v>
      </c>
      <c r="BX72" s="53">
        <f>IF($G72="Labor Hours",BJ72*$K72*(1+$M72)*$ER72,BJ72)</f>
        <v>0</v>
      </c>
      <c r="BY72" s="53">
        <f>IF($G72="Labor Hours",BK72*$K72*(1+$M72)*$ER72,BK72)</f>
        <v>0</v>
      </c>
      <c r="BZ72" s="10">
        <f t="shared" si="46"/>
        <v>0</v>
      </c>
      <c r="CA72" s="54">
        <f t="shared" si="47"/>
        <v>0</v>
      </c>
      <c r="CB72" s="10">
        <f t="shared" si="48"/>
        <v>0</v>
      </c>
      <c r="CC72" s="53" cm="1">
        <f t="array" aca="1" ref="CC72" ca="1">BZ72*CELL("contents",$Q72)</f>
        <v>0</v>
      </c>
      <c r="CD72" s="53" cm="1">
        <f t="array" aca="1" ref="CD72" ca="1">CA72*CELL("contents",$Q72)</f>
        <v>0</v>
      </c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>
        <f t="shared" si="49"/>
        <v>0</v>
      </c>
      <c r="CR72" s="51">
        <f t="shared" si="50"/>
        <v>0</v>
      </c>
      <c r="CS72" s="53">
        <f>IF($G72="Labor Hours",CE72*$K72*(1+$M72)*$ES72,CE72)</f>
        <v>0</v>
      </c>
      <c r="CT72" s="53">
        <f>IF($G72="Labor Hours",CF72*$K72*(1+$M72)*$ES72,CF72)</f>
        <v>0</v>
      </c>
      <c r="CU72" s="53">
        <f>IF($G72="Labor Hours",CG72*$K72*(1+$M72)*$ES72,CG72)</f>
        <v>0</v>
      </c>
      <c r="CV72" s="53">
        <f>IF($G72="Labor Hours",CH72*$K72*(1+$M72)*$ES72,CH72)</f>
        <v>0</v>
      </c>
      <c r="CW72" s="53">
        <f>IF($G72="Labor Hours",CI72*$K72*(1+$M72)*$ES72,CI72)</f>
        <v>0</v>
      </c>
      <c r="CX72" s="53">
        <f>IF($G72="Labor Hours",CJ72*$K72*(1+$M72)*$ES72,CJ72)</f>
        <v>0</v>
      </c>
      <c r="CY72" s="53">
        <f>IF($G72="Labor Hours",CK72*$K72*(1+$M72)*$ES72,CK72)</f>
        <v>0</v>
      </c>
      <c r="CZ72" s="53">
        <f>IF($G72="Labor Hours",CL72*$K72*(1+$M72)*$ES72,CL72)</f>
        <v>0</v>
      </c>
      <c r="DA72" s="53">
        <f>IF($G72="Labor Hours",CM72*$K72*(1+$M72)*$ES72,CM72)</f>
        <v>0</v>
      </c>
      <c r="DB72" s="53">
        <f>IF($G72="Labor Hours",CN72*$K72*(1+$M72)*$ES72,CN72)</f>
        <v>0</v>
      </c>
      <c r="DC72" s="53">
        <f>IF($G72="Labor Hours",CO72*$K72*(1+$M72)*$ES72,CO72)</f>
        <v>0</v>
      </c>
      <c r="DD72" s="53">
        <f>IF($G72="Labor Hours",CP72*$K72*(1+$M72)*$ES72,CP72)</f>
        <v>0</v>
      </c>
      <c r="DE72" s="10">
        <f t="shared" si="51"/>
        <v>0</v>
      </c>
      <c r="DF72" s="54">
        <f t="shared" si="52"/>
        <v>0</v>
      </c>
      <c r="DG72" s="10">
        <f t="shared" si="53"/>
        <v>0</v>
      </c>
      <c r="DH72" s="53" cm="1">
        <f t="array" aca="1" ref="DH72" ca="1">DE72*CELL("contents",$Q72)</f>
        <v>0</v>
      </c>
      <c r="DI72" s="53" cm="1">
        <f t="array" aca="1" ref="DI72" ca="1">DF72*CELL("contents",$Q72)</f>
        <v>0</v>
      </c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>
        <f t="shared" si="54"/>
        <v>0</v>
      </c>
      <c r="DW72" s="51">
        <f t="shared" si="55"/>
        <v>0</v>
      </c>
      <c r="DX72" s="53">
        <f>IF($G72="Labor Hours",DJ72*$K72*(1+$M72)*$ET72,DJ72)</f>
        <v>0</v>
      </c>
      <c r="DY72" s="53">
        <f>IF($G72="Labor Hours",DK72*$K72*(1+$M72)*$ET72,DK72)</f>
        <v>0</v>
      </c>
      <c r="DZ72" s="53">
        <f>IF($G72="Labor Hours",DL72*$K72*(1+$M72)*$ET72,DL72)</f>
        <v>0</v>
      </c>
      <c r="EA72" s="53">
        <f>IF($G72="Labor Hours",DM72*$K72*(1+$M72)*$ET72,DM72)</f>
        <v>0</v>
      </c>
      <c r="EB72" s="53">
        <f>IF($G72="Labor Hours",DN72*$K72*(1+$M72)*$ET72,DN72)</f>
        <v>0</v>
      </c>
      <c r="EC72" s="53">
        <f>IF($G72="Labor Hours",DO72*$K72*(1+$M72)*$ET72,DO72)</f>
        <v>0</v>
      </c>
      <c r="ED72" s="53">
        <f>IF($G72="Labor Hours",DP72*$K72*(1+$M72)*$ET72,DP72)</f>
        <v>0</v>
      </c>
      <c r="EE72" s="53">
        <f>IF($G72="Labor Hours",DQ72*$K72*(1+$M72)*$ET72,DQ72)</f>
        <v>0</v>
      </c>
      <c r="EF72" s="53">
        <f>IF($G72="Labor Hours",DR72*$K72*(1+$M72)*$ET72,DR72)</f>
        <v>0</v>
      </c>
      <c r="EG72" s="53">
        <f>IF($G72="Labor Hours",DS72*$K72*(1+$M72)*$ET72,DS72)</f>
        <v>0</v>
      </c>
      <c r="EH72" s="53">
        <f>IF($G72="Labor Hours",DT72*$K72*(1+$M72)*$ET72,DT72)</f>
        <v>0</v>
      </c>
      <c r="EI72" s="53">
        <f>IF($G72="Labor Hours",DU72*$K72*(1+$M72)*$ET72,DU72)</f>
        <v>0</v>
      </c>
      <c r="EJ72" s="10">
        <f t="shared" si="56"/>
        <v>0</v>
      </c>
      <c r="EK72" s="54">
        <f t="shared" si="57"/>
        <v>0</v>
      </c>
      <c r="EL72" s="10">
        <f t="shared" si="58"/>
        <v>0</v>
      </c>
      <c r="EM72" s="53" cm="1">
        <f t="array" aca="1" ref="EM72" ca="1">EJ72*CELL("contents",$Q72)</f>
        <v>0</v>
      </c>
      <c r="EN72" s="53" cm="1">
        <f t="array" aca="1" ref="EN72" ca="1">EK72*CELL("contents",$Q72)</f>
        <v>0</v>
      </c>
      <c r="EO72" s="11">
        <f t="shared" si="59"/>
        <v>6120</v>
      </c>
      <c r="EP72" s="2">
        <v>1</v>
      </c>
      <c r="EQ72" s="2">
        <f t="shared" ref="EQ72:ET72" si="118">EP72*1.0215</f>
        <v>1.0215000000000001</v>
      </c>
      <c r="ER72" s="2">
        <f t="shared" si="118"/>
        <v>1.0434622500000001</v>
      </c>
      <c r="ES72" s="2">
        <f t="shared" si="118"/>
        <v>1.0658966883750003</v>
      </c>
      <c r="ET72" s="2">
        <f t="shared" si="118"/>
        <v>1.0888134671750629</v>
      </c>
      <c r="EU72" s="53">
        <f>IF($G72="Labor Hours",$K72*$AG72*EQ72,0)</f>
        <v>0</v>
      </c>
      <c r="EV72" s="53">
        <f t="shared" si="61"/>
        <v>0</v>
      </c>
      <c r="EW72" s="69">
        <f>IF($G72="Labor Hours",$K72*$CQ72*ES72,0)</f>
        <v>0</v>
      </c>
      <c r="EX72" s="69">
        <f>IF($G72="Labor Hours",$K72*$DV72*ET72,0)</f>
        <v>0</v>
      </c>
      <c r="EY72" s="9">
        <f t="shared" si="63"/>
        <v>0</v>
      </c>
      <c r="EZ72" s="9">
        <f t="shared" si="38"/>
        <v>0</v>
      </c>
      <c r="FA72" s="9">
        <f t="shared" si="39"/>
        <v>0</v>
      </c>
      <c r="FB72" s="9">
        <f t="shared" si="40"/>
        <v>0</v>
      </c>
      <c r="FC72" t="s">
        <v>1534</v>
      </c>
    </row>
    <row r="73" spans="1:159" x14ac:dyDescent="0.25">
      <c r="A73" s="18">
        <v>1.2</v>
      </c>
      <c r="B73" s="18" t="s">
        <v>296</v>
      </c>
      <c r="C73" s="14" t="s">
        <v>157</v>
      </c>
      <c r="D73" s="2" t="s">
        <v>297</v>
      </c>
      <c r="E73" s="28" t="s">
        <v>298</v>
      </c>
      <c r="F73" s="2"/>
      <c r="G73" s="4" t="s">
        <v>267</v>
      </c>
      <c r="H73" s="6" t="s">
        <v>267</v>
      </c>
      <c r="I73" s="4"/>
      <c r="J73" s="7" t="s">
        <v>261</v>
      </c>
      <c r="K73" s="75"/>
      <c r="L73" s="80">
        <v>1</v>
      </c>
      <c r="M73" s="56">
        <v>0</v>
      </c>
      <c r="N73" s="86">
        <v>0.53</v>
      </c>
      <c r="O73" s="6" t="s">
        <v>155</v>
      </c>
      <c r="P73" s="2" t="s">
        <v>173</v>
      </c>
      <c r="Q73" s="216">
        <f>VLOOKUP(P73,Contingencies!$A$2:$D$7,4,FALSE)</f>
        <v>0.125</v>
      </c>
      <c r="R73" s="53">
        <f t="shared" si="111"/>
        <v>191.25</v>
      </c>
      <c r="S73" s="67">
        <f t="shared" si="112"/>
        <v>101.36250000000001</v>
      </c>
      <c r="T73" s="4" t="s">
        <v>300</v>
      </c>
      <c r="U73" s="4">
        <v>1000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f>IF(G73="Labor Hours",SUM(U73:AF73),0)</f>
        <v>0</v>
      </c>
      <c r="AH73" s="51">
        <f t="shared" si="41"/>
        <v>0</v>
      </c>
      <c r="AI73" s="53">
        <f>IF($G73="Labor Hours",U73*$K73*(1+$M73)*$EQ73,U73)</f>
        <v>1000</v>
      </c>
      <c r="AJ73" s="53">
        <f>IF($G73="Labor Hours",V73*$K73*(1+$M73)*$EQ73,V73)</f>
        <v>0</v>
      </c>
      <c r="AK73" s="53">
        <f>IF($G73="Labor Hours",W73*$K73*(1+$M73)*$EQ73,W73)</f>
        <v>0</v>
      </c>
      <c r="AL73" s="53">
        <f>IF($G73="Labor Hours",X73*$K73*(1+$M73)*$EQ73,X73)</f>
        <v>0</v>
      </c>
      <c r="AM73" s="53">
        <f>IF($G73="Labor Hours",Y73*$K73*(1+$M73)*$EQ73,Y73)</f>
        <v>0</v>
      </c>
      <c r="AN73" s="53">
        <f>IF($G73="Labor Hours",Z73*$K73*(1+$M73)*$EQ73,Z73)</f>
        <v>0</v>
      </c>
      <c r="AO73" s="53">
        <f>IF($G73="Labor Hours",AA73*$K73*(1+$M73)*$EQ73,AA73)</f>
        <v>0</v>
      </c>
      <c r="AP73" s="53">
        <f>IF($G73="Labor Hours",AB73*$K73*(1+$M73)*$EQ73,AB73)</f>
        <v>0</v>
      </c>
      <c r="AQ73" s="53">
        <f>IF($G73="Labor Hours",AC73*$K73*(1+$M73)*$EQ73,AC73)</f>
        <v>0</v>
      </c>
      <c r="AR73" s="53">
        <f>IF($G73="Labor Hours",AD73*$K73*(1+$M73)*$EQ73,AD73)</f>
        <v>0</v>
      </c>
      <c r="AS73" s="53">
        <f>IF($G73="Labor Hours",AE73*$K73*(1+$M73)*$EQ73,AE73)</f>
        <v>0</v>
      </c>
      <c r="AT73" s="53">
        <f>IF($G73="Labor Hours",AF73*$K73*(1+$M73)*$EQ73,AF73)</f>
        <v>0</v>
      </c>
      <c r="AU73" s="10">
        <f t="shared" si="42"/>
        <v>1000</v>
      </c>
      <c r="AV73" s="54">
        <f>IF(G73="CapEx",0,AU73*N73)</f>
        <v>530</v>
      </c>
      <c r="AW73" s="10">
        <f t="shared" si="43"/>
        <v>1530</v>
      </c>
      <c r="AX73" s="53" cm="1">
        <f t="array" aca="1" ref="AX73" ca="1">AU73*CELL("contents",$Q73)</f>
        <v>125</v>
      </c>
      <c r="AY73" s="53" cm="1">
        <f t="array" aca="1" ref="AY73" ca="1">AV73*CELL("contents",$Q73)</f>
        <v>66.25</v>
      </c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>
        <f t="shared" si="44"/>
        <v>0</v>
      </c>
      <c r="BM73" s="51">
        <f t="shared" si="45"/>
        <v>0</v>
      </c>
      <c r="BN73" s="53">
        <f>IF($G73="Labor Hours",AZ73*$K73*(1+$M73)*$ER73,AZ73)</f>
        <v>0</v>
      </c>
      <c r="BO73" s="53">
        <f>IF($G73="Labor Hours",BA73*$K73*(1+$M73)*$ER73,BA73)</f>
        <v>0</v>
      </c>
      <c r="BP73" s="53">
        <f>IF($G73="Labor Hours",BB73*$K73*(1+$M73)*$ER73,BB73)</f>
        <v>0</v>
      </c>
      <c r="BQ73" s="53">
        <f>IF($G73="Labor Hours",BC73*$K73*(1+$M73)*$ER73,BC73)</f>
        <v>0</v>
      </c>
      <c r="BR73" s="53">
        <f>IF($G73="Labor Hours",BD73*$K73*(1+$M73)*$ER73,BD73)</f>
        <v>0</v>
      </c>
      <c r="BS73" s="53">
        <f>IF($G73="Labor Hours",BE73*$K73*(1+$M73)*$ER73,BE73)</f>
        <v>0</v>
      </c>
      <c r="BT73" s="53">
        <f>IF($G73="Labor Hours",BF73*$K73*(1+$M73)*$ER73,BF73)</f>
        <v>0</v>
      </c>
      <c r="BU73" s="53">
        <f>IF($G73="Labor Hours",BG73*$K73*(1+$M73)*$ER73,BG73)</f>
        <v>0</v>
      </c>
      <c r="BV73" s="53">
        <f>IF($G73="Labor Hours",BH73*$K73*(1+$M73)*$ER73,BH73)</f>
        <v>0</v>
      </c>
      <c r="BW73" s="53">
        <f>IF($G73="Labor Hours",BI73*$K73*(1+$M73)*$ER73,BI73)</f>
        <v>0</v>
      </c>
      <c r="BX73" s="53">
        <f>IF($G73="Labor Hours",BJ73*$K73*(1+$M73)*$ER73,BJ73)</f>
        <v>0</v>
      </c>
      <c r="BY73" s="53">
        <f>IF($G73="Labor Hours",BK73*$K73*(1+$M73)*$ER73,BK73)</f>
        <v>0</v>
      </c>
      <c r="BZ73" s="10">
        <f t="shared" si="46"/>
        <v>0</v>
      </c>
      <c r="CA73" s="54">
        <f t="shared" si="47"/>
        <v>0</v>
      </c>
      <c r="CB73" s="10">
        <f t="shared" si="48"/>
        <v>0</v>
      </c>
      <c r="CC73" s="53" cm="1">
        <f t="array" aca="1" ref="CC73" ca="1">BZ73*CELL("contents",$Q73)</f>
        <v>0</v>
      </c>
      <c r="CD73" s="53" cm="1">
        <f t="array" aca="1" ref="CD73" ca="1">CA73*CELL("contents",$Q73)</f>
        <v>0</v>
      </c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>
        <f t="shared" si="49"/>
        <v>0</v>
      </c>
      <c r="CR73" s="51">
        <f t="shared" si="50"/>
        <v>0</v>
      </c>
      <c r="CS73" s="53">
        <f>IF($G73="Labor Hours",CE73*$K73*(1+$M73)*$ES73,CE73)</f>
        <v>0</v>
      </c>
      <c r="CT73" s="53">
        <f>IF($G73="Labor Hours",CF73*$K73*(1+$M73)*$ES73,CF73)</f>
        <v>0</v>
      </c>
      <c r="CU73" s="53">
        <f>IF($G73="Labor Hours",CG73*$K73*(1+$M73)*$ES73,CG73)</f>
        <v>0</v>
      </c>
      <c r="CV73" s="53">
        <f>IF($G73="Labor Hours",CH73*$K73*(1+$M73)*$ES73,CH73)</f>
        <v>0</v>
      </c>
      <c r="CW73" s="53">
        <f>IF($G73="Labor Hours",CI73*$K73*(1+$M73)*$ES73,CI73)</f>
        <v>0</v>
      </c>
      <c r="CX73" s="53">
        <f>IF($G73="Labor Hours",CJ73*$K73*(1+$M73)*$ES73,CJ73)</f>
        <v>0</v>
      </c>
      <c r="CY73" s="53">
        <f>IF($G73="Labor Hours",CK73*$K73*(1+$M73)*$ES73,CK73)</f>
        <v>0</v>
      </c>
      <c r="CZ73" s="53">
        <f>IF($G73="Labor Hours",CL73*$K73*(1+$M73)*$ES73,CL73)</f>
        <v>0</v>
      </c>
      <c r="DA73" s="53">
        <f>IF($G73="Labor Hours",CM73*$K73*(1+$M73)*$ES73,CM73)</f>
        <v>0</v>
      </c>
      <c r="DB73" s="53">
        <f>IF($G73="Labor Hours",CN73*$K73*(1+$M73)*$ES73,CN73)</f>
        <v>0</v>
      </c>
      <c r="DC73" s="53">
        <f>IF($G73="Labor Hours",CO73*$K73*(1+$M73)*$ES73,CO73)</f>
        <v>0</v>
      </c>
      <c r="DD73" s="53">
        <f>IF($G73="Labor Hours",CP73*$K73*(1+$M73)*$ES73,CP73)</f>
        <v>0</v>
      </c>
      <c r="DE73" s="10">
        <f t="shared" si="51"/>
        <v>0</v>
      </c>
      <c r="DF73" s="54">
        <f t="shared" si="52"/>
        <v>0</v>
      </c>
      <c r="DG73" s="10">
        <f t="shared" si="53"/>
        <v>0</v>
      </c>
      <c r="DH73" s="53" cm="1">
        <f t="array" aca="1" ref="DH73" ca="1">DE73*CELL("contents",$Q73)</f>
        <v>0</v>
      </c>
      <c r="DI73" s="53" cm="1">
        <f t="array" aca="1" ref="DI73" ca="1">DF73*CELL("contents",$Q73)</f>
        <v>0</v>
      </c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>
        <f t="shared" si="54"/>
        <v>0</v>
      </c>
      <c r="DW73" s="51">
        <f t="shared" si="55"/>
        <v>0</v>
      </c>
      <c r="DX73" s="53">
        <f>IF($G73="Labor Hours",DJ73*$K73*(1+$M73)*$ET73,DJ73)</f>
        <v>0</v>
      </c>
      <c r="DY73" s="53">
        <f>IF($G73="Labor Hours",DK73*$K73*(1+$M73)*$ET73,DK73)</f>
        <v>0</v>
      </c>
      <c r="DZ73" s="53">
        <f>IF($G73="Labor Hours",DL73*$K73*(1+$M73)*$ET73,DL73)</f>
        <v>0</v>
      </c>
      <c r="EA73" s="53">
        <f>IF($G73="Labor Hours",DM73*$K73*(1+$M73)*$ET73,DM73)</f>
        <v>0</v>
      </c>
      <c r="EB73" s="53">
        <f>IF($G73="Labor Hours",DN73*$K73*(1+$M73)*$ET73,DN73)</f>
        <v>0</v>
      </c>
      <c r="EC73" s="53">
        <f>IF($G73="Labor Hours",DO73*$K73*(1+$M73)*$ET73,DO73)</f>
        <v>0</v>
      </c>
      <c r="ED73" s="53">
        <f>IF($G73="Labor Hours",DP73*$K73*(1+$M73)*$ET73,DP73)</f>
        <v>0</v>
      </c>
      <c r="EE73" s="53">
        <f>IF($G73="Labor Hours",DQ73*$K73*(1+$M73)*$ET73,DQ73)</f>
        <v>0</v>
      </c>
      <c r="EF73" s="53">
        <f>IF($G73="Labor Hours",DR73*$K73*(1+$M73)*$ET73,DR73)</f>
        <v>0</v>
      </c>
      <c r="EG73" s="53">
        <f>IF($G73="Labor Hours",DS73*$K73*(1+$M73)*$ET73,DS73)</f>
        <v>0</v>
      </c>
      <c r="EH73" s="53">
        <f>IF($G73="Labor Hours",DT73*$K73*(1+$M73)*$ET73,DT73)</f>
        <v>0</v>
      </c>
      <c r="EI73" s="53">
        <f>IF($G73="Labor Hours",DU73*$K73*(1+$M73)*$ET73,DU73)</f>
        <v>0</v>
      </c>
      <c r="EJ73" s="10">
        <f t="shared" si="56"/>
        <v>0</v>
      </c>
      <c r="EK73" s="54">
        <f t="shared" si="57"/>
        <v>0</v>
      </c>
      <c r="EL73" s="10">
        <f t="shared" si="58"/>
        <v>0</v>
      </c>
      <c r="EM73" s="53" cm="1">
        <f t="array" aca="1" ref="EM73" ca="1">EJ73*CELL("contents",$Q73)</f>
        <v>0</v>
      </c>
      <c r="EN73" s="53" cm="1">
        <f t="array" aca="1" ref="EN73" ca="1">EK73*CELL("contents",$Q73)</f>
        <v>0</v>
      </c>
      <c r="EO73" s="11">
        <f t="shared" si="59"/>
        <v>1530</v>
      </c>
      <c r="EP73" s="2">
        <v>1</v>
      </c>
      <c r="EQ73" s="2">
        <f t="shared" ref="EQ73:ET73" si="119">EP73*1.0215</f>
        <v>1.0215000000000001</v>
      </c>
      <c r="ER73" s="2">
        <f t="shared" si="119"/>
        <v>1.0434622500000001</v>
      </c>
      <c r="ES73" s="2">
        <f t="shared" si="119"/>
        <v>1.0658966883750003</v>
      </c>
      <c r="ET73" s="2">
        <f t="shared" si="119"/>
        <v>1.0888134671750629</v>
      </c>
      <c r="EU73" s="53">
        <f>IF($G73="Labor Hours",$K73*$AG73*EQ73,0)</f>
        <v>0</v>
      </c>
      <c r="EV73" s="53">
        <f t="shared" si="61"/>
        <v>0</v>
      </c>
      <c r="EW73" s="69">
        <f>IF($G73="Labor Hours",$K73*$CQ73*ES73,0)</f>
        <v>0</v>
      </c>
      <c r="EX73" s="69">
        <f>IF($G73="Labor Hours",$K73*$DV73*ET73,0)</f>
        <v>0</v>
      </c>
      <c r="EY73" s="9">
        <f t="shared" si="63"/>
        <v>0</v>
      </c>
      <c r="EZ73" s="9">
        <f t="shared" si="38"/>
        <v>0</v>
      </c>
      <c r="FA73" s="9">
        <f t="shared" si="39"/>
        <v>0</v>
      </c>
      <c r="FB73" s="9">
        <f t="shared" si="40"/>
        <v>0</v>
      </c>
      <c r="FC73" t="s">
        <v>1534</v>
      </c>
    </row>
    <row r="74" spans="1:159" x14ac:dyDescent="0.25">
      <c r="A74" s="18">
        <v>1.2</v>
      </c>
      <c r="B74" s="18" t="s">
        <v>301</v>
      </c>
      <c r="C74" s="14" t="s">
        <v>157</v>
      </c>
      <c r="D74" s="2" t="s">
        <v>302</v>
      </c>
      <c r="E74" s="15" t="s">
        <v>302</v>
      </c>
      <c r="F74" s="2"/>
      <c r="G74" s="4" t="s">
        <v>267</v>
      </c>
      <c r="H74" s="6" t="s">
        <v>267</v>
      </c>
      <c r="I74" s="4"/>
      <c r="J74" s="7" t="s">
        <v>261</v>
      </c>
      <c r="K74" s="75"/>
      <c r="L74" s="80">
        <v>1</v>
      </c>
      <c r="M74" s="56">
        <v>0</v>
      </c>
      <c r="N74" s="86">
        <v>0.53</v>
      </c>
      <c r="O74" s="6" t="s">
        <v>155</v>
      </c>
      <c r="P74" s="2" t="s">
        <v>173</v>
      </c>
      <c r="Q74" s="216">
        <f>VLOOKUP(P74,Contingencies!$A$2:$D$7,4,FALSE)</f>
        <v>0.125</v>
      </c>
      <c r="R74" s="53">
        <f t="shared" si="111"/>
        <v>669.375</v>
      </c>
      <c r="S74" s="67">
        <f t="shared" si="112"/>
        <v>354.76875000000001</v>
      </c>
      <c r="T74" s="4" t="s">
        <v>303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4">
        <v>3500</v>
      </c>
      <c r="AF74" s="2"/>
      <c r="AG74" s="2">
        <f>IF(G74="Labor Hours",SUM(U74:AF74),0)</f>
        <v>0</v>
      </c>
      <c r="AH74" s="51">
        <f t="shared" si="41"/>
        <v>0</v>
      </c>
      <c r="AI74" s="53">
        <f>IF($G74="Labor Hours",U74*$K74*(1+$M74)*$EQ74,U74)</f>
        <v>0</v>
      </c>
      <c r="AJ74" s="53">
        <f>IF($G74="Labor Hours",V74*$K74*(1+$M74)*$EQ74,V74)</f>
        <v>0</v>
      </c>
      <c r="AK74" s="53">
        <f>IF($G74="Labor Hours",W74*$K74*(1+$M74)*$EQ74,W74)</f>
        <v>0</v>
      </c>
      <c r="AL74" s="53">
        <f>IF($G74="Labor Hours",X74*$K74*(1+$M74)*$EQ74,X74)</f>
        <v>0</v>
      </c>
      <c r="AM74" s="53">
        <f>IF($G74="Labor Hours",Y74*$K74*(1+$M74)*$EQ74,Y74)</f>
        <v>0</v>
      </c>
      <c r="AN74" s="53">
        <f>IF($G74="Labor Hours",Z74*$K74*(1+$M74)*$EQ74,Z74)</f>
        <v>0</v>
      </c>
      <c r="AO74" s="53">
        <f>IF($G74="Labor Hours",AA74*$K74*(1+$M74)*$EQ74,AA74)</f>
        <v>0</v>
      </c>
      <c r="AP74" s="53">
        <f>IF($G74="Labor Hours",AB74*$K74*(1+$M74)*$EQ74,AB74)</f>
        <v>0</v>
      </c>
      <c r="AQ74" s="53">
        <f>IF($G74="Labor Hours",AC74*$K74*(1+$M74)*$EQ74,AC74)</f>
        <v>0</v>
      </c>
      <c r="AR74" s="53">
        <f>IF($G74="Labor Hours",AD74*$K74*(1+$M74)*$EQ74,AD74)</f>
        <v>0</v>
      </c>
      <c r="AS74" s="53">
        <f>IF($G74="Labor Hours",AE74*$K74*(1+$M74)*$EQ74,AE74)</f>
        <v>3500</v>
      </c>
      <c r="AT74" s="53">
        <f>IF($G74="Labor Hours",AF74*$K74*(1+$M74)*$EQ74,AF74)</f>
        <v>0</v>
      </c>
      <c r="AU74" s="10">
        <f t="shared" si="42"/>
        <v>3500</v>
      </c>
      <c r="AV74" s="54">
        <f>IF(G74="CapEx",0,AU74*N74)</f>
        <v>1855</v>
      </c>
      <c r="AW74" s="10">
        <f t="shared" si="43"/>
        <v>5355</v>
      </c>
      <c r="AX74" s="53" cm="1">
        <f t="array" aca="1" ref="AX74" ca="1">AU74*CELL("contents",$Q74)</f>
        <v>437.5</v>
      </c>
      <c r="AY74" s="53" cm="1">
        <f t="array" aca="1" ref="AY74" ca="1">AV74*CELL("contents",$Q74)</f>
        <v>231.875</v>
      </c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>
        <f t="shared" si="44"/>
        <v>0</v>
      </c>
      <c r="BM74" s="51">
        <f t="shared" si="45"/>
        <v>0</v>
      </c>
      <c r="BN74" s="53">
        <f>IF($G74="Labor Hours",AZ74*$K74*(1+$M74)*$ER74,AZ74)</f>
        <v>0</v>
      </c>
      <c r="BO74" s="53">
        <f>IF($G74="Labor Hours",BA74*$K74*(1+$M74)*$ER74,BA74)</f>
        <v>0</v>
      </c>
      <c r="BP74" s="53">
        <f>IF($G74="Labor Hours",BB74*$K74*(1+$M74)*$ER74,BB74)</f>
        <v>0</v>
      </c>
      <c r="BQ74" s="53">
        <f>IF($G74="Labor Hours",BC74*$K74*(1+$M74)*$ER74,BC74)</f>
        <v>0</v>
      </c>
      <c r="BR74" s="53">
        <f>IF($G74="Labor Hours",BD74*$K74*(1+$M74)*$ER74,BD74)</f>
        <v>0</v>
      </c>
      <c r="BS74" s="53">
        <f>IF($G74="Labor Hours",BE74*$K74*(1+$M74)*$ER74,BE74)</f>
        <v>0</v>
      </c>
      <c r="BT74" s="53">
        <f>IF($G74="Labor Hours",BF74*$K74*(1+$M74)*$ER74,BF74)</f>
        <v>0</v>
      </c>
      <c r="BU74" s="53">
        <f>IF($G74="Labor Hours",BG74*$K74*(1+$M74)*$ER74,BG74)</f>
        <v>0</v>
      </c>
      <c r="BV74" s="53">
        <f>IF($G74="Labor Hours",BH74*$K74*(1+$M74)*$ER74,BH74)</f>
        <v>0</v>
      </c>
      <c r="BW74" s="53">
        <f>IF($G74="Labor Hours",BI74*$K74*(1+$M74)*$ER74,BI74)</f>
        <v>0</v>
      </c>
      <c r="BX74" s="53">
        <f>IF($G74="Labor Hours",BJ74*$K74*(1+$M74)*$ER74,BJ74)</f>
        <v>0</v>
      </c>
      <c r="BY74" s="53">
        <f>IF($G74="Labor Hours",BK74*$K74*(1+$M74)*$ER74,BK74)</f>
        <v>0</v>
      </c>
      <c r="BZ74" s="10">
        <f t="shared" si="46"/>
        <v>0</v>
      </c>
      <c r="CA74" s="54">
        <f t="shared" si="47"/>
        <v>0</v>
      </c>
      <c r="CB74" s="10">
        <f t="shared" si="48"/>
        <v>0</v>
      </c>
      <c r="CC74" s="53" cm="1">
        <f t="array" aca="1" ref="CC74" ca="1">BZ74*CELL("contents",$Q74)</f>
        <v>0</v>
      </c>
      <c r="CD74" s="53" cm="1">
        <f t="array" aca="1" ref="CD74" ca="1">CA74*CELL("contents",$Q74)</f>
        <v>0</v>
      </c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>
        <f t="shared" si="49"/>
        <v>0</v>
      </c>
      <c r="CR74" s="51">
        <f t="shared" si="50"/>
        <v>0</v>
      </c>
      <c r="CS74" s="53">
        <f>IF($G74="Labor Hours",CE74*$K74*(1+$M74)*$ES74,CE74)</f>
        <v>0</v>
      </c>
      <c r="CT74" s="53">
        <f>IF($G74="Labor Hours",CF74*$K74*(1+$M74)*$ES74,CF74)</f>
        <v>0</v>
      </c>
      <c r="CU74" s="53">
        <f>IF($G74="Labor Hours",CG74*$K74*(1+$M74)*$ES74,CG74)</f>
        <v>0</v>
      </c>
      <c r="CV74" s="53">
        <f>IF($G74="Labor Hours",CH74*$K74*(1+$M74)*$ES74,CH74)</f>
        <v>0</v>
      </c>
      <c r="CW74" s="53">
        <f>IF($G74="Labor Hours",CI74*$K74*(1+$M74)*$ES74,CI74)</f>
        <v>0</v>
      </c>
      <c r="CX74" s="53">
        <f>IF($G74="Labor Hours",CJ74*$K74*(1+$M74)*$ES74,CJ74)</f>
        <v>0</v>
      </c>
      <c r="CY74" s="53">
        <f>IF($G74="Labor Hours",CK74*$K74*(1+$M74)*$ES74,CK74)</f>
        <v>0</v>
      </c>
      <c r="CZ74" s="53">
        <f>IF($G74="Labor Hours",CL74*$K74*(1+$M74)*$ES74,CL74)</f>
        <v>0</v>
      </c>
      <c r="DA74" s="53">
        <f>IF($G74="Labor Hours",CM74*$K74*(1+$M74)*$ES74,CM74)</f>
        <v>0</v>
      </c>
      <c r="DB74" s="53">
        <f>IF($G74="Labor Hours",CN74*$K74*(1+$M74)*$ES74,CN74)</f>
        <v>0</v>
      </c>
      <c r="DC74" s="53">
        <f>IF($G74="Labor Hours",CO74*$K74*(1+$M74)*$ES74,CO74)</f>
        <v>0</v>
      </c>
      <c r="DD74" s="53">
        <f>IF($G74="Labor Hours",CP74*$K74*(1+$M74)*$ES74,CP74)</f>
        <v>0</v>
      </c>
      <c r="DE74" s="10">
        <f t="shared" si="51"/>
        <v>0</v>
      </c>
      <c r="DF74" s="54">
        <f t="shared" si="52"/>
        <v>0</v>
      </c>
      <c r="DG74" s="10">
        <f t="shared" si="53"/>
        <v>0</v>
      </c>
      <c r="DH74" s="53" cm="1">
        <f t="array" aca="1" ref="DH74" ca="1">DE74*CELL("contents",$Q74)</f>
        <v>0</v>
      </c>
      <c r="DI74" s="53" cm="1">
        <f t="array" aca="1" ref="DI74" ca="1">DF74*CELL("contents",$Q74)</f>
        <v>0</v>
      </c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>
        <f t="shared" si="54"/>
        <v>0</v>
      </c>
      <c r="DW74" s="51">
        <f t="shared" si="55"/>
        <v>0</v>
      </c>
      <c r="DX74" s="53">
        <f>IF($G74="Labor Hours",DJ74*$K74*(1+$M74)*$ET74,DJ74)</f>
        <v>0</v>
      </c>
      <c r="DY74" s="53">
        <f>IF($G74="Labor Hours",DK74*$K74*(1+$M74)*$ET74,DK74)</f>
        <v>0</v>
      </c>
      <c r="DZ74" s="53">
        <f>IF($G74="Labor Hours",DL74*$K74*(1+$M74)*$ET74,DL74)</f>
        <v>0</v>
      </c>
      <c r="EA74" s="53">
        <f>IF($G74="Labor Hours",DM74*$K74*(1+$M74)*$ET74,DM74)</f>
        <v>0</v>
      </c>
      <c r="EB74" s="53">
        <f>IF($G74="Labor Hours",DN74*$K74*(1+$M74)*$ET74,DN74)</f>
        <v>0</v>
      </c>
      <c r="EC74" s="53">
        <f>IF($G74="Labor Hours",DO74*$K74*(1+$M74)*$ET74,DO74)</f>
        <v>0</v>
      </c>
      <c r="ED74" s="53">
        <f>IF($G74="Labor Hours",DP74*$K74*(1+$M74)*$ET74,DP74)</f>
        <v>0</v>
      </c>
      <c r="EE74" s="53">
        <f>IF($G74="Labor Hours",DQ74*$K74*(1+$M74)*$ET74,DQ74)</f>
        <v>0</v>
      </c>
      <c r="EF74" s="53">
        <f>IF($G74="Labor Hours",DR74*$K74*(1+$M74)*$ET74,DR74)</f>
        <v>0</v>
      </c>
      <c r="EG74" s="53">
        <f>IF($G74="Labor Hours",DS74*$K74*(1+$M74)*$ET74,DS74)</f>
        <v>0</v>
      </c>
      <c r="EH74" s="53">
        <f>IF($G74="Labor Hours",DT74*$K74*(1+$M74)*$ET74,DT74)</f>
        <v>0</v>
      </c>
      <c r="EI74" s="53">
        <f>IF($G74="Labor Hours",DU74*$K74*(1+$M74)*$ET74,DU74)</f>
        <v>0</v>
      </c>
      <c r="EJ74" s="10">
        <f t="shared" si="56"/>
        <v>0</v>
      </c>
      <c r="EK74" s="54">
        <f t="shared" si="57"/>
        <v>0</v>
      </c>
      <c r="EL74" s="10">
        <f t="shared" si="58"/>
        <v>0</v>
      </c>
      <c r="EM74" s="53" cm="1">
        <f t="array" aca="1" ref="EM74" ca="1">EJ74*CELL("contents",$Q74)</f>
        <v>0</v>
      </c>
      <c r="EN74" s="53" cm="1">
        <f t="array" aca="1" ref="EN74" ca="1">EK74*CELL("contents",$Q74)</f>
        <v>0</v>
      </c>
      <c r="EO74" s="11">
        <f t="shared" si="59"/>
        <v>5355</v>
      </c>
      <c r="EP74" s="2">
        <v>1</v>
      </c>
      <c r="EQ74" s="2">
        <f t="shared" ref="EQ74:ET74" si="120">EP74*1.0215</f>
        <v>1.0215000000000001</v>
      </c>
      <c r="ER74" s="2">
        <f t="shared" si="120"/>
        <v>1.0434622500000001</v>
      </c>
      <c r="ES74" s="2">
        <f t="shared" si="120"/>
        <v>1.0658966883750003</v>
      </c>
      <c r="ET74" s="2">
        <f t="shared" si="120"/>
        <v>1.0888134671750629</v>
      </c>
      <c r="EU74" s="53">
        <f>IF($G74="Labor Hours",$K74*$AG74*EQ74,0)</f>
        <v>0</v>
      </c>
      <c r="EV74" s="53">
        <f t="shared" si="61"/>
        <v>0</v>
      </c>
      <c r="EW74" s="69">
        <f>IF($G74="Labor Hours",$K74*$CQ74*ES74,0)</f>
        <v>0</v>
      </c>
      <c r="EX74" s="69">
        <f>IF($G74="Labor Hours",$K74*$DV74*ET74,0)</f>
        <v>0</v>
      </c>
      <c r="EY74" s="9">
        <f t="shared" si="63"/>
        <v>0</v>
      </c>
      <c r="EZ74" s="9">
        <f t="shared" si="38"/>
        <v>0</v>
      </c>
      <c r="FA74" s="9">
        <f t="shared" si="39"/>
        <v>0</v>
      </c>
      <c r="FB74" s="9">
        <f t="shared" si="40"/>
        <v>0</v>
      </c>
      <c r="FC74" t="s">
        <v>1534</v>
      </c>
    </row>
    <row r="75" spans="1:159" x14ac:dyDescent="0.25">
      <c r="A75" s="18">
        <v>1.2</v>
      </c>
      <c r="B75" s="18" t="s">
        <v>304</v>
      </c>
      <c r="C75" s="14" t="s">
        <v>157</v>
      </c>
      <c r="D75" s="2" t="s">
        <v>305</v>
      </c>
      <c r="E75" s="15" t="s">
        <v>306</v>
      </c>
      <c r="F75" s="2"/>
      <c r="G75" s="4" t="s">
        <v>267</v>
      </c>
      <c r="H75" s="6" t="s">
        <v>267</v>
      </c>
      <c r="I75" s="4"/>
      <c r="J75" s="7" t="s">
        <v>261</v>
      </c>
      <c r="K75" s="75"/>
      <c r="L75" s="80">
        <v>1</v>
      </c>
      <c r="M75" s="56">
        <v>0</v>
      </c>
      <c r="N75" s="86">
        <v>0.53</v>
      </c>
      <c r="O75" s="6" t="s">
        <v>155</v>
      </c>
      <c r="P75" s="2" t="s">
        <v>173</v>
      </c>
      <c r="Q75" s="216">
        <f>VLOOKUP(P75,Contingencies!$A$2:$D$7,4,FALSE)</f>
        <v>0.125</v>
      </c>
      <c r="R75" s="53">
        <f t="shared" si="111"/>
        <v>478.125</v>
      </c>
      <c r="S75" s="67">
        <f t="shared" si="112"/>
        <v>253.40625</v>
      </c>
      <c r="T75" s="4" t="s">
        <v>307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f>IF(G75="Labor Hours",SUM(U75:AF75),0)</f>
        <v>0</v>
      </c>
      <c r="AH75" s="51">
        <f t="shared" si="41"/>
        <v>0</v>
      </c>
      <c r="AI75" s="53">
        <f>IF($G75="Labor Hours",U75*$K75*(1+$M75)*$EQ75,U75)</f>
        <v>0</v>
      </c>
      <c r="AJ75" s="53">
        <f>IF($G75="Labor Hours",V75*$K75*(1+$M75)*$EQ75,V75)</f>
        <v>0</v>
      </c>
      <c r="AK75" s="53">
        <f>IF($G75="Labor Hours",W75*$K75*(1+$M75)*$EQ75,W75)</f>
        <v>0</v>
      </c>
      <c r="AL75" s="53">
        <f>IF($G75="Labor Hours",X75*$K75*(1+$M75)*$EQ75,X75)</f>
        <v>0</v>
      </c>
      <c r="AM75" s="53">
        <f>IF($G75="Labor Hours",Y75*$K75*(1+$M75)*$EQ75,Y75)</f>
        <v>0</v>
      </c>
      <c r="AN75" s="53">
        <f>IF($G75="Labor Hours",Z75*$K75*(1+$M75)*$EQ75,Z75)</f>
        <v>0</v>
      </c>
      <c r="AO75" s="53">
        <f>IF($G75="Labor Hours",AA75*$K75*(1+$M75)*$EQ75,AA75)</f>
        <v>0</v>
      </c>
      <c r="AP75" s="53">
        <f>IF($G75="Labor Hours",AB75*$K75*(1+$M75)*$EQ75,AB75)</f>
        <v>0</v>
      </c>
      <c r="AQ75" s="53">
        <f>IF($G75="Labor Hours",AC75*$K75*(1+$M75)*$EQ75,AC75)</f>
        <v>0</v>
      </c>
      <c r="AR75" s="53">
        <f>IF($G75="Labor Hours",AD75*$K75*(1+$M75)*$EQ75,AD75)</f>
        <v>0</v>
      </c>
      <c r="AS75" s="53">
        <f>IF($G75="Labor Hours",AE75*$K75*(1+$M75)*$EQ75,AE75)</f>
        <v>0</v>
      </c>
      <c r="AT75" s="53">
        <f>IF($G75="Labor Hours",AF75*$K75*(1+$M75)*$EQ75,AF75)</f>
        <v>0</v>
      </c>
      <c r="AU75" s="10">
        <f t="shared" si="42"/>
        <v>0</v>
      </c>
      <c r="AV75" s="54">
        <f>IF(G75="CapEx",0,AU75*N75)</f>
        <v>0</v>
      </c>
      <c r="AW75" s="10">
        <f t="shared" si="43"/>
        <v>0</v>
      </c>
      <c r="AX75" s="53" cm="1">
        <f t="array" aca="1" ref="AX75" ca="1">AU75*CELL("contents",$Q75)</f>
        <v>0</v>
      </c>
      <c r="AY75" s="53" cm="1">
        <f t="array" aca="1" ref="AY75" ca="1">AV75*CELL("contents",$Q75)</f>
        <v>0</v>
      </c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4">
        <v>2500</v>
      </c>
      <c r="BK75" s="2"/>
      <c r="BL75" s="2">
        <f t="shared" si="44"/>
        <v>0</v>
      </c>
      <c r="BM75" s="51">
        <f t="shared" si="45"/>
        <v>0</v>
      </c>
      <c r="BN75" s="53">
        <f>IF($G75="Labor Hours",AZ75*$K75*(1+$M75)*$ER75,AZ75)</f>
        <v>0</v>
      </c>
      <c r="BO75" s="53">
        <f>IF($G75="Labor Hours",BA75*$K75*(1+$M75)*$ER75,BA75)</f>
        <v>0</v>
      </c>
      <c r="BP75" s="53">
        <f>IF($G75="Labor Hours",BB75*$K75*(1+$M75)*$ER75,BB75)</f>
        <v>0</v>
      </c>
      <c r="BQ75" s="53">
        <f>IF($G75="Labor Hours",BC75*$K75*(1+$M75)*$ER75,BC75)</f>
        <v>0</v>
      </c>
      <c r="BR75" s="53">
        <f>IF($G75="Labor Hours",BD75*$K75*(1+$M75)*$ER75,BD75)</f>
        <v>0</v>
      </c>
      <c r="BS75" s="53">
        <f>IF($G75="Labor Hours",BE75*$K75*(1+$M75)*$ER75,BE75)</f>
        <v>0</v>
      </c>
      <c r="BT75" s="53">
        <f>IF($G75="Labor Hours",BF75*$K75*(1+$M75)*$ER75,BF75)</f>
        <v>0</v>
      </c>
      <c r="BU75" s="53">
        <f>IF($G75="Labor Hours",BG75*$K75*(1+$M75)*$ER75,BG75)</f>
        <v>0</v>
      </c>
      <c r="BV75" s="53">
        <f>IF($G75="Labor Hours",BH75*$K75*(1+$M75)*$ER75,BH75)</f>
        <v>0</v>
      </c>
      <c r="BW75" s="53">
        <f>IF($G75="Labor Hours",BI75*$K75*(1+$M75)*$ER75,BI75)</f>
        <v>0</v>
      </c>
      <c r="BX75" s="53">
        <f>IF($G75="Labor Hours",BJ75*$K75*(1+$M75)*$ER75,BJ75)</f>
        <v>2500</v>
      </c>
      <c r="BY75" s="53">
        <f>IF($G75="Labor Hours",BK75*$K75*(1+$M75)*$ER75,BK75)</f>
        <v>0</v>
      </c>
      <c r="BZ75" s="10">
        <f t="shared" si="46"/>
        <v>2500</v>
      </c>
      <c r="CA75" s="54">
        <f t="shared" si="47"/>
        <v>1325</v>
      </c>
      <c r="CB75" s="10">
        <f t="shared" si="48"/>
        <v>3825</v>
      </c>
      <c r="CC75" s="53" cm="1">
        <f t="array" aca="1" ref="CC75" ca="1">BZ75*CELL("contents",$Q75)</f>
        <v>312.5</v>
      </c>
      <c r="CD75" s="53" cm="1">
        <f t="array" aca="1" ref="CD75" ca="1">CA75*CELL("contents",$Q75)</f>
        <v>165.625</v>
      </c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>
        <f t="shared" si="49"/>
        <v>0</v>
      </c>
      <c r="CR75" s="51">
        <f t="shared" si="50"/>
        <v>0</v>
      </c>
      <c r="CS75" s="53">
        <f>IF($G75="Labor Hours",CE75*$K75*(1+$M75)*$ES75,CE75)</f>
        <v>0</v>
      </c>
      <c r="CT75" s="53">
        <f>IF($G75="Labor Hours",CF75*$K75*(1+$M75)*$ES75,CF75)</f>
        <v>0</v>
      </c>
      <c r="CU75" s="53">
        <f>IF($G75="Labor Hours",CG75*$K75*(1+$M75)*$ES75,CG75)</f>
        <v>0</v>
      </c>
      <c r="CV75" s="53">
        <f>IF($G75="Labor Hours",CH75*$K75*(1+$M75)*$ES75,CH75)</f>
        <v>0</v>
      </c>
      <c r="CW75" s="53">
        <f>IF($G75="Labor Hours",CI75*$K75*(1+$M75)*$ES75,CI75)</f>
        <v>0</v>
      </c>
      <c r="CX75" s="53">
        <f>IF($G75="Labor Hours",CJ75*$K75*(1+$M75)*$ES75,CJ75)</f>
        <v>0</v>
      </c>
      <c r="CY75" s="53">
        <f>IF($G75="Labor Hours",CK75*$K75*(1+$M75)*$ES75,CK75)</f>
        <v>0</v>
      </c>
      <c r="CZ75" s="53">
        <f>IF($G75="Labor Hours",CL75*$K75*(1+$M75)*$ES75,CL75)</f>
        <v>0</v>
      </c>
      <c r="DA75" s="53">
        <f>IF($G75="Labor Hours",CM75*$K75*(1+$M75)*$ES75,CM75)</f>
        <v>0</v>
      </c>
      <c r="DB75" s="53">
        <f>IF($G75="Labor Hours",CN75*$K75*(1+$M75)*$ES75,CN75)</f>
        <v>0</v>
      </c>
      <c r="DC75" s="53">
        <f>IF($G75="Labor Hours",CO75*$K75*(1+$M75)*$ES75,CO75)</f>
        <v>0</v>
      </c>
      <c r="DD75" s="53">
        <f>IF($G75="Labor Hours",CP75*$K75*(1+$M75)*$ES75,CP75)</f>
        <v>0</v>
      </c>
      <c r="DE75" s="10">
        <f t="shared" si="51"/>
        <v>0</v>
      </c>
      <c r="DF75" s="54">
        <f t="shared" si="52"/>
        <v>0</v>
      </c>
      <c r="DG75" s="10">
        <f t="shared" si="53"/>
        <v>0</v>
      </c>
      <c r="DH75" s="53" cm="1">
        <f t="array" aca="1" ref="DH75" ca="1">DE75*CELL("contents",$Q75)</f>
        <v>0</v>
      </c>
      <c r="DI75" s="53" cm="1">
        <f t="array" aca="1" ref="DI75" ca="1">DF75*CELL("contents",$Q75)</f>
        <v>0</v>
      </c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>
        <f t="shared" si="54"/>
        <v>0</v>
      </c>
      <c r="DW75" s="51">
        <f t="shared" si="55"/>
        <v>0</v>
      </c>
      <c r="DX75" s="53">
        <f>IF($G75="Labor Hours",DJ75*$K75*(1+$M75)*$ET75,DJ75)</f>
        <v>0</v>
      </c>
      <c r="DY75" s="53">
        <f>IF($G75="Labor Hours",DK75*$K75*(1+$M75)*$ET75,DK75)</f>
        <v>0</v>
      </c>
      <c r="DZ75" s="53">
        <f>IF($G75="Labor Hours",DL75*$K75*(1+$M75)*$ET75,DL75)</f>
        <v>0</v>
      </c>
      <c r="EA75" s="53">
        <f>IF($G75="Labor Hours",DM75*$K75*(1+$M75)*$ET75,DM75)</f>
        <v>0</v>
      </c>
      <c r="EB75" s="53">
        <f>IF($G75="Labor Hours",DN75*$K75*(1+$M75)*$ET75,DN75)</f>
        <v>0</v>
      </c>
      <c r="EC75" s="53">
        <f>IF($G75="Labor Hours",DO75*$K75*(1+$M75)*$ET75,DO75)</f>
        <v>0</v>
      </c>
      <c r="ED75" s="53">
        <f>IF($G75="Labor Hours",DP75*$K75*(1+$M75)*$ET75,DP75)</f>
        <v>0</v>
      </c>
      <c r="EE75" s="53">
        <f>IF($G75="Labor Hours",DQ75*$K75*(1+$M75)*$ET75,DQ75)</f>
        <v>0</v>
      </c>
      <c r="EF75" s="53">
        <f>IF($G75="Labor Hours",DR75*$K75*(1+$M75)*$ET75,DR75)</f>
        <v>0</v>
      </c>
      <c r="EG75" s="53">
        <f>IF($G75="Labor Hours",DS75*$K75*(1+$M75)*$ET75,DS75)</f>
        <v>0</v>
      </c>
      <c r="EH75" s="53">
        <f>IF($G75="Labor Hours",DT75*$K75*(1+$M75)*$ET75,DT75)</f>
        <v>0</v>
      </c>
      <c r="EI75" s="53">
        <f>IF($G75="Labor Hours",DU75*$K75*(1+$M75)*$ET75,DU75)</f>
        <v>0</v>
      </c>
      <c r="EJ75" s="10">
        <f t="shared" si="56"/>
        <v>0</v>
      </c>
      <c r="EK75" s="54">
        <f t="shared" si="57"/>
        <v>0</v>
      </c>
      <c r="EL75" s="10">
        <f t="shared" si="58"/>
        <v>0</v>
      </c>
      <c r="EM75" s="53" cm="1">
        <f t="array" aca="1" ref="EM75" ca="1">EJ75*CELL("contents",$Q75)</f>
        <v>0</v>
      </c>
      <c r="EN75" s="53" cm="1">
        <f t="array" aca="1" ref="EN75" ca="1">EK75*CELL("contents",$Q75)</f>
        <v>0</v>
      </c>
      <c r="EO75" s="11">
        <f t="shared" si="59"/>
        <v>3825</v>
      </c>
      <c r="EP75" s="2">
        <v>1</v>
      </c>
      <c r="EQ75" s="2">
        <f t="shared" ref="EQ75:ET75" si="121">EP75*1.0215</f>
        <v>1.0215000000000001</v>
      </c>
      <c r="ER75" s="2">
        <f t="shared" si="121"/>
        <v>1.0434622500000001</v>
      </c>
      <c r="ES75" s="2">
        <f t="shared" si="121"/>
        <v>1.0658966883750003</v>
      </c>
      <c r="ET75" s="2">
        <f t="shared" si="121"/>
        <v>1.0888134671750629</v>
      </c>
      <c r="EU75" s="53">
        <f>IF($G75="Labor Hours",$K75*$AG75*EQ75,0)</f>
        <v>0</v>
      </c>
      <c r="EV75" s="53">
        <f t="shared" si="61"/>
        <v>0</v>
      </c>
      <c r="EW75" s="69">
        <f>IF($G75="Labor Hours",$K75*$CQ75*ES75,0)</f>
        <v>0</v>
      </c>
      <c r="EX75" s="69">
        <f>IF($G75="Labor Hours",$K75*$DV75*ET75,0)</f>
        <v>0</v>
      </c>
      <c r="EY75" s="9">
        <f t="shared" si="63"/>
        <v>0</v>
      </c>
      <c r="EZ75" s="9">
        <f t="shared" si="38"/>
        <v>0</v>
      </c>
      <c r="FA75" s="9">
        <f t="shared" si="39"/>
        <v>0</v>
      </c>
      <c r="FB75" s="9">
        <f t="shared" si="40"/>
        <v>0</v>
      </c>
      <c r="FC75" t="s">
        <v>1534</v>
      </c>
    </row>
    <row r="76" spans="1:159" x14ac:dyDescent="0.25">
      <c r="A76" s="18">
        <v>1.2</v>
      </c>
      <c r="B76" s="18" t="s">
        <v>308</v>
      </c>
      <c r="C76" s="14" t="s">
        <v>157</v>
      </c>
      <c r="D76" s="2" t="s">
        <v>309</v>
      </c>
      <c r="E76" s="15" t="s">
        <v>309</v>
      </c>
      <c r="F76" s="2"/>
      <c r="G76" s="4" t="s">
        <v>267</v>
      </c>
      <c r="H76" s="6" t="s">
        <v>267</v>
      </c>
      <c r="I76" s="4"/>
      <c r="J76" s="7" t="s">
        <v>261</v>
      </c>
      <c r="K76" s="75"/>
      <c r="L76" s="80">
        <v>1</v>
      </c>
      <c r="M76" s="56">
        <v>0</v>
      </c>
      <c r="N76" s="86">
        <v>0.53</v>
      </c>
      <c r="O76" s="6" t="s">
        <v>155</v>
      </c>
      <c r="P76" s="2" t="s">
        <v>173</v>
      </c>
      <c r="Q76" s="216">
        <f>VLOOKUP(P76,Contingencies!$A$2:$D$7,4,FALSE)</f>
        <v>0.125</v>
      </c>
      <c r="R76" s="53">
        <f t="shared" si="111"/>
        <v>478.125</v>
      </c>
      <c r="S76" s="67">
        <f t="shared" si="112"/>
        <v>253.40625</v>
      </c>
      <c r="T76" s="4" t="s">
        <v>310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f>IF(G76="Labor Hours",SUM(U76:AF76),0)</f>
        <v>0</v>
      </c>
      <c r="AH76" s="51">
        <f t="shared" si="41"/>
        <v>0</v>
      </c>
      <c r="AI76" s="53">
        <f>IF($G76="Labor Hours",U76*$K76*(1+$M76)*$EQ76,U76)</f>
        <v>0</v>
      </c>
      <c r="AJ76" s="53">
        <f>IF($G76="Labor Hours",V76*$K76*(1+$M76)*$EQ76,V76)</f>
        <v>0</v>
      </c>
      <c r="AK76" s="53">
        <f>IF($G76="Labor Hours",W76*$K76*(1+$M76)*$EQ76,W76)</f>
        <v>0</v>
      </c>
      <c r="AL76" s="53">
        <f>IF($G76="Labor Hours",X76*$K76*(1+$M76)*$EQ76,X76)</f>
        <v>0</v>
      </c>
      <c r="AM76" s="53">
        <f>IF($G76="Labor Hours",Y76*$K76*(1+$M76)*$EQ76,Y76)</f>
        <v>0</v>
      </c>
      <c r="AN76" s="53">
        <f>IF($G76="Labor Hours",Z76*$K76*(1+$M76)*$EQ76,Z76)</f>
        <v>0</v>
      </c>
      <c r="AO76" s="53">
        <f>IF($G76="Labor Hours",AA76*$K76*(1+$M76)*$EQ76,AA76)</f>
        <v>0</v>
      </c>
      <c r="AP76" s="53">
        <f>IF($G76="Labor Hours",AB76*$K76*(1+$M76)*$EQ76,AB76)</f>
        <v>0</v>
      </c>
      <c r="AQ76" s="53">
        <f>IF($G76="Labor Hours",AC76*$K76*(1+$M76)*$EQ76,AC76)</f>
        <v>0</v>
      </c>
      <c r="AR76" s="53">
        <f>IF($G76="Labor Hours",AD76*$K76*(1+$M76)*$EQ76,AD76)</f>
        <v>0</v>
      </c>
      <c r="AS76" s="53">
        <f>IF($G76="Labor Hours",AE76*$K76*(1+$M76)*$EQ76,AE76)</f>
        <v>0</v>
      </c>
      <c r="AT76" s="53">
        <f>IF($G76="Labor Hours",AF76*$K76*(1+$M76)*$EQ76,AF76)</f>
        <v>0</v>
      </c>
      <c r="AU76" s="10">
        <f t="shared" si="42"/>
        <v>0</v>
      </c>
      <c r="AV76" s="54">
        <f>IF(G76="CapEx",0,AU76*N76)</f>
        <v>0</v>
      </c>
      <c r="AW76" s="10">
        <f t="shared" si="43"/>
        <v>0</v>
      </c>
      <c r="AX76" s="53" cm="1">
        <f t="array" aca="1" ref="AX76" ca="1">AU76*CELL("contents",$Q76)</f>
        <v>0</v>
      </c>
      <c r="AY76" s="53" cm="1">
        <f t="array" aca="1" ref="AY76" ca="1">AV76*CELL("contents",$Q76)</f>
        <v>0</v>
      </c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>
        <f t="shared" si="44"/>
        <v>0</v>
      </c>
      <c r="BM76" s="51">
        <f t="shared" si="45"/>
        <v>0</v>
      </c>
      <c r="BN76" s="53">
        <f>IF($G76="Labor Hours",AZ76*$K76*(1+$M76)*$ER76,AZ76)</f>
        <v>0</v>
      </c>
      <c r="BO76" s="53">
        <f>IF($G76="Labor Hours",BA76*$K76*(1+$M76)*$ER76,BA76)</f>
        <v>0</v>
      </c>
      <c r="BP76" s="53">
        <f>IF($G76="Labor Hours",BB76*$K76*(1+$M76)*$ER76,BB76)</f>
        <v>0</v>
      </c>
      <c r="BQ76" s="53">
        <f>IF($G76="Labor Hours",BC76*$K76*(1+$M76)*$ER76,BC76)</f>
        <v>0</v>
      </c>
      <c r="BR76" s="53">
        <f>IF($G76="Labor Hours",BD76*$K76*(1+$M76)*$ER76,BD76)</f>
        <v>0</v>
      </c>
      <c r="BS76" s="53">
        <f>IF($G76="Labor Hours",BE76*$K76*(1+$M76)*$ER76,BE76)</f>
        <v>0</v>
      </c>
      <c r="BT76" s="53">
        <f>IF($G76="Labor Hours",BF76*$K76*(1+$M76)*$ER76,BF76)</f>
        <v>0</v>
      </c>
      <c r="BU76" s="53">
        <f>IF($G76="Labor Hours",BG76*$K76*(1+$M76)*$ER76,BG76)</f>
        <v>0</v>
      </c>
      <c r="BV76" s="53">
        <f>IF($G76="Labor Hours",BH76*$K76*(1+$M76)*$ER76,BH76)</f>
        <v>0</v>
      </c>
      <c r="BW76" s="53">
        <f>IF($G76="Labor Hours",BI76*$K76*(1+$M76)*$ER76,BI76)</f>
        <v>0</v>
      </c>
      <c r="BX76" s="53">
        <f>IF($G76="Labor Hours",BJ76*$K76*(1+$M76)*$ER76,BJ76)</f>
        <v>0</v>
      </c>
      <c r="BY76" s="53">
        <f>IF($G76="Labor Hours",BK76*$K76*(1+$M76)*$ER76,BK76)</f>
        <v>0</v>
      </c>
      <c r="BZ76" s="10">
        <f t="shared" si="46"/>
        <v>0</v>
      </c>
      <c r="CA76" s="54">
        <f t="shared" si="47"/>
        <v>0</v>
      </c>
      <c r="CB76" s="10">
        <f t="shared" si="48"/>
        <v>0</v>
      </c>
      <c r="CC76" s="53" cm="1">
        <f t="array" aca="1" ref="CC76" ca="1">BZ76*CELL("contents",$Q76)</f>
        <v>0</v>
      </c>
      <c r="CD76" s="53" cm="1">
        <f t="array" aca="1" ref="CD76" ca="1">CA76*CELL("contents",$Q76)</f>
        <v>0</v>
      </c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4">
        <v>2500</v>
      </c>
      <c r="CP76" s="2"/>
      <c r="CQ76" s="2">
        <f t="shared" si="49"/>
        <v>0</v>
      </c>
      <c r="CR76" s="51">
        <f t="shared" si="50"/>
        <v>0</v>
      </c>
      <c r="CS76" s="53">
        <f>IF($G76="Labor Hours",CE76*$K76*(1+$M76)*$ES76,CE76)</f>
        <v>0</v>
      </c>
      <c r="CT76" s="53">
        <f>IF($G76="Labor Hours",CF76*$K76*(1+$M76)*$ES76,CF76)</f>
        <v>0</v>
      </c>
      <c r="CU76" s="53">
        <f>IF($G76="Labor Hours",CG76*$K76*(1+$M76)*$ES76,CG76)</f>
        <v>0</v>
      </c>
      <c r="CV76" s="53">
        <f>IF($G76="Labor Hours",CH76*$K76*(1+$M76)*$ES76,CH76)</f>
        <v>0</v>
      </c>
      <c r="CW76" s="53">
        <f>IF($G76="Labor Hours",CI76*$K76*(1+$M76)*$ES76,CI76)</f>
        <v>0</v>
      </c>
      <c r="CX76" s="53">
        <f>IF($G76="Labor Hours",CJ76*$K76*(1+$M76)*$ES76,CJ76)</f>
        <v>0</v>
      </c>
      <c r="CY76" s="53">
        <f>IF($G76="Labor Hours",CK76*$K76*(1+$M76)*$ES76,CK76)</f>
        <v>0</v>
      </c>
      <c r="CZ76" s="53">
        <f>IF($G76="Labor Hours",CL76*$K76*(1+$M76)*$ES76,CL76)</f>
        <v>0</v>
      </c>
      <c r="DA76" s="53">
        <f>IF($G76="Labor Hours",CM76*$K76*(1+$M76)*$ES76,CM76)</f>
        <v>0</v>
      </c>
      <c r="DB76" s="53">
        <f>IF($G76="Labor Hours",CN76*$K76*(1+$M76)*$ES76,CN76)</f>
        <v>0</v>
      </c>
      <c r="DC76" s="53">
        <f>IF($G76="Labor Hours",CO76*$K76*(1+$M76)*$ES76,CO76)</f>
        <v>2500</v>
      </c>
      <c r="DD76" s="53">
        <f>IF($G76="Labor Hours",CP76*$K76*(1+$M76)*$ES76,CP76)</f>
        <v>0</v>
      </c>
      <c r="DE76" s="10">
        <f t="shared" si="51"/>
        <v>2500</v>
      </c>
      <c r="DF76" s="54">
        <f t="shared" si="52"/>
        <v>1325</v>
      </c>
      <c r="DG76" s="10">
        <f t="shared" si="53"/>
        <v>3825</v>
      </c>
      <c r="DH76" s="53" cm="1">
        <f t="array" aca="1" ref="DH76" ca="1">DE76*CELL("contents",$Q76)</f>
        <v>312.5</v>
      </c>
      <c r="DI76" s="53" cm="1">
        <f t="array" aca="1" ref="DI76" ca="1">DF76*CELL("contents",$Q76)</f>
        <v>165.625</v>
      </c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>
        <f t="shared" si="54"/>
        <v>0</v>
      </c>
      <c r="DW76" s="51">
        <f t="shared" si="55"/>
        <v>0</v>
      </c>
      <c r="DX76" s="53">
        <f>IF($G76="Labor Hours",DJ76*$K76*(1+$M76)*$ET76,DJ76)</f>
        <v>0</v>
      </c>
      <c r="DY76" s="53">
        <f>IF($G76="Labor Hours",DK76*$K76*(1+$M76)*$ET76,DK76)</f>
        <v>0</v>
      </c>
      <c r="DZ76" s="53">
        <f>IF($G76="Labor Hours",DL76*$K76*(1+$M76)*$ET76,DL76)</f>
        <v>0</v>
      </c>
      <c r="EA76" s="53">
        <f>IF($G76="Labor Hours",DM76*$K76*(1+$M76)*$ET76,DM76)</f>
        <v>0</v>
      </c>
      <c r="EB76" s="53">
        <f>IF($G76="Labor Hours",DN76*$K76*(1+$M76)*$ET76,DN76)</f>
        <v>0</v>
      </c>
      <c r="EC76" s="53">
        <f>IF($G76="Labor Hours",DO76*$K76*(1+$M76)*$ET76,DO76)</f>
        <v>0</v>
      </c>
      <c r="ED76" s="53">
        <f>IF($G76="Labor Hours",DP76*$K76*(1+$M76)*$ET76,DP76)</f>
        <v>0</v>
      </c>
      <c r="EE76" s="53">
        <f>IF($G76="Labor Hours",DQ76*$K76*(1+$M76)*$ET76,DQ76)</f>
        <v>0</v>
      </c>
      <c r="EF76" s="53">
        <f>IF($G76="Labor Hours",DR76*$K76*(1+$M76)*$ET76,DR76)</f>
        <v>0</v>
      </c>
      <c r="EG76" s="53">
        <f>IF($G76="Labor Hours",DS76*$K76*(1+$M76)*$ET76,DS76)</f>
        <v>0</v>
      </c>
      <c r="EH76" s="53">
        <f>IF($G76="Labor Hours",DT76*$K76*(1+$M76)*$ET76,DT76)</f>
        <v>0</v>
      </c>
      <c r="EI76" s="53">
        <f>IF($G76="Labor Hours",DU76*$K76*(1+$M76)*$ET76,DU76)</f>
        <v>0</v>
      </c>
      <c r="EJ76" s="10">
        <f t="shared" si="56"/>
        <v>0</v>
      </c>
      <c r="EK76" s="54">
        <f t="shared" si="57"/>
        <v>0</v>
      </c>
      <c r="EL76" s="10">
        <f t="shared" si="58"/>
        <v>0</v>
      </c>
      <c r="EM76" s="53" cm="1">
        <f t="array" aca="1" ref="EM76" ca="1">EJ76*CELL("contents",$Q76)</f>
        <v>0</v>
      </c>
      <c r="EN76" s="53" cm="1">
        <f t="array" aca="1" ref="EN76" ca="1">EK76*CELL("contents",$Q76)</f>
        <v>0</v>
      </c>
      <c r="EO76" s="11">
        <f t="shared" si="59"/>
        <v>3825</v>
      </c>
      <c r="EP76" s="2">
        <v>1</v>
      </c>
      <c r="EQ76" s="2">
        <f t="shared" ref="EQ76:ET76" si="122">EP76*1.0215</f>
        <v>1.0215000000000001</v>
      </c>
      <c r="ER76" s="2">
        <f t="shared" si="122"/>
        <v>1.0434622500000001</v>
      </c>
      <c r="ES76" s="2">
        <f t="shared" si="122"/>
        <v>1.0658966883750003</v>
      </c>
      <c r="ET76" s="2">
        <f t="shared" si="122"/>
        <v>1.0888134671750629</v>
      </c>
      <c r="EU76" s="53">
        <f>IF($G76="Labor Hours",$K76*$AG76*EQ76,0)</f>
        <v>0</v>
      </c>
      <c r="EV76" s="53">
        <f t="shared" si="61"/>
        <v>0</v>
      </c>
      <c r="EW76" s="69">
        <f>IF($G76="Labor Hours",$K76*$CQ76*ES76,0)</f>
        <v>0</v>
      </c>
      <c r="EX76" s="69">
        <f>IF($G76="Labor Hours",$K76*$DV76*ET76,0)</f>
        <v>0</v>
      </c>
      <c r="EY76" s="9">
        <f t="shared" si="63"/>
        <v>0</v>
      </c>
      <c r="EZ76" s="9">
        <f t="shared" si="38"/>
        <v>0</v>
      </c>
      <c r="FA76" s="9">
        <f t="shared" si="39"/>
        <v>0</v>
      </c>
      <c r="FB76" s="9">
        <f t="shared" si="40"/>
        <v>0</v>
      </c>
      <c r="FC76" t="s">
        <v>1534</v>
      </c>
    </row>
    <row r="77" spans="1:159" x14ac:dyDescent="0.25">
      <c r="A77" s="18">
        <v>1.2</v>
      </c>
      <c r="B77" s="27" t="s">
        <v>311</v>
      </c>
      <c r="C77" s="14" t="s">
        <v>157</v>
      </c>
      <c r="D77" s="2" t="s">
        <v>312</v>
      </c>
      <c r="E77" s="21" t="s">
        <v>313</v>
      </c>
      <c r="F77" s="2"/>
      <c r="G77" s="4" t="s">
        <v>267</v>
      </c>
      <c r="H77" s="6" t="s">
        <v>267</v>
      </c>
      <c r="I77" s="4"/>
      <c r="J77" s="7" t="s">
        <v>154</v>
      </c>
      <c r="K77" s="75"/>
      <c r="L77" s="80">
        <v>1</v>
      </c>
      <c r="M77" s="56">
        <v>0</v>
      </c>
      <c r="N77" s="86">
        <v>0.53</v>
      </c>
      <c r="O77" s="6" t="s">
        <v>155</v>
      </c>
      <c r="P77" s="2" t="s">
        <v>173</v>
      </c>
      <c r="Q77" s="216">
        <f>VLOOKUP(P77,Contingencies!$A$2:$D$7,4,FALSE)</f>
        <v>0.125</v>
      </c>
      <c r="R77" s="53">
        <f t="shared" si="111"/>
        <v>573.75</v>
      </c>
      <c r="S77" s="67">
        <f t="shared" si="112"/>
        <v>304.08750000000003</v>
      </c>
      <c r="T77" s="4"/>
      <c r="U77" s="2">
        <v>3000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f>IF(G77="Labor Hours",SUM(U77:AF77),0)</f>
        <v>0</v>
      </c>
      <c r="AH77" s="51">
        <f t="shared" si="41"/>
        <v>0</v>
      </c>
      <c r="AI77" s="53">
        <f>IF($G77="Labor Hours",U77*$K77*(1+$M77)*$EQ77,U77)</f>
        <v>3000</v>
      </c>
      <c r="AJ77" s="53">
        <f>IF($G77="Labor Hours",V77*$K77*(1+$M77)*$EQ77,V77)</f>
        <v>0</v>
      </c>
      <c r="AK77" s="53">
        <f>IF($G77="Labor Hours",W77*$K77*(1+$M77)*$EQ77,W77)</f>
        <v>0</v>
      </c>
      <c r="AL77" s="53">
        <f>IF($G77="Labor Hours",X77*$K77*(1+$M77)*$EQ77,X77)</f>
        <v>0</v>
      </c>
      <c r="AM77" s="53">
        <f>IF($G77="Labor Hours",Y77*$K77*(1+$M77)*$EQ77,Y77)</f>
        <v>0</v>
      </c>
      <c r="AN77" s="53">
        <f>IF($G77="Labor Hours",Z77*$K77*(1+$M77)*$EQ77,Z77)</f>
        <v>0</v>
      </c>
      <c r="AO77" s="53">
        <f>IF($G77="Labor Hours",AA77*$K77*(1+$M77)*$EQ77,AA77)</f>
        <v>0</v>
      </c>
      <c r="AP77" s="53">
        <f>IF($G77="Labor Hours",AB77*$K77*(1+$M77)*$EQ77,AB77)</f>
        <v>0</v>
      </c>
      <c r="AQ77" s="53">
        <f>IF($G77="Labor Hours",AC77*$K77*(1+$M77)*$EQ77,AC77)</f>
        <v>0</v>
      </c>
      <c r="AR77" s="53">
        <f>IF($G77="Labor Hours",AD77*$K77*(1+$M77)*$EQ77,AD77)</f>
        <v>0</v>
      </c>
      <c r="AS77" s="53">
        <f>IF($G77="Labor Hours",AE77*$K77*(1+$M77)*$EQ77,AE77)</f>
        <v>0</v>
      </c>
      <c r="AT77" s="53">
        <f>IF($G77="Labor Hours",AF77*$K77*(1+$M77)*$EQ77,AF77)</f>
        <v>0</v>
      </c>
      <c r="AU77" s="10">
        <f t="shared" si="42"/>
        <v>3000</v>
      </c>
      <c r="AV77" s="54">
        <f>IF(G77="CapEx",0,AU77*N77)</f>
        <v>1590</v>
      </c>
      <c r="AW77" s="10">
        <f t="shared" si="43"/>
        <v>4590</v>
      </c>
      <c r="AX77" s="53" cm="1">
        <f t="array" aca="1" ref="AX77" ca="1">AU77*CELL("contents",$Q77)</f>
        <v>375</v>
      </c>
      <c r="AY77" s="53" cm="1">
        <f t="array" aca="1" ref="AY77" ca="1">AV77*CELL("contents",$Q77)</f>
        <v>198.75</v>
      </c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>
        <f t="shared" si="44"/>
        <v>0</v>
      </c>
      <c r="BM77" s="51">
        <f t="shared" si="45"/>
        <v>0</v>
      </c>
      <c r="BN77" s="53">
        <f>IF($G77="Labor Hours",AZ77*$K77*(1+$M77)*$ER77,AZ77)</f>
        <v>0</v>
      </c>
      <c r="BO77" s="53">
        <f>IF($G77="Labor Hours",BA77*$K77*(1+$M77)*$ER77,BA77)</f>
        <v>0</v>
      </c>
      <c r="BP77" s="53">
        <f>IF($G77="Labor Hours",BB77*$K77*(1+$M77)*$ER77,BB77)</f>
        <v>0</v>
      </c>
      <c r="BQ77" s="53">
        <f>IF($G77="Labor Hours",BC77*$K77*(1+$M77)*$ER77,BC77)</f>
        <v>0</v>
      </c>
      <c r="BR77" s="53">
        <f>IF($G77="Labor Hours",BD77*$K77*(1+$M77)*$ER77,BD77)</f>
        <v>0</v>
      </c>
      <c r="BS77" s="53">
        <f>IF($G77="Labor Hours",BE77*$K77*(1+$M77)*$ER77,BE77)</f>
        <v>0</v>
      </c>
      <c r="BT77" s="53">
        <f>IF($G77="Labor Hours",BF77*$K77*(1+$M77)*$ER77,BF77)</f>
        <v>0</v>
      </c>
      <c r="BU77" s="53">
        <f>IF($G77="Labor Hours",BG77*$K77*(1+$M77)*$ER77,BG77)</f>
        <v>0</v>
      </c>
      <c r="BV77" s="53">
        <f>IF($G77="Labor Hours",BH77*$K77*(1+$M77)*$ER77,BH77)</f>
        <v>0</v>
      </c>
      <c r="BW77" s="53">
        <f>IF($G77="Labor Hours",BI77*$K77*(1+$M77)*$ER77,BI77)</f>
        <v>0</v>
      </c>
      <c r="BX77" s="53">
        <f>IF($G77="Labor Hours",BJ77*$K77*(1+$M77)*$ER77,BJ77)</f>
        <v>0</v>
      </c>
      <c r="BY77" s="53">
        <f>IF($G77="Labor Hours",BK77*$K77*(1+$M77)*$ER77,BK77)</f>
        <v>0</v>
      </c>
      <c r="BZ77" s="10">
        <f t="shared" si="46"/>
        <v>0</v>
      </c>
      <c r="CA77" s="54">
        <f t="shared" si="47"/>
        <v>0</v>
      </c>
      <c r="CB77" s="10">
        <f t="shared" si="48"/>
        <v>0</v>
      </c>
      <c r="CC77" s="53" cm="1">
        <f t="array" aca="1" ref="CC77" ca="1">BZ77*CELL("contents",$Q77)</f>
        <v>0</v>
      </c>
      <c r="CD77" s="53" cm="1">
        <f t="array" aca="1" ref="CD77" ca="1">CA77*CELL("contents",$Q77)</f>
        <v>0</v>
      </c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>
        <f t="shared" si="49"/>
        <v>0</v>
      </c>
      <c r="CR77" s="51">
        <f t="shared" si="50"/>
        <v>0</v>
      </c>
      <c r="CS77" s="53">
        <f>IF($G77="Labor Hours",CE77*$K77*(1+$M77)*$ES77,CE77)</f>
        <v>0</v>
      </c>
      <c r="CT77" s="53">
        <f>IF($G77="Labor Hours",CF77*$K77*(1+$M77)*$ES77,CF77)</f>
        <v>0</v>
      </c>
      <c r="CU77" s="53">
        <f>IF($G77="Labor Hours",CG77*$K77*(1+$M77)*$ES77,CG77)</f>
        <v>0</v>
      </c>
      <c r="CV77" s="53">
        <f>IF($G77="Labor Hours",CH77*$K77*(1+$M77)*$ES77,CH77)</f>
        <v>0</v>
      </c>
      <c r="CW77" s="53">
        <f>IF($G77="Labor Hours",CI77*$K77*(1+$M77)*$ES77,CI77)</f>
        <v>0</v>
      </c>
      <c r="CX77" s="53">
        <f>IF($G77="Labor Hours",CJ77*$K77*(1+$M77)*$ES77,CJ77)</f>
        <v>0</v>
      </c>
      <c r="CY77" s="53">
        <f>IF($G77="Labor Hours",CK77*$K77*(1+$M77)*$ES77,CK77)</f>
        <v>0</v>
      </c>
      <c r="CZ77" s="53">
        <f>IF($G77="Labor Hours",CL77*$K77*(1+$M77)*$ES77,CL77)</f>
        <v>0</v>
      </c>
      <c r="DA77" s="53">
        <f>IF($G77="Labor Hours",CM77*$K77*(1+$M77)*$ES77,CM77)</f>
        <v>0</v>
      </c>
      <c r="DB77" s="53">
        <f>IF($G77="Labor Hours",CN77*$K77*(1+$M77)*$ES77,CN77)</f>
        <v>0</v>
      </c>
      <c r="DC77" s="53">
        <f>IF($G77="Labor Hours",CO77*$K77*(1+$M77)*$ES77,CO77)</f>
        <v>0</v>
      </c>
      <c r="DD77" s="53">
        <f>IF($G77="Labor Hours",CP77*$K77*(1+$M77)*$ES77,CP77)</f>
        <v>0</v>
      </c>
      <c r="DE77" s="10">
        <f t="shared" si="51"/>
        <v>0</v>
      </c>
      <c r="DF77" s="54">
        <f t="shared" si="52"/>
        <v>0</v>
      </c>
      <c r="DG77" s="10">
        <f t="shared" si="53"/>
        <v>0</v>
      </c>
      <c r="DH77" s="53" cm="1">
        <f t="array" aca="1" ref="DH77" ca="1">DE77*CELL("contents",$Q77)</f>
        <v>0</v>
      </c>
      <c r="DI77" s="53" cm="1">
        <f t="array" aca="1" ref="DI77" ca="1">DF77*CELL("contents",$Q77)</f>
        <v>0</v>
      </c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>
        <f t="shared" si="54"/>
        <v>0</v>
      </c>
      <c r="DW77" s="51">
        <f t="shared" si="55"/>
        <v>0</v>
      </c>
      <c r="DX77" s="53">
        <f>IF($G77="Labor Hours",DJ77*$K77*(1+$M77)*$ET77,DJ77)</f>
        <v>0</v>
      </c>
      <c r="DY77" s="53">
        <f>IF($G77="Labor Hours",DK77*$K77*(1+$M77)*$ET77,DK77)</f>
        <v>0</v>
      </c>
      <c r="DZ77" s="53">
        <f>IF($G77="Labor Hours",DL77*$K77*(1+$M77)*$ET77,DL77)</f>
        <v>0</v>
      </c>
      <c r="EA77" s="53">
        <f>IF($G77="Labor Hours",DM77*$K77*(1+$M77)*$ET77,DM77)</f>
        <v>0</v>
      </c>
      <c r="EB77" s="53">
        <f>IF($G77="Labor Hours",DN77*$K77*(1+$M77)*$ET77,DN77)</f>
        <v>0</v>
      </c>
      <c r="EC77" s="53">
        <f>IF($G77="Labor Hours",DO77*$K77*(1+$M77)*$ET77,DO77)</f>
        <v>0</v>
      </c>
      <c r="ED77" s="53">
        <f>IF($G77="Labor Hours",DP77*$K77*(1+$M77)*$ET77,DP77)</f>
        <v>0</v>
      </c>
      <c r="EE77" s="53">
        <f>IF($G77="Labor Hours",DQ77*$K77*(1+$M77)*$ET77,DQ77)</f>
        <v>0</v>
      </c>
      <c r="EF77" s="53">
        <f>IF($G77="Labor Hours",DR77*$K77*(1+$M77)*$ET77,DR77)</f>
        <v>0</v>
      </c>
      <c r="EG77" s="53">
        <f>IF($G77="Labor Hours",DS77*$K77*(1+$M77)*$ET77,DS77)</f>
        <v>0</v>
      </c>
      <c r="EH77" s="53">
        <f>IF($G77="Labor Hours",DT77*$K77*(1+$M77)*$ET77,DT77)</f>
        <v>0</v>
      </c>
      <c r="EI77" s="53">
        <f>IF($G77="Labor Hours",DU77*$K77*(1+$M77)*$ET77,DU77)</f>
        <v>0</v>
      </c>
      <c r="EJ77" s="10">
        <f t="shared" si="56"/>
        <v>0</v>
      </c>
      <c r="EK77" s="54">
        <f t="shared" si="57"/>
        <v>0</v>
      </c>
      <c r="EL77" s="10">
        <f t="shared" si="58"/>
        <v>0</v>
      </c>
      <c r="EM77" s="53" cm="1">
        <f t="array" aca="1" ref="EM77" ca="1">EJ77*CELL("contents",$Q77)</f>
        <v>0</v>
      </c>
      <c r="EN77" s="53" cm="1">
        <f t="array" aca="1" ref="EN77" ca="1">EK77*CELL("contents",$Q77)</f>
        <v>0</v>
      </c>
      <c r="EO77" s="11">
        <f t="shared" si="59"/>
        <v>4590</v>
      </c>
      <c r="EP77" s="2">
        <v>1</v>
      </c>
      <c r="EQ77" s="2">
        <f t="shared" ref="EQ77:ET77" si="123">EP77*1.0215</f>
        <v>1.0215000000000001</v>
      </c>
      <c r="ER77" s="2">
        <f t="shared" si="123"/>
        <v>1.0434622500000001</v>
      </c>
      <c r="ES77" s="2">
        <f t="shared" si="123"/>
        <v>1.0658966883750003</v>
      </c>
      <c r="ET77" s="2">
        <f t="shared" si="123"/>
        <v>1.0888134671750629</v>
      </c>
      <c r="EU77" s="53">
        <f>IF($G77="Labor Hours",$K77*$AG77*EQ77,0)</f>
        <v>0</v>
      </c>
      <c r="EV77" s="53">
        <f t="shared" si="61"/>
        <v>0</v>
      </c>
      <c r="EW77" s="69">
        <f>IF($G77="Labor Hours",$K77*$CQ77*ES77,0)</f>
        <v>0</v>
      </c>
      <c r="EX77" s="69">
        <f>IF($G77="Labor Hours",$K77*$DV77*ET77,0)</f>
        <v>0</v>
      </c>
      <c r="EY77" s="9">
        <f t="shared" si="63"/>
        <v>0</v>
      </c>
      <c r="EZ77" s="9">
        <f t="shared" si="38"/>
        <v>0</v>
      </c>
      <c r="FA77" s="9">
        <f t="shared" si="39"/>
        <v>0</v>
      </c>
      <c r="FB77" s="9">
        <f t="shared" si="40"/>
        <v>0</v>
      </c>
      <c r="FC77" t="s">
        <v>1534</v>
      </c>
    </row>
    <row r="78" spans="1:159" x14ac:dyDescent="0.25">
      <c r="A78" s="18">
        <v>1.2</v>
      </c>
      <c r="B78" s="27" t="s">
        <v>314</v>
      </c>
      <c r="C78" s="14" t="s">
        <v>157</v>
      </c>
      <c r="D78" s="2" t="s">
        <v>315</v>
      </c>
      <c r="E78" s="21" t="s">
        <v>316</v>
      </c>
      <c r="F78" s="2"/>
      <c r="G78" s="4" t="s">
        <v>151</v>
      </c>
      <c r="H78" s="6" t="s">
        <v>163</v>
      </c>
      <c r="I78" s="4" t="s">
        <v>269</v>
      </c>
      <c r="J78" s="7" t="s">
        <v>154</v>
      </c>
      <c r="K78" s="75">
        <v>77</v>
      </c>
      <c r="L78" s="81">
        <v>77</v>
      </c>
      <c r="M78" s="56">
        <v>0</v>
      </c>
      <c r="N78" s="86">
        <v>0</v>
      </c>
      <c r="O78" s="6" t="s">
        <v>155</v>
      </c>
      <c r="P78" s="2" t="s">
        <v>173</v>
      </c>
      <c r="Q78" s="216">
        <f>VLOOKUP(P78,Contingencies!$A$2:$D$7,4,FALSE)</f>
        <v>0.125</v>
      </c>
      <c r="R78" s="53">
        <f t="shared" si="111"/>
        <v>314.62200000000001</v>
      </c>
      <c r="S78" s="67">
        <f t="shared" si="112"/>
        <v>0</v>
      </c>
      <c r="T78" s="4"/>
      <c r="U78" s="2"/>
      <c r="V78" s="2"/>
      <c r="W78" s="2"/>
      <c r="X78" s="2"/>
      <c r="Y78" s="2"/>
      <c r="Z78" s="2"/>
      <c r="AA78" s="2"/>
      <c r="AB78" s="2"/>
      <c r="AC78" s="4">
        <v>16</v>
      </c>
      <c r="AD78" s="4">
        <v>16</v>
      </c>
      <c r="AE78" s="2"/>
      <c r="AF78" s="2"/>
      <c r="AG78" s="2">
        <f>IF(G78="Labor Hours",SUM(U78:AF78),0)</f>
        <v>32</v>
      </c>
      <c r="AH78" s="51">
        <f t="shared" si="41"/>
        <v>0.21333333333333332</v>
      </c>
      <c r="AI78" s="53">
        <f>IF($G78="Labor Hours",U78*$K78*(1+$M78)*$EQ78,U78)</f>
        <v>0</v>
      </c>
      <c r="AJ78" s="53">
        <f>IF($G78="Labor Hours",V78*$K78*(1+$M78)*$EQ78,V78)</f>
        <v>0</v>
      </c>
      <c r="AK78" s="53">
        <f>IF($G78="Labor Hours",W78*$K78*(1+$M78)*$EQ78,W78)</f>
        <v>0</v>
      </c>
      <c r="AL78" s="53">
        <f>IF($G78="Labor Hours",X78*$K78*(1+$M78)*$EQ78,X78)</f>
        <v>0</v>
      </c>
      <c r="AM78" s="53">
        <f>IF($G78="Labor Hours",Y78*$K78*(1+$M78)*$EQ78,Y78)</f>
        <v>0</v>
      </c>
      <c r="AN78" s="53">
        <f>IF($G78="Labor Hours",Z78*$K78*(1+$M78)*$EQ78,Z78)</f>
        <v>0</v>
      </c>
      <c r="AO78" s="53">
        <f>IF($G78="Labor Hours",AA78*$K78*(1+$M78)*$EQ78,AA78)</f>
        <v>0</v>
      </c>
      <c r="AP78" s="53">
        <f>IF($G78="Labor Hours",AB78*$K78*(1+$M78)*$EQ78,AB78)</f>
        <v>0</v>
      </c>
      <c r="AQ78" s="53">
        <f>IF($G78="Labor Hours",AC78*$K78*(1+$M78)*$EQ78,AC78)</f>
        <v>1258.4880000000001</v>
      </c>
      <c r="AR78" s="53">
        <f>IF($G78="Labor Hours",AD78*$K78*(1+$M78)*$EQ78,AD78)</f>
        <v>1258.4880000000001</v>
      </c>
      <c r="AS78" s="53">
        <f>IF($G78="Labor Hours",AE78*$K78*(1+$M78)*$EQ78,AE78)</f>
        <v>0</v>
      </c>
      <c r="AT78" s="53">
        <f>IF($G78="Labor Hours",AF78*$K78*(1+$M78)*$EQ78,AF78)</f>
        <v>0</v>
      </c>
      <c r="AU78" s="10">
        <f t="shared" si="42"/>
        <v>2516.9760000000001</v>
      </c>
      <c r="AV78" s="54">
        <f>IF(G78="CapEx",0,AU78*N78)</f>
        <v>0</v>
      </c>
      <c r="AW78" s="10">
        <f t="shared" si="43"/>
        <v>2516.9760000000001</v>
      </c>
      <c r="AX78" s="53" cm="1">
        <f t="array" aca="1" ref="AX78" ca="1">AU78*CELL("contents",$Q78)</f>
        <v>314.62200000000001</v>
      </c>
      <c r="AY78" s="53" cm="1">
        <f t="array" aca="1" ref="AY78" ca="1">AV78*CELL("contents",$Q78)</f>
        <v>0</v>
      </c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>
        <f t="shared" si="44"/>
        <v>0</v>
      </c>
      <c r="BM78" s="51">
        <f t="shared" si="45"/>
        <v>0</v>
      </c>
      <c r="BN78" s="53">
        <f>IF($G78="Labor Hours",AZ78*$K78*(1+$M78)*$ER78,AZ78)</f>
        <v>0</v>
      </c>
      <c r="BO78" s="53">
        <f>IF($G78="Labor Hours",BA78*$K78*(1+$M78)*$ER78,BA78)</f>
        <v>0</v>
      </c>
      <c r="BP78" s="53">
        <f>IF($G78="Labor Hours",BB78*$K78*(1+$M78)*$ER78,BB78)</f>
        <v>0</v>
      </c>
      <c r="BQ78" s="53">
        <f>IF($G78="Labor Hours",BC78*$K78*(1+$M78)*$ER78,BC78)</f>
        <v>0</v>
      </c>
      <c r="BR78" s="53">
        <f>IF($G78="Labor Hours",BD78*$K78*(1+$M78)*$ER78,BD78)</f>
        <v>0</v>
      </c>
      <c r="BS78" s="53">
        <f>IF($G78="Labor Hours",BE78*$K78*(1+$M78)*$ER78,BE78)</f>
        <v>0</v>
      </c>
      <c r="BT78" s="53">
        <f>IF($G78="Labor Hours",BF78*$K78*(1+$M78)*$ER78,BF78)</f>
        <v>0</v>
      </c>
      <c r="BU78" s="53">
        <f>IF($G78="Labor Hours",BG78*$K78*(1+$M78)*$ER78,BG78)</f>
        <v>0</v>
      </c>
      <c r="BV78" s="53">
        <f>IF($G78="Labor Hours",BH78*$K78*(1+$M78)*$ER78,BH78)</f>
        <v>0</v>
      </c>
      <c r="BW78" s="53">
        <f>IF($G78="Labor Hours",BI78*$K78*(1+$M78)*$ER78,BI78)</f>
        <v>0</v>
      </c>
      <c r="BX78" s="53">
        <f>IF($G78="Labor Hours",BJ78*$K78*(1+$M78)*$ER78,BJ78)</f>
        <v>0</v>
      </c>
      <c r="BY78" s="53">
        <f>IF($G78="Labor Hours",BK78*$K78*(1+$M78)*$ER78,BK78)</f>
        <v>0</v>
      </c>
      <c r="BZ78" s="10">
        <f t="shared" si="46"/>
        <v>0</v>
      </c>
      <c r="CA78" s="54">
        <f t="shared" si="47"/>
        <v>0</v>
      </c>
      <c r="CB78" s="10">
        <f t="shared" si="48"/>
        <v>0</v>
      </c>
      <c r="CC78" s="53" cm="1">
        <f t="array" aca="1" ref="CC78" ca="1">BZ78*CELL("contents",$Q78)</f>
        <v>0</v>
      </c>
      <c r="CD78" s="53" cm="1">
        <f t="array" aca="1" ref="CD78" ca="1">CA78*CELL("contents",$Q78)</f>
        <v>0</v>
      </c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>
        <f t="shared" si="49"/>
        <v>0</v>
      </c>
      <c r="CR78" s="51">
        <f t="shared" si="50"/>
        <v>0</v>
      </c>
      <c r="CS78" s="53">
        <f>IF($G78="Labor Hours",CE78*$K78*(1+$M78)*$ES78,CE78)</f>
        <v>0</v>
      </c>
      <c r="CT78" s="53">
        <f>IF($G78="Labor Hours",CF78*$K78*(1+$M78)*$ES78,CF78)</f>
        <v>0</v>
      </c>
      <c r="CU78" s="53">
        <f>IF($G78="Labor Hours",CG78*$K78*(1+$M78)*$ES78,CG78)</f>
        <v>0</v>
      </c>
      <c r="CV78" s="53">
        <f>IF($G78="Labor Hours",CH78*$K78*(1+$M78)*$ES78,CH78)</f>
        <v>0</v>
      </c>
      <c r="CW78" s="53">
        <f>IF($G78="Labor Hours",CI78*$K78*(1+$M78)*$ES78,CI78)</f>
        <v>0</v>
      </c>
      <c r="CX78" s="53">
        <f>IF($G78="Labor Hours",CJ78*$K78*(1+$M78)*$ES78,CJ78)</f>
        <v>0</v>
      </c>
      <c r="CY78" s="53">
        <f>IF($G78="Labor Hours",CK78*$K78*(1+$M78)*$ES78,CK78)</f>
        <v>0</v>
      </c>
      <c r="CZ78" s="53">
        <f>IF($G78="Labor Hours",CL78*$K78*(1+$M78)*$ES78,CL78)</f>
        <v>0</v>
      </c>
      <c r="DA78" s="53">
        <f>IF($G78="Labor Hours",CM78*$K78*(1+$M78)*$ES78,CM78)</f>
        <v>0</v>
      </c>
      <c r="DB78" s="53">
        <f>IF($G78="Labor Hours",CN78*$K78*(1+$M78)*$ES78,CN78)</f>
        <v>0</v>
      </c>
      <c r="DC78" s="53">
        <f>IF($G78="Labor Hours",CO78*$K78*(1+$M78)*$ES78,CO78)</f>
        <v>0</v>
      </c>
      <c r="DD78" s="53">
        <f>IF($G78="Labor Hours",CP78*$K78*(1+$M78)*$ES78,CP78)</f>
        <v>0</v>
      </c>
      <c r="DE78" s="10">
        <f t="shared" si="51"/>
        <v>0</v>
      </c>
      <c r="DF78" s="54">
        <f t="shared" si="52"/>
        <v>0</v>
      </c>
      <c r="DG78" s="10">
        <f t="shared" si="53"/>
        <v>0</v>
      </c>
      <c r="DH78" s="53" cm="1">
        <f t="array" aca="1" ref="DH78" ca="1">DE78*CELL("contents",$Q78)</f>
        <v>0</v>
      </c>
      <c r="DI78" s="53" cm="1">
        <f t="array" aca="1" ref="DI78" ca="1">DF78*CELL("contents",$Q78)</f>
        <v>0</v>
      </c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>
        <f t="shared" si="54"/>
        <v>0</v>
      </c>
      <c r="DW78" s="51">
        <f t="shared" si="55"/>
        <v>0</v>
      </c>
      <c r="DX78" s="53">
        <f>IF($G78="Labor Hours",DJ78*$K78*(1+$M78)*$ET78,DJ78)</f>
        <v>0</v>
      </c>
      <c r="DY78" s="53">
        <f>IF($G78="Labor Hours",DK78*$K78*(1+$M78)*$ET78,DK78)</f>
        <v>0</v>
      </c>
      <c r="DZ78" s="53">
        <f>IF($G78="Labor Hours",DL78*$K78*(1+$M78)*$ET78,DL78)</f>
        <v>0</v>
      </c>
      <c r="EA78" s="53">
        <f>IF($G78="Labor Hours",DM78*$K78*(1+$M78)*$ET78,DM78)</f>
        <v>0</v>
      </c>
      <c r="EB78" s="53">
        <f>IF($G78="Labor Hours",DN78*$K78*(1+$M78)*$ET78,DN78)</f>
        <v>0</v>
      </c>
      <c r="EC78" s="53">
        <f>IF($G78="Labor Hours",DO78*$K78*(1+$M78)*$ET78,DO78)</f>
        <v>0</v>
      </c>
      <c r="ED78" s="53">
        <f>IF($G78="Labor Hours",DP78*$K78*(1+$M78)*$ET78,DP78)</f>
        <v>0</v>
      </c>
      <c r="EE78" s="53">
        <f>IF($G78="Labor Hours",DQ78*$K78*(1+$M78)*$ET78,DQ78)</f>
        <v>0</v>
      </c>
      <c r="EF78" s="53">
        <f>IF($G78="Labor Hours",DR78*$K78*(1+$M78)*$ET78,DR78)</f>
        <v>0</v>
      </c>
      <c r="EG78" s="53">
        <f>IF($G78="Labor Hours",DS78*$K78*(1+$M78)*$ET78,DS78)</f>
        <v>0</v>
      </c>
      <c r="EH78" s="53">
        <f>IF($G78="Labor Hours",DT78*$K78*(1+$M78)*$ET78,DT78)</f>
        <v>0</v>
      </c>
      <c r="EI78" s="53">
        <f>IF($G78="Labor Hours",DU78*$K78*(1+$M78)*$ET78,DU78)</f>
        <v>0</v>
      </c>
      <c r="EJ78" s="10">
        <f t="shared" si="56"/>
        <v>0</v>
      </c>
      <c r="EK78" s="54">
        <f t="shared" si="57"/>
        <v>0</v>
      </c>
      <c r="EL78" s="10">
        <f t="shared" si="58"/>
        <v>0</v>
      </c>
      <c r="EM78" s="53" cm="1">
        <f t="array" aca="1" ref="EM78" ca="1">EJ78*CELL("contents",$Q78)</f>
        <v>0</v>
      </c>
      <c r="EN78" s="53" cm="1">
        <f t="array" aca="1" ref="EN78" ca="1">EK78*CELL("contents",$Q78)</f>
        <v>0</v>
      </c>
      <c r="EO78" s="11">
        <f t="shared" si="59"/>
        <v>2516.9760000000001</v>
      </c>
      <c r="EP78" s="2">
        <v>1</v>
      </c>
      <c r="EQ78" s="2">
        <f t="shared" ref="EQ78:ET78" si="124">EP78*1.0215</f>
        <v>1.0215000000000001</v>
      </c>
      <c r="ER78" s="2">
        <f t="shared" si="124"/>
        <v>1.0434622500000001</v>
      </c>
      <c r="ES78" s="2">
        <f t="shared" si="124"/>
        <v>1.0658966883750003</v>
      </c>
      <c r="ET78" s="2">
        <f t="shared" si="124"/>
        <v>1.0888134671750629</v>
      </c>
      <c r="EU78" s="53">
        <f>IF($G78="Labor Hours",$K78*$AG78*EQ78,0)</f>
        <v>2516.9760000000001</v>
      </c>
      <c r="EV78" s="53">
        <f t="shared" si="61"/>
        <v>0</v>
      </c>
      <c r="EW78" s="69">
        <f>IF($G78="Labor Hours",$K78*$CQ78*ES78,0)</f>
        <v>0</v>
      </c>
      <c r="EX78" s="69">
        <f>IF($G78="Labor Hours",$K78*$DV78*ET78,0)</f>
        <v>0</v>
      </c>
      <c r="EY78" s="9">
        <f t="shared" si="63"/>
        <v>0</v>
      </c>
      <c r="EZ78" s="9">
        <f t="shared" si="38"/>
        <v>0</v>
      </c>
      <c r="FA78" s="9">
        <f t="shared" si="39"/>
        <v>0</v>
      </c>
      <c r="FB78" s="9">
        <f t="shared" si="40"/>
        <v>0</v>
      </c>
      <c r="FC78" t="s">
        <v>1534</v>
      </c>
    </row>
    <row r="79" spans="1:159" x14ac:dyDescent="0.25">
      <c r="A79" s="18">
        <v>1.2</v>
      </c>
      <c r="B79" s="27" t="s">
        <v>314</v>
      </c>
      <c r="C79" s="14" t="s">
        <v>157</v>
      </c>
      <c r="D79" s="2" t="s">
        <v>315</v>
      </c>
      <c r="E79" s="21" t="s">
        <v>316</v>
      </c>
      <c r="F79" s="2"/>
      <c r="G79" s="4" t="s">
        <v>267</v>
      </c>
      <c r="H79" s="6" t="s">
        <v>267</v>
      </c>
      <c r="I79" s="4"/>
      <c r="J79" s="7" t="s">
        <v>154</v>
      </c>
      <c r="K79" s="75"/>
      <c r="L79" s="80">
        <v>1</v>
      </c>
      <c r="M79" s="56">
        <v>0</v>
      </c>
      <c r="N79" s="86">
        <v>0.53</v>
      </c>
      <c r="O79" s="6" t="s">
        <v>155</v>
      </c>
      <c r="P79" s="2" t="s">
        <v>173</v>
      </c>
      <c r="Q79" s="216">
        <f>VLOOKUP(P79,Contingencies!$A$2:$D$7,4,FALSE)</f>
        <v>0.125</v>
      </c>
      <c r="R79" s="53">
        <f t="shared" si="111"/>
        <v>935.97749999999996</v>
      </c>
      <c r="S79" s="67">
        <f t="shared" si="112"/>
        <v>496.06807500000002</v>
      </c>
      <c r="T79" s="4" t="s">
        <v>317</v>
      </c>
      <c r="U79" s="2"/>
      <c r="V79" s="2"/>
      <c r="W79" s="2"/>
      <c r="X79" s="2"/>
      <c r="Y79" s="2"/>
      <c r="Z79" s="2"/>
      <c r="AA79" s="2"/>
      <c r="AB79" s="2"/>
      <c r="AC79" s="4">
        <v>2447</v>
      </c>
      <c r="AD79" s="4">
        <v>2447</v>
      </c>
      <c r="AE79" s="2"/>
      <c r="AF79" s="2"/>
      <c r="AG79" s="2">
        <f>IF(G79="Labor Hours",SUM(U79:AF79),0)</f>
        <v>0</v>
      </c>
      <c r="AH79" s="51">
        <f t="shared" si="41"/>
        <v>0</v>
      </c>
      <c r="AI79" s="53">
        <f>IF($G79="Labor Hours",U79*$K79*(1+$M79)*$EQ79,U79)</f>
        <v>0</v>
      </c>
      <c r="AJ79" s="53">
        <f>IF($G79="Labor Hours",V79*$K79*(1+$M79)*$EQ79,V79)</f>
        <v>0</v>
      </c>
      <c r="AK79" s="53">
        <f>IF($G79="Labor Hours",W79*$K79*(1+$M79)*$EQ79,W79)</f>
        <v>0</v>
      </c>
      <c r="AL79" s="53">
        <f>IF($G79="Labor Hours",X79*$K79*(1+$M79)*$EQ79,X79)</f>
        <v>0</v>
      </c>
      <c r="AM79" s="53">
        <f>IF($G79="Labor Hours",Y79*$K79*(1+$M79)*$EQ79,Y79)</f>
        <v>0</v>
      </c>
      <c r="AN79" s="53">
        <f>IF($G79="Labor Hours",Z79*$K79*(1+$M79)*$EQ79,Z79)</f>
        <v>0</v>
      </c>
      <c r="AO79" s="53">
        <f>IF($G79="Labor Hours",AA79*$K79*(1+$M79)*$EQ79,AA79)</f>
        <v>0</v>
      </c>
      <c r="AP79" s="53">
        <f>IF($G79="Labor Hours",AB79*$K79*(1+$M79)*$EQ79,AB79)</f>
        <v>0</v>
      </c>
      <c r="AQ79" s="53">
        <f>IF($G79="Labor Hours",AC79*$K79*(1+$M79)*$EQ79,AC79)</f>
        <v>2447</v>
      </c>
      <c r="AR79" s="53">
        <f>IF($G79="Labor Hours",AD79*$K79*(1+$M79)*$EQ79,AD79)</f>
        <v>2447</v>
      </c>
      <c r="AS79" s="53">
        <f>IF($G79="Labor Hours",AE79*$K79*(1+$M79)*$EQ79,AE79)</f>
        <v>0</v>
      </c>
      <c r="AT79" s="53">
        <f>IF($G79="Labor Hours",AF79*$K79*(1+$M79)*$EQ79,AF79)</f>
        <v>0</v>
      </c>
      <c r="AU79" s="10">
        <f t="shared" si="42"/>
        <v>4894</v>
      </c>
      <c r="AV79" s="54">
        <f>IF(G79="CapEx",0,AU79*N79)</f>
        <v>2593.8200000000002</v>
      </c>
      <c r="AW79" s="10">
        <f t="shared" si="43"/>
        <v>7487.82</v>
      </c>
      <c r="AX79" s="53" cm="1">
        <f t="array" aca="1" ref="AX79" ca="1">AU79*CELL("contents",$Q79)</f>
        <v>611.75</v>
      </c>
      <c r="AY79" s="53" cm="1">
        <f t="array" aca="1" ref="AY79" ca="1">AV79*CELL("contents",$Q79)</f>
        <v>324.22750000000002</v>
      </c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>
        <f t="shared" si="44"/>
        <v>0</v>
      </c>
      <c r="BM79" s="51">
        <f t="shared" si="45"/>
        <v>0</v>
      </c>
      <c r="BN79" s="53">
        <f>IF($G79="Labor Hours",AZ79*$K79*(1+$M79)*$ER79,AZ79)</f>
        <v>0</v>
      </c>
      <c r="BO79" s="53">
        <f>IF($G79="Labor Hours",BA79*$K79*(1+$M79)*$ER79,BA79)</f>
        <v>0</v>
      </c>
      <c r="BP79" s="53">
        <f>IF($G79="Labor Hours",BB79*$K79*(1+$M79)*$ER79,BB79)</f>
        <v>0</v>
      </c>
      <c r="BQ79" s="53">
        <f>IF($G79="Labor Hours",BC79*$K79*(1+$M79)*$ER79,BC79)</f>
        <v>0</v>
      </c>
      <c r="BR79" s="53">
        <f>IF($G79="Labor Hours",BD79*$K79*(1+$M79)*$ER79,BD79)</f>
        <v>0</v>
      </c>
      <c r="BS79" s="53">
        <f>IF($G79="Labor Hours",BE79*$K79*(1+$M79)*$ER79,BE79)</f>
        <v>0</v>
      </c>
      <c r="BT79" s="53">
        <f>IF($G79="Labor Hours",BF79*$K79*(1+$M79)*$ER79,BF79)</f>
        <v>0</v>
      </c>
      <c r="BU79" s="53">
        <f>IF($G79="Labor Hours",BG79*$K79*(1+$M79)*$ER79,BG79)</f>
        <v>0</v>
      </c>
      <c r="BV79" s="53">
        <f>IF($G79="Labor Hours",BH79*$K79*(1+$M79)*$ER79,BH79)</f>
        <v>0</v>
      </c>
      <c r="BW79" s="53">
        <f>IF($G79="Labor Hours",BI79*$K79*(1+$M79)*$ER79,BI79)</f>
        <v>0</v>
      </c>
      <c r="BX79" s="53">
        <f>IF($G79="Labor Hours",BJ79*$K79*(1+$M79)*$ER79,BJ79)</f>
        <v>0</v>
      </c>
      <c r="BY79" s="53">
        <f>IF($G79="Labor Hours",BK79*$K79*(1+$M79)*$ER79,BK79)</f>
        <v>0</v>
      </c>
      <c r="BZ79" s="10">
        <f t="shared" si="46"/>
        <v>0</v>
      </c>
      <c r="CA79" s="54">
        <f t="shared" si="47"/>
        <v>0</v>
      </c>
      <c r="CB79" s="10">
        <f t="shared" si="48"/>
        <v>0</v>
      </c>
      <c r="CC79" s="53" cm="1">
        <f t="array" aca="1" ref="CC79" ca="1">BZ79*CELL("contents",$Q79)</f>
        <v>0</v>
      </c>
      <c r="CD79" s="53" cm="1">
        <f t="array" aca="1" ref="CD79" ca="1">CA79*CELL("contents",$Q79)</f>
        <v>0</v>
      </c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>
        <f t="shared" si="49"/>
        <v>0</v>
      </c>
      <c r="CR79" s="51">
        <f t="shared" si="50"/>
        <v>0</v>
      </c>
      <c r="CS79" s="53">
        <f>IF($G79="Labor Hours",CE79*$K79*(1+$M79)*$ES79,CE79)</f>
        <v>0</v>
      </c>
      <c r="CT79" s="53">
        <f>IF($G79="Labor Hours",CF79*$K79*(1+$M79)*$ES79,CF79)</f>
        <v>0</v>
      </c>
      <c r="CU79" s="53">
        <f>IF($G79="Labor Hours",CG79*$K79*(1+$M79)*$ES79,CG79)</f>
        <v>0</v>
      </c>
      <c r="CV79" s="53">
        <f>IF($G79="Labor Hours",CH79*$K79*(1+$M79)*$ES79,CH79)</f>
        <v>0</v>
      </c>
      <c r="CW79" s="53">
        <f>IF($G79="Labor Hours",CI79*$K79*(1+$M79)*$ES79,CI79)</f>
        <v>0</v>
      </c>
      <c r="CX79" s="53">
        <f>IF($G79="Labor Hours",CJ79*$K79*(1+$M79)*$ES79,CJ79)</f>
        <v>0</v>
      </c>
      <c r="CY79" s="53">
        <f>IF($G79="Labor Hours",CK79*$K79*(1+$M79)*$ES79,CK79)</f>
        <v>0</v>
      </c>
      <c r="CZ79" s="53">
        <f>IF($G79="Labor Hours",CL79*$K79*(1+$M79)*$ES79,CL79)</f>
        <v>0</v>
      </c>
      <c r="DA79" s="53">
        <f>IF($G79="Labor Hours",CM79*$K79*(1+$M79)*$ES79,CM79)</f>
        <v>0</v>
      </c>
      <c r="DB79" s="53">
        <f>IF($G79="Labor Hours",CN79*$K79*(1+$M79)*$ES79,CN79)</f>
        <v>0</v>
      </c>
      <c r="DC79" s="53">
        <f>IF($G79="Labor Hours",CO79*$K79*(1+$M79)*$ES79,CO79)</f>
        <v>0</v>
      </c>
      <c r="DD79" s="53">
        <f>IF($G79="Labor Hours",CP79*$K79*(1+$M79)*$ES79,CP79)</f>
        <v>0</v>
      </c>
      <c r="DE79" s="10">
        <f t="shared" si="51"/>
        <v>0</v>
      </c>
      <c r="DF79" s="54">
        <f t="shared" si="52"/>
        <v>0</v>
      </c>
      <c r="DG79" s="10">
        <f t="shared" si="53"/>
        <v>0</v>
      </c>
      <c r="DH79" s="53" cm="1">
        <f t="array" aca="1" ref="DH79" ca="1">DE79*CELL("contents",$Q79)</f>
        <v>0</v>
      </c>
      <c r="DI79" s="53" cm="1">
        <f t="array" aca="1" ref="DI79" ca="1">DF79*CELL("contents",$Q79)</f>
        <v>0</v>
      </c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>
        <f t="shared" si="54"/>
        <v>0</v>
      </c>
      <c r="DW79" s="51">
        <f t="shared" si="55"/>
        <v>0</v>
      </c>
      <c r="DX79" s="53">
        <f>IF($G79="Labor Hours",DJ79*$K79*(1+$M79)*$ET79,DJ79)</f>
        <v>0</v>
      </c>
      <c r="DY79" s="53">
        <f>IF($G79="Labor Hours",DK79*$K79*(1+$M79)*$ET79,DK79)</f>
        <v>0</v>
      </c>
      <c r="DZ79" s="53">
        <f>IF($G79="Labor Hours",DL79*$K79*(1+$M79)*$ET79,DL79)</f>
        <v>0</v>
      </c>
      <c r="EA79" s="53">
        <f>IF($G79="Labor Hours",DM79*$K79*(1+$M79)*$ET79,DM79)</f>
        <v>0</v>
      </c>
      <c r="EB79" s="53">
        <f>IF($G79="Labor Hours",DN79*$K79*(1+$M79)*$ET79,DN79)</f>
        <v>0</v>
      </c>
      <c r="EC79" s="53">
        <f>IF($G79="Labor Hours",DO79*$K79*(1+$M79)*$ET79,DO79)</f>
        <v>0</v>
      </c>
      <c r="ED79" s="53">
        <f>IF($G79="Labor Hours",DP79*$K79*(1+$M79)*$ET79,DP79)</f>
        <v>0</v>
      </c>
      <c r="EE79" s="53">
        <f>IF($G79="Labor Hours",DQ79*$K79*(1+$M79)*$ET79,DQ79)</f>
        <v>0</v>
      </c>
      <c r="EF79" s="53">
        <f>IF($G79="Labor Hours",DR79*$K79*(1+$M79)*$ET79,DR79)</f>
        <v>0</v>
      </c>
      <c r="EG79" s="53">
        <f>IF($G79="Labor Hours",DS79*$K79*(1+$M79)*$ET79,DS79)</f>
        <v>0</v>
      </c>
      <c r="EH79" s="53">
        <f>IF($G79="Labor Hours",DT79*$K79*(1+$M79)*$ET79,DT79)</f>
        <v>0</v>
      </c>
      <c r="EI79" s="53">
        <f>IF($G79="Labor Hours",DU79*$K79*(1+$M79)*$ET79,DU79)</f>
        <v>0</v>
      </c>
      <c r="EJ79" s="10">
        <f t="shared" si="56"/>
        <v>0</v>
      </c>
      <c r="EK79" s="54">
        <f t="shared" si="57"/>
        <v>0</v>
      </c>
      <c r="EL79" s="10">
        <f t="shared" si="58"/>
        <v>0</v>
      </c>
      <c r="EM79" s="53" cm="1">
        <f t="array" aca="1" ref="EM79" ca="1">EJ79*CELL("contents",$Q79)</f>
        <v>0</v>
      </c>
      <c r="EN79" s="53" cm="1">
        <f t="array" aca="1" ref="EN79" ca="1">EK79*CELL("contents",$Q79)</f>
        <v>0</v>
      </c>
      <c r="EO79" s="11">
        <f t="shared" si="59"/>
        <v>7487.82</v>
      </c>
      <c r="EP79" s="2">
        <v>1</v>
      </c>
      <c r="EQ79" s="2">
        <f t="shared" ref="EQ79:ET79" si="125">EP79*1.0215</f>
        <v>1.0215000000000001</v>
      </c>
      <c r="ER79" s="2">
        <f t="shared" si="125"/>
        <v>1.0434622500000001</v>
      </c>
      <c r="ES79" s="2">
        <f t="shared" si="125"/>
        <v>1.0658966883750003</v>
      </c>
      <c r="ET79" s="2">
        <f t="shared" si="125"/>
        <v>1.0888134671750629</v>
      </c>
      <c r="EU79" s="53">
        <f>IF($G79="Labor Hours",$K79*$AG79*EQ79,0)</f>
        <v>0</v>
      </c>
      <c r="EV79" s="53">
        <f t="shared" si="61"/>
        <v>0</v>
      </c>
      <c r="EW79" s="69">
        <f>IF($G79="Labor Hours",$K79*$CQ79*ES79,0)</f>
        <v>0</v>
      </c>
      <c r="EX79" s="69">
        <f>IF($G79="Labor Hours",$K79*$DV79*ET79,0)</f>
        <v>0</v>
      </c>
      <c r="EY79" s="9">
        <f t="shared" si="63"/>
        <v>0</v>
      </c>
      <c r="EZ79" s="9">
        <f t="shared" si="38"/>
        <v>0</v>
      </c>
      <c r="FA79" s="9">
        <f t="shared" si="39"/>
        <v>0</v>
      </c>
      <c r="FB79" s="9">
        <f t="shared" si="40"/>
        <v>0</v>
      </c>
      <c r="FC79" t="s">
        <v>1534</v>
      </c>
    </row>
    <row r="80" spans="1:159" x14ac:dyDescent="0.25">
      <c r="A80" s="18">
        <v>1.2</v>
      </c>
      <c r="B80" s="27" t="s">
        <v>318</v>
      </c>
      <c r="C80" s="14" t="s">
        <v>157</v>
      </c>
      <c r="D80" s="2" t="s">
        <v>319</v>
      </c>
      <c r="E80" s="21" t="s">
        <v>320</v>
      </c>
      <c r="F80" s="2"/>
      <c r="G80" s="4" t="s">
        <v>151</v>
      </c>
      <c r="H80" s="6" t="s">
        <v>163</v>
      </c>
      <c r="I80" s="4" t="s">
        <v>269</v>
      </c>
      <c r="J80" s="7" t="s">
        <v>154</v>
      </c>
      <c r="K80" s="75">
        <v>77</v>
      </c>
      <c r="L80" s="81">
        <v>77</v>
      </c>
      <c r="M80" s="56">
        <v>0</v>
      </c>
      <c r="N80" s="86">
        <v>0</v>
      </c>
      <c r="O80" s="6" t="s">
        <v>155</v>
      </c>
      <c r="P80" s="2" t="s">
        <v>173</v>
      </c>
      <c r="Q80" s="216">
        <f>VLOOKUP(P80,Contingencies!$A$2:$D$7,4,FALSE)</f>
        <v>0.125</v>
      </c>
      <c r="R80" s="53">
        <f t="shared" si="111"/>
        <v>78.655500000000004</v>
      </c>
      <c r="S80" s="67">
        <f t="shared" si="112"/>
        <v>0</v>
      </c>
      <c r="T80" s="4" t="s">
        <v>321</v>
      </c>
      <c r="U80" s="2"/>
      <c r="V80" s="2"/>
      <c r="W80" s="2"/>
      <c r="X80" s="2">
        <v>8</v>
      </c>
      <c r="Y80" s="2"/>
      <c r="Z80" s="2"/>
      <c r="AA80" s="2"/>
      <c r="AB80" s="2"/>
      <c r="AC80" s="4"/>
      <c r="AD80" s="2"/>
      <c r="AE80" s="2"/>
      <c r="AF80" s="2"/>
      <c r="AG80" s="2">
        <f>IF(G80="Labor Hours",SUM(U80:AF80),0)</f>
        <v>8</v>
      </c>
      <c r="AH80" s="51">
        <f t="shared" si="41"/>
        <v>5.333333333333333E-2</v>
      </c>
      <c r="AI80" s="53">
        <f>IF($G80="Labor Hours",U80*$K80*(1+$M80)*$EQ80,U80)</f>
        <v>0</v>
      </c>
      <c r="AJ80" s="53">
        <f>IF($G80="Labor Hours",V80*$K80*(1+$M80)*$EQ80,V80)</f>
        <v>0</v>
      </c>
      <c r="AK80" s="53">
        <f>IF($G80="Labor Hours",W80*$K80*(1+$M80)*$EQ80,W80)</f>
        <v>0</v>
      </c>
      <c r="AL80" s="53">
        <f>IF($G80="Labor Hours",X80*$K80*(1+$M80)*$EQ80,X80)</f>
        <v>629.24400000000003</v>
      </c>
      <c r="AM80" s="53">
        <f>IF($G80="Labor Hours",Y80*$K80*(1+$M80)*$EQ80,Y80)</f>
        <v>0</v>
      </c>
      <c r="AN80" s="53">
        <f>IF($G80="Labor Hours",Z80*$K80*(1+$M80)*$EQ80,Z80)</f>
        <v>0</v>
      </c>
      <c r="AO80" s="53">
        <f>IF($G80="Labor Hours",AA80*$K80*(1+$M80)*$EQ80,AA80)</f>
        <v>0</v>
      </c>
      <c r="AP80" s="53">
        <f>IF($G80="Labor Hours",AB80*$K80*(1+$M80)*$EQ80,AB80)</f>
        <v>0</v>
      </c>
      <c r="AQ80" s="53">
        <f>IF($G80="Labor Hours",AC80*$K80*(1+$M80)*$EQ80,AC80)</f>
        <v>0</v>
      </c>
      <c r="AR80" s="53">
        <f>IF($G80="Labor Hours",AD80*$K80*(1+$M80)*$EQ80,AD80)</f>
        <v>0</v>
      </c>
      <c r="AS80" s="53">
        <f>IF($G80="Labor Hours",AE80*$K80*(1+$M80)*$EQ80,AE80)</f>
        <v>0</v>
      </c>
      <c r="AT80" s="53">
        <f>IF($G80="Labor Hours",AF80*$K80*(1+$M80)*$EQ80,AF80)</f>
        <v>0</v>
      </c>
      <c r="AU80" s="10">
        <f t="shared" si="42"/>
        <v>629.24400000000003</v>
      </c>
      <c r="AV80" s="54">
        <f>IF(G80="CapEx",0,AU80*N80)</f>
        <v>0</v>
      </c>
      <c r="AW80" s="10">
        <f t="shared" si="43"/>
        <v>629.24400000000003</v>
      </c>
      <c r="AX80" s="53" cm="1">
        <f t="array" aca="1" ref="AX80" ca="1">AU80*CELL("contents",$Q80)</f>
        <v>78.655500000000004</v>
      </c>
      <c r="AY80" s="53" cm="1">
        <f t="array" aca="1" ref="AY80" ca="1">AV80*CELL("contents",$Q80)</f>
        <v>0</v>
      </c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>
        <f t="shared" si="44"/>
        <v>0</v>
      </c>
      <c r="BM80" s="51">
        <f t="shared" si="45"/>
        <v>0</v>
      </c>
      <c r="BN80" s="53">
        <f>IF($G80="Labor Hours",AZ80*$K80*(1+$M80)*$ER80,AZ80)</f>
        <v>0</v>
      </c>
      <c r="BO80" s="53">
        <f>IF($G80="Labor Hours",BA80*$K80*(1+$M80)*$ER80,BA80)</f>
        <v>0</v>
      </c>
      <c r="BP80" s="53">
        <f>IF($G80="Labor Hours",BB80*$K80*(1+$M80)*$ER80,BB80)</f>
        <v>0</v>
      </c>
      <c r="BQ80" s="53">
        <f>IF($G80="Labor Hours",BC80*$K80*(1+$M80)*$ER80,BC80)</f>
        <v>0</v>
      </c>
      <c r="BR80" s="53">
        <f>IF($G80="Labor Hours",BD80*$K80*(1+$M80)*$ER80,BD80)</f>
        <v>0</v>
      </c>
      <c r="BS80" s="53">
        <f>IF($G80="Labor Hours",BE80*$K80*(1+$M80)*$ER80,BE80)</f>
        <v>0</v>
      </c>
      <c r="BT80" s="53">
        <f>IF($G80="Labor Hours",BF80*$K80*(1+$M80)*$ER80,BF80)</f>
        <v>0</v>
      </c>
      <c r="BU80" s="53">
        <f>IF($G80="Labor Hours",BG80*$K80*(1+$M80)*$ER80,BG80)</f>
        <v>0</v>
      </c>
      <c r="BV80" s="53">
        <f>IF($G80="Labor Hours",BH80*$K80*(1+$M80)*$ER80,BH80)</f>
        <v>0</v>
      </c>
      <c r="BW80" s="53">
        <f>IF($G80="Labor Hours",BI80*$K80*(1+$M80)*$ER80,BI80)</f>
        <v>0</v>
      </c>
      <c r="BX80" s="53">
        <f>IF($G80="Labor Hours",BJ80*$K80*(1+$M80)*$ER80,BJ80)</f>
        <v>0</v>
      </c>
      <c r="BY80" s="53">
        <f>IF($G80="Labor Hours",BK80*$K80*(1+$M80)*$ER80,BK80)</f>
        <v>0</v>
      </c>
      <c r="BZ80" s="10">
        <f t="shared" si="46"/>
        <v>0</v>
      </c>
      <c r="CA80" s="54">
        <f t="shared" si="47"/>
        <v>0</v>
      </c>
      <c r="CB80" s="10">
        <f t="shared" si="48"/>
        <v>0</v>
      </c>
      <c r="CC80" s="53" cm="1">
        <f t="array" aca="1" ref="CC80" ca="1">BZ80*CELL("contents",$Q80)</f>
        <v>0</v>
      </c>
      <c r="CD80" s="53" cm="1">
        <f t="array" aca="1" ref="CD80" ca="1">CA80*CELL("contents",$Q80)</f>
        <v>0</v>
      </c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>
        <f t="shared" si="49"/>
        <v>0</v>
      </c>
      <c r="CR80" s="51">
        <f t="shared" si="50"/>
        <v>0</v>
      </c>
      <c r="CS80" s="53">
        <f>IF($G80="Labor Hours",CE80*$K80*(1+$M80)*$ES80,CE80)</f>
        <v>0</v>
      </c>
      <c r="CT80" s="53">
        <f>IF($G80="Labor Hours",CF80*$K80*(1+$M80)*$ES80,CF80)</f>
        <v>0</v>
      </c>
      <c r="CU80" s="53">
        <f>IF($G80="Labor Hours",CG80*$K80*(1+$M80)*$ES80,CG80)</f>
        <v>0</v>
      </c>
      <c r="CV80" s="53">
        <f>IF($G80="Labor Hours",CH80*$K80*(1+$M80)*$ES80,CH80)</f>
        <v>0</v>
      </c>
      <c r="CW80" s="53">
        <f>IF($G80="Labor Hours",CI80*$K80*(1+$M80)*$ES80,CI80)</f>
        <v>0</v>
      </c>
      <c r="CX80" s="53">
        <f>IF($G80="Labor Hours",CJ80*$K80*(1+$M80)*$ES80,CJ80)</f>
        <v>0</v>
      </c>
      <c r="CY80" s="53">
        <f>IF($G80="Labor Hours",CK80*$K80*(1+$M80)*$ES80,CK80)</f>
        <v>0</v>
      </c>
      <c r="CZ80" s="53">
        <f>IF($G80="Labor Hours",CL80*$K80*(1+$M80)*$ES80,CL80)</f>
        <v>0</v>
      </c>
      <c r="DA80" s="53">
        <f>IF($G80="Labor Hours",CM80*$K80*(1+$M80)*$ES80,CM80)</f>
        <v>0</v>
      </c>
      <c r="DB80" s="53">
        <f>IF($G80="Labor Hours",CN80*$K80*(1+$M80)*$ES80,CN80)</f>
        <v>0</v>
      </c>
      <c r="DC80" s="53">
        <f>IF($G80="Labor Hours",CO80*$K80*(1+$M80)*$ES80,CO80)</f>
        <v>0</v>
      </c>
      <c r="DD80" s="53">
        <f>IF($G80="Labor Hours",CP80*$K80*(1+$M80)*$ES80,CP80)</f>
        <v>0</v>
      </c>
      <c r="DE80" s="10">
        <f t="shared" si="51"/>
        <v>0</v>
      </c>
      <c r="DF80" s="54">
        <f t="shared" si="52"/>
        <v>0</v>
      </c>
      <c r="DG80" s="10">
        <f t="shared" si="53"/>
        <v>0</v>
      </c>
      <c r="DH80" s="53" cm="1">
        <f t="array" aca="1" ref="DH80" ca="1">DE80*CELL("contents",$Q80)</f>
        <v>0</v>
      </c>
      <c r="DI80" s="53" cm="1">
        <f t="array" aca="1" ref="DI80" ca="1">DF80*CELL("contents",$Q80)</f>
        <v>0</v>
      </c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>
        <f t="shared" si="54"/>
        <v>0</v>
      </c>
      <c r="DW80" s="51">
        <f t="shared" si="55"/>
        <v>0</v>
      </c>
      <c r="DX80" s="53">
        <f>IF($G80="Labor Hours",DJ80*$K80*(1+$M80)*$ET80,DJ80)</f>
        <v>0</v>
      </c>
      <c r="DY80" s="53">
        <f>IF($G80="Labor Hours",DK80*$K80*(1+$M80)*$ET80,DK80)</f>
        <v>0</v>
      </c>
      <c r="DZ80" s="53">
        <f>IF($G80="Labor Hours",DL80*$K80*(1+$M80)*$ET80,DL80)</f>
        <v>0</v>
      </c>
      <c r="EA80" s="53">
        <f>IF($G80="Labor Hours",DM80*$K80*(1+$M80)*$ET80,DM80)</f>
        <v>0</v>
      </c>
      <c r="EB80" s="53">
        <f>IF($G80="Labor Hours",DN80*$K80*(1+$M80)*$ET80,DN80)</f>
        <v>0</v>
      </c>
      <c r="EC80" s="53">
        <f>IF($G80="Labor Hours",DO80*$K80*(1+$M80)*$ET80,DO80)</f>
        <v>0</v>
      </c>
      <c r="ED80" s="53">
        <f>IF($G80="Labor Hours",DP80*$K80*(1+$M80)*$ET80,DP80)</f>
        <v>0</v>
      </c>
      <c r="EE80" s="53">
        <f>IF($G80="Labor Hours",DQ80*$K80*(1+$M80)*$ET80,DQ80)</f>
        <v>0</v>
      </c>
      <c r="EF80" s="53">
        <f>IF($G80="Labor Hours",DR80*$K80*(1+$M80)*$ET80,DR80)</f>
        <v>0</v>
      </c>
      <c r="EG80" s="53">
        <f>IF($G80="Labor Hours",DS80*$K80*(1+$M80)*$ET80,DS80)</f>
        <v>0</v>
      </c>
      <c r="EH80" s="53">
        <f>IF($G80="Labor Hours",DT80*$K80*(1+$M80)*$ET80,DT80)</f>
        <v>0</v>
      </c>
      <c r="EI80" s="53">
        <f>IF($G80="Labor Hours",DU80*$K80*(1+$M80)*$ET80,DU80)</f>
        <v>0</v>
      </c>
      <c r="EJ80" s="10">
        <f t="shared" si="56"/>
        <v>0</v>
      </c>
      <c r="EK80" s="54">
        <f t="shared" si="57"/>
        <v>0</v>
      </c>
      <c r="EL80" s="10">
        <f t="shared" si="58"/>
        <v>0</v>
      </c>
      <c r="EM80" s="53" cm="1">
        <f t="array" aca="1" ref="EM80" ca="1">EJ80*CELL("contents",$Q80)</f>
        <v>0</v>
      </c>
      <c r="EN80" s="53" cm="1">
        <f t="array" aca="1" ref="EN80" ca="1">EK80*CELL("contents",$Q80)</f>
        <v>0</v>
      </c>
      <c r="EO80" s="11">
        <f t="shared" si="59"/>
        <v>629.24400000000003</v>
      </c>
      <c r="EP80" s="2">
        <v>1</v>
      </c>
      <c r="EQ80" s="2">
        <f t="shared" ref="EQ80:ET80" si="126">EP80*1.0215</f>
        <v>1.0215000000000001</v>
      </c>
      <c r="ER80" s="2">
        <f t="shared" si="126"/>
        <v>1.0434622500000001</v>
      </c>
      <c r="ES80" s="2">
        <f t="shared" si="126"/>
        <v>1.0658966883750003</v>
      </c>
      <c r="ET80" s="2">
        <f t="shared" si="126"/>
        <v>1.0888134671750629</v>
      </c>
      <c r="EU80" s="53">
        <f>IF($G80="Labor Hours",$K80*$AG80*EQ80,0)</f>
        <v>629.24400000000003</v>
      </c>
      <c r="EV80" s="53">
        <f t="shared" si="61"/>
        <v>0</v>
      </c>
      <c r="EW80" s="69">
        <f>IF($G80="Labor Hours",$K80*$CQ80*ES80,0)</f>
        <v>0</v>
      </c>
      <c r="EX80" s="69">
        <f>IF($G80="Labor Hours",$K80*$DV80*ET80,0)</f>
        <v>0</v>
      </c>
      <c r="EY80" s="9">
        <f t="shared" si="63"/>
        <v>0</v>
      </c>
      <c r="EZ80" s="9">
        <f t="shared" si="38"/>
        <v>0</v>
      </c>
      <c r="FA80" s="9">
        <f t="shared" si="39"/>
        <v>0</v>
      </c>
      <c r="FB80" s="9">
        <f t="shared" si="40"/>
        <v>0</v>
      </c>
      <c r="FC80" t="s">
        <v>1534</v>
      </c>
    </row>
    <row r="81" spans="1:159" x14ac:dyDescent="0.25">
      <c r="A81" s="18">
        <v>1.2</v>
      </c>
      <c r="B81" s="27" t="s">
        <v>318</v>
      </c>
      <c r="C81" s="14" t="s">
        <v>157</v>
      </c>
      <c r="D81" s="2" t="s">
        <v>319</v>
      </c>
      <c r="E81" s="21" t="s">
        <v>322</v>
      </c>
      <c r="F81" s="2"/>
      <c r="G81" s="4" t="s">
        <v>267</v>
      </c>
      <c r="H81" s="6" t="s">
        <v>267</v>
      </c>
      <c r="I81" s="4"/>
      <c r="J81" s="7" t="s">
        <v>154</v>
      </c>
      <c r="K81" s="75"/>
      <c r="L81" s="80">
        <v>1</v>
      </c>
      <c r="M81" s="56">
        <v>0</v>
      </c>
      <c r="N81" s="86">
        <v>0.53</v>
      </c>
      <c r="O81" s="6" t="s">
        <v>155</v>
      </c>
      <c r="P81" s="2" t="s">
        <v>173</v>
      </c>
      <c r="Q81" s="216">
        <f>VLOOKUP(P81,Contingencies!$A$2:$D$7,4,FALSE)</f>
        <v>0.125</v>
      </c>
      <c r="R81" s="53">
        <f t="shared" si="111"/>
        <v>197.7525</v>
      </c>
      <c r="S81" s="67">
        <f t="shared" si="112"/>
        <v>104.808825</v>
      </c>
      <c r="T81" s="4" t="s">
        <v>323</v>
      </c>
      <c r="U81" s="2"/>
      <c r="V81" s="2"/>
      <c r="W81" s="2"/>
      <c r="X81" s="2">
        <v>1034</v>
      </c>
      <c r="Y81" s="2"/>
      <c r="Z81" s="2"/>
      <c r="AA81" s="2"/>
      <c r="AB81" s="2"/>
      <c r="AC81" s="4"/>
      <c r="AD81" s="2"/>
      <c r="AE81" s="2"/>
      <c r="AF81" s="2"/>
      <c r="AG81" s="2">
        <f>IF(G81="Labor Hours",SUM(U81:AF81),0)</f>
        <v>0</v>
      </c>
      <c r="AH81" s="51">
        <f t="shared" si="41"/>
        <v>0</v>
      </c>
      <c r="AI81" s="53">
        <f>IF($G81="Labor Hours",U81*$K81*(1+$M81)*$EQ81,U81)</f>
        <v>0</v>
      </c>
      <c r="AJ81" s="53">
        <f>IF($G81="Labor Hours",V81*$K81*(1+$M81)*$EQ81,V81)</f>
        <v>0</v>
      </c>
      <c r="AK81" s="53">
        <f>IF($G81="Labor Hours",W81*$K81*(1+$M81)*$EQ81,W81)</f>
        <v>0</v>
      </c>
      <c r="AL81" s="53">
        <f>IF($G81="Labor Hours",X81*$K81*(1+$M81)*$EQ81,X81)</f>
        <v>1034</v>
      </c>
      <c r="AM81" s="53">
        <f>IF($G81="Labor Hours",Y81*$K81*(1+$M81)*$EQ81,Y81)</f>
        <v>0</v>
      </c>
      <c r="AN81" s="53">
        <f>IF($G81="Labor Hours",Z81*$K81*(1+$M81)*$EQ81,Z81)</f>
        <v>0</v>
      </c>
      <c r="AO81" s="53">
        <f>IF($G81="Labor Hours",AA81*$K81*(1+$M81)*$EQ81,AA81)</f>
        <v>0</v>
      </c>
      <c r="AP81" s="53">
        <f>IF($G81="Labor Hours",AB81*$K81*(1+$M81)*$EQ81,AB81)</f>
        <v>0</v>
      </c>
      <c r="AQ81" s="53">
        <f>IF($G81="Labor Hours",AC81*$K81*(1+$M81)*$EQ81,AC81)</f>
        <v>0</v>
      </c>
      <c r="AR81" s="53">
        <f>IF($G81="Labor Hours",AD81*$K81*(1+$M81)*$EQ81,AD81)</f>
        <v>0</v>
      </c>
      <c r="AS81" s="53">
        <f>IF($G81="Labor Hours",AE81*$K81*(1+$M81)*$EQ81,AE81)</f>
        <v>0</v>
      </c>
      <c r="AT81" s="53">
        <f>IF($G81="Labor Hours",AF81*$K81*(1+$M81)*$EQ81,AF81)</f>
        <v>0</v>
      </c>
      <c r="AU81" s="10">
        <f t="shared" si="42"/>
        <v>1034</v>
      </c>
      <c r="AV81" s="54">
        <f>IF(G81="CapEx",0,AU81*N81)</f>
        <v>548.02</v>
      </c>
      <c r="AW81" s="10">
        <f t="shared" si="43"/>
        <v>1582.02</v>
      </c>
      <c r="AX81" s="53" cm="1">
        <f t="array" aca="1" ref="AX81" ca="1">AU81*CELL("contents",$Q81)</f>
        <v>129.25</v>
      </c>
      <c r="AY81" s="53" cm="1">
        <f t="array" aca="1" ref="AY81" ca="1">AV81*CELL("contents",$Q81)</f>
        <v>68.502499999999998</v>
      </c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>
        <f t="shared" si="44"/>
        <v>0</v>
      </c>
      <c r="BM81" s="51">
        <f t="shared" si="45"/>
        <v>0</v>
      </c>
      <c r="BN81" s="53">
        <f>IF($G81="Labor Hours",AZ81*$K81*(1+$M81)*$ER81,AZ81)</f>
        <v>0</v>
      </c>
      <c r="BO81" s="53">
        <f>IF($G81="Labor Hours",BA81*$K81*(1+$M81)*$ER81,BA81)</f>
        <v>0</v>
      </c>
      <c r="BP81" s="53">
        <f>IF($G81="Labor Hours",BB81*$K81*(1+$M81)*$ER81,BB81)</f>
        <v>0</v>
      </c>
      <c r="BQ81" s="53">
        <f>IF($G81="Labor Hours",BC81*$K81*(1+$M81)*$ER81,BC81)</f>
        <v>0</v>
      </c>
      <c r="BR81" s="53">
        <f>IF($G81="Labor Hours",BD81*$K81*(1+$M81)*$ER81,BD81)</f>
        <v>0</v>
      </c>
      <c r="BS81" s="53">
        <f>IF($G81="Labor Hours",BE81*$K81*(1+$M81)*$ER81,BE81)</f>
        <v>0</v>
      </c>
      <c r="BT81" s="53">
        <f>IF($G81="Labor Hours",BF81*$K81*(1+$M81)*$ER81,BF81)</f>
        <v>0</v>
      </c>
      <c r="BU81" s="53">
        <f>IF($G81="Labor Hours",BG81*$K81*(1+$M81)*$ER81,BG81)</f>
        <v>0</v>
      </c>
      <c r="BV81" s="53">
        <f>IF($G81="Labor Hours",BH81*$K81*(1+$M81)*$ER81,BH81)</f>
        <v>0</v>
      </c>
      <c r="BW81" s="53">
        <f>IF($G81="Labor Hours",BI81*$K81*(1+$M81)*$ER81,BI81)</f>
        <v>0</v>
      </c>
      <c r="BX81" s="53">
        <f>IF($G81="Labor Hours",BJ81*$K81*(1+$M81)*$ER81,BJ81)</f>
        <v>0</v>
      </c>
      <c r="BY81" s="53">
        <f>IF($G81="Labor Hours",BK81*$K81*(1+$M81)*$ER81,BK81)</f>
        <v>0</v>
      </c>
      <c r="BZ81" s="10">
        <f t="shared" si="46"/>
        <v>0</v>
      </c>
      <c r="CA81" s="54">
        <f t="shared" si="47"/>
        <v>0</v>
      </c>
      <c r="CB81" s="10">
        <f t="shared" si="48"/>
        <v>0</v>
      </c>
      <c r="CC81" s="53" cm="1">
        <f t="array" aca="1" ref="CC81" ca="1">BZ81*CELL("contents",$Q81)</f>
        <v>0</v>
      </c>
      <c r="CD81" s="53" cm="1">
        <f t="array" aca="1" ref="CD81" ca="1">CA81*CELL("contents",$Q81)</f>
        <v>0</v>
      </c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>
        <f t="shared" si="49"/>
        <v>0</v>
      </c>
      <c r="CR81" s="51">
        <f t="shared" si="50"/>
        <v>0</v>
      </c>
      <c r="CS81" s="53">
        <f>IF($G81="Labor Hours",CE81*$K81*(1+$M81)*$ES81,CE81)</f>
        <v>0</v>
      </c>
      <c r="CT81" s="53">
        <f>IF($G81="Labor Hours",CF81*$K81*(1+$M81)*$ES81,CF81)</f>
        <v>0</v>
      </c>
      <c r="CU81" s="53">
        <f>IF($G81="Labor Hours",CG81*$K81*(1+$M81)*$ES81,CG81)</f>
        <v>0</v>
      </c>
      <c r="CV81" s="53">
        <f>IF($G81="Labor Hours",CH81*$K81*(1+$M81)*$ES81,CH81)</f>
        <v>0</v>
      </c>
      <c r="CW81" s="53">
        <f>IF($G81="Labor Hours",CI81*$K81*(1+$M81)*$ES81,CI81)</f>
        <v>0</v>
      </c>
      <c r="CX81" s="53">
        <f>IF($G81="Labor Hours",CJ81*$K81*(1+$M81)*$ES81,CJ81)</f>
        <v>0</v>
      </c>
      <c r="CY81" s="53">
        <f>IF($G81="Labor Hours",CK81*$K81*(1+$M81)*$ES81,CK81)</f>
        <v>0</v>
      </c>
      <c r="CZ81" s="53">
        <f>IF($G81="Labor Hours",CL81*$K81*(1+$M81)*$ES81,CL81)</f>
        <v>0</v>
      </c>
      <c r="DA81" s="53">
        <f>IF($G81="Labor Hours",CM81*$K81*(1+$M81)*$ES81,CM81)</f>
        <v>0</v>
      </c>
      <c r="DB81" s="53">
        <f>IF($G81="Labor Hours",CN81*$K81*(1+$M81)*$ES81,CN81)</f>
        <v>0</v>
      </c>
      <c r="DC81" s="53">
        <f>IF($G81="Labor Hours",CO81*$K81*(1+$M81)*$ES81,CO81)</f>
        <v>0</v>
      </c>
      <c r="DD81" s="53">
        <f>IF($G81="Labor Hours",CP81*$K81*(1+$M81)*$ES81,CP81)</f>
        <v>0</v>
      </c>
      <c r="DE81" s="10">
        <f t="shared" si="51"/>
        <v>0</v>
      </c>
      <c r="DF81" s="54">
        <f t="shared" si="52"/>
        <v>0</v>
      </c>
      <c r="DG81" s="10">
        <f t="shared" si="53"/>
        <v>0</v>
      </c>
      <c r="DH81" s="53" cm="1">
        <f t="array" aca="1" ref="DH81" ca="1">DE81*CELL("contents",$Q81)</f>
        <v>0</v>
      </c>
      <c r="DI81" s="53" cm="1">
        <f t="array" aca="1" ref="DI81" ca="1">DF81*CELL("contents",$Q81)</f>
        <v>0</v>
      </c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>
        <f t="shared" si="54"/>
        <v>0</v>
      </c>
      <c r="DW81" s="51">
        <f t="shared" si="55"/>
        <v>0</v>
      </c>
      <c r="DX81" s="53">
        <f>IF($G81="Labor Hours",DJ81*$K81*(1+$M81)*$ET81,DJ81)</f>
        <v>0</v>
      </c>
      <c r="DY81" s="53">
        <f>IF($G81="Labor Hours",DK81*$K81*(1+$M81)*$ET81,DK81)</f>
        <v>0</v>
      </c>
      <c r="DZ81" s="53">
        <f>IF($G81="Labor Hours",DL81*$K81*(1+$M81)*$ET81,DL81)</f>
        <v>0</v>
      </c>
      <c r="EA81" s="53">
        <f>IF($G81="Labor Hours",DM81*$K81*(1+$M81)*$ET81,DM81)</f>
        <v>0</v>
      </c>
      <c r="EB81" s="53">
        <f>IF($G81="Labor Hours",DN81*$K81*(1+$M81)*$ET81,DN81)</f>
        <v>0</v>
      </c>
      <c r="EC81" s="53">
        <f>IF($G81="Labor Hours",DO81*$K81*(1+$M81)*$ET81,DO81)</f>
        <v>0</v>
      </c>
      <c r="ED81" s="53">
        <f>IF($G81="Labor Hours",DP81*$K81*(1+$M81)*$ET81,DP81)</f>
        <v>0</v>
      </c>
      <c r="EE81" s="53">
        <f>IF($G81="Labor Hours",DQ81*$K81*(1+$M81)*$ET81,DQ81)</f>
        <v>0</v>
      </c>
      <c r="EF81" s="53">
        <f>IF($G81="Labor Hours",DR81*$K81*(1+$M81)*$ET81,DR81)</f>
        <v>0</v>
      </c>
      <c r="EG81" s="53">
        <f>IF($G81="Labor Hours",DS81*$K81*(1+$M81)*$ET81,DS81)</f>
        <v>0</v>
      </c>
      <c r="EH81" s="53">
        <f>IF($G81="Labor Hours",DT81*$K81*(1+$M81)*$ET81,DT81)</f>
        <v>0</v>
      </c>
      <c r="EI81" s="53">
        <f>IF($G81="Labor Hours",DU81*$K81*(1+$M81)*$ET81,DU81)</f>
        <v>0</v>
      </c>
      <c r="EJ81" s="10">
        <f t="shared" si="56"/>
        <v>0</v>
      </c>
      <c r="EK81" s="54">
        <f t="shared" si="57"/>
        <v>0</v>
      </c>
      <c r="EL81" s="10">
        <f t="shared" si="58"/>
        <v>0</v>
      </c>
      <c r="EM81" s="53" cm="1">
        <f t="array" aca="1" ref="EM81" ca="1">EJ81*CELL("contents",$Q81)</f>
        <v>0</v>
      </c>
      <c r="EN81" s="53" cm="1">
        <f t="array" aca="1" ref="EN81" ca="1">EK81*CELL("contents",$Q81)</f>
        <v>0</v>
      </c>
      <c r="EO81" s="11">
        <f t="shared" si="59"/>
        <v>1582.02</v>
      </c>
      <c r="EP81" s="2">
        <v>1</v>
      </c>
      <c r="EQ81" s="2">
        <f t="shared" ref="EQ81:ET81" si="127">EP81*1.0215</f>
        <v>1.0215000000000001</v>
      </c>
      <c r="ER81" s="2">
        <f t="shared" si="127"/>
        <v>1.0434622500000001</v>
      </c>
      <c r="ES81" s="2">
        <f t="shared" si="127"/>
        <v>1.0658966883750003</v>
      </c>
      <c r="ET81" s="2">
        <f t="shared" si="127"/>
        <v>1.0888134671750629</v>
      </c>
      <c r="EU81" s="53">
        <f>IF($G81="Labor Hours",$K81*$AG81*EQ81,0)</f>
        <v>0</v>
      </c>
      <c r="EV81" s="53">
        <f t="shared" si="61"/>
        <v>0</v>
      </c>
      <c r="EW81" s="69">
        <f>IF($G81="Labor Hours",$K81*$CQ81*ES81,0)</f>
        <v>0</v>
      </c>
      <c r="EX81" s="69">
        <f>IF($G81="Labor Hours",$K81*$DV81*ET81,0)</f>
        <v>0</v>
      </c>
      <c r="EY81" s="9">
        <f t="shared" si="63"/>
        <v>0</v>
      </c>
      <c r="EZ81" s="9">
        <f t="shared" ref="EZ81:EZ144" si="128">EV81*$M81</f>
        <v>0</v>
      </c>
      <c r="FA81" s="9">
        <f t="shared" ref="FA81:FA144" si="129">EW81*$M81</f>
        <v>0</v>
      </c>
      <c r="FB81" s="9">
        <f t="shared" ref="FB81:FB144" si="130">EX81*$M81</f>
        <v>0</v>
      </c>
      <c r="FC81" t="s">
        <v>1534</v>
      </c>
    </row>
    <row r="82" spans="1:159" ht="25.5" x14ac:dyDescent="0.25">
      <c r="A82" s="18">
        <v>1.2</v>
      </c>
      <c r="B82" s="27" t="s">
        <v>324</v>
      </c>
      <c r="C82" s="14" t="s">
        <v>157</v>
      </c>
      <c r="D82" s="2" t="s">
        <v>325</v>
      </c>
      <c r="E82" s="21" t="s">
        <v>326</v>
      </c>
      <c r="F82" s="2"/>
      <c r="G82" s="4" t="s">
        <v>267</v>
      </c>
      <c r="H82" s="6" t="s">
        <v>267</v>
      </c>
      <c r="I82" s="4"/>
      <c r="J82" s="7" t="s">
        <v>154</v>
      </c>
      <c r="K82" s="75"/>
      <c r="L82" s="80">
        <v>1</v>
      </c>
      <c r="M82" s="56">
        <v>0</v>
      </c>
      <c r="N82" s="86">
        <v>0.53</v>
      </c>
      <c r="O82" s="6" t="s">
        <v>155</v>
      </c>
      <c r="P82" s="2" t="s">
        <v>173</v>
      </c>
      <c r="Q82" s="216">
        <f>VLOOKUP(P82,Contingencies!$A$2:$D$7,4,FALSE)</f>
        <v>0.125</v>
      </c>
      <c r="R82" s="53">
        <f t="shared" si="111"/>
        <v>141.9075</v>
      </c>
      <c r="S82" s="67">
        <f t="shared" si="112"/>
        <v>75.210975000000005</v>
      </c>
      <c r="T82" s="4" t="s">
        <v>327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f>IF(G82="Labor Hours",SUM(U82:AF82),0)</f>
        <v>0</v>
      </c>
      <c r="AH82" s="51">
        <f t="shared" ref="AH82:AH145" si="131">(AG82/1800)*12</f>
        <v>0</v>
      </c>
      <c r="AI82" s="53">
        <f>IF($G82="Labor Hours",U82*$K82*(1+$M82)*$EQ82,U82)</f>
        <v>0</v>
      </c>
      <c r="AJ82" s="53">
        <f>IF($G82="Labor Hours",V82*$K82*(1+$M82)*$EQ82,V82)</f>
        <v>0</v>
      </c>
      <c r="AK82" s="53">
        <f>IF($G82="Labor Hours",W82*$K82*(1+$M82)*$EQ82,W82)</f>
        <v>0</v>
      </c>
      <c r="AL82" s="53">
        <f>IF($G82="Labor Hours",X82*$K82*(1+$M82)*$EQ82,X82)</f>
        <v>0</v>
      </c>
      <c r="AM82" s="53">
        <f>IF($G82="Labor Hours",Y82*$K82*(1+$M82)*$EQ82,Y82)</f>
        <v>0</v>
      </c>
      <c r="AN82" s="53">
        <f>IF($G82="Labor Hours",Z82*$K82*(1+$M82)*$EQ82,Z82)</f>
        <v>0</v>
      </c>
      <c r="AO82" s="53">
        <f>IF($G82="Labor Hours",AA82*$K82*(1+$M82)*$EQ82,AA82)</f>
        <v>0</v>
      </c>
      <c r="AP82" s="53">
        <f>IF($G82="Labor Hours",AB82*$K82*(1+$M82)*$EQ82,AB82)</f>
        <v>0</v>
      </c>
      <c r="AQ82" s="53">
        <f>IF($G82="Labor Hours",AC82*$K82*(1+$M82)*$EQ82,AC82)</f>
        <v>0</v>
      </c>
      <c r="AR82" s="53">
        <f>IF($G82="Labor Hours",AD82*$K82*(1+$M82)*$EQ82,AD82)</f>
        <v>0</v>
      </c>
      <c r="AS82" s="53">
        <f>IF($G82="Labor Hours",AE82*$K82*(1+$M82)*$EQ82,AE82)</f>
        <v>0</v>
      </c>
      <c r="AT82" s="53">
        <f>IF($G82="Labor Hours",AF82*$K82*(1+$M82)*$EQ82,AF82)</f>
        <v>0</v>
      </c>
      <c r="AU82" s="10">
        <f t="shared" ref="AU82:AU145" si="132">SUM(AI82:AT82)</f>
        <v>0</v>
      </c>
      <c r="AV82" s="54">
        <f>IF(G82="CapEx",0,AU82*N82)</f>
        <v>0</v>
      </c>
      <c r="AW82" s="10">
        <f t="shared" ref="AW82:AW145" si="133">AU82+AV82</f>
        <v>0</v>
      </c>
      <c r="AX82" s="53" cm="1">
        <f t="array" aca="1" ref="AX82" ca="1">AU82*CELL("contents",$Q82)</f>
        <v>0</v>
      </c>
      <c r="AY82" s="53" cm="1">
        <f t="array" aca="1" ref="AY82" ca="1">AV82*CELL("contents",$Q82)</f>
        <v>0</v>
      </c>
      <c r="AZ82" s="2"/>
      <c r="BA82" s="2"/>
      <c r="BB82" s="2"/>
      <c r="BC82" s="2"/>
      <c r="BD82" s="2"/>
      <c r="BE82" s="2"/>
      <c r="BF82" s="2"/>
      <c r="BG82" s="2"/>
      <c r="BH82" s="4">
        <v>742</v>
      </c>
      <c r="BI82" s="2"/>
      <c r="BJ82" s="2"/>
      <c r="BK82" s="2"/>
      <c r="BL82" s="2">
        <f t="shared" ref="BL82:BL145" si="134">IF($G82="Labor Hours",SUM(AZ82:BK82),0)</f>
        <v>0</v>
      </c>
      <c r="BM82" s="51">
        <f t="shared" ref="BM82:BM145" si="135">(BL82/1800)*12</f>
        <v>0</v>
      </c>
      <c r="BN82" s="53">
        <f>IF($G82="Labor Hours",AZ82*$K82*(1+$M82)*$ER82,AZ82)</f>
        <v>0</v>
      </c>
      <c r="BO82" s="53">
        <f>IF($G82="Labor Hours",BA82*$K82*(1+$M82)*$ER82,BA82)</f>
        <v>0</v>
      </c>
      <c r="BP82" s="53">
        <f>IF($G82="Labor Hours",BB82*$K82*(1+$M82)*$ER82,BB82)</f>
        <v>0</v>
      </c>
      <c r="BQ82" s="53">
        <f>IF($G82="Labor Hours",BC82*$K82*(1+$M82)*$ER82,BC82)</f>
        <v>0</v>
      </c>
      <c r="BR82" s="53">
        <f>IF($G82="Labor Hours",BD82*$K82*(1+$M82)*$ER82,BD82)</f>
        <v>0</v>
      </c>
      <c r="BS82" s="53">
        <f>IF($G82="Labor Hours",BE82*$K82*(1+$M82)*$ER82,BE82)</f>
        <v>0</v>
      </c>
      <c r="BT82" s="53">
        <f>IF($G82="Labor Hours",BF82*$K82*(1+$M82)*$ER82,BF82)</f>
        <v>0</v>
      </c>
      <c r="BU82" s="53">
        <f>IF($G82="Labor Hours",BG82*$K82*(1+$M82)*$ER82,BG82)</f>
        <v>0</v>
      </c>
      <c r="BV82" s="53">
        <f>IF($G82="Labor Hours",BH82*$K82*(1+$M82)*$ER82,BH82)</f>
        <v>742</v>
      </c>
      <c r="BW82" s="53">
        <f>IF($G82="Labor Hours",BI82*$K82*(1+$M82)*$ER82,BI82)</f>
        <v>0</v>
      </c>
      <c r="BX82" s="53">
        <f>IF($G82="Labor Hours",BJ82*$K82*(1+$M82)*$ER82,BJ82)</f>
        <v>0</v>
      </c>
      <c r="BY82" s="53">
        <f>IF($G82="Labor Hours",BK82*$K82*(1+$M82)*$ER82,BK82)</f>
        <v>0</v>
      </c>
      <c r="BZ82" s="10">
        <f t="shared" ref="BZ82:BZ145" si="136">SUM(BN82:BY82)</f>
        <v>742</v>
      </c>
      <c r="CA82" s="54">
        <f t="shared" ref="CA82:CA145" si="137">IF($G82="CapEx",0,BZ82*$N82)</f>
        <v>393.26000000000005</v>
      </c>
      <c r="CB82" s="10">
        <f t="shared" ref="CB82:CB145" si="138">BZ82+CA82</f>
        <v>1135.26</v>
      </c>
      <c r="CC82" s="53" cm="1">
        <f t="array" aca="1" ref="CC82" ca="1">BZ82*CELL("contents",$Q82)</f>
        <v>92.75</v>
      </c>
      <c r="CD82" s="53" cm="1">
        <f t="array" aca="1" ref="CD82" ca="1">CA82*CELL("contents",$Q82)</f>
        <v>49.157500000000006</v>
      </c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>
        <f t="shared" ref="CQ82:CQ145" si="139">IF($G82="Labor Hours",SUM(CE82:CP82),0)</f>
        <v>0</v>
      </c>
      <c r="CR82" s="51">
        <f t="shared" ref="CR82:CR145" si="140">(CQ82/1800)*12</f>
        <v>0</v>
      </c>
      <c r="CS82" s="53">
        <f>IF($G82="Labor Hours",CE82*$K82*(1+$M82)*$ES82,CE82)</f>
        <v>0</v>
      </c>
      <c r="CT82" s="53">
        <f>IF($G82="Labor Hours",CF82*$K82*(1+$M82)*$ES82,CF82)</f>
        <v>0</v>
      </c>
      <c r="CU82" s="53">
        <f>IF($G82="Labor Hours",CG82*$K82*(1+$M82)*$ES82,CG82)</f>
        <v>0</v>
      </c>
      <c r="CV82" s="53">
        <f>IF($G82="Labor Hours",CH82*$K82*(1+$M82)*$ES82,CH82)</f>
        <v>0</v>
      </c>
      <c r="CW82" s="53">
        <f>IF($G82="Labor Hours",CI82*$K82*(1+$M82)*$ES82,CI82)</f>
        <v>0</v>
      </c>
      <c r="CX82" s="53">
        <f>IF($G82="Labor Hours",CJ82*$K82*(1+$M82)*$ES82,CJ82)</f>
        <v>0</v>
      </c>
      <c r="CY82" s="53">
        <f>IF($G82="Labor Hours",CK82*$K82*(1+$M82)*$ES82,CK82)</f>
        <v>0</v>
      </c>
      <c r="CZ82" s="53">
        <f>IF($G82="Labor Hours",CL82*$K82*(1+$M82)*$ES82,CL82)</f>
        <v>0</v>
      </c>
      <c r="DA82" s="53">
        <f>IF($G82="Labor Hours",CM82*$K82*(1+$M82)*$ES82,CM82)</f>
        <v>0</v>
      </c>
      <c r="DB82" s="53">
        <f>IF($G82="Labor Hours",CN82*$K82*(1+$M82)*$ES82,CN82)</f>
        <v>0</v>
      </c>
      <c r="DC82" s="53">
        <f>IF($G82="Labor Hours",CO82*$K82*(1+$M82)*$ES82,CO82)</f>
        <v>0</v>
      </c>
      <c r="DD82" s="53">
        <f>IF($G82="Labor Hours",CP82*$K82*(1+$M82)*$ES82,CP82)</f>
        <v>0</v>
      </c>
      <c r="DE82" s="10">
        <f t="shared" ref="DE82:DE145" si="141">SUM(CS82:DD82)</f>
        <v>0</v>
      </c>
      <c r="DF82" s="54">
        <f t="shared" ref="DF82:DF145" si="142">IF($G82="CapEx",0,DE82*$N82)</f>
        <v>0</v>
      </c>
      <c r="DG82" s="10">
        <f t="shared" ref="DG82:DG145" si="143">SUM(DE82:DF82)</f>
        <v>0</v>
      </c>
      <c r="DH82" s="53" cm="1">
        <f t="array" aca="1" ref="DH82" ca="1">DE82*CELL("contents",$Q82)</f>
        <v>0</v>
      </c>
      <c r="DI82" s="53" cm="1">
        <f t="array" aca="1" ref="DI82" ca="1">DF82*CELL("contents",$Q82)</f>
        <v>0</v>
      </c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>
        <f t="shared" ref="DV82:DV145" si="144">IF($G82="Labor Hours",SUM(DJ82:DU82),0)</f>
        <v>0</v>
      </c>
      <c r="DW82" s="51">
        <f t="shared" ref="DW82:DW145" si="145">(DV82/1800)*12</f>
        <v>0</v>
      </c>
      <c r="DX82" s="53">
        <f>IF($G82="Labor Hours",DJ82*$K82*(1+$M82)*$ET82,DJ82)</f>
        <v>0</v>
      </c>
      <c r="DY82" s="53">
        <f>IF($G82="Labor Hours",DK82*$K82*(1+$M82)*$ET82,DK82)</f>
        <v>0</v>
      </c>
      <c r="DZ82" s="53">
        <f>IF($G82="Labor Hours",DL82*$K82*(1+$M82)*$ET82,DL82)</f>
        <v>0</v>
      </c>
      <c r="EA82" s="53">
        <f>IF($G82="Labor Hours",DM82*$K82*(1+$M82)*$ET82,DM82)</f>
        <v>0</v>
      </c>
      <c r="EB82" s="53">
        <f>IF($G82="Labor Hours",DN82*$K82*(1+$M82)*$ET82,DN82)</f>
        <v>0</v>
      </c>
      <c r="EC82" s="53">
        <f>IF($G82="Labor Hours",DO82*$K82*(1+$M82)*$ET82,DO82)</f>
        <v>0</v>
      </c>
      <c r="ED82" s="53">
        <f>IF($G82="Labor Hours",DP82*$K82*(1+$M82)*$ET82,DP82)</f>
        <v>0</v>
      </c>
      <c r="EE82" s="53">
        <f>IF($G82="Labor Hours",DQ82*$K82*(1+$M82)*$ET82,DQ82)</f>
        <v>0</v>
      </c>
      <c r="EF82" s="53">
        <f>IF($G82="Labor Hours",DR82*$K82*(1+$M82)*$ET82,DR82)</f>
        <v>0</v>
      </c>
      <c r="EG82" s="53">
        <f>IF($G82="Labor Hours",DS82*$K82*(1+$M82)*$ET82,DS82)</f>
        <v>0</v>
      </c>
      <c r="EH82" s="53">
        <f>IF($G82="Labor Hours",DT82*$K82*(1+$M82)*$ET82,DT82)</f>
        <v>0</v>
      </c>
      <c r="EI82" s="53">
        <f>IF($G82="Labor Hours",DU82*$K82*(1+$M82)*$ET82,DU82)</f>
        <v>0</v>
      </c>
      <c r="EJ82" s="10">
        <f t="shared" ref="EJ82:EJ145" si="146">SUM(DX82:EI82)</f>
        <v>0</v>
      </c>
      <c r="EK82" s="54">
        <f t="shared" ref="EK82:EK145" si="147">IF($G82="CapEx",0,EJ82*$N82)</f>
        <v>0</v>
      </c>
      <c r="EL82" s="10">
        <f t="shared" ref="EL82:EL145" si="148">SUM(EJ82:EK82)</f>
        <v>0</v>
      </c>
      <c r="EM82" s="53" cm="1">
        <f t="array" aca="1" ref="EM82" ca="1">EJ82*CELL("contents",$Q82)</f>
        <v>0</v>
      </c>
      <c r="EN82" s="53" cm="1">
        <f t="array" aca="1" ref="EN82" ca="1">EK82*CELL("contents",$Q82)</f>
        <v>0</v>
      </c>
      <c r="EO82" s="11">
        <f t="shared" ref="EO82:EO145" si="149">AW82+CB82+DG82+EL82</f>
        <v>1135.26</v>
      </c>
      <c r="EP82" s="2">
        <v>1</v>
      </c>
      <c r="EQ82" s="2">
        <f t="shared" ref="EQ82:ET82" si="150">EP82*1.0215</f>
        <v>1.0215000000000001</v>
      </c>
      <c r="ER82" s="2">
        <f t="shared" si="150"/>
        <v>1.0434622500000001</v>
      </c>
      <c r="ES82" s="2">
        <f t="shared" si="150"/>
        <v>1.0658966883750003</v>
      </c>
      <c r="ET82" s="2">
        <f t="shared" si="150"/>
        <v>1.0888134671750629</v>
      </c>
      <c r="EU82" s="53">
        <f>IF($G82="Labor Hours",$K82*$AG82*EQ82,0)</f>
        <v>0</v>
      </c>
      <c r="EV82" s="53">
        <f t="shared" ref="EV82:EV145" si="151">IF($G82="Labor Hours",$K82*BL82*ER82,0)</f>
        <v>0</v>
      </c>
      <c r="EW82" s="69">
        <f>IF($G82="Labor Hours",$K82*$CQ82*ES82,0)</f>
        <v>0</v>
      </c>
      <c r="EX82" s="69">
        <f>IF($G82="Labor Hours",$K82*$DV82*ET82,0)</f>
        <v>0</v>
      </c>
      <c r="EY82" s="9">
        <f t="shared" si="63"/>
        <v>0</v>
      </c>
      <c r="EZ82" s="9">
        <f t="shared" si="128"/>
        <v>0</v>
      </c>
      <c r="FA82" s="9">
        <f t="shared" si="129"/>
        <v>0</v>
      </c>
      <c r="FB82" s="9">
        <f t="shared" si="130"/>
        <v>0</v>
      </c>
      <c r="FC82" t="s">
        <v>1534</v>
      </c>
    </row>
    <row r="83" spans="1:159" x14ac:dyDescent="0.25">
      <c r="A83" s="18">
        <v>1.2</v>
      </c>
      <c r="B83" s="27" t="s">
        <v>328</v>
      </c>
      <c r="C83" s="14" t="s">
        <v>157</v>
      </c>
      <c r="D83" s="2" t="s">
        <v>329</v>
      </c>
      <c r="E83" s="21" t="s">
        <v>330</v>
      </c>
      <c r="F83" s="2"/>
      <c r="G83" s="4" t="s">
        <v>267</v>
      </c>
      <c r="H83" s="6" t="s">
        <v>267</v>
      </c>
      <c r="I83" s="4"/>
      <c r="J83" s="7" t="s">
        <v>154</v>
      </c>
      <c r="K83" s="75"/>
      <c r="L83" s="80">
        <v>1</v>
      </c>
      <c r="M83" s="56">
        <v>0</v>
      </c>
      <c r="N83" s="86">
        <v>0.53</v>
      </c>
      <c r="O83" s="6" t="s">
        <v>155</v>
      </c>
      <c r="P83" s="2" t="s">
        <v>173</v>
      </c>
      <c r="Q83" s="216">
        <f>VLOOKUP(P83,Contingencies!$A$2:$D$7,4,FALSE)</f>
        <v>0.125</v>
      </c>
      <c r="R83" s="53">
        <f t="shared" si="111"/>
        <v>141.9075</v>
      </c>
      <c r="S83" s="67">
        <f t="shared" si="112"/>
        <v>75.210975000000005</v>
      </c>
      <c r="T83" s="4" t="s">
        <v>327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f>IF(G83="Labor Hours",SUM(U83:AF83),0)</f>
        <v>0</v>
      </c>
      <c r="AH83" s="51">
        <f t="shared" si="131"/>
        <v>0</v>
      </c>
      <c r="AI83" s="53">
        <f>IF($G83="Labor Hours",U83*$K83*(1+$M83)*$EQ83,U83)</f>
        <v>0</v>
      </c>
      <c r="AJ83" s="53">
        <f>IF($G83="Labor Hours",V83*$K83*(1+$M83)*$EQ83,V83)</f>
        <v>0</v>
      </c>
      <c r="AK83" s="53">
        <f>IF($G83="Labor Hours",W83*$K83*(1+$M83)*$EQ83,W83)</f>
        <v>0</v>
      </c>
      <c r="AL83" s="53">
        <f>IF($G83="Labor Hours",X83*$K83*(1+$M83)*$EQ83,X83)</f>
        <v>0</v>
      </c>
      <c r="AM83" s="53">
        <f>IF($G83="Labor Hours",Y83*$K83*(1+$M83)*$EQ83,Y83)</f>
        <v>0</v>
      </c>
      <c r="AN83" s="53">
        <f>IF($G83="Labor Hours",Z83*$K83*(1+$M83)*$EQ83,Z83)</f>
        <v>0</v>
      </c>
      <c r="AO83" s="53">
        <f>IF($G83="Labor Hours",AA83*$K83*(1+$M83)*$EQ83,AA83)</f>
        <v>0</v>
      </c>
      <c r="AP83" s="53">
        <f>IF($G83="Labor Hours",AB83*$K83*(1+$M83)*$EQ83,AB83)</f>
        <v>0</v>
      </c>
      <c r="AQ83" s="53">
        <f>IF($G83="Labor Hours",AC83*$K83*(1+$M83)*$EQ83,AC83)</f>
        <v>0</v>
      </c>
      <c r="AR83" s="53">
        <f>IF($G83="Labor Hours",AD83*$K83*(1+$M83)*$EQ83,AD83)</f>
        <v>0</v>
      </c>
      <c r="AS83" s="53">
        <f>IF($G83="Labor Hours",AE83*$K83*(1+$M83)*$EQ83,AE83)</f>
        <v>0</v>
      </c>
      <c r="AT83" s="53">
        <f>IF($G83="Labor Hours",AF83*$K83*(1+$M83)*$EQ83,AF83)</f>
        <v>0</v>
      </c>
      <c r="AU83" s="10">
        <f t="shared" si="132"/>
        <v>0</v>
      </c>
      <c r="AV83" s="54">
        <f>IF(G83="CapEx",0,AU83*N83)</f>
        <v>0</v>
      </c>
      <c r="AW83" s="10">
        <f t="shared" si="133"/>
        <v>0</v>
      </c>
      <c r="AX83" s="53" cm="1">
        <f t="array" aca="1" ref="AX83" ca="1">AU83*CELL("contents",$Q83)</f>
        <v>0</v>
      </c>
      <c r="AY83" s="53" cm="1">
        <f t="array" aca="1" ref="AY83" ca="1">AV83*CELL("contents",$Q83)</f>
        <v>0</v>
      </c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>
        <f t="shared" si="134"/>
        <v>0</v>
      </c>
      <c r="BM83" s="51">
        <f t="shared" si="135"/>
        <v>0</v>
      </c>
      <c r="BN83" s="53">
        <f>IF($G83="Labor Hours",AZ83*$K83*(1+$M83)*$ER83,AZ83)</f>
        <v>0</v>
      </c>
      <c r="BO83" s="53">
        <f>IF($G83="Labor Hours",BA83*$K83*(1+$M83)*$ER83,BA83)</f>
        <v>0</v>
      </c>
      <c r="BP83" s="53">
        <f>IF($G83="Labor Hours",BB83*$K83*(1+$M83)*$ER83,BB83)</f>
        <v>0</v>
      </c>
      <c r="BQ83" s="53">
        <f>IF($G83="Labor Hours",BC83*$K83*(1+$M83)*$ER83,BC83)</f>
        <v>0</v>
      </c>
      <c r="BR83" s="53">
        <f>IF($G83="Labor Hours",BD83*$K83*(1+$M83)*$ER83,BD83)</f>
        <v>0</v>
      </c>
      <c r="BS83" s="53">
        <f>IF($G83="Labor Hours",BE83*$K83*(1+$M83)*$ER83,BE83)</f>
        <v>0</v>
      </c>
      <c r="BT83" s="53">
        <f>IF($G83="Labor Hours",BF83*$K83*(1+$M83)*$ER83,BF83)</f>
        <v>0</v>
      </c>
      <c r="BU83" s="53">
        <f>IF($G83="Labor Hours",BG83*$K83*(1+$M83)*$ER83,BG83)</f>
        <v>0</v>
      </c>
      <c r="BV83" s="53">
        <f>IF($G83="Labor Hours",BH83*$K83*(1+$M83)*$ER83,BH83)</f>
        <v>0</v>
      </c>
      <c r="BW83" s="53">
        <f>IF($G83="Labor Hours",BI83*$K83*(1+$M83)*$ER83,BI83)</f>
        <v>0</v>
      </c>
      <c r="BX83" s="53">
        <f>IF($G83="Labor Hours",BJ83*$K83*(1+$M83)*$ER83,BJ83)</f>
        <v>0</v>
      </c>
      <c r="BY83" s="53">
        <f>IF($G83="Labor Hours",BK83*$K83*(1+$M83)*$ER83,BK83)</f>
        <v>0</v>
      </c>
      <c r="BZ83" s="10">
        <f t="shared" si="136"/>
        <v>0</v>
      </c>
      <c r="CA83" s="54">
        <f t="shared" si="137"/>
        <v>0</v>
      </c>
      <c r="CB83" s="10">
        <f t="shared" si="138"/>
        <v>0</v>
      </c>
      <c r="CC83" s="53" cm="1">
        <f t="array" aca="1" ref="CC83" ca="1">BZ83*CELL("contents",$Q83)</f>
        <v>0</v>
      </c>
      <c r="CD83" s="53" cm="1">
        <f t="array" aca="1" ref="CD83" ca="1">CA83*CELL("contents",$Q83)</f>
        <v>0</v>
      </c>
      <c r="CE83" s="2"/>
      <c r="CF83" s="2"/>
      <c r="CG83" s="2"/>
      <c r="CH83" s="2"/>
      <c r="CI83" s="2"/>
      <c r="CJ83" s="2"/>
      <c r="CK83" s="2"/>
      <c r="CL83" s="2"/>
      <c r="CM83" s="2"/>
      <c r="CN83" s="4">
        <v>742</v>
      </c>
      <c r="CO83" s="2"/>
      <c r="CP83" s="2"/>
      <c r="CQ83" s="2">
        <f t="shared" si="139"/>
        <v>0</v>
      </c>
      <c r="CR83" s="51">
        <f t="shared" si="140"/>
        <v>0</v>
      </c>
      <c r="CS83" s="53">
        <f>IF($G83="Labor Hours",CE83*$K83*(1+$M83)*$ES83,CE83)</f>
        <v>0</v>
      </c>
      <c r="CT83" s="53">
        <f>IF($G83="Labor Hours",CF83*$K83*(1+$M83)*$ES83,CF83)</f>
        <v>0</v>
      </c>
      <c r="CU83" s="53">
        <f>IF($G83="Labor Hours",CG83*$K83*(1+$M83)*$ES83,CG83)</f>
        <v>0</v>
      </c>
      <c r="CV83" s="53">
        <f>IF($G83="Labor Hours",CH83*$K83*(1+$M83)*$ES83,CH83)</f>
        <v>0</v>
      </c>
      <c r="CW83" s="53">
        <f>IF($G83="Labor Hours",CI83*$K83*(1+$M83)*$ES83,CI83)</f>
        <v>0</v>
      </c>
      <c r="CX83" s="53">
        <f>IF($G83="Labor Hours",CJ83*$K83*(1+$M83)*$ES83,CJ83)</f>
        <v>0</v>
      </c>
      <c r="CY83" s="53">
        <f>IF($G83="Labor Hours",CK83*$K83*(1+$M83)*$ES83,CK83)</f>
        <v>0</v>
      </c>
      <c r="CZ83" s="53">
        <f>IF($G83="Labor Hours",CL83*$K83*(1+$M83)*$ES83,CL83)</f>
        <v>0</v>
      </c>
      <c r="DA83" s="53">
        <f>IF($G83="Labor Hours",CM83*$K83*(1+$M83)*$ES83,CM83)</f>
        <v>0</v>
      </c>
      <c r="DB83" s="53">
        <f>IF($G83="Labor Hours",CN83*$K83*(1+$M83)*$ES83,CN83)</f>
        <v>742</v>
      </c>
      <c r="DC83" s="53">
        <f>IF($G83="Labor Hours",CO83*$K83*(1+$M83)*$ES83,CO83)</f>
        <v>0</v>
      </c>
      <c r="DD83" s="53">
        <f>IF($G83="Labor Hours",CP83*$K83*(1+$M83)*$ES83,CP83)</f>
        <v>0</v>
      </c>
      <c r="DE83" s="10">
        <f t="shared" si="141"/>
        <v>742</v>
      </c>
      <c r="DF83" s="54">
        <f t="shared" si="142"/>
        <v>393.26000000000005</v>
      </c>
      <c r="DG83" s="10">
        <f t="shared" si="143"/>
        <v>1135.26</v>
      </c>
      <c r="DH83" s="53" cm="1">
        <f t="array" aca="1" ref="DH83" ca="1">DE83*CELL("contents",$Q83)</f>
        <v>92.75</v>
      </c>
      <c r="DI83" s="53" cm="1">
        <f t="array" aca="1" ref="DI83" ca="1">DF83*CELL("contents",$Q83)</f>
        <v>49.157500000000006</v>
      </c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>
        <f t="shared" si="144"/>
        <v>0</v>
      </c>
      <c r="DW83" s="51">
        <f t="shared" si="145"/>
        <v>0</v>
      </c>
      <c r="DX83" s="53">
        <f>IF($G83="Labor Hours",DJ83*$K83*(1+$M83)*$ET83,DJ83)</f>
        <v>0</v>
      </c>
      <c r="DY83" s="53">
        <f>IF($G83="Labor Hours",DK83*$K83*(1+$M83)*$ET83,DK83)</f>
        <v>0</v>
      </c>
      <c r="DZ83" s="53">
        <f>IF($G83="Labor Hours",DL83*$K83*(1+$M83)*$ET83,DL83)</f>
        <v>0</v>
      </c>
      <c r="EA83" s="53">
        <f>IF($G83="Labor Hours",DM83*$K83*(1+$M83)*$ET83,DM83)</f>
        <v>0</v>
      </c>
      <c r="EB83" s="53">
        <f>IF($G83="Labor Hours",DN83*$K83*(1+$M83)*$ET83,DN83)</f>
        <v>0</v>
      </c>
      <c r="EC83" s="53">
        <f>IF($G83="Labor Hours",DO83*$K83*(1+$M83)*$ET83,DO83)</f>
        <v>0</v>
      </c>
      <c r="ED83" s="53">
        <f>IF($G83="Labor Hours",DP83*$K83*(1+$M83)*$ET83,DP83)</f>
        <v>0</v>
      </c>
      <c r="EE83" s="53">
        <f>IF($G83="Labor Hours",DQ83*$K83*(1+$M83)*$ET83,DQ83)</f>
        <v>0</v>
      </c>
      <c r="EF83" s="53">
        <f>IF($G83="Labor Hours",DR83*$K83*(1+$M83)*$ET83,DR83)</f>
        <v>0</v>
      </c>
      <c r="EG83" s="53">
        <f>IF($G83="Labor Hours",DS83*$K83*(1+$M83)*$ET83,DS83)</f>
        <v>0</v>
      </c>
      <c r="EH83" s="53">
        <f>IF($G83="Labor Hours",DT83*$K83*(1+$M83)*$ET83,DT83)</f>
        <v>0</v>
      </c>
      <c r="EI83" s="53">
        <f>IF($G83="Labor Hours",DU83*$K83*(1+$M83)*$ET83,DU83)</f>
        <v>0</v>
      </c>
      <c r="EJ83" s="10">
        <f t="shared" si="146"/>
        <v>0</v>
      </c>
      <c r="EK83" s="54">
        <f t="shared" si="147"/>
        <v>0</v>
      </c>
      <c r="EL83" s="10">
        <f t="shared" si="148"/>
        <v>0</v>
      </c>
      <c r="EM83" s="53" cm="1">
        <f t="array" aca="1" ref="EM83" ca="1">EJ83*CELL("contents",$Q83)</f>
        <v>0</v>
      </c>
      <c r="EN83" s="53" cm="1">
        <f t="array" aca="1" ref="EN83" ca="1">EK83*CELL("contents",$Q83)</f>
        <v>0</v>
      </c>
      <c r="EO83" s="11">
        <f t="shared" si="149"/>
        <v>1135.26</v>
      </c>
      <c r="EP83" s="2">
        <v>1</v>
      </c>
      <c r="EQ83" s="2">
        <f t="shared" ref="EQ83:ET83" si="152">EP83*1.0215</f>
        <v>1.0215000000000001</v>
      </c>
      <c r="ER83" s="2">
        <f t="shared" si="152"/>
        <v>1.0434622500000001</v>
      </c>
      <c r="ES83" s="2">
        <f t="shared" si="152"/>
        <v>1.0658966883750003</v>
      </c>
      <c r="ET83" s="2">
        <f t="shared" si="152"/>
        <v>1.0888134671750629</v>
      </c>
      <c r="EU83" s="53">
        <f>IF($G83="Labor Hours",$K83*$AG83*EQ83,0)</f>
        <v>0</v>
      </c>
      <c r="EV83" s="53">
        <f t="shared" si="151"/>
        <v>0</v>
      </c>
      <c r="EW83" s="69">
        <f>IF($G83="Labor Hours",$K83*$CQ83*ES83,0)</f>
        <v>0</v>
      </c>
      <c r="EX83" s="69">
        <f>IF($G83="Labor Hours",$K83*$DV83*ET83,0)</f>
        <v>0</v>
      </c>
      <c r="EY83" s="9">
        <f t="shared" ref="EY83:EY146" si="153">EU83*$M83</f>
        <v>0</v>
      </c>
      <c r="EZ83" s="9">
        <f t="shared" si="128"/>
        <v>0</v>
      </c>
      <c r="FA83" s="9">
        <f t="shared" si="129"/>
        <v>0</v>
      </c>
      <c r="FB83" s="9">
        <f t="shared" si="130"/>
        <v>0</v>
      </c>
      <c r="FC83" t="s">
        <v>1534</v>
      </c>
    </row>
    <row r="84" spans="1:159" x14ac:dyDescent="0.25">
      <c r="A84" s="18">
        <v>1.2</v>
      </c>
      <c r="B84" s="27" t="s">
        <v>331</v>
      </c>
      <c r="C84" s="14" t="s">
        <v>157</v>
      </c>
      <c r="D84" s="2" t="s">
        <v>332</v>
      </c>
      <c r="E84" s="21" t="s">
        <v>333</v>
      </c>
      <c r="F84" s="2"/>
      <c r="G84" s="4" t="s">
        <v>267</v>
      </c>
      <c r="H84" s="6" t="s">
        <v>267</v>
      </c>
      <c r="I84" s="4"/>
      <c r="J84" s="7" t="s">
        <v>261</v>
      </c>
      <c r="K84" s="75"/>
      <c r="L84" s="80">
        <v>1</v>
      </c>
      <c r="M84" s="56">
        <v>0</v>
      </c>
      <c r="N84" s="86">
        <v>0.53</v>
      </c>
      <c r="O84" s="6" t="s">
        <v>155</v>
      </c>
      <c r="P84" s="2" t="s">
        <v>173</v>
      </c>
      <c r="Q84" s="216">
        <f>VLOOKUP(P84,Contingencies!$A$2:$D$7,4,FALSE)</f>
        <v>0.125</v>
      </c>
      <c r="R84" s="53">
        <f t="shared" si="111"/>
        <v>573.75</v>
      </c>
      <c r="S84" s="67">
        <f t="shared" si="112"/>
        <v>304.08750000000003</v>
      </c>
      <c r="T84" s="4" t="s">
        <v>334</v>
      </c>
      <c r="U84" s="14">
        <v>3000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f>IF(G84="Labor Hours",SUM(U84:AF84),0)</f>
        <v>0</v>
      </c>
      <c r="AH84" s="51">
        <f t="shared" si="131"/>
        <v>0</v>
      </c>
      <c r="AI84" s="53">
        <f>IF($G84="Labor Hours",U84*$K84*(1+$M84)*$EQ84,U84)</f>
        <v>3000</v>
      </c>
      <c r="AJ84" s="53">
        <f>IF($G84="Labor Hours",V84*$K84*(1+$M84)*$EQ84,V84)</f>
        <v>0</v>
      </c>
      <c r="AK84" s="53">
        <f>IF($G84="Labor Hours",W84*$K84*(1+$M84)*$EQ84,W84)</f>
        <v>0</v>
      </c>
      <c r="AL84" s="53">
        <f>IF($G84="Labor Hours",X84*$K84*(1+$M84)*$EQ84,X84)</f>
        <v>0</v>
      </c>
      <c r="AM84" s="53">
        <f>IF($G84="Labor Hours",Y84*$K84*(1+$M84)*$EQ84,Y84)</f>
        <v>0</v>
      </c>
      <c r="AN84" s="53">
        <f>IF($G84="Labor Hours",Z84*$K84*(1+$M84)*$EQ84,Z84)</f>
        <v>0</v>
      </c>
      <c r="AO84" s="53">
        <f>IF($G84="Labor Hours",AA84*$K84*(1+$M84)*$EQ84,AA84)</f>
        <v>0</v>
      </c>
      <c r="AP84" s="53">
        <f>IF($G84="Labor Hours",AB84*$K84*(1+$M84)*$EQ84,AB84)</f>
        <v>0</v>
      </c>
      <c r="AQ84" s="53">
        <f>IF($G84="Labor Hours",AC84*$K84*(1+$M84)*$EQ84,AC84)</f>
        <v>0</v>
      </c>
      <c r="AR84" s="53">
        <f>IF($G84="Labor Hours",AD84*$K84*(1+$M84)*$EQ84,AD84)</f>
        <v>0</v>
      </c>
      <c r="AS84" s="53">
        <f>IF($G84="Labor Hours",AE84*$K84*(1+$M84)*$EQ84,AE84)</f>
        <v>0</v>
      </c>
      <c r="AT84" s="53">
        <f>IF($G84="Labor Hours",AF84*$K84*(1+$M84)*$EQ84,AF84)</f>
        <v>0</v>
      </c>
      <c r="AU84" s="10">
        <f t="shared" si="132"/>
        <v>3000</v>
      </c>
      <c r="AV84" s="54">
        <f>IF(G84="CapEx",0,AU84*N84)</f>
        <v>1590</v>
      </c>
      <c r="AW84" s="10">
        <f t="shared" si="133"/>
        <v>4590</v>
      </c>
      <c r="AX84" s="53" cm="1">
        <f t="array" aca="1" ref="AX84" ca="1">AU84*CELL("contents",$Q84)</f>
        <v>375</v>
      </c>
      <c r="AY84" s="53" cm="1">
        <f t="array" aca="1" ref="AY84" ca="1">AV84*CELL("contents",$Q84)</f>
        <v>198.75</v>
      </c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>
        <f t="shared" si="134"/>
        <v>0</v>
      </c>
      <c r="BM84" s="51">
        <f t="shared" si="135"/>
        <v>0</v>
      </c>
      <c r="BN84" s="53">
        <f>IF($G84="Labor Hours",AZ84*$K84*(1+$M84)*$ER84,AZ84)</f>
        <v>0</v>
      </c>
      <c r="BO84" s="53">
        <f>IF($G84="Labor Hours",BA84*$K84*(1+$M84)*$ER84,BA84)</f>
        <v>0</v>
      </c>
      <c r="BP84" s="53">
        <f>IF($G84="Labor Hours",BB84*$K84*(1+$M84)*$ER84,BB84)</f>
        <v>0</v>
      </c>
      <c r="BQ84" s="53">
        <f>IF($G84="Labor Hours",BC84*$K84*(1+$M84)*$ER84,BC84)</f>
        <v>0</v>
      </c>
      <c r="BR84" s="53">
        <f>IF($G84="Labor Hours",BD84*$K84*(1+$M84)*$ER84,BD84)</f>
        <v>0</v>
      </c>
      <c r="BS84" s="53">
        <f>IF($G84="Labor Hours",BE84*$K84*(1+$M84)*$ER84,BE84)</f>
        <v>0</v>
      </c>
      <c r="BT84" s="53">
        <f>IF($G84="Labor Hours",BF84*$K84*(1+$M84)*$ER84,BF84)</f>
        <v>0</v>
      </c>
      <c r="BU84" s="53">
        <f>IF($G84="Labor Hours",BG84*$K84*(1+$M84)*$ER84,BG84)</f>
        <v>0</v>
      </c>
      <c r="BV84" s="53">
        <f>IF($G84="Labor Hours",BH84*$K84*(1+$M84)*$ER84,BH84)</f>
        <v>0</v>
      </c>
      <c r="BW84" s="53">
        <f>IF($G84="Labor Hours",BI84*$K84*(1+$M84)*$ER84,BI84)</f>
        <v>0</v>
      </c>
      <c r="BX84" s="53">
        <f>IF($G84="Labor Hours",BJ84*$K84*(1+$M84)*$ER84,BJ84)</f>
        <v>0</v>
      </c>
      <c r="BY84" s="53">
        <f>IF($G84="Labor Hours",BK84*$K84*(1+$M84)*$ER84,BK84)</f>
        <v>0</v>
      </c>
      <c r="BZ84" s="10">
        <f t="shared" si="136"/>
        <v>0</v>
      </c>
      <c r="CA84" s="54">
        <f t="shared" si="137"/>
        <v>0</v>
      </c>
      <c r="CB84" s="10">
        <f t="shared" si="138"/>
        <v>0</v>
      </c>
      <c r="CC84" s="53" cm="1">
        <f t="array" aca="1" ref="CC84" ca="1">BZ84*CELL("contents",$Q84)</f>
        <v>0</v>
      </c>
      <c r="CD84" s="53" cm="1">
        <f t="array" aca="1" ref="CD84" ca="1">CA84*CELL("contents",$Q84)</f>
        <v>0</v>
      </c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>
        <f t="shared" si="139"/>
        <v>0</v>
      </c>
      <c r="CR84" s="51">
        <f t="shared" si="140"/>
        <v>0</v>
      </c>
      <c r="CS84" s="53">
        <f>IF($G84="Labor Hours",CE84*$K84*(1+$M84)*$ES84,CE84)</f>
        <v>0</v>
      </c>
      <c r="CT84" s="53">
        <f>IF($G84="Labor Hours",CF84*$K84*(1+$M84)*$ES84,CF84)</f>
        <v>0</v>
      </c>
      <c r="CU84" s="53">
        <f>IF($G84="Labor Hours",CG84*$K84*(1+$M84)*$ES84,CG84)</f>
        <v>0</v>
      </c>
      <c r="CV84" s="53">
        <f>IF($G84="Labor Hours",CH84*$K84*(1+$M84)*$ES84,CH84)</f>
        <v>0</v>
      </c>
      <c r="CW84" s="53">
        <f>IF($G84="Labor Hours",CI84*$K84*(1+$M84)*$ES84,CI84)</f>
        <v>0</v>
      </c>
      <c r="CX84" s="53">
        <f>IF($G84="Labor Hours",CJ84*$K84*(1+$M84)*$ES84,CJ84)</f>
        <v>0</v>
      </c>
      <c r="CY84" s="53">
        <f>IF($G84="Labor Hours",CK84*$K84*(1+$M84)*$ES84,CK84)</f>
        <v>0</v>
      </c>
      <c r="CZ84" s="53">
        <f>IF($G84="Labor Hours",CL84*$K84*(1+$M84)*$ES84,CL84)</f>
        <v>0</v>
      </c>
      <c r="DA84" s="53">
        <f>IF($G84="Labor Hours",CM84*$K84*(1+$M84)*$ES84,CM84)</f>
        <v>0</v>
      </c>
      <c r="DB84" s="53">
        <f>IF($G84="Labor Hours",CN84*$K84*(1+$M84)*$ES84,CN84)</f>
        <v>0</v>
      </c>
      <c r="DC84" s="53">
        <f>IF($G84="Labor Hours",CO84*$K84*(1+$M84)*$ES84,CO84)</f>
        <v>0</v>
      </c>
      <c r="DD84" s="53">
        <f>IF($G84="Labor Hours",CP84*$K84*(1+$M84)*$ES84,CP84)</f>
        <v>0</v>
      </c>
      <c r="DE84" s="10">
        <f t="shared" si="141"/>
        <v>0</v>
      </c>
      <c r="DF84" s="54">
        <f t="shared" si="142"/>
        <v>0</v>
      </c>
      <c r="DG84" s="10">
        <f t="shared" si="143"/>
        <v>0</v>
      </c>
      <c r="DH84" s="53" cm="1">
        <f t="array" aca="1" ref="DH84" ca="1">DE84*CELL("contents",$Q84)</f>
        <v>0</v>
      </c>
      <c r="DI84" s="53" cm="1">
        <f t="array" aca="1" ref="DI84" ca="1">DF84*CELL("contents",$Q84)</f>
        <v>0</v>
      </c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>
        <f t="shared" si="144"/>
        <v>0</v>
      </c>
      <c r="DW84" s="51">
        <f t="shared" si="145"/>
        <v>0</v>
      </c>
      <c r="DX84" s="53">
        <f>IF($G84="Labor Hours",DJ84*$K84*(1+$M84)*$ET84,DJ84)</f>
        <v>0</v>
      </c>
      <c r="DY84" s="53">
        <f>IF($G84="Labor Hours",DK84*$K84*(1+$M84)*$ET84,DK84)</f>
        <v>0</v>
      </c>
      <c r="DZ84" s="53">
        <f>IF($G84="Labor Hours",DL84*$K84*(1+$M84)*$ET84,DL84)</f>
        <v>0</v>
      </c>
      <c r="EA84" s="53">
        <f>IF($G84="Labor Hours",DM84*$K84*(1+$M84)*$ET84,DM84)</f>
        <v>0</v>
      </c>
      <c r="EB84" s="53">
        <f>IF($G84="Labor Hours",DN84*$K84*(1+$M84)*$ET84,DN84)</f>
        <v>0</v>
      </c>
      <c r="EC84" s="53">
        <f>IF($G84="Labor Hours",DO84*$K84*(1+$M84)*$ET84,DO84)</f>
        <v>0</v>
      </c>
      <c r="ED84" s="53">
        <f>IF($G84="Labor Hours",DP84*$K84*(1+$M84)*$ET84,DP84)</f>
        <v>0</v>
      </c>
      <c r="EE84" s="53">
        <f>IF($G84="Labor Hours",DQ84*$K84*(1+$M84)*$ET84,DQ84)</f>
        <v>0</v>
      </c>
      <c r="EF84" s="53">
        <f>IF($G84="Labor Hours",DR84*$K84*(1+$M84)*$ET84,DR84)</f>
        <v>0</v>
      </c>
      <c r="EG84" s="53">
        <f>IF($G84="Labor Hours",DS84*$K84*(1+$M84)*$ET84,DS84)</f>
        <v>0</v>
      </c>
      <c r="EH84" s="53">
        <f>IF($G84="Labor Hours",DT84*$K84*(1+$M84)*$ET84,DT84)</f>
        <v>0</v>
      </c>
      <c r="EI84" s="53">
        <f>IF($G84="Labor Hours",DU84*$K84*(1+$M84)*$ET84,DU84)</f>
        <v>0</v>
      </c>
      <c r="EJ84" s="10">
        <f t="shared" si="146"/>
        <v>0</v>
      </c>
      <c r="EK84" s="54">
        <f t="shared" si="147"/>
        <v>0</v>
      </c>
      <c r="EL84" s="10">
        <f t="shared" si="148"/>
        <v>0</v>
      </c>
      <c r="EM84" s="53" cm="1">
        <f t="array" aca="1" ref="EM84" ca="1">EJ84*CELL("contents",$Q84)</f>
        <v>0</v>
      </c>
      <c r="EN84" s="53" cm="1">
        <f t="array" aca="1" ref="EN84" ca="1">EK84*CELL("contents",$Q84)</f>
        <v>0</v>
      </c>
      <c r="EO84" s="11">
        <f t="shared" si="149"/>
        <v>4590</v>
      </c>
      <c r="EP84" s="2">
        <v>1</v>
      </c>
      <c r="EQ84" s="2">
        <f t="shared" ref="EQ84:ET84" si="154">EP84*1.0215</f>
        <v>1.0215000000000001</v>
      </c>
      <c r="ER84" s="2">
        <f t="shared" si="154"/>
        <v>1.0434622500000001</v>
      </c>
      <c r="ES84" s="2">
        <f t="shared" si="154"/>
        <v>1.0658966883750003</v>
      </c>
      <c r="ET84" s="2">
        <f t="shared" si="154"/>
        <v>1.0888134671750629</v>
      </c>
      <c r="EU84" s="53">
        <f>IF($G84="Labor Hours",$K84*$AG84*EQ84,0)</f>
        <v>0</v>
      </c>
      <c r="EV84" s="53">
        <f t="shared" si="151"/>
        <v>0</v>
      </c>
      <c r="EW84" s="69">
        <f>IF($G84="Labor Hours",$K84*$CQ84*ES84,0)</f>
        <v>0</v>
      </c>
      <c r="EX84" s="69">
        <f>IF($G84="Labor Hours",$K84*$DV84*ET84,0)</f>
        <v>0</v>
      </c>
      <c r="EY84" s="9">
        <f t="shared" si="153"/>
        <v>0</v>
      </c>
      <c r="EZ84" s="9">
        <f t="shared" si="128"/>
        <v>0</v>
      </c>
      <c r="FA84" s="9">
        <f t="shared" si="129"/>
        <v>0</v>
      </c>
      <c r="FB84" s="9">
        <f t="shared" si="130"/>
        <v>0</v>
      </c>
      <c r="FC84" t="s">
        <v>1534</v>
      </c>
    </row>
    <row r="85" spans="1:159" x14ac:dyDescent="0.25">
      <c r="A85" s="18">
        <v>1.2</v>
      </c>
      <c r="B85" s="27" t="s">
        <v>335</v>
      </c>
      <c r="C85" s="14" t="s">
        <v>157</v>
      </c>
      <c r="D85" s="2" t="s">
        <v>336</v>
      </c>
      <c r="E85" s="21" t="s">
        <v>337</v>
      </c>
      <c r="F85" s="2"/>
      <c r="G85" s="4" t="s">
        <v>267</v>
      </c>
      <c r="H85" s="6" t="s">
        <v>267</v>
      </c>
      <c r="I85" s="4"/>
      <c r="J85" s="7" t="s">
        <v>261</v>
      </c>
      <c r="K85" s="75"/>
      <c r="L85" s="80">
        <v>1</v>
      </c>
      <c r="M85" s="56">
        <v>0</v>
      </c>
      <c r="N85" s="86">
        <v>0.53</v>
      </c>
      <c r="O85" s="6" t="s">
        <v>155</v>
      </c>
      <c r="P85" s="2" t="s">
        <v>173</v>
      </c>
      <c r="Q85" s="216">
        <f>VLOOKUP(P85,Contingencies!$A$2:$D$7,4,FALSE)</f>
        <v>0.125</v>
      </c>
      <c r="R85" s="53">
        <f t="shared" si="111"/>
        <v>392.44499999999999</v>
      </c>
      <c r="S85" s="67">
        <f t="shared" si="112"/>
        <v>207.99585000000002</v>
      </c>
      <c r="T85" s="4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f>IF(G85="Labor Hours",SUM(U85:AF85),0)</f>
        <v>0</v>
      </c>
      <c r="AH85" s="51">
        <f t="shared" si="131"/>
        <v>0</v>
      </c>
      <c r="AI85" s="53">
        <f>IF($G85="Labor Hours",U85*$K85*(1+$M85)*$EQ85,U85)</f>
        <v>0</v>
      </c>
      <c r="AJ85" s="53">
        <f>IF($G85="Labor Hours",V85*$K85*(1+$M85)*$EQ85,V85)</f>
        <v>0</v>
      </c>
      <c r="AK85" s="53">
        <f>IF($G85="Labor Hours",W85*$K85*(1+$M85)*$EQ85,W85)</f>
        <v>0</v>
      </c>
      <c r="AL85" s="53">
        <f>IF($G85="Labor Hours",X85*$K85*(1+$M85)*$EQ85,X85)</f>
        <v>0</v>
      </c>
      <c r="AM85" s="53">
        <f>IF($G85="Labor Hours",Y85*$K85*(1+$M85)*$EQ85,Y85)</f>
        <v>0</v>
      </c>
      <c r="AN85" s="53">
        <f>IF($G85="Labor Hours",Z85*$K85*(1+$M85)*$EQ85,Z85)</f>
        <v>0</v>
      </c>
      <c r="AO85" s="53">
        <f>IF($G85="Labor Hours",AA85*$K85*(1+$M85)*$EQ85,AA85)</f>
        <v>0</v>
      </c>
      <c r="AP85" s="53">
        <f>IF($G85="Labor Hours",AB85*$K85*(1+$M85)*$EQ85,AB85)</f>
        <v>0</v>
      </c>
      <c r="AQ85" s="53">
        <f>IF($G85="Labor Hours",AC85*$K85*(1+$M85)*$EQ85,AC85)</f>
        <v>0</v>
      </c>
      <c r="AR85" s="53">
        <f>IF($G85="Labor Hours",AD85*$K85*(1+$M85)*$EQ85,AD85)</f>
        <v>0</v>
      </c>
      <c r="AS85" s="53">
        <f>IF($G85="Labor Hours",AE85*$K85*(1+$M85)*$EQ85,AE85)</f>
        <v>0</v>
      </c>
      <c r="AT85" s="53">
        <f>IF($G85="Labor Hours",AF85*$K85*(1+$M85)*$EQ85,AF85)</f>
        <v>0</v>
      </c>
      <c r="AU85" s="10">
        <f t="shared" si="132"/>
        <v>0</v>
      </c>
      <c r="AV85" s="54">
        <f>IF(G85="CapEx",0,AU85*N85)</f>
        <v>0</v>
      </c>
      <c r="AW85" s="10">
        <f t="shared" si="133"/>
        <v>0</v>
      </c>
      <c r="AX85" s="53" cm="1">
        <f t="array" aca="1" ref="AX85" ca="1">AU85*CELL("contents",$Q85)</f>
        <v>0</v>
      </c>
      <c r="AY85" s="53" cm="1">
        <f t="array" aca="1" ref="AY85" ca="1">AV85*CELL("contents",$Q85)</f>
        <v>0</v>
      </c>
      <c r="AZ85" s="14">
        <v>2052</v>
      </c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>
        <f t="shared" si="134"/>
        <v>0</v>
      </c>
      <c r="BM85" s="51">
        <f t="shared" si="135"/>
        <v>0</v>
      </c>
      <c r="BN85" s="53">
        <f>IF($G85="Labor Hours",AZ85*$K85*(1+$M85)*$ER85,AZ85)</f>
        <v>2052</v>
      </c>
      <c r="BO85" s="53">
        <f>IF($G85="Labor Hours",BA85*$K85*(1+$M85)*$ER85,BA85)</f>
        <v>0</v>
      </c>
      <c r="BP85" s="53">
        <f>IF($G85="Labor Hours",BB85*$K85*(1+$M85)*$ER85,BB85)</f>
        <v>0</v>
      </c>
      <c r="BQ85" s="53">
        <f>IF($G85="Labor Hours",BC85*$K85*(1+$M85)*$ER85,BC85)</f>
        <v>0</v>
      </c>
      <c r="BR85" s="53">
        <f>IF($G85="Labor Hours",BD85*$K85*(1+$M85)*$ER85,BD85)</f>
        <v>0</v>
      </c>
      <c r="BS85" s="53">
        <f>IF($G85="Labor Hours",BE85*$K85*(1+$M85)*$ER85,BE85)</f>
        <v>0</v>
      </c>
      <c r="BT85" s="53">
        <f>IF($G85="Labor Hours",BF85*$K85*(1+$M85)*$ER85,BF85)</f>
        <v>0</v>
      </c>
      <c r="BU85" s="53">
        <f>IF($G85="Labor Hours",BG85*$K85*(1+$M85)*$ER85,BG85)</f>
        <v>0</v>
      </c>
      <c r="BV85" s="53">
        <f>IF($G85="Labor Hours",BH85*$K85*(1+$M85)*$ER85,BH85)</f>
        <v>0</v>
      </c>
      <c r="BW85" s="53">
        <f>IF($G85="Labor Hours",BI85*$K85*(1+$M85)*$ER85,BI85)</f>
        <v>0</v>
      </c>
      <c r="BX85" s="53">
        <f>IF($G85="Labor Hours",BJ85*$K85*(1+$M85)*$ER85,BJ85)</f>
        <v>0</v>
      </c>
      <c r="BY85" s="53">
        <f>IF($G85="Labor Hours",BK85*$K85*(1+$M85)*$ER85,BK85)</f>
        <v>0</v>
      </c>
      <c r="BZ85" s="10">
        <f t="shared" si="136"/>
        <v>2052</v>
      </c>
      <c r="CA85" s="54">
        <f t="shared" si="137"/>
        <v>1087.56</v>
      </c>
      <c r="CB85" s="10">
        <f t="shared" si="138"/>
        <v>3139.56</v>
      </c>
      <c r="CC85" s="53" cm="1">
        <f t="array" aca="1" ref="CC85" ca="1">BZ85*CELL("contents",$Q85)</f>
        <v>256.5</v>
      </c>
      <c r="CD85" s="53" cm="1">
        <f t="array" aca="1" ref="CD85" ca="1">CA85*CELL("contents",$Q85)</f>
        <v>135.94499999999999</v>
      </c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>
        <f t="shared" si="139"/>
        <v>0</v>
      </c>
      <c r="CR85" s="51">
        <f t="shared" si="140"/>
        <v>0</v>
      </c>
      <c r="CS85" s="53">
        <f>IF($G85="Labor Hours",CE85*$K85*(1+$M85)*$ES85,CE85)</f>
        <v>0</v>
      </c>
      <c r="CT85" s="53">
        <f>IF($G85="Labor Hours",CF85*$K85*(1+$M85)*$ES85,CF85)</f>
        <v>0</v>
      </c>
      <c r="CU85" s="53">
        <f>IF($G85="Labor Hours",CG85*$K85*(1+$M85)*$ES85,CG85)</f>
        <v>0</v>
      </c>
      <c r="CV85" s="53">
        <f>IF($G85="Labor Hours",CH85*$K85*(1+$M85)*$ES85,CH85)</f>
        <v>0</v>
      </c>
      <c r="CW85" s="53">
        <f>IF($G85="Labor Hours",CI85*$K85*(1+$M85)*$ES85,CI85)</f>
        <v>0</v>
      </c>
      <c r="CX85" s="53">
        <f>IF($G85="Labor Hours",CJ85*$K85*(1+$M85)*$ES85,CJ85)</f>
        <v>0</v>
      </c>
      <c r="CY85" s="53">
        <f>IF($G85="Labor Hours",CK85*$K85*(1+$M85)*$ES85,CK85)</f>
        <v>0</v>
      </c>
      <c r="CZ85" s="53">
        <f>IF($G85="Labor Hours",CL85*$K85*(1+$M85)*$ES85,CL85)</f>
        <v>0</v>
      </c>
      <c r="DA85" s="53">
        <f>IF($G85="Labor Hours",CM85*$K85*(1+$M85)*$ES85,CM85)</f>
        <v>0</v>
      </c>
      <c r="DB85" s="53">
        <f>IF($G85="Labor Hours",CN85*$K85*(1+$M85)*$ES85,CN85)</f>
        <v>0</v>
      </c>
      <c r="DC85" s="53">
        <f>IF($G85="Labor Hours",CO85*$K85*(1+$M85)*$ES85,CO85)</f>
        <v>0</v>
      </c>
      <c r="DD85" s="53">
        <f>IF($G85="Labor Hours",CP85*$K85*(1+$M85)*$ES85,CP85)</f>
        <v>0</v>
      </c>
      <c r="DE85" s="10">
        <f t="shared" si="141"/>
        <v>0</v>
      </c>
      <c r="DF85" s="54">
        <f t="shared" si="142"/>
        <v>0</v>
      </c>
      <c r="DG85" s="10">
        <f t="shared" si="143"/>
        <v>0</v>
      </c>
      <c r="DH85" s="53" cm="1">
        <f t="array" aca="1" ref="DH85" ca="1">DE85*CELL("contents",$Q85)</f>
        <v>0</v>
      </c>
      <c r="DI85" s="53" cm="1">
        <f t="array" aca="1" ref="DI85" ca="1">DF85*CELL("contents",$Q85)</f>
        <v>0</v>
      </c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>
        <f t="shared" si="144"/>
        <v>0</v>
      </c>
      <c r="DW85" s="51">
        <f t="shared" si="145"/>
        <v>0</v>
      </c>
      <c r="DX85" s="53">
        <f>IF($G85="Labor Hours",DJ85*$K85*(1+$M85)*$ET85,DJ85)</f>
        <v>0</v>
      </c>
      <c r="DY85" s="53">
        <f>IF($G85="Labor Hours",DK85*$K85*(1+$M85)*$ET85,DK85)</f>
        <v>0</v>
      </c>
      <c r="DZ85" s="53">
        <f>IF($G85="Labor Hours",DL85*$K85*(1+$M85)*$ET85,DL85)</f>
        <v>0</v>
      </c>
      <c r="EA85" s="53">
        <f>IF($G85="Labor Hours",DM85*$K85*(1+$M85)*$ET85,DM85)</f>
        <v>0</v>
      </c>
      <c r="EB85" s="53">
        <f>IF($G85="Labor Hours",DN85*$K85*(1+$M85)*$ET85,DN85)</f>
        <v>0</v>
      </c>
      <c r="EC85" s="53">
        <f>IF($G85="Labor Hours",DO85*$K85*(1+$M85)*$ET85,DO85)</f>
        <v>0</v>
      </c>
      <c r="ED85" s="53">
        <f>IF($G85="Labor Hours",DP85*$K85*(1+$M85)*$ET85,DP85)</f>
        <v>0</v>
      </c>
      <c r="EE85" s="53">
        <f>IF($G85="Labor Hours",DQ85*$K85*(1+$M85)*$ET85,DQ85)</f>
        <v>0</v>
      </c>
      <c r="EF85" s="53">
        <f>IF($G85="Labor Hours",DR85*$K85*(1+$M85)*$ET85,DR85)</f>
        <v>0</v>
      </c>
      <c r="EG85" s="53">
        <f>IF($G85="Labor Hours",DS85*$K85*(1+$M85)*$ET85,DS85)</f>
        <v>0</v>
      </c>
      <c r="EH85" s="53">
        <f>IF($G85="Labor Hours",DT85*$K85*(1+$M85)*$ET85,DT85)</f>
        <v>0</v>
      </c>
      <c r="EI85" s="53">
        <f>IF($G85="Labor Hours",DU85*$K85*(1+$M85)*$ET85,DU85)</f>
        <v>0</v>
      </c>
      <c r="EJ85" s="10">
        <f t="shared" si="146"/>
        <v>0</v>
      </c>
      <c r="EK85" s="54">
        <f t="shared" si="147"/>
        <v>0</v>
      </c>
      <c r="EL85" s="10">
        <f t="shared" si="148"/>
        <v>0</v>
      </c>
      <c r="EM85" s="53" cm="1">
        <f t="array" aca="1" ref="EM85" ca="1">EJ85*CELL("contents",$Q85)</f>
        <v>0</v>
      </c>
      <c r="EN85" s="53" cm="1">
        <f t="array" aca="1" ref="EN85" ca="1">EK85*CELL("contents",$Q85)</f>
        <v>0</v>
      </c>
      <c r="EO85" s="11">
        <f t="shared" si="149"/>
        <v>3139.56</v>
      </c>
      <c r="EP85" s="2">
        <v>1</v>
      </c>
      <c r="EQ85" s="2">
        <f t="shared" ref="EQ85:ET85" si="155">EP85*1.0215</f>
        <v>1.0215000000000001</v>
      </c>
      <c r="ER85" s="2">
        <f t="shared" si="155"/>
        <v>1.0434622500000001</v>
      </c>
      <c r="ES85" s="2">
        <f t="shared" si="155"/>
        <v>1.0658966883750003</v>
      </c>
      <c r="ET85" s="2">
        <f t="shared" si="155"/>
        <v>1.0888134671750629</v>
      </c>
      <c r="EU85" s="53">
        <f>IF($G85="Labor Hours",$K85*$AG85*EQ85,0)</f>
        <v>0</v>
      </c>
      <c r="EV85" s="53">
        <f t="shared" si="151"/>
        <v>0</v>
      </c>
      <c r="EW85" s="69">
        <f>IF($G85="Labor Hours",$K85*$CQ85*ES85,0)</f>
        <v>0</v>
      </c>
      <c r="EX85" s="69">
        <f>IF($G85="Labor Hours",$K85*$DV85*ET85,0)</f>
        <v>0</v>
      </c>
      <c r="EY85" s="9">
        <f t="shared" si="153"/>
        <v>0</v>
      </c>
      <c r="EZ85" s="9">
        <f t="shared" si="128"/>
        <v>0</v>
      </c>
      <c r="FA85" s="9">
        <f t="shared" si="129"/>
        <v>0</v>
      </c>
      <c r="FB85" s="9">
        <f t="shared" si="130"/>
        <v>0</v>
      </c>
      <c r="FC85" t="s">
        <v>1534</v>
      </c>
    </row>
    <row r="86" spans="1:159" x14ac:dyDescent="0.25">
      <c r="A86" s="18">
        <v>1.2</v>
      </c>
      <c r="B86" s="27" t="s">
        <v>338</v>
      </c>
      <c r="C86" s="14" t="s">
        <v>157</v>
      </c>
      <c r="D86" s="2" t="s">
        <v>339</v>
      </c>
      <c r="E86" s="21" t="s">
        <v>340</v>
      </c>
      <c r="F86" s="2"/>
      <c r="G86" s="4" t="s">
        <v>267</v>
      </c>
      <c r="H86" s="6" t="s">
        <v>267</v>
      </c>
      <c r="I86" s="4"/>
      <c r="J86" s="7" t="s">
        <v>261</v>
      </c>
      <c r="K86" s="75"/>
      <c r="L86" s="80">
        <v>1</v>
      </c>
      <c r="M86" s="56">
        <v>0</v>
      </c>
      <c r="N86" s="86">
        <v>0.53</v>
      </c>
      <c r="O86" s="6" t="s">
        <v>155</v>
      </c>
      <c r="P86" s="2" t="s">
        <v>173</v>
      </c>
      <c r="Q86" s="216">
        <f>VLOOKUP(P86,Contingencies!$A$2:$D$7,4,FALSE)</f>
        <v>0.125</v>
      </c>
      <c r="R86" s="53">
        <f t="shared" si="111"/>
        <v>99.45</v>
      </c>
      <c r="S86" s="67">
        <f t="shared" si="112"/>
        <v>52.708500000000001</v>
      </c>
      <c r="T86" s="4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f>IF(G86="Labor Hours",SUM(U86:AF86),0)</f>
        <v>0</v>
      </c>
      <c r="AH86" s="51">
        <f t="shared" si="131"/>
        <v>0</v>
      </c>
      <c r="AI86" s="53">
        <f>IF($G86="Labor Hours",U86*$K86*(1+$M86)*$EQ86,U86)</f>
        <v>0</v>
      </c>
      <c r="AJ86" s="53">
        <f>IF($G86="Labor Hours",V86*$K86*(1+$M86)*$EQ86,V86)</f>
        <v>0</v>
      </c>
      <c r="AK86" s="53">
        <f>IF($G86="Labor Hours",W86*$K86*(1+$M86)*$EQ86,W86)</f>
        <v>0</v>
      </c>
      <c r="AL86" s="53">
        <f>IF($G86="Labor Hours",X86*$K86*(1+$M86)*$EQ86,X86)</f>
        <v>0</v>
      </c>
      <c r="AM86" s="53">
        <f>IF($G86="Labor Hours",Y86*$K86*(1+$M86)*$EQ86,Y86)</f>
        <v>0</v>
      </c>
      <c r="AN86" s="53">
        <f>IF($G86="Labor Hours",Z86*$K86*(1+$M86)*$EQ86,Z86)</f>
        <v>0</v>
      </c>
      <c r="AO86" s="53">
        <f>IF($G86="Labor Hours",AA86*$K86*(1+$M86)*$EQ86,AA86)</f>
        <v>0</v>
      </c>
      <c r="AP86" s="53">
        <f>IF($G86="Labor Hours",AB86*$K86*(1+$M86)*$EQ86,AB86)</f>
        <v>0</v>
      </c>
      <c r="AQ86" s="53">
        <f>IF($G86="Labor Hours",AC86*$K86*(1+$M86)*$EQ86,AC86)</f>
        <v>0</v>
      </c>
      <c r="AR86" s="53">
        <f>IF($G86="Labor Hours",AD86*$K86*(1+$M86)*$EQ86,AD86)</f>
        <v>0</v>
      </c>
      <c r="AS86" s="53">
        <f>IF($G86="Labor Hours",AE86*$K86*(1+$M86)*$EQ86,AE86)</f>
        <v>0</v>
      </c>
      <c r="AT86" s="53">
        <f>IF($G86="Labor Hours",AF86*$K86*(1+$M86)*$EQ86,AF86)</f>
        <v>0</v>
      </c>
      <c r="AU86" s="10">
        <f t="shared" si="132"/>
        <v>0</v>
      </c>
      <c r="AV86" s="54">
        <f>IF(G86="CapEx",0,AU86*N86)</f>
        <v>0</v>
      </c>
      <c r="AW86" s="10">
        <f t="shared" si="133"/>
        <v>0</v>
      </c>
      <c r="AX86" s="53" cm="1">
        <f t="array" aca="1" ref="AX86" ca="1">AU86*CELL("contents",$Q86)</f>
        <v>0</v>
      </c>
      <c r="AY86" s="53" cm="1">
        <f t="array" aca="1" ref="AY86" ca="1">AV86*CELL("contents",$Q86)</f>
        <v>0</v>
      </c>
      <c r="AZ86" s="14">
        <v>520</v>
      </c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>
        <f t="shared" si="134"/>
        <v>0</v>
      </c>
      <c r="BM86" s="51">
        <f t="shared" si="135"/>
        <v>0</v>
      </c>
      <c r="BN86" s="53">
        <f>IF($G86="Labor Hours",AZ86*$K86*(1+$M86)*$ER86,AZ86)</f>
        <v>520</v>
      </c>
      <c r="BO86" s="53">
        <f>IF($G86="Labor Hours",BA86*$K86*(1+$M86)*$ER86,BA86)</f>
        <v>0</v>
      </c>
      <c r="BP86" s="53">
        <f>IF($G86="Labor Hours",BB86*$K86*(1+$M86)*$ER86,BB86)</f>
        <v>0</v>
      </c>
      <c r="BQ86" s="53">
        <f>IF($G86="Labor Hours",BC86*$K86*(1+$M86)*$ER86,BC86)</f>
        <v>0</v>
      </c>
      <c r="BR86" s="53">
        <f>IF($G86="Labor Hours",BD86*$K86*(1+$M86)*$ER86,BD86)</f>
        <v>0</v>
      </c>
      <c r="BS86" s="53">
        <f>IF($G86="Labor Hours",BE86*$K86*(1+$M86)*$ER86,BE86)</f>
        <v>0</v>
      </c>
      <c r="BT86" s="53">
        <f>IF($G86="Labor Hours",BF86*$K86*(1+$M86)*$ER86,BF86)</f>
        <v>0</v>
      </c>
      <c r="BU86" s="53">
        <f>IF($G86="Labor Hours",BG86*$K86*(1+$M86)*$ER86,BG86)</f>
        <v>0</v>
      </c>
      <c r="BV86" s="53">
        <f>IF($G86="Labor Hours",BH86*$K86*(1+$M86)*$ER86,BH86)</f>
        <v>0</v>
      </c>
      <c r="BW86" s="53">
        <f>IF($G86="Labor Hours",BI86*$K86*(1+$M86)*$ER86,BI86)</f>
        <v>0</v>
      </c>
      <c r="BX86" s="53">
        <f>IF($G86="Labor Hours",BJ86*$K86*(1+$M86)*$ER86,BJ86)</f>
        <v>0</v>
      </c>
      <c r="BY86" s="53">
        <f>IF($G86="Labor Hours",BK86*$K86*(1+$M86)*$ER86,BK86)</f>
        <v>0</v>
      </c>
      <c r="BZ86" s="10">
        <f t="shared" si="136"/>
        <v>520</v>
      </c>
      <c r="CA86" s="54">
        <f t="shared" si="137"/>
        <v>275.60000000000002</v>
      </c>
      <c r="CB86" s="10">
        <f t="shared" si="138"/>
        <v>795.6</v>
      </c>
      <c r="CC86" s="53" cm="1">
        <f t="array" aca="1" ref="CC86" ca="1">BZ86*CELL("contents",$Q86)</f>
        <v>65</v>
      </c>
      <c r="CD86" s="53" cm="1">
        <f t="array" aca="1" ref="CD86" ca="1">CA86*CELL("contents",$Q86)</f>
        <v>34.450000000000003</v>
      </c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>
        <f t="shared" si="139"/>
        <v>0</v>
      </c>
      <c r="CR86" s="51">
        <f t="shared" si="140"/>
        <v>0</v>
      </c>
      <c r="CS86" s="53">
        <f>IF($G86="Labor Hours",CE86*$K86*(1+$M86)*$ES86,CE86)</f>
        <v>0</v>
      </c>
      <c r="CT86" s="53">
        <f>IF($G86="Labor Hours",CF86*$K86*(1+$M86)*$ES86,CF86)</f>
        <v>0</v>
      </c>
      <c r="CU86" s="53">
        <f>IF($G86="Labor Hours",CG86*$K86*(1+$M86)*$ES86,CG86)</f>
        <v>0</v>
      </c>
      <c r="CV86" s="53">
        <f>IF($G86="Labor Hours",CH86*$K86*(1+$M86)*$ES86,CH86)</f>
        <v>0</v>
      </c>
      <c r="CW86" s="53">
        <f>IF($G86="Labor Hours",CI86*$K86*(1+$M86)*$ES86,CI86)</f>
        <v>0</v>
      </c>
      <c r="CX86" s="53">
        <f>IF($G86="Labor Hours",CJ86*$K86*(1+$M86)*$ES86,CJ86)</f>
        <v>0</v>
      </c>
      <c r="CY86" s="53">
        <f>IF($G86="Labor Hours",CK86*$K86*(1+$M86)*$ES86,CK86)</f>
        <v>0</v>
      </c>
      <c r="CZ86" s="53">
        <f>IF($G86="Labor Hours",CL86*$K86*(1+$M86)*$ES86,CL86)</f>
        <v>0</v>
      </c>
      <c r="DA86" s="53">
        <f>IF($G86="Labor Hours",CM86*$K86*(1+$M86)*$ES86,CM86)</f>
        <v>0</v>
      </c>
      <c r="DB86" s="53">
        <f>IF($G86="Labor Hours",CN86*$K86*(1+$M86)*$ES86,CN86)</f>
        <v>0</v>
      </c>
      <c r="DC86" s="53">
        <f>IF($G86="Labor Hours",CO86*$K86*(1+$M86)*$ES86,CO86)</f>
        <v>0</v>
      </c>
      <c r="DD86" s="53">
        <f>IF($G86="Labor Hours",CP86*$K86*(1+$M86)*$ES86,CP86)</f>
        <v>0</v>
      </c>
      <c r="DE86" s="10">
        <f t="shared" si="141"/>
        <v>0</v>
      </c>
      <c r="DF86" s="54">
        <f t="shared" si="142"/>
        <v>0</v>
      </c>
      <c r="DG86" s="10">
        <f t="shared" si="143"/>
        <v>0</v>
      </c>
      <c r="DH86" s="53" cm="1">
        <f t="array" aca="1" ref="DH86" ca="1">DE86*CELL("contents",$Q86)</f>
        <v>0</v>
      </c>
      <c r="DI86" s="53" cm="1">
        <f t="array" aca="1" ref="DI86" ca="1">DF86*CELL("contents",$Q86)</f>
        <v>0</v>
      </c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>
        <f t="shared" si="144"/>
        <v>0</v>
      </c>
      <c r="DW86" s="51">
        <f t="shared" si="145"/>
        <v>0</v>
      </c>
      <c r="DX86" s="53">
        <f>IF($G86="Labor Hours",DJ86*$K86*(1+$M86)*$ET86,DJ86)</f>
        <v>0</v>
      </c>
      <c r="DY86" s="53">
        <f>IF($G86="Labor Hours",DK86*$K86*(1+$M86)*$ET86,DK86)</f>
        <v>0</v>
      </c>
      <c r="DZ86" s="53">
        <f>IF($G86="Labor Hours",DL86*$K86*(1+$M86)*$ET86,DL86)</f>
        <v>0</v>
      </c>
      <c r="EA86" s="53">
        <f>IF($G86="Labor Hours",DM86*$K86*(1+$M86)*$ET86,DM86)</f>
        <v>0</v>
      </c>
      <c r="EB86" s="53">
        <f>IF($G86="Labor Hours",DN86*$K86*(1+$M86)*$ET86,DN86)</f>
        <v>0</v>
      </c>
      <c r="EC86" s="53">
        <f>IF($G86="Labor Hours",DO86*$K86*(1+$M86)*$ET86,DO86)</f>
        <v>0</v>
      </c>
      <c r="ED86" s="53">
        <f>IF($G86="Labor Hours",DP86*$K86*(1+$M86)*$ET86,DP86)</f>
        <v>0</v>
      </c>
      <c r="EE86" s="53">
        <f>IF($G86="Labor Hours",DQ86*$K86*(1+$M86)*$ET86,DQ86)</f>
        <v>0</v>
      </c>
      <c r="EF86" s="53">
        <f>IF($G86="Labor Hours",DR86*$K86*(1+$M86)*$ET86,DR86)</f>
        <v>0</v>
      </c>
      <c r="EG86" s="53">
        <f>IF($G86="Labor Hours",DS86*$K86*(1+$M86)*$ET86,DS86)</f>
        <v>0</v>
      </c>
      <c r="EH86" s="53">
        <f>IF($G86="Labor Hours",DT86*$K86*(1+$M86)*$ET86,DT86)</f>
        <v>0</v>
      </c>
      <c r="EI86" s="53">
        <f>IF($G86="Labor Hours",DU86*$K86*(1+$M86)*$ET86,DU86)</f>
        <v>0</v>
      </c>
      <c r="EJ86" s="10">
        <f t="shared" si="146"/>
        <v>0</v>
      </c>
      <c r="EK86" s="54">
        <f t="shared" si="147"/>
        <v>0</v>
      </c>
      <c r="EL86" s="10">
        <f t="shared" si="148"/>
        <v>0</v>
      </c>
      <c r="EM86" s="53" cm="1">
        <f t="array" aca="1" ref="EM86" ca="1">EJ86*CELL("contents",$Q86)</f>
        <v>0</v>
      </c>
      <c r="EN86" s="53" cm="1">
        <f t="array" aca="1" ref="EN86" ca="1">EK86*CELL("contents",$Q86)</f>
        <v>0</v>
      </c>
      <c r="EO86" s="11">
        <f t="shared" si="149"/>
        <v>795.6</v>
      </c>
      <c r="EP86" s="2">
        <v>1</v>
      </c>
      <c r="EQ86" s="2">
        <f t="shared" ref="EQ86:ET86" si="156">EP86*1.0215</f>
        <v>1.0215000000000001</v>
      </c>
      <c r="ER86" s="2">
        <f t="shared" si="156"/>
        <v>1.0434622500000001</v>
      </c>
      <c r="ES86" s="2">
        <f t="shared" si="156"/>
        <v>1.0658966883750003</v>
      </c>
      <c r="ET86" s="2">
        <f t="shared" si="156"/>
        <v>1.0888134671750629</v>
      </c>
      <c r="EU86" s="53">
        <f>IF($G86="Labor Hours",$K86*$AG86*EQ86,0)</f>
        <v>0</v>
      </c>
      <c r="EV86" s="53">
        <f t="shared" si="151"/>
        <v>0</v>
      </c>
      <c r="EW86" s="69">
        <f>IF($G86="Labor Hours",$K86*$CQ86*ES86,0)</f>
        <v>0</v>
      </c>
      <c r="EX86" s="69">
        <f>IF($G86="Labor Hours",$K86*$DV86*ET86,0)</f>
        <v>0</v>
      </c>
      <c r="EY86" s="9">
        <f t="shared" si="153"/>
        <v>0</v>
      </c>
      <c r="EZ86" s="9">
        <f t="shared" si="128"/>
        <v>0</v>
      </c>
      <c r="FA86" s="9">
        <f t="shared" si="129"/>
        <v>0</v>
      </c>
      <c r="FB86" s="9">
        <f t="shared" si="130"/>
        <v>0</v>
      </c>
      <c r="FC86" t="s">
        <v>1534</v>
      </c>
    </row>
    <row r="87" spans="1:159" ht="25.5" x14ac:dyDescent="0.25">
      <c r="A87" s="18">
        <v>1.2</v>
      </c>
      <c r="B87" s="27" t="s">
        <v>341</v>
      </c>
      <c r="C87" s="14" t="s">
        <v>157</v>
      </c>
      <c r="D87" s="2" t="s">
        <v>342</v>
      </c>
      <c r="E87" s="21" t="s">
        <v>343</v>
      </c>
      <c r="F87" s="2"/>
      <c r="G87" s="4" t="s">
        <v>267</v>
      </c>
      <c r="H87" s="6" t="s">
        <v>267</v>
      </c>
      <c r="I87" s="4"/>
      <c r="J87" s="7" t="s">
        <v>261</v>
      </c>
      <c r="K87" s="75"/>
      <c r="L87" s="80">
        <v>1</v>
      </c>
      <c r="M87" s="56">
        <v>0</v>
      </c>
      <c r="N87" s="86">
        <v>0.53</v>
      </c>
      <c r="O87" s="6" t="s">
        <v>155</v>
      </c>
      <c r="P87" s="2" t="s">
        <v>173</v>
      </c>
      <c r="Q87" s="216">
        <f>VLOOKUP(P87,Contingencies!$A$2:$D$7,4,FALSE)</f>
        <v>0.125</v>
      </c>
      <c r="R87" s="53">
        <f t="shared" si="111"/>
        <v>191.25</v>
      </c>
      <c r="S87" s="67">
        <f t="shared" si="112"/>
        <v>101.36250000000001</v>
      </c>
      <c r="T87" s="4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f>IF(G87="Labor Hours",SUM(U87:AF87),0)</f>
        <v>0</v>
      </c>
      <c r="AH87" s="51">
        <f t="shared" si="131"/>
        <v>0</v>
      </c>
      <c r="AI87" s="53">
        <f>IF($G87="Labor Hours",U87*$K87*(1+$M87)*$EQ87,U87)</f>
        <v>0</v>
      </c>
      <c r="AJ87" s="53">
        <f>IF($G87="Labor Hours",V87*$K87*(1+$M87)*$EQ87,V87)</f>
        <v>0</v>
      </c>
      <c r="AK87" s="53">
        <f>IF($G87="Labor Hours",W87*$K87*(1+$M87)*$EQ87,W87)</f>
        <v>0</v>
      </c>
      <c r="AL87" s="53">
        <f>IF($G87="Labor Hours",X87*$K87*(1+$M87)*$EQ87,X87)</f>
        <v>0</v>
      </c>
      <c r="AM87" s="53">
        <f>IF($G87="Labor Hours",Y87*$K87*(1+$M87)*$EQ87,Y87)</f>
        <v>0</v>
      </c>
      <c r="AN87" s="53">
        <f>IF($G87="Labor Hours",Z87*$K87*(1+$M87)*$EQ87,Z87)</f>
        <v>0</v>
      </c>
      <c r="AO87" s="53">
        <f>IF($G87="Labor Hours",AA87*$K87*(1+$M87)*$EQ87,AA87)</f>
        <v>0</v>
      </c>
      <c r="AP87" s="53">
        <f>IF($G87="Labor Hours",AB87*$K87*(1+$M87)*$EQ87,AB87)</f>
        <v>0</v>
      </c>
      <c r="AQ87" s="53">
        <f>IF($G87="Labor Hours",AC87*$K87*(1+$M87)*$EQ87,AC87)</f>
        <v>0</v>
      </c>
      <c r="AR87" s="53">
        <f>IF($G87="Labor Hours",AD87*$K87*(1+$M87)*$EQ87,AD87)</f>
        <v>0</v>
      </c>
      <c r="AS87" s="53">
        <f>IF($G87="Labor Hours",AE87*$K87*(1+$M87)*$EQ87,AE87)</f>
        <v>0</v>
      </c>
      <c r="AT87" s="53">
        <f>IF($G87="Labor Hours",AF87*$K87*(1+$M87)*$EQ87,AF87)</f>
        <v>0</v>
      </c>
      <c r="AU87" s="10">
        <f t="shared" si="132"/>
        <v>0</v>
      </c>
      <c r="AV87" s="54">
        <f>IF(G87="CapEx",0,AU87*N87)</f>
        <v>0</v>
      </c>
      <c r="AW87" s="10">
        <f t="shared" si="133"/>
        <v>0</v>
      </c>
      <c r="AX87" s="53" cm="1">
        <f t="array" aca="1" ref="AX87" ca="1">AU87*CELL("contents",$Q87)</f>
        <v>0</v>
      </c>
      <c r="AY87" s="53" cm="1">
        <f t="array" aca="1" ref="AY87" ca="1">AV87*CELL("contents",$Q87)</f>
        <v>0</v>
      </c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4">
        <v>1000</v>
      </c>
      <c r="BK87" s="2"/>
      <c r="BL87" s="2">
        <f t="shared" si="134"/>
        <v>0</v>
      </c>
      <c r="BM87" s="51">
        <f t="shared" si="135"/>
        <v>0</v>
      </c>
      <c r="BN87" s="53">
        <f>IF($G87="Labor Hours",AZ87*$K87*(1+$M87)*$ER87,AZ87)</f>
        <v>0</v>
      </c>
      <c r="BO87" s="53">
        <f>IF($G87="Labor Hours",BA87*$K87*(1+$M87)*$ER87,BA87)</f>
        <v>0</v>
      </c>
      <c r="BP87" s="53">
        <f>IF($G87="Labor Hours",BB87*$K87*(1+$M87)*$ER87,BB87)</f>
        <v>0</v>
      </c>
      <c r="BQ87" s="53">
        <f>IF($G87="Labor Hours",BC87*$K87*(1+$M87)*$ER87,BC87)</f>
        <v>0</v>
      </c>
      <c r="BR87" s="53">
        <f>IF($G87="Labor Hours",BD87*$K87*(1+$M87)*$ER87,BD87)</f>
        <v>0</v>
      </c>
      <c r="BS87" s="53">
        <f>IF($G87="Labor Hours",BE87*$K87*(1+$M87)*$ER87,BE87)</f>
        <v>0</v>
      </c>
      <c r="BT87" s="53">
        <f>IF($G87="Labor Hours",BF87*$K87*(1+$M87)*$ER87,BF87)</f>
        <v>0</v>
      </c>
      <c r="BU87" s="53">
        <f>IF($G87="Labor Hours",BG87*$K87*(1+$M87)*$ER87,BG87)</f>
        <v>0</v>
      </c>
      <c r="BV87" s="53">
        <f>IF($G87="Labor Hours",BH87*$K87*(1+$M87)*$ER87,BH87)</f>
        <v>0</v>
      </c>
      <c r="BW87" s="53">
        <f>IF($G87="Labor Hours",BI87*$K87*(1+$M87)*$ER87,BI87)</f>
        <v>0</v>
      </c>
      <c r="BX87" s="53">
        <f>IF($G87="Labor Hours",BJ87*$K87*(1+$M87)*$ER87,BJ87)</f>
        <v>1000</v>
      </c>
      <c r="BY87" s="53">
        <f>IF($G87="Labor Hours",BK87*$K87*(1+$M87)*$ER87,BK87)</f>
        <v>0</v>
      </c>
      <c r="BZ87" s="10">
        <f t="shared" si="136"/>
        <v>1000</v>
      </c>
      <c r="CA87" s="54">
        <f t="shared" si="137"/>
        <v>530</v>
      </c>
      <c r="CB87" s="10">
        <f t="shared" si="138"/>
        <v>1530</v>
      </c>
      <c r="CC87" s="53" cm="1">
        <f t="array" aca="1" ref="CC87" ca="1">BZ87*CELL("contents",$Q87)</f>
        <v>125</v>
      </c>
      <c r="CD87" s="53" cm="1">
        <f t="array" aca="1" ref="CD87" ca="1">CA87*CELL("contents",$Q87)</f>
        <v>66.25</v>
      </c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>
        <f t="shared" si="139"/>
        <v>0</v>
      </c>
      <c r="CR87" s="51">
        <f t="shared" si="140"/>
        <v>0</v>
      </c>
      <c r="CS87" s="53">
        <f>IF($G87="Labor Hours",CE87*$K87*(1+$M87)*$ES87,CE87)</f>
        <v>0</v>
      </c>
      <c r="CT87" s="53">
        <f>IF($G87="Labor Hours",CF87*$K87*(1+$M87)*$ES87,CF87)</f>
        <v>0</v>
      </c>
      <c r="CU87" s="53">
        <f>IF($G87="Labor Hours",CG87*$K87*(1+$M87)*$ES87,CG87)</f>
        <v>0</v>
      </c>
      <c r="CV87" s="53">
        <f>IF($G87="Labor Hours",CH87*$K87*(1+$M87)*$ES87,CH87)</f>
        <v>0</v>
      </c>
      <c r="CW87" s="53">
        <f>IF($G87="Labor Hours",CI87*$K87*(1+$M87)*$ES87,CI87)</f>
        <v>0</v>
      </c>
      <c r="CX87" s="53">
        <f>IF($G87="Labor Hours",CJ87*$K87*(1+$M87)*$ES87,CJ87)</f>
        <v>0</v>
      </c>
      <c r="CY87" s="53">
        <f>IF($G87="Labor Hours",CK87*$K87*(1+$M87)*$ES87,CK87)</f>
        <v>0</v>
      </c>
      <c r="CZ87" s="53">
        <f>IF($G87="Labor Hours",CL87*$K87*(1+$M87)*$ES87,CL87)</f>
        <v>0</v>
      </c>
      <c r="DA87" s="53">
        <f>IF($G87="Labor Hours",CM87*$K87*(1+$M87)*$ES87,CM87)</f>
        <v>0</v>
      </c>
      <c r="DB87" s="53">
        <f>IF($G87="Labor Hours",CN87*$K87*(1+$M87)*$ES87,CN87)</f>
        <v>0</v>
      </c>
      <c r="DC87" s="53">
        <f>IF($G87="Labor Hours",CO87*$K87*(1+$M87)*$ES87,CO87)</f>
        <v>0</v>
      </c>
      <c r="DD87" s="53">
        <f>IF($G87="Labor Hours",CP87*$K87*(1+$M87)*$ES87,CP87)</f>
        <v>0</v>
      </c>
      <c r="DE87" s="10">
        <f t="shared" si="141"/>
        <v>0</v>
      </c>
      <c r="DF87" s="54">
        <f t="shared" si="142"/>
        <v>0</v>
      </c>
      <c r="DG87" s="10">
        <f t="shared" si="143"/>
        <v>0</v>
      </c>
      <c r="DH87" s="53" cm="1">
        <f t="array" aca="1" ref="DH87" ca="1">DE87*CELL("contents",$Q87)</f>
        <v>0</v>
      </c>
      <c r="DI87" s="53" cm="1">
        <f t="array" aca="1" ref="DI87" ca="1">DF87*CELL("contents",$Q87)</f>
        <v>0</v>
      </c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>
        <f t="shared" si="144"/>
        <v>0</v>
      </c>
      <c r="DW87" s="51">
        <f t="shared" si="145"/>
        <v>0</v>
      </c>
      <c r="DX87" s="53">
        <f>IF($G87="Labor Hours",DJ87*$K87*(1+$M87)*$ET87,DJ87)</f>
        <v>0</v>
      </c>
      <c r="DY87" s="53">
        <f>IF($G87="Labor Hours",DK87*$K87*(1+$M87)*$ET87,DK87)</f>
        <v>0</v>
      </c>
      <c r="DZ87" s="53">
        <f>IF($G87="Labor Hours",DL87*$K87*(1+$M87)*$ET87,DL87)</f>
        <v>0</v>
      </c>
      <c r="EA87" s="53">
        <f>IF($G87="Labor Hours",DM87*$K87*(1+$M87)*$ET87,DM87)</f>
        <v>0</v>
      </c>
      <c r="EB87" s="53">
        <f>IF($G87="Labor Hours",DN87*$K87*(1+$M87)*$ET87,DN87)</f>
        <v>0</v>
      </c>
      <c r="EC87" s="53">
        <f>IF($G87="Labor Hours",DO87*$K87*(1+$M87)*$ET87,DO87)</f>
        <v>0</v>
      </c>
      <c r="ED87" s="53">
        <f>IF($G87="Labor Hours",DP87*$K87*(1+$M87)*$ET87,DP87)</f>
        <v>0</v>
      </c>
      <c r="EE87" s="53">
        <f>IF($G87="Labor Hours",DQ87*$K87*(1+$M87)*$ET87,DQ87)</f>
        <v>0</v>
      </c>
      <c r="EF87" s="53">
        <f>IF($G87="Labor Hours",DR87*$K87*(1+$M87)*$ET87,DR87)</f>
        <v>0</v>
      </c>
      <c r="EG87" s="53">
        <f>IF($G87="Labor Hours",DS87*$K87*(1+$M87)*$ET87,DS87)</f>
        <v>0</v>
      </c>
      <c r="EH87" s="53">
        <f>IF($G87="Labor Hours",DT87*$K87*(1+$M87)*$ET87,DT87)</f>
        <v>0</v>
      </c>
      <c r="EI87" s="53">
        <f>IF($G87="Labor Hours",DU87*$K87*(1+$M87)*$ET87,DU87)</f>
        <v>0</v>
      </c>
      <c r="EJ87" s="10">
        <f t="shared" si="146"/>
        <v>0</v>
      </c>
      <c r="EK87" s="54">
        <f t="shared" si="147"/>
        <v>0</v>
      </c>
      <c r="EL87" s="10">
        <f t="shared" si="148"/>
        <v>0</v>
      </c>
      <c r="EM87" s="53" cm="1">
        <f t="array" aca="1" ref="EM87" ca="1">EJ87*CELL("contents",$Q87)</f>
        <v>0</v>
      </c>
      <c r="EN87" s="53" cm="1">
        <f t="array" aca="1" ref="EN87" ca="1">EK87*CELL("contents",$Q87)</f>
        <v>0</v>
      </c>
      <c r="EO87" s="11">
        <f t="shared" si="149"/>
        <v>1530</v>
      </c>
      <c r="EP87" s="2">
        <v>1</v>
      </c>
      <c r="EQ87" s="2">
        <f t="shared" ref="EQ87:ET87" si="157">EP87*1.0215</f>
        <v>1.0215000000000001</v>
      </c>
      <c r="ER87" s="2">
        <f t="shared" si="157"/>
        <v>1.0434622500000001</v>
      </c>
      <c r="ES87" s="2">
        <f t="shared" si="157"/>
        <v>1.0658966883750003</v>
      </c>
      <c r="ET87" s="2">
        <f t="shared" si="157"/>
        <v>1.0888134671750629</v>
      </c>
      <c r="EU87" s="53">
        <f>IF($G87="Labor Hours",$K87*$AG87*EQ87,0)</f>
        <v>0</v>
      </c>
      <c r="EV87" s="53">
        <f t="shared" si="151"/>
        <v>0</v>
      </c>
      <c r="EW87" s="69">
        <f>IF($G87="Labor Hours",$K87*$CQ87*ES87,0)</f>
        <v>0</v>
      </c>
      <c r="EX87" s="69">
        <f>IF($G87="Labor Hours",$K87*$DV87*ET87,0)</f>
        <v>0</v>
      </c>
      <c r="EY87" s="9">
        <f t="shared" si="153"/>
        <v>0</v>
      </c>
      <c r="EZ87" s="9">
        <f t="shared" si="128"/>
        <v>0</v>
      </c>
      <c r="FA87" s="9">
        <f t="shared" si="129"/>
        <v>0</v>
      </c>
      <c r="FB87" s="9">
        <f t="shared" si="130"/>
        <v>0</v>
      </c>
      <c r="FC87" t="s">
        <v>1534</v>
      </c>
    </row>
    <row r="88" spans="1:159" x14ac:dyDescent="0.25">
      <c r="A88" s="18">
        <v>1.2</v>
      </c>
      <c r="B88" s="27" t="s">
        <v>344</v>
      </c>
      <c r="C88" s="14" t="s">
        <v>157</v>
      </c>
      <c r="D88" s="2" t="s">
        <v>345</v>
      </c>
      <c r="E88" s="21" t="s">
        <v>346</v>
      </c>
      <c r="F88" s="2"/>
      <c r="G88" s="4" t="s">
        <v>267</v>
      </c>
      <c r="H88" s="6" t="s">
        <v>267</v>
      </c>
      <c r="I88" s="4"/>
      <c r="J88" s="7" t="s">
        <v>261</v>
      </c>
      <c r="K88" s="75"/>
      <c r="L88" s="80">
        <v>1</v>
      </c>
      <c r="M88" s="56">
        <v>0</v>
      </c>
      <c r="N88" s="86">
        <v>0.53</v>
      </c>
      <c r="O88" s="6" t="s">
        <v>155</v>
      </c>
      <c r="P88" s="2" t="s">
        <v>173</v>
      </c>
      <c r="Q88" s="216">
        <f>VLOOKUP(P88,Contingencies!$A$2:$D$7,4,FALSE)</f>
        <v>0.125</v>
      </c>
      <c r="R88" s="53">
        <f t="shared" si="111"/>
        <v>191.25</v>
      </c>
      <c r="S88" s="67">
        <f t="shared" si="112"/>
        <v>101.36250000000001</v>
      </c>
      <c r="T88" s="4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f>IF(G88="Labor Hours",SUM(U88:AF88),0)</f>
        <v>0</v>
      </c>
      <c r="AH88" s="51">
        <f t="shared" si="131"/>
        <v>0</v>
      </c>
      <c r="AI88" s="53">
        <f>IF($G88="Labor Hours",U88*$K88*(1+$M88)*$EQ88,U88)</f>
        <v>0</v>
      </c>
      <c r="AJ88" s="53">
        <f>IF($G88="Labor Hours",V88*$K88*(1+$M88)*$EQ88,V88)</f>
        <v>0</v>
      </c>
      <c r="AK88" s="53">
        <f>IF($G88="Labor Hours",W88*$K88*(1+$M88)*$EQ88,W88)</f>
        <v>0</v>
      </c>
      <c r="AL88" s="53">
        <f>IF($G88="Labor Hours",X88*$K88*(1+$M88)*$EQ88,X88)</f>
        <v>0</v>
      </c>
      <c r="AM88" s="53">
        <f>IF($G88="Labor Hours",Y88*$K88*(1+$M88)*$EQ88,Y88)</f>
        <v>0</v>
      </c>
      <c r="AN88" s="53">
        <f>IF($G88="Labor Hours",Z88*$K88*(1+$M88)*$EQ88,Z88)</f>
        <v>0</v>
      </c>
      <c r="AO88" s="53">
        <f>IF($G88="Labor Hours",AA88*$K88*(1+$M88)*$EQ88,AA88)</f>
        <v>0</v>
      </c>
      <c r="AP88" s="53">
        <f>IF($G88="Labor Hours",AB88*$K88*(1+$M88)*$EQ88,AB88)</f>
        <v>0</v>
      </c>
      <c r="AQ88" s="53">
        <f>IF($G88="Labor Hours",AC88*$K88*(1+$M88)*$EQ88,AC88)</f>
        <v>0</v>
      </c>
      <c r="AR88" s="53">
        <f>IF($G88="Labor Hours",AD88*$K88*(1+$M88)*$EQ88,AD88)</f>
        <v>0</v>
      </c>
      <c r="AS88" s="53">
        <f>IF($G88="Labor Hours",AE88*$K88*(1+$M88)*$EQ88,AE88)</f>
        <v>0</v>
      </c>
      <c r="AT88" s="53">
        <f>IF($G88="Labor Hours",AF88*$K88*(1+$M88)*$EQ88,AF88)</f>
        <v>0</v>
      </c>
      <c r="AU88" s="10">
        <f t="shared" si="132"/>
        <v>0</v>
      </c>
      <c r="AV88" s="54">
        <f>IF(G88="CapEx",0,AU88*N88)</f>
        <v>0</v>
      </c>
      <c r="AW88" s="10">
        <f t="shared" si="133"/>
        <v>0</v>
      </c>
      <c r="AX88" s="53" cm="1">
        <f t="array" aca="1" ref="AX88" ca="1">AU88*CELL("contents",$Q88)</f>
        <v>0</v>
      </c>
      <c r="AY88" s="53" cm="1">
        <f t="array" aca="1" ref="AY88" ca="1">AV88*CELL("contents",$Q88)</f>
        <v>0</v>
      </c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>
        <f t="shared" si="134"/>
        <v>0</v>
      </c>
      <c r="BM88" s="51">
        <f t="shared" si="135"/>
        <v>0</v>
      </c>
      <c r="BN88" s="53">
        <f>IF($G88="Labor Hours",AZ88*$K88*(1+$M88)*$ER88,AZ88)</f>
        <v>0</v>
      </c>
      <c r="BO88" s="53">
        <f>IF($G88="Labor Hours",BA88*$K88*(1+$M88)*$ER88,BA88)</f>
        <v>0</v>
      </c>
      <c r="BP88" s="53">
        <f>IF($G88="Labor Hours",BB88*$K88*(1+$M88)*$ER88,BB88)</f>
        <v>0</v>
      </c>
      <c r="BQ88" s="53">
        <f>IF($G88="Labor Hours",BC88*$K88*(1+$M88)*$ER88,BC88)</f>
        <v>0</v>
      </c>
      <c r="BR88" s="53">
        <f>IF($G88="Labor Hours",BD88*$K88*(1+$M88)*$ER88,BD88)</f>
        <v>0</v>
      </c>
      <c r="BS88" s="53">
        <f>IF($G88="Labor Hours",BE88*$K88*(1+$M88)*$ER88,BE88)</f>
        <v>0</v>
      </c>
      <c r="BT88" s="53">
        <f>IF($G88="Labor Hours",BF88*$K88*(1+$M88)*$ER88,BF88)</f>
        <v>0</v>
      </c>
      <c r="BU88" s="53">
        <f>IF($G88="Labor Hours",BG88*$K88*(1+$M88)*$ER88,BG88)</f>
        <v>0</v>
      </c>
      <c r="BV88" s="53">
        <f>IF($G88="Labor Hours",BH88*$K88*(1+$M88)*$ER88,BH88)</f>
        <v>0</v>
      </c>
      <c r="BW88" s="53">
        <f>IF($G88="Labor Hours",BI88*$K88*(1+$M88)*$ER88,BI88)</f>
        <v>0</v>
      </c>
      <c r="BX88" s="53">
        <f>IF($G88="Labor Hours",BJ88*$K88*(1+$M88)*$ER88,BJ88)</f>
        <v>0</v>
      </c>
      <c r="BY88" s="53">
        <f>IF($G88="Labor Hours",BK88*$K88*(1+$M88)*$ER88,BK88)</f>
        <v>0</v>
      </c>
      <c r="BZ88" s="10">
        <f t="shared" si="136"/>
        <v>0</v>
      </c>
      <c r="CA88" s="54">
        <f t="shared" si="137"/>
        <v>0</v>
      </c>
      <c r="CB88" s="10">
        <f t="shared" si="138"/>
        <v>0</v>
      </c>
      <c r="CC88" s="53" cm="1">
        <f t="array" aca="1" ref="CC88" ca="1">BZ88*CELL("contents",$Q88)</f>
        <v>0</v>
      </c>
      <c r="CD88" s="53" cm="1">
        <f t="array" aca="1" ref="CD88" ca="1">CA88*CELL("contents",$Q88)</f>
        <v>0</v>
      </c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4">
        <v>1000</v>
      </c>
      <c r="CP88" s="2"/>
      <c r="CQ88" s="2">
        <f t="shared" si="139"/>
        <v>0</v>
      </c>
      <c r="CR88" s="51">
        <f t="shared" si="140"/>
        <v>0</v>
      </c>
      <c r="CS88" s="53">
        <f>IF($G88="Labor Hours",CE88*$K88*(1+$M88)*$ES88,CE88)</f>
        <v>0</v>
      </c>
      <c r="CT88" s="53">
        <f>IF($G88="Labor Hours",CF88*$K88*(1+$M88)*$ES88,CF88)</f>
        <v>0</v>
      </c>
      <c r="CU88" s="53">
        <f>IF($G88="Labor Hours",CG88*$K88*(1+$M88)*$ES88,CG88)</f>
        <v>0</v>
      </c>
      <c r="CV88" s="53">
        <f>IF($G88="Labor Hours",CH88*$K88*(1+$M88)*$ES88,CH88)</f>
        <v>0</v>
      </c>
      <c r="CW88" s="53">
        <f>IF($G88="Labor Hours",CI88*$K88*(1+$M88)*$ES88,CI88)</f>
        <v>0</v>
      </c>
      <c r="CX88" s="53">
        <f>IF($G88="Labor Hours",CJ88*$K88*(1+$M88)*$ES88,CJ88)</f>
        <v>0</v>
      </c>
      <c r="CY88" s="53">
        <f>IF($G88="Labor Hours",CK88*$K88*(1+$M88)*$ES88,CK88)</f>
        <v>0</v>
      </c>
      <c r="CZ88" s="53">
        <f>IF($G88="Labor Hours",CL88*$K88*(1+$M88)*$ES88,CL88)</f>
        <v>0</v>
      </c>
      <c r="DA88" s="53">
        <f>IF($G88="Labor Hours",CM88*$K88*(1+$M88)*$ES88,CM88)</f>
        <v>0</v>
      </c>
      <c r="DB88" s="53">
        <f>IF($G88="Labor Hours",CN88*$K88*(1+$M88)*$ES88,CN88)</f>
        <v>0</v>
      </c>
      <c r="DC88" s="53">
        <f>IF($G88="Labor Hours",CO88*$K88*(1+$M88)*$ES88,CO88)</f>
        <v>1000</v>
      </c>
      <c r="DD88" s="53">
        <f>IF($G88="Labor Hours",CP88*$K88*(1+$M88)*$ES88,CP88)</f>
        <v>0</v>
      </c>
      <c r="DE88" s="10">
        <f t="shared" si="141"/>
        <v>1000</v>
      </c>
      <c r="DF88" s="54">
        <f t="shared" si="142"/>
        <v>530</v>
      </c>
      <c r="DG88" s="10">
        <f t="shared" si="143"/>
        <v>1530</v>
      </c>
      <c r="DH88" s="53" cm="1">
        <f t="array" aca="1" ref="DH88" ca="1">DE88*CELL("contents",$Q88)</f>
        <v>125</v>
      </c>
      <c r="DI88" s="53" cm="1">
        <f t="array" aca="1" ref="DI88" ca="1">DF88*CELL("contents",$Q88)</f>
        <v>66.25</v>
      </c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>
        <f t="shared" si="144"/>
        <v>0</v>
      </c>
      <c r="DW88" s="51">
        <f t="shared" si="145"/>
        <v>0</v>
      </c>
      <c r="DX88" s="53">
        <f>IF($G88="Labor Hours",DJ88*$K88*(1+$M88)*$ET88,DJ88)</f>
        <v>0</v>
      </c>
      <c r="DY88" s="53">
        <f>IF($G88="Labor Hours",DK88*$K88*(1+$M88)*$ET88,DK88)</f>
        <v>0</v>
      </c>
      <c r="DZ88" s="53">
        <f>IF($G88="Labor Hours",DL88*$K88*(1+$M88)*$ET88,DL88)</f>
        <v>0</v>
      </c>
      <c r="EA88" s="53">
        <f>IF($G88="Labor Hours",DM88*$K88*(1+$M88)*$ET88,DM88)</f>
        <v>0</v>
      </c>
      <c r="EB88" s="53">
        <f>IF($G88="Labor Hours",DN88*$K88*(1+$M88)*$ET88,DN88)</f>
        <v>0</v>
      </c>
      <c r="EC88" s="53">
        <f>IF($G88="Labor Hours",DO88*$K88*(1+$M88)*$ET88,DO88)</f>
        <v>0</v>
      </c>
      <c r="ED88" s="53">
        <f>IF($G88="Labor Hours",DP88*$K88*(1+$M88)*$ET88,DP88)</f>
        <v>0</v>
      </c>
      <c r="EE88" s="53">
        <f>IF($G88="Labor Hours",DQ88*$K88*(1+$M88)*$ET88,DQ88)</f>
        <v>0</v>
      </c>
      <c r="EF88" s="53">
        <f>IF($G88="Labor Hours",DR88*$K88*(1+$M88)*$ET88,DR88)</f>
        <v>0</v>
      </c>
      <c r="EG88" s="53">
        <f>IF($G88="Labor Hours",DS88*$K88*(1+$M88)*$ET88,DS88)</f>
        <v>0</v>
      </c>
      <c r="EH88" s="53">
        <f>IF($G88="Labor Hours",DT88*$K88*(1+$M88)*$ET88,DT88)</f>
        <v>0</v>
      </c>
      <c r="EI88" s="53">
        <f>IF($G88="Labor Hours",DU88*$K88*(1+$M88)*$ET88,DU88)</f>
        <v>0</v>
      </c>
      <c r="EJ88" s="10">
        <f t="shared" si="146"/>
        <v>0</v>
      </c>
      <c r="EK88" s="54">
        <f t="shared" si="147"/>
        <v>0</v>
      </c>
      <c r="EL88" s="10">
        <f t="shared" si="148"/>
        <v>0</v>
      </c>
      <c r="EM88" s="53" cm="1">
        <f t="array" aca="1" ref="EM88" ca="1">EJ88*CELL("contents",$Q88)</f>
        <v>0</v>
      </c>
      <c r="EN88" s="53" cm="1">
        <f t="array" aca="1" ref="EN88" ca="1">EK88*CELL("contents",$Q88)</f>
        <v>0</v>
      </c>
      <c r="EO88" s="11">
        <f t="shared" si="149"/>
        <v>1530</v>
      </c>
      <c r="EP88" s="2">
        <v>1</v>
      </c>
      <c r="EQ88" s="2">
        <f t="shared" ref="EQ88:ET88" si="158">EP88*1.0215</f>
        <v>1.0215000000000001</v>
      </c>
      <c r="ER88" s="2">
        <f t="shared" si="158"/>
        <v>1.0434622500000001</v>
      </c>
      <c r="ES88" s="2">
        <f t="shared" si="158"/>
        <v>1.0658966883750003</v>
      </c>
      <c r="ET88" s="2">
        <f t="shared" si="158"/>
        <v>1.0888134671750629</v>
      </c>
      <c r="EU88" s="53">
        <f>IF($G88="Labor Hours",$K88*$AG88*EQ88,0)</f>
        <v>0</v>
      </c>
      <c r="EV88" s="53">
        <f t="shared" si="151"/>
        <v>0</v>
      </c>
      <c r="EW88" s="69">
        <f>IF($G88="Labor Hours",$K88*$CQ88*ES88,0)</f>
        <v>0</v>
      </c>
      <c r="EX88" s="69">
        <f>IF($G88="Labor Hours",$K88*$DV88*ET88,0)</f>
        <v>0</v>
      </c>
      <c r="EY88" s="9">
        <f t="shared" si="153"/>
        <v>0</v>
      </c>
      <c r="EZ88" s="9">
        <f t="shared" si="128"/>
        <v>0</v>
      </c>
      <c r="FA88" s="9">
        <f t="shared" si="129"/>
        <v>0</v>
      </c>
      <c r="FB88" s="9">
        <f t="shared" si="130"/>
        <v>0</v>
      </c>
      <c r="FC88" t="s">
        <v>1534</v>
      </c>
    </row>
    <row r="89" spans="1:159" ht="25.5" x14ac:dyDescent="0.25">
      <c r="A89" s="2">
        <v>1.2</v>
      </c>
      <c r="B89" s="2" t="s">
        <v>349</v>
      </c>
      <c r="C89" s="4" t="s">
        <v>157</v>
      </c>
      <c r="D89" s="2" t="s">
        <v>350</v>
      </c>
      <c r="E89" s="33" t="s">
        <v>351</v>
      </c>
      <c r="F89" s="2" t="s">
        <v>166</v>
      </c>
      <c r="G89" s="4" t="s">
        <v>151</v>
      </c>
      <c r="H89" s="6" t="s">
        <v>163</v>
      </c>
      <c r="I89" s="4" t="s">
        <v>159</v>
      </c>
      <c r="J89" s="7" t="s">
        <v>154</v>
      </c>
      <c r="K89" s="75">
        <v>115</v>
      </c>
      <c r="L89" s="81">
        <v>115</v>
      </c>
      <c r="M89" s="56">
        <v>0</v>
      </c>
      <c r="N89" s="86">
        <v>0</v>
      </c>
      <c r="O89" s="6" t="s">
        <v>155</v>
      </c>
      <c r="P89" s="2" t="s">
        <v>352</v>
      </c>
      <c r="Q89" s="216">
        <f>VLOOKUP(P89,Contingencies!$A$2:$D$7,4,FALSE)</f>
        <v>0.2</v>
      </c>
      <c r="R89" s="53">
        <f t="shared" si="111"/>
        <v>563.86800000000005</v>
      </c>
      <c r="S89" s="67">
        <f t="shared" si="112"/>
        <v>0</v>
      </c>
      <c r="T89" s="4"/>
      <c r="U89" s="2"/>
      <c r="V89" s="2"/>
      <c r="W89" s="2"/>
      <c r="X89" s="2"/>
      <c r="Y89" s="2"/>
      <c r="Z89" s="2"/>
      <c r="AA89" s="14">
        <v>12</v>
      </c>
      <c r="AB89" s="14">
        <v>12</v>
      </c>
      <c r="AC89" s="2"/>
      <c r="AD89" s="2"/>
      <c r="AE89" s="2"/>
      <c r="AF89" s="2"/>
      <c r="AG89" s="2">
        <f>IF(G89="Labor Hours",SUM(U89:AF89),0)</f>
        <v>24</v>
      </c>
      <c r="AH89" s="51">
        <f t="shared" si="131"/>
        <v>0.16</v>
      </c>
      <c r="AI89" s="53">
        <f>IF($G89="Labor Hours",U89*$K89*(1+$M89)*$EQ89,U89)</f>
        <v>0</v>
      </c>
      <c r="AJ89" s="53">
        <f>IF($G89="Labor Hours",V89*$K89*(1+$M89)*$EQ89,V89)</f>
        <v>0</v>
      </c>
      <c r="AK89" s="53">
        <f>IF($G89="Labor Hours",W89*$K89*(1+$M89)*$EQ89,W89)</f>
        <v>0</v>
      </c>
      <c r="AL89" s="53">
        <f>IF($G89="Labor Hours",X89*$K89*(1+$M89)*$EQ89,X89)</f>
        <v>0</v>
      </c>
      <c r="AM89" s="53">
        <f>IF($G89="Labor Hours",Y89*$K89*(1+$M89)*$EQ89,Y89)</f>
        <v>0</v>
      </c>
      <c r="AN89" s="53">
        <f>IF($G89="Labor Hours",Z89*$K89*(1+$M89)*$EQ89,Z89)</f>
        <v>0</v>
      </c>
      <c r="AO89" s="53">
        <f>IF($G89="Labor Hours",AA89*$K89*(1+$M89)*$EQ89,AA89)</f>
        <v>1409.67</v>
      </c>
      <c r="AP89" s="53">
        <f>IF($G89="Labor Hours",AB89*$K89*(1+$M89)*$EQ89,AB89)</f>
        <v>1409.67</v>
      </c>
      <c r="AQ89" s="53">
        <f>IF($G89="Labor Hours",AC89*$K89*(1+$M89)*$EQ89,AC89)</f>
        <v>0</v>
      </c>
      <c r="AR89" s="53">
        <f>IF($G89="Labor Hours",AD89*$K89*(1+$M89)*$EQ89,AD89)</f>
        <v>0</v>
      </c>
      <c r="AS89" s="53">
        <f>IF($G89="Labor Hours",AE89*$K89*(1+$M89)*$EQ89,AE89)</f>
        <v>0</v>
      </c>
      <c r="AT89" s="53">
        <f>IF($G89="Labor Hours",AF89*$K89*(1+$M89)*$EQ89,AF89)</f>
        <v>0</v>
      </c>
      <c r="AU89" s="10">
        <f t="shared" si="132"/>
        <v>2819.34</v>
      </c>
      <c r="AV89" s="54">
        <f>IF(G89="CapEx",0,AU89*N89)</f>
        <v>0</v>
      </c>
      <c r="AW89" s="10">
        <f t="shared" si="133"/>
        <v>2819.34</v>
      </c>
      <c r="AX89" s="53" cm="1">
        <f t="array" aca="1" ref="AX89" ca="1">AU89*CELL("contents",$Q89)</f>
        <v>563.86800000000005</v>
      </c>
      <c r="AY89" s="53" cm="1">
        <f t="array" aca="1" ref="AY89" ca="1">AV89*CELL("contents",$Q89)</f>
        <v>0</v>
      </c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>
        <f t="shared" si="134"/>
        <v>0</v>
      </c>
      <c r="BM89" s="51">
        <f t="shared" si="135"/>
        <v>0</v>
      </c>
      <c r="BN89" s="53">
        <f>IF($G89="Labor Hours",AZ89*$K89*(1+$M89)*$ER89,AZ89)</f>
        <v>0</v>
      </c>
      <c r="BO89" s="53">
        <f>IF($G89="Labor Hours",BA89*$K89*(1+$M89)*$ER89,BA89)</f>
        <v>0</v>
      </c>
      <c r="BP89" s="53">
        <f>IF($G89="Labor Hours",BB89*$K89*(1+$M89)*$ER89,BB89)</f>
        <v>0</v>
      </c>
      <c r="BQ89" s="53">
        <f>IF($G89="Labor Hours",BC89*$K89*(1+$M89)*$ER89,BC89)</f>
        <v>0</v>
      </c>
      <c r="BR89" s="53">
        <f>IF($G89="Labor Hours",BD89*$K89*(1+$M89)*$ER89,BD89)</f>
        <v>0</v>
      </c>
      <c r="BS89" s="53">
        <f>IF($G89="Labor Hours",BE89*$K89*(1+$M89)*$ER89,BE89)</f>
        <v>0</v>
      </c>
      <c r="BT89" s="53">
        <f>IF($G89="Labor Hours",BF89*$K89*(1+$M89)*$ER89,BF89)</f>
        <v>0</v>
      </c>
      <c r="BU89" s="53">
        <f>IF($G89="Labor Hours",BG89*$K89*(1+$M89)*$ER89,BG89)</f>
        <v>0</v>
      </c>
      <c r="BV89" s="53">
        <f>IF($G89="Labor Hours",BH89*$K89*(1+$M89)*$ER89,BH89)</f>
        <v>0</v>
      </c>
      <c r="BW89" s="53">
        <f>IF($G89="Labor Hours",BI89*$K89*(1+$M89)*$ER89,BI89)</f>
        <v>0</v>
      </c>
      <c r="BX89" s="53">
        <f>IF($G89="Labor Hours",BJ89*$K89*(1+$M89)*$ER89,BJ89)</f>
        <v>0</v>
      </c>
      <c r="BY89" s="53">
        <f>IF($G89="Labor Hours",BK89*$K89*(1+$M89)*$ER89,BK89)</f>
        <v>0</v>
      </c>
      <c r="BZ89" s="10">
        <f t="shared" si="136"/>
        <v>0</v>
      </c>
      <c r="CA89" s="54">
        <f t="shared" si="137"/>
        <v>0</v>
      </c>
      <c r="CB89" s="10">
        <f t="shared" si="138"/>
        <v>0</v>
      </c>
      <c r="CC89" s="53" cm="1">
        <f t="array" aca="1" ref="CC89" ca="1">BZ89*CELL("contents",$Q89)</f>
        <v>0</v>
      </c>
      <c r="CD89" s="53" cm="1">
        <f t="array" aca="1" ref="CD89" ca="1">CA89*CELL("contents",$Q89)</f>
        <v>0</v>
      </c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>
        <f t="shared" si="139"/>
        <v>0</v>
      </c>
      <c r="CR89" s="51">
        <f t="shared" si="140"/>
        <v>0</v>
      </c>
      <c r="CS89" s="53">
        <f>IF($G89="Labor Hours",CE89*$K89*(1+$M89)*$ES89,CE89)</f>
        <v>0</v>
      </c>
      <c r="CT89" s="53">
        <f>IF($G89="Labor Hours",CF89*$K89*(1+$M89)*$ES89,CF89)</f>
        <v>0</v>
      </c>
      <c r="CU89" s="53">
        <f>IF($G89="Labor Hours",CG89*$K89*(1+$M89)*$ES89,CG89)</f>
        <v>0</v>
      </c>
      <c r="CV89" s="53">
        <f>IF($G89="Labor Hours",CH89*$K89*(1+$M89)*$ES89,CH89)</f>
        <v>0</v>
      </c>
      <c r="CW89" s="53">
        <f>IF($G89="Labor Hours",CI89*$K89*(1+$M89)*$ES89,CI89)</f>
        <v>0</v>
      </c>
      <c r="CX89" s="53">
        <f>IF($G89="Labor Hours",CJ89*$K89*(1+$M89)*$ES89,CJ89)</f>
        <v>0</v>
      </c>
      <c r="CY89" s="53">
        <f>IF($G89="Labor Hours",CK89*$K89*(1+$M89)*$ES89,CK89)</f>
        <v>0</v>
      </c>
      <c r="CZ89" s="53">
        <f>IF($G89="Labor Hours",CL89*$K89*(1+$M89)*$ES89,CL89)</f>
        <v>0</v>
      </c>
      <c r="DA89" s="53">
        <f>IF($G89="Labor Hours",CM89*$K89*(1+$M89)*$ES89,CM89)</f>
        <v>0</v>
      </c>
      <c r="DB89" s="53">
        <f>IF($G89="Labor Hours",CN89*$K89*(1+$M89)*$ES89,CN89)</f>
        <v>0</v>
      </c>
      <c r="DC89" s="53">
        <f>IF($G89="Labor Hours",CO89*$K89*(1+$M89)*$ES89,CO89)</f>
        <v>0</v>
      </c>
      <c r="DD89" s="53">
        <f>IF($G89="Labor Hours",CP89*$K89*(1+$M89)*$ES89,CP89)</f>
        <v>0</v>
      </c>
      <c r="DE89" s="10">
        <f t="shared" si="141"/>
        <v>0</v>
      </c>
      <c r="DF89" s="54">
        <f t="shared" si="142"/>
        <v>0</v>
      </c>
      <c r="DG89" s="10">
        <f t="shared" si="143"/>
        <v>0</v>
      </c>
      <c r="DH89" s="53" cm="1">
        <f t="array" aca="1" ref="DH89" ca="1">DE89*CELL("contents",$Q89)</f>
        <v>0</v>
      </c>
      <c r="DI89" s="53" cm="1">
        <f t="array" aca="1" ref="DI89" ca="1">DF89*CELL("contents",$Q89)</f>
        <v>0</v>
      </c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>
        <f t="shared" si="144"/>
        <v>0</v>
      </c>
      <c r="DW89" s="51">
        <f t="shared" si="145"/>
        <v>0</v>
      </c>
      <c r="DX89" s="53">
        <f>IF($G89="Labor Hours",DJ89*$K89*(1+$M89)*$ET89,DJ89)</f>
        <v>0</v>
      </c>
      <c r="DY89" s="53">
        <f>IF($G89="Labor Hours",DK89*$K89*(1+$M89)*$ET89,DK89)</f>
        <v>0</v>
      </c>
      <c r="DZ89" s="53">
        <f>IF($G89="Labor Hours",DL89*$K89*(1+$M89)*$ET89,DL89)</f>
        <v>0</v>
      </c>
      <c r="EA89" s="53">
        <f>IF($G89="Labor Hours",DM89*$K89*(1+$M89)*$ET89,DM89)</f>
        <v>0</v>
      </c>
      <c r="EB89" s="53">
        <f>IF($G89="Labor Hours",DN89*$K89*(1+$M89)*$ET89,DN89)</f>
        <v>0</v>
      </c>
      <c r="EC89" s="53">
        <f>IF($G89="Labor Hours",DO89*$K89*(1+$M89)*$ET89,DO89)</f>
        <v>0</v>
      </c>
      <c r="ED89" s="53">
        <f>IF($G89="Labor Hours",DP89*$K89*(1+$M89)*$ET89,DP89)</f>
        <v>0</v>
      </c>
      <c r="EE89" s="53">
        <f>IF($G89="Labor Hours",DQ89*$K89*(1+$M89)*$ET89,DQ89)</f>
        <v>0</v>
      </c>
      <c r="EF89" s="53">
        <f>IF($G89="Labor Hours",DR89*$K89*(1+$M89)*$ET89,DR89)</f>
        <v>0</v>
      </c>
      <c r="EG89" s="53">
        <f>IF($G89="Labor Hours",DS89*$K89*(1+$M89)*$ET89,DS89)</f>
        <v>0</v>
      </c>
      <c r="EH89" s="53">
        <f>IF($G89="Labor Hours",DT89*$K89*(1+$M89)*$ET89,DT89)</f>
        <v>0</v>
      </c>
      <c r="EI89" s="53">
        <f>IF($G89="Labor Hours",DU89*$K89*(1+$M89)*$ET89,DU89)</f>
        <v>0</v>
      </c>
      <c r="EJ89" s="10">
        <f t="shared" si="146"/>
        <v>0</v>
      </c>
      <c r="EK89" s="54">
        <f t="shared" si="147"/>
        <v>0</v>
      </c>
      <c r="EL89" s="10">
        <f t="shared" si="148"/>
        <v>0</v>
      </c>
      <c r="EM89" s="53" cm="1">
        <f t="array" aca="1" ref="EM89" ca="1">EJ89*CELL("contents",$Q89)</f>
        <v>0</v>
      </c>
      <c r="EN89" s="53" cm="1">
        <f t="array" aca="1" ref="EN89" ca="1">EK89*CELL("contents",$Q89)</f>
        <v>0</v>
      </c>
      <c r="EO89" s="11">
        <f t="shared" si="149"/>
        <v>2819.34</v>
      </c>
      <c r="EP89" s="2">
        <v>1</v>
      </c>
      <c r="EQ89" s="2">
        <f t="shared" ref="EQ89:ET89" si="159">EP89*1.0215</f>
        <v>1.0215000000000001</v>
      </c>
      <c r="ER89" s="2">
        <f t="shared" si="159"/>
        <v>1.0434622500000001</v>
      </c>
      <c r="ES89" s="2">
        <f t="shared" si="159"/>
        <v>1.0658966883750003</v>
      </c>
      <c r="ET89" s="2">
        <f t="shared" si="159"/>
        <v>1.0888134671750629</v>
      </c>
      <c r="EU89" s="53">
        <f>IF($G89="Labor Hours",$K89*$AG89*EQ89,0)</f>
        <v>2819.34</v>
      </c>
      <c r="EV89" s="53">
        <f t="shared" si="151"/>
        <v>0</v>
      </c>
      <c r="EW89" s="69">
        <f>IF($G89="Labor Hours",$K89*$CQ89*ES89,0)</f>
        <v>0</v>
      </c>
      <c r="EX89" s="69">
        <f>IF($G89="Labor Hours",$K89*$DV89*ET89,0)</f>
        <v>0</v>
      </c>
      <c r="EY89" s="9">
        <f t="shared" si="153"/>
        <v>0</v>
      </c>
      <c r="EZ89" s="9">
        <f t="shared" si="128"/>
        <v>0</v>
      </c>
      <c r="FA89" s="9">
        <f t="shared" si="129"/>
        <v>0</v>
      </c>
      <c r="FB89" s="9">
        <f t="shared" si="130"/>
        <v>0</v>
      </c>
      <c r="FC89" t="s">
        <v>1540</v>
      </c>
    </row>
    <row r="90" spans="1:159" ht="25.5" x14ac:dyDescent="0.25">
      <c r="A90" s="2">
        <v>1.2</v>
      </c>
      <c r="B90" s="2" t="s">
        <v>349</v>
      </c>
      <c r="C90" s="4" t="s">
        <v>157</v>
      </c>
      <c r="D90" s="2" t="s">
        <v>350</v>
      </c>
      <c r="E90" s="33" t="s">
        <v>351</v>
      </c>
      <c r="F90" s="2"/>
      <c r="G90" s="4" t="s">
        <v>347</v>
      </c>
      <c r="H90" s="6" t="s">
        <v>347</v>
      </c>
      <c r="I90" s="4"/>
      <c r="J90" s="4" t="s">
        <v>154</v>
      </c>
      <c r="K90" s="75"/>
      <c r="L90" s="80">
        <v>1</v>
      </c>
      <c r="M90" s="56">
        <v>0</v>
      </c>
      <c r="N90" s="86">
        <v>0.53</v>
      </c>
      <c r="O90" s="6" t="s">
        <v>155</v>
      </c>
      <c r="P90" s="2" t="s">
        <v>352</v>
      </c>
      <c r="Q90" s="216">
        <f>VLOOKUP(P90,Contingencies!$A$2:$D$7,4,FALSE)</f>
        <v>0.2</v>
      </c>
      <c r="R90" s="53">
        <f t="shared" si="111"/>
        <v>1000</v>
      </c>
      <c r="S90" s="67">
        <f t="shared" si="112"/>
        <v>0</v>
      </c>
      <c r="T90" s="4"/>
      <c r="U90" s="2"/>
      <c r="V90" s="2"/>
      <c r="W90" s="2"/>
      <c r="X90" s="2"/>
      <c r="Y90" s="2"/>
      <c r="Z90" s="2"/>
      <c r="AA90" s="14">
        <v>2500</v>
      </c>
      <c r="AB90" s="12">
        <v>2500</v>
      </c>
      <c r="AC90" s="17"/>
      <c r="AD90" s="2"/>
      <c r="AE90" s="2"/>
      <c r="AF90" s="2"/>
      <c r="AG90" s="2">
        <f>IF(G90="Labor Hours",SUM(U90:AF90),0)</f>
        <v>0</v>
      </c>
      <c r="AH90" s="51">
        <f t="shared" si="131"/>
        <v>0</v>
      </c>
      <c r="AI90" s="53">
        <f>IF($G90="Labor Hours",U90*$K90*(1+$M90)*$EQ90,U90)</f>
        <v>0</v>
      </c>
      <c r="AJ90" s="53">
        <f>IF($G90="Labor Hours",V90*$K90*(1+$M90)*$EQ90,V90)</f>
        <v>0</v>
      </c>
      <c r="AK90" s="53">
        <f>IF($G90="Labor Hours",W90*$K90*(1+$M90)*$EQ90,W90)</f>
        <v>0</v>
      </c>
      <c r="AL90" s="53">
        <f>IF($G90="Labor Hours",X90*$K90*(1+$M90)*$EQ90,X90)</f>
        <v>0</v>
      </c>
      <c r="AM90" s="53">
        <f>IF($G90="Labor Hours",Y90*$K90*(1+$M90)*$EQ90,Y90)</f>
        <v>0</v>
      </c>
      <c r="AN90" s="53">
        <f>IF($G90="Labor Hours",Z90*$K90*(1+$M90)*$EQ90,Z90)</f>
        <v>0</v>
      </c>
      <c r="AO90" s="53">
        <f>IF($G90="Labor Hours",AA90*$K90*(1+$M90)*$EQ90,AA90)</f>
        <v>2500</v>
      </c>
      <c r="AP90" s="53">
        <f>IF($G90="Labor Hours",AB90*$K90*(1+$M90)*$EQ90,AB90)</f>
        <v>2500</v>
      </c>
      <c r="AQ90" s="53">
        <f>IF($G90="Labor Hours",AC90*$K90*(1+$M90)*$EQ90,AC90)</f>
        <v>0</v>
      </c>
      <c r="AR90" s="53">
        <f>IF($G90="Labor Hours",AD90*$K90*(1+$M90)*$EQ90,AD90)</f>
        <v>0</v>
      </c>
      <c r="AS90" s="53">
        <f>IF($G90="Labor Hours",AE90*$K90*(1+$M90)*$EQ90,AE90)</f>
        <v>0</v>
      </c>
      <c r="AT90" s="53">
        <f>IF($G90="Labor Hours",AF90*$K90*(1+$M90)*$EQ90,AF90)</f>
        <v>0</v>
      </c>
      <c r="AU90" s="10">
        <f t="shared" si="132"/>
        <v>5000</v>
      </c>
      <c r="AV90" s="54">
        <f>IF(G90="CapEx",0,AU90*N90)</f>
        <v>0</v>
      </c>
      <c r="AW90" s="10">
        <f t="shared" si="133"/>
        <v>5000</v>
      </c>
      <c r="AX90" s="53" cm="1">
        <f t="array" aca="1" ref="AX90" ca="1">AU90*CELL("contents",$Q90)</f>
        <v>1000</v>
      </c>
      <c r="AY90" s="53" cm="1">
        <f t="array" aca="1" ref="AY90" ca="1">AV90*CELL("contents",$Q90)</f>
        <v>0</v>
      </c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>
        <f t="shared" si="134"/>
        <v>0</v>
      </c>
      <c r="BM90" s="51">
        <f t="shared" si="135"/>
        <v>0</v>
      </c>
      <c r="BN90" s="53">
        <f>IF($G90="Labor Hours",AZ90*$K90*(1+$M90)*$ER90,AZ90)</f>
        <v>0</v>
      </c>
      <c r="BO90" s="53">
        <f>IF($G90="Labor Hours",BA90*$K90*(1+$M90)*$ER90,BA90)</f>
        <v>0</v>
      </c>
      <c r="BP90" s="53">
        <f>IF($G90="Labor Hours",BB90*$K90*(1+$M90)*$ER90,BB90)</f>
        <v>0</v>
      </c>
      <c r="BQ90" s="53">
        <f>IF($G90="Labor Hours",BC90*$K90*(1+$M90)*$ER90,BC90)</f>
        <v>0</v>
      </c>
      <c r="BR90" s="53">
        <f>IF($G90="Labor Hours",BD90*$K90*(1+$M90)*$ER90,BD90)</f>
        <v>0</v>
      </c>
      <c r="BS90" s="53">
        <f>IF($G90="Labor Hours",BE90*$K90*(1+$M90)*$ER90,BE90)</f>
        <v>0</v>
      </c>
      <c r="BT90" s="53">
        <f>IF($G90="Labor Hours",BF90*$K90*(1+$M90)*$ER90,BF90)</f>
        <v>0</v>
      </c>
      <c r="BU90" s="53">
        <f>IF($G90="Labor Hours",BG90*$K90*(1+$M90)*$ER90,BG90)</f>
        <v>0</v>
      </c>
      <c r="BV90" s="53">
        <f>IF($G90="Labor Hours",BH90*$K90*(1+$M90)*$ER90,BH90)</f>
        <v>0</v>
      </c>
      <c r="BW90" s="53">
        <f>IF($G90="Labor Hours",BI90*$K90*(1+$M90)*$ER90,BI90)</f>
        <v>0</v>
      </c>
      <c r="BX90" s="53">
        <f>IF($G90="Labor Hours",BJ90*$K90*(1+$M90)*$ER90,BJ90)</f>
        <v>0</v>
      </c>
      <c r="BY90" s="53">
        <f>IF($G90="Labor Hours",BK90*$K90*(1+$M90)*$ER90,BK90)</f>
        <v>0</v>
      </c>
      <c r="BZ90" s="10">
        <f t="shared" si="136"/>
        <v>0</v>
      </c>
      <c r="CA90" s="54">
        <f t="shared" si="137"/>
        <v>0</v>
      </c>
      <c r="CB90" s="10">
        <f t="shared" si="138"/>
        <v>0</v>
      </c>
      <c r="CC90" s="53" cm="1">
        <f t="array" aca="1" ref="CC90" ca="1">BZ90*CELL("contents",$Q90)</f>
        <v>0</v>
      </c>
      <c r="CD90" s="53" cm="1">
        <f t="array" aca="1" ref="CD90" ca="1">CA90*CELL("contents",$Q90)</f>
        <v>0</v>
      </c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>
        <f t="shared" si="139"/>
        <v>0</v>
      </c>
      <c r="CR90" s="51">
        <f t="shared" si="140"/>
        <v>0</v>
      </c>
      <c r="CS90" s="53">
        <f>IF($G90="Labor Hours",CE90*$K90*(1+$M90)*$ES90,CE90)</f>
        <v>0</v>
      </c>
      <c r="CT90" s="53">
        <f>IF($G90="Labor Hours",CF90*$K90*(1+$M90)*$ES90,CF90)</f>
        <v>0</v>
      </c>
      <c r="CU90" s="53">
        <f>IF($G90="Labor Hours",CG90*$K90*(1+$M90)*$ES90,CG90)</f>
        <v>0</v>
      </c>
      <c r="CV90" s="53">
        <f>IF($G90="Labor Hours",CH90*$K90*(1+$M90)*$ES90,CH90)</f>
        <v>0</v>
      </c>
      <c r="CW90" s="53">
        <f>IF($G90="Labor Hours",CI90*$K90*(1+$M90)*$ES90,CI90)</f>
        <v>0</v>
      </c>
      <c r="CX90" s="53">
        <f>IF($G90="Labor Hours",CJ90*$K90*(1+$M90)*$ES90,CJ90)</f>
        <v>0</v>
      </c>
      <c r="CY90" s="53">
        <f>IF($G90="Labor Hours",CK90*$K90*(1+$M90)*$ES90,CK90)</f>
        <v>0</v>
      </c>
      <c r="CZ90" s="53">
        <f>IF($G90="Labor Hours",CL90*$K90*(1+$M90)*$ES90,CL90)</f>
        <v>0</v>
      </c>
      <c r="DA90" s="53">
        <f>IF($G90="Labor Hours",CM90*$K90*(1+$M90)*$ES90,CM90)</f>
        <v>0</v>
      </c>
      <c r="DB90" s="53">
        <f>IF($G90="Labor Hours",CN90*$K90*(1+$M90)*$ES90,CN90)</f>
        <v>0</v>
      </c>
      <c r="DC90" s="53">
        <f>IF($G90="Labor Hours",CO90*$K90*(1+$M90)*$ES90,CO90)</f>
        <v>0</v>
      </c>
      <c r="DD90" s="53">
        <f>IF($G90="Labor Hours",CP90*$K90*(1+$M90)*$ES90,CP90)</f>
        <v>0</v>
      </c>
      <c r="DE90" s="10">
        <f t="shared" si="141"/>
        <v>0</v>
      </c>
      <c r="DF90" s="54">
        <f t="shared" si="142"/>
        <v>0</v>
      </c>
      <c r="DG90" s="10">
        <f t="shared" si="143"/>
        <v>0</v>
      </c>
      <c r="DH90" s="53" cm="1">
        <f t="array" aca="1" ref="DH90" ca="1">DE90*CELL("contents",$Q90)</f>
        <v>0</v>
      </c>
      <c r="DI90" s="53" cm="1">
        <f t="array" aca="1" ref="DI90" ca="1">DF90*CELL("contents",$Q90)</f>
        <v>0</v>
      </c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>
        <f t="shared" si="144"/>
        <v>0</v>
      </c>
      <c r="DW90" s="51">
        <f t="shared" si="145"/>
        <v>0</v>
      </c>
      <c r="DX90" s="53">
        <f>IF($G90="Labor Hours",DJ90*$K90*(1+$M90)*$ET90,DJ90)</f>
        <v>0</v>
      </c>
      <c r="DY90" s="53">
        <f>IF($G90="Labor Hours",DK90*$K90*(1+$M90)*$ET90,DK90)</f>
        <v>0</v>
      </c>
      <c r="DZ90" s="53">
        <f>IF($G90="Labor Hours",DL90*$K90*(1+$M90)*$ET90,DL90)</f>
        <v>0</v>
      </c>
      <c r="EA90" s="53">
        <f>IF($G90="Labor Hours",DM90*$K90*(1+$M90)*$ET90,DM90)</f>
        <v>0</v>
      </c>
      <c r="EB90" s="53">
        <f>IF($G90="Labor Hours",DN90*$K90*(1+$M90)*$ET90,DN90)</f>
        <v>0</v>
      </c>
      <c r="EC90" s="53">
        <f>IF($G90="Labor Hours",DO90*$K90*(1+$M90)*$ET90,DO90)</f>
        <v>0</v>
      </c>
      <c r="ED90" s="53">
        <f>IF($G90="Labor Hours",DP90*$K90*(1+$M90)*$ET90,DP90)</f>
        <v>0</v>
      </c>
      <c r="EE90" s="53">
        <f>IF($G90="Labor Hours",DQ90*$K90*(1+$M90)*$ET90,DQ90)</f>
        <v>0</v>
      </c>
      <c r="EF90" s="53">
        <f>IF($G90="Labor Hours",DR90*$K90*(1+$M90)*$ET90,DR90)</f>
        <v>0</v>
      </c>
      <c r="EG90" s="53">
        <f>IF($G90="Labor Hours",DS90*$K90*(1+$M90)*$ET90,DS90)</f>
        <v>0</v>
      </c>
      <c r="EH90" s="53">
        <f>IF($G90="Labor Hours",DT90*$K90*(1+$M90)*$ET90,DT90)</f>
        <v>0</v>
      </c>
      <c r="EI90" s="53">
        <f>IF($G90="Labor Hours",DU90*$K90*(1+$M90)*$ET90,DU90)</f>
        <v>0</v>
      </c>
      <c r="EJ90" s="10">
        <f t="shared" si="146"/>
        <v>0</v>
      </c>
      <c r="EK90" s="54">
        <f t="shared" si="147"/>
        <v>0</v>
      </c>
      <c r="EL90" s="10">
        <f t="shared" si="148"/>
        <v>0</v>
      </c>
      <c r="EM90" s="53" cm="1">
        <f t="array" aca="1" ref="EM90" ca="1">EJ90*CELL("contents",$Q90)</f>
        <v>0</v>
      </c>
      <c r="EN90" s="53" cm="1">
        <f t="array" aca="1" ref="EN90" ca="1">EK90*CELL("contents",$Q90)</f>
        <v>0</v>
      </c>
      <c r="EO90" s="11">
        <f t="shared" si="149"/>
        <v>5000</v>
      </c>
      <c r="EP90" s="2">
        <v>1</v>
      </c>
      <c r="EQ90" s="2">
        <f t="shared" ref="EQ90:ET90" si="160">EP90*1.0215</f>
        <v>1.0215000000000001</v>
      </c>
      <c r="ER90" s="2">
        <f t="shared" si="160"/>
        <v>1.0434622500000001</v>
      </c>
      <c r="ES90" s="2">
        <f t="shared" si="160"/>
        <v>1.0658966883750003</v>
      </c>
      <c r="ET90" s="2">
        <f t="shared" si="160"/>
        <v>1.0888134671750629</v>
      </c>
      <c r="EU90" s="53">
        <f>IF($G90="Labor Hours",$K90*$AG90*EQ90,0)</f>
        <v>0</v>
      </c>
      <c r="EV90" s="53">
        <f t="shared" si="151"/>
        <v>0</v>
      </c>
      <c r="EW90" s="69">
        <f>IF($G90="Labor Hours",$K90*$CQ90*ES90,0)</f>
        <v>0</v>
      </c>
      <c r="EX90" s="69">
        <f>IF($G90="Labor Hours",$K90*$DV90*ET90,0)</f>
        <v>0</v>
      </c>
      <c r="EY90" s="9">
        <f t="shared" si="153"/>
        <v>0</v>
      </c>
      <c r="EZ90" s="9">
        <f t="shared" si="128"/>
        <v>0</v>
      </c>
      <c r="FA90" s="9">
        <f t="shared" si="129"/>
        <v>0</v>
      </c>
      <c r="FB90" s="9">
        <f t="shared" si="130"/>
        <v>0</v>
      </c>
      <c r="FC90" t="s">
        <v>1540</v>
      </c>
    </row>
    <row r="91" spans="1:159" x14ac:dyDescent="0.25">
      <c r="A91" s="2">
        <v>1.2</v>
      </c>
      <c r="B91" s="2" t="s">
        <v>353</v>
      </c>
      <c r="C91" s="4" t="s">
        <v>157</v>
      </c>
      <c r="D91" s="2" t="s">
        <v>354</v>
      </c>
      <c r="E91" s="33" t="s">
        <v>355</v>
      </c>
      <c r="F91" s="2"/>
      <c r="G91" s="4" t="s">
        <v>151</v>
      </c>
      <c r="H91" s="6" t="s">
        <v>163</v>
      </c>
      <c r="I91" s="4" t="s">
        <v>167</v>
      </c>
      <c r="J91" s="7" t="s">
        <v>154</v>
      </c>
      <c r="K91" s="75">
        <v>115</v>
      </c>
      <c r="L91" s="81">
        <v>115</v>
      </c>
      <c r="M91" s="57">
        <v>0</v>
      </c>
      <c r="N91" s="86">
        <v>0</v>
      </c>
      <c r="O91" s="6" t="s">
        <v>155</v>
      </c>
      <c r="P91" s="2" t="s">
        <v>356</v>
      </c>
      <c r="Q91" s="216">
        <f>VLOOKUP(P91,Contingencies!$A$2:$D$7,4,FALSE)</f>
        <v>0.35</v>
      </c>
      <c r="R91" s="53">
        <f t="shared" si="111"/>
        <v>2099.9677781250002</v>
      </c>
      <c r="S91" s="67">
        <f t="shared" si="112"/>
        <v>0</v>
      </c>
      <c r="T91" s="4"/>
      <c r="U91" s="2"/>
      <c r="V91" s="2"/>
      <c r="W91" s="2"/>
      <c r="X91" s="2"/>
      <c r="Y91" s="2"/>
      <c r="Z91" s="2"/>
      <c r="AA91" s="2"/>
      <c r="AB91" s="17"/>
      <c r="AC91" s="17"/>
      <c r="AD91" s="2"/>
      <c r="AE91" s="2"/>
      <c r="AF91" s="2"/>
      <c r="AG91" s="2">
        <f>IF(G91="Labor Hours",SUM(U91:AF91),0)</f>
        <v>0</v>
      </c>
      <c r="AH91" s="51">
        <f t="shared" si="131"/>
        <v>0</v>
      </c>
      <c r="AI91" s="53">
        <f>IF($G91="Labor Hours",U91*$K91*(1+$M91)*$EQ91,U91)</f>
        <v>0</v>
      </c>
      <c r="AJ91" s="53">
        <f>IF($G91="Labor Hours",V91*$K91*(1+$M91)*$EQ91,V91)</f>
        <v>0</v>
      </c>
      <c r="AK91" s="53">
        <f>IF($G91="Labor Hours",W91*$K91*(1+$M91)*$EQ91,W91)</f>
        <v>0</v>
      </c>
      <c r="AL91" s="53">
        <f>IF($G91="Labor Hours",X91*$K91*(1+$M91)*$EQ91,X91)</f>
        <v>0</v>
      </c>
      <c r="AM91" s="53">
        <f>IF($G91="Labor Hours",Y91*$K91*(1+$M91)*$EQ91,Y91)</f>
        <v>0</v>
      </c>
      <c r="AN91" s="53">
        <f>IF($G91="Labor Hours",Z91*$K91*(1+$M91)*$EQ91,Z91)</f>
        <v>0</v>
      </c>
      <c r="AO91" s="53">
        <f>IF($G91="Labor Hours",AA91*$K91*(1+$M91)*$EQ91,AA91)</f>
        <v>0</v>
      </c>
      <c r="AP91" s="53">
        <f>IF($G91="Labor Hours",AB91*$K91*(1+$M91)*$EQ91,AB91)</f>
        <v>0</v>
      </c>
      <c r="AQ91" s="53">
        <f>IF($G91="Labor Hours",AC91*$K91*(1+$M91)*$EQ91,AC91)</f>
        <v>0</v>
      </c>
      <c r="AR91" s="53">
        <f>IF($G91="Labor Hours",AD91*$K91*(1+$M91)*$EQ91,AD91)</f>
        <v>0</v>
      </c>
      <c r="AS91" s="53">
        <f>IF($G91="Labor Hours",AE91*$K91*(1+$M91)*$EQ91,AE91)</f>
        <v>0</v>
      </c>
      <c r="AT91" s="53">
        <f>IF($G91="Labor Hours",AF91*$K91*(1+$M91)*$EQ91,AF91)</f>
        <v>0</v>
      </c>
      <c r="AU91" s="10">
        <f t="shared" si="132"/>
        <v>0</v>
      </c>
      <c r="AV91" s="54">
        <f>IF(G91="CapEx",0,AU91*N91)</f>
        <v>0</v>
      </c>
      <c r="AW91" s="10">
        <f t="shared" si="133"/>
        <v>0</v>
      </c>
      <c r="AX91" s="53" cm="1">
        <f t="array" aca="1" ref="AX91" ca="1">AU91*CELL("contents",$Q91)</f>
        <v>0</v>
      </c>
      <c r="AY91" s="53" cm="1">
        <f t="array" aca="1" ref="AY91" ca="1">AV91*CELL("contents",$Q91)</f>
        <v>0</v>
      </c>
      <c r="AZ91" s="2"/>
      <c r="BA91" s="2"/>
      <c r="BB91" s="2"/>
      <c r="BC91" s="2"/>
      <c r="BD91" s="2"/>
      <c r="BE91" s="2"/>
      <c r="BF91" s="2"/>
      <c r="BG91" s="14">
        <v>25</v>
      </c>
      <c r="BH91" s="14">
        <v>25</v>
      </c>
      <c r="BI91" s="18"/>
      <c r="BJ91" s="2"/>
      <c r="BK91" s="2"/>
      <c r="BL91" s="2">
        <f t="shared" si="134"/>
        <v>50</v>
      </c>
      <c r="BM91" s="51">
        <f t="shared" si="135"/>
        <v>0.33333333333333331</v>
      </c>
      <c r="BN91" s="53">
        <f>IF($G91="Labor Hours",AZ91*$K91*(1+$M91)*$ER91,AZ91)</f>
        <v>0</v>
      </c>
      <c r="BO91" s="53">
        <f>IF($G91="Labor Hours",BA91*$K91*(1+$M91)*$ER91,BA91)</f>
        <v>0</v>
      </c>
      <c r="BP91" s="53">
        <f>IF($G91="Labor Hours",BB91*$K91*(1+$M91)*$ER91,BB91)</f>
        <v>0</v>
      </c>
      <c r="BQ91" s="53">
        <f>IF($G91="Labor Hours",BC91*$K91*(1+$M91)*$ER91,BC91)</f>
        <v>0</v>
      </c>
      <c r="BR91" s="53">
        <f>IF($G91="Labor Hours",BD91*$K91*(1+$M91)*$ER91,BD91)</f>
        <v>0</v>
      </c>
      <c r="BS91" s="53">
        <f>IF($G91="Labor Hours",BE91*$K91*(1+$M91)*$ER91,BE91)</f>
        <v>0</v>
      </c>
      <c r="BT91" s="53">
        <f>IF($G91="Labor Hours",BF91*$K91*(1+$M91)*$ER91,BF91)</f>
        <v>0</v>
      </c>
      <c r="BU91" s="53">
        <f>IF($G91="Labor Hours",BG91*$K91*(1+$M91)*$ER91,BG91)</f>
        <v>2999.9539687500005</v>
      </c>
      <c r="BV91" s="53">
        <f>IF($G91="Labor Hours",BH91*$K91*(1+$M91)*$ER91,BH91)</f>
        <v>2999.9539687500005</v>
      </c>
      <c r="BW91" s="53">
        <f>IF($G91="Labor Hours",BI91*$K91*(1+$M91)*$ER91,BI91)</f>
        <v>0</v>
      </c>
      <c r="BX91" s="53">
        <f>IF($G91="Labor Hours",BJ91*$K91*(1+$M91)*$ER91,BJ91)</f>
        <v>0</v>
      </c>
      <c r="BY91" s="53">
        <f>IF($G91="Labor Hours",BK91*$K91*(1+$M91)*$ER91,BK91)</f>
        <v>0</v>
      </c>
      <c r="BZ91" s="10">
        <f t="shared" si="136"/>
        <v>5999.907937500001</v>
      </c>
      <c r="CA91" s="54">
        <f t="shared" si="137"/>
        <v>0</v>
      </c>
      <c r="CB91" s="10">
        <f t="shared" si="138"/>
        <v>5999.907937500001</v>
      </c>
      <c r="CC91" s="53" cm="1">
        <f t="array" aca="1" ref="CC91" ca="1">BZ91*CELL("contents",$Q91)</f>
        <v>2099.9677781250002</v>
      </c>
      <c r="CD91" s="53" cm="1">
        <f t="array" aca="1" ref="CD91" ca="1">CA91*CELL("contents",$Q91)</f>
        <v>0</v>
      </c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>
        <f t="shared" si="139"/>
        <v>0</v>
      </c>
      <c r="CR91" s="51">
        <f t="shared" si="140"/>
        <v>0</v>
      </c>
      <c r="CS91" s="53">
        <f>IF($G91="Labor Hours",CE91*$K91*(1+$M91)*$ES91,CE91)</f>
        <v>0</v>
      </c>
      <c r="CT91" s="53">
        <f>IF($G91="Labor Hours",CF91*$K91*(1+$M91)*$ES91,CF91)</f>
        <v>0</v>
      </c>
      <c r="CU91" s="53">
        <f>IF($G91="Labor Hours",CG91*$K91*(1+$M91)*$ES91,CG91)</f>
        <v>0</v>
      </c>
      <c r="CV91" s="53">
        <f>IF($G91="Labor Hours",CH91*$K91*(1+$M91)*$ES91,CH91)</f>
        <v>0</v>
      </c>
      <c r="CW91" s="53">
        <f>IF($G91="Labor Hours",CI91*$K91*(1+$M91)*$ES91,CI91)</f>
        <v>0</v>
      </c>
      <c r="CX91" s="53">
        <f>IF($G91="Labor Hours",CJ91*$K91*(1+$M91)*$ES91,CJ91)</f>
        <v>0</v>
      </c>
      <c r="CY91" s="53">
        <f>IF($G91="Labor Hours",CK91*$K91*(1+$M91)*$ES91,CK91)</f>
        <v>0</v>
      </c>
      <c r="CZ91" s="53">
        <f>IF($G91="Labor Hours",CL91*$K91*(1+$M91)*$ES91,CL91)</f>
        <v>0</v>
      </c>
      <c r="DA91" s="53">
        <f>IF($G91="Labor Hours",CM91*$K91*(1+$M91)*$ES91,CM91)</f>
        <v>0</v>
      </c>
      <c r="DB91" s="53">
        <f>IF($G91="Labor Hours",CN91*$K91*(1+$M91)*$ES91,CN91)</f>
        <v>0</v>
      </c>
      <c r="DC91" s="53">
        <f>IF($G91="Labor Hours",CO91*$K91*(1+$M91)*$ES91,CO91)</f>
        <v>0</v>
      </c>
      <c r="DD91" s="53">
        <f>IF($G91="Labor Hours",CP91*$K91*(1+$M91)*$ES91,CP91)</f>
        <v>0</v>
      </c>
      <c r="DE91" s="10">
        <f t="shared" si="141"/>
        <v>0</v>
      </c>
      <c r="DF91" s="54">
        <f t="shared" si="142"/>
        <v>0</v>
      </c>
      <c r="DG91" s="10">
        <f t="shared" si="143"/>
        <v>0</v>
      </c>
      <c r="DH91" s="53" cm="1">
        <f t="array" aca="1" ref="DH91" ca="1">DE91*CELL("contents",$Q91)</f>
        <v>0</v>
      </c>
      <c r="DI91" s="53" cm="1">
        <f t="array" aca="1" ref="DI91" ca="1">DF91*CELL("contents",$Q91)</f>
        <v>0</v>
      </c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>
        <f t="shared" si="144"/>
        <v>0</v>
      </c>
      <c r="DW91" s="51">
        <f t="shared" si="145"/>
        <v>0</v>
      </c>
      <c r="DX91" s="53">
        <f>IF($G91="Labor Hours",DJ91*$K91*(1+$M91)*$ET91,DJ91)</f>
        <v>0</v>
      </c>
      <c r="DY91" s="53">
        <f>IF($G91="Labor Hours",DK91*$K91*(1+$M91)*$ET91,DK91)</f>
        <v>0</v>
      </c>
      <c r="DZ91" s="53">
        <f>IF($G91="Labor Hours",DL91*$K91*(1+$M91)*$ET91,DL91)</f>
        <v>0</v>
      </c>
      <c r="EA91" s="53">
        <f>IF($G91="Labor Hours",DM91*$K91*(1+$M91)*$ET91,DM91)</f>
        <v>0</v>
      </c>
      <c r="EB91" s="53">
        <f>IF($G91="Labor Hours",DN91*$K91*(1+$M91)*$ET91,DN91)</f>
        <v>0</v>
      </c>
      <c r="EC91" s="53">
        <f>IF($G91="Labor Hours",DO91*$K91*(1+$M91)*$ET91,DO91)</f>
        <v>0</v>
      </c>
      <c r="ED91" s="53">
        <f>IF($G91="Labor Hours",DP91*$K91*(1+$M91)*$ET91,DP91)</f>
        <v>0</v>
      </c>
      <c r="EE91" s="53">
        <f>IF($G91="Labor Hours",DQ91*$K91*(1+$M91)*$ET91,DQ91)</f>
        <v>0</v>
      </c>
      <c r="EF91" s="53">
        <f>IF($G91="Labor Hours",DR91*$K91*(1+$M91)*$ET91,DR91)</f>
        <v>0</v>
      </c>
      <c r="EG91" s="53">
        <f>IF($G91="Labor Hours",DS91*$K91*(1+$M91)*$ET91,DS91)</f>
        <v>0</v>
      </c>
      <c r="EH91" s="53">
        <f>IF($G91="Labor Hours",DT91*$K91*(1+$M91)*$ET91,DT91)</f>
        <v>0</v>
      </c>
      <c r="EI91" s="53">
        <f>IF($G91="Labor Hours",DU91*$K91*(1+$M91)*$ET91,DU91)</f>
        <v>0</v>
      </c>
      <c r="EJ91" s="10">
        <f t="shared" si="146"/>
        <v>0</v>
      </c>
      <c r="EK91" s="54">
        <f t="shared" si="147"/>
        <v>0</v>
      </c>
      <c r="EL91" s="10">
        <f t="shared" si="148"/>
        <v>0</v>
      </c>
      <c r="EM91" s="53" cm="1">
        <f t="array" aca="1" ref="EM91" ca="1">EJ91*CELL("contents",$Q91)</f>
        <v>0</v>
      </c>
      <c r="EN91" s="53" cm="1">
        <f t="array" aca="1" ref="EN91" ca="1">EK91*CELL("contents",$Q91)</f>
        <v>0</v>
      </c>
      <c r="EO91" s="11">
        <f t="shared" si="149"/>
        <v>5999.907937500001</v>
      </c>
      <c r="EP91" s="2">
        <v>1</v>
      </c>
      <c r="EQ91" s="2">
        <f t="shared" ref="EQ91:ET91" si="161">EP91*1.0215</f>
        <v>1.0215000000000001</v>
      </c>
      <c r="ER91" s="2">
        <f t="shared" si="161"/>
        <v>1.0434622500000001</v>
      </c>
      <c r="ES91" s="2">
        <f t="shared" si="161"/>
        <v>1.0658966883750003</v>
      </c>
      <c r="ET91" s="2">
        <f t="shared" si="161"/>
        <v>1.0888134671750629</v>
      </c>
      <c r="EU91" s="53">
        <f>IF($G91="Labor Hours",$K91*$AG91*EQ91,0)</f>
        <v>0</v>
      </c>
      <c r="EV91" s="53">
        <f t="shared" si="151"/>
        <v>5999.907937500001</v>
      </c>
      <c r="EW91" s="69">
        <f>IF($G91="Labor Hours",$K91*$CQ91*ES91,0)</f>
        <v>0</v>
      </c>
      <c r="EX91" s="69">
        <f>IF($G91="Labor Hours",$K91*$DV91*ET91,0)</f>
        <v>0</v>
      </c>
      <c r="EY91" s="9">
        <f t="shared" si="153"/>
        <v>0</v>
      </c>
      <c r="EZ91" s="9">
        <f t="shared" si="128"/>
        <v>0</v>
      </c>
      <c r="FA91" s="9">
        <f t="shared" si="129"/>
        <v>0</v>
      </c>
      <c r="FB91" s="9">
        <f t="shared" si="130"/>
        <v>0</v>
      </c>
      <c r="FC91" t="s">
        <v>1540</v>
      </c>
    </row>
    <row r="92" spans="1:159" ht="25.5" x14ac:dyDescent="0.25">
      <c r="A92" s="2">
        <v>1.2</v>
      </c>
      <c r="B92" s="2" t="s">
        <v>357</v>
      </c>
      <c r="C92" s="4" t="s">
        <v>157</v>
      </c>
      <c r="D92" s="2" t="s">
        <v>358</v>
      </c>
      <c r="E92" s="33" t="s">
        <v>359</v>
      </c>
      <c r="F92" s="2"/>
      <c r="G92" s="4" t="s">
        <v>151</v>
      </c>
      <c r="H92" s="6" t="s">
        <v>163</v>
      </c>
      <c r="I92" s="4" t="s">
        <v>159</v>
      </c>
      <c r="J92" s="7" t="s">
        <v>154</v>
      </c>
      <c r="K92" s="75">
        <v>115</v>
      </c>
      <c r="L92" s="81">
        <v>115</v>
      </c>
      <c r="M92" s="57">
        <v>0</v>
      </c>
      <c r="N92" s="86">
        <v>0</v>
      </c>
      <c r="O92" s="6" t="s">
        <v>155</v>
      </c>
      <c r="P92" s="2" t="s">
        <v>352</v>
      </c>
      <c r="Q92" s="216">
        <f>VLOOKUP(P92,Contingencies!$A$2:$D$7,4,FALSE)</f>
        <v>0.2</v>
      </c>
      <c r="R92" s="53">
        <f t="shared" si="111"/>
        <v>959.98527000000013</v>
      </c>
      <c r="S92" s="67">
        <f t="shared" si="112"/>
        <v>0</v>
      </c>
      <c r="T92" s="4"/>
      <c r="U92" s="2"/>
      <c r="V92" s="2"/>
      <c r="W92" s="2"/>
      <c r="X92" s="2"/>
      <c r="Y92" s="2"/>
      <c r="Z92" s="2"/>
      <c r="AA92" s="2"/>
      <c r="AB92" s="17"/>
      <c r="AC92" s="17"/>
      <c r="AD92" s="2"/>
      <c r="AE92" s="2"/>
      <c r="AF92" s="2"/>
      <c r="AG92" s="2">
        <f>IF(G92="Labor Hours",SUM(U92:AF92),0)</f>
        <v>0</v>
      </c>
      <c r="AH92" s="51">
        <f t="shared" si="131"/>
        <v>0</v>
      </c>
      <c r="AI92" s="53">
        <f>IF($G92="Labor Hours",U92*$K92*(1+$M92)*$EQ92,U92)</f>
        <v>0</v>
      </c>
      <c r="AJ92" s="53">
        <f>IF($G92="Labor Hours",V92*$K92*(1+$M92)*$EQ92,V92)</f>
        <v>0</v>
      </c>
      <c r="AK92" s="53">
        <f>IF($G92="Labor Hours",W92*$K92*(1+$M92)*$EQ92,W92)</f>
        <v>0</v>
      </c>
      <c r="AL92" s="53">
        <f>IF($G92="Labor Hours",X92*$K92*(1+$M92)*$EQ92,X92)</f>
        <v>0</v>
      </c>
      <c r="AM92" s="53">
        <f>IF($G92="Labor Hours",Y92*$K92*(1+$M92)*$EQ92,Y92)</f>
        <v>0</v>
      </c>
      <c r="AN92" s="53">
        <f>IF($G92="Labor Hours",Z92*$K92*(1+$M92)*$EQ92,Z92)</f>
        <v>0</v>
      </c>
      <c r="AO92" s="53">
        <f>IF($G92="Labor Hours",AA92*$K92*(1+$M92)*$EQ92,AA92)</f>
        <v>0</v>
      </c>
      <c r="AP92" s="53">
        <f>IF($G92="Labor Hours",AB92*$K92*(1+$M92)*$EQ92,AB92)</f>
        <v>0</v>
      </c>
      <c r="AQ92" s="53">
        <f>IF($G92="Labor Hours",AC92*$K92*(1+$M92)*$EQ92,AC92)</f>
        <v>0</v>
      </c>
      <c r="AR92" s="53">
        <f>IF($G92="Labor Hours",AD92*$K92*(1+$M92)*$EQ92,AD92)</f>
        <v>0</v>
      </c>
      <c r="AS92" s="53">
        <f>IF($G92="Labor Hours",AE92*$K92*(1+$M92)*$EQ92,AE92)</f>
        <v>0</v>
      </c>
      <c r="AT92" s="53">
        <f>IF($G92="Labor Hours",AF92*$K92*(1+$M92)*$EQ92,AF92)</f>
        <v>0</v>
      </c>
      <c r="AU92" s="10">
        <f t="shared" si="132"/>
        <v>0</v>
      </c>
      <c r="AV92" s="54">
        <f>IF(G92="CapEx",0,AU92*N92)</f>
        <v>0</v>
      </c>
      <c r="AW92" s="10">
        <f t="shared" si="133"/>
        <v>0</v>
      </c>
      <c r="AX92" s="53" cm="1">
        <f t="array" aca="1" ref="AX92" ca="1">AU92*CELL("contents",$Q92)</f>
        <v>0</v>
      </c>
      <c r="AY92" s="53" cm="1">
        <f t="array" aca="1" ref="AY92" ca="1">AV92*CELL("contents",$Q92)</f>
        <v>0</v>
      </c>
      <c r="AZ92" s="2"/>
      <c r="BA92" s="2"/>
      <c r="BB92" s="2"/>
      <c r="BC92" s="2"/>
      <c r="BD92" s="2"/>
      <c r="BE92" s="2"/>
      <c r="BF92" s="2"/>
      <c r="BG92" s="2"/>
      <c r="BH92" s="4">
        <v>20</v>
      </c>
      <c r="BI92" s="4">
        <v>20</v>
      </c>
      <c r="BJ92" s="2"/>
      <c r="BK92" s="2"/>
      <c r="BL92" s="2">
        <f t="shared" si="134"/>
        <v>40</v>
      </c>
      <c r="BM92" s="51">
        <f t="shared" si="135"/>
        <v>0.26666666666666666</v>
      </c>
      <c r="BN92" s="53">
        <f>IF($G92="Labor Hours",AZ92*$K92*(1+$M92)*$ER92,AZ92)</f>
        <v>0</v>
      </c>
      <c r="BO92" s="53">
        <f>IF($G92="Labor Hours",BA92*$K92*(1+$M92)*$ER92,BA92)</f>
        <v>0</v>
      </c>
      <c r="BP92" s="53">
        <f>IF($G92="Labor Hours",BB92*$K92*(1+$M92)*$ER92,BB92)</f>
        <v>0</v>
      </c>
      <c r="BQ92" s="53">
        <f>IF($G92="Labor Hours",BC92*$K92*(1+$M92)*$ER92,BC92)</f>
        <v>0</v>
      </c>
      <c r="BR92" s="53">
        <f>IF($G92="Labor Hours",BD92*$K92*(1+$M92)*$ER92,BD92)</f>
        <v>0</v>
      </c>
      <c r="BS92" s="53">
        <f>IF($G92="Labor Hours",BE92*$K92*(1+$M92)*$ER92,BE92)</f>
        <v>0</v>
      </c>
      <c r="BT92" s="53">
        <f>IF($G92="Labor Hours",BF92*$K92*(1+$M92)*$ER92,BF92)</f>
        <v>0</v>
      </c>
      <c r="BU92" s="53">
        <f>IF($G92="Labor Hours",BG92*$K92*(1+$M92)*$ER92,BG92)</f>
        <v>0</v>
      </c>
      <c r="BV92" s="53">
        <f>IF($G92="Labor Hours",BH92*$K92*(1+$M92)*$ER92,BH92)</f>
        <v>2399.9631750000003</v>
      </c>
      <c r="BW92" s="53">
        <f>IF($G92="Labor Hours",BI92*$K92*(1+$M92)*$ER92,BI92)</f>
        <v>2399.9631750000003</v>
      </c>
      <c r="BX92" s="53">
        <f>IF($G92="Labor Hours",BJ92*$K92*(1+$M92)*$ER92,BJ92)</f>
        <v>0</v>
      </c>
      <c r="BY92" s="53">
        <f>IF($G92="Labor Hours",BK92*$K92*(1+$M92)*$ER92,BK92)</f>
        <v>0</v>
      </c>
      <c r="BZ92" s="10">
        <f t="shared" si="136"/>
        <v>4799.9263500000006</v>
      </c>
      <c r="CA92" s="54">
        <f t="shared" si="137"/>
        <v>0</v>
      </c>
      <c r="CB92" s="10">
        <f t="shared" si="138"/>
        <v>4799.9263500000006</v>
      </c>
      <c r="CC92" s="53" cm="1">
        <f t="array" aca="1" ref="CC92" ca="1">BZ92*CELL("contents",$Q92)</f>
        <v>959.98527000000013</v>
      </c>
      <c r="CD92" s="53" cm="1">
        <f t="array" aca="1" ref="CD92" ca="1">CA92*CELL("contents",$Q92)</f>
        <v>0</v>
      </c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>
        <f t="shared" si="139"/>
        <v>0</v>
      </c>
      <c r="CR92" s="51">
        <f t="shared" si="140"/>
        <v>0</v>
      </c>
      <c r="CS92" s="53">
        <f>IF($G92="Labor Hours",CE92*$K92*(1+$M92)*$ES92,CE92)</f>
        <v>0</v>
      </c>
      <c r="CT92" s="53">
        <f>IF($G92="Labor Hours",CF92*$K92*(1+$M92)*$ES92,CF92)</f>
        <v>0</v>
      </c>
      <c r="CU92" s="53">
        <f>IF($G92="Labor Hours",CG92*$K92*(1+$M92)*$ES92,CG92)</f>
        <v>0</v>
      </c>
      <c r="CV92" s="53">
        <f>IF($G92="Labor Hours",CH92*$K92*(1+$M92)*$ES92,CH92)</f>
        <v>0</v>
      </c>
      <c r="CW92" s="53">
        <f>IF($G92="Labor Hours",CI92*$K92*(1+$M92)*$ES92,CI92)</f>
        <v>0</v>
      </c>
      <c r="CX92" s="53">
        <f>IF($G92="Labor Hours",CJ92*$K92*(1+$M92)*$ES92,CJ92)</f>
        <v>0</v>
      </c>
      <c r="CY92" s="53">
        <f>IF($G92="Labor Hours",CK92*$K92*(1+$M92)*$ES92,CK92)</f>
        <v>0</v>
      </c>
      <c r="CZ92" s="53">
        <f>IF($G92="Labor Hours",CL92*$K92*(1+$M92)*$ES92,CL92)</f>
        <v>0</v>
      </c>
      <c r="DA92" s="53">
        <f>IF($G92="Labor Hours",CM92*$K92*(1+$M92)*$ES92,CM92)</f>
        <v>0</v>
      </c>
      <c r="DB92" s="53">
        <f>IF($G92="Labor Hours",CN92*$K92*(1+$M92)*$ES92,CN92)</f>
        <v>0</v>
      </c>
      <c r="DC92" s="53">
        <f>IF($G92="Labor Hours",CO92*$K92*(1+$M92)*$ES92,CO92)</f>
        <v>0</v>
      </c>
      <c r="DD92" s="53">
        <f>IF($G92="Labor Hours",CP92*$K92*(1+$M92)*$ES92,CP92)</f>
        <v>0</v>
      </c>
      <c r="DE92" s="10">
        <f t="shared" si="141"/>
        <v>0</v>
      </c>
      <c r="DF92" s="54">
        <f t="shared" si="142"/>
        <v>0</v>
      </c>
      <c r="DG92" s="10">
        <f t="shared" si="143"/>
        <v>0</v>
      </c>
      <c r="DH92" s="53" cm="1">
        <f t="array" aca="1" ref="DH92" ca="1">DE92*CELL("contents",$Q92)</f>
        <v>0</v>
      </c>
      <c r="DI92" s="53" cm="1">
        <f t="array" aca="1" ref="DI92" ca="1">DF92*CELL("contents",$Q92)</f>
        <v>0</v>
      </c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>
        <f t="shared" si="144"/>
        <v>0</v>
      </c>
      <c r="DW92" s="51">
        <f t="shared" si="145"/>
        <v>0</v>
      </c>
      <c r="DX92" s="53">
        <f>IF($G92="Labor Hours",DJ92*$K92*(1+$M92)*$ET92,DJ92)</f>
        <v>0</v>
      </c>
      <c r="DY92" s="53">
        <f>IF($G92="Labor Hours",DK92*$K92*(1+$M92)*$ET92,DK92)</f>
        <v>0</v>
      </c>
      <c r="DZ92" s="53">
        <f>IF($G92="Labor Hours",DL92*$K92*(1+$M92)*$ET92,DL92)</f>
        <v>0</v>
      </c>
      <c r="EA92" s="53">
        <f>IF($G92="Labor Hours",DM92*$K92*(1+$M92)*$ET92,DM92)</f>
        <v>0</v>
      </c>
      <c r="EB92" s="53">
        <f>IF($G92="Labor Hours",DN92*$K92*(1+$M92)*$ET92,DN92)</f>
        <v>0</v>
      </c>
      <c r="EC92" s="53">
        <f>IF($G92="Labor Hours",DO92*$K92*(1+$M92)*$ET92,DO92)</f>
        <v>0</v>
      </c>
      <c r="ED92" s="53">
        <f>IF($G92="Labor Hours",DP92*$K92*(1+$M92)*$ET92,DP92)</f>
        <v>0</v>
      </c>
      <c r="EE92" s="53">
        <f>IF($G92="Labor Hours",DQ92*$K92*(1+$M92)*$ET92,DQ92)</f>
        <v>0</v>
      </c>
      <c r="EF92" s="53">
        <f>IF($G92="Labor Hours",DR92*$K92*(1+$M92)*$ET92,DR92)</f>
        <v>0</v>
      </c>
      <c r="EG92" s="53">
        <f>IF($G92="Labor Hours",DS92*$K92*(1+$M92)*$ET92,DS92)</f>
        <v>0</v>
      </c>
      <c r="EH92" s="53">
        <f>IF($G92="Labor Hours",DT92*$K92*(1+$M92)*$ET92,DT92)</f>
        <v>0</v>
      </c>
      <c r="EI92" s="53">
        <f>IF($G92="Labor Hours",DU92*$K92*(1+$M92)*$ET92,DU92)</f>
        <v>0</v>
      </c>
      <c r="EJ92" s="10">
        <f t="shared" si="146"/>
        <v>0</v>
      </c>
      <c r="EK92" s="54">
        <f t="shared" si="147"/>
        <v>0</v>
      </c>
      <c r="EL92" s="10">
        <f t="shared" si="148"/>
        <v>0</v>
      </c>
      <c r="EM92" s="53" cm="1">
        <f t="array" aca="1" ref="EM92" ca="1">EJ92*CELL("contents",$Q92)</f>
        <v>0</v>
      </c>
      <c r="EN92" s="53" cm="1">
        <f t="array" aca="1" ref="EN92" ca="1">EK92*CELL("contents",$Q92)</f>
        <v>0</v>
      </c>
      <c r="EO92" s="11">
        <f t="shared" si="149"/>
        <v>4799.9263500000006</v>
      </c>
      <c r="EP92" s="2">
        <v>1</v>
      </c>
      <c r="EQ92" s="2">
        <f t="shared" ref="EQ92:ET92" si="162">EP92*1.0215</f>
        <v>1.0215000000000001</v>
      </c>
      <c r="ER92" s="2">
        <f t="shared" si="162"/>
        <v>1.0434622500000001</v>
      </c>
      <c r="ES92" s="2">
        <f t="shared" si="162"/>
        <v>1.0658966883750003</v>
      </c>
      <c r="ET92" s="2">
        <f t="shared" si="162"/>
        <v>1.0888134671750629</v>
      </c>
      <c r="EU92" s="53">
        <f>IF($G92="Labor Hours",$K92*$AG92*EQ92,0)</f>
        <v>0</v>
      </c>
      <c r="EV92" s="53">
        <f t="shared" si="151"/>
        <v>4799.9263500000006</v>
      </c>
      <c r="EW92" s="69">
        <f>IF($G92="Labor Hours",$K92*$CQ92*ES92,0)</f>
        <v>0</v>
      </c>
      <c r="EX92" s="69">
        <f>IF($G92="Labor Hours",$K92*$DV92*ET92,0)</f>
        <v>0</v>
      </c>
      <c r="EY92" s="9">
        <f t="shared" si="153"/>
        <v>0</v>
      </c>
      <c r="EZ92" s="9">
        <f t="shared" si="128"/>
        <v>0</v>
      </c>
      <c r="FA92" s="9">
        <f t="shared" si="129"/>
        <v>0</v>
      </c>
      <c r="FB92" s="9">
        <f t="shared" si="130"/>
        <v>0</v>
      </c>
      <c r="FC92" t="s">
        <v>1540</v>
      </c>
    </row>
    <row r="93" spans="1:159" ht="25.5" x14ac:dyDescent="0.25">
      <c r="A93" s="2">
        <v>1.2</v>
      </c>
      <c r="B93" s="2" t="s">
        <v>357</v>
      </c>
      <c r="C93" s="4" t="s">
        <v>157</v>
      </c>
      <c r="D93" s="2" t="s">
        <v>358</v>
      </c>
      <c r="E93" s="33" t="s">
        <v>359</v>
      </c>
      <c r="F93" s="2"/>
      <c r="G93" s="4" t="s">
        <v>151</v>
      </c>
      <c r="H93" s="6" t="s">
        <v>163</v>
      </c>
      <c r="I93" s="4" t="s">
        <v>269</v>
      </c>
      <c r="J93" s="7" t="s">
        <v>154</v>
      </c>
      <c r="K93" s="75">
        <v>77</v>
      </c>
      <c r="L93" s="81">
        <v>77</v>
      </c>
      <c r="M93" s="57">
        <v>0</v>
      </c>
      <c r="N93" s="86">
        <v>0</v>
      </c>
      <c r="O93" s="6" t="s">
        <v>155</v>
      </c>
      <c r="P93" s="2" t="s">
        <v>352</v>
      </c>
      <c r="Q93" s="216">
        <f>VLOOKUP(P93,Contingencies!$A$2:$D$7,4,FALSE)</f>
        <v>0.2</v>
      </c>
      <c r="R93" s="53">
        <f t="shared" si="111"/>
        <v>642.7727460000001</v>
      </c>
      <c r="S93" s="67">
        <f t="shared" si="112"/>
        <v>0</v>
      </c>
      <c r="T93" s="4"/>
      <c r="U93" s="2"/>
      <c r="V93" s="2"/>
      <c r="W93" s="2"/>
      <c r="X93" s="2"/>
      <c r="Y93" s="2"/>
      <c r="Z93" s="2"/>
      <c r="AA93" s="2"/>
      <c r="AB93" s="17"/>
      <c r="AC93" s="17"/>
      <c r="AD93" s="2"/>
      <c r="AE93" s="2"/>
      <c r="AF93" s="2"/>
      <c r="AG93" s="2">
        <f>IF(G93="Labor Hours",SUM(U93:AF93),0)</f>
        <v>0</v>
      </c>
      <c r="AH93" s="51">
        <f t="shared" si="131"/>
        <v>0</v>
      </c>
      <c r="AI93" s="53">
        <f>IF($G93="Labor Hours",U93*$K93*(1+$M93)*$EQ93,U93)</f>
        <v>0</v>
      </c>
      <c r="AJ93" s="53">
        <f>IF($G93="Labor Hours",V93*$K93*(1+$M93)*$EQ93,V93)</f>
        <v>0</v>
      </c>
      <c r="AK93" s="53">
        <f>IF($G93="Labor Hours",W93*$K93*(1+$M93)*$EQ93,W93)</f>
        <v>0</v>
      </c>
      <c r="AL93" s="53">
        <f>IF($G93="Labor Hours",X93*$K93*(1+$M93)*$EQ93,X93)</f>
        <v>0</v>
      </c>
      <c r="AM93" s="53">
        <f>IF($G93="Labor Hours",Y93*$K93*(1+$M93)*$EQ93,Y93)</f>
        <v>0</v>
      </c>
      <c r="AN93" s="53">
        <f>IF($G93="Labor Hours",Z93*$K93*(1+$M93)*$EQ93,Z93)</f>
        <v>0</v>
      </c>
      <c r="AO93" s="53">
        <f>IF($G93="Labor Hours",AA93*$K93*(1+$M93)*$EQ93,AA93)</f>
        <v>0</v>
      </c>
      <c r="AP93" s="53">
        <f>IF($G93="Labor Hours",AB93*$K93*(1+$M93)*$EQ93,AB93)</f>
        <v>0</v>
      </c>
      <c r="AQ93" s="53">
        <f>IF($G93="Labor Hours",AC93*$K93*(1+$M93)*$EQ93,AC93)</f>
        <v>0</v>
      </c>
      <c r="AR93" s="53">
        <f>IF($G93="Labor Hours",AD93*$K93*(1+$M93)*$EQ93,AD93)</f>
        <v>0</v>
      </c>
      <c r="AS93" s="53">
        <f>IF($G93="Labor Hours",AE93*$K93*(1+$M93)*$EQ93,AE93)</f>
        <v>0</v>
      </c>
      <c r="AT93" s="53">
        <f>IF($G93="Labor Hours",AF93*$K93*(1+$M93)*$EQ93,AF93)</f>
        <v>0</v>
      </c>
      <c r="AU93" s="10">
        <f t="shared" si="132"/>
        <v>0</v>
      </c>
      <c r="AV93" s="54">
        <f>IF(G93="CapEx",0,AU93*N93)</f>
        <v>0</v>
      </c>
      <c r="AW93" s="10">
        <f t="shared" si="133"/>
        <v>0</v>
      </c>
      <c r="AX93" s="53" cm="1">
        <f t="array" aca="1" ref="AX93" ca="1">AU93*CELL("contents",$Q93)</f>
        <v>0</v>
      </c>
      <c r="AY93" s="53" cm="1">
        <f t="array" aca="1" ref="AY93" ca="1">AV93*CELL("contents",$Q93)</f>
        <v>0</v>
      </c>
      <c r="AZ93" s="2"/>
      <c r="BA93" s="2"/>
      <c r="BB93" s="2"/>
      <c r="BC93" s="2"/>
      <c r="BD93" s="2"/>
      <c r="BE93" s="2"/>
      <c r="BF93" s="2"/>
      <c r="BG93" s="2"/>
      <c r="BH93" s="4">
        <v>20</v>
      </c>
      <c r="BI93" s="4">
        <v>20</v>
      </c>
      <c r="BJ93" s="2"/>
      <c r="BK93" s="2"/>
      <c r="BL93" s="2">
        <f t="shared" si="134"/>
        <v>40</v>
      </c>
      <c r="BM93" s="51">
        <f t="shared" si="135"/>
        <v>0.26666666666666666</v>
      </c>
      <c r="BN93" s="53">
        <f>IF($G93="Labor Hours",AZ93*$K93*(1+$M93)*$ER93,AZ93)</f>
        <v>0</v>
      </c>
      <c r="BO93" s="53">
        <f>IF($G93="Labor Hours",BA93*$K93*(1+$M93)*$ER93,BA93)</f>
        <v>0</v>
      </c>
      <c r="BP93" s="53">
        <f>IF($G93="Labor Hours",BB93*$K93*(1+$M93)*$ER93,BB93)</f>
        <v>0</v>
      </c>
      <c r="BQ93" s="53">
        <f>IF($G93="Labor Hours",BC93*$K93*(1+$M93)*$ER93,BC93)</f>
        <v>0</v>
      </c>
      <c r="BR93" s="53">
        <f>IF($G93="Labor Hours",BD93*$K93*(1+$M93)*$ER93,BD93)</f>
        <v>0</v>
      </c>
      <c r="BS93" s="53">
        <f>IF($G93="Labor Hours",BE93*$K93*(1+$M93)*$ER93,BE93)</f>
        <v>0</v>
      </c>
      <c r="BT93" s="53">
        <f>IF($G93="Labor Hours",BF93*$K93*(1+$M93)*$ER93,BF93)</f>
        <v>0</v>
      </c>
      <c r="BU93" s="53">
        <f>IF($G93="Labor Hours",BG93*$K93*(1+$M93)*$ER93,BG93)</f>
        <v>0</v>
      </c>
      <c r="BV93" s="53">
        <f>IF($G93="Labor Hours",BH93*$K93*(1+$M93)*$ER93,BH93)</f>
        <v>1606.9318650000002</v>
      </c>
      <c r="BW93" s="53">
        <f>IF($G93="Labor Hours",BI93*$K93*(1+$M93)*$ER93,BI93)</f>
        <v>1606.9318650000002</v>
      </c>
      <c r="BX93" s="53">
        <f>IF($G93="Labor Hours",BJ93*$K93*(1+$M93)*$ER93,BJ93)</f>
        <v>0</v>
      </c>
      <c r="BY93" s="53">
        <f>IF($G93="Labor Hours",BK93*$K93*(1+$M93)*$ER93,BK93)</f>
        <v>0</v>
      </c>
      <c r="BZ93" s="10">
        <f t="shared" si="136"/>
        <v>3213.8637300000005</v>
      </c>
      <c r="CA93" s="54">
        <f t="shared" si="137"/>
        <v>0</v>
      </c>
      <c r="CB93" s="10">
        <f t="shared" si="138"/>
        <v>3213.8637300000005</v>
      </c>
      <c r="CC93" s="53" cm="1">
        <f t="array" aca="1" ref="CC93" ca="1">BZ93*CELL("contents",$Q93)</f>
        <v>642.7727460000001</v>
      </c>
      <c r="CD93" s="53" cm="1">
        <f t="array" aca="1" ref="CD93" ca="1">CA93*CELL("contents",$Q93)</f>
        <v>0</v>
      </c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>
        <f t="shared" si="139"/>
        <v>0</v>
      </c>
      <c r="CR93" s="51">
        <f t="shared" si="140"/>
        <v>0</v>
      </c>
      <c r="CS93" s="53">
        <f>IF($G93="Labor Hours",CE93*$K93*(1+$M93)*$ES93,CE93)</f>
        <v>0</v>
      </c>
      <c r="CT93" s="53">
        <f>IF($G93="Labor Hours",CF93*$K93*(1+$M93)*$ES93,CF93)</f>
        <v>0</v>
      </c>
      <c r="CU93" s="53">
        <f>IF($G93="Labor Hours",CG93*$K93*(1+$M93)*$ES93,CG93)</f>
        <v>0</v>
      </c>
      <c r="CV93" s="53">
        <f>IF($G93="Labor Hours",CH93*$K93*(1+$M93)*$ES93,CH93)</f>
        <v>0</v>
      </c>
      <c r="CW93" s="53">
        <f>IF($G93="Labor Hours",CI93*$K93*(1+$M93)*$ES93,CI93)</f>
        <v>0</v>
      </c>
      <c r="CX93" s="53">
        <f>IF($G93="Labor Hours",CJ93*$K93*(1+$M93)*$ES93,CJ93)</f>
        <v>0</v>
      </c>
      <c r="CY93" s="53">
        <f>IF($G93="Labor Hours",CK93*$K93*(1+$M93)*$ES93,CK93)</f>
        <v>0</v>
      </c>
      <c r="CZ93" s="53">
        <f>IF($G93="Labor Hours",CL93*$K93*(1+$M93)*$ES93,CL93)</f>
        <v>0</v>
      </c>
      <c r="DA93" s="53">
        <f>IF($G93="Labor Hours",CM93*$K93*(1+$M93)*$ES93,CM93)</f>
        <v>0</v>
      </c>
      <c r="DB93" s="53">
        <f>IF($G93="Labor Hours",CN93*$K93*(1+$M93)*$ES93,CN93)</f>
        <v>0</v>
      </c>
      <c r="DC93" s="53">
        <f>IF($G93="Labor Hours",CO93*$K93*(1+$M93)*$ES93,CO93)</f>
        <v>0</v>
      </c>
      <c r="DD93" s="53">
        <f>IF($G93="Labor Hours",CP93*$K93*(1+$M93)*$ES93,CP93)</f>
        <v>0</v>
      </c>
      <c r="DE93" s="10">
        <f t="shared" si="141"/>
        <v>0</v>
      </c>
      <c r="DF93" s="54">
        <f t="shared" si="142"/>
        <v>0</v>
      </c>
      <c r="DG93" s="10">
        <f t="shared" si="143"/>
        <v>0</v>
      </c>
      <c r="DH93" s="53" cm="1">
        <f t="array" aca="1" ref="DH93" ca="1">DE93*CELL("contents",$Q93)</f>
        <v>0</v>
      </c>
      <c r="DI93" s="53" cm="1">
        <f t="array" aca="1" ref="DI93" ca="1">DF93*CELL("contents",$Q93)</f>
        <v>0</v>
      </c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>
        <f t="shared" si="144"/>
        <v>0</v>
      </c>
      <c r="DW93" s="51">
        <f t="shared" si="145"/>
        <v>0</v>
      </c>
      <c r="DX93" s="53">
        <f>IF($G93="Labor Hours",DJ93*$K93*(1+$M93)*$ET93,DJ93)</f>
        <v>0</v>
      </c>
      <c r="DY93" s="53">
        <f>IF($G93="Labor Hours",DK93*$K93*(1+$M93)*$ET93,DK93)</f>
        <v>0</v>
      </c>
      <c r="DZ93" s="53">
        <f>IF($G93="Labor Hours",DL93*$K93*(1+$M93)*$ET93,DL93)</f>
        <v>0</v>
      </c>
      <c r="EA93" s="53">
        <f>IF($G93="Labor Hours",DM93*$K93*(1+$M93)*$ET93,DM93)</f>
        <v>0</v>
      </c>
      <c r="EB93" s="53">
        <f>IF($G93="Labor Hours",DN93*$K93*(1+$M93)*$ET93,DN93)</f>
        <v>0</v>
      </c>
      <c r="EC93" s="53">
        <f>IF($G93="Labor Hours",DO93*$K93*(1+$M93)*$ET93,DO93)</f>
        <v>0</v>
      </c>
      <c r="ED93" s="53">
        <f>IF($G93="Labor Hours",DP93*$K93*(1+$M93)*$ET93,DP93)</f>
        <v>0</v>
      </c>
      <c r="EE93" s="53">
        <f>IF($G93="Labor Hours",DQ93*$K93*(1+$M93)*$ET93,DQ93)</f>
        <v>0</v>
      </c>
      <c r="EF93" s="53">
        <f>IF($G93="Labor Hours",DR93*$K93*(1+$M93)*$ET93,DR93)</f>
        <v>0</v>
      </c>
      <c r="EG93" s="53">
        <f>IF($G93="Labor Hours",DS93*$K93*(1+$M93)*$ET93,DS93)</f>
        <v>0</v>
      </c>
      <c r="EH93" s="53">
        <f>IF($G93="Labor Hours",DT93*$K93*(1+$M93)*$ET93,DT93)</f>
        <v>0</v>
      </c>
      <c r="EI93" s="53">
        <f>IF($G93="Labor Hours",DU93*$K93*(1+$M93)*$ET93,DU93)</f>
        <v>0</v>
      </c>
      <c r="EJ93" s="10">
        <f t="shared" si="146"/>
        <v>0</v>
      </c>
      <c r="EK93" s="54">
        <f t="shared" si="147"/>
        <v>0</v>
      </c>
      <c r="EL93" s="10">
        <f t="shared" si="148"/>
        <v>0</v>
      </c>
      <c r="EM93" s="53" cm="1">
        <f t="array" aca="1" ref="EM93" ca="1">EJ93*CELL("contents",$Q93)</f>
        <v>0</v>
      </c>
      <c r="EN93" s="53" cm="1">
        <f t="array" aca="1" ref="EN93" ca="1">EK93*CELL("contents",$Q93)</f>
        <v>0</v>
      </c>
      <c r="EO93" s="11">
        <f t="shared" si="149"/>
        <v>3213.8637300000005</v>
      </c>
      <c r="EP93" s="2">
        <v>1</v>
      </c>
      <c r="EQ93" s="2">
        <f t="shared" ref="EQ93:ET93" si="163">EP93*1.0215</f>
        <v>1.0215000000000001</v>
      </c>
      <c r="ER93" s="2">
        <f t="shared" si="163"/>
        <v>1.0434622500000001</v>
      </c>
      <c r="ES93" s="2">
        <f t="shared" si="163"/>
        <v>1.0658966883750003</v>
      </c>
      <c r="ET93" s="2">
        <f t="shared" si="163"/>
        <v>1.0888134671750629</v>
      </c>
      <c r="EU93" s="53">
        <f>IF($G93="Labor Hours",$K93*$AG93*EQ93,0)</f>
        <v>0</v>
      </c>
      <c r="EV93" s="53">
        <f t="shared" si="151"/>
        <v>3213.8637300000005</v>
      </c>
      <c r="EW93" s="69">
        <f>IF($G93="Labor Hours",$K93*$CQ93*ES93,0)</f>
        <v>0</v>
      </c>
      <c r="EX93" s="69">
        <f>IF($G93="Labor Hours",$K93*$DV93*ET93,0)</f>
        <v>0</v>
      </c>
      <c r="EY93" s="9">
        <f t="shared" si="153"/>
        <v>0</v>
      </c>
      <c r="EZ93" s="9">
        <f t="shared" si="128"/>
        <v>0</v>
      </c>
      <c r="FA93" s="9">
        <f t="shared" si="129"/>
        <v>0</v>
      </c>
      <c r="FB93" s="9">
        <f t="shared" si="130"/>
        <v>0</v>
      </c>
      <c r="FC93" t="s">
        <v>1540</v>
      </c>
    </row>
    <row r="94" spans="1:159" ht="25.5" x14ac:dyDescent="0.25">
      <c r="A94" s="2">
        <v>1.2</v>
      </c>
      <c r="B94" s="2" t="s">
        <v>357</v>
      </c>
      <c r="C94" s="4" t="s">
        <v>157</v>
      </c>
      <c r="D94" s="2" t="s">
        <v>358</v>
      </c>
      <c r="E94" s="33" t="s">
        <v>359</v>
      </c>
      <c r="F94" s="2"/>
      <c r="G94" s="4" t="s">
        <v>347</v>
      </c>
      <c r="H94" s="6" t="s">
        <v>347</v>
      </c>
      <c r="I94" s="4"/>
      <c r="J94" s="4" t="s">
        <v>154</v>
      </c>
      <c r="K94" s="75"/>
      <c r="L94" s="80">
        <v>1</v>
      </c>
      <c r="M94" s="57">
        <v>0</v>
      </c>
      <c r="N94" s="86">
        <v>0.53</v>
      </c>
      <c r="O94" s="6" t="s">
        <v>155</v>
      </c>
      <c r="P94" s="2" t="s">
        <v>352</v>
      </c>
      <c r="Q94" s="216">
        <f>VLOOKUP(P94,Contingencies!$A$2:$D$7,4,FALSE)</f>
        <v>0.2</v>
      </c>
      <c r="R94" s="53">
        <f t="shared" si="111"/>
        <v>2000</v>
      </c>
      <c r="S94" s="67">
        <f t="shared" si="112"/>
        <v>0</v>
      </c>
      <c r="T94" s="4"/>
      <c r="U94" s="2"/>
      <c r="V94" s="2"/>
      <c r="W94" s="2"/>
      <c r="X94" s="2"/>
      <c r="Y94" s="2"/>
      <c r="Z94" s="2"/>
      <c r="AA94" s="2"/>
      <c r="AB94" s="17"/>
      <c r="AC94" s="17"/>
      <c r="AD94" s="2"/>
      <c r="AE94" s="2"/>
      <c r="AF94" s="2"/>
      <c r="AG94" s="2">
        <f>IF(G94="Labor Hours",SUM(U94:AF94),0)</f>
        <v>0</v>
      </c>
      <c r="AH94" s="51">
        <f t="shared" si="131"/>
        <v>0</v>
      </c>
      <c r="AI94" s="53">
        <f>IF($G94="Labor Hours",U94*$K94*(1+$M94)*$EQ94,U94)</f>
        <v>0</v>
      </c>
      <c r="AJ94" s="53">
        <f>IF($G94="Labor Hours",V94*$K94*(1+$M94)*$EQ94,V94)</f>
        <v>0</v>
      </c>
      <c r="AK94" s="53">
        <f>IF($G94="Labor Hours",W94*$K94*(1+$M94)*$EQ94,W94)</f>
        <v>0</v>
      </c>
      <c r="AL94" s="53">
        <f>IF($G94="Labor Hours",X94*$K94*(1+$M94)*$EQ94,X94)</f>
        <v>0</v>
      </c>
      <c r="AM94" s="53">
        <f>IF($G94="Labor Hours",Y94*$K94*(1+$M94)*$EQ94,Y94)</f>
        <v>0</v>
      </c>
      <c r="AN94" s="53">
        <f>IF($G94="Labor Hours",Z94*$K94*(1+$M94)*$EQ94,Z94)</f>
        <v>0</v>
      </c>
      <c r="AO94" s="53">
        <f>IF($G94="Labor Hours",AA94*$K94*(1+$M94)*$EQ94,AA94)</f>
        <v>0</v>
      </c>
      <c r="AP94" s="53">
        <f>IF($G94="Labor Hours",AB94*$K94*(1+$M94)*$EQ94,AB94)</f>
        <v>0</v>
      </c>
      <c r="AQ94" s="53">
        <f>IF($G94="Labor Hours",AC94*$K94*(1+$M94)*$EQ94,AC94)</f>
        <v>0</v>
      </c>
      <c r="AR94" s="53">
        <f>IF($G94="Labor Hours",AD94*$K94*(1+$M94)*$EQ94,AD94)</f>
        <v>0</v>
      </c>
      <c r="AS94" s="53">
        <f>IF($G94="Labor Hours",AE94*$K94*(1+$M94)*$EQ94,AE94)</f>
        <v>0</v>
      </c>
      <c r="AT94" s="53">
        <f>IF($G94="Labor Hours",AF94*$K94*(1+$M94)*$EQ94,AF94)</f>
        <v>0</v>
      </c>
      <c r="AU94" s="10">
        <f t="shared" si="132"/>
        <v>0</v>
      </c>
      <c r="AV94" s="54">
        <f>IF(G94="CapEx",0,AU94*N94)</f>
        <v>0</v>
      </c>
      <c r="AW94" s="10">
        <f t="shared" si="133"/>
        <v>0</v>
      </c>
      <c r="AX94" s="53" cm="1">
        <f t="array" aca="1" ref="AX94" ca="1">AU94*CELL("contents",$Q94)</f>
        <v>0</v>
      </c>
      <c r="AY94" s="53" cm="1">
        <f t="array" aca="1" ref="AY94" ca="1">AV94*CELL("contents",$Q94)</f>
        <v>0</v>
      </c>
      <c r="AZ94" s="2"/>
      <c r="BA94" s="2"/>
      <c r="BB94" s="2"/>
      <c r="BC94" s="2"/>
      <c r="BD94" s="2"/>
      <c r="BE94" s="2"/>
      <c r="BF94" s="2"/>
      <c r="BG94" s="2"/>
      <c r="BH94" s="4">
        <v>5000</v>
      </c>
      <c r="BI94" s="4">
        <v>5000</v>
      </c>
      <c r="BJ94" s="2"/>
      <c r="BK94" s="2"/>
      <c r="BL94" s="2">
        <f t="shared" si="134"/>
        <v>0</v>
      </c>
      <c r="BM94" s="51">
        <f t="shared" si="135"/>
        <v>0</v>
      </c>
      <c r="BN94" s="53">
        <f>IF($G94="Labor Hours",AZ94*$K94*(1+$M94)*$ER94,AZ94)</f>
        <v>0</v>
      </c>
      <c r="BO94" s="53">
        <f>IF($G94="Labor Hours",BA94*$K94*(1+$M94)*$ER94,BA94)</f>
        <v>0</v>
      </c>
      <c r="BP94" s="53">
        <f>IF($G94="Labor Hours",BB94*$K94*(1+$M94)*$ER94,BB94)</f>
        <v>0</v>
      </c>
      <c r="BQ94" s="53">
        <f>IF($G94="Labor Hours",BC94*$K94*(1+$M94)*$ER94,BC94)</f>
        <v>0</v>
      </c>
      <c r="BR94" s="53">
        <f>IF($G94="Labor Hours",BD94*$K94*(1+$M94)*$ER94,BD94)</f>
        <v>0</v>
      </c>
      <c r="BS94" s="53">
        <f>IF($G94="Labor Hours",BE94*$K94*(1+$M94)*$ER94,BE94)</f>
        <v>0</v>
      </c>
      <c r="BT94" s="53">
        <f>IF($G94="Labor Hours",BF94*$K94*(1+$M94)*$ER94,BF94)</f>
        <v>0</v>
      </c>
      <c r="BU94" s="53">
        <f>IF($G94="Labor Hours",BG94*$K94*(1+$M94)*$ER94,BG94)</f>
        <v>0</v>
      </c>
      <c r="BV94" s="53">
        <f>IF($G94="Labor Hours",BH94*$K94*(1+$M94)*$ER94,BH94)</f>
        <v>5000</v>
      </c>
      <c r="BW94" s="53">
        <f>IF($G94="Labor Hours",BI94*$K94*(1+$M94)*$ER94,BI94)</f>
        <v>5000</v>
      </c>
      <c r="BX94" s="53">
        <f>IF($G94="Labor Hours",BJ94*$K94*(1+$M94)*$ER94,BJ94)</f>
        <v>0</v>
      </c>
      <c r="BY94" s="53">
        <f>IF($G94="Labor Hours",BK94*$K94*(1+$M94)*$ER94,BK94)</f>
        <v>0</v>
      </c>
      <c r="BZ94" s="10">
        <f t="shared" si="136"/>
        <v>10000</v>
      </c>
      <c r="CA94" s="54">
        <f t="shared" si="137"/>
        <v>0</v>
      </c>
      <c r="CB94" s="10">
        <f t="shared" si="138"/>
        <v>10000</v>
      </c>
      <c r="CC94" s="53" cm="1">
        <f t="array" aca="1" ref="CC94" ca="1">BZ94*CELL("contents",$Q94)</f>
        <v>2000</v>
      </c>
      <c r="CD94" s="53" cm="1">
        <f t="array" aca="1" ref="CD94" ca="1">CA94*CELL("contents",$Q94)</f>
        <v>0</v>
      </c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>
        <f t="shared" si="139"/>
        <v>0</v>
      </c>
      <c r="CR94" s="51">
        <f t="shared" si="140"/>
        <v>0</v>
      </c>
      <c r="CS94" s="53">
        <f>IF($G94="Labor Hours",CE94*$K94*(1+$M94)*$ES94,CE94)</f>
        <v>0</v>
      </c>
      <c r="CT94" s="53">
        <f>IF($G94="Labor Hours",CF94*$K94*(1+$M94)*$ES94,CF94)</f>
        <v>0</v>
      </c>
      <c r="CU94" s="53">
        <f>IF($G94="Labor Hours",CG94*$K94*(1+$M94)*$ES94,CG94)</f>
        <v>0</v>
      </c>
      <c r="CV94" s="53">
        <f>IF($G94="Labor Hours",CH94*$K94*(1+$M94)*$ES94,CH94)</f>
        <v>0</v>
      </c>
      <c r="CW94" s="53">
        <f>IF($G94="Labor Hours",CI94*$K94*(1+$M94)*$ES94,CI94)</f>
        <v>0</v>
      </c>
      <c r="CX94" s="53">
        <f>IF($G94="Labor Hours",CJ94*$K94*(1+$M94)*$ES94,CJ94)</f>
        <v>0</v>
      </c>
      <c r="CY94" s="53">
        <f>IF($G94="Labor Hours",CK94*$K94*(1+$M94)*$ES94,CK94)</f>
        <v>0</v>
      </c>
      <c r="CZ94" s="53">
        <f>IF($G94="Labor Hours",CL94*$K94*(1+$M94)*$ES94,CL94)</f>
        <v>0</v>
      </c>
      <c r="DA94" s="53">
        <f>IF($G94="Labor Hours",CM94*$K94*(1+$M94)*$ES94,CM94)</f>
        <v>0</v>
      </c>
      <c r="DB94" s="53">
        <f>IF($G94="Labor Hours",CN94*$K94*(1+$M94)*$ES94,CN94)</f>
        <v>0</v>
      </c>
      <c r="DC94" s="53">
        <f>IF($G94="Labor Hours",CO94*$K94*(1+$M94)*$ES94,CO94)</f>
        <v>0</v>
      </c>
      <c r="DD94" s="53">
        <f>IF($G94="Labor Hours",CP94*$K94*(1+$M94)*$ES94,CP94)</f>
        <v>0</v>
      </c>
      <c r="DE94" s="10">
        <f t="shared" si="141"/>
        <v>0</v>
      </c>
      <c r="DF94" s="54">
        <f t="shared" si="142"/>
        <v>0</v>
      </c>
      <c r="DG94" s="10">
        <f t="shared" si="143"/>
        <v>0</v>
      </c>
      <c r="DH94" s="53" cm="1">
        <f t="array" aca="1" ref="DH94" ca="1">DE94*CELL("contents",$Q94)</f>
        <v>0</v>
      </c>
      <c r="DI94" s="53" cm="1">
        <f t="array" aca="1" ref="DI94" ca="1">DF94*CELL("contents",$Q94)</f>
        <v>0</v>
      </c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>
        <f t="shared" si="144"/>
        <v>0</v>
      </c>
      <c r="DW94" s="51">
        <f t="shared" si="145"/>
        <v>0</v>
      </c>
      <c r="DX94" s="53">
        <f>IF($G94="Labor Hours",DJ94*$K94*(1+$M94)*$ET94,DJ94)</f>
        <v>0</v>
      </c>
      <c r="DY94" s="53">
        <f>IF($G94="Labor Hours",DK94*$K94*(1+$M94)*$ET94,DK94)</f>
        <v>0</v>
      </c>
      <c r="DZ94" s="53">
        <f>IF($G94="Labor Hours",DL94*$K94*(1+$M94)*$ET94,DL94)</f>
        <v>0</v>
      </c>
      <c r="EA94" s="53">
        <f>IF($G94="Labor Hours",DM94*$K94*(1+$M94)*$ET94,DM94)</f>
        <v>0</v>
      </c>
      <c r="EB94" s="53">
        <f>IF($G94="Labor Hours",DN94*$K94*(1+$M94)*$ET94,DN94)</f>
        <v>0</v>
      </c>
      <c r="EC94" s="53">
        <f>IF($G94="Labor Hours",DO94*$K94*(1+$M94)*$ET94,DO94)</f>
        <v>0</v>
      </c>
      <c r="ED94" s="53">
        <f>IF($G94="Labor Hours",DP94*$K94*(1+$M94)*$ET94,DP94)</f>
        <v>0</v>
      </c>
      <c r="EE94" s="53">
        <f>IF($G94="Labor Hours",DQ94*$K94*(1+$M94)*$ET94,DQ94)</f>
        <v>0</v>
      </c>
      <c r="EF94" s="53">
        <f>IF($G94="Labor Hours",DR94*$K94*(1+$M94)*$ET94,DR94)</f>
        <v>0</v>
      </c>
      <c r="EG94" s="53">
        <f>IF($G94="Labor Hours",DS94*$K94*(1+$M94)*$ET94,DS94)</f>
        <v>0</v>
      </c>
      <c r="EH94" s="53">
        <f>IF($G94="Labor Hours",DT94*$K94*(1+$M94)*$ET94,DT94)</f>
        <v>0</v>
      </c>
      <c r="EI94" s="53">
        <f>IF($G94="Labor Hours",DU94*$K94*(1+$M94)*$ET94,DU94)</f>
        <v>0</v>
      </c>
      <c r="EJ94" s="10">
        <f t="shared" si="146"/>
        <v>0</v>
      </c>
      <c r="EK94" s="54">
        <f t="shared" si="147"/>
        <v>0</v>
      </c>
      <c r="EL94" s="10">
        <f t="shared" si="148"/>
        <v>0</v>
      </c>
      <c r="EM94" s="53" cm="1">
        <f t="array" aca="1" ref="EM94" ca="1">EJ94*CELL("contents",$Q94)</f>
        <v>0</v>
      </c>
      <c r="EN94" s="53" cm="1">
        <f t="array" aca="1" ref="EN94" ca="1">EK94*CELL("contents",$Q94)</f>
        <v>0</v>
      </c>
      <c r="EO94" s="11">
        <f t="shared" si="149"/>
        <v>10000</v>
      </c>
      <c r="EP94" s="2">
        <v>1</v>
      </c>
      <c r="EQ94" s="2">
        <f t="shared" ref="EQ94:ET94" si="164">EP94*1.0215</f>
        <v>1.0215000000000001</v>
      </c>
      <c r="ER94" s="2">
        <f t="shared" si="164"/>
        <v>1.0434622500000001</v>
      </c>
      <c r="ES94" s="2">
        <f t="shared" si="164"/>
        <v>1.0658966883750003</v>
      </c>
      <c r="ET94" s="2">
        <f t="shared" si="164"/>
        <v>1.0888134671750629</v>
      </c>
      <c r="EU94" s="53">
        <f>IF($G94="Labor Hours",$K94*$AG94*EQ94,0)</f>
        <v>0</v>
      </c>
      <c r="EV94" s="53">
        <f t="shared" si="151"/>
        <v>0</v>
      </c>
      <c r="EW94" s="69">
        <f>IF($G94="Labor Hours",$K94*$CQ94*ES94,0)</f>
        <v>0</v>
      </c>
      <c r="EX94" s="69">
        <f>IF($G94="Labor Hours",$K94*$DV94*ET94,0)</f>
        <v>0</v>
      </c>
      <c r="EY94" s="9">
        <f t="shared" si="153"/>
        <v>0</v>
      </c>
      <c r="EZ94" s="9">
        <f t="shared" si="128"/>
        <v>0</v>
      </c>
      <c r="FA94" s="9">
        <f t="shared" si="129"/>
        <v>0</v>
      </c>
      <c r="FB94" s="9">
        <f t="shared" si="130"/>
        <v>0</v>
      </c>
      <c r="FC94" t="s">
        <v>1540</v>
      </c>
    </row>
    <row r="95" spans="1:159" x14ac:dyDescent="0.25">
      <c r="A95" s="2">
        <v>1.2</v>
      </c>
      <c r="B95" s="2" t="s">
        <v>360</v>
      </c>
      <c r="C95" s="4" t="s">
        <v>157</v>
      </c>
      <c r="D95" s="2" t="s">
        <v>361</v>
      </c>
      <c r="E95" s="33" t="s">
        <v>362</v>
      </c>
      <c r="F95" s="2"/>
      <c r="G95" s="4" t="s">
        <v>151</v>
      </c>
      <c r="H95" s="6" t="s">
        <v>163</v>
      </c>
      <c r="I95" s="4" t="s">
        <v>159</v>
      </c>
      <c r="J95" s="7" t="s">
        <v>154</v>
      </c>
      <c r="K95" s="75">
        <v>115</v>
      </c>
      <c r="L95" s="81">
        <v>115</v>
      </c>
      <c r="M95" s="57">
        <v>0</v>
      </c>
      <c r="N95" s="86">
        <v>0</v>
      </c>
      <c r="O95" s="6" t="s">
        <v>155</v>
      </c>
      <c r="P95" s="2" t="s">
        <v>352</v>
      </c>
      <c r="Q95" s="216">
        <f>VLOOKUP(P95,Contingencies!$A$2:$D$7,4,FALSE)</f>
        <v>0.2</v>
      </c>
      <c r="R95" s="53">
        <f t="shared" si="111"/>
        <v>575.99116200000014</v>
      </c>
      <c r="S95" s="67">
        <f t="shared" si="112"/>
        <v>0</v>
      </c>
      <c r="T95" s="4"/>
      <c r="U95" s="2"/>
      <c r="V95" s="2"/>
      <c r="W95" s="2"/>
      <c r="X95" s="2"/>
      <c r="Y95" s="2"/>
      <c r="Z95" s="2"/>
      <c r="AA95" s="2"/>
      <c r="AB95" s="17"/>
      <c r="AC95" s="17"/>
      <c r="AD95" s="2"/>
      <c r="AE95" s="2"/>
      <c r="AF95" s="2"/>
      <c r="AG95" s="2">
        <f>IF(G95="Labor Hours",SUM(U95:AF95),0)</f>
        <v>0</v>
      </c>
      <c r="AH95" s="51">
        <f t="shared" si="131"/>
        <v>0</v>
      </c>
      <c r="AI95" s="53">
        <f>IF($G95="Labor Hours",U95*$K95*(1+$M95)*$EQ95,U95)</f>
        <v>0</v>
      </c>
      <c r="AJ95" s="53">
        <f>IF($G95="Labor Hours",V95*$K95*(1+$M95)*$EQ95,V95)</f>
        <v>0</v>
      </c>
      <c r="AK95" s="53">
        <f>IF($G95="Labor Hours",W95*$K95*(1+$M95)*$EQ95,W95)</f>
        <v>0</v>
      </c>
      <c r="AL95" s="53">
        <f>IF($G95="Labor Hours",X95*$K95*(1+$M95)*$EQ95,X95)</f>
        <v>0</v>
      </c>
      <c r="AM95" s="53">
        <f>IF($G95="Labor Hours",Y95*$K95*(1+$M95)*$EQ95,Y95)</f>
        <v>0</v>
      </c>
      <c r="AN95" s="53">
        <f>IF($G95="Labor Hours",Z95*$K95*(1+$M95)*$EQ95,Z95)</f>
        <v>0</v>
      </c>
      <c r="AO95" s="53">
        <f>IF($G95="Labor Hours",AA95*$K95*(1+$M95)*$EQ95,AA95)</f>
        <v>0</v>
      </c>
      <c r="AP95" s="53">
        <f>IF($G95="Labor Hours",AB95*$K95*(1+$M95)*$EQ95,AB95)</f>
        <v>0</v>
      </c>
      <c r="AQ95" s="53">
        <f>IF($G95="Labor Hours",AC95*$K95*(1+$M95)*$EQ95,AC95)</f>
        <v>0</v>
      </c>
      <c r="AR95" s="53">
        <f>IF($G95="Labor Hours",AD95*$K95*(1+$M95)*$EQ95,AD95)</f>
        <v>0</v>
      </c>
      <c r="AS95" s="53">
        <f>IF($G95="Labor Hours",AE95*$K95*(1+$M95)*$EQ95,AE95)</f>
        <v>0</v>
      </c>
      <c r="AT95" s="53">
        <f>IF($G95="Labor Hours",AF95*$K95*(1+$M95)*$EQ95,AF95)</f>
        <v>0</v>
      </c>
      <c r="AU95" s="10">
        <f t="shared" si="132"/>
        <v>0</v>
      </c>
      <c r="AV95" s="54">
        <f>IF(G95="CapEx",0,AU95*N95)</f>
        <v>0</v>
      </c>
      <c r="AW95" s="10">
        <f t="shared" si="133"/>
        <v>0</v>
      </c>
      <c r="AX95" s="53" cm="1">
        <f t="array" aca="1" ref="AX95" ca="1">AU95*CELL("contents",$Q95)</f>
        <v>0</v>
      </c>
      <c r="AY95" s="53" cm="1">
        <f t="array" aca="1" ref="AY95" ca="1">AV95*CELL("contents",$Q95)</f>
        <v>0</v>
      </c>
      <c r="AZ95" s="2"/>
      <c r="BA95" s="2"/>
      <c r="BB95" s="2"/>
      <c r="BC95" s="2"/>
      <c r="BD95" s="2"/>
      <c r="BE95" s="2"/>
      <c r="BF95" s="4">
        <v>12</v>
      </c>
      <c r="BG95" s="2">
        <v>12</v>
      </c>
      <c r="BH95" s="2"/>
      <c r="BI95" s="2"/>
      <c r="BJ95" s="2"/>
      <c r="BK95" s="2"/>
      <c r="BL95" s="2">
        <f t="shared" si="134"/>
        <v>24</v>
      </c>
      <c r="BM95" s="51">
        <f t="shared" si="135"/>
        <v>0.16</v>
      </c>
      <c r="BN95" s="53">
        <f>IF($G95="Labor Hours",AZ95*$K95*(1+$M95)*$ER95,AZ95)</f>
        <v>0</v>
      </c>
      <c r="BO95" s="53">
        <f>IF($G95="Labor Hours",BA95*$K95*(1+$M95)*$ER95,BA95)</f>
        <v>0</v>
      </c>
      <c r="BP95" s="53">
        <f>IF($G95="Labor Hours",BB95*$K95*(1+$M95)*$ER95,BB95)</f>
        <v>0</v>
      </c>
      <c r="BQ95" s="53">
        <f>IF($G95="Labor Hours",BC95*$K95*(1+$M95)*$ER95,BC95)</f>
        <v>0</v>
      </c>
      <c r="BR95" s="53">
        <f>IF($G95="Labor Hours",BD95*$K95*(1+$M95)*$ER95,BD95)</f>
        <v>0</v>
      </c>
      <c r="BS95" s="53">
        <f>IF($G95="Labor Hours",BE95*$K95*(1+$M95)*$ER95,BE95)</f>
        <v>0</v>
      </c>
      <c r="BT95" s="53">
        <f>IF($G95="Labor Hours",BF95*$K95*(1+$M95)*$ER95,BF95)</f>
        <v>1439.9779050000002</v>
      </c>
      <c r="BU95" s="53">
        <f>IF($G95="Labor Hours",BG95*$K95*(1+$M95)*$ER95,BG95)</f>
        <v>1439.9779050000002</v>
      </c>
      <c r="BV95" s="53">
        <f>IF($G95="Labor Hours",BH95*$K95*(1+$M95)*$ER95,BH95)</f>
        <v>0</v>
      </c>
      <c r="BW95" s="53">
        <f>IF($G95="Labor Hours",BI95*$K95*(1+$M95)*$ER95,BI95)</f>
        <v>0</v>
      </c>
      <c r="BX95" s="53">
        <f>IF($G95="Labor Hours",BJ95*$K95*(1+$M95)*$ER95,BJ95)</f>
        <v>0</v>
      </c>
      <c r="BY95" s="53">
        <f>IF($G95="Labor Hours",BK95*$K95*(1+$M95)*$ER95,BK95)</f>
        <v>0</v>
      </c>
      <c r="BZ95" s="10">
        <f t="shared" si="136"/>
        <v>2879.9558100000004</v>
      </c>
      <c r="CA95" s="54">
        <f t="shared" si="137"/>
        <v>0</v>
      </c>
      <c r="CB95" s="10">
        <f t="shared" si="138"/>
        <v>2879.9558100000004</v>
      </c>
      <c r="CC95" s="53" cm="1">
        <f t="array" aca="1" ref="CC95" ca="1">BZ95*CELL("contents",$Q95)</f>
        <v>575.99116200000014</v>
      </c>
      <c r="CD95" s="53" cm="1">
        <f t="array" aca="1" ref="CD95" ca="1">CA95*CELL("contents",$Q95)</f>
        <v>0</v>
      </c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>
        <f t="shared" si="139"/>
        <v>0</v>
      </c>
      <c r="CR95" s="51">
        <f t="shared" si="140"/>
        <v>0</v>
      </c>
      <c r="CS95" s="53">
        <f>IF($G95="Labor Hours",CE95*$K95*(1+$M95)*$ES95,CE95)</f>
        <v>0</v>
      </c>
      <c r="CT95" s="53">
        <f>IF($G95="Labor Hours",CF95*$K95*(1+$M95)*$ES95,CF95)</f>
        <v>0</v>
      </c>
      <c r="CU95" s="53">
        <f>IF($G95="Labor Hours",CG95*$K95*(1+$M95)*$ES95,CG95)</f>
        <v>0</v>
      </c>
      <c r="CV95" s="53">
        <f>IF($G95="Labor Hours",CH95*$K95*(1+$M95)*$ES95,CH95)</f>
        <v>0</v>
      </c>
      <c r="CW95" s="53">
        <f>IF($G95="Labor Hours",CI95*$K95*(1+$M95)*$ES95,CI95)</f>
        <v>0</v>
      </c>
      <c r="CX95" s="53">
        <f>IF($G95="Labor Hours",CJ95*$K95*(1+$M95)*$ES95,CJ95)</f>
        <v>0</v>
      </c>
      <c r="CY95" s="53">
        <f>IF($G95="Labor Hours",CK95*$K95*(1+$M95)*$ES95,CK95)</f>
        <v>0</v>
      </c>
      <c r="CZ95" s="53">
        <f>IF($G95="Labor Hours",CL95*$K95*(1+$M95)*$ES95,CL95)</f>
        <v>0</v>
      </c>
      <c r="DA95" s="53">
        <f>IF($G95="Labor Hours",CM95*$K95*(1+$M95)*$ES95,CM95)</f>
        <v>0</v>
      </c>
      <c r="DB95" s="53">
        <f>IF($G95="Labor Hours",CN95*$K95*(1+$M95)*$ES95,CN95)</f>
        <v>0</v>
      </c>
      <c r="DC95" s="53">
        <f>IF($G95="Labor Hours",CO95*$K95*(1+$M95)*$ES95,CO95)</f>
        <v>0</v>
      </c>
      <c r="DD95" s="53">
        <f>IF($G95="Labor Hours",CP95*$K95*(1+$M95)*$ES95,CP95)</f>
        <v>0</v>
      </c>
      <c r="DE95" s="10">
        <f t="shared" si="141"/>
        <v>0</v>
      </c>
      <c r="DF95" s="54">
        <f t="shared" si="142"/>
        <v>0</v>
      </c>
      <c r="DG95" s="10">
        <f t="shared" si="143"/>
        <v>0</v>
      </c>
      <c r="DH95" s="53" cm="1">
        <f t="array" aca="1" ref="DH95" ca="1">DE95*CELL("contents",$Q95)</f>
        <v>0</v>
      </c>
      <c r="DI95" s="53" cm="1">
        <f t="array" aca="1" ref="DI95" ca="1">DF95*CELL("contents",$Q95)</f>
        <v>0</v>
      </c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>
        <f t="shared" si="144"/>
        <v>0</v>
      </c>
      <c r="DW95" s="51">
        <f t="shared" si="145"/>
        <v>0</v>
      </c>
      <c r="DX95" s="53">
        <f>IF($G95="Labor Hours",DJ95*$K95*(1+$M95)*$ET95,DJ95)</f>
        <v>0</v>
      </c>
      <c r="DY95" s="53">
        <f>IF($G95="Labor Hours",DK95*$K95*(1+$M95)*$ET95,DK95)</f>
        <v>0</v>
      </c>
      <c r="DZ95" s="53">
        <f>IF($G95="Labor Hours",DL95*$K95*(1+$M95)*$ET95,DL95)</f>
        <v>0</v>
      </c>
      <c r="EA95" s="53">
        <f>IF($G95="Labor Hours",DM95*$K95*(1+$M95)*$ET95,DM95)</f>
        <v>0</v>
      </c>
      <c r="EB95" s="53">
        <f>IF($G95="Labor Hours",DN95*$K95*(1+$M95)*$ET95,DN95)</f>
        <v>0</v>
      </c>
      <c r="EC95" s="53">
        <f>IF($G95="Labor Hours",DO95*$K95*(1+$M95)*$ET95,DO95)</f>
        <v>0</v>
      </c>
      <c r="ED95" s="53">
        <f>IF($G95="Labor Hours",DP95*$K95*(1+$M95)*$ET95,DP95)</f>
        <v>0</v>
      </c>
      <c r="EE95" s="53">
        <f>IF($G95="Labor Hours",DQ95*$K95*(1+$M95)*$ET95,DQ95)</f>
        <v>0</v>
      </c>
      <c r="EF95" s="53">
        <f>IF($G95="Labor Hours",DR95*$K95*(1+$M95)*$ET95,DR95)</f>
        <v>0</v>
      </c>
      <c r="EG95" s="53">
        <f>IF($G95="Labor Hours",DS95*$K95*(1+$M95)*$ET95,DS95)</f>
        <v>0</v>
      </c>
      <c r="EH95" s="53">
        <f>IF($G95="Labor Hours",DT95*$K95*(1+$M95)*$ET95,DT95)</f>
        <v>0</v>
      </c>
      <c r="EI95" s="53">
        <f>IF($G95="Labor Hours",DU95*$K95*(1+$M95)*$ET95,DU95)</f>
        <v>0</v>
      </c>
      <c r="EJ95" s="10">
        <f t="shared" si="146"/>
        <v>0</v>
      </c>
      <c r="EK95" s="54">
        <f t="shared" si="147"/>
        <v>0</v>
      </c>
      <c r="EL95" s="10">
        <f t="shared" si="148"/>
        <v>0</v>
      </c>
      <c r="EM95" s="53" cm="1">
        <f t="array" aca="1" ref="EM95" ca="1">EJ95*CELL("contents",$Q95)</f>
        <v>0</v>
      </c>
      <c r="EN95" s="53" cm="1">
        <f t="array" aca="1" ref="EN95" ca="1">EK95*CELL("contents",$Q95)</f>
        <v>0</v>
      </c>
      <c r="EO95" s="11">
        <f t="shared" si="149"/>
        <v>2879.9558100000004</v>
      </c>
      <c r="EP95" s="2">
        <v>1</v>
      </c>
      <c r="EQ95" s="2">
        <f t="shared" ref="EQ95:ET95" si="165">EP95*1.0215</f>
        <v>1.0215000000000001</v>
      </c>
      <c r="ER95" s="2">
        <f t="shared" si="165"/>
        <v>1.0434622500000001</v>
      </c>
      <c r="ES95" s="2">
        <f t="shared" si="165"/>
        <v>1.0658966883750003</v>
      </c>
      <c r="ET95" s="2">
        <f t="shared" si="165"/>
        <v>1.0888134671750629</v>
      </c>
      <c r="EU95" s="53">
        <f>IF($G95="Labor Hours",$K95*$AG95*EQ95,0)</f>
        <v>0</v>
      </c>
      <c r="EV95" s="53">
        <f t="shared" si="151"/>
        <v>2879.9558100000004</v>
      </c>
      <c r="EW95" s="69">
        <f>IF($G95="Labor Hours",$K95*$CQ95*ES95,0)</f>
        <v>0</v>
      </c>
      <c r="EX95" s="69">
        <f>IF($G95="Labor Hours",$K95*$DV95*ET95,0)</f>
        <v>0</v>
      </c>
      <c r="EY95" s="9">
        <f t="shared" si="153"/>
        <v>0</v>
      </c>
      <c r="EZ95" s="9">
        <f t="shared" si="128"/>
        <v>0</v>
      </c>
      <c r="FA95" s="9">
        <f t="shared" si="129"/>
        <v>0</v>
      </c>
      <c r="FB95" s="9">
        <f t="shared" si="130"/>
        <v>0</v>
      </c>
      <c r="FC95" t="s">
        <v>1540</v>
      </c>
    </row>
    <row r="96" spans="1:159" x14ac:dyDescent="0.25">
      <c r="A96" s="2">
        <v>1.2</v>
      </c>
      <c r="B96" s="2" t="s">
        <v>360</v>
      </c>
      <c r="C96" s="4" t="s">
        <v>157</v>
      </c>
      <c r="D96" s="2" t="s">
        <v>361</v>
      </c>
      <c r="E96" s="33" t="s">
        <v>362</v>
      </c>
      <c r="F96" s="2"/>
      <c r="G96" s="4" t="s">
        <v>347</v>
      </c>
      <c r="H96" s="6" t="s">
        <v>347</v>
      </c>
      <c r="I96" s="4"/>
      <c r="J96" s="4" t="s">
        <v>154</v>
      </c>
      <c r="K96" s="75"/>
      <c r="L96" s="80">
        <v>1</v>
      </c>
      <c r="M96" s="57">
        <v>0</v>
      </c>
      <c r="N96" s="86">
        <v>0.53</v>
      </c>
      <c r="O96" s="6" t="s">
        <v>155</v>
      </c>
      <c r="P96" s="2" t="s">
        <v>352</v>
      </c>
      <c r="Q96" s="216">
        <f>VLOOKUP(P96,Contingencies!$A$2:$D$7,4,FALSE)</f>
        <v>0.2</v>
      </c>
      <c r="R96" s="53">
        <f t="shared" si="111"/>
        <v>1000</v>
      </c>
      <c r="S96" s="67">
        <f t="shared" si="112"/>
        <v>0</v>
      </c>
      <c r="T96" s="4"/>
      <c r="U96" s="2"/>
      <c r="V96" s="2"/>
      <c r="W96" s="2"/>
      <c r="X96" s="2"/>
      <c r="Y96" s="2"/>
      <c r="Z96" s="2"/>
      <c r="AA96" s="2"/>
      <c r="AB96" s="17"/>
      <c r="AC96" s="17"/>
      <c r="AD96" s="2"/>
      <c r="AE96" s="2"/>
      <c r="AF96" s="2"/>
      <c r="AG96" s="2">
        <f>IF(G96="Labor Hours",SUM(U96:AF96),0)</f>
        <v>0</v>
      </c>
      <c r="AH96" s="51">
        <f t="shared" si="131"/>
        <v>0</v>
      </c>
      <c r="AI96" s="53">
        <f>IF($G96="Labor Hours",U96*$K96*(1+$M96)*$EQ96,U96)</f>
        <v>0</v>
      </c>
      <c r="AJ96" s="53">
        <f>IF($G96="Labor Hours",V96*$K96*(1+$M96)*$EQ96,V96)</f>
        <v>0</v>
      </c>
      <c r="AK96" s="53">
        <f>IF($G96="Labor Hours",W96*$K96*(1+$M96)*$EQ96,W96)</f>
        <v>0</v>
      </c>
      <c r="AL96" s="53">
        <f>IF($G96="Labor Hours",X96*$K96*(1+$M96)*$EQ96,X96)</f>
        <v>0</v>
      </c>
      <c r="AM96" s="53">
        <f>IF($G96="Labor Hours",Y96*$K96*(1+$M96)*$EQ96,Y96)</f>
        <v>0</v>
      </c>
      <c r="AN96" s="53">
        <f>IF($G96="Labor Hours",Z96*$K96*(1+$M96)*$EQ96,Z96)</f>
        <v>0</v>
      </c>
      <c r="AO96" s="53">
        <f>IF($G96="Labor Hours",AA96*$K96*(1+$M96)*$EQ96,AA96)</f>
        <v>0</v>
      </c>
      <c r="AP96" s="53">
        <f>IF($G96="Labor Hours",AB96*$K96*(1+$M96)*$EQ96,AB96)</f>
        <v>0</v>
      </c>
      <c r="AQ96" s="53">
        <f>IF($G96="Labor Hours",AC96*$K96*(1+$M96)*$EQ96,AC96)</f>
        <v>0</v>
      </c>
      <c r="AR96" s="53">
        <f>IF($G96="Labor Hours",AD96*$K96*(1+$M96)*$EQ96,AD96)</f>
        <v>0</v>
      </c>
      <c r="AS96" s="53">
        <f>IF($G96="Labor Hours",AE96*$K96*(1+$M96)*$EQ96,AE96)</f>
        <v>0</v>
      </c>
      <c r="AT96" s="53">
        <f>IF($G96="Labor Hours",AF96*$K96*(1+$M96)*$EQ96,AF96)</f>
        <v>0</v>
      </c>
      <c r="AU96" s="10">
        <f t="shared" si="132"/>
        <v>0</v>
      </c>
      <c r="AV96" s="54">
        <f>IF(G96="CapEx",0,AU96*N96)</f>
        <v>0</v>
      </c>
      <c r="AW96" s="10">
        <f t="shared" si="133"/>
        <v>0</v>
      </c>
      <c r="AX96" s="53" cm="1">
        <f t="array" aca="1" ref="AX96" ca="1">AU96*CELL("contents",$Q96)</f>
        <v>0</v>
      </c>
      <c r="AY96" s="53" cm="1">
        <f t="array" aca="1" ref="AY96" ca="1">AV96*CELL("contents",$Q96)</f>
        <v>0</v>
      </c>
      <c r="AZ96" s="2"/>
      <c r="BA96" s="2"/>
      <c r="BB96" s="2"/>
      <c r="BC96" s="2"/>
      <c r="BD96" s="2"/>
      <c r="BE96" s="2"/>
      <c r="BF96" s="4">
        <v>2500</v>
      </c>
      <c r="BG96" s="2">
        <v>2500</v>
      </c>
      <c r="BH96" s="2"/>
      <c r="BI96" s="2"/>
      <c r="BJ96" s="2"/>
      <c r="BK96" s="2"/>
      <c r="BL96" s="2">
        <f t="shared" si="134"/>
        <v>0</v>
      </c>
      <c r="BM96" s="51">
        <f t="shared" si="135"/>
        <v>0</v>
      </c>
      <c r="BN96" s="53">
        <f>IF($G96="Labor Hours",AZ96*$K96*(1+$M96)*$ER96,AZ96)</f>
        <v>0</v>
      </c>
      <c r="BO96" s="53">
        <f>IF($G96="Labor Hours",BA96*$K96*(1+$M96)*$ER96,BA96)</f>
        <v>0</v>
      </c>
      <c r="BP96" s="53">
        <f>IF($G96="Labor Hours",BB96*$K96*(1+$M96)*$ER96,BB96)</f>
        <v>0</v>
      </c>
      <c r="BQ96" s="53">
        <f>IF($G96="Labor Hours",BC96*$K96*(1+$M96)*$ER96,BC96)</f>
        <v>0</v>
      </c>
      <c r="BR96" s="53">
        <f>IF($G96="Labor Hours",BD96*$K96*(1+$M96)*$ER96,BD96)</f>
        <v>0</v>
      </c>
      <c r="BS96" s="53">
        <f>IF($G96="Labor Hours",BE96*$K96*(1+$M96)*$ER96,BE96)</f>
        <v>0</v>
      </c>
      <c r="BT96" s="53">
        <f>IF($G96="Labor Hours",BF96*$K96*(1+$M96)*$ER96,BF96)</f>
        <v>2500</v>
      </c>
      <c r="BU96" s="53">
        <f>IF($G96="Labor Hours",BG96*$K96*(1+$M96)*$ER96,BG96)</f>
        <v>2500</v>
      </c>
      <c r="BV96" s="53">
        <f>IF($G96="Labor Hours",BH96*$K96*(1+$M96)*$ER96,BH96)</f>
        <v>0</v>
      </c>
      <c r="BW96" s="53">
        <f>IF($G96="Labor Hours",BI96*$K96*(1+$M96)*$ER96,BI96)</f>
        <v>0</v>
      </c>
      <c r="BX96" s="53">
        <f>IF($G96="Labor Hours",BJ96*$K96*(1+$M96)*$ER96,BJ96)</f>
        <v>0</v>
      </c>
      <c r="BY96" s="53">
        <f>IF($G96="Labor Hours",BK96*$K96*(1+$M96)*$ER96,BK96)</f>
        <v>0</v>
      </c>
      <c r="BZ96" s="10">
        <f t="shared" si="136"/>
        <v>5000</v>
      </c>
      <c r="CA96" s="54">
        <f t="shared" si="137"/>
        <v>0</v>
      </c>
      <c r="CB96" s="10">
        <f t="shared" si="138"/>
        <v>5000</v>
      </c>
      <c r="CC96" s="53" cm="1">
        <f t="array" aca="1" ref="CC96" ca="1">BZ96*CELL("contents",$Q96)</f>
        <v>1000</v>
      </c>
      <c r="CD96" s="53" cm="1">
        <f t="array" aca="1" ref="CD96" ca="1">CA96*CELL("contents",$Q96)</f>
        <v>0</v>
      </c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>
        <f t="shared" si="139"/>
        <v>0</v>
      </c>
      <c r="CR96" s="51">
        <f t="shared" si="140"/>
        <v>0</v>
      </c>
      <c r="CS96" s="53">
        <f>IF($G96="Labor Hours",CE96*$K96*(1+$M96)*$ES96,CE96)</f>
        <v>0</v>
      </c>
      <c r="CT96" s="53">
        <f>IF($G96="Labor Hours",CF96*$K96*(1+$M96)*$ES96,CF96)</f>
        <v>0</v>
      </c>
      <c r="CU96" s="53">
        <f>IF($G96="Labor Hours",CG96*$K96*(1+$M96)*$ES96,CG96)</f>
        <v>0</v>
      </c>
      <c r="CV96" s="53">
        <f>IF($G96="Labor Hours",CH96*$K96*(1+$M96)*$ES96,CH96)</f>
        <v>0</v>
      </c>
      <c r="CW96" s="53">
        <f>IF($G96="Labor Hours",CI96*$K96*(1+$M96)*$ES96,CI96)</f>
        <v>0</v>
      </c>
      <c r="CX96" s="53">
        <f>IF($G96="Labor Hours",CJ96*$K96*(1+$M96)*$ES96,CJ96)</f>
        <v>0</v>
      </c>
      <c r="CY96" s="53">
        <f>IF($G96="Labor Hours",CK96*$K96*(1+$M96)*$ES96,CK96)</f>
        <v>0</v>
      </c>
      <c r="CZ96" s="53">
        <f>IF($G96="Labor Hours",CL96*$K96*(1+$M96)*$ES96,CL96)</f>
        <v>0</v>
      </c>
      <c r="DA96" s="53">
        <f>IF($G96="Labor Hours",CM96*$K96*(1+$M96)*$ES96,CM96)</f>
        <v>0</v>
      </c>
      <c r="DB96" s="53">
        <f>IF($G96="Labor Hours",CN96*$K96*(1+$M96)*$ES96,CN96)</f>
        <v>0</v>
      </c>
      <c r="DC96" s="53">
        <f>IF($G96="Labor Hours",CO96*$K96*(1+$M96)*$ES96,CO96)</f>
        <v>0</v>
      </c>
      <c r="DD96" s="53">
        <f>IF($G96="Labor Hours",CP96*$K96*(1+$M96)*$ES96,CP96)</f>
        <v>0</v>
      </c>
      <c r="DE96" s="10">
        <f t="shared" si="141"/>
        <v>0</v>
      </c>
      <c r="DF96" s="54">
        <f t="shared" si="142"/>
        <v>0</v>
      </c>
      <c r="DG96" s="10">
        <f t="shared" si="143"/>
        <v>0</v>
      </c>
      <c r="DH96" s="53" cm="1">
        <f t="array" aca="1" ref="DH96" ca="1">DE96*CELL("contents",$Q96)</f>
        <v>0</v>
      </c>
      <c r="DI96" s="53" cm="1">
        <f t="array" aca="1" ref="DI96" ca="1">DF96*CELL("contents",$Q96)</f>
        <v>0</v>
      </c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>
        <f t="shared" si="144"/>
        <v>0</v>
      </c>
      <c r="DW96" s="51">
        <f t="shared" si="145"/>
        <v>0</v>
      </c>
      <c r="DX96" s="53">
        <f>IF($G96="Labor Hours",DJ96*$K96*(1+$M96)*$ET96,DJ96)</f>
        <v>0</v>
      </c>
      <c r="DY96" s="53">
        <f>IF($G96="Labor Hours",DK96*$K96*(1+$M96)*$ET96,DK96)</f>
        <v>0</v>
      </c>
      <c r="DZ96" s="53">
        <f>IF($G96="Labor Hours",DL96*$K96*(1+$M96)*$ET96,DL96)</f>
        <v>0</v>
      </c>
      <c r="EA96" s="53">
        <f>IF($G96="Labor Hours",DM96*$K96*(1+$M96)*$ET96,DM96)</f>
        <v>0</v>
      </c>
      <c r="EB96" s="53">
        <f>IF($G96="Labor Hours",DN96*$K96*(1+$M96)*$ET96,DN96)</f>
        <v>0</v>
      </c>
      <c r="EC96" s="53">
        <f>IF($G96="Labor Hours",DO96*$K96*(1+$M96)*$ET96,DO96)</f>
        <v>0</v>
      </c>
      <c r="ED96" s="53">
        <f>IF($G96="Labor Hours",DP96*$K96*(1+$M96)*$ET96,DP96)</f>
        <v>0</v>
      </c>
      <c r="EE96" s="53">
        <f>IF($G96="Labor Hours",DQ96*$K96*(1+$M96)*$ET96,DQ96)</f>
        <v>0</v>
      </c>
      <c r="EF96" s="53">
        <f>IF($G96="Labor Hours",DR96*$K96*(1+$M96)*$ET96,DR96)</f>
        <v>0</v>
      </c>
      <c r="EG96" s="53">
        <f>IF($G96="Labor Hours",DS96*$K96*(1+$M96)*$ET96,DS96)</f>
        <v>0</v>
      </c>
      <c r="EH96" s="53">
        <f>IF($G96="Labor Hours",DT96*$K96*(1+$M96)*$ET96,DT96)</f>
        <v>0</v>
      </c>
      <c r="EI96" s="53">
        <f>IF($G96="Labor Hours",DU96*$K96*(1+$M96)*$ET96,DU96)</f>
        <v>0</v>
      </c>
      <c r="EJ96" s="10">
        <f t="shared" si="146"/>
        <v>0</v>
      </c>
      <c r="EK96" s="54">
        <f t="shared" si="147"/>
        <v>0</v>
      </c>
      <c r="EL96" s="10">
        <f t="shared" si="148"/>
        <v>0</v>
      </c>
      <c r="EM96" s="53" cm="1">
        <f t="array" aca="1" ref="EM96" ca="1">EJ96*CELL("contents",$Q96)</f>
        <v>0</v>
      </c>
      <c r="EN96" s="53" cm="1">
        <f t="array" aca="1" ref="EN96" ca="1">EK96*CELL("contents",$Q96)</f>
        <v>0</v>
      </c>
      <c r="EO96" s="11">
        <f t="shared" si="149"/>
        <v>5000</v>
      </c>
      <c r="EP96" s="2">
        <v>1</v>
      </c>
      <c r="EQ96" s="2">
        <f t="shared" ref="EQ96:ET96" si="166">EP96*1.0215</f>
        <v>1.0215000000000001</v>
      </c>
      <c r="ER96" s="2">
        <f t="shared" si="166"/>
        <v>1.0434622500000001</v>
      </c>
      <c r="ES96" s="2">
        <f t="shared" si="166"/>
        <v>1.0658966883750003</v>
      </c>
      <c r="ET96" s="2">
        <f t="shared" si="166"/>
        <v>1.0888134671750629</v>
      </c>
      <c r="EU96" s="53">
        <f>IF($G96="Labor Hours",$K96*$AG96*EQ96,0)</f>
        <v>0</v>
      </c>
      <c r="EV96" s="53">
        <f t="shared" si="151"/>
        <v>0</v>
      </c>
      <c r="EW96" s="69">
        <f>IF($G96="Labor Hours",$K96*$CQ96*ES96,0)</f>
        <v>0</v>
      </c>
      <c r="EX96" s="69">
        <f>IF($G96="Labor Hours",$K96*$DV96*ET96,0)</f>
        <v>0</v>
      </c>
      <c r="EY96" s="9">
        <f t="shared" si="153"/>
        <v>0</v>
      </c>
      <c r="EZ96" s="9">
        <f t="shared" si="128"/>
        <v>0</v>
      </c>
      <c r="FA96" s="9">
        <f t="shared" si="129"/>
        <v>0</v>
      </c>
      <c r="FB96" s="9">
        <f t="shared" si="130"/>
        <v>0</v>
      </c>
      <c r="FC96" t="s">
        <v>1540</v>
      </c>
    </row>
    <row r="97" spans="1:159" x14ac:dyDescent="0.25">
      <c r="A97" s="2">
        <v>1.2</v>
      </c>
      <c r="B97" s="2" t="s">
        <v>363</v>
      </c>
      <c r="C97" s="4" t="s">
        <v>157</v>
      </c>
      <c r="D97" s="2" t="s">
        <v>364</v>
      </c>
      <c r="E97" s="15" t="s">
        <v>365</v>
      </c>
      <c r="F97" s="2"/>
      <c r="G97" s="4" t="s">
        <v>151</v>
      </c>
      <c r="H97" s="6" t="s">
        <v>163</v>
      </c>
      <c r="I97" s="4" t="s">
        <v>348</v>
      </c>
      <c r="J97" s="7" t="s">
        <v>154</v>
      </c>
      <c r="K97" s="75">
        <v>115</v>
      </c>
      <c r="L97" s="81">
        <v>115</v>
      </c>
      <c r="M97" s="56">
        <v>0</v>
      </c>
      <c r="N97" s="86">
        <v>0</v>
      </c>
      <c r="O97" s="6" t="s">
        <v>155</v>
      </c>
      <c r="P97" s="2" t="s">
        <v>352</v>
      </c>
      <c r="Q97" s="216">
        <f>VLOOKUP(P97,Contingencies!$A$2:$D$7,4,FALSE)</f>
        <v>0.2</v>
      </c>
      <c r="R97" s="53">
        <f t="shared" si="111"/>
        <v>1919.9705400000003</v>
      </c>
      <c r="S97" s="67">
        <f t="shared" si="112"/>
        <v>0</v>
      </c>
      <c r="T97" s="4"/>
      <c r="U97" s="2"/>
      <c r="V97" s="2"/>
      <c r="W97" s="2"/>
      <c r="X97" s="2"/>
      <c r="Y97" s="2"/>
      <c r="Z97" s="2"/>
      <c r="AA97" s="2"/>
      <c r="AB97" s="34"/>
      <c r="AC97" s="34"/>
      <c r="AD97" s="2"/>
      <c r="AE97" s="2"/>
      <c r="AF97" s="2"/>
      <c r="AG97" s="2">
        <f>IF(G97="Labor Hours",SUM(U97:AF97),0)</f>
        <v>0</v>
      </c>
      <c r="AH97" s="51">
        <f t="shared" si="131"/>
        <v>0</v>
      </c>
      <c r="AI97" s="53">
        <f>IF($G97="Labor Hours",U97*$K97*(1+$M97)*$EQ97,U97)</f>
        <v>0</v>
      </c>
      <c r="AJ97" s="53">
        <f>IF($G97="Labor Hours",V97*$K97*(1+$M97)*$EQ97,V97)</f>
        <v>0</v>
      </c>
      <c r="AK97" s="53">
        <f>IF($G97="Labor Hours",W97*$K97*(1+$M97)*$EQ97,W97)</f>
        <v>0</v>
      </c>
      <c r="AL97" s="53">
        <f>IF($G97="Labor Hours",X97*$K97*(1+$M97)*$EQ97,X97)</f>
        <v>0</v>
      </c>
      <c r="AM97" s="53">
        <f>IF($G97="Labor Hours",Y97*$K97*(1+$M97)*$EQ97,Y97)</f>
        <v>0</v>
      </c>
      <c r="AN97" s="53">
        <f>IF($G97="Labor Hours",Z97*$K97*(1+$M97)*$EQ97,Z97)</f>
        <v>0</v>
      </c>
      <c r="AO97" s="53">
        <f>IF($G97="Labor Hours",AA97*$K97*(1+$M97)*$EQ97,AA97)</f>
        <v>0</v>
      </c>
      <c r="AP97" s="53">
        <f>IF($G97="Labor Hours",AB97*$K97*(1+$M97)*$EQ97,AB97)</f>
        <v>0</v>
      </c>
      <c r="AQ97" s="53">
        <f>IF($G97="Labor Hours",AC97*$K97*(1+$M97)*$EQ97,AC97)</f>
        <v>0</v>
      </c>
      <c r="AR97" s="53">
        <f>IF($G97="Labor Hours",AD97*$K97*(1+$M97)*$EQ97,AD97)</f>
        <v>0</v>
      </c>
      <c r="AS97" s="53">
        <f>IF($G97="Labor Hours",AE97*$K97*(1+$M97)*$EQ97,AE97)</f>
        <v>0</v>
      </c>
      <c r="AT97" s="53">
        <f>IF($G97="Labor Hours",AF97*$K97*(1+$M97)*$EQ97,AF97)</f>
        <v>0</v>
      </c>
      <c r="AU97" s="10">
        <f t="shared" si="132"/>
        <v>0</v>
      </c>
      <c r="AV97" s="54">
        <f>IF(G97="CapEx",0,AU97*N97)</f>
        <v>0</v>
      </c>
      <c r="AW97" s="10">
        <f t="shared" si="133"/>
        <v>0</v>
      </c>
      <c r="AX97" s="53" cm="1">
        <f t="array" aca="1" ref="AX97" ca="1">AU97*CELL("contents",$Q97)</f>
        <v>0</v>
      </c>
      <c r="AY97" s="53" cm="1">
        <f t="array" aca="1" ref="AY97" ca="1">AV97*CELL("contents",$Q97)</f>
        <v>0</v>
      </c>
      <c r="AZ97" s="2"/>
      <c r="BA97" s="2"/>
      <c r="BB97" s="2"/>
      <c r="BC97" s="2"/>
      <c r="BD97" s="2"/>
      <c r="BE97" s="4">
        <v>40</v>
      </c>
      <c r="BF97" s="4">
        <v>40</v>
      </c>
      <c r="BG97" s="2"/>
      <c r="BH97" s="2"/>
      <c r="BI97" s="2"/>
      <c r="BJ97" s="2"/>
      <c r="BK97" s="2"/>
      <c r="BL97" s="2">
        <f t="shared" si="134"/>
        <v>80</v>
      </c>
      <c r="BM97" s="51">
        <f t="shared" si="135"/>
        <v>0.53333333333333333</v>
      </c>
      <c r="BN97" s="53">
        <f>IF($G97="Labor Hours",AZ97*$K97*(1+$M97)*$ER97,AZ97)</f>
        <v>0</v>
      </c>
      <c r="BO97" s="53">
        <f>IF($G97="Labor Hours",BA97*$K97*(1+$M97)*$ER97,BA97)</f>
        <v>0</v>
      </c>
      <c r="BP97" s="53">
        <f>IF($G97="Labor Hours",BB97*$K97*(1+$M97)*$ER97,BB97)</f>
        <v>0</v>
      </c>
      <c r="BQ97" s="53">
        <f>IF($G97="Labor Hours",BC97*$K97*(1+$M97)*$ER97,BC97)</f>
        <v>0</v>
      </c>
      <c r="BR97" s="53">
        <f>IF($G97="Labor Hours",BD97*$K97*(1+$M97)*$ER97,BD97)</f>
        <v>0</v>
      </c>
      <c r="BS97" s="53">
        <f>IF($G97="Labor Hours",BE97*$K97*(1+$M97)*$ER97,BE97)</f>
        <v>4799.9263500000006</v>
      </c>
      <c r="BT97" s="53">
        <f>IF($G97="Labor Hours",BF97*$K97*(1+$M97)*$ER97,BF97)</f>
        <v>4799.9263500000006</v>
      </c>
      <c r="BU97" s="53">
        <f>IF($G97="Labor Hours",BG97*$K97*(1+$M97)*$ER97,BG97)</f>
        <v>0</v>
      </c>
      <c r="BV97" s="53">
        <f>IF($G97="Labor Hours",BH97*$K97*(1+$M97)*$ER97,BH97)</f>
        <v>0</v>
      </c>
      <c r="BW97" s="53">
        <f>IF($G97="Labor Hours",BI97*$K97*(1+$M97)*$ER97,BI97)</f>
        <v>0</v>
      </c>
      <c r="BX97" s="53">
        <f>IF($G97="Labor Hours",BJ97*$K97*(1+$M97)*$ER97,BJ97)</f>
        <v>0</v>
      </c>
      <c r="BY97" s="53">
        <f>IF($G97="Labor Hours",BK97*$K97*(1+$M97)*$ER97,BK97)</f>
        <v>0</v>
      </c>
      <c r="BZ97" s="10">
        <f t="shared" si="136"/>
        <v>9599.8527000000013</v>
      </c>
      <c r="CA97" s="54">
        <f t="shared" si="137"/>
        <v>0</v>
      </c>
      <c r="CB97" s="10">
        <f t="shared" si="138"/>
        <v>9599.8527000000013</v>
      </c>
      <c r="CC97" s="53" cm="1">
        <f t="array" aca="1" ref="CC97" ca="1">BZ97*CELL("contents",$Q97)</f>
        <v>1919.9705400000003</v>
      </c>
      <c r="CD97" s="53" cm="1">
        <f t="array" aca="1" ref="CD97" ca="1">CA97*CELL("contents",$Q97)</f>
        <v>0</v>
      </c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>
        <f t="shared" si="139"/>
        <v>0</v>
      </c>
      <c r="CR97" s="51">
        <f t="shared" si="140"/>
        <v>0</v>
      </c>
      <c r="CS97" s="53">
        <f>IF($G97="Labor Hours",CE97*$K97*(1+$M97)*$ES97,CE97)</f>
        <v>0</v>
      </c>
      <c r="CT97" s="53">
        <f>IF($G97="Labor Hours",CF97*$K97*(1+$M97)*$ES97,CF97)</f>
        <v>0</v>
      </c>
      <c r="CU97" s="53">
        <f>IF($G97="Labor Hours",CG97*$K97*(1+$M97)*$ES97,CG97)</f>
        <v>0</v>
      </c>
      <c r="CV97" s="53">
        <f>IF($G97="Labor Hours",CH97*$K97*(1+$M97)*$ES97,CH97)</f>
        <v>0</v>
      </c>
      <c r="CW97" s="53">
        <f>IF($G97="Labor Hours",CI97*$K97*(1+$M97)*$ES97,CI97)</f>
        <v>0</v>
      </c>
      <c r="CX97" s="53">
        <f>IF($G97="Labor Hours",CJ97*$K97*(1+$M97)*$ES97,CJ97)</f>
        <v>0</v>
      </c>
      <c r="CY97" s="53">
        <f>IF($G97="Labor Hours",CK97*$K97*(1+$M97)*$ES97,CK97)</f>
        <v>0</v>
      </c>
      <c r="CZ97" s="53">
        <f>IF($G97="Labor Hours",CL97*$K97*(1+$M97)*$ES97,CL97)</f>
        <v>0</v>
      </c>
      <c r="DA97" s="53">
        <f>IF($G97="Labor Hours",CM97*$K97*(1+$M97)*$ES97,CM97)</f>
        <v>0</v>
      </c>
      <c r="DB97" s="53">
        <f>IF($G97="Labor Hours",CN97*$K97*(1+$M97)*$ES97,CN97)</f>
        <v>0</v>
      </c>
      <c r="DC97" s="53">
        <f>IF($G97="Labor Hours",CO97*$K97*(1+$M97)*$ES97,CO97)</f>
        <v>0</v>
      </c>
      <c r="DD97" s="53">
        <f>IF($G97="Labor Hours",CP97*$K97*(1+$M97)*$ES97,CP97)</f>
        <v>0</v>
      </c>
      <c r="DE97" s="10">
        <f t="shared" si="141"/>
        <v>0</v>
      </c>
      <c r="DF97" s="54">
        <f t="shared" si="142"/>
        <v>0</v>
      </c>
      <c r="DG97" s="10">
        <f t="shared" si="143"/>
        <v>0</v>
      </c>
      <c r="DH97" s="53" cm="1">
        <f t="array" aca="1" ref="DH97" ca="1">DE97*CELL("contents",$Q97)</f>
        <v>0</v>
      </c>
      <c r="DI97" s="53" cm="1">
        <f t="array" aca="1" ref="DI97" ca="1">DF97*CELL("contents",$Q97)</f>
        <v>0</v>
      </c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>
        <f t="shared" si="144"/>
        <v>0</v>
      </c>
      <c r="DW97" s="51">
        <f t="shared" si="145"/>
        <v>0</v>
      </c>
      <c r="DX97" s="53">
        <f>IF($G97="Labor Hours",DJ97*$K97*(1+$M97)*$ET97,DJ97)</f>
        <v>0</v>
      </c>
      <c r="DY97" s="53">
        <f>IF($G97="Labor Hours",DK97*$K97*(1+$M97)*$ET97,DK97)</f>
        <v>0</v>
      </c>
      <c r="DZ97" s="53">
        <f>IF($G97="Labor Hours",DL97*$K97*(1+$M97)*$ET97,DL97)</f>
        <v>0</v>
      </c>
      <c r="EA97" s="53">
        <f>IF($G97="Labor Hours",DM97*$K97*(1+$M97)*$ET97,DM97)</f>
        <v>0</v>
      </c>
      <c r="EB97" s="53">
        <f>IF($G97="Labor Hours",DN97*$K97*(1+$M97)*$ET97,DN97)</f>
        <v>0</v>
      </c>
      <c r="EC97" s="53">
        <f>IF($G97="Labor Hours",DO97*$K97*(1+$M97)*$ET97,DO97)</f>
        <v>0</v>
      </c>
      <c r="ED97" s="53">
        <f>IF($G97="Labor Hours",DP97*$K97*(1+$M97)*$ET97,DP97)</f>
        <v>0</v>
      </c>
      <c r="EE97" s="53">
        <f>IF($G97="Labor Hours",DQ97*$K97*(1+$M97)*$ET97,DQ97)</f>
        <v>0</v>
      </c>
      <c r="EF97" s="53">
        <f>IF($G97="Labor Hours",DR97*$K97*(1+$M97)*$ET97,DR97)</f>
        <v>0</v>
      </c>
      <c r="EG97" s="53">
        <f>IF($G97="Labor Hours",DS97*$K97*(1+$M97)*$ET97,DS97)</f>
        <v>0</v>
      </c>
      <c r="EH97" s="53">
        <f>IF($G97="Labor Hours",DT97*$K97*(1+$M97)*$ET97,DT97)</f>
        <v>0</v>
      </c>
      <c r="EI97" s="53">
        <f>IF($G97="Labor Hours",DU97*$K97*(1+$M97)*$ET97,DU97)</f>
        <v>0</v>
      </c>
      <c r="EJ97" s="10">
        <f t="shared" si="146"/>
        <v>0</v>
      </c>
      <c r="EK97" s="54">
        <f t="shared" si="147"/>
        <v>0</v>
      </c>
      <c r="EL97" s="10">
        <f t="shared" si="148"/>
        <v>0</v>
      </c>
      <c r="EM97" s="53" cm="1">
        <f t="array" aca="1" ref="EM97" ca="1">EJ97*CELL("contents",$Q97)</f>
        <v>0</v>
      </c>
      <c r="EN97" s="53" cm="1">
        <f t="array" aca="1" ref="EN97" ca="1">EK97*CELL("contents",$Q97)</f>
        <v>0</v>
      </c>
      <c r="EO97" s="11">
        <f t="shared" si="149"/>
        <v>9599.8527000000013</v>
      </c>
      <c r="EP97" s="2">
        <v>1</v>
      </c>
      <c r="EQ97" s="2">
        <f t="shared" ref="EQ97:ET97" si="167">EP97*1.0215</f>
        <v>1.0215000000000001</v>
      </c>
      <c r="ER97" s="2">
        <f t="shared" si="167"/>
        <v>1.0434622500000001</v>
      </c>
      <c r="ES97" s="2">
        <f t="shared" si="167"/>
        <v>1.0658966883750003</v>
      </c>
      <c r="ET97" s="2">
        <f t="shared" si="167"/>
        <v>1.0888134671750629</v>
      </c>
      <c r="EU97" s="53">
        <f>IF($G97="Labor Hours",$K97*$AG97*EQ97,0)</f>
        <v>0</v>
      </c>
      <c r="EV97" s="53">
        <f t="shared" si="151"/>
        <v>9599.8527000000013</v>
      </c>
      <c r="EW97" s="69">
        <f>IF($G97="Labor Hours",$K97*$CQ97*ES97,0)</f>
        <v>0</v>
      </c>
      <c r="EX97" s="69">
        <f>IF($G97="Labor Hours",$K97*$DV97*ET97,0)</f>
        <v>0</v>
      </c>
      <c r="EY97" s="9">
        <f t="shared" si="153"/>
        <v>0</v>
      </c>
      <c r="EZ97" s="9">
        <f t="shared" si="128"/>
        <v>0</v>
      </c>
      <c r="FA97" s="9">
        <f t="shared" si="129"/>
        <v>0</v>
      </c>
      <c r="FB97" s="9">
        <f t="shared" si="130"/>
        <v>0</v>
      </c>
      <c r="FC97" t="s">
        <v>1540</v>
      </c>
    </row>
    <row r="98" spans="1:159" x14ac:dyDescent="0.25">
      <c r="A98" s="2">
        <v>1.2</v>
      </c>
      <c r="B98" s="2" t="s">
        <v>363</v>
      </c>
      <c r="C98" s="4" t="s">
        <v>157</v>
      </c>
      <c r="D98" s="2" t="s">
        <v>364</v>
      </c>
      <c r="E98" s="15" t="s">
        <v>365</v>
      </c>
      <c r="F98" s="2"/>
      <c r="G98" s="4" t="s">
        <v>151</v>
      </c>
      <c r="H98" s="6" t="s">
        <v>163</v>
      </c>
      <c r="I98" s="4" t="s">
        <v>269</v>
      </c>
      <c r="J98" s="7" t="s">
        <v>154</v>
      </c>
      <c r="K98" s="75">
        <v>77</v>
      </c>
      <c r="L98" s="81">
        <v>77</v>
      </c>
      <c r="M98" s="56">
        <v>0</v>
      </c>
      <c r="N98" s="86">
        <v>0</v>
      </c>
      <c r="O98" s="6" t="s">
        <v>155</v>
      </c>
      <c r="P98" s="2" t="s">
        <v>352</v>
      </c>
      <c r="Q98" s="216">
        <f>VLOOKUP(P98,Contingencies!$A$2:$D$7,4,FALSE)</f>
        <v>0.2</v>
      </c>
      <c r="R98" s="53">
        <f t="shared" si="111"/>
        <v>1285.5454920000002</v>
      </c>
      <c r="S98" s="67">
        <f t="shared" si="112"/>
        <v>0</v>
      </c>
      <c r="T98" s="4"/>
      <c r="U98" s="2"/>
      <c r="V98" s="2"/>
      <c r="W98" s="2"/>
      <c r="X98" s="2"/>
      <c r="Y98" s="2"/>
      <c r="Z98" s="2"/>
      <c r="AA98" s="2"/>
      <c r="AB98" s="17"/>
      <c r="AC98" s="17"/>
      <c r="AD98" s="2"/>
      <c r="AE98" s="2"/>
      <c r="AF98" s="2"/>
      <c r="AG98" s="2">
        <f>IF(G98="Labor Hours",SUM(U98:AF98),0)</f>
        <v>0</v>
      </c>
      <c r="AH98" s="51">
        <f t="shared" si="131"/>
        <v>0</v>
      </c>
      <c r="AI98" s="53">
        <f>IF($G98="Labor Hours",U98*$K98*(1+$M98)*$EQ98,U98)</f>
        <v>0</v>
      </c>
      <c r="AJ98" s="53">
        <f>IF($G98="Labor Hours",V98*$K98*(1+$M98)*$EQ98,V98)</f>
        <v>0</v>
      </c>
      <c r="AK98" s="53">
        <f>IF($G98="Labor Hours",W98*$K98*(1+$M98)*$EQ98,W98)</f>
        <v>0</v>
      </c>
      <c r="AL98" s="53">
        <f>IF($G98="Labor Hours",X98*$K98*(1+$M98)*$EQ98,X98)</f>
        <v>0</v>
      </c>
      <c r="AM98" s="53">
        <f>IF($G98="Labor Hours",Y98*$K98*(1+$M98)*$EQ98,Y98)</f>
        <v>0</v>
      </c>
      <c r="AN98" s="53">
        <f>IF($G98="Labor Hours",Z98*$K98*(1+$M98)*$EQ98,Z98)</f>
        <v>0</v>
      </c>
      <c r="AO98" s="53">
        <f>IF($G98="Labor Hours",AA98*$K98*(1+$M98)*$EQ98,AA98)</f>
        <v>0</v>
      </c>
      <c r="AP98" s="53">
        <f>IF($G98="Labor Hours",AB98*$K98*(1+$M98)*$EQ98,AB98)</f>
        <v>0</v>
      </c>
      <c r="AQ98" s="53">
        <f>IF($G98="Labor Hours",AC98*$K98*(1+$M98)*$EQ98,AC98)</f>
        <v>0</v>
      </c>
      <c r="AR98" s="53">
        <f>IF($G98="Labor Hours",AD98*$K98*(1+$M98)*$EQ98,AD98)</f>
        <v>0</v>
      </c>
      <c r="AS98" s="53">
        <f>IF($G98="Labor Hours",AE98*$K98*(1+$M98)*$EQ98,AE98)</f>
        <v>0</v>
      </c>
      <c r="AT98" s="53">
        <f>IF($G98="Labor Hours",AF98*$K98*(1+$M98)*$EQ98,AF98)</f>
        <v>0</v>
      </c>
      <c r="AU98" s="10">
        <f t="shared" si="132"/>
        <v>0</v>
      </c>
      <c r="AV98" s="54">
        <f>IF(G98="CapEx",0,AU98*N98)</f>
        <v>0</v>
      </c>
      <c r="AW98" s="10">
        <f t="shared" si="133"/>
        <v>0</v>
      </c>
      <c r="AX98" s="53" cm="1">
        <f t="array" aca="1" ref="AX98" ca="1">AU98*CELL("contents",$Q98)</f>
        <v>0</v>
      </c>
      <c r="AY98" s="53" cm="1">
        <f t="array" aca="1" ref="AY98" ca="1">AV98*CELL("contents",$Q98)</f>
        <v>0</v>
      </c>
      <c r="AZ98" s="2"/>
      <c r="BA98" s="2"/>
      <c r="BB98" s="2"/>
      <c r="BC98" s="2"/>
      <c r="BD98" s="2"/>
      <c r="BE98" s="4">
        <v>40</v>
      </c>
      <c r="BF98" s="4">
        <v>40</v>
      </c>
      <c r="BG98" s="2"/>
      <c r="BH98" s="2"/>
      <c r="BI98" s="2"/>
      <c r="BJ98" s="2"/>
      <c r="BK98" s="2"/>
      <c r="BL98" s="2">
        <f t="shared" si="134"/>
        <v>80</v>
      </c>
      <c r="BM98" s="51">
        <f t="shared" si="135"/>
        <v>0.53333333333333333</v>
      </c>
      <c r="BN98" s="53">
        <f>IF($G98="Labor Hours",AZ98*$K98*(1+$M98)*$ER98,AZ98)</f>
        <v>0</v>
      </c>
      <c r="BO98" s="53">
        <f>IF($G98="Labor Hours",BA98*$K98*(1+$M98)*$ER98,BA98)</f>
        <v>0</v>
      </c>
      <c r="BP98" s="53">
        <f>IF($G98="Labor Hours",BB98*$K98*(1+$M98)*$ER98,BB98)</f>
        <v>0</v>
      </c>
      <c r="BQ98" s="53">
        <f>IF($G98="Labor Hours",BC98*$K98*(1+$M98)*$ER98,BC98)</f>
        <v>0</v>
      </c>
      <c r="BR98" s="53">
        <f>IF($G98="Labor Hours",BD98*$K98*(1+$M98)*$ER98,BD98)</f>
        <v>0</v>
      </c>
      <c r="BS98" s="53">
        <f>IF($G98="Labor Hours",BE98*$K98*(1+$M98)*$ER98,BE98)</f>
        <v>3213.8637300000005</v>
      </c>
      <c r="BT98" s="53">
        <f>IF($G98="Labor Hours",BF98*$K98*(1+$M98)*$ER98,BF98)</f>
        <v>3213.8637300000005</v>
      </c>
      <c r="BU98" s="53">
        <f>IF($G98="Labor Hours",BG98*$K98*(1+$M98)*$ER98,BG98)</f>
        <v>0</v>
      </c>
      <c r="BV98" s="53">
        <f>IF($G98="Labor Hours",BH98*$K98*(1+$M98)*$ER98,BH98)</f>
        <v>0</v>
      </c>
      <c r="BW98" s="53">
        <f>IF($G98="Labor Hours",BI98*$K98*(1+$M98)*$ER98,BI98)</f>
        <v>0</v>
      </c>
      <c r="BX98" s="53">
        <f>IF($G98="Labor Hours",BJ98*$K98*(1+$M98)*$ER98,BJ98)</f>
        <v>0</v>
      </c>
      <c r="BY98" s="53">
        <f>IF($G98="Labor Hours",BK98*$K98*(1+$M98)*$ER98,BK98)</f>
        <v>0</v>
      </c>
      <c r="BZ98" s="10">
        <f t="shared" si="136"/>
        <v>6427.727460000001</v>
      </c>
      <c r="CA98" s="54">
        <f t="shared" si="137"/>
        <v>0</v>
      </c>
      <c r="CB98" s="10">
        <f t="shared" si="138"/>
        <v>6427.727460000001</v>
      </c>
      <c r="CC98" s="53" cm="1">
        <f t="array" aca="1" ref="CC98" ca="1">BZ98*CELL("contents",$Q98)</f>
        <v>1285.5454920000002</v>
      </c>
      <c r="CD98" s="53" cm="1">
        <f t="array" aca="1" ref="CD98" ca="1">CA98*CELL("contents",$Q98)</f>
        <v>0</v>
      </c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>
        <f t="shared" si="139"/>
        <v>0</v>
      </c>
      <c r="CR98" s="51">
        <f t="shared" si="140"/>
        <v>0</v>
      </c>
      <c r="CS98" s="53">
        <f>IF($G98="Labor Hours",CE98*$K98*(1+$M98)*$ES98,CE98)</f>
        <v>0</v>
      </c>
      <c r="CT98" s="53">
        <f>IF($G98="Labor Hours",CF98*$K98*(1+$M98)*$ES98,CF98)</f>
        <v>0</v>
      </c>
      <c r="CU98" s="53">
        <f>IF($G98="Labor Hours",CG98*$K98*(1+$M98)*$ES98,CG98)</f>
        <v>0</v>
      </c>
      <c r="CV98" s="53">
        <f>IF($G98="Labor Hours",CH98*$K98*(1+$M98)*$ES98,CH98)</f>
        <v>0</v>
      </c>
      <c r="CW98" s="53">
        <f>IF($G98="Labor Hours",CI98*$K98*(1+$M98)*$ES98,CI98)</f>
        <v>0</v>
      </c>
      <c r="CX98" s="53">
        <f>IF($G98="Labor Hours",CJ98*$K98*(1+$M98)*$ES98,CJ98)</f>
        <v>0</v>
      </c>
      <c r="CY98" s="53">
        <f>IF($G98="Labor Hours",CK98*$K98*(1+$M98)*$ES98,CK98)</f>
        <v>0</v>
      </c>
      <c r="CZ98" s="53">
        <f>IF($G98="Labor Hours",CL98*$K98*(1+$M98)*$ES98,CL98)</f>
        <v>0</v>
      </c>
      <c r="DA98" s="53">
        <f>IF($G98="Labor Hours",CM98*$K98*(1+$M98)*$ES98,CM98)</f>
        <v>0</v>
      </c>
      <c r="DB98" s="53">
        <f>IF($G98="Labor Hours",CN98*$K98*(1+$M98)*$ES98,CN98)</f>
        <v>0</v>
      </c>
      <c r="DC98" s="53">
        <f>IF($G98="Labor Hours",CO98*$K98*(1+$M98)*$ES98,CO98)</f>
        <v>0</v>
      </c>
      <c r="DD98" s="53">
        <f>IF($G98="Labor Hours",CP98*$K98*(1+$M98)*$ES98,CP98)</f>
        <v>0</v>
      </c>
      <c r="DE98" s="10">
        <f t="shared" si="141"/>
        <v>0</v>
      </c>
      <c r="DF98" s="54">
        <f t="shared" si="142"/>
        <v>0</v>
      </c>
      <c r="DG98" s="10">
        <f t="shared" si="143"/>
        <v>0</v>
      </c>
      <c r="DH98" s="53" cm="1">
        <f t="array" aca="1" ref="DH98" ca="1">DE98*CELL("contents",$Q98)</f>
        <v>0</v>
      </c>
      <c r="DI98" s="53" cm="1">
        <f t="array" aca="1" ref="DI98" ca="1">DF98*CELL("contents",$Q98)</f>
        <v>0</v>
      </c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>
        <f t="shared" si="144"/>
        <v>0</v>
      </c>
      <c r="DW98" s="51">
        <f t="shared" si="145"/>
        <v>0</v>
      </c>
      <c r="DX98" s="53">
        <f>IF($G98="Labor Hours",DJ98*$K98*(1+$M98)*$ET98,DJ98)</f>
        <v>0</v>
      </c>
      <c r="DY98" s="53">
        <f>IF($G98="Labor Hours",DK98*$K98*(1+$M98)*$ET98,DK98)</f>
        <v>0</v>
      </c>
      <c r="DZ98" s="53">
        <f>IF($G98="Labor Hours",DL98*$K98*(1+$M98)*$ET98,DL98)</f>
        <v>0</v>
      </c>
      <c r="EA98" s="53">
        <f>IF($G98="Labor Hours",DM98*$K98*(1+$M98)*$ET98,DM98)</f>
        <v>0</v>
      </c>
      <c r="EB98" s="53">
        <f>IF($G98="Labor Hours",DN98*$K98*(1+$M98)*$ET98,DN98)</f>
        <v>0</v>
      </c>
      <c r="EC98" s="53">
        <f>IF($G98="Labor Hours",DO98*$K98*(1+$M98)*$ET98,DO98)</f>
        <v>0</v>
      </c>
      <c r="ED98" s="53">
        <f>IF($G98="Labor Hours",DP98*$K98*(1+$M98)*$ET98,DP98)</f>
        <v>0</v>
      </c>
      <c r="EE98" s="53">
        <f>IF($G98="Labor Hours",DQ98*$K98*(1+$M98)*$ET98,DQ98)</f>
        <v>0</v>
      </c>
      <c r="EF98" s="53">
        <f>IF($G98="Labor Hours",DR98*$K98*(1+$M98)*$ET98,DR98)</f>
        <v>0</v>
      </c>
      <c r="EG98" s="53">
        <f>IF($G98="Labor Hours",DS98*$K98*(1+$M98)*$ET98,DS98)</f>
        <v>0</v>
      </c>
      <c r="EH98" s="53">
        <f>IF($G98="Labor Hours",DT98*$K98*(1+$M98)*$ET98,DT98)</f>
        <v>0</v>
      </c>
      <c r="EI98" s="53">
        <f>IF($G98="Labor Hours",DU98*$K98*(1+$M98)*$ET98,DU98)</f>
        <v>0</v>
      </c>
      <c r="EJ98" s="10">
        <f t="shared" si="146"/>
        <v>0</v>
      </c>
      <c r="EK98" s="54">
        <f t="shared" si="147"/>
        <v>0</v>
      </c>
      <c r="EL98" s="10">
        <f t="shared" si="148"/>
        <v>0</v>
      </c>
      <c r="EM98" s="53" cm="1">
        <f t="array" aca="1" ref="EM98" ca="1">EJ98*CELL("contents",$Q98)</f>
        <v>0</v>
      </c>
      <c r="EN98" s="53" cm="1">
        <f t="array" aca="1" ref="EN98" ca="1">EK98*CELL("contents",$Q98)</f>
        <v>0</v>
      </c>
      <c r="EO98" s="11">
        <f t="shared" si="149"/>
        <v>6427.727460000001</v>
      </c>
      <c r="EP98" s="2">
        <v>1</v>
      </c>
      <c r="EQ98" s="2">
        <f t="shared" ref="EQ98:ET98" si="168">EP98*1.0215</f>
        <v>1.0215000000000001</v>
      </c>
      <c r="ER98" s="2">
        <f t="shared" si="168"/>
        <v>1.0434622500000001</v>
      </c>
      <c r="ES98" s="2">
        <f t="shared" si="168"/>
        <v>1.0658966883750003</v>
      </c>
      <c r="ET98" s="2">
        <f t="shared" si="168"/>
        <v>1.0888134671750629</v>
      </c>
      <c r="EU98" s="53">
        <f>IF($G98="Labor Hours",$K98*$AG98*EQ98,0)</f>
        <v>0</v>
      </c>
      <c r="EV98" s="53">
        <f t="shared" si="151"/>
        <v>6427.727460000001</v>
      </c>
      <c r="EW98" s="69">
        <f>IF($G98="Labor Hours",$K98*$CQ98*ES98,0)</f>
        <v>0</v>
      </c>
      <c r="EX98" s="69">
        <f>IF($G98="Labor Hours",$K98*$DV98*ET98,0)</f>
        <v>0</v>
      </c>
      <c r="EY98" s="9">
        <f t="shared" si="153"/>
        <v>0</v>
      </c>
      <c r="EZ98" s="9">
        <f t="shared" si="128"/>
        <v>0</v>
      </c>
      <c r="FA98" s="9">
        <f t="shared" si="129"/>
        <v>0</v>
      </c>
      <c r="FB98" s="9">
        <f t="shared" si="130"/>
        <v>0</v>
      </c>
      <c r="FC98" t="s">
        <v>1540</v>
      </c>
    </row>
    <row r="99" spans="1:159" x14ac:dyDescent="0.25">
      <c r="A99" s="2">
        <v>1.2</v>
      </c>
      <c r="B99" s="2" t="s">
        <v>363</v>
      </c>
      <c r="C99" s="4" t="s">
        <v>157</v>
      </c>
      <c r="D99" s="2" t="s">
        <v>364</v>
      </c>
      <c r="E99" s="15" t="s">
        <v>365</v>
      </c>
      <c r="F99" s="2"/>
      <c r="G99" s="4" t="s">
        <v>347</v>
      </c>
      <c r="H99" s="6" t="s">
        <v>347</v>
      </c>
      <c r="I99" s="4"/>
      <c r="J99" s="4" t="s">
        <v>154</v>
      </c>
      <c r="K99" s="75"/>
      <c r="L99" s="80">
        <v>1</v>
      </c>
      <c r="M99" s="56">
        <v>0</v>
      </c>
      <c r="N99" s="86">
        <v>0.53</v>
      </c>
      <c r="O99" s="6" t="s">
        <v>155</v>
      </c>
      <c r="P99" s="2" t="s">
        <v>352</v>
      </c>
      <c r="Q99" s="216">
        <f>VLOOKUP(P99,Contingencies!$A$2:$D$7,4,FALSE)</f>
        <v>0.2</v>
      </c>
      <c r="R99" s="53">
        <f t="shared" si="111"/>
        <v>800</v>
      </c>
      <c r="S99" s="67">
        <f t="shared" si="112"/>
        <v>0</v>
      </c>
      <c r="T99" s="4"/>
      <c r="U99" s="2"/>
      <c r="V99" s="2"/>
      <c r="W99" s="2"/>
      <c r="X99" s="2"/>
      <c r="Y99" s="2"/>
      <c r="Z99" s="2"/>
      <c r="AA99" s="2"/>
      <c r="AB99" s="34"/>
      <c r="AC99" s="34"/>
      <c r="AD99" s="2"/>
      <c r="AE99" s="2"/>
      <c r="AF99" s="2"/>
      <c r="AG99" s="2">
        <f>IF(G99="Labor Hours",SUM(U99:AF99),0)</f>
        <v>0</v>
      </c>
      <c r="AH99" s="51">
        <f t="shared" si="131"/>
        <v>0</v>
      </c>
      <c r="AI99" s="53">
        <f>IF($G99="Labor Hours",U99*$K99*(1+$M99)*$EQ99,U99)</f>
        <v>0</v>
      </c>
      <c r="AJ99" s="53">
        <f>IF($G99="Labor Hours",V99*$K99*(1+$M99)*$EQ99,V99)</f>
        <v>0</v>
      </c>
      <c r="AK99" s="53">
        <f>IF($G99="Labor Hours",W99*$K99*(1+$M99)*$EQ99,W99)</f>
        <v>0</v>
      </c>
      <c r="AL99" s="53">
        <f>IF($G99="Labor Hours",X99*$K99*(1+$M99)*$EQ99,X99)</f>
        <v>0</v>
      </c>
      <c r="AM99" s="53">
        <f>IF($G99="Labor Hours",Y99*$K99*(1+$M99)*$EQ99,Y99)</f>
        <v>0</v>
      </c>
      <c r="AN99" s="53">
        <f>IF($G99="Labor Hours",Z99*$K99*(1+$M99)*$EQ99,Z99)</f>
        <v>0</v>
      </c>
      <c r="AO99" s="53">
        <f>IF($G99="Labor Hours",AA99*$K99*(1+$M99)*$EQ99,AA99)</f>
        <v>0</v>
      </c>
      <c r="AP99" s="53">
        <f>IF($G99="Labor Hours",AB99*$K99*(1+$M99)*$EQ99,AB99)</f>
        <v>0</v>
      </c>
      <c r="AQ99" s="53">
        <f>IF($G99="Labor Hours",AC99*$K99*(1+$M99)*$EQ99,AC99)</f>
        <v>0</v>
      </c>
      <c r="AR99" s="53">
        <f>IF($G99="Labor Hours",AD99*$K99*(1+$M99)*$EQ99,AD99)</f>
        <v>0</v>
      </c>
      <c r="AS99" s="53">
        <f>IF($G99="Labor Hours",AE99*$K99*(1+$M99)*$EQ99,AE99)</f>
        <v>0</v>
      </c>
      <c r="AT99" s="53">
        <f>IF($G99="Labor Hours",AF99*$K99*(1+$M99)*$EQ99,AF99)</f>
        <v>0</v>
      </c>
      <c r="AU99" s="10">
        <f t="shared" si="132"/>
        <v>0</v>
      </c>
      <c r="AV99" s="54">
        <f>IF(G99="CapEx",0,AU99*N99)</f>
        <v>0</v>
      </c>
      <c r="AW99" s="10">
        <f t="shared" si="133"/>
        <v>0</v>
      </c>
      <c r="AX99" s="53" cm="1">
        <f t="array" aca="1" ref="AX99" ca="1">AU99*CELL("contents",$Q99)</f>
        <v>0</v>
      </c>
      <c r="AY99" s="53" cm="1">
        <f t="array" aca="1" ref="AY99" ca="1">AV99*CELL("contents",$Q99)</f>
        <v>0</v>
      </c>
      <c r="AZ99" s="2"/>
      <c r="BA99" s="2"/>
      <c r="BB99" s="2"/>
      <c r="BC99" s="2"/>
      <c r="BD99" s="2"/>
      <c r="BE99" s="4">
        <v>2000</v>
      </c>
      <c r="BF99" s="4">
        <v>2000</v>
      </c>
      <c r="BG99" s="2"/>
      <c r="BH99" s="2"/>
      <c r="BI99" s="2"/>
      <c r="BJ99" s="2"/>
      <c r="BK99" s="2"/>
      <c r="BL99" s="2">
        <f t="shared" si="134"/>
        <v>0</v>
      </c>
      <c r="BM99" s="51">
        <f t="shared" si="135"/>
        <v>0</v>
      </c>
      <c r="BN99" s="53">
        <f>IF($G99="Labor Hours",AZ99*$K99*(1+$M99)*$ER99,AZ99)</f>
        <v>0</v>
      </c>
      <c r="BO99" s="53">
        <f>IF($G99="Labor Hours",BA99*$K99*(1+$M99)*$ER99,BA99)</f>
        <v>0</v>
      </c>
      <c r="BP99" s="53">
        <f>IF($G99="Labor Hours",BB99*$K99*(1+$M99)*$ER99,BB99)</f>
        <v>0</v>
      </c>
      <c r="BQ99" s="53">
        <f>IF($G99="Labor Hours",BC99*$K99*(1+$M99)*$ER99,BC99)</f>
        <v>0</v>
      </c>
      <c r="BR99" s="53">
        <f>IF($G99="Labor Hours",BD99*$K99*(1+$M99)*$ER99,BD99)</f>
        <v>0</v>
      </c>
      <c r="BS99" s="53">
        <f>IF($G99="Labor Hours",BE99*$K99*(1+$M99)*$ER99,BE99)</f>
        <v>2000</v>
      </c>
      <c r="BT99" s="53">
        <f>IF($G99="Labor Hours",BF99*$K99*(1+$M99)*$ER99,BF99)</f>
        <v>2000</v>
      </c>
      <c r="BU99" s="53">
        <f>IF($G99="Labor Hours",BG99*$K99*(1+$M99)*$ER99,BG99)</f>
        <v>0</v>
      </c>
      <c r="BV99" s="53">
        <f>IF($G99="Labor Hours",BH99*$K99*(1+$M99)*$ER99,BH99)</f>
        <v>0</v>
      </c>
      <c r="BW99" s="53">
        <f>IF($G99="Labor Hours",BI99*$K99*(1+$M99)*$ER99,BI99)</f>
        <v>0</v>
      </c>
      <c r="BX99" s="53">
        <f>IF($G99="Labor Hours",BJ99*$K99*(1+$M99)*$ER99,BJ99)</f>
        <v>0</v>
      </c>
      <c r="BY99" s="53">
        <f>IF($G99="Labor Hours",BK99*$K99*(1+$M99)*$ER99,BK99)</f>
        <v>0</v>
      </c>
      <c r="BZ99" s="10">
        <f t="shared" si="136"/>
        <v>4000</v>
      </c>
      <c r="CA99" s="54">
        <f t="shared" si="137"/>
        <v>0</v>
      </c>
      <c r="CB99" s="10">
        <f t="shared" si="138"/>
        <v>4000</v>
      </c>
      <c r="CC99" s="53" cm="1">
        <f t="array" aca="1" ref="CC99" ca="1">BZ99*CELL("contents",$Q99)</f>
        <v>800</v>
      </c>
      <c r="CD99" s="53" cm="1">
        <f t="array" aca="1" ref="CD99" ca="1">CA99*CELL("contents",$Q99)</f>
        <v>0</v>
      </c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>
        <f t="shared" si="139"/>
        <v>0</v>
      </c>
      <c r="CR99" s="51">
        <f t="shared" si="140"/>
        <v>0</v>
      </c>
      <c r="CS99" s="53">
        <f>IF($G99="Labor Hours",CE99*$K99*(1+$M99)*$ES99,CE99)</f>
        <v>0</v>
      </c>
      <c r="CT99" s="53">
        <f>IF($G99="Labor Hours",CF99*$K99*(1+$M99)*$ES99,CF99)</f>
        <v>0</v>
      </c>
      <c r="CU99" s="53">
        <f>IF($G99="Labor Hours",CG99*$K99*(1+$M99)*$ES99,CG99)</f>
        <v>0</v>
      </c>
      <c r="CV99" s="53">
        <f>IF($G99="Labor Hours",CH99*$K99*(1+$M99)*$ES99,CH99)</f>
        <v>0</v>
      </c>
      <c r="CW99" s="53">
        <f>IF($G99="Labor Hours",CI99*$K99*(1+$M99)*$ES99,CI99)</f>
        <v>0</v>
      </c>
      <c r="CX99" s="53">
        <f>IF($G99="Labor Hours",CJ99*$K99*(1+$M99)*$ES99,CJ99)</f>
        <v>0</v>
      </c>
      <c r="CY99" s="53">
        <f>IF($G99="Labor Hours",CK99*$K99*(1+$M99)*$ES99,CK99)</f>
        <v>0</v>
      </c>
      <c r="CZ99" s="53">
        <f>IF($G99="Labor Hours",CL99*$K99*(1+$M99)*$ES99,CL99)</f>
        <v>0</v>
      </c>
      <c r="DA99" s="53">
        <f>IF($G99="Labor Hours",CM99*$K99*(1+$M99)*$ES99,CM99)</f>
        <v>0</v>
      </c>
      <c r="DB99" s="53">
        <f>IF($G99="Labor Hours",CN99*$K99*(1+$M99)*$ES99,CN99)</f>
        <v>0</v>
      </c>
      <c r="DC99" s="53">
        <f>IF($G99="Labor Hours",CO99*$K99*(1+$M99)*$ES99,CO99)</f>
        <v>0</v>
      </c>
      <c r="DD99" s="53">
        <f>IF($G99="Labor Hours",CP99*$K99*(1+$M99)*$ES99,CP99)</f>
        <v>0</v>
      </c>
      <c r="DE99" s="10">
        <f t="shared" si="141"/>
        <v>0</v>
      </c>
      <c r="DF99" s="54">
        <f t="shared" si="142"/>
        <v>0</v>
      </c>
      <c r="DG99" s="10">
        <f t="shared" si="143"/>
        <v>0</v>
      </c>
      <c r="DH99" s="53" cm="1">
        <f t="array" aca="1" ref="DH99" ca="1">DE99*CELL("contents",$Q99)</f>
        <v>0</v>
      </c>
      <c r="DI99" s="53" cm="1">
        <f t="array" aca="1" ref="DI99" ca="1">DF99*CELL("contents",$Q99)</f>
        <v>0</v>
      </c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>
        <f t="shared" si="144"/>
        <v>0</v>
      </c>
      <c r="DW99" s="51">
        <f t="shared" si="145"/>
        <v>0</v>
      </c>
      <c r="DX99" s="53">
        <f>IF($G99="Labor Hours",DJ99*$K99*(1+$M99)*$ET99,DJ99)</f>
        <v>0</v>
      </c>
      <c r="DY99" s="53">
        <f>IF($G99="Labor Hours",DK99*$K99*(1+$M99)*$ET99,DK99)</f>
        <v>0</v>
      </c>
      <c r="DZ99" s="53">
        <f>IF($G99="Labor Hours",DL99*$K99*(1+$M99)*$ET99,DL99)</f>
        <v>0</v>
      </c>
      <c r="EA99" s="53">
        <f>IF($G99="Labor Hours",DM99*$K99*(1+$M99)*$ET99,DM99)</f>
        <v>0</v>
      </c>
      <c r="EB99" s="53">
        <f>IF($G99="Labor Hours",DN99*$K99*(1+$M99)*$ET99,DN99)</f>
        <v>0</v>
      </c>
      <c r="EC99" s="53">
        <f>IF($G99="Labor Hours",DO99*$K99*(1+$M99)*$ET99,DO99)</f>
        <v>0</v>
      </c>
      <c r="ED99" s="53">
        <f>IF($G99="Labor Hours",DP99*$K99*(1+$M99)*$ET99,DP99)</f>
        <v>0</v>
      </c>
      <c r="EE99" s="53">
        <f>IF($G99="Labor Hours",DQ99*$K99*(1+$M99)*$ET99,DQ99)</f>
        <v>0</v>
      </c>
      <c r="EF99" s="53">
        <f>IF($G99="Labor Hours",DR99*$K99*(1+$M99)*$ET99,DR99)</f>
        <v>0</v>
      </c>
      <c r="EG99" s="53">
        <f>IF($G99="Labor Hours",DS99*$K99*(1+$M99)*$ET99,DS99)</f>
        <v>0</v>
      </c>
      <c r="EH99" s="53">
        <f>IF($G99="Labor Hours",DT99*$K99*(1+$M99)*$ET99,DT99)</f>
        <v>0</v>
      </c>
      <c r="EI99" s="53">
        <f>IF($G99="Labor Hours",DU99*$K99*(1+$M99)*$ET99,DU99)</f>
        <v>0</v>
      </c>
      <c r="EJ99" s="10">
        <f t="shared" si="146"/>
        <v>0</v>
      </c>
      <c r="EK99" s="54">
        <f t="shared" si="147"/>
        <v>0</v>
      </c>
      <c r="EL99" s="10">
        <f t="shared" si="148"/>
        <v>0</v>
      </c>
      <c r="EM99" s="53" cm="1">
        <f t="array" aca="1" ref="EM99" ca="1">EJ99*CELL("contents",$Q99)</f>
        <v>0</v>
      </c>
      <c r="EN99" s="53" cm="1">
        <f t="array" aca="1" ref="EN99" ca="1">EK99*CELL("contents",$Q99)</f>
        <v>0</v>
      </c>
      <c r="EO99" s="11">
        <f t="shared" si="149"/>
        <v>4000</v>
      </c>
      <c r="EP99" s="2">
        <v>1</v>
      </c>
      <c r="EQ99" s="2">
        <f t="shared" ref="EQ99:ET99" si="169">EP99*1.0215</f>
        <v>1.0215000000000001</v>
      </c>
      <c r="ER99" s="2">
        <f t="shared" si="169"/>
        <v>1.0434622500000001</v>
      </c>
      <c r="ES99" s="2">
        <f t="shared" si="169"/>
        <v>1.0658966883750003</v>
      </c>
      <c r="ET99" s="2">
        <f t="shared" si="169"/>
        <v>1.0888134671750629</v>
      </c>
      <c r="EU99" s="53">
        <f>IF($G99="Labor Hours",$K99*$AG99*EQ99,0)</f>
        <v>0</v>
      </c>
      <c r="EV99" s="53">
        <f t="shared" si="151"/>
        <v>0</v>
      </c>
      <c r="EW99" s="69">
        <f>IF($G99="Labor Hours",$K99*$CQ99*ES99,0)</f>
        <v>0</v>
      </c>
      <c r="EX99" s="69">
        <f>IF($G99="Labor Hours",$K99*$DV99*ET99,0)</f>
        <v>0</v>
      </c>
      <c r="EY99" s="9">
        <f t="shared" si="153"/>
        <v>0</v>
      </c>
      <c r="EZ99" s="9">
        <f t="shared" si="128"/>
        <v>0</v>
      </c>
      <c r="FA99" s="9">
        <f t="shared" si="129"/>
        <v>0</v>
      </c>
      <c r="FB99" s="9">
        <f t="shared" si="130"/>
        <v>0</v>
      </c>
      <c r="FC99" t="s">
        <v>1540</v>
      </c>
    </row>
    <row r="100" spans="1:159" x14ac:dyDescent="0.25">
      <c r="A100" s="2">
        <v>1.2</v>
      </c>
      <c r="B100" s="2" t="s">
        <v>366</v>
      </c>
      <c r="C100" s="4" t="s">
        <v>157</v>
      </c>
      <c r="D100" s="2" t="s">
        <v>367</v>
      </c>
      <c r="E100" s="33" t="s">
        <v>368</v>
      </c>
      <c r="F100" s="2"/>
      <c r="G100" s="4" t="s">
        <v>151</v>
      </c>
      <c r="H100" s="6" t="s">
        <v>151</v>
      </c>
      <c r="I100" s="4" t="s">
        <v>159</v>
      </c>
      <c r="J100" s="7" t="s">
        <v>154</v>
      </c>
      <c r="K100" s="75">
        <v>115</v>
      </c>
      <c r="L100" s="81">
        <v>115</v>
      </c>
      <c r="M100" s="56">
        <v>0</v>
      </c>
      <c r="N100" s="86">
        <v>0</v>
      </c>
      <c r="O100" s="6" t="s">
        <v>155</v>
      </c>
      <c r="P100" s="2" t="s">
        <v>352</v>
      </c>
      <c r="Q100" s="216">
        <f>VLOOKUP(P100,Contingencies!$A$2:$D$7,4,FALSE)</f>
        <v>0.2</v>
      </c>
      <c r="R100" s="53">
        <f t="shared" si="111"/>
        <v>575.99116200000014</v>
      </c>
      <c r="S100" s="67">
        <f t="shared" si="112"/>
        <v>0</v>
      </c>
      <c r="T100" s="4"/>
      <c r="U100" s="2"/>
      <c r="V100" s="2"/>
      <c r="W100" s="2"/>
      <c r="X100" s="2"/>
      <c r="Y100" s="2"/>
      <c r="Z100" s="2"/>
      <c r="AA100" s="2"/>
      <c r="AB100" s="34"/>
      <c r="AC100" s="34"/>
      <c r="AD100" s="2"/>
      <c r="AE100" s="2"/>
      <c r="AF100" s="2"/>
      <c r="AG100" s="2">
        <f>IF(G100="Labor Hours",SUM(U100:AF100),0)</f>
        <v>0</v>
      </c>
      <c r="AH100" s="51">
        <f t="shared" si="131"/>
        <v>0</v>
      </c>
      <c r="AI100" s="53">
        <f>IF($G100="Labor Hours",U100*$K100*(1+$M100)*$EQ100,U100)</f>
        <v>0</v>
      </c>
      <c r="AJ100" s="53">
        <f>IF($G100="Labor Hours",V100*$K100*(1+$M100)*$EQ100,V100)</f>
        <v>0</v>
      </c>
      <c r="AK100" s="53">
        <f>IF($G100="Labor Hours",W100*$K100*(1+$M100)*$EQ100,W100)</f>
        <v>0</v>
      </c>
      <c r="AL100" s="53">
        <f>IF($G100="Labor Hours",X100*$K100*(1+$M100)*$EQ100,X100)</f>
        <v>0</v>
      </c>
      <c r="AM100" s="53">
        <f>IF($G100="Labor Hours",Y100*$K100*(1+$M100)*$EQ100,Y100)</f>
        <v>0</v>
      </c>
      <c r="AN100" s="53">
        <f>IF($G100="Labor Hours",Z100*$K100*(1+$M100)*$EQ100,Z100)</f>
        <v>0</v>
      </c>
      <c r="AO100" s="53">
        <f>IF($G100="Labor Hours",AA100*$K100*(1+$M100)*$EQ100,AA100)</f>
        <v>0</v>
      </c>
      <c r="AP100" s="53">
        <f>IF($G100="Labor Hours",AB100*$K100*(1+$M100)*$EQ100,AB100)</f>
        <v>0</v>
      </c>
      <c r="AQ100" s="53">
        <f>IF($G100="Labor Hours",AC100*$K100*(1+$M100)*$EQ100,AC100)</f>
        <v>0</v>
      </c>
      <c r="AR100" s="53">
        <f>IF($G100="Labor Hours",AD100*$K100*(1+$M100)*$EQ100,AD100)</f>
        <v>0</v>
      </c>
      <c r="AS100" s="53">
        <f>IF($G100="Labor Hours",AE100*$K100*(1+$M100)*$EQ100,AE100)</f>
        <v>0</v>
      </c>
      <c r="AT100" s="53">
        <f>IF($G100="Labor Hours",AF100*$K100*(1+$M100)*$EQ100,AF100)</f>
        <v>0</v>
      </c>
      <c r="AU100" s="10">
        <f t="shared" si="132"/>
        <v>0</v>
      </c>
      <c r="AV100" s="54">
        <f>IF(G100="CapEx",0,AU100*N100)</f>
        <v>0</v>
      </c>
      <c r="AW100" s="10">
        <f t="shared" si="133"/>
        <v>0</v>
      </c>
      <c r="AX100" s="53" cm="1">
        <f t="array" aca="1" ref="AX100" ca="1">AU100*CELL("contents",$Q100)</f>
        <v>0</v>
      </c>
      <c r="AY100" s="53" cm="1">
        <f t="array" aca="1" ref="AY100" ca="1">AV100*CELL("contents",$Q100)</f>
        <v>0</v>
      </c>
      <c r="AZ100" s="2"/>
      <c r="BA100" s="2"/>
      <c r="BB100" s="2"/>
      <c r="BC100" s="2"/>
      <c r="BD100" s="2"/>
      <c r="BE100" s="2"/>
      <c r="BF100" s="4">
        <v>12</v>
      </c>
      <c r="BG100" s="4">
        <v>12</v>
      </c>
      <c r="BH100" s="2"/>
      <c r="BI100" s="2"/>
      <c r="BJ100" s="2"/>
      <c r="BK100" s="2"/>
      <c r="BL100" s="2">
        <f t="shared" si="134"/>
        <v>24</v>
      </c>
      <c r="BM100" s="51">
        <f t="shared" si="135"/>
        <v>0.16</v>
      </c>
      <c r="BN100" s="53">
        <f>IF($G100="Labor Hours",AZ100*$K100*(1+$M100)*$ER100,AZ100)</f>
        <v>0</v>
      </c>
      <c r="BO100" s="53">
        <f>IF($G100="Labor Hours",BA100*$K100*(1+$M100)*$ER100,BA100)</f>
        <v>0</v>
      </c>
      <c r="BP100" s="53">
        <f>IF($G100="Labor Hours",BB100*$K100*(1+$M100)*$ER100,BB100)</f>
        <v>0</v>
      </c>
      <c r="BQ100" s="53">
        <f>IF($G100="Labor Hours",BC100*$K100*(1+$M100)*$ER100,BC100)</f>
        <v>0</v>
      </c>
      <c r="BR100" s="53">
        <f>IF($G100="Labor Hours",BD100*$K100*(1+$M100)*$ER100,BD100)</f>
        <v>0</v>
      </c>
      <c r="BS100" s="53">
        <f>IF($G100="Labor Hours",BE100*$K100*(1+$M100)*$ER100,BE100)</f>
        <v>0</v>
      </c>
      <c r="BT100" s="53">
        <f>IF($G100="Labor Hours",BF100*$K100*(1+$M100)*$ER100,BF100)</f>
        <v>1439.9779050000002</v>
      </c>
      <c r="BU100" s="53">
        <f>IF($G100="Labor Hours",BG100*$K100*(1+$M100)*$ER100,BG100)</f>
        <v>1439.9779050000002</v>
      </c>
      <c r="BV100" s="53">
        <f>IF($G100="Labor Hours",BH100*$K100*(1+$M100)*$ER100,BH100)</f>
        <v>0</v>
      </c>
      <c r="BW100" s="53">
        <f>IF($G100="Labor Hours",BI100*$K100*(1+$M100)*$ER100,BI100)</f>
        <v>0</v>
      </c>
      <c r="BX100" s="53">
        <f>IF($G100="Labor Hours",BJ100*$K100*(1+$M100)*$ER100,BJ100)</f>
        <v>0</v>
      </c>
      <c r="BY100" s="53">
        <f>IF($G100="Labor Hours",BK100*$K100*(1+$M100)*$ER100,BK100)</f>
        <v>0</v>
      </c>
      <c r="BZ100" s="10">
        <f t="shared" si="136"/>
        <v>2879.9558100000004</v>
      </c>
      <c r="CA100" s="54">
        <f t="shared" si="137"/>
        <v>0</v>
      </c>
      <c r="CB100" s="10">
        <f t="shared" si="138"/>
        <v>2879.9558100000004</v>
      </c>
      <c r="CC100" s="53" cm="1">
        <f t="array" aca="1" ref="CC100" ca="1">BZ100*CELL("contents",$Q100)</f>
        <v>575.99116200000014</v>
      </c>
      <c r="CD100" s="53" cm="1">
        <f t="array" aca="1" ref="CD100" ca="1">CA100*CELL("contents",$Q100)</f>
        <v>0</v>
      </c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>
        <f t="shared" si="139"/>
        <v>0</v>
      </c>
      <c r="CR100" s="51">
        <f t="shared" si="140"/>
        <v>0</v>
      </c>
      <c r="CS100" s="53">
        <f>IF($G100="Labor Hours",CE100*$K100*(1+$M100)*$ES100,CE100)</f>
        <v>0</v>
      </c>
      <c r="CT100" s="53">
        <f>IF($G100="Labor Hours",CF100*$K100*(1+$M100)*$ES100,CF100)</f>
        <v>0</v>
      </c>
      <c r="CU100" s="53">
        <f>IF($G100="Labor Hours",CG100*$K100*(1+$M100)*$ES100,CG100)</f>
        <v>0</v>
      </c>
      <c r="CV100" s="53">
        <f>IF($G100="Labor Hours",CH100*$K100*(1+$M100)*$ES100,CH100)</f>
        <v>0</v>
      </c>
      <c r="CW100" s="53">
        <f>IF($G100="Labor Hours",CI100*$K100*(1+$M100)*$ES100,CI100)</f>
        <v>0</v>
      </c>
      <c r="CX100" s="53">
        <f>IF($G100="Labor Hours",CJ100*$K100*(1+$M100)*$ES100,CJ100)</f>
        <v>0</v>
      </c>
      <c r="CY100" s="53">
        <f>IF($G100="Labor Hours",CK100*$K100*(1+$M100)*$ES100,CK100)</f>
        <v>0</v>
      </c>
      <c r="CZ100" s="53">
        <f>IF($G100="Labor Hours",CL100*$K100*(1+$M100)*$ES100,CL100)</f>
        <v>0</v>
      </c>
      <c r="DA100" s="53">
        <f>IF($G100="Labor Hours",CM100*$K100*(1+$M100)*$ES100,CM100)</f>
        <v>0</v>
      </c>
      <c r="DB100" s="53">
        <f>IF($G100="Labor Hours",CN100*$K100*(1+$M100)*$ES100,CN100)</f>
        <v>0</v>
      </c>
      <c r="DC100" s="53">
        <f>IF($G100="Labor Hours",CO100*$K100*(1+$M100)*$ES100,CO100)</f>
        <v>0</v>
      </c>
      <c r="DD100" s="53">
        <f>IF($G100="Labor Hours",CP100*$K100*(1+$M100)*$ES100,CP100)</f>
        <v>0</v>
      </c>
      <c r="DE100" s="10">
        <f t="shared" si="141"/>
        <v>0</v>
      </c>
      <c r="DF100" s="54">
        <f t="shared" si="142"/>
        <v>0</v>
      </c>
      <c r="DG100" s="10">
        <f t="shared" si="143"/>
        <v>0</v>
      </c>
      <c r="DH100" s="53" cm="1">
        <f t="array" aca="1" ref="DH100" ca="1">DE100*CELL("contents",$Q100)</f>
        <v>0</v>
      </c>
      <c r="DI100" s="53" cm="1">
        <f t="array" aca="1" ref="DI100" ca="1">DF100*CELL("contents",$Q100)</f>
        <v>0</v>
      </c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>
        <f t="shared" si="144"/>
        <v>0</v>
      </c>
      <c r="DW100" s="51">
        <f t="shared" si="145"/>
        <v>0</v>
      </c>
      <c r="DX100" s="53">
        <f>IF($G100="Labor Hours",DJ100*$K100*(1+$M100)*$ET100,DJ100)</f>
        <v>0</v>
      </c>
      <c r="DY100" s="53">
        <f>IF($G100="Labor Hours",DK100*$K100*(1+$M100)*$ET100,DK100)</f>
        <v>0</v>
      </c>
      <c r="DZ100" s="53">
        <f>IF($G100="Labor Hours",DL100*$K100*(1+$M100)*$ET100,DL100)</f>
        <v>0</v>
      </c>
      <c r="EA100" s="53">
        <f>IF($G100="Labor Hours",DM100*$K100*(1+$M100)*$ET100,DM100)</f>
        <v>0</v>
      </c>
      <c r="EB100" s="53">
        <f>IF($G100="Labor Hours",DN100*$K100*(1+$M100)*$ET100,DN100)</f>
        <v>0</v>
      </c>
      <c r="EC100" s="53">
        <f>IF($G100="Labor Hours",DO100*$K100*(1+$M100)*$ET100,DO100)</f>
        <v>0</v>
      </c>
      <c r="ED100" s="53">
        <f>IF($G100="Labor Hours",DP100*$K100*(1+$M100)*$ET100,DP100)</f>
        <v>0</v>
      </c>
      <c r="EE100" s="53">
        <f>IF($G100="Labor Hours",DQ100*$K100*(1+$M100)*$ET100,DQ100)</f>
        <v>0</v>
      </c>
      <c r="EF100" s="53">
        <f>IF($G100="Labor Hours",DR100*$K100*(1+$M100)*$ET100,DR100)</f>
        <v>0</v>
      </c>
      <c r="EG100" s="53">
        <f>IF($G100="Labor Hours",DS100*$K100*(1+$M100)*$ET100,DS100)</f>
        <v>0</v>
      </c>
      <c r="EH100" s="53">
        <f>IF($G100="Labor Hours",DT100*$K100*(1+$M100)*$ET100,DT100)</f>
        <v>0</v>
      </c>
      <c r="EI100" s="53">
        <f>IF($G100="Labor Hours",DU100*$K100*(1+$M100)*$ET100,DU100)</f>
        <v>0</v>
      </c>
      <c r="EJ100" s="10">
        <f t="shared" si="146"/>
        <v>0</v>
      </c>
      <c r="EK100" s="54">
        <f t="shared" si="147"/>
        <v>0</v>
      </c>
      <c r="EL100" s="10">
        <f t="shared" si="148"/>
        <v>0</v>
      </c>
      <c r="EM100" s="53" cm="1">
        <f t="array" aca="1" ref="EM100" ca="1">EJ100*CELL("contents",$Q100)</f>
        <v>0</v>
      </c>
      <c r="EN100" s="53" cm="1">
        <f t="array" aca="1" ref="EN100" ca="1">EK100*CELL("contents",$Q100)</f>
        <v>0</v>
      </c>
      <c r="EO100" s="11">
        <f t="shared" si="149"/>
        <v>2879.9558100000004</v>
      </c>
      <c r="EP100" s="2">
        <v>1</v>
      </c>
      <c r="EQ100" s="2">
        <f t="shared" ref="EQ100:ET100" si="170">EP100*1.0215</f>
        <v>1.0215000000000001</v>
      </c>
      <c r="ER100" s="2">
        <f t="shared" si="170"/>
        <v>1.0434622500000001</v>
      </c>
      <c r="ES100" s="2">
        <f t="shared" si="170"/>
        <v>1.0658966883750003</v>
      </c>
      <c r="ET100" s="2">
        <f t="shared" si="170"/>
        <v>1.0888134671750629</v>
      </c>
      <c r="EU100" s="53">
        <f>IF($G100="Labor Hours",$K100*$AG100*EQ100,0)</f>
        <v>0</v>
      </c>
      <c r="EV100" s="53">
        <f t="shared" si="151"/>
        <v>2879.9558100000004</v>
      </c>
      <c r="EW100" s="69">
        <f>IF($G100="Labor Hours",$K100*$CQ100*ES100,0)</f>
        <v>0</v>
      </c>
      <c r="EX100" s="69">
        <f>IF($G100="Labor Hours",$K100*$DV100*ET100,0)</f>
        <v>0</v>
      </c>
      <c r="EY100" s="9">
        <f t="shared" si="153"/>
        <v>0</v>
      </c>
      <c r="EZ100" s="9">
        <f t="shared" si="128"/>
        <v>0</v>
      </c>
      <c r="FA100" s="9">
        <f t="shared" si="129"/>
        <v>0</v>
      </c>
      <c r="FB100" s="9">
        <f t="shared" si="130"/>
        <v>0</v>
      </c>
      <c r="FC100" t="s">
        <v>1540</v>
      </c>
    </row>
    <row r="101" spans="1:159" x14ac:dyDescent="0.25">
      <c r="A101" s="2">
        <v>1.2</v>
      </c>
      <c r="B101" s="2" t="s">
        <v>366</v>
      </c>
      <c r="C101" s="4" t="s">
        <v>157</v>
      </c>
      <c r="D101" s="2" t="s">
        <v>367</v>
      </c>
      <c r="E101" s="33" t="s">
        <v>368</v>
      </c>
      <c r="F101" s="2"/>
      <c r="G101" s="4" t="s">
        <v>347</v>
      </c>
      <c r="H101" s="6" t="s">
        <v>347</v>
      </c>
      <c r="I101" s="4"/>
      <c r="J101" s="4" t="s">
        <v>154</v>
      </c>
      <c r="K101" s="75"/>
      <c r="L101" s="80">
        <v>1</v>
      </c>
      <c r="M101" s="56">
        <v>0</v>
      </c>
      <c r="N101" s="86">
        <v>0.53</v>
      </c>
      <c r="O101" s="6" t="s">
        <v>155</v>
      </c>
      <c r="P101" s="2" t="s">
        <v>352</v>
      </c>
      <c r="Q101" s="216">
        <f>VLOOKUP(P101,Contingencies!$A$2:$D$7,4,FALSE)</f>
        <v>0.2</v>
      </c>
      <c r="R101" s="53">
        <f t="shared" si="111"/>
        <v>1000</v>
      </c>
      <c r="S101" s="67">
        <f t="shared" si="112"/>
        <v>0</v>
      </c>
      <c r="T101" s="4"/>
      <c r="U101" s="2"/>
      <c r="V101" s="2"/>
      <c r="W101" s="2"/>
      <c r="X101" s="2"/>
      <c r="Y101" s="2"/>
      <c r="Z101" s="2"/>
      <c r="AA101" s="2"/>
      <c r="AB101" s="34"/>
      <c r="AC101" s="34"/>
      <c r="AD101" s="2"/>
      <c r="AE101" s="2"/>
      <c r="AF101" s="2"/>
      <c r="AG101" s="2">
        <f>IF(G101="Labor Hours",SUM(U101:AF101),0)</f>
        <v>0</v>
      </c>
      <c r="AH101" s="51">
        <f t="shared" si="131"/>
        <v>0</v>
      </c>
      <c r="AI101" s="53">
        <f>IF($G101="Labor Hours",U101*$K101*(1+$M101)*$EQ101,U101)</f>
        <v>0</v>
      </c>
      <c r="AJ101" s="53">
        <f>IF($G101="Labor Hours",V101*$K101*(1+$M101)*$EQ101,V101)</f>
        <v>0</v>
      </c>
      <c r="AK101" s="53">
        <f>IF($G101="Labor Hours",W101*$K101*(1+$M101)*$EQ101,W101)</f>
        <v>0</v>
      </c>
      <c r="AL101" s="53">
        <f>IF($G101="Labor Hours",X101*$K101*(1+$M101)*$EQ101,X101)</f>
        <v>0</v>
      </c>
      <c r="AM101" s="53">
        <f>IF($G101="Labor Hours",Y101*$K101*(1+$M101)*$EQ101,Y101)</f>
        <v>0</v>
      </c>
      <c r="AN101" s="53">
        <f>IF($G101="Labor Hours",Z101*$K101*(1+$M101)*$EQ101,Z101)</f>
        <v>0</v>
      </c>
      <c r="AO101" s="53">
        <f>IF($G101="Labor Hours",AA101*$K101*(1+$M101)*$EQ101,AA101)</f>
        <v>0</v>
      </c>
      <c r="AP101" s="53">
        <f>IF($G101="Labor Hours",AB101*$K101*(1+$M101)*$EQ101,AB101)</f>
        <v>0</v>
      </c>
      <c r="AQ101" s="53">
        <f>IF($G101="Labor Hours",AC101*$K101*(1+$M101)*$EQ101,AC101)</f>
        <v>0</v>
      </c>
      <c r="AR101" s="53">
        <f>IF($G101="Labor Hours",AD101*$K101*(1+$M101)*$EQ101,AD101)</f>
        <v>0</v>
      </c>
      <c r="AS101" s="53">
        <f>IF($G101="Labor Hours",AE101*$K101*(1+$M101)*$EQ101,AE101)</f>
        <v>0</v>
      </c>
      <c r="AT101" s="53">
        <f>IF($G101="Labor Hours",AF101*$K101*(1+$M101)*$EQ101,AF101)</f>
        <v>0</v>
      </c>
      <c r="AU101" s="10">
        <f t="shared" si="132"/>
        <v>0</v>
      </c>
      <c r="AV101" s="54">
        <f>IF(G101="CapEx",0,AU101*N101)</f>
        <v>0</v>
      </c>
      <c r="AW101" s="10">
        <f t="shared" si="133"/>
        <v>0</v>
      </c>
      <c r="AX101" s="53" cm="1">
        <f t="array" aca="1" ref="AX101" ca="1">AU101*CELL("contents",$Q101)</f>
        <v>0</v>
      </c>
      <c r="AY101" s="53" cm="1">
        <f t="array" aca="1" ref="AY101" ca="1">AV101*CELL("contents",$Q101)</f>
        <v>0</v>
      </c>
      <c r="AZ101" s="2"/>
      <c r="BA101" s="2"/>
      <c r="BB101" s="2"/>
      <c r="BC101" s="2"/>
      <c r="BD101" s="2"/>
      <c r="BE101" s="2"/>
      <c r="BF101" s="4">
        <v>2500</v>
      </c>
      <c r="BG101" s="4">
        <v>2500</v>
      </c>
      <c r="BH101" s="2"/>
      <c r="BI101" s="2"/>
      <c r="BJ101" s="2"/>
      <c r="BK101" s="2"/>
      <c r="BL101" s="2">
        <f t="shared" si="134"/>
        <v>0</v>
      </c>
      <c r="BM101" s="51">
        <f t="shared" si="135"/>
        <v>0</v>
      </c>
      <c r="BN101" s="53">
        <f>IF($G101="Labor Hours",AZ101*$K101*(1+$M101)*$ER101,AZ101)</f>
        <v>0</v>
      </c>
      <c r="BO101" s="53">
        <f>IF($G101="Labor Hours",BA101*$K101*(1+$M101)*$ER101,BA101)</f>
        <v>0</v>
      </c>
      <c r="BP101" s="53">
        <f>IF($G101="Labor Hours",BB101*$K101*(1+$M101)*$ER101,BB101)</f>
        <v>0</v>
      </c>
      <c r="BQ101" s="53">
        <f>IF($G101="Labor Hours",BC101*$K101*(1+$M101)*$ER101,BC101)</f>
        <v>0</v>
      </c>
      <c r="BR101" s="53">
        <f>IF($G101="Labor Hours",BD101*$K101*(1+$M101)*$ER101,BD101)</f>
        <v>0</v>
      </c>
      <c r="BS101" s="53">
        <f>IF($G101="Labor Hours",BE101*$K101*(1+$M101)*$ER101,BE101)</f>
        <v>0</v>
      </c>
      <c r="BT101" s="53">
        <f>IF($G101="Labor Hours",BF101*$K101*(1+$M101)*$ER101,BF101)</f>
        <v>2500</v>
      </c>
      <c r="BU101" s="53">
        <f>IF($G101="Labor Hours",BG101*$K101*(1+$M101)*$ER101,BG101)</f>
        <v>2500</v>
      </c>
      <c r="BV101" s="53">
        <f>IF($G101="Labor Hours",BH101*$K101*(1+$M101)*$ER101,BH101)</f>
        <v>0</v>
      </c>
      <c r="BW101" s="53">
        <f>IF($G101="Labor Hours",BI101*$K101*(1+$M101)*$ER101,BI101)</f>
        <v>0</v>
      </c>
      <c r="BX101" s="53">
        <f>IF($G101="Labor Hours",BJ101*$K101*(1+$M101)*$ER101,BJ101)</f>
        <v>0</v>
      </c>
      <c r="BY101" s="53">
        <f>IF($G101="Labor Hours",BK101*$K101*(1+$M101)*$ER101,BK101)</f>
        <v>0</v>
      </c>
      <c r="BZ101" s="10">
        <f t="shared" si="136"/>
        <v>5000</v>
      </c>
      <c r="CA101" s="54">
        <f t="shared" si="137"/>
        <v>0</v>
      </c>
      <c r="CB101" s="10">
        <f t="shared" si="138"/>
        <v>5000</v>
      </c>
      <c r="CC101" s="53" cm="1">
        <f t="array" aca="1" ref="CC101" ca="1">BZ101*CELL("contents",$Q101)</f>
        <v>1000</v>
      </c>
      <c r="CD101" s="53" cm="1">
        <f t="array" aca="1" ref="CD101" ca="1">CA101*CELL("contents",$Q101)</f>
        <v>0</v>
      </c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>
        <f t="shared" si="139"/>
        <v>0</v>
      </c>
      <c r="CR101" s="51">
        <f t="shared" si="140"/>
        <v>0</v>
      </c>
      <c r="CS101" s="53">
        <f>IF($G101="Labor Hours",CE101*$K101*(1+$M101)*$ES101,CE101)</f>
        <v>0</v>
      </c>
      <c r="CT101" s="53">
        <f>IF($G101="Labor Hours",CF101*$K101*(1+$M101)*$ES101,CF101)</f>
        <v>0</v>
      </c>
      <c r="CU101" s="53">
        <f>IF($G101="Labor Hours",CG101*$K101*(1+$M101)*$ES101,CG101)</f>
        <v>0</v>
      </c>
      <c r="CV101" s="53">
        <f>IF($G101="Labor Hours",CH101*$K101*(1+$M101)*$ES101,CH101)</f>
        <v>0</v>
      </c>
      <c r="CW101" s="53">
        <f>IF($G101="Labor Hours",CI101*$K101*(1+$M101)*$ES101,CI101)</f>
        <v>0</v>
      </c>
      <c r="CX101" s="53">
        <f>IF($G101="Labor Hours",CJ101*$K101*(1+$M101)*$ES101,CJ101)</f>
        <v>0</v>
      </c>
      <c r="CY101" s="53">
        <f>IF($G101="Labor Hours",CK101*$K101*(1+$M101)*$ES101,CK101)</f>
        <v>0</v>
      </c>
      <c r="CZ101" s="53">
        <f>IF($G101="Labor Hours",CL101*$K101*(1+$M101)*$ES101,CL101)</f>
        <v>0</v>
      </c>
      <c r="DA101" s="53">
        <f>IF($G101="Labor Hours",CM101*$K101*(1+$M101)*$ES101,CM101)</f>
        <v>0</v>
      </c>
      <c r="DB101" s="53">
        <f>IF($G101="Labor Hours",CN101*$K101*(1+$M101)*$ES101,CN101)</f>
        <v>0</v>
      </c>
      <c r="DC101" s="53">
        <f>IF($G101="Labor Hours",CO101*$K101*(1+$M101)*$ES101,CO101)</f>
        <v>0</v>
      </c>
      <c r="DD101" s="53">
        <f>IF($G101="Labor Hours",CP101*$K101*(1+$M101)*$ES101,CP101)</f>
        <v>0</v>
      </c>
      <c r="DE101" s="10">
        <f t="shared" si="141"/>
        <v>0</v>
      </c>
      <c r="DF101" s="54">
        <f t="shared" si="142"/>
        <v>0</v>
      </c>
      <c r="DG101" s="10">
        <f t="shared" si="143"/>
        <v>0</v>
      </c>
      <c r="DH101" s="53" cm="1">
        <f t="array" aca="1" ref="DH101" ca="1">DE101*CELL("contents",$Q101)</f>
        <v>0</v>
      </c>
      <c r="DI101" s="53" cm="1">
        <f t="array" aca="1" ref="DI101" ca="1">DF101*CELL("contents",$Q101)</f>
        <v>0</v>
      </c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>
        <f t="shared" si="144"/>
        <v>0</v>
      </c>
      <c r="DW101" s="51">
        <f t="shared" si="145"/>
        <v>0</v>
      </c>
      <c r="DX101" s="53">
        <f>IF($G101="Labor Hours",DJ101*$K101*(1+$M101)*$ET101,DJ101)</f>
        <v>0</v>
      </c>
      <c r="DY101" s="53">
        <f>IF($G101="Labor Hours",DK101*$K101*(1+$M101)*$ET101,DK101)</f>
        <v>0</v>
      </c>
      <c r="DZ101" s="53">
        <f>IF($G101="Labor Hours",DL101*$K101*(1+$M101)*$ET101,DL101)</f>
        <v>0</v>
      </c>
      <c r="EA101" s="53">
        <f>IF($G101="Labor Hours",DM101*$K101*(1+$M101)*$ET101,DM101)</f>
        <v>0</v>
      </c>
      <c r="EB101" s="53">
        <f>IF($G101="Labor Hours",DN101*$K101*(1+$M101)*$ET101,DN101)</f>
        <v>0</v>
      </c>
      <c r="EC101" s="53">
        <f>IF($G101="Labor Hours",DO101*$K101*(1+$M101)*$ET101,DO101)</f>
        <v>0</v>
      </c>
      <c r="ED101" s="53">
        <f>IF($G101="Labor Hours",DP101*$K101*(1+$M101)*$ET101,DP101)</f>
        <v>0</v>
      </c>
      <c r="EE101" s="53">
        <f>IF($G101="Labor Hours",DQ101*$K101*(1+$M101)*$ET101,DQ101)</f>
        <v>0</v>
      </c>
      <c r="EF101" s="53">
        <f>IF($G101="Labor Hours",DR101*$K101*(1+$M101)*$ET101,DR101)</f>
        <v>0</v>
      </c>
      <c r="EG101" s="53">
        <f>IF($G101="Labor Hours",DS101*$K101*(1+$M101)*$ET101,DS101)</f>
        <v>0</v>
      </c>
      <c r="EH101" s="53">
        <f>IF($G101="Labor Hours",DT101*$K101*(1+$M101)*$ET101,DT101)</f>
        <v>0</v>
      </c>
      <c r="EI101" s="53">
        <f>IF($G101="Labor Hours",DU101*$K101*(1+$M101)*$ET101,DU101)</f>
        <v>0</v>
      </c>
      <c r="EJ101" s="10">
        <f t="shared" si="146"/>
        <v>0</v>
      </c>
      <c r="EK101" s="54">
        <f t="shared" si="147"/>
        <v>0</v>
      </c>
      <c r="EL101" s="10">
        <f t="shared" si="148"/>
        <v>0</v>
      </c>
      <c r="EM101" s="53" cm="1">
        <f t="array" aca="1" ref="EM101" ca="1">EJ101*CELL("contents",$Q101)</f>
        <v>0</v>
      </c>
      <c r="EN101" s="53" cm="1">
        <f t="array" aca="1" ref="EN101" ca="1">EK101*CELL("contents",$Q101)</f>
        <v>0</v>
      </c>
      <c r="EO101" s="11">
        <f t="shared" si="149"/>
        <v>5000</v>
      </c>
      <c r="EP101" s="2">
        <v>1</v>
      </c>
      <c r="EQ101" s="2">
        <f t="shared" ref="EQ101:ET101" si="171">EP101*1.0215</f>
        <v>1.0215000000000001</v>
      </c>
      <c r="ER101" s="2">
        <f t="shared" si="171"/>
        <v>1.0434622500000001</v>
      </c>
      <c r="ES101" s="2">
        <f t="shared" si="171"/>
        <v>1.0658966883750003</v>
      </c>
      <c r="ET101" s="2">
        <f t="shared" si="171"/>
        <v>1.0888134671750629</v>
      </c>
      <c r="EU101" s="53">
        <f>IF($G101="Labor Hours",$K101*$AG101*EQ101,0)</f>
        <v>0</v>
      </c>
      <c r="EV101" s="53">
        <f t="shared" si="151"/>
        <v>0</v>
      </c>
      <c r="EW101" s="69">
        <f>IF($G101="Labor Hours",$K101*$CQ101*ES101,0)</f>
        <v>0</v>
      </c>
      <c r="EX101" s="69">
        <f>IF($G101="Labor Hours",$K101*$DV101*ET101,0)</f>
        <v>0</v>
      </c>
      <c r="EY101" s="9">
        <f t="shared" si="153"/>
        <v>0</v>
      </c>
      <c r="EZ101" s="9">
        <f t="shared" si="128"/>
        <v>0</v>
      </c>
      <c r="FA101" s="9">
        <f t="shared" si="129"/>
        <v>0</v>
      </c>
      <c r="FB101" s="9">
        <f t="shared" si="130"/>
        <v>0</v>
      </c>
      <c r="FC101" t="s">
        <v>1540</v>
      </c>
    </row>
    <row r="102" spans="1:159" x14ac:dyDescent="0.25">
      <c r="A102" s="2">
        <v>1.2</v>
      </c>
      <c r="B102" s="2" t="s">
        <v>369</v>
      </c>
      <c r="C102" s="4" t="s">
        <v>157</v>
      </c>
      <c r="D102" s="2" t="s">
        <v>370</v>
      </c>
      <c r="E102" s="33" t="s">
        <v>371</v>
      </c>
      <c r="F102" s="2"/>
      <c r="G102" s="4" t="s">
        <v>151</v>
      </c>
      <c r="H102" s="6" t="s">
        <v>163</v>
      </c>
      <c r="I102" s="4" t="s">
        <v>159</v>
      </c>
      <c r="J102" s="7" t="s">
        <v>154</v>
      </c>
      <c r="K102" s="75">
        <v>115</v>
      </c>
      <c r="L102" s="81">
        <v>115</v>
      </c>
      <c r="M102" s="57">
        <v>0</v>
      </c>
      <c r="N102" s="86">
        <v>0</v>
      </c>
      <c r="O102" s="6" t="s">
        <v>155</v>
      </c>
      <c r="P102" s="2" t="s">
        <v>352</v>
      </c>
      <c r="Q102" s="216">
        <f>VLOOKUP(P102,Contingencies!$A$2:$D$7,4,FALSE)</f>
        <v>0.2</v>
      </c>
      <c r="R102" s="53">
        <f t="shared" si="111"/>
        <v>187.95600000000002</v>
      </c>
      <c r="S102" s="67">
        <f t="shared" si="112"/>
        <v>0</v>
      </c>
      <c r="T102" s="4"/>
      <c r="U102" s="2"/>
      <c r="V102" s="2"/>
      <c r="W102" s="2"/>
      <c r="X102" s="2"/>
      <c r="Y102" s="2"/>
      <c r="Z102" s="4">
        <v>8</v>
      </c>
      <c r="AA102" s="2"/>
      <c r="AB102" s="2"/>
      <c r="AC102" s="2"/>
      <c r="AD102" s="2"/>
      <c r="AE102" s="2"/>
      <c r="AF102" s="2"/>
      <c r="AG102" s="2">
        <f>IF(G102="Labor Hours",SUM(U102:AF102),0)</f>
        <v>8</v>
      </c>
      <c r="AH102" s="51">
        <f t="shared" si="131"/>
        <v>5.333333333333333E-2</v>
      </c>
      <c r="AI102" s="53">
        <f>IF($G102="Labor Hours",U102*$K102*(1+$M102)*$EQ102,U102)</f>
        <v>0</v>
      </c>
      <c r="AJ102" s="53">
        <f>IF($G102="Labor Hours",V102*$K102*(1+$M102)*$EQ102,V102)</f>
        <v>0</v>
      </c>
      <c r="AK102" s="53">
        <f>IF($G102="Labor Hours",W102*$K102*(1+$M102)*$EQ102,W102)</f>
        <v>0</v>
      </c>
      <c r="AL102" s="53">
        <f>IF($G102="Labor Hours",X102*$K102*(1+$M102)*$EQ102,X102)</f>
        <v>0</v>
      </c>
      <c r="AM102" s="53">
        <f>IF($G102="Labor Hours",Y102*$K102*(1+$M102)*$EQ102,Y102)</f>
        <v>0</v>
      </c>
      <c r="AN102" s="53">
        <f>IF($G102="Labor Hours",Z102*$K102*(1+$M102)*$EQ102,Z102)</f>
        <v>939.78000000000009</v>
      </c>
      <c r="AO102" s="53">
        <f>IF($G102="Labor Hours",AA102*$K102*(1+$M102)*$EQ102,AA102)</f>
        <v>0</v>
      </c>
      <c r="AP102" s="53">
        <f>IF($G102="Labor Hours",AB102*$K102*(1+$M102)*$EQ102,AB102)</f>
        <v>0</v>
      </c>
      <c r="AQ102" s="53">
        <f>IF($G102="Labor Hours",AC102*$K102*(1+$M102)*$EQ102,AC102)</f>
        <v>0</v>
      </c>
      <c r="AR102" s="53">
        <f>IF($G102="Labor Hours",AD102*$K102*(1+$M102)*$EQ102,AD102)</f>
        <v>0</v>
      </c>
      <c r="AS102" s="53">
        <f>IF($G102="Labor Hours",AE102*$K102*(1+$M102)*$EQ102,AE102)</f>
        <v>0</v>
      </c>
      <c r="AT102" s="53">
        <f>IF($G102="Labor Hours",AF102*$K102*(1+$M102)*$EQ102,AF102)</f>
        <v>0</v>
      </c>
      <c r="AU102" s="10">
        <f t="shared" si="132"/>
        <v>939.78000000000009</v>
      </c>
      <c r="AV102" s="54">
        <f>IF(G102="CapEx",0,AU102*N102)</f>
        <v>0</v>
      </c>
      <c r="AW102" s="10">
        <f t="shared" si="133"/>
        <v>939.78000000000009</v>
      </c>
      <c r="AX102" s="53" cm="1">
        <f t="array" aca="1" ref="AX102" ca="1">AU102*CELL("contents",$Q102)</f>
        <v>187.95600000000002</v>
      </c>
      <c r="AY102" s="53" cm="1">
        <f t="array" aca="1" ref="AY102" ca="1">AV102*CELL("contents",$Q102)</f>
        <v>0</v>
      </c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>
        <f t="shared" si="134"/>
        <v>0</v>
      </c>
      <c r="BM102" s="51">
        <f t="shared" si="135"/>
        <v>0</v>
      </c>
      <c r="BN102" s="53">
        <f>IF($G102="Labor Hours",AZ102*$K102*(1+$M102)*$ER102,AZ102)</f>
        <v>0</v>
      </c>
      <c r="BO102" s="53">
        <f>IF($G102="Labor Hours",BA102*$K102*(1+$M102)*$ER102,BA102)</f>
        <v>0</v>
      </c>
      <c r="BP102" s="53">
        <f>IF($G102="Labor Hours",BB102*$K102*(1+$M102)*$ER102,BB102)</f>
        <v>0</v>
      </c>
      <c r="BQ102" s="53">
        <f>IF($G102="Labor Hours",BC102*$K102*(1+$M102)*$ER102,BC102)</f>
        <v>0</v>
      </c>
      <c r="BR102" s="53">
        <f>IF($G102="Labor Hours",BD102*$K102*(1+$M102)*$ER102,BD102)</f>
        <v>0</v>
      </c>
      <c r="BS102" s="53">
        <f>IF($G102="Labor Hours",BE102*$K102*(1+$M102)*$ER102,BE102)</f>
        <v>0</v>
      </c>
      <c r="BT102" s="53">
        <f>IF($G102="Labor Hours",BF102*$K102*(1+$M102)*$ER102,BF102)</f>
        <v>0</v>
      </c>
      <c r="BU102" s="53">
        <f>IF($G102="Labor Hours",BG102*$K102*(1+$M102)*$ER102,BG102)</f>
        <v>0</v>
      </c>
      <c r="BV102" s="53">
        <f>IF($G102="Labor Hours",BH102*$K102*(1+$M102)*$ER102,BH102)</f>
        <v>0</v>
      </c>
      <c r="BW102" s="53">
        <f>IF($G102="Labor Hours",BI102*$K102*(1+$M102)*$ER102,BI102)</f>
        <v>0</v>
      </c>
      <c r="BX102" s="53">
        <f>IF($G102="Labor Hours",BJ102*$K102*(1+$M102)*$ER102,BJ102)</f>
        <v>0</v>
      </c>
      <c r="BY102" s="53">
        <f>IF($G102="Labor Hours",BK102*$K102*(1+$M102)*$ER102,BK102)</f>
        <v>0</v>
      </c>
      <c r="BZ102" s="10">
        <f t="shared" si="136"/>
        <v>0</v>
      </c>
      <c r="CA102" s="54">
        <f t="shared" si="137"/>
        <v>0</v>
      </c>
      <c r="CB102" s="10">
        <f t="shared" si="138"/>
        <v>0</v>
      </c>
      <c r="CC102" s="53" cm="1">
        <f t="array" aca="1" ref="CC102" ca="1">BZ102*CELL("contents",$Q102)</f>
        <v>0</v>
      </c>
      <c r="CD102" s="53" cm="1">
        <f t="array" aca="1" ref="CD102" ca="1">CA102*CELL("contents",$Q102)</f>
        <v>0</v>
      </c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>
        <f t="shared" si="139"/>
        <v>0</v>
      </c>
      <c r="CR102" s="51">
        <f t="shared" si="140"/>
        <v>0</v>
      </c>
      <c r="CS102" s="53">
        <f>IF($G102="Labor Hours",CE102*$K102*(1+$M102)*$ES102,CE102)</f>
        <v>0</v>
      </c>
      <c r="CT102" s="53">
        <f>IF($G102="Labor Hours",CF102*$K102*(1+$M102)*$ES102,CF102)</f>
        <v>0</v>
      </c>
      <c r="CU102" s="53">
        <f>IF($G102="Labor Hours",CG102*$K102*(1+$M102)*$ES102,CG102)</f>
        <v>0</v>
      </c>
      <c r="CV102" s="53">
        <f>IF($G102="Labor Hours",CH102*$K102*(1+$M102)*$ES102,CH102)</f>
        <v>0</v>
      </c>
      <c r="CW102" s="53">
        <f>IF($G102="Labor Hours",CI102*$K102*(1+$M102)*$ES102,CI102)</f>
        <v>0</v>
      </c>
      <c r="CX102" s="53">
        <f>IF($G102="Labor Hours",CJ102*$K102*(1+$M102)*$ES102,CJ102)</f>
        <v>0</v>
      </c>
      <c r="CY102" s="53">
        <f>IF($G102="Labor Hours",CK102*$K102*(1+$M102)*$ES102,CK102)</f>
        <v>0</v>
      </c>
      <c r="CZ102" s="53">
        <f>IF($G102="Labor Hours",CL102*$K102*(1+$M102)*$ES102,CL102)</f>
        <v>0</v>
      </c>
      <c r="DA102" s="53">
        <f>IF($G102="Labor Hours",CM102*$K102*(1+$M102)*$ES102,CM102)</f>
        <v>0</v>
      </c>
      <c r="DB102" s="53">
        <f>IF($G102="Labor Hours",CN102*$K102*(1+$M102)*$ES102,CN102)</f>
        <v>0</v>
      </c>
      <c r="DC102" s="53">
        <f>IF($G102="Labor Hours",CO102*$K102*(1+$M102)*$ES102,CO102)</f>
        <v>0</v>
      </c>
      <c r="DD102" s="53">
        <f>IF($G102="Labor Hours",CP102*$K102*(1+$M102)*$ES102,CP102)</f>
        <v>0</v>
      </c>
      <c r="DE102" s="10">
        <f t="shared" si="141"/>
        <v>0</v>
      </c>
      <c r="DF102" s="54">
        <f t="shared" si="142"/>
        <v>0</v>
      </c>
      <c r="DG102" s="10">
        <f t="shared" si="143"/>
        <v>0</v>
      </c>
      <c r="DH102" s="53" cm="1">
        <f t="array" aca="1" ref="DH102" ca="1">DE102*CELL("contents",$Q102)</f>
        <v>0</v>
      </c>
      <c r="DI102" s="53" cm="1">
        <f t="array" aca="1" ref="DI102" ca="1">DF102*CELL("contents",$Q102)</f>
        <v>0</v>
      </c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>
        <f t="shared" si="144"/>
        <v>0</v>
      </c>
      <c r="DW102" s="51">
        <f t="shared" si="145"/>
        <v>0</v>
      </c>
      <c r="DX102" s="53">
        <f>IF($G102="Labor Hours",DJ102*$K102*(1+$M102)*$ET102,DJ102)</f>
        <v>0</v>
      </c>
      <c r="DY102" s="53">
        <f>IF($G102="Labor Hours",DK102*$K102*(1+$M102)*$ET102,DK102)</f>
        <v>0</v>
      </c>
      <c r="DZ102" s="53">
        <f>IF($G102="Labor Hours",DL102*$K102*(1+$M102)*$ET102,DL102)</f>
        <v>0</v>
      </c>
      <c r="EA102" s="53">
        <f>IF($G102="Labor Hours",DM102*$K102*(1+$M102)*$ET102,DM102)</f>
        <v>0</v>
      </c>
      <c r="EB102" s="53">
        <f>IF($G102="Labor Hours",DN102*$K102*(1+$M102)*$ET102,DN102)</f>
        <v>0</v>
      </c>
      <c r="EC102" s="53">
        <f>IF($G102="Labor Hours",DO102*$K102*(1+$M102)*$ET102,DO102)</f>
        <v>0</v>
      </c>
      <c r="ED102" s="53">
        <f>IF($G102="Labor Hours",DP102*$K102*(1+$M102)*$ET102,DP102)</f>
        <v>0</v>
      </c>
      <c r="EE102" s="53">
        <f>IF($G102="Labor Hours",DQ102*$K102*(1+$M102)*$ET102,DQ102)</f>
        <v>0</v>
      </c>
      <c r="EF102" s="53">
        <f>IF($G102="Labor Hours",DR102*$K102*(1+$M102)*$ET102,DR102)</f>
        <v>0</v>
      </c>
      <c r="EG102" s="53">
        <f>IF($G102="Labor Hours",DS102*$K102*(1+$M102)*$ET102,DS102)</f>
        <v>0</v>
      </c>
      <c r="EH102" s="53">
        <f>IF($G102="Labor Hours",DT102*$K102*(1+$M102)*$ET102,DT102)</f>
        <v>0</v>
      </c>
      <c r="EI102" s="53">
        <f>IF($G102="Labor Hours",DU102*$K102*(1+$M102)*$ET102,DU102)</f>
        <v>0</v>
      </c>
      <c r="EJ102" s="10">
        <f t="shared" si="146"/>
        <v>0</v>
      </c>
      <c r="EK102" s="54">
        <f t="shared" si="147"/>
        <v>0</v>
      </c>
      <c r="EL102" s="10">
        <f t="shared" si="148"/>
        <v>0</v>
      </c>
      <c r="EM102" s="53" cm="1">
        <f t="array" aca="1" ref="EM102" ca="1">EJ102*CELL("contents",$Q102)</f>
        <v>0</v>
      </c>
      <c r="EN102" s="53" cm="1">
        <f t="array" aca="1" ref="EN102" ca="1">EK102*CELL("contents",$Q102)</f>
        <v>0</v>
      </c>
      <c r="EO102" s="11">
        <f t="shared" si="149"/>
        <v>939.78000000000009</v>
      </c>
      <c r="EP102" s="2">
        <v>1</v>
      </c>
      <c r="EQ102" s="2">
        <f t="shared" ref="EQ102:ET102" si="172">EP102*1.0215</f>
        <v>1.0215000000000001</v>
      </c>
      <c r="ER102" s="2">
        <f t="shared" si="172"/>
        <v>1.0434622500000001</v>
      </c>
      <c r="ES102" s="2">
        <f t="shared" si="172"/>
        <v>1.0658966883750003</v>
      </c>
      <c r="ET102" s="2">
        <f t="shared" si="172"/>
        <v>1.0888134671750629</v>
      </c>
      <c r="EU102" s="53">
        <f>IF($G102="Labor Hours",$K102*$AG102*EQ102,0)</f>
        <v>939.78000000000009</v>
      </c>
      <c r="EV102" s="53">
        <f t="shared" si="151"/>
        <v>0</v>
      </c>
      <c r="EW102" s="69">
        <f>IF($G102="Labor Hours",$K102*$CQ102*ES102,0)</f>
        <v>0</v>
      </c>
      <c r="EX102" s="69">
        <f>IF($G102="Labor Hours",$K102*$DV102*ET102,0)</f>
        <v>0</v>
      </c>
      <c r="EY102" s="9">
        <f t="shared" si="153"/>
        <v>0</v>
      </c>
      <c r="EZ102" s="9">
        <f t="shared" si="128"/>
        <v>0</v>
      </c>
      <c r="FA102" s="9">
        <f t="shared" si="129"/>
        <v>0</v>
      </c>
      <c r="FB102" s="9">
        <f t="shared" si="130"/>
        <v>0</v>
      </c>
      <c r="FC102" t="s">
        <v>1540</v>
      </c>
    </row>
    <row r="103" spans="1:159" x14ac:dyDescent="0.25">
      <c r="A103" s="2">
        <v>1.2</v>
      </c>
      <c r="B103" s="2" t="s">
        <v>369</v>
      </c>
      <c r="C103" s="4" t="s">
        <v>157</v>
      </c>
      <c r="D103" s="2" t="s">
        <v>370</v>
      </c>
      <c r="E103" s="33" t="s">
        <v>371</v>
      </c>
      <c r="F103" s="2"/>
      <c r="G103" s="4" t="s">
        <v>347</v>
      </c>
      <c r="H103" s="6" t="s">
        <v>347</v>
      </c>
      <c r="I103" s="4"/>
      <c r="J103" s="4" t="s">
        <v>268</v>
      </c>
      <c r="K103" s="75"/>
      <c r="L103" s="80">
        <v>1</v>
      </c>
      <c r="M103" s="57">
        <v>0</v>
      </c>
      <c r="N103" s="86">
        <v>0.53</v>
      </c>
      <c r="O103" s="6" t="s">
        <v>155</v>
      </c>
      <c r="P103" s="2" t="s">
        <v>352</v>
      </c>
      <c r="Q103" s="216">
        <f>VLOOKUP(P103,Contingencies!$A$2:$D$7,4,FALSE)</f>
        <v>0.2</v>
      </c>
      <c r="R103" s="53">
        <f t="shared" si="111"/>
        <v>888.40000000000009</v>
      </c>
      <c r="S103" s="67">
        <f t="shared" si="112"/>
        <v>0</v>
      </c>
      <c r="T103" s="4"/>
      <c r="U103" s="2"/>
      <c r="V103" s="2"/>
      <c r="W103" s="2"/>
      <c r="X103" s="2"/>
      <c r="Y103" s="2"/>
      <c r="Z103" s="4">
        <v>4442</v>
      </c>
      <c r="AA103" s="2"/>
      <c r="AB103" s="2"/>
      <c r="AC103" s="2"/>
      <c r="AD103" s="2"/>
      <c r="AE103" s="2"/>
      <c r="AF103" s="2"/>
      <c r="AG103" s="2">
        <f>IF(G103="Labor Hours",SUM(U103:AF103),0)</f>
        <v>0</v>
      </c>
      <c r="AH103" s="51">
        <f t="shared" si="131"/>
        <v>0</v>
      </c>
      <c r="AI103" s="53">
        <f>IF($G103="Labor Hours",U103*$K103*(1+$M103)*$EQ103,U103)</f>
        <v>0</v>
      </c>
      <c r="AJ103" s="53">
        <f>IF($G103="Labor Hours",V103*$K103*(1+$M103)*$EQ103,V103)</f>
        <v>0</v>
      </c>
      <c r="AK103" s="53">
        <f>IF($G103="Labor Hours",W103*$K103*(1+$M103)*$EQ103,W103)</f>
        <v>0</v>
      </c>
      <c r="AL103" s="53">
        <f>IF($G103="Labor Hours",X103*$K103*(1+$M103)*$EQ103,X103)</f>
        <v>0</v>
      </c>
      <c r="AM103" s="53">
        <f>IF($G103="Labor Hours",Y103*$K103*(1+$M103)*$EQ103,Y103)</f>
        <v>0</v>
      </c>
      <c r="AN103" s="53">
        <f>IF($G103="Labor Hours",Z103*$K103*(1+$M103)*$EQ103,Z103)</f>
        <v>4442</v>
      </c>
      <c r="AO103" s="53">
        <f>IF($G103="Labor Hours",AA103*$K103*(1+$M103)*$EQ103,AA103)</f>
        <v>0</v>
      </c>
      <c r="AP103" s="53">
        <f>IF($G103="Labor Hours",AB103*$K103*(1+$M103)*$EQ103,AB103)</f>
        <v>0</v>
      </c>
      <c r="AQ103" s="53">
        <f>IF($G103="Labor Hours",AC103*$K103*(1+$M103)*$EQ103,AC103)</f>
        <v>0</v>
      </c>
      <c r="AR103" s="53">
        <f>IF($G103="Labor Hours",AD103*$K103*(1+$M103)*$EQ103,AD103)</f>
        <v>0</v>
      </c>
      <c r="AS103" s="53">
        <f>IF($G103="Labor Hours",AE103*$K103*(1+$M103)*$EQ103,AE103)</f>
        <v>0</v>
      </c>
      <c r="AT103" s="53">
        <f>IF($G103="Labor Hours",AF103*$K103*(1+$M103)*$EQ103,AF103)</f>
        <v>0</v>
      </c>
      <c r="AU103" s="10">
        <f t="shared" si="132"/>
        <v>4442</v>
      </c>
      <c r="AV103" s="54">
        <f>IF(G103="CapEx",0,AU103*N103)</f>
        <v>0</v>
      </c>
      <c r="AW103" s="10">
        <f t="shared" si="133"/>
        <v>4442</v>
      </c>
      <c r="AX103" s="53" cm="1">
        <f t="array" aca="1" ref="AX103" ca="1">AU103*CELL("contents",$Q103)</f>
        <v>888.40000000000009</v>
      </c>
      <c r="AY103" s="53" cm="1">
        <f t="array" aca="1" ref="AY103" ca="1">AV103*CELL("contents",$Q103)</f>
        <v>0</v>
      </c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>
        <f t="shared" si="134"/>
        <v>0</v>
      </c>
      <c r="BM103" s="51">
        <f t="shared" si="135"/>
        <v>0</v>
      </c>
      <c r="BN103" s="53">
        <f>IF($G103="Labor Hours",AZ103*$K103*(1+$M103)*$ER103,AZ103)</f>
        <v>0</v>
      </c>
      <c r="BO103" s="53">
        <f>IF($G103="Labor Hours",BA103*$K103*(1+$M103)*$ER103,BA103)</f>
        <v>0</v>
      </c>
      <c r="BP103" s="53">
        <f>IF($G103="Labor Hours",BB103*$K103*(1+$M103)*$ER103,BB103)</f>
        <v>0</v>
      </c>
      <c r="BQ103" s="53">
        <f>IF($G103="Labor Hours",BC103*$K103*(1+$M103)*$ER103,BC103)</f>
        <v>0</v>
      </c>
      <c r="BR103" s="53">
        <f>IF($G103="Labor Hours",BD103*$K103*(1+$M103)*$ER103,BD103)</f>
        <v>0</v>
      </c>
      <c r="BS103" s="53">
        <f>IF($G103="Labor Hours",BE103*$K103*(1+$M103)*$ER103,BE103)</f>
        <v>0</v>
      </c>
      <c r="BT103" s="53">
        <f>IF($G103="Labor Hours",BF103*$K103*(1+$M103)*$ER103,BF103)</f>
        <v>0</v>
      </c>
      <c r="BU103" s="53">
        <f>IF($G103="Labor Hours",BG103*$K103*(1+$M103)*$ER103,BG103)</f>
        <v>0</v>
      </c>
      <c r="BV103" s="53">
        <f>IF($G103="Labor Hours",BH103*$K103*(1+$M103)*$ER103,BH103)</f>
        <v>0</v>
      </c>
      <c r="BW103" s="53">
        <f>IF($G103="Labor Hours",BI103*$K103*(1+$M103)*$ER103,BI103)</f>
        <v>0</v>
      </c>
      <c r="BX103" s="53">
        <f>IF($G103="Labor Hours",BJ103*$K103*(1+$M103)*$ER103,BJ103)</f>
        <v>0</v>
      </c>
      <c r="BY103" s="53">
        <f>IF($G103="Labor Hours",BK103*$K103*(1+$M103)*$ER103,BK103)</f>
        <v>0</v>
      </c>
      <c r="BZ103" s="10">
        <f t="shared" si="136"/>
        <v>0</v>
      </c>
      <c r="CA103" s="54">
        <f t="shared" si="137"/>
        <v>0</v>
      </c>
      <c r="CB103" s="10">
        <f t="shared" si="138"/>
        <v>0</v>
      </c>
      <c r="CC103" s="53" cm="1">
        <f t="array" aca="1" ref="CC103" ca="1">BZ103*CELL("contents",$Q103)</f>
        <v>0</v>
      </c>
      <c r="CD103" s="53" cm="1">
        <f t="array" aca="1" ref="CD103" ca="1">CA103*CELL("contents",$Q103)</f>
        <v>0</v>
      </c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>
        <f t="shared" si="139"/>
        <v>0</v>
      </c>
      <c r="CR103" s="51">
        <f t="shared" si="140"/>
        <v>0</v>
      </c>
      <c r="CS103" s="53">
        <f>IF($G103="Labor Hours",CE103*$K103*(1+$M103)*$ES103,CE103)</f>
        <v>0</v>
      </c>
      <c r="CT103" s="53">
        <f>IF($G103="Labor Hours",CF103*$K103*(1+$M103)*$ES103,CF103)</f>
        <v>0</v>
      </c>
      <c r="CU103" s="53">
        <f>IF($G103="Labor Hours",CG103*$K103*(1+$M103)*$ES103,CG103)</f>
        <v>0</v>
      </c>
      <c r="CV103" s="53">
        <f>IF($G103="Labor Hours",CH103*$K103*(1+$M103)*$ES103,CH103)</f>
        <v>0</v>
      </c>
      <c r="CW103" s="53">
        <f>IF($G103="Labor Hours",CI103*$K103*(1+$M103)*$ES103,CI103)</f>
        <v>0</v>
      </c>
      <c r="CX103" s="53">
        <f>IF($G103="Labor Hours",CJ103*$K103*(1+$M103)*$ES103,CJ103)</f>
        <v>0</v>
      </c>
      <c r="CY103" s="53">
        <f>IF($G103="Labor Hours",CK103*$K103*(1+$M103)*$ES103,CK103)</f>
        <v>0</v>
      </c>
      <c r="CZ103" s="53">
        <f>IF($G103="Labor Hours",CL103*$K103*(1+$M103)*$ES103,CL103)</f>
        <v>0</v>
      </c>
      <c r="DA103" s="53">
        <f>IF($G103="Labor Hours",CM103*$K103*(1+$M103)*$ES103,CM103)</f>
        <v>0</v>
      </c>
      <c r="DB103" s="53">
        <f>IF($G103="Labor Hours",CN103*$K103*(1+$M103)*$ES103,CN103)</f>
        <v>0</v>
      </c>
      <c r="DC103" s="53">
        <f>IF($G103="Labor Hours",CO103*$K103*(1+$M103)*$ES103,CO103)</f>
        <v>0</v>
      </c>
      <c r="DD103" s="53">
        <f>IF($G103="Labor Hours",CP103*$K103*(1+$M103)*$ES103,CP103)</f>
        <v>0</v>
      </c>
      <c r="DE103" s="10">
        <f t="shared" si="141"/>
        <v>0</v>
      </c>
      <c r="DF103" s="54">
        <f t="shared" si="142"/>
        <v>0</v>
      </c>
      <c r="DG103" s="10">
        <f t="shared" si="143"/>
        <v>0</v>
      </c>
      <c r="DH103" s="53" cm="1">
        <f t="array" aca="1" ref="DH103" ca="1">DE103*CELL("contents",$Q103)</f>
        <v>0</v>
      </c>
      <c r="DI103" s="53" cm="1">
        <f t="array" aca="1" ref="DI103" ca="1">DF103*CELL("contents",$Q103)</f>
        <v>0</v>
      </c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>
        <f t="shared" si="144"/>
        <v>0</v>
      </c>
      <c r="DW103" s="51">
        <f t="shared" si="145"/>
        <v>0</v>
      </c>
      <c r="DX103" s="53">
        <f>IF($G103="Labor Hours",DJ103*$K103*(1+$M103)*$ET103,DJ103)</f>
        <v>0</v>
      </c>
      <c r="DY103" s="53">
        <f>IF($G103="Labor Hours",DK103*$K103*(1+$M103)*$ET103,DK103)</f>
        <v>0</v>
      </c>
      <c r="DZ103" s="53">
        <f>IF($G103="Labor Hours",DL103*$K103*(1+$M103)*$ET103,DL103)</f>
        <v>0</v>
      </c>
      <c r="EA103" s="53">
        <f>IF($G103="Labor Hours",DM103*$K103*(1+$M103)*$ET103,DM103)</f>
        <v>0</v>
      </c>
      <c r="EB103" s="53">
        <f>IF($G103="Labor Hours",DN103*$K103*(1+$M103)*$ET103,DN103)</f>
        <v>0</v>
      </c>
      <c r="EC103" s="53">
        <f>IF($G103="Labor Hours",DO103*$K103*(1+$M103)*$ET103,DO103)</f>
        <v>0</v>
      </c>
      <c r="ED103" s="53">
        <f>IF($G103="Labor Hours",DP103*$K103*(1+$M103)*$ET103,DP103)</f>
        <v>0</v>
      </c>
      <c r="EE103" s="53">
        <f>IF($G103="Labor Hours",DQ103*$K103*(1+$M103)*$ET103,DQ103)</f>
        <v>0</v>
      </c>
      <c r="EF103" s="53">
        <f>IF($G103="Labor Hours",DR103*$K103*(1+$M103)*$ET103,DR103)</f>
        <v>0</v>
      </c>
      <c r="EG103" s="53">
        <f>IF($G103="Labor Hours",DS103*$K103*(1+$M103)*$ET103,DS103)</f>
        <v>0</v>
      </c>
      <c r="EH103" s="53">
        <f>IF($G103="Labor Hours",DT103*$K103*(1+$M103)*$ET103,DT103)</f>
        <v>0</v>
      </c>
      <c r="EI103" s="53">
        <f>IF($G103="Labor Hours",DU103*$K103*(1+$M103)*$ET103,DU103)</f>
        <v>0</v>
      </c>
      <c r="EJ103" s="10">
        <f t="shared" si="146"/>
        <v>0</v>
      </c>
      <c r="EK103" s="54">
        <f t="shared" si="147"/>
        <v>0</v>
      </c>
      <c r="EL103" s="10">
        <f t="shared" si="148"/>
        <v>0</v>
      </c>
      <c r="EM103" s="53" cm="1">
        <f t="array" aca="1" ref="EM103" ca="1">EJ103*CELL("contents",$Q103)</f>
        <v>0</v>
      </c>
      <c r="EN103" s="53" cm="1">
        <f t="array" aca="1" ref="EN103" ca="1">EK103*CELL("contents",$Q103)</f>
        <v>0</v>
      </c>
      <c r="EO103" s="11">
        <f t="shared" si="149"/>
        <v>4442</v>
      </c>
      <c r="EP103" s="2">
        <v>1</v>
      </c>
      <c r="EQ103" s="2">
        <f t="shared" ref="EQ103:ET103" si="173">EP103*1.0215</f>
        <v>1.0215000000000001</v>
      </c>
      <c r="ER103" s="2">
        <f t="shared" si="173"/>
        <v>1.0434622500000001</v>
      </c>
      <c r="ES103" s="2">
        <f t="shared" si="173"/>
        <v>1.0658966883750003</v>
      </c>
      <c r="ET103" s="2">
        <f t="shared" si="173"/>
        <v>1.0888134671750629</v>
      </c>
      <c r="EU103" s="53">
        <f>IF($G103="Labor Hours",$K103*$AG103*EQ103,0)</f>
        <v>0</v>
      </c>
      <c r="EV103" s="53">
        <f t="shared" si="151"/>
        <v>0</v>
      </c>
      <c r="EW103" s="69">
        <f>IF($G103="Labor Hours",$K103*$CQ103*ES103,0)</f>
        <v>0</v>
      </c>
      <c r="EX103" s="69">
        <f>IF($G103="Labor Hours",$K103*$DV103*ET103,0)</f>
        <v>0</v>
      </c>
      <c r="EY103" s="9">
        <f t="shared" si="153"/>
        <v>0</v>
      </c>
      <c r="EZ103" s="9">
        <f t="shared" si="128"/>
        <v>0</v>
      </c>
      <c r="FA103" s="9">
        <f t="shared" si="129"/>
        <v>0</v>
      </c>
      <c r="FB103" s="9">
        <f t="shared" si="130"/>
        <v>0</v>
      </c>
      <c r="FC103" t="s">
        <v>1540</v>
      </c>
    </row>
    <row r="104" spans="1:159" ht="25.5" x14ac:dyDescent="0.25">
      <c r="A104" s="2">
        <v>1.2</v>
      </c>
      <c r="B104" s="2" t="s">
        <v>372</v>
      </c>
      <c r="C104" s="4" t="s">
        <v>157</v>
      </c>
      <c r="D104" s="2" t="s">
        <v>373</v>
      </c>
      <c r="E104" s="33" t="s">
        <v>374</v>
      </c>
      <c r="F104" s="2"/>
      <c r="G104" s="4" t="s">
        <v>151</v>
      </c>
      <c r="H104" s="6" t="s">
        <v>163</v>
      </c>
      <c r="I104" s="4" t="s">
        <v>159</v>
      </c>
      <c r="J104" s="7" t="s">
        <v>154</v>
      </c>
      <c r="K104" s="75">
        <v>115</v>
      </c>
      <c r="L104" s="81">
        <v>115</v>
      </c>
      <c r="M104" s="57">
        <v>0</v>
      </c>
      <c r="N104" s="86">
        <v>0</v>
      </c>
      <c r="O104" s="6" t="s">
        <v>155</v>
      </c>
      <c r="P104" s="2" t="s">
        <v>352</v>
      </c>
      <c r="Q104" s="216">
        <f>VLOOKUP(P104,Contingencies!$A$2:$D$7,4,FALSE)</f>
        <v>0.2</v>
      </c>
      <c r="R104" s="53">
        <f t="shared" si="111"/>
        <v>375.91200000000003</v>
      </c>
      <c r="S104" s="67">
        <f t="shared" si="112"/>
        <v>0</v>
      </c>
      <c r="T104" s="4"/>
      <c r="U104" s="2"/>
      <c r="V104" s="2"/>
      <c r="W104" s="2"/>
      <c r="X104" s="2"/>
      <c r="Y104" s="2"/>
      <c r="Z104" s="4">
        <v>16</v>
      </c>
      <c r="AA104" s="2"/>
      <c r="AB104" s="2"/>
      <c r="AC104" s="2"/>
      <c r="AD104" s="2"/>
      <c r="AE104" s="2"/>
      <c r="AF104" s="2"/>
      <c r="AG104" s="2">
        <f>IF(G104="Labor Hours",SUM(U104:AF104),0)</f>
        <v>16</v>
      </c>
      <c r="AH104" s="51">
        <f t="shared" si="131"/>
        <v>0.10666666666666666</v>
      </c>
      <c r="AI104" s="53">
        <f>IF($G104="Labor Hours",U104*$K104*(1+$M104)*$EQ104,U104)</f>
        <v>0</v>
      </c>
      <c r="AJ104" s="53">
        <f>IF($G104="Labor Hours",V104*$K104*(1+$M104)*$EQ104,V104)</f>
        <v>0</v>
      </c>
      <c r="AK104" s="53">
        <f>IF($G104="Labor Hours",W104*$K104*(1+$M104)*$EQ104,W104)</f>
        <v>0</v>
      </c>
      <c r="AL104" s="53">
        <f>IF($G104="Labor Hours",X104*$K104*(1+$M104)*$EQ104,X104)</f>
        <v>0</v>
      </c>
      <c r="AM104" s="53">
        <f>IF($G104="Labor Hours",Y104*$K104*(1+$M104)*$EQ104,Y104)</f>
        <v>0</v>
      </c>
      <c r="AN104" s="53">
        <f>IF($G104="Labor Hours",Z104*$K104*(1+$M104)*$EQ104,Z104)</f>
        <v>1879.5600000000002</v>
      </c>
      <c r="AO104" s="53">
        <f>IF($G104="Labor Hours",AA104*$K104*(1+$M104)*$EQ104,AA104)</f>
        <v>0</v>
      </c>
      <c r="AP104" s="53">
        <f>IF($G104="Labor Hours",AB104*$K104*(1+$M104)*$EQ104,AB104)</f>
        <v>0</v>
      </c>
      <c r="AQ104" s="53">
        <f>IF($G104="Labor Hours",AC104*$K104*(1+$M104)*$EQ104,AC104)</f>
        <v>0</v>
      </c>
      <c r="AR104" s="53">
        <f>IF($G104="Labor Hours",AD104*$K104*(1+$M104)*$EQ104,AD104)</f>
        <v>0</v>
      </c>
      <c r="AS104" s="53">
        <f>IF($G104="Labor Hours",AE104*$K104*(1+$M104)*$EQ104,AE104)</f>
        <v>0</v>
      </c>
      <c r="AT104" s="53">
        <f>IF($G104="Labor Hours",AF104*$K104*(1+$M104)*$EQ104,AF104)</f>
        <v>0</v>
      </c>
      <c r="AU104" s="10">
        <f t="shared" si="132"/>
        <v>1879.5600000000002</v>
      </c>
      <c r="AV104" s="54">
        <f>IF(G104="CapEx",0,AU104*N104)</f>
        <v>0</v>
      </c>
      <c r="AW104" s="10">
        <f t="shared" si="133"/>
        <v>1879.5600000000002</v>
      </c>
      <c r="AX104" s="53" cm="1">
        <f t="array" aca="1" ref="AX104" ca="1">AU104*CELL("contents",$Q104)</f>
        <v>375.91200000000003</v>
      </c>
      <c r="AY104" s="53" cm="1">
        <f t="array" aca="1" ref="AY104" ca="1">AV104*CELL("contents",$Q104)</f>
        <v>0</v>
      </c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>
        <f t="shared" si="134"/>
        <v>0</v>
      </c>
      <c r="BM104" s="51">
        <f t="shared" si="135"/>
        <v>0</v>
      </c>
      <c r="BN104" s="53">
        <f>IF($G104="Labor Hours",AZ104*$K104*(1+$M104)*$ER104,AZ104)</f>
        <v>0</v>
      </c>
      <c r="BO104" s="53">
        <f>IF($G104="Labor Hours",BA104*$K104*(1+$M104)*$ER104,BA104)</f>
        <v>0</v>
      </c>
      <c r="BP104" s="53">
        <f>IF($G104="Labor Hours",BB104*$K104*(1+$M104)*$ER104,BB104)</f>
        <v>0</v>
      </c>
      <c r="BQ104" s="53">
        <f>IF($G104="Labor Hours",BC104*$K104*(1+$M104)*$ER104,BC104)</f>
        <v>0</v>
      </c>
      <c r="BR104" s="53">
        <f>IF($G104="Labor Hours",BD104*$K104*(1+$M104)*$ER104,BD104)</f>
        <v>0</v>
      </c>
      <c r="BS104" s="53">
        <f>IF($G104="Labor Hours",BE104*$K104*(1+$M104)*$ER104,BE104)</f>
        <v>0</v>
      </c>
      <c r="BT104" s="53">
        <f>IF($G104="Labor Hours",BF104*$K104*(1+$M104)*$ER104,BF104)</f>
        <v>0</v>
      </c>
      <c r="BU104" s="53">
        <f>IF($G104="Labor Hours",BG104*$K104*(1+$M104)*$ER104,BG104)</f>
        <v>0</v>
      </c>
      <c r="BV104" s="53">
        <f>IF($G104="Labor Hours",BH104*$K104*(1+$M104)*$ER104,BH104)</f>
        <v>0</v>
      </c>
      <c r="BW104" s="53">
        <f>IF($G104="Labor Hours",BI104*$K104*(1+$M104)*$ER104,BI104)</f>
        <v>0</v>
      </c>
      <c r="BX104" s="53">
        <f>IF($G104="Labor Hours",BJ104*$K104*(1+$M104)*$ER104,BJ104)</f>
        <v>0</v>
      </c>
      <c r="BY104" s="53">
        <f>IF($G104="Labor Hours",BK104*$K104*(1+$M104)*$ER104,BK104)</f>
        <v>0</v>
      </c>
      <c r="BZ104" s="10">
        <f t="shared" si="136"/>
        <v>0</v>
      </c>
      <c r="CA104" s="54">
        <f t="shared" si="137"/>
        <v>0</v>
      </c>
      <c r="CB104" s="10">
        <f t="shared" si="138"/>
        <v>0</v>
      </c>
      <c r="CC104" s="53" cm="1">
        <f t="array" aca="1" ref="CC104" ca="1">BZ104*CELL("contents",$Q104)</f>
        <v>0</v>
      </c>
      <c r="CD104" s="53" cm="1">
        <f t="array" aca="1" ref="CD104" ca="1">CA104*CELL("contents",$Q104)</f>
        <v>0</v>
      </c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>
        <f t="shared" si="139"/>
        <v>0</v>
      </c>
      <c r="CR104" s="51">
        <f t="shared" si="140"/>
        <v>0</v>
      </c>
      <c r="CS104" s="53">
        <f>IF($G104="Labor Hours",CE104*$K104*(1+$M104)*$ES104,CE104)</f>
        <v>0</v>
      </c>
      <c r="CT104" s="53">
        <f>IF($G104="Labor Hours",CF104*$K104*(1+$M104)*$ES104,CF104)</f>
        <v>0</v>
      </c>
      <c r="CU104" s="53">
        <f>IF($G104="Labor Hours",CG104*$K104*(1+$M104)*$ES104,CG104)</f>
        <v>0</v>
      </c>
      <c r="CV104" s="53">
        <f>IF($G104="Labor Hours",CH104*$K104*(1+$M104)*$ES104,CH104)</f>
        <v>0</v>
      </c>
      <c r="CW104" s="53">
        <f>IF($G104="Labor Hours",CI104*$K104*(1+$M104)*$ES104,CI104)</f>
        <v>0</v>
      </c>
      <c r="CX104" s="53">
        <f>IF($G104="Labor Hours",CJ104*$K104*(1+$M104)*$ES104,CJ104)</f>
        <v>0</v>
      </c>
      <c r="CY104" s="53">
        <f>IF($G104="Labor Hours",CK104*$K104*(1+$M104)*$ES104,CK104)</f>
        <v>0</v>
      </c>
      <c r="CZ104" s="53">
        <f>IF($G104="Labor Hours",CL104*$K104*(1+$M104)*$ES104,CL104)</f>
        <v>0</v>
      </c>
      <c r="DA104" s="53">
        <f>IF($G104="Labor Hours",CM104*$K104*(1+$M104)*$ES104,CM104)</f>
        <v>0</v>
      </c>
      <c r="DB104" s="53">
        <f>IF($G104="Labor Hours",CN104*$K104*(1+$M104)*$ES104,CN104)</f>
        <v>0</v>
      </c>
      <c r="DC104" s="53">
        <f>IF($G104="Labor Hours",CO104*$K104*(1+$M104)*$ES104,CO104)</f>
        <v>0</v>
      </c>
      <c r="DD104" s="53">
        <f>IF($G104="Labor Hours",CP104*$K104*(1+$M104)*$ES104,CP104)</f>
        <v>0</v>
      </c>
      <c r="DE104" s="10">
        <f t="shared" si="141"/>
        <v>0</v>
      </c>
      <c r="DF104" s="54">
        <f t="shared" si="142"/>
        <v>0</v>
      </c>
      <c r="DG104" s="10">
        <f t="shared" si="143"/>
        <v>0</v>
      </c>
      <c r="DH104" s="53" cm="1">
        <f t="array" aca="1" ref="DH104" ca="1">DE104*CELL("contents",$Q104)</f>
        <v>0</v>
      </c>
      <c r="DI104" s="53" cm="1">
        <f t="array" aca="1" ref="DI104" ca="1">DF104*CELL("contents",$Q104)</f>
        <v>0</v>
      </c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>
        <f t="shared" si="144"/>
        <v>0</v>
      </c>
      <c r="DW104" s="51">
        <f t="shared" si="145"/>
        <v>0</v>
      </c>
      <c r="DX104" s="53">
        <f>IF($G104="Labor Hours",DJ104*$K104*(1+$M104)*$ET104,DJ104)</f>
        <v>0</v>
      </c>
      <c r="DY104" s="53">
        <f>IF($G104="Labor Hours",DK104*$K104*(1+$M104)*$ET104,DK104)</f>
        <v>0</v>
      </c>
      <c r="DZ104" s="53">
        <f>IF($G104="Labor Hours",DL104*$K104*(1+$M104)*$ET104,DL104)</f>
        <v>0</v>
      </c>
      <c r="EA104" s="53">
        <f>IF($G104="Labor Hours",DM104*$K104*(1+$M104)*$ET104,DM104)</f>
        <v>0</v>
      </c>
      <c r="EB104" s="53">
        <f>IF($G104="Labor Hours",DN104*$K104*(1+$M104)*$ET104,DN104)</f>
        <v>0</v>
      </c>
      <c r="EC104" s="53">
        <f>IF($G104="Labor Hours",DO104*$K104*(1+$M104)*$ET104,DO104)</f>
        <v>0</v>
      </c>
      <c r="ED104" s="53">
        <f>IF($G104="Labor Hours",DP104*$K104*(1+$M104)*$ET104,DP104)</f>
        <v>0</v>
      </c>
      <c r="EE104" s="53">
        <f>IF($G104="Labor Hours",DQ104*$K104*(1+$M104)*$ET104,DQ104)</f>
        <v>0</v>
      </c>
      <c r="EF104" s="53">
        <f>IF($G104="Labor Hours",DR104*$K104*(1+$M104)*$ET104,DR104)</f>
        <v>0</v>
      </c>
      <c r="EG104" s="53">
        <f>IF($G104="Labor Hours",DS104*$K104*(1+$M104)*$ET104,DS104)</f>
        <v>0</v>
      </c>
      <c r="EH104" s="53">
        <f>IF($G104="Labor Hours",DT104*$K104*(1+$M104)*$ET104,DT104)</f>
        <v>0</v>
      </c>
      <c r="EI104" s="53">
        <f>IF($G104="Labor Hours",DU104*$K104*(1+$M104)*$ET104,DU104)</f>
        <v>0</v>
      </c>
      <c r="EJ104" s="10">
        <f t="shared" si="146"/>
        <v>0</v>
      </c>
      <c r="EK104" s="54">
        <f t="shared" si="147"/>
        <v>0</v>
      </c>
      <c r="EL104" s="10">
        <f t="shared" si="148"/>
        <v>0</v>
      </c>
      <c r="EM104" s="53" cm="1">
        <f t="array" aca="1" ref="EM104" ca="1">EJ104*CELL("contents",$Q104)</f>
        <v>0</v>
      </c>
      <c r="EN104" s="53" cm="1">
        <f t="array" aca="1" ref="EN104" ca="1">EK104*CELL("contents",$Q104)</f>
        <v>0</v>
      </c>
      <c r="EO104" s="11">
        <f t="shared" si="149"/>
        <v>1879.5600000000002</v>
      </c>
      <c r="EP104" s="2">
        <v>1</v>
      </c>
      <c r="EQ104" s="2">
        <f t="shared" ref="EQ104:ET104" si="174">EP104*1.0215</f>
        <v>1.0215000000000001</v>
      </c>
      <c r="ER104" s="2">
        <f t="shared" si="174"/>
        <v>1.0434622500000001</v>
      </c>
      <c r="ES104" s="2">
        <f t="shared" si="174"/>
        <v>1.0658966883750003</v>
      </c>
      <c r="ET104" s="2">
        <f t="shared" si="174"/>
        <v>1.0888134671750629</v>
      </c>
      <c r="EU104" s="53">
        <f>IF($G104="Labor Hours",$K104*$AG104*EQ104,0)</f>
        <v>1879.5600000000002</v>
      </c>
      <c r="EV104" s="53">
        <f t="shared" si="151"/>
        <v>0</v>
      </c>
      <c r="EW104" s="69">
        <f>IF($G104="Labor Hours",$K104*$CQ104*ES104,0)</f>
        <v>0</v>
      </c>
      <c r="EX104" s="69">
        <f>IF($G104="Labor Hours",$K104*$DV104*ET104,0)</f>
        <v>0</v>
      </c>
      <c r="EY104" s="9">
        <f t="shared" si="153"/>
        <v>0</v>
      </c>
      <c r="EZ104" s="9">
        <f t="shared" si="128"/>
        <v>0</v>
      </c>
      <c r="FA104" s="9">
        <f t="shared" si="129"/>
        <v>0</v>
      </c>
      <c r="FB104" s="9">
        <f t="shared" si="130"/>
        <v>0</v>
      </c>
      <c r="FC104" t="s">
        <v>1540</v>
      </c>
    </row>
    <row r="105" spans="1:159" ht="25.5" x14ac:dyDescent="0.25">
      <c r="A105" s="2">
        <v>1.2</v>
      </c>
      <c r="B105" s="2" t="s">
        <v>372</v>
      </c>
      <c r="C105" s="4" t="s">
        <v>157</v>
      </c>
      <c r="D105" s="2" t="s">
        <v>373</v>
      </c>
      <c r="E105" s="33" t="s">
        <v>374</v>
      </c>
      <c r="F105" s="2"/>
      <c r="G105" s="4" t="s">
        <v>151</v>
      </c>
      <c r="H105" s="6" t="s">
        <v>163</v>
      </c>
      <c r="I105" s="4" t="s">
        <v>269</v>
      </c>
      <c r="J105" s="7" t="s">
        <v>154</v>
      </c>
      <c r="K105" s="75">
        <v>77</v>
      </c>
      <c r="L105" s="81">
        <v>77</v>
      </c>
      <c r="M105" s="57">
        <v>0</v>
      </c>
      <c r="N105" s="86">
        <v>0</v>
      </c>
      <c r="O105" s="6" t="s">
        <v>155</v>
      </c>
      <c r="P105" s="2" t="s">
        <v>352</v>
      </c>
      <c r="Q105" s="216">
        <f>VLOOKUP(P105,Contingencies!$A$2:$D$7,4,FALSE)</f>
        <v>0.2</v>
      </c>
      <c r="R105" s="53">
        <f t="shared" si="111"/>
        <v>251.69760000000002</v>
      </c>
      <c r="S105" s="67">
        <f t="shared" si="112"/>
        <v>0</v>
      </c>
      <c r="T105" s="4"/>
      <c r="U105" s="2"/>
      <c r="V105" s="2"/>
      <c r="W105" s="2"/>
      <c r="X105" s="2"/>
      <c r="Y105" s="2"/>
      <c r="Z105" s="4">
        <v>16</v>
      </c>
      <c r="AA105" s="2"/>
      <c r="AB105" s="2"/>
      <c r="AC105" s="2"/>
      <c r="AD105" s="2"/>
      <c r="AE105" s="2"/>
      <c r="AF105" s="2"/>
      <c r="AG105" s="2">
        <f>IF(G105="Labor Hours",SUM(U105:AF105),0)</f>
        <v>16</v>
      </c>
      <c r="AH105" s="51">
        <f t="shared" si="131"/>
        <v>0.10666666666666666</v>
      </c>
      <c r="AI105" s="53">
        <f>IF($G105="Labor Hours",U105*$K105*(1+$M105)*$EQ105,U105)</f>
        <v>0</v>
      </c>
      <c r="AJ105" s="53">
        <f>IF($G105="Labor Hours",V105*$K105*(1+$M105)*$EQ105,V105)</f>
        <v>0</v>
      </c>
      <c r="AK105" s="53">
        <f>IF($G105="Labor Hours",W105*$K105*(1+$M105)*$EQ105,W105)</f>
        <v>0</v>
      </c>
      <c r="AL105" s="53">
        <f>IF($G105="Labor Hours",X105*$K105*(1+$M105)*$EQ105,X105)</f>
        <v>0</v>
      </c>
      <c r="AM105" s="53">
        <f>IF($G105="Labor Hours",Y105*$K105*(1+$M105)*$EQ105,Y105)</f>
        <v>0</v>
      </c>
      <c r="AN105" s="53">
        <f>IF($G105="Labor Hours",Z105*$K105*(1+$M105)*$EQ105,Z105)</f>
        <v>1258.4880000000001</v>
      </c>
      <c r="AO105" s="53">
        <f>IF($G105="Labor Hours",AA105*$K105*(1+$M105)*$EQ105,AA105)</f>
        <v>0</v>
      </c>
      <c r="AP105" s="53">
        <f>IF($G105="Labor Hours",AB105*$K105*(1+$M105)*$EQ105,AB105)</f>
        <v>0</v>
      </c>
      <c r="AQ105" s="53">
        <f>IF($G105="Labor Hours",AC105*$K105*(1+$M105)*$EQ105,AC105)</f>
        <v>0</v>
      </c>
      <c r="AR105" s="53">
        <f>IF($G105="Labor Hours",AD105*$K105*(1+$M105)*$EQ105,AD105)</f>
        <v>0</v>
      </c>
      <c r="AS105" s="53">
        <f>IF($G105="Labor Hours",AE105*$K105*(1+$M105)*$EQ105,AE105)</f>
        <v>0</v>
      </c>
      <c r="AT105" s="53">
        <f>IF($G105="Labor Hours",AF105*$K105*(1+$M105)*$EQ105,AF105)</f>
        <v>0</v>
      </c>
      <c r="AU105" s="10">
        <f t="shared" si="132"/>
        <v>1258.4880000000001</v>
      </c>
      <c r="AV105" s="54">
        <f>IF(G105="CapEx",0,AU105*N105)</f>
        <v>0</v>
      </c>
      <c r="AW105" s="10">
        <f t="shared" si="133"/>
        <v>1258.4880000000001</v>
      </c>
      <c r="AX105" s="53" cm="1">
        <f t="array" aca="1" ref="AX105" ca="1">AU105*CELL("contents",$Q105)</f>
        <v>251.69760000000002</v>
      </c>
      <c r="AY105" s="53" cm="1">
        <f t="array" aca="1" ref="AY105" ca="1">AV105*CELL("contents",$Q105)</f>
        <v>0</v>
      </c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>
        <f t="shared" si="134"/>
        <v>0</v>
      </c>
      <c r="BM105" s="51">
        <f t="shared" si="135"/>
        <v>0</v>
      </c>
      <c r="BN105" s="53">
        <f>IF($G105="Labor Hours",AZ105*$K105*(1+$M105)*$ER105,AZ105)</f>
        <v>0</v>
      </c>
      <c r="BO105" s="53">
        <f>IF($G105="Labor Hours",BA105*$K105*(1+$M105)*$ER105,BA105)</f>
        <v>0</v>
      </c>
      <c r="BP105" s="53">
        <f>IF($G105="Labor Hours",BB105*$K105*(1+$M105)*$ER105,BB105)</f>
        <v>0</v>
      </c>
      <c r="BQ105" s="53">
        <f>IF($G105="Labor Hours",BC105*$K105*(1+$M105)*$ER105,BC105)</f>
        <v>0</v>
      </c>
      <c r="BR105" s="53">
        <f>IF($G105="Labor Hours",BD105*$K105*(1+$M105)*$ER105,BD105)</f>
        <v>0</v>
      </c>
      <c r="BS105" s="53">
        <f>IF($G105="Labor Hours",BE105*$K105*(1+$M105)*$ER105,BE105)</f>
        <v>0</v>
      </c>
      <c r="BT105" s="53">
        <f>IF($G105="Labor Hours",BF105*$K105*(1+$M105)*$ER105,BF105)</f>
        <v>0</v>
      </c>
      <c r="BU105" s="53">
        <f>IF($G105="Labor Hours",BG105*$K105*(1+$M105)*$ER105,BG105)</f>
        <v>0</v>
      </c>
      <c r="BV105" s="53">
        <f>IF($G105="Labor Hours",BH105*$K105*(1+$M105)*$ER105,BH105)</f>
        <v>0</v>
      </c>
      <c r="BW105" s="53">
        <f>IF($G105="Labor Hours",BI105*$K105*(1+$M105)*$ER105,BI105)</f>
        <v>0</v>
      </c>
      <c r="BX105" s="53">
        <f>IF($G105="Labor Hours",BJ105*$K105*(1+$M105)*$ER105,BJ105)</f>
        <v>0</v>
      </c>
      <c r="BY105" s="53">
        <f>IF($G105="Labor Hours",BK105*$K105*(1+$M105)*$ER105,BK105)</f>
        <v>0</v>
      </c>
      <c r="BZ105" s="10">
        <f t="shared" si="136"/>
        <v>0</v>
      </c>
      <c r="CA105" s="54">
        <f t="shared" si="137"/>
        <v>0</v>
      </c>
      <c r="CB105" s="10">
        <f t="shared" si="138"/>
        <v>0</v>
      </c>
      <c r="CC105" s="53" cm="1">
        <f t="array" aca="1" ref="CC105" ca="1">BZ105*CELL("contents",$Q105)</f>
        <v>0</v>
      </c>
      <c r="CD105" s="53" cm="1">
        <f t="array" aca="1" ref="CD105" ca="1">CA105*CELL("contents",$Q105)</f>
        <v>0</v>
      </c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>
        <f t="shared" si="139"/>
        <v>0</v>
      </c>
      <c r="CR105" s="51">
        <f t="shared" si="140"/>
        <v>0</v>
      </c>
      <c r="CS105" s="53">
        <f>IF($G105="Labor Hours",CE105*$K105*(1+$M105)*$ES105,CE105)</f>
        <v>0</v>
      </c>
      <c r="CT105" s="53">
        <f>IF($G105="Labor Hours",CF105*$K105*(1+$M105)*$ES105,CF105)</f>
        <v>0</v>
      </c>
      <c r="CU105" s="53">
        <f>IF($G105="Labor Hours",CG105*$K105*(1+$M105)*$ES105,CG105)</f>
        <v>0</v>
      </c>
      <c r="CV105" s="53">
        <f>IF($G105="Labor Hours",CH105*$K105*(1+$M105)*$ES105,CH105)</f>
        <v>0</v>
      </c>
      <c r="CW105" s="53">
        <f>IF($G105="Labor Hours",CI105*$K105*(1+$M105)*$ES105,CI105)</f>
        <v>0</v>
      </c>
      <c r="CX105" s="53">
        <f>IF($G105="Labor Hours",CJ105*$K105*(1+$M105)*$ES105,CJ105)</f>
        <v>0</v>
      </c>
      <c r="CY105" s="53">
        <f>IF($G105="Labor Hours",CK105*$K105*(1+$M105)*$ES105,CK105)</f>
        <v>0</v>
      </c>
      <c r="CZ105" s="53">
        <f>IF($G105="Labor Hours",CL105*$K105*(1+$M105)*$ES105,CL105)</f>
        <v>0</v>
      </c>
      <c r="DA105" s="53">
        <f>IF($G105="Labor Hours",CM105*$K105*(1+$M105)*$ES105,CM105)</f>
        <v>0</v>
      </c>
      <c r="DB105" s="53">
        <f>IF($G105="Labor Hours",CN105*$K105*(1+$M105)*$ES105,CN105)</f>
        <v>0</v>
      </c>
      <c r="DC105" s="53">
        <f>IF($G105="Labor Hours",CO105*$K105*(1+$M105)*$ES105,CO105)</f>
        <v>0</v>
      </c>
      <c r="DD105" s="53">
        <f>IF($G105="Labor Hours",CP105*$K105*(1+$M105)*$ES105,CP105)</f>
        <v>0</v>
      </c>
      <c r="DE105" s="10">
        <f t="shared" si="141"/>
        <v>0</v>
      </c>
      <c r="DF105" s="54">
        <f t="shared" si="142"/>
        <v>0</v>
      </c>
      <c r="DG105" s="10">
        <f t="shared" si="143"/>
        <v>0</v>
      </c>
      <c r="DH105" s="53" cm="1">
        <f t="array" aca="1" ref="DH105" ca="1">DE105*CELL("contents",$Q105)</f>
        <v>0</v>
      </c>
      <c r="DI105" s="53" cm="1">
        <f t="array" aca="1" ref="DI105" ca="1">DF105*CELL("contents",$Q105)</f>
        <v>0</v>
      </c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>
        <f t="shared" si="144"/>
        <v>0</v>
      </c>
      <c r="DW105" s="51">
        <f t="shared" si="145"/>
        <v>0</v>
      </c>
      <c r="DX105" s="53">
        <f>IF($G105="Labor Hours",DJ105*$K105*(1+$M105)*$ET105,DJ105)</f>
        <v>0</v>
      </c>
      <c r="DY105" s="53">
        <f>IF($G105="Labor Hours",DK105*$K105*(1+$M105)*$ET105,DK105)</f>
        <v>0</v>
      </c>
      <c r="DZ105" s="53">
        <f>IF($G105="Labor Hours",DL105*$K105*(1+$M105)*$ET105,DL105)</f>
        <v>0</v>
      </c>
      <c r="EA105" s="53">
        <f>IF($G105="Labor Hours",DM105*$K105*(1+$M105)*$ET105,DM105)</f>
        <v>0</v>
      </c>
      <c r="EB105" s="53">
        <f>IF($G105="Labor Hours",DN105*$K105*(1+$M105)*$ET105,DN105)</f>
        <v>0</v>
      </c>
      <c r="EC105" s="53">
        <f>IF($G105="Labor Hours",DO105*$K105*(1+$M105)*$ET105,DO105)</f>
        <v>0</v>
      </c>
      <c r="ED105" s="53">
        <f>IF($G105="Labor Hours",DP105*$K105*(1+$M105)*$ET105,DP105)</f>
        <v>0</v>
      </c>
      <c r="EE105" s="53">
        <f>IF($G105="Labor Hours",DQ105*$K105*(1+$M105)*$ET105,DQ105)</f>
        <v>0</v>
      </c>
      <c r="EF105" s="53">
        <f>IF($G105="Labor Hours",DR105*$K105*(1+$M105)*$ET105,DR105)</f>
        <v>0</v>
      </c>
      <c r="EG105" s="53">
        <f>IF($G105="Labor Hours",DS105*$K105*(1+$M105)*$ET105,DS105)</f>
        <v>0</v>
      </c>
      <c r="EH105" s="53">
        <f>IF($G105="Labor Hours",DT105*$K105*(1+$M105)*$ET105,DT105)</f>
        <v>0</v>
      </c>
      <c r="EI105" s="53">
        <f>IF($G105="Labor Hours",DU105*$K105*(1+$M105)*$ET105,DU105)</f>
        <v>0</v>
      </c>
      <c r="EJ105" s="10">
        <f t="shared" si="146"/>
        <v>0</v>
      </c>
      <c r="EK105" s="54">
        <f t="shared" si="147"/>
        <v>0</v>
      </c>
      <c r="EL105" s="10">
        <f t="shared" si="148"/>
        <v>0</v>
      </c>
      <c r="EM105" s="53" cm="1">
        <f t="array" aca="1" ref="EM105" ca="1">EJ105*CELL("contents",$Q105)</f>
        <v>0</v>
      </c>
      <c r="EN105" s="53" cm="1">
        <f t="array" aca="1" ref="EN105" ca="1">EK105*CELL("contents",$Q105)</f>
        <v>0</v>
      </c>
      <c r="EO105" s="11">
        <f t="shared" si="149"/>
        <v>1258.4880000000001</v>
      </c>
      <c r="EP105" s="2">
        <v>1</v>
      </c>
      <c r="EQ105" s="2">
        <f t="shared" ref="EQ105:ET105" si="175">EP105*1.0215</f>
        <v>1.0215000000000001</v>
      </c>
      <c r="ER105" s="2">
        <f t="shared" si="175"/>
        <v>1.0434622500000001</v>
      </c>
      <c r="ES105" s="2">
        <f t="shared" si="175"/>
        <v>1.0658966883750003</v>
      </c>
      <c r="ET105" s="2">
        <f t="shared" si="175"/>
        <v>1.0888134671750629</v>
      </c>
      <c r="EU105" s="53">
        <f>IF($G105="Labor Hours",$K105*$AG105*EQ105,0)</f>
        <v>1258.4880000000001</v>
      </c>
      <c r="EV105" s="53">
        <f t="shared" si="151"/>
        <v>0</v>
      </c>
      <c r="EW105" s="69">
        <f>IF($G105="Labor Hours",$K105*$CQ105*ES105,0)</f>
        <v>0</v>
      </c>
      <c r="EX105" s="69">
        <f>IF($G105="Labor Hours",$K105*$DV105*ET105,0)</f>
        <v>0</v>
      </c>
      <c r="EY105" s="9">
        <f t="shared" si="153"/>
        <v>0</v>
      </c>
      <c r="EZ105" s="9">
        <f t="shared" si="128"/>
        <v>0</v>
      </c>
      <c r="FA105" s="9">
        <f t="shared" si="129"/>
        <v>0</v>
      </c>
      <c r="FB105" s="9">
        <f t="shared" si="130"/>
        <v>0</v>
      </c>
      <c r="FC105" t="s">
        <v>1540</v>
      </c>
    </row>
    <row r="106" spans="1:159" ht="25.5" x14ac:dyDescent="0.25">
      <c r="A106" s="2">
        <v>1.2</v>
      </c>
      <c r="B106" s="2" t="s">
        <v>372</v>
      </c>
      <c r="C106" s="4" t="s">
        <v>157</v>
      </c>
      <c r="D106" s="2" t="s">
        <v>373</v>
      </c>
      <c r="E106" s="33" t="s">
        <v>374</v>
      </c>
      <c r="F106" s="2"/>
      <c r="G106" s="4" t="s">
        <v>347</v>
      </c>
      <c r="H106" s="6" t="s">
        <v>347</v>
      </c>
      <c r="I106" s="4"/>
      <c r="J106" s="4" t="s">
        <v>154</v>
      </c>
      <c r="K106" s="75"/>
      <c r="L106" s="80">
        <v>1</v>
      </c>
      <c r="M106" s="57">
        <v>0</v>
      </c>
      <c r="N106" s="86">
        <v>0.53</v>
      </c>
      <c r="O106" s="6" t="s">
        <v>155</v>
      </c>
      <c r="P106" s="2" t="s">
        <v>352</v>
      </c>
      <c r="Q106" s="216">
        <f>VLOOKUP(P106,Contingencies!$A$2:$D$7,4,FALSE)</f>
        <v>0.2</v>
      </c>
      <c r="R106" s="53">
        <f t="shared" si="111"/>
        <v>300</v>
      </c>
      <c r="S106" s="67">
        <f t="shared" si="112"/>
        <v>0</v>
      </c>
      <c r="T106" s="4"/>
      <c r="U106" s="2"/>
      <c r="V106" s="2"/>
      <c r="W106" s="2"/>
      <c r="X106" s="2"/>
      <c r="Y106" s="2"/>
      <c r="Z106" s="4">
        <v>1500</v>
      </c>
      <c r="AA106" s="2"/>
      <c r="AB106" s="2"/>
      <c r="AC106" s="2"/>
      <c r="AD106" s="2"/>
      <c r="AE106" s="2"/>
      <c r="AF106" s="2"/>
      <c r="AG106" s="2">
        <f>IF(G106="Labor Hours",SUM(U106:AF106),0)</f>
        <v>0</v>
      </c>
      <c r="AH106" s="51">
        <f t="shared" si="131"/>
        <v>0</v>
      </c>
      <c r="AI106" s="53">
        <f>IF($G106="Labor Hours",U106*$K106*(1+$M106)*$EQ106,U106)</f>
        <v>0</v>
      </c>
      <c r="AJ106" s="53">
        <f>IF($G106="Labor Hours",V106*$K106*(1+$M106)*$EQ106,V106)</f>
        <v>0</v>
      </c>
      <c r="AK106" s="53">
        <f>IF($G106="Labor Hours",W106*$K106*(1+$M106)*$EQ106,W106)</f>
        <v>0</v>
      </c>
      <c r="AL106" s="53">
        <f>IF($G106="Labor Hours",X106*$K106*(1+$M106)*$EQ106,X106)</f>
        <v>0</v>
      </c>
      <c r="AM106" s="53">
        <f>IF($G106="Labor Hours",Y106*$K106*(1+$M106)*$EQ106,Y106)</f>
        <v>0</v>
      </c>
      <c r="AN106" s="53">
        <f>IF($G106="Labor Hours",Z106*$K106*(1+$M106)*$EQ106,Z106)</f>
        <v>1500</v>
      </c>
      <c r="AO106" s="53">
        <f>IF($G106="Labor Hours",AA106*$K106*(1+$M106)*$EQ106,AA106)</f>
        <v>0</v>
      </c>
      <c r="AP106" s="53">
        <f>IF($G106="Labor Hours",AB106*$K106*(1+$M106)*$EQ106,AB106)</f>
        <v>0</v>
      </c>
      <c r="AQ106" s="53">
        <f>IF($G106="Labor Hours",AC106*$K106*(1+$M106)*$EQ106,AC106)</f>
        <v>0</v>
      </c>
      <c r="AR106" s="53">
        <f>IF($G106="Labor Hours",AD106*$K106*(1+$M106)*$EQ106,AD106)</f>
        <v>0</v>
      </c>
      <c r="AS106" s="53">
        <f>IF($G106="Labor Hours",AE106*$K106*(1+$M106)*$EQ106,AE106)</f>
        <v>0</v>
      </c>
      <c r="AT106" s="53">
        <f>IF($G106="Labor Hours",AF106*$K106*(1+$M106)*$EQ106,AF106)</f>
        <v>0</v>
      </c>
      <c r="AU106" s="10">
        <f t="shared" si="132"/>
        <v>1500</v>
      </c>
      <c r="AV106" s="54">
        <f>IF(G106="CapEx",0,AU106*N106)</f>
        <v>0</v>
      </c>
      <c r="AW106" s="10">
        <f t="shared" si="133"/>
        <v>1500</v>
      </c>
      <c r="AX106" s="53" cm="1">
        <f t="array" aca="1" ref="AX106" ca="1">AU106*CELL("contents",$Q106)</f>
        <v>300</v>
      </c>
      <c r="AY106" s="53" cm="1">
        <f t="array" aca="1" ref="AY106" ca="1">AV106*CELL("contents",$Q106)</f>
        <v>0</v>
      </c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>
        <f t="shared" si="134"/>
        <v>0</v>
      </c>
      <c r="BM106" s="51">
        <f t="shared" si="135"/>
        <v>0</v>
      </c>
      <c r="BN106" s="53">
        <f>IF($G106="Labor Hours",AZ106*$K106*(1+$M106)*$ER106,AZ106)</f>
        <v>0</v>
      </c>
      <c r="BO106" s="53">
        <f>IF($G106="Labor Hours",BA106*$K106*(1+$M106)*$ER106,BA106)</f>
        <v>0</v>
      </c>
      <c r="BP106" s="53">
        <f>IF($G106="Labor Hours",BB106*$K106*(1+$M106)*$ER106,BB106)</f>
        <v>0</v>
      </c>
      <c r="BQ106" s="53">
        <f>IF($G106="Labor Hours",BC106*$K106*(1+$M106)*$ER106,BC106)</f>
        <v>0</v>
      </c>
      <c r="BR106" s="53">
        <f>IF($G106="Labor Hours",BD106*$K106*(1+$M106)*$ER106,BD106)</f>
        <v>0</v>
      </c>
      <c r="BS106" s="53">
        <f>IF($G106="Labor Hours",BE106*$K106*(1+$M106)*$ER106,BE106)</f>
        <v>0</v>
      </c>
      <c r="BT106" s="53">
        <f>IF($G106="Labor Hours",BF106*$K106*(1+$M106)*$ER106,BF106)</f>
        <v>0</v>
      </c>
      <c r="BU106" s="53">
        <f>IF($G106="Labor Hours",BG106*$K106*(1+$M106)*$ER106,BG106)</f>
        <v>0</v>
      </c>
      <c r="BV106" s="53">
        <f>IF($G106="Labor Hours",BH106*$K106*(1+$M106)*$ER106,BH106)</f>
        <v>0</v>
      </c>
      <c r="BW106" s="53">
        <f>IF($G106="Labor Hours",BI106*$K106*(1+$M106)*$ER106,BI106)</f>
        <v>0</v>
      </c>
      <c r="BX106" s="53">
        <f>IF($G106="Labor Hours",BJ106*$K106*(1+$M106)*$ER106,BJ106)</f>
        <v>0</v>
      </c>
      <c r="BY106" s="53">
        <f>IF($G106="Labor Hours",BK106*$K106*(1+$M106)*$ER106,BK106)</f>
        <v>0</v>
      </c>
      <c r="BZ106" s="10">
        <f t="shared" si="136"/>
        <v>0</v>
      </c>
      <c r="CA106" s="54">
        <f t="shared" si="137"/>
        <v>0</v>
      </c>
      <c r="CB106" s="10">
        <f t="shared" si="138"/>
        <v>0</v>
      </c>
      <c r="CC106" s="53" cm="1">
        <f t="array" aca="1" ref="CC106" ca="1">BZ106*CELL("contents",$Q106)</f>
        <v>0</v>
      </c>
      <c r="CD106" s="53" cm="1">
        <f t="array" aca="1" ref="CD106" ca="1">CA106*CELL("contents",$Q106)</f>
        <v>0</v>
      </c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>
        <f t="shared" si="139"/>
        <v>0</v>
      </c>
      <c r="CR106" s="51">
        <f t="shared" si="140"/>
        <v>0</v>
      </c>
      <c r="CS106" s="53">
        <f>IF($G106="Labor Hours",CE106*$K106*(1+$M106)*$ES106,CE106)</f>
        <v>0</v>
      </c>
      <c r="CT106" s="53">
        <f>IF($G106="Labor Hours",CF106*$K106*(1+$M106)*$ES106,CF106)</f>
        <v>0</v>
      </c>
      <c r="CU106" s="53">
        <f>IF($G106="Labor Hours",CG106*$K106*(1+$M106)*$ES106,CG106)</f>
        <v>0</v>
      </c>
      <c r="CV106" s="53">
        <f>IF($G106="Labor Hours",CH106*$K106*(1+$M106)*$ES106,CH106)</f>
        <v>0</v>
      </c>
      <c r="CW106" s="53">
        <f>IF($G106="Labor Hours",CI106*$K106*(1+$M106)*$ES106,CI106)</f>
        <v>0</v>
      </c>
      <c r="CX106" s="53">
        <f>IF($G106="Labor Hours",CJ106*$K106*(1+$M106)*$ES106,CJ106)</f>
        <v>0</v>
      </c>
      <c r="CY106" s="53">
        <f>IF($G106="Labor Hours",CK106*$K106*(1+$M106)*$ES106,CK106)</f>
        <v>0</v>
      </c>
      <c r="CZ106" s="53">
        <f>IF($G106="Labor Hours",CL106*$K106*(1+$M106)*$ES106,CL106)</f>
        <v>0</v>
      </c>
      <c r="DA106" s="53">
        <f>IF($G106="Labor Hours",CM106*$K106*(1+$M106)*$ES106,CM106)</f>
        <v>0</v>
      </c>
      <c r="DB106" s="53">
        <f>IF($G106="Labor Hours",CN106*$K106*(1+$M106)*$ES106,CN106)</f>
        <v>0</v>
      </c>
      <c r="DC106" s="53">
        <f>IF($G106="Labor Hours",CO106*$K106*(1+$M106)*$ES106,CO106)</f>
        <v>0</v>
      </c>
      <c r="DD106" s="53">
        <f>IF($G106="Labor Hours",CP106*$K106*(1+$M106)*$ES106,CP106)</f>
        <v>0</v>
      </c>
      <c r="DE106" s="10">
        <f t="shared" si="141"/>
        <v>0</v>
      </c>
      <c r="DF106" s="54">
        <f t="shared" si="142"/>
        <v>0</v>
      </c>
      <c r="DG106" s="10">
        <f t="shared" si="143"/>
        <v>0</v>
      </c>
      <c r="DH106" s="53" cm="1">
        <f t="array" aca="1" ref="DH106" ca="1">DE106*CELL("contents",$Q106)</f>
        <v>0</v>
      </c>
      <c r="DI106" s="53" cm="1">
        <f t="array" aca="1" ref="DI106" ca="1">DF106*CELL("contents",$Q106)</f>
        <v>0</v>
      </c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>
        <f t="shared" si="144"/>
        <v>0</v>
      </c>
      <c r="DW106" s="51">
        <f t="shared" si="145"/>
        <v>0</v>
      </c>
      <c r="DX106" s="53">
        <f>IF($G106="Labor Hours",DJ106*$K106*(1+$M106)*$ET106,DJ106)</f>
        <v>0</v>
      </c>
      <c r="DY106" s="53">
        <f>IF($G106="Labor Hours",DK106*$K106*(1+$M106)*$ET106,DK106)</f>
        <v>0</v>
      </c>
      <c r="DZ106" s="53">
        <f>IF($G106="Labor Hours",DL106*$K106*(1+$M106)*$ET106,DL106)</f>
        <v>0</v>
      </c>
      <c r="EA106" s="53">
        <f>IF($G106="Labor Hours",DM106*$K106*(1+$M106)*$ET106,DM106)</f>
        <v>0</v>
      </c>
      <c r="EB106" s="53">
        <f>IF($G106="Labor Hours",DN106*$K106*(1+$M106)*$ET106,DN106)</f>
        <v>0</v>
      </c>
      <c r="EC106" s="53">
        <f>IF($G106="Labor Hours",DO106*$K106*(1+$M106)*$ET106,DO106)</f>
        <v>0</v>
      </c>
      <c r="ED106" s="53">
        <f>IF($G106="Labor Hours",DP106*$K106*(1+$M106)*$ET106,DP106)</f>
        <v>0</v>
      </c>
      <c r="EE106" s="53">
        <f>IF($G106="Labor Hours",DQ106*$K106*(1+$M106)*$ET106,DQ106)</f>
        <v>0</v>
      </c>
      <c r="EF106" s="53">
        <f>IF($G106="Labor Hours",DR106*$K106*(1+$M106)*$ET106,DR106)</f>
        <v>0</v>
      </c>
      <c r="EG106" s="53">
        <f>IF($G106="Labor Hours",DS106*$K106*(1+$M106)*$ET106,DS106)</f>
        <v>0</v>
      </c>
      <c r="EH106" s="53">
        <f>IF($G106="Labor Hours",DT106*$K106*(1+$M106)*$ET106,DT106)</f>
        <v>0</v>
      </c>
      <c r="EI106" s="53">
        <f>IF($G106="Labor Hours",DU106*$K106*(1+$M106)*$ET106,DU106)</f>
        <v>0</v>
      </c>
      <c r="EJ106" s="10">
        <f t="shared" si="146"/>
        <v>0</v>
      </c>
      <c r="EK106" s="54">
        <f t="shared" si="147"/>
        <v>0</v>
      </c>
      <c r="EL106" s="10">
        <f t="shared" si="148"/>
        <v>0</v>
      </c>
      <c r="EM106" s="53" cm="1">
        <f t="array" aca="1" ref="EM106" ca="1">EJ106*CELL("contents",$Q106)</f>
        <v>0</v>
      </c>
      <c r="EN106" s="53" cm="1">
        <f t="array" aca="1" ref="EN106" ca="1">EK106*CELL("contents",$Q106)</f>
        <v>0</v>
      </c>
      <c r="EO106" s="11">
        <f t="shared" si="149"/>
        <v>1500</v>
      </c>
      <c r="EP106" s="2">
        <v>1</v>
      </c>
      <c r="EQ106" s="2">
        <f t="shared" ref="EQ106:ET106" si="176">EP106*1.0215</f>
        <v>1.0215000000000001</v>
      </c>
      <c r="ER106" s="2">
        <f t="shared" si="176"/>
        <v>1.0434622500000001</v>
      </c>
      <c r="ES106" s="2">
        <f t="shared" si="176"/>
        <v>1.0658966883750003</v>
      </c>
      <c r="ET106" s="2">
        <f t="shared" si="176"/>
        <v>1.0888134671750629</v>
      </c>
      <c r="EU106" s="53">
        <f>IF($G106="Labor Hours",$K106*$AG106*EQ106,0)</f>
        <v>0</v>
      </c>
      <c r="EV106" s="53">
        <f t="shared" si="151"/>
        <v>0</v>
      </c>
      <c r="EW106" s="69">
        <f>IF($G106="Labor Hours",$K106*$CQ106*ES106,0)</f>
        <v>0</v>
      </c>
      <c r="EX106" s="69">
        <f>IF($G106="Labor Hours",$K106*$DV106*ET106,0)</f>
        <v>0</v>
      </c>
      <c r="EY106" s="9">
        <f t="shared" si="153"/>
        <v>0</v>
      </c>
      <c r="EZ106" s="9">
        <f t="shared" si="128"/>
        <v>0</v>
      </c>
      <c r="FA106" s="9">
        <f t="shared" si="129"/>
        <v>0</v>
      </c>
      <c r="FB106" s="9">
        <f t="shared" si="130"/>
        <v>0</v>
      </c>
      <c r="FC106" t="s">
        <v>1540</v>
      </c>
    </row>
    <row r="107" spans="1:159" ht="25.5" x14ac:dyDescent="0.25">
      <c r="A107" s="2">
        <v>1.2</v>
      </c>
      <c r="B107" s="2" t="s">
        <v>375</v>
      </c>
      <c r="C107" s="4" t="s">
        <v>157</v>
      </c>
      <c r="D107" s="2" t="s">
        <v>376</v>
      </c>
      <c r="E107" s="33" t="s">
        <v>377</v>
      </c>
      <c r="F107" s="2"/>
      <c r="G107" s="4" t="s">
        <v>151</v>
      </c>
      <c r="H107" s="6" t="s">
        <v>163</v>
      </c>
      <c r="I107" s="4" t="s">
        <v>159</v>
      </c>
      <c r="J107" s="7" t="s">
        <v>154</v>
      </c>
      <c r="K107" s="75">
        <v>115</v>
      </c>
      <c r="L107" s="81">
        <v>115</v>
      </c>
      <c r="M107" s="57">
        <v>0</v>
      </c>
      <c r="N107" s="86">
        <v>0</v>
      </c>
      <c r="O107" s="6" t="s">
        <v>155</v>
      </c>
      <c r="P107" s="2" t="s">
        <v>352</v>
      </c>
      <c r="Q107" s="216">
        <f>VLOOKUP(P107,Contingencies!$A$2:$D$7,4,FALSE)</f>
        <v>0.2</v>
      </c>
      <c r="R107" s="53">
        <f t="shared" si="111"/>
        <v>575.99116200000014</v>
      </c>
      <c r="S107" s="67">
        <f t="shared" si="112"/>
        <v>0</v>
      </c>
      <c r="T107" s="4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f>IF(G107="Labor Hours",SUM(U107:AF107),0)</f>
        <v>0</v>
      </c>
      <c r="AH107" s="51">
        <f t="shared" si="131"/>
        <v>0</v>
      </c>
      <c r="AI107" s="53">
        <f>IF($G107="Labor Hours",U107*$K107*(1+$M107)*$EQ107,U107)</f>
        <v>0</v>
      </c>
      <c r="AJ107" s="53">
        <f>IF($G107="Labor Hours",V107*$K107*(1+$M107)*$EQ107,V107)</f>
        <v>0</v>
      </c>
      <c r="AK107" s="53">
        <f>IF($G107="Labor Hours",W107*$K107*(1+$M107)*$EQ107,W107)</f>
        <v>0</v>
      </c>
      <c r="AL107" s="53">
        <f>IF($G107="Labor Hours",X107*$K107*(1+$M107)*$EQ107,X107)</f>
        <v>0</v>
      </c>
      <c r="AM107" s="53">
        <f>IF($G107="Labor Hours",Y107*$K107*(1+$M107)*$EQ107,Y107)</f>
        <v>0</v>
      </c>
      <c r="AN107" s="53">
        <f>IF($G107="Labor Hours",Z107*$K107*(1+$M107)*$EQ107,Z107)</f>
        <v>0</v>
      </c>
      <c r="AO107" s="53">
        <f>IF($G107="Labor Hours",AA107*$K107*(1+$M107)*$EQ107,AA107)</f>
        <v>0</v>
      </c>
      <c r="AP107" s="53">
        <f>IF($G107="Labor Hours",AB107*$K107*(1+$M107)*$EQ107,AB107)</f>
        <v>0</v>
      </c>
      <c r="AQ107" s="53">
        <f>IF($G107="Labor Hours",AC107*$K107*(1+$M107)*$EQ107,AC107)</f>
        <v>0</v>
      </c>
      <c r="AR107" s="53">
        <f>IF($G107="Labor Hours",AD107*$K107*(1+$M107)*$EQ107,AD107)</f>
        <v>0</v>
      </c>
      <c r="AS107" s="53">
        <f>IF($G107="Labor Hours",AE107*$K107*(1+$M107)*$EQ107,AE107)</f>
        <v>0</v>
      </c>
      <c r="AT107" s="53">
        <f>IF($G107="Labor Hours",AF107*$K107*(1+$M107)*$EQ107,AF107)</f>
        <v>0</v>
      </c>
      <c r="AU107" s="10">
        <f t="shared" si="132"/>
        <v>0</v>
      </c>
      <c r="AV107" s="54">
        <f>IF(G107="CapEx",0,AU107*N107)</f>
        <v>0</v>
      </c>
      <c r="AW107" s="10">
        <f t="shared" si="133"/>
        <v>0</v>
      </c>
      <c r="AX107" s="53" cm="1">
        <f t="array" aca="1" ref="AX107" ca="1">AU107*CELL("contents",$Q107)</f>
        <v>0</v>
      </c>
      <c r="AY107" s="53" cm="1">
        <f t="array" aca="1" ref="AY107" ca="1">AV107*CELL("contents",$Q107)</f>
        <v>0</v>
      </c>
      <c r="AZ107" s="2"/>
      <c r="BA107" s="2"/>
      <c r="BB107" s="2"/>
      <c r="BC107" s="2"/>
      <c r="BD107" s="2"/>
      <c r="BE107" s="4">
        <v>12</v>
      </c>
      <c r="BF107" s="4">
        <v>12</v>
      </c>
      <c r="BG107" s="2"/>
      <c r="BH107" s="2"/>
      <c r="BI107" s="2"/>
      <c r="BJ107" s="2"/>
      <c r="BK107" s="2"/>
      <c r="BL107" s="2">
        <f t="shared" si="134"/>
        <v>24</v>
      </c>
      <c r="BM107" s="51">
        <f t="shared" si="135"/>
        <v>0.16</v>
      </c>
      <c r="BN107" s="53">
        <f>IF($G107="Labor Hours",AZ107*$K107*(1+$M107)*$ER107,AZ107)</f>
        <v>0</v>
      </c>
      <c r="BO107" s="53">
        <f>IF($G107="Labor Hours",BA107*$K107*(1+$M107)*$ER107,BA107)</f>
        <v>0</v>
      </c>
      <c r="BP107" s="53">
        <f>IF($G107="Labor Hours",BB107*$K107*(1+$M107)*$ER107,BB107)</f>
        <v>0</v>
      </c>
      <c r="BQ107" s="53">
        <f>IF($G107="Labor Hours",BC107*$K107*(1+$M107)*$ER107,BC107)</f>
        <v>0</v>
      </c>
      <c r="BR107" s="53">
        <f>IF($G107="Labor Hours",BD107*$K107*(1+$M107)*$ER107,BD107)</f>
        <v>0</v>
      </c>
      <c r="BS107" s="53">
        <f>IF($G107="Labor Hours",BE107*$K107*(1+$M107)*$ER107,BE107)</f>
        <v>1439.9779050000002</v>
      </c>
      <c r="BT107" s="53">
        <f>IF($G107="Labor Hours",BF107*$K107*(1+$M107)*$ER107,BF107)</f>
        <v>1439.9779050000002</v>
      </c>
      <c r="BU107" s="53">
        <f>IF($G107="Labor Hours",BG107*$K107*(1+$M107)*$ER107,BG107)</f>
        <v>0</v>
      </c>
      <c r="BV107" s="53">
        <f>IF($G107="Labor Hours",BH107*$K107*(1+$M107)*$ER107,BH107)</f>
        <v>0</v>
      </c>
      <c r="BW107" s="53">
        <f>IF($G107="Labor Hours",BI107*$K107*(1+$M107)*$ER107,BI107)</f>
        <v>0</v>
      </c>
      <c r="BX107" s="53">
        <f>IF($G107="Labor Hours",BJ107*$K107*(1+$M107)*$ER107,BJ107)</f>
        <v>0</v>
      </c>
      <c r="BY107" s="53">
        <f>IF($G107="Labor Hours",BK107*$K107*(1+$M107)*$ER107,BK107)</f>
        <v>0</v>
      </c>
      <c r="BZ107" s="10">
        <f t="shared" si="136"/>
        <v>2879.9558100000004</v>
      </c>
      <c r="CA107" s="54">
        <f t="shared" si="137"/>
        <v>0</v>
      </c>
      <c r="CB107" s="10">
        <f t="shared" si="138"/>
        <v>2879.9558100000004</v>
      </c>
      <c r="CC107" s="53" cm="1">
        <f t="array" aca="1" ref="CC107" ca="1">BZ107*CELL("contents",$Q107)</f>
        <v>575.99116200000014</v>
      </c>
      <c r="CD107" s="53" cm="1">
        <f t="array" aca="1" ref="CD107" ca="1">CA107*CELL("contents",$Q107)</f>
        <v>0</v>
      </c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>
        <f t="shared" si="139"/>
        <v>0</v>
      </c>
      <c r="CR107" s="51">
        <f t="shared" si="140"/>
        <v>0</v>
      </c>
      <c r="CS107" s="53">
        <f>IF($G107="Labor Hours",CE107*$K107*(1+$M107)*$ES107,CE107)</f>
        <v>0</v>
      </c>
      <c r="CT107" s="53">
        <f>IF($G107="Labor Hours",CF107*$K107*(1+$M107)*$ES107,CF107)</f>
        <v>0</v>
      </c>
      <c r="CU107" s="53">
        <f>IF($G107="Labor Hours",CG107*$K107*(1+$M107)*$ES107,CG107)</f>
        <v>0</v>
      </c>
      <c r="CV107" s="53">
        <f>IF($G107="Labor Hours",CH107*$K107*(1+$M107)*$ES107,CH107)</f>
        <v>0</v>
      </c>
      <c r="CW107" s="53">
        <f>IF($G107="Labor Hours",CI107*$K107*(1+$M107)*$ES107,CI107)</f>
        <v>0</v>
      </c>
      <c r="CX107" s="53">
        <f>IF($G107="Labor Hours",CJ107*$K107*(1+$M107)*$ES107,CJ107)</f>
        <v>0</v>
      </c>
      <c r="CY107" s="53">
        <f>IF($G107="Labor Hours",CK107*$K107*(1+$M107)*$ES107,CK107)</f>
        <v>0</v>
      </c>
      <c r="CZ107" s="53">
        <f>IF($G107="Labor Hours",CL107*$K107*(1+$M107)*$ES107,CL107)</f>
        <v>0</v>
      </c>
      <c r="DA107" s="53">
        <f>IF($G107="Labor Hours",CM107*$K107*(1+$M107)*$ES107,CM107)</f>
        <v>0</v>
      </c>
      <c r="DB107" s="53">
        <f>IF($G107="Labor Hours",CN107*$K107*(1+$M107)*$ES107,CN107)</f>
        <v>0</v>
      </c>
      <c r="DC107" s="53">
        <f>IF($G107="Labor Hours",CO107*$K107*(1+$M107)*$ES107,CO107)</f>
        <v>0</v>
      </c>
      <c r="DD107" s="53">
        <f>IF($G107="Labor Hours",CP107*$K107*(1+$M107)*$ES107,CP107)</f>
        <v>0</v>
      </c>
      <c r="DE107" s="10">
        <f t="shared" si="141"/>
        <v>0</v>
      </c>
      <c r="DF107" s="54">
        <f t="shared" si="142"/>
        <v>0</v>
      </c>
      <c r="DG107" s="10">
        <f t="shared" si="143"/>
        <v>0</v>
      </c>
      <c r="DH107" s="53" cm="1">
        <f t="array" aca="1" ref="DH107" ca="1">DE107*CELL("contents",$Q107)</f>
        <v>0</v>
      </c>
      <c r="DI107" s="53" cm="1">
        <f t="array" aca="1" ref="DI107" ca="1">DF107*CELL("contents",$Q107)</f>
        <v>0</v>
      </c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>
        <f t="shared" si="144"/>
        <v>0</v>
      </c>
      <c r="DW107" s="51">
        <f t="shared" si="145"/>
        <v>0</v>
      </c>
      <c r="DX107" s="53">
        <f>IF($G107="Labor Hours",DJ107*$K107*(1+$M107)*$ET107,DJ107)</f>
        <v>0</v>
      </c>
      <c r="DY107" s="53">
        <f>IF($G107="Labor Hours",DK107*$K107*(1+$M107)*$ET107,DK107)</f>
        <v>0</v>
      </c>
      <c r="DZ107" s="53">
        <f>IF($G107="Labor Hours",DL107*$K107*(1+$M107)*$ET107,DL107)</f>
        <v>0</v>
      </c>
      <c r="EA107" s="53">
        <f>IF($G107="Labor Hours",DM107*$K107*(1+$M107)*$ET107,DM107)</f>
        <v>0</v>
      </c>
      <c r="EB107" s="53">
        <f>IF($G107="Labor Hours",DN107*$K107*(1+$M107)*$ET107,DN107)</f>
        <v>0</v>
      </c>
      <c r="EC107" s="53">
        <f>IF($G107="Labor Hours",DO107*$K107*(1+$M107)*$ET107,DO107)</f>
        <v>0</v>
      </c>
      <c r="ED107" s="53">
        <f>IF($G107="Labor Hours",DP107*$K107*(1+$M107)*$ET107,DP107)</f>
        <v>0</v>
      </c>
      <c r="EE107" s="53">
        <f>IF($G107="Labor Hours",DQ107*$K107*(1+$M107)*$ET107,DQ107)</f>
        <v>0</v>
      </c>
      <c r="EF107" s="53">
        <f>IF($G107="Labor Hours",DR107*$K107*(1+$M107)*$ET107,DR107)</f>
        <v>0</v>
      </c>
      <c r="EG107" s="53">
        <f>IF($G107="Labor Hours",DS107*$K107*(1+$M107)*$ET107,DS107)</f>
        <v>0</v>
      </c>
      <c r="EH107" s="53">
        <f>IF($G107="Labor Hours",DT107*$K107*(1+$M107)*$ET107,DT107)</f>
        <v>0</v>
      </c>
      <c r="EI107" s="53">
        <f>IF($G107="Labor Hours",DU107*$K107*(1+$M107)*$ET107,DU107)</f>
        <v>0</v>
      </c>
      <c r="EJ107" s="10">
        <f t="shared" si="146"/>
        <v>0</v>
      </c>
      <c r="EK107" s="54">
        <f t="shared" si="147"/>
        <v>0</v>
      </c>
      <c r="EL107" s="10">
        <f t="shared" si="148"/>
        <v>0</v>
      </c>
      <c r="EM107" s="53" cm="1">
        <f t="array" aca="1" ref="EM107" ca="1">EJ107*CELL("contents",$Q107)</f>
        <v>0</v>
      </c>
      <c r="EN107" s="53" cm="1">
        <f t="array" aca="1" ref="EN107" ca="1">EK107*CELL("contents",$Q107)</f>
        <v>0</v>
      </c>
      <c r="EO107" s="11">
        <f t="shared" si="149"/>
        <v>2879.9558100000004</v>
      </c>
      <c r="EP107" s="2">
        <v>1</v>
      </c>
      <c r="EQ107" s="2">
        <f t="shared" ref="EQ107:ET107" si="177">EP107*1.0215</f>
        <v>1.0215000000000001</v>
      </c>
      <c r="ER107" s="2">
        <f t="shared" si="177"/>
        <v>1.0434622500000001</v>
      </c>
      <c r="ES107" s="2">
        <f t="shared" si="177"/>
        <v>1.0658966883750003</v>
      </c>
      <c r="ET107" s="2">
        <f t="shared" si="177"/>
        <v>1.0888134671750629</v>
      </c>
      <c r="EU107" s="53">
        <f>IF($G107="Labor Hours",$K107*$AG107*EQ107,0)</f>
        <v>0</v>
      </c>
      <c r="EV107" s="53">
        <f t="shared" si="151"/>
        <v>2879.9558100000004</v>
      </c>
      <c r="EW107" s="69">
        <f>IF($G107="Labor Hours",$K107*$CQ107*ES107,0)</f>
        <v>0</v>
      </c>
      <c r="EX107" s="69">
        <f>IF($G107="Labor Hours",$K107*$DV107*ET107,0)</f>
        <v>0</v>
      </c>
      <c r="EY107" s="9">
        <f t="shared" si="153"/>
        <v>0</v>
      </c>
      <c r="EZ107" s="9">
        <f t="shared" si="128"/>
        <v>0</v>
      </c>
      <c r="FA107" s="9">
        <f t="shared" si="129"/>
        <v>0</v>
      </c>
      <c r="FB107" s="9">
        <f t="shared" si="130"/>
        <v>0</v>
      </c>
      <c r="FC107" t="s">
        <v>1540</v>
      </c>
    </row>
    <row r="108" spans="1:159" ht="25.5" x14ac:dyDescent="0.25">
      <c r="A108" s="2">
        <v>1.2</v>
      </c>
      <c r="B108" s="2" t="s">
        <v>375</v>
      </c>
      <c r="C108" s="4" t="s">
        <v>157</v>
      </c>
      <c r="D108" s="2" t="s">
        <v>376</v>
      </c>
      <c r="E108" s="33" t="s">
        <v>377</v>
      </c>
      <c r="F108" s="2"/>
      <c r="G108" s="4" t="s">
        <v>347</v>
      </c>
      <c r="H108" s="6" t="s">
        <v>347</v>
      </c>
      <c r="I108" s="4"/>
      <c r="J108" s="4" t="s">
        <v>154</v>
      </c>
      <c r="K108" s="75"/>
      <c r="L108" s="80">
        <v>1</v>
      </c>
      <c r="M108" s="57">
        <v>0</v>
      </c>
      <c r="N108" s="86">
        <v>0.53</v>
      </c>
      <c r="O108" s="6" t="s">
        <v>155</v>
      </c>
      <c r="P108" s="2" t="s">
        <v>352</v>
      </c>
      <c r="Q108" s="216">
        <f>VLOOKUP(P108,Contingencies!$A$2:$D$7,4,FALSE)</f>
        <v>0.2</v>
      </c>
      <c r="R108" s="53">
        <f t="shared" si="111"/>
        <v>480</v>
      </c>
      <c r="S108" s="67">
        <f t="shared" si="112"/>
        <v>0</v>
      </c>
      <c r="T108" s="4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f>IF(G108="Labor Hours",SUM(U108:AF108),0)</f>
        <v>0</v>
      </c>
      <c r="AH108" s="51">
        <f t="shared" si="131"/>
        <v>0</v>
      </c>
      <c r="AI108" s="53">
        <f>IF($G108="Labor Hours",U108*$K108*(1+$M108)*$EQ108,U108)</f>
        <v>0</v>
      </c>
      <c r="AJ108" s="53">
        <f>IF($G108="Labor Hours",V108*$K108*(1+$M108)*$EQ108,V108)</f>
        <v>0</v>
      </c>
      <c r="AK108" s="53">
        <f>IF($G108="Labor Hours",W108*$K108*(1+$M108)*$EQ108,W108)</f>
        <v>0</v>
      </c>
      <c r="AL108" s="53">
        <f>IF($G108="Labor Hours",X108*$K108*(1+$M108)*$EQ108,X108)</f>
        <v>0</v>
      </c>
      <c r="AM108" s="53">
        <f>IF($G108="Labor Hours",Y108*$K108*(1+$M108)*$EQ108,Y108)</f>
        <v>0</v>
      </c>
      <c r="AN108" s="53">
        <f>IF($G108="Labor Hours",Z108*$K108*(1+$M108)*$EQ108,Z108)</f>
        <v>0</v>
      </c>
      <c r="AO108" s="53">
        <f>IF($G108="Labor Hours",AA108*$K108*(1+$M108)*$EQ108,AA108)</f>
        <v>0</v>
      </c>
      <c r="AP108" s="53">
        <f>IF($G108="Labor Hours",AB108*$K108*(1+$M108)*$EQ108,AB108)</f>
        <v>0</v>
      </c>
      <c r="AQ108" s="53">
        <f>IF($G108="Labor Hours",AC108*$K108*(1+$M108)*$EQ108,AC108)</f>
        <v>0</v>
      </c>
      <c r="AR108" s="53">
        <f>IF($G108="Labor Hours",AD108*$K108*(1+$M108)*$EQ108,AD108)</f>
        <v>0</v>
      </c>
      <c r="AS108" s="53">
        <f>IF($G108="Labor Hours",AE108*$K108*(1+$M108)*$EQ108,AE108)</f>
        <v>0</v>
      </c>
      <c r="AT108" s="53">
        <f>IF($G108="Labor Hours",AF108*$K108*(1+$M108)*$EQ108,AF108)</f>
        <v>0</v>
      </c>
      <c r="AU108" s="10">
        <f t="shared" si="132"/>
        <v>0</v>
      </c>
      <c r="AV108" s="54">
        <f>IF(G108="CapEx",0,AU108*N108)</f>
        <v>0</v>
      </c>
      <c r="AW108" s="10">
        <f t="shared" si="133"/>
        <v>0</v>
      </c>
      <c r="AX108" s="53" cm="1">
        <f t="array" aca="1" ref="AX108" ca="1">AU108*CELL("contents",$Q108)</f>
        <v>0</v>
      </c>
      <c r="AY108" s="53" cm="1">
        <f t="array" aca="1" ref="AY108" ca="1">AV108*CELL("contents",$Q108)</f>
        <v>0</v>
      </c>
      <c r="AZ108" s="2"/>
      <c r="BA108" s="2"/>
      <c r="BB108" s="2"/>
      <c r="BC108" s="2"/>
      <c r="BD108" s="2"/>
      <c r="BE108" s="4">
        <v>1200</v>
      </c>
      <c r="BF108" s="4">
        <v>1200</v>
      </c>
      <c r="BG108" s="2"/>
      <c r="BH108" s="2"/>
      <c r="BI108" s="2"/>
      <c r="BJ108" s="2"/>
      <c r="BK108" s="2"/>
      <c r="BL108" s="2">
        <f t="shared" si="134"/>
        <v>0</v>
      </c>
      <c r="BM108" s="51">
        <f t="shared" si="135"/>
        <v>0</v>
      </c>
      <c r="BN108" s="53">
        <f>IF($G108="Labor Hours",AZ108*$K108*(1+$M108)*$ER108,AZ108)</f>
        <v>0</v>
      </c>
      <c r="BO108" s="53">
        <f>IF($G108="Labor Hours",BA108*$K108*(1+$M108)*$ER108,BA108)</f>
        <v>0</v>
      </c>
      <c r="BP108" s="53">
        <f>IF($G108="Labor Hours",BB108*$K108*(1+$M108)*$ER108,BB108)</f>
        <v>0</v>
      </c>
      <c r="BQ108" s="53">
        <f>IF($G108="Labor Hours",BC108*$K108*(1+$M108)*$ER108,BC108)</f>
        <v>0</v>
      </c>
      <c r="BR108" s="53">
        <f>IF($G108="Labor Hours",BD108*$K108*(1+$M108)*$ER108,BD108)</f>
        <v>0</v>
      </c>
      <c r="BS108" s="53">
        <f>IF($G108="Labor Hours",BE108*$K108*(1+$M108)*$ER108,BE108)</f>
        <v>1200</v>
      </c>
      <c r="BT108" s="53">
        <f>IF($G108="Labor Hours",BF108*$K108*(1+$M108)*$ER108,BF108)</f>
        <v>1200</v>
      </c>
      <c r="BU108" s="53">
        <f>IF($G108="Labor Hours",BG108*$K108*(1+$M108)*$ER108,BG108)</f>
        <v>0</v>
      </c>
      <c r="BV108" s="53">
        <f>IF($G108="Labor Hours",BH108*$K108*(1+$M108)*$ER108,BH108)</f>
        <v>0</v>
      </c>
      <c r="BW108" s="53">
        <f>IF($G108="Labor Hours",BI108*$K108*(1+$M108)*$ER108,BI108)</f>
        <v>0</v>
      </c>
      <c r="BX108" s="53">
        <f>IF($G108="Labor Hours",BJ108*$K108*(1+$M108)*$ER108,BJ108)</f>
        <v>0</v>
      </c>
      <c r="BY108" s="53">
        <f>IF($G108="Labor Hours",BK108*$K108*(1+$M108)*$ER108,BK108)</f>
        <v>0</v>
      </c>
      <c r="BZ108" s="10">
        <f t="shared" si="136"/>
        <v>2400</v>
      </c>
      <c r="CA108" s="54">
        <f t="shared" si="137"/>
        <v>0</v>
      </c>
      <c r="CB108" s="10">
        <f t="shared" si="138"/>
        <v>2400</v>
      </c>
      <c r="CC108" s="53" cm="1">
        <f t="array" aca="1" ref="CC108" ca="1">BZ108*CELL("contents",$Q108)</f>
        <v>480</v>
      </c>
      <c r="CD108" s="53" cm="1">
        <f t="array" aca="1" ref="CD108" ca="1">CA108*CELL("contents",$Q108)</f>
        <v>0</v>
      </c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>
        <f t="shared" si="139"/>
        <v>0</v>
      </c>
      <c r="CR108" s="51">
        <f t="shared" si="140"/>
        <v>0</v>
      </c>
      <c r="CS108" s="53">
        <f>IF($G108="Labor Hours",CE108*$K108*(1+$M108)*$ES108,CE108)</f>
        <v>0</v>
      </c>
      <c r="CT108" s="53">
        <f>IF($G108="Labor Hours",CF108*$K108*(1+$M108)*$ES108,CF108)</f>
        <v>0</v>
      </c>
      <c r="CU108" s="53">
        <f>IF($G108="Labor Hours",CG108*$K108*(1+$M108)*$ES108,CG108)</f>
        <v>0</v>
      </c>
      <c r="CV108" s="53">
        <f>IF($G108="Labor Hours",CH108*$K108*(1+$M108)*$ES108,CH108)</f>
        <v>0</v>
      </c>
      <c r="CW108" s="53">
        <f>IF($G108="Labor Hours",CI108*$K108*(1+$M108)*$ES108,CI108)</f>
        <v>0</v>
      </c>
      <c r="CX108" s="53">
        <f>IF($G108="Labor Hours",CJ108*$K108*(1+$M108)*$ES108,CJ108)</f>
        <v>0</v>
      </c>
      <c r="CY108" s="53">
        <f>IF($G108="Labor Hours",CK108*$K108*(1+$M108)*$ES108,CK108)</f>
        <v>0</v>
      </c>
      <c r="CZ108" s="53">
        <f>IF($G108="Labor Hours",CL108*$K108*(1+$M108)*$ES108,CL108)</f>
        <v>0</v>
      </c>
      <c r="DA108" s="53">
        <f>IF($G108="Labor Hours",CM108*$K108*(1+$M108)*$ES108,CM108)</f>
        <v>0</v>
      </c>
      <c r="DB108" s="53">
        <f>IF($G108="Labor Hours",CN108*$K108*(1+$M108)*$ES108,CN108)</f>
        <v>0</v>
      </c>
      <c r="DC108" s="53">
        <f>IF($G108="Labor Hours",CO108*$K108*(1+$M108)*$ES108,CO108)</f>
        <v>0</v>
      </c>
      <c r="DD108" s="53">
        <f>IF($G108="Labor Hours",CP108*$K108*(1+$M108)*$ES108,CP108)</f>
        <v>0</v>
      </c>
      <c r="DE108" s="10">
        <f t="shared" si="141"/>
        <v>0</v>
      </c>
      <c r="DF108" s="54">
        <f t="shared" si="142"/>
        <v>0</v>
      </c>
      <c r="DG108" s="10">
        <f t="shared" si="143"/>
        <v>0</v>
      </c>
      <c r="DH108" s="53" cm="1">
        <f t="array" aca="1" ref="DH108" ca="1">DE108*CELL("contents",$Q108)</f>
        <v>0</v>
      </c>
      <c r="DI108" s="53" cm="1">
        <f t="array" aca="1" ref="DI108" ca="1">DF108*CELL("contents",$Q108)</f>
        <v>0</v>
      </c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>
        <f t="shared" si="144"/>
        <v>0</v>
      </c>
      <c r="DW108" s="51">
        <f t="shared" si="145"/>
        <v>0</v>
      </c>
      <c r="DX108" s="53">
        <f>IF($G108="Labor Hours",DJ108*$K108*(1+$M108)*$ET108,DJ108)</f>
        <v>0</v>
      </c>
      <c r="DY108" s="53">
        <f>IF($G108="Labor Hours",DK108*$K108*(1+$M108)*$ET108,DK108)</f>
        <v>0</v>
      </c>
      <c r="DZ108" s="53">
        <f>IF($G108="Labor Hours",DL108*$K108*(1+$M108)*$ET108,DL108)</f>
        <v>0</v>
      </c>
      <c r="EA108" s="53">
        <f>IF($G108="Labor Hours",DM108*$K108*(1+$M108)*$ET108,DM108)</f>
        <v>0</v>
      </c>
      <c r="EB108" s="53">
        <f>IF($G108="Labor Hours",DN108*$K108*(1+$M108)*$ET108,DN108)</f>
        <v>0</v>
      </c>
      <c r="EC108" s="53">
        <f>IF($G108="Labor Hours",DO108*$K108*(1+$M108)*$ET108,DO108)</f>
        <v>0</v>
      </c>
      <c r="ED108" s="53">
        <f>IF($G108="Labor Hours",DP108*$K108*(1+$M108)*$ET108,DP108)</f>
        <v>0</v>
      </c>
      <c r="EE108" s="53">
        <f>IF($G108="Labor Hours",DQ108*$K108*(1+$M108)*$ET108,DQ108)</f>
        <v>0</v>
      </c>
      <c r="EF108" s="53">
        <f>IF($G108="Labor Hours",DR108*$K108*(1+$M108)*$ET108,DR108)</f>
        <v>0</v>
      </c>
      <c r="EG108" s="53">
        <f>IF($G108="Labor Hours",DS108*$K108*(1+$M108)*$ET108,DS108)</f>
        <v>0</v>
      </c>
      <c r="EH108" s="53">
        <f>IF($G108="Labor Hours",DT108*$K108*(1+$M108)*$ET108,DT108)</f>
        <v>0</v>
      </c>
      <c r="EI108" s="53">
        <f>IF($G108="Labor Hours",DU108*$K108*(1+$M108)*$ET108,DU108)</f>
        <v>0</v>
      </c>
      <c r="EJ108" s="10">
        <f t="shared" si="146"/>
        <v>0</v>
      </c>
      <c r="EK108" s="54">
        <f t="shared" si="147"/>
        <v>0</v>
      </c>
      <c r="EL108" s="10">
        <f t="shared" si="148"/>
        <v>0</v>
      </c>
      <c r="EM108" s="53" cm="1">
        <f t="array" aca="1" ref="EM108" ca="1">EJ108*CELL("contents",$Q108)</f>
        <v>0</v>
      </c>
      <c r="EN108" s="53" cm="1">
        <f t="array" aca="1" ref="EN108" ca="1">EK108*CELL("contents",$Q108)</f>
        <v>0</v>
      </c>
      <c r="EO108" s="11">
        <f t="shared" si="149"/>
        <v>2400</v>
      </c>
      <c r="EP108" s="2">
        <v>1</v>
      </c>
      <c r="EQ108" s="2">
        <f t="shared" ref="EQ108:ET108" si="178">EP108*1.0215</f>
        <v>1.0215000000000001</v>
      </c>
      <c r="ER108" s="2">
        <f t="shared" si="178"/>
        <v>1.0434622500000001</v>
      </c>
      <c r="ES108" s="2">
        <f t="shared" si="178"/>
        <v>1.0658966883750003</v>
      </c>
      <c r="ET108" s="2">
        <f t="shared" si="178"/>
        <v>1.0888134671750629</v>
      </c>
      <c r="EU108" s="53">
        <f>IF($G108="Labor Hours",$K108*$AG108*EQ108,0)</f>
        <v>0</v>
      </c>
      <c r="EV108" s="53">
        <f t="shared" si="151"/>
        <v>0</v>
      </c>
      <c r="EW108" s="69">
        <f>IF($G108="Labor Hours",$K108*$CQ108*ES108,0)</f>
        <v>0</v>
      </c>
      <c r="EX108" s="69">
        <f>IF($G108="Labor Hours",$K108*$DV108*ET108,0)</f>
        <v>0</v>
      </c>
      <c r="EY108" s="9">
        <f t="shared" si="153"/>
        <v>0</v>
      </c>
      <c r="EZ108" s="9">
        <f t="shared" si="128"/>
        <v>0</v>
      </c>
      <c r="FA108" s="9">
        <f t="shared" si="129"/>
        <v>0</v>
      </c>
      <c r="FB108" s="9">
        <f t="shared" si="130"/>
        <v>0</v>
      </c>
      <c r="FC108" t="s">
        <v>1540</v>
      </c>
    </row>
    <row r="109" spans="1:159" ht="25.5" x14ac:dyDescent="0.25">
      <c r="A109" s="2">
        <v>1.2</v>
      </c>
      <c r="B109" s="2" t="s">
        <v>378</v>
      </c>
      <c r="C109" s="4" t="s">
        <v>157</v>
      </c>
      <c r="D109" s="2" t="s">
        <v>379</v>
      </c>
      <c r="E109" s="33" t="s">
        <v>380</v>
      </c>
      <c r="F109" s="2"/>
      <c r="G109" s="4" t="s">
        <v>151</v>
      </c>
      <c r="H109" s="6" t="s">
        <v>163</v>
      </c>
      <c r="I109" s="4" t="s">
        <v>159</v>
      </c>
      <c r="J109" s="7" t="s">
        <v>154</v>
      </c>
      <c r="K109" s="75">
        <v>115</v>
      </c>
      <c r="L109" s="81">
        <v>115</v>
      </c>
      <c r="M109" s="57">
        <v>0</v>
      </c>
      <c r="N109" s="86">
        <v>0</v>
      </c>
      <c r="O109" s="6" t="s">
        <v>155</v>
      </c>
      <c r="P109" s="2" t="s">
        <v>352</v>
      </c>
      <c r="Q109" s="216">
        <f>VLOOKUP(P109,Contingencies!$A$2:$D$7,4,FALSE)</f>
        <v>0.2</v>
      </c>
      <c r="R109" s="53">
        <f t="shared" si="111"/>
        <v>383.9941080000001</v>
      </c>
      <c r="S109" s="67">
        <f t="shared" si="112"/>
        <v>0</v>
      </c>
      <c r="T109" s="4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f>IF(G109="Labor Hours",SUM(U109:AF109),0)</f>
        <v>0</v>
      </c>
      <c r="AH109" s="51">
        <f t="shared" si="131"/>
        <v>0</v>
      </c>
      <c r="AI109" s="53">
        <f>IF($G109="Labor Hours",U109*$K109*(1+$M109)*$EQ109,U109)</f>
        <v>0</v>
      </c>
      <c r="AJ109" s="53">
        <f>IF($G109="Labor Hours",V109*$K109*(1+$M109)*$EQ109,V109)</f>
        <v>0</v>
      </c>
      <c r="AK109" s="53">
        <f>IF($G109="Labor Hours",W109*$K109*(1+$M109)*$EQ109,W109)</f>
        <v>0</v>
      </c>
      <c r="AL109" s="53">
        <f>IF($G109="Labor Hours",X109*$K109*(1+$M109)*$EQ109,X109)</f>
        <v>0</v>
      </c>
      <c r="AM109" s="53">
        <f>IF($G109="Labor Hours",Y109*$K109*(1+$M109)*$EQ109,Y109)</f>
        <v>0</v>
      </c>
      <c r="AN109" s="53">
        <f>IF($G109="Labor Hours",Z109*$K109*(1+$M109)*$EQ109,Z109)</f>
        <v>0</v>
      </c>
      <c r="AO109" s="53">
        <f>IF($G109="Labor Hours",AA109*$K109*(1+$M109)*$EQ109,AA109)</f>
        <v>0</v>
      </c>
      <c r="AP109" s="53">
        <f>IF($G109="Labor Hours",AB109*$K109*(1+$M109)*$EQ109,AB109)</f>
        <v>0</v>
      </c>
      <c r="AQ109" s="53">
        <f>IF($G109="Labor Hours",AC109*$K109*(1+$M109)*$EQ109,AC109)</f>
        <v>0</v>
      </c>
      <c r="AR109" s="53">
        <f>IF($G109="Labor Hours",AD109*$K109*(1+$M109)*$EQ109,AD109)</f>
        <v>0</v>
      </c>
      <c r="AS109" s="53">
        <f>IF($G109="Labor Hours",AE109*$K109*(1+$M109)*$EQ109,AE109)</f>
        <v>0</v>
      </c>
      <c r="AT109" s="53">
        <f>IF($G109="Labor Hours",AF109*$K109*(1+$M109)*$EQ109,AF109)</f>
        <v>0</v>
      </c>
      <c r="AU109" s="10">
        <f t="shared" si="132"/>
        <v>0</v>
      </c>
      <c r="AV109" s="54">
        <f>IF(G109="CapEx",0,AU109*N109)</f>
        <v>0</v>
      </c>
      <c r="AW109" s="10">
        <f t="shared" si="133"/>
        <v>0</v>
      </c>
      <c r="AX109" s="53" cm="1">
        <f t="array" aca="1" ref="AX109" ca="1">AU109*CELL("contents",$Q109)</f>
        <v>0</v>
      </c>
      <c r="AY109" s="53" cm="1">
        <f t="array" aca="1" ref="AY109" ca="1">AV109*CELL("contents",$Q109)</f>
        <v>0</v>
      </c>
      <c r="AZ109" s="2"/>
      <c r="BA109" s="2"/>
      <c r="BB109" s="2"/>
      <c r="BC109" s="2"/>
      <c r="BD109" s="2"/>
      <c r="BE109" s="2"/>
      <c r="BF109" s="4">
        <v>16</v>
      </c>
      <c r="BG109" s="2"/>
      <c r="BH109" s="2"/>
      <c r="BI109" s="2"/>
      <c r="BJ109" s="2"/>
      <c r="BK109" s="2"/>
      <c r="BL109" s="2">
        <f t="shared" si="134"/>
        <v>16</v>
      </c>
      <c r="BM109" s="51">
        <f t="shared" si="135"/>
        <v>0.10666666666666666</v>
      </c>
      <c r="BN109" s="53">
        <f>IF($G109="Labor Hours",AZ109*$K109*(1+$M109)*$ER109,AZ109)</f>
        <v>0</v>
      </c>
      <c r="BO109" s="53">
        <f>IF($G109="Labor Hours",BA109*$K109*(1+$M109)*$ER109,BA109)</f>
        <v>0</v>
      </c>
      <c r="BP109" s="53">
        <f>IF($G109="Labor Hours",BB109*$K109*(1+$M109)*$ER109,BB109)</f>
        <v>0</v>
      </c>
      <c r="BQ109" s="53">
        <f>IF($G109="Labor Hours",BC109*$K109*(1+$M109)*$ER109,BC109)</f>
        <v>0</v>
      </c>
      <c r="BR109" s="53">
        <f>IF($G109="Labor Hours",BD109*$K109*(1+$M109)*$ER109,BD109)</f>
        <v>0</v>
      </c>
      <c r="BS109" s="53">
        <f>IF($G109="Labor Hours",BE109*$K109*(1+$M109)*$ER109,BE109)</f>
        <v>0</v>
      </c>
      <c r="BT109" s="53">
        <f>IF($G109="Labor Hours",BF109*$K109*(1+$M109)*$ER109,BF109)</f>
        <v>1919.9705400000003</v>
      </c>
      <c r="BU109" s="53">
        <f>IF($G109="Labor Hours",BG109*$K109*(1+$M109)*$ER109,BG109)</f>
        <v>0</v>
      </c>
      <c r="BV109" s="53">
        <f>IF($G109="Labor Hours",BH109*$K109*(1+$M109)*$ER109,BH109)</f>
        <v>0</v>
      </c>
      <c r="BW109" s="53">
        <f>IF($G109="Labor Hours",BI109*$K109*(1+$M109)*$ER109,BI109)</f>
        <v>0</v>
      </c>
      <c r="BX109" s="53">
        <f>IF($G109="Labor Hours",BJ109*$K109*(1+$M109)*$ER109,BJ109)</f>
        <v>0</v>
      </c>
      <c r="BY109" s="53">
        <f>IF($G109="Labor Hours",BK109*$K109*(1+$M109)*$ER109,BK109)</f>
        <v>0</v>
      </c>
      <c r="BZ109" s="10">
        <f t="shared" si="136"/>
        <v>1919.9705400000003</v>
      </c>
      <c r="CA109" s="54">
        <f t="shared" si="137"/>
        <v>0</v>
      </c>
      <c r="CB109" s="10">
        <f t="shared" si="138"/>
        <v>1919.9705400000003</v>
      </c>
      <c r="CC109" s="53" cm="1">
        <f t="array" aca="1" ref="CC109" ca="1">BZ109*CELL("contents",$Q109)</f>
        <v>383.9941080000001</v>
      </c>
      <c r="CD109" s="53" cm="1">
        <f t="array" aca="1" ref="CD109" ca="1">CA109*CELL("contents",$Q109)</f>
        <v>0</v>
      </c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>
        <f t="shared" si="139"/>
        <v>0</v>
      </c>
      <c r="CR109" s="51">
        <f t="shared" si="140"/>
        <v>0</v>
      </c>
      <c r="CS109" s="53">
        <f>IF($G109="Labor Hours",CE109*$K109*(1+$M109)*$ES109,CE109)</f>
        <v>0</v>
      </c>
      <c r="CT109" s="53">
        <f>IF($G109="Labor Hours",CF109*$K109*(1+$M109)*$ES109,CF109)</f>
        <v>0</v>
      </c>
      <c r="CU109" s="53">
        <f>IF($G109="Labor Hours",CG109*$K109*(1+$M109)*$ES109,CG109)</f>
        <v>0</v>
      </c>
      <c r="CV109" s="53">
        <f>IF($G109="Labor Hours",CH109*$K109*(1+$M109)*$ES109,CH109)</f>
        <v>0</v>
      </c>
      <c r="CW109" s="53">
        <f>IF($G109="Labor Hours",CI109*$K109*(1+$M109)*$ES109,CI109)</f>
        <v>0</v>
      </c>
      <c r="CX109" s="53">
        <f>IF($G109="Labor Hours",CJ109*$K109*(1+$M109)*$ES109,CJ109)</f>
        <v>0</v>
      </c>
      <c r="CY109" s="53">
        <f>IF($G109="Labor Hours",CK109*$K109*(1+$M109)*$ES109,CK109)</f>
        <v>0</v>
      </c>
      <c r="CZ109" s="53">
        <f>IF($G109="Labor Hours",CL109*$K109*(1+$M109)*$ES109,CL109)</f>
        <v>0</v>
      </c>
      <c r="DA109" s="53">
        <f>IF($G109="Labor Hours",CM109*$K109*(1+$M109)*$ES109,CM109)</f>
        <v>0</v>
      </c>
      <c r="DB109" s="53">
        <f>IF($G109="Labor Hours",CN109*$K109*(1+$M109)*$ES109,CN109)</f>
        <v>0</v>
      </c>
      <c r="DC109" s="53">
        <f>IF($G109="Labor Hours",CO109*$K109*(1+$M109)*$ES109,CO109)</f>
        <v>0</v>
      </c>
      <c r="DD109" s="53">
        <f>IF($G109="Labor Hours",CP109*$K109*(1+$M109)*$ES109,CP109)</f>
        <v>0</v>
      </c>
      <c r="DE109" s="10">
        <f t="shared" si="141"/>
        <v>0</v>
      </c>
      <c r="DF109" s="54">
        <f t="shared" si="142"/>
        <v>0</v>
      </c>
      <c r="DG109" s="10">
        <f t="shared" si="143"/>
        <v>0</v>
      </c>
      <c r="DH109" s="53" cm="1">
        <f t="array" aca="1" ref="DH109" ca="1">DE109*CELL("contents",$Q109)</f>
        <v>0</v>
      </c>
      <c r="DI109" s="53" cm="1">
        <f t="array" aca="1" ref="DI109" ca="1">DF109*CELL("contents",$Q109)</f>
        <v>0</v>
      </c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>
        <f t="shared" si="144"/>
        <v>0</v>
      </c>
      <c r="DW109" s="51">
        <f t="shared" si="145"/>
        <v>0</v>
      </c>
      <c r="DX109" s="53">
        <f>IF($G109="Labor Hours",DJ109*$K109*(1+$M109)*$ET109,DJ109)</f>
        <v>0</v>
      </c>
      <c r="DY109" s="53">
        <f>IF($G109="Labor Hours",DK109*$K109*(1+$M109)*$ET109,DK109)</f>
        <v>0</v>
      </c>
      <c r="DZ109" s="53">
        <f>IF($G109="Labor Hours",DL109*$K109*(1+$M109)*$ET109,DL109)</f>
        <v>0</v>
      </c>
      <c r="EA109" s="53">
        <f>IF($G109="Labor Hours",DM109*$K109*(1+$M109)*$ET109,DM109)</f>
        <v>0</v>
      </c>
      <c r="EB109" s="53">
        <f>IF($G109="Labor Hours",DN109*$K109*(1+$M109)*$ET109,DN109)</f>
        <v>0</v>
      </c>
      <c r="EC109" s="53">
        <f>IF($G109="Labor Hours",DO109*$K109*(1+$M109)*$ET109,DO109)</f>
        <v>0</v>
      </c>
      <c r="ED109" s="53">
        <f>IF($G109="Labor Hours",DP109*$K109*(1+$M109)*$ET109,DP109)</f>
        <v>0</v>
      </c>
      <c r="EE109" s="53">
        <f>IF($G109="Labor Hours",DQ109*$K109*(1+$M109)*$ET109,DQ109)</f>
        <v>0</v>
      </c>
      <c r="EF109" s="53">
        <f>IF($G109="Labor Hours",DR109*$K109*(1+$M109)*$ET109,DR109)</f>
        <v>0</v>
      </c>
      <c r="EG109" s="53">
        <f>IF($G109="Labor Hours",DS109*$K109*(1+$M109)*$ET109,DS109)</f>
        <v>0</v>
      </c>
      <c r="EH109" s="53">
        <f>IF($G109="Labor Hours",DT109*$K109*(1+$M109)*$ET109,DT109)</f>
        <v>0</v>
      </c>
      <c r="EI109" s="53">
        <f>IF($G109="Labor Hours",DU109*$K109*(1+$M109)*$ET109,DU109)</f>
        <v>0</v>
      </c>
      <c r="EJ109" s="10">
        <f t="shared" si="146"/>
        <v>0</v>
      </c>
      <c r="EK109" s="54">
        <f t="shared" si="147"/>
        <v>0</v>
      </c>
      <c r="EL109" s="10">
        <f t="shared" si="148"/>
        <v>0</v>
      </c>
      <c r="EM109" s="53" cm="1">
        <f t="array" aca="1" ref="EM109" ca="1">EJ109*CELL("contents",$Q109)</f>
        <v>0</v>
      </c>
      <c r="EN109" s="53" cm="1">
        <f t="array" aca="1" ref="EN109" ca="1">EK109*CELL("contents",$Q109)</f>
        <v>0</v>
      </c>
      <c r="EO109" s="11">
        <f t="shared" si="149"/>
        <v>1919.9705400000003</v>
      </c>
      <c r="EP109" s="2">
        <v>1</v>
      </c>
      <c r="EQ109" s="2">
        <f t="shared" ref="EQ109:ET109" si="179">EP109*1.0215</f>
        <v>1.0215000000000001</v>
      </c>
      <c r="ER109" s="2">
        <f t="shared" si="179"/>
        <v>1.0434622500000001</v>
      </c>
      <c r="ES109" s="2">
        <f t="shared" si="179"/>
        <v>1.0658966883750003</v>
      </c>
      <c r="ET109" s="2">
        <f t="shared" si="179"/>
        <v>1.0888134671750629</v>
      </c>
      <c r="EU109" s="53">
        <f>IF($G109="Labor Hours",$K109*$AG109*EQ109,0)</f>
        <v>0</v>
      </c>
      <c r="EV109" s="53">
        <f t="shared" si="151"/>
        <v>1919.9705400000003</v>
      </c>
      <c r="EW109" s="69">
        <f>IF($G109="Labor Hours",$K109*$CQ109*ES109,0)</f>
        <v>0</v>
      </c>
      <c r="EX109" s="69">
        <f>IF($G109="Labor Hours",$K109*$DV109*ET109,0)</f>
        <v>0</v>
      </c>
      <c r="EY109" s="9">
        <f t="shared" si="153"/>
        <v>0</v>
      </c>
      <c r="EZ109" s="9">
        <f t="shared" si="128"/>
        <v>0</v>
      </c>
      <c r="FA109" s="9">
        <f t="shared" si="129"/>
        <v>0</v>
      </c>
      <c r="FB109" s="9">
        <f t="shared" si="130"/>
        <v>0</v>
      </c>
      <c r="FC109" t="s">
        <v>1540</v>
      </c>
    </row>
    <row r="110" spans="1:159" ht="25.5" x14ac:dyDescent="0.25">
      <c r="A110" s="2">
        <v>1.2</v>
      </c>
      <c r="B110" s="2" t="s">
        <v>378</v>
      </c>
      <c r="C110" s="4" t="s">
        <v>157</v>
      </c>
      <c r="D110" s="2" t="s">
        <v>379</v>
      </c>
      <c r="E110" s="33" t="s">
        <v>380</v>
      </c>
      <c r="F110" s="2"/>
      <c r="G110" s="4" t="s">
        <v>347</v>
      </c>
      <c r="H110" s="6" t="s">
        <v>347</v>
      </c>
      <c r="I110" s="4"/>
      <c r="J110" s="4" t="s">
        <v>268</v>
      </c>
      <c r="K110" s="75"/>
      <c r="L110" s="80">
        <v>1</v>
      </c>
      <c r="M110" s="56">
        <v>0</v>
      </c>
      <c r="N110" s="86">
        <v>0.53</v>
      </c>
      <c r="O110" s="6" t="s">
        <v>155</v>
      </c>
      <c r="P110" s="2" t="s">
        <v>352</v>
      </c>
      <c r="Q110" s="216">
        <f>VLOOKUP(P110,Contingencies!$A$2:$D$7,4,FALSE)</f>
        <v>0.2</v>
      </c>
      <c r="R110" s="53">
        <f t="shared" si="111"/>
        <v>2056.6</v>
      </c>
      <c r="S110" s="67">
        <f t="shared" si="112"/>
        <v>0</v>
      </c>
      <c r="T110" s="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f>IF(G110="Labor Hours",SUM(U110:AF110),0)</f>
        <v>0</v>
      </c>
      <c r="AH110" s="51">
        <f t="shared" si="131"/>
        <v>0</v>
      </c>
      <c r="AI110" s="53">
        <f>IF($G110="Labor Hours",U110*$K110*(1+$M110)*$EQ110,U110)</f>
        <v>0</v>
      </c>
      <c r="AJ110" s="53">
        <f>IF($G110="Labor Hours",V110*$K110*(1+$M110)*$EQ110,V110)</f>
        <v>0</v>
      </c>
      <c r="AK110" s="53">
        <f>IF($G110="Labor Hours",W110*$K110*(1+$M110)*$EQ110,W110)</f>
        <v>0</v>
      </c>
      <c r="AL110" s="53">
        <f>IF($G110="Labor Hours",X110*$K110*(1+$M110)*$EQ110,X110)</f>
        <v>0</v>
      </c>
      <c r="AM110" s="53">
        <f>IF($G110="Labor Hours",Y110*$K110*(1+$M110)*$EQ110,Y110)</f>
        <v>0</v>
      </c>
      <c r="AN110" s="53">
        <f>IF($G110="Labor Hours",Z110*$K110*(1+$M110)*$EQ110,Z110)</f>
        <v>0</v>
      </c>
      <c r="AO110" s="53">
        <f>IF($G110="Labor Hours",AA110*$K110*(1+$M110)*$EQ110,AA110)</f>
        <v>0</v>
      </c>
      <c r="AP110" s="53">
        <f>IF($G110="Labor Hours",AB110*$K110*(1+$M110)*$EQ110,AB110)</f>
        <v>0</v>
      </c>
      <c r="AQ110" s="53">
        <f>IF($G110="Labor Hours",AC110*$K110*(1+$M110)*$EQ110,AC110)</f>
        <v>0</v>
      </c>
      <c r="AR110" s="53">
        <f>IF($G110="Labor Hours",AD110*$K110*(1+$M110)*$EQ110,AD110)</f>
        <v>0</v>
      </c>
      <c r="AS110" s="53">
        <f>IF($G110="Labor Hours",AE110*$K110*(1+$M110)*$EQ110,AE110)</f>
        <v>0</v>
      </c>
      <c r="AT110" s="53">
        <f>IF($G110="Labor Hours",AF110*$K110*(1+$M110)*$EQ110,AF110)</f>
        <v>0</v>
      </c>
      <c r="AU110" s="10">
        <f t="shared" si="132"/>
        <v>0</v>
      </c>
      <c r="AV110" s="54">
        <f>IF(G110="CapEx",0,AU110*N110)</f>
        <v>0</v>
      </c>
      <c r="AW110" s="10">
        <f t="shared" si="133"/>
        <v>0</v>
      </c>
      <c r="AX110" s="53" cm="1">
        <f t="array" aca="1" ref="AX110" ca="1">AU110*CELL("contents",$Q110)</f>
        <v>0</v>
      </c>
      <c r="AY110" s="53" cm="1">
        <f t="array" aca="1" ref="AY110" ca="1">AV110*CELL("contents",$Q110)</f>
        <v>0</v>
      </c>
      <c r="AZ110" s="2"/>
      <c r="BA110" s="2"/>
      <c r="BB110" s="2"/>
      <c r="BC110" s="2"/>
      <c r="BD110" s="2"/>
      <c r="BE110" s="2"/>
      <c r="BF110" s="4">
        <v>10283</v>
      </c>
      <c r="BG110" s="2"/>
      <c r="BH110" s="2"/>
      <c r="BI110" s="2"/>
      <c r="BJ110" s="2"/>
      <c r="BK110" s="2"/>
      <c r="BL110" s="2">
        <f t="shared" si="134"/>
        <v>0</v>
      </c>
      <c r="BM110" s="51">
        <f t="shared" si="135"/>
        <v>0</v>
      </c>
      <c r="BN110" s="53">
        <f>IF($G110="Labor Hours",AZ110*$K110*(1+$M110)*$ER110,AZ110)</f>
        <v>0</v>
      </c>
      <c r="BO110" s="53">
        <f>IF($G110="Labor Hours",BA110*$K110*(1+$M110)*$ER110,BA110)</f>
        <v>0</v>
      </c>
      <c r="BP110" s="53">
        <f>IF($G110="Labor Hours",BB110*$K110*(1+$M110)*$ER110,BB110)</f>
        <v>0</v>
      </c>
      <c r="BQ110" s="53">
        <f>IF($G110="Labor Hours",BC110*$K110*(1+$M110)*$ER110,BC110)</f>
        <v>0</v>
      </c>
      <c r="BR110" s="53">
        <f>IF($G110="Labor Hours",BD110*$K110*(1+$M110)*$ER110,BD110)</f>
        <v>0</v>
      </c>
      <c r="BS110" s="53">
        <f>IF($G110="Labor Hours",BE110*$K110*(1+$M110)*$ER110,BE110)</f>
        <v>0</v>
      </c>
      <c r="BT110" s="53">
        <f>IF($G110="Labor Hours",BF110*$K110*(1+$M110)*$ER110,BF110)</f>
        <v>10283</v>
      </c>
      <c r="BU110" s="53">
        <f>IF($G110="Labor Hours",BG110*$K110*(1+$M110)*$ER110,BG110)</f>
        <v>0</v>
      </c>
      <c r="BV110" s="53">
        <f>IF($G110="Labor Hours",BH110*$K110*(1+$M110)*$ER110,BH110)</f>
        <v>0</v>
      </c>
      <c r="BW110" s="53">
        <f>IF($G110="Labor Hours",BI110*$K110*(1+$M110)*$ER110,BI110)</f>
        <v>0</v>
      </c>
      <c r="BX110" s="53">
        <f>IF($G110="Labor Hours",BJ110*$K110*(1+$M110)*$ER110,BJ110)</f>
        <v>0</v>
      </c>
      <c r="BY110" s="53">
        <f>IF($G110="Labor Hours",BK110*$K110*(1+$M110)*$ER110,BK110)</f>
        <v>0</v>
      </c>
      <c r="BZ110" s="10">
        <f t="shared" si="136"/>
        <v>10283</v>
      </c>
      <c r="CA110" s="54">
        <f t="shared" si="137"/>
        <v>0</v>
      </c>
      <c r="CB110" s="10">
        <f t="shared" si="138"/>
        <v>10283</v>
      </c>
      <c r="CC110" s="53" cm="1">
        <f t="array" aca="1" ref="CC110" ca="1">BZ110*CELL("contents",$Q110)</f>
        <v>2056.6</v>
      </c>
      <c r="CD110" s="53" cm="1">
        <f t="array" aca="1" ref="CD110" ca="1">CA110*CELL("contents",$Q110)</f>
        <v>0</v>
      </c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>
        <f t="shared" si="139"/>
        <v>0</v>
      </c>
      <c r="CR110" s="51">
        <f t="shared" si="140"/>
        <v>0</v>
      </c>
      <c r="CS110" s="53">
        <f>IF($G110="Labor Hours",CE110*$K110*(1+$M110)*$ES110,CE110)</f>
        <v>0</v>
      </c>
      <c r="CT110" s="53">
        <f>IF($G110="Labor Hours",CF110*$K110*(1+$M110)*$ES110,CF110)</f>
        <v>0</v>
      </c>
      <c r="CU110" s="53">
        <f>IF($G110="Labor Hours",CG110*$K110*(1+$M110)*$ES110,CG110)</f>
        <v>0</v>
      </c>
      <c r="CV110" s="53">
        <f>IF($G110="Labor Hours",CH110*$K110*(1+$M110)*$ES110,CH110)</f>
        <v>0</v>
      </c>
      <c r="CW110" s="53">
        <f>IF($G110="Labor Hours",CI110*$K110*(1+$M110)*$ES110,CI110)</f>
        <v>0</v>
      </c>
      <c r="CX110" s="53">
        <f>IF($G110="Labor Hours",CJ110*$K110*(1+$M110)*$ES110,CJ110)</f>
        <v>0</v>
      </c>
      <c r="CY110" s="53">
        <f>IF($G110="Labor Hours",CK110*$K110*(1+$M110)*$ES110,CK110)</f>
        <v>0</v>
      </c>
      <c r="CZ110" s="53">
        <f>IF($G110="Labor Hours",CL110*$K110*(1+$M110)*$ES110,CL110)</f>
        <v>0</v>
      </c>
      <c r="DA110" s="53">
        <f>IF($G110="Labor Hours",CM110*$K110*(1+$M110)*$ES110,CM110)</f>
        <v>0</v>
      </c>
      <c r="DB110" s="53">
        <f>IF($G110="Labor Hours",CN110*$K110*(1+$M110)*$ES110,CN110)</f>
        <v>0</v>
      </c>
      <c r="DC110" s="53">
        <f>IF($G110="Labor Hours",CO110*$K110*(1+$M110)*$ES110,CO110)</f>
        <v>0</v>
      </c>
      <c r="DD110" s="53">
        <f>IF($G110="Labor Hours",CP110*$K110*(1+$M110)*$ES110,CP110)</f>
        <v>0</v>
      </c>
      <c r="DE110" s="10">
        <f t="shared" si="141"/>
        <v>0</v>
      </c>
      <c r="DF110" s="54">
        <f t="shared" si="142"/>
        <v>0</v>
      </c>
      <c r="DG110" s="10">
        <f t="shared" si="143"/>
        <v>0</v>
      </c>
      <c r="DH110" s="53" cm="1">
        <f t="array" aca="1" ref="DH110" ca="1">DE110*CELL("contents",$Q110)</f>
        <v>0</v>
      </c>
      <c r="DI110" s="53" cm="1">
        <f t="array" aca="1" ref="DI110" ca="1">DF110*CELL("contents",$Q110)</f>
        <v>0</v>
      </c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>
        <f t="shared" si="144"/>
        <v>0</v>
      </c>
      <c r="DW110" s="51">
        <f t="shared" si="145"/>
        <v>0</v>
      </c>
      <c r="DX110" s="53">
        <f>IF($G110="Labor Hours",DJ110*$K110*(1+$M110)*$ET110,DJ110)</f>
        <v>0</v>
      </c>
      <c r="DY110" s="53">
        <f>IF($G110="Labor Hours",DK110*$K110*(1+$M110)*$ET110,DK110)</f>
        <v>0</v>
      </c>
      <c r="DZ110" s="53">
        <f>IF($G110="Labor Hours",DL110*$K110*(1+$M110)*$ET110,DL110)</f>
        <v>0</v>
      </c>
      <c r="EA110" s="53">
        <f>IF($G110="Labor Hours",DM110*$K110*(1+$M110)*$ET110,DM110)</f>
        <v>0</v>
      </c>
      <c r="EB110" s="53">
        <f>IF($G110="Labor Hours",DN110*$K110*(1+$M110)*$ET110,DN110)</f>
        <v>0</v>
      </c>
      <c r="EC110" s="53">
        <f>IF($G110="Labor Hours",DO110*$K110*(1+$M110)*$ET110,DO110)</f>
        <v>0</v>
      </c>
      <c r="ED110" s="53">
        <f>IF($G110="Labor Hours",DP110*$K110*(1+$M110)*$ET110,DP110)</f>
        <v>0</v>
      </c>
      <c r="EE110" s="53">
        <f>IF($G110="Labor Hours",DQ110*$K110*(1+$M110)*$ET110,DQ110)</f>
        <v>0</v>
      </c>
      <c r="EF110" s="53">
        <f>IF($G110="Labor Hours",DR110*$K110*(1+$M110)*$ET110,DR110)</f>
        <v>0</v>
      </c>
      <c r="EG110" s="53">
        <f>IF($G110="Labor Hours",DS110*$K110*(1+$M110)*$ET110,DS110)</f>
        <v>0</v>
      </c>
      <c r="EH110" s="53">
        <f>IF($G110="Labor Hours",DT110*$K110*(1+$M110)*$ET110,DT110)</f>
        <v>0</v>
      </c>
      <c r="EI110" s="53">
        <f>IF($G110="Labor Hours",DU110*$K110*(1+$M110)*$ET110,DU110)</f>
        <v>0</v>
      </c>
      <c r="EJ110" s="10">
        <f t="shared" si="146"/>
        <v>0</v>
      </c>
      <c r="EK110" s="54">
        <f t="shared" si="147"/>
        <v>0</v>
      </c>
      <c r="EL110" s="10">
        <f t="shared" si="148"/>
        <v>0</v>
      </c>
      <c r="EM110" s="53" cm="1">
        <f t="array" aca="1" ref="EM110" ca="1">EJ110*CELL("contents",$Q110)</f>
        <v>0</v>
      </c>
      <c r="EN110" s="53" cm="1">
        <f t="array" aca="1" ref="EN110" ca="1">EK110*CELL("contents",$Q110)</f>
        <v>0</v>
      </c>
      <c r="EO110" s="11">
        <f t="shared" si="149"/>
        <v>10283</v>
      </c>
      <c r="EP110" s="2">
        <v>1</v>
      </c>
      <c r="EQ110" s="2">
        <f t="shared" ref="EQ110:ET110" si="180">EP110*1.0215</f>
        <v>1.0215000000000001</v>
      </c>
      <c r="ER110" s="2">
        <f t="shared" si="180"/>
        <v>1.0434622500000001</v>
      </c>
      <c r="ES110" s="2">
        <f t="shared" si="180"/>
        <v>1.0658966883750003</v>
      </c>
      <c r="ET110" s="2">
        <f t="shared" si="180"/>
        <v>1.0888134671750629</v>
      </c>
      <c r="EU110" s="53">
        <f>IF($G110="Labor Hours",$K110*$AG110*EQ110,0)</f>
        <v>0</v>
      </c>
      <c r="EV110" s="53">
        <f t="shared" si="151"/>
        <v>0</v>
      </c>
      <c r="EW110" s="69">
        <f>IF($G110="Labor Hours",$K110*$CQ110*ES110,0)</f>
        <v>0</v>
      </c>
      <c r="EX110" s="69">
        <f>IF($G110="Labor Hours",$K110*$DV110*ET110,0)</f>
        <v>0</v>
      </c>
      <c r="EY110" s="9">
        <f t="shared" si="153"/>
        <v>0</v>
      </c>
      <c r="EZ110" s="9">
        <f t="shared" si="128"/>
        <v>0</v>
      </c>
      <c r="FA110" s="9">
        <f t="shared" si="129"/>
        <v>0</v>
      </c>
      <c r="FB110" s="9">
        <f t="shared" si="130"/>
        <v>0</v>
      </c>
      <c r="FC110" t="s">
        <v>1540</v>
      </c>
    </row>
    <row r="111" spans="1:159" x14ac:dyDescent="0.25">
      <c r="A111" s="2">
        <v>1.2</v>
      </c>
      <c r="B111" s="2" t="s">
        <v>381</v>
      </c>
      <c r="C111" s="4" t="s">
        <v>157</v>
      </c>
      <c r="D111" s="2" t="s">
        <v>382</v>
      </c>
      <c r="E111" s="13" t="s">
        <v>383</v>
      </c>
      <c r="F111" s="2" t="s">
        <v>384</v>
      </c>
      <c r="G111" s="4" t="s">
        <v>151</v>
      </c>
      <c r="H111" s="6" t="s">
        <v>163</v>
      </c>
      <c r="I111" s="4" t="s">
        <v>159</v>
      </c>
      <c r="J111" s="7" t="s">
        <v>154</v>
      </c>
      <c r="K111" s="75">
        <v>115</v>
      </c>
      <c r="L111" s="81">
        <v>115</v>
      </c>
      <c r="M111" s="56">
        <v>0</v>
      </c>
      <c r="N111" s="86">
        <v>0</v>
      </c>
      <c r="O111" s="6" t="s">
        <v>155</v>
      </c>
      <c r="P111" s="2" t="s">
        <v>352</v>
      </c>
      <c r="Q111" s="216">
        <f>VLOOKUP(P111,Contingencies!$A$2:$D$7,4,FALSE)</f>
        <v>0.2</v>
      </c>
      <c r="R111" s="53">
        <f t="shared" si="111"/>
        <v>959.98527000000013</v>
      </c>
      <c r="S111" s="67">
        <f t="shared" si="112"/>
        <v>0</v>
      </c>
      <c r="T111" s="4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f>IF(G111="Labor Hours",SUM(U111:AF111),0)</f>
        <v>0</v>
      </c>
      <c r="AH111" s="51">
        <f t="shared" si="131"/>
        <v>0</v>
      </c>
      <c r="AI111" s="53">
        <f>IF($G111="Labor Hours",U111*$K111*(1+$M111)*$EQ111,U111)</f>
        <v>0</v>
      </c>
      <c r="AJ111" s="53">
        <f>IF($G111="Labor Hours",V111*$K111*(1+$M111)*$EQ111,V111)</f>
        <v>0</v>
      </c>
      <c r="AK111" s="53">
        <f>IF($G111="Labor Hours",W111*$K111*(1+$M111)*$EQ111,W111)</f>
        <v>0</v>
      </c>
      <c r="AL111" s="53">
        <f>IF($G111="Labor Hours",X111*$K111*(1+$M111)*$EQ111,X111)</f>
        <v>0</v>
      </c>
      <c r="AM111" s="53">
        <f>IF($G111="Labor Hours",Y111*$K111*(1+$M111)*$EQ111,Y111)</f>
        <v>0</v>
      </c>
      <c r="AN111" s="53">
        <f>IF($G111="Labor Hours",Z111*$K111*(1+$M111)*$EQ111,Z111)</f>
        <v>0</v>
      </c>
      <c r="AO111" s="53">
        <f>IF($G111="Labor Hours",AA111*$K111*(1+$M111)*$EQ111,AA111)</f>
        <v>0</v>
      </c>
      <c r="AP111" s="53">
        <f>IF($G111="Labor Hours",AB111*$K111*(1+$M111)*$EQ111,AB111)</f>
        <v>0</v>
      </c>
      <c r="AQ111" s="53">
        <f>IF($G111="Labor Hours",AC111*$K111*(1+$M111)*$EQ111,AC111)</f>
        <v>0</v>
      </c>
      <c r="AR111" s="53">
        <f>IF($G111="Labor Hours",AD111*$K111*(1+$M111)*$EQ111,AD111)</f>
        <v>0</v>
      </c>
      <c r="AS111" s="53">
        <f>IF($G111="Labor Hours",AE111*$K111*(1+$M111)*$EQ111,AE111)</f>
        <v>0</v>
      </c>
      <c r="AT111" s="53">
        <f>IF($G111="Labor Hours",AF111*$K111*(1+$M111)*$EQ111,AF111)</f>
        <v>0</v>
      </c>
      <c r="AU111" s="10">
        <f t="shared" si="132"/>
        <v>0</v>
      </c>
      <c r="AV111" s="54">
        <f>IF(G111="CapEx",0,AU111*N111)</f>
        <v>0</v>
      </c>
      <c r="AW111" s="10">
        <f t="shared" si="133"/>
        <v>0</v>
      </c>
      <c r="AX111" s="53" cm="1">
        <f t="array" aca="1" ref="AX111" ca="1">AU111*CELL("contents",$Q111)</f>
        <v>0</v>
      </c>
      <c r="AY111" s="53" cm="1">
        <f t="array" aca="1" ref="AY111" ca="1">AV111*CELL("contents",$Q111)</f>
        <v>0</v>
      </c>
      <c r="AZ111" s="2"/>
      <c r="BA111" s="2"/>
      <c r="BB111" s="2"/>
      <c r="BC111" s="2"/>
      <c r="BD111" s="4">
        <v>40</v>
      </c>
      <c r="BE111" s="4"/>
      <c r="BF111" s="2"/>
      <c r="BG111" s="2"/>
      <c r="BH111" s="2"/>
      <c r="BI111" s="2"/>
      <c r="BJ111" s="2"/>
      <c r="BK111" s="2"/>
      <c r="BL111" s="2">
        <f t="shared" si="134"/>
        <v>40</v>
      </c>
      <c r="BM111" s="51">
        <f t="shared" si="135"/>
        <v>0.26666666666666666</v>
      </c>
      <c r="BN111" s="53">
        <f>IF($G111="Labor Hours",AZ111*$K111*(1+$M111)*$ER111,AZ111)</f>
        <v>0</v>
      </c>
      <c r="BO111" s="53">
        <f>IF($G111="Labor Hours",BA111*$K111*(1+$M111)*$ER111,BA111)</f>
        <v>0</v>
      </c>
      <c r="BP111" s="53">
        <f>IF($G111="Labor Hours",BB111*$K111*(1+$M111)*$ER111,BB111)</f>
        <v>0</v>
      </c>
      <c r="BQ111" s="53">
        <f>IF($G111="Labor Hours",BC111*$K111*(1+$M111)*$ER111,BC111)</f>
        <v>0</v>
      </c>
      <c r="BR111" s="53">
        <f>IF($G111="Labor Hours",BD111*$K111*(1+$M111)*$ER111,BD111)</f>
        <v>4799.9263500000006</v>
      </c>
      <c r="BS111" s="53">
        <f>IF($G111="Labor Hours",BE111*$K111*(1+$M111)*$ER111,BE111)</f>
        <v>0</v>
      </c>
      <c r="BT111" s="53">
        <f>IF($G111="Labor Hours",BF111*$K111*(1+$M111)*$ER111,BF111)</f>
        <v>0</v>
      </c>
      <c r="BU111" s="53">
        <f>IF($G111="Labor Hours",BG111*$K111*(1+$M111)*$ER111,BG111)</f>
        <v>0</v>
      </c>
      <c r="BV111" s="53">
        <f>IF($G111="Labor Hours",BH111*$K111*(1+$M111)*$ER111,BH111)</f>
        <v>0</v>
      </c>
      <c r="BW111" s="53">
        <f>IF($G111="Labor Hours",BI111*$K111*(1+$M111)*$ER111,BI111)</f>
        <v>0</v>
      </c>
      <c r="BX111" s="53">
        <f>IF($G111="Labor Hours",BJ111*$K111*(1+$M111)*$ER111,BJ111)</f>
        <v>0</v>
      </c>
      <c r="BY111" s="53">
        <f>IF($G111="Labor Hours",BK111*$K111*(1+$M111)*$ER111,BK111)</f>
        <v>0</v>
      </c>
      <c r="BZ111" s="10">
        <f t="shared" si="136"/>
        <v>4799.9263500000006</v>
      </c>
      <c r="CA111" s="54">
        <f t="shared" si="137"/>
        <v>0</v>
      </c>
      <c r="CB111" s="10">
        <f t="shared" si="138"/>
        <v>4799.9263500000006</v>
      </c>
      <c r="CC111" s="53" cm="1">
        <f t="array" aca="1" ref="CC111" ca="1">BZ111*CELL("contents",$Q111)</f>
        <v>959.98527000000013</v>
      </c>
      <c r="CD111" s="53" cm="1">
        <f t="array" aca="1" ref="CD111" ca="1">CA111*CELL("contents",$Q111)</f>
        <v>0</v>
      </c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>
        <f t="shared" si="139"/>
        <v>0</v>
      </c>
      <c r="CR111" s="51">
        <f t="shared" si="140"/>
        <v>0</v>
      </c>
      <c r="CS111" s="53">
        <f>IF($G111="Labor Hours",CE111*$K111*(1+$M111)*$ES111,CE111)</f>
        <v>0</v>
      </c>
      <c r="CT111" s="53">
        <f>IF($G111="Labor Hours",CF111*$K111*(1+$M111)*$ES111,CF111)</f>
        <v>0</v>
      </c>
      <c r="CU111" s="53">
        <f>IF($G111="Labor Hours",CG111*$K111*(1+$M111)*$ES111,CG111)</f>
        <v>0</v>
      </c>
      <c r="CV111" s="53">
        <f>IF($G111="Labor Hours",CH111*$K111*(1+$M111)*$ES111,CH111)</f>
        <v>0</v>
      </c>
      <c r="CW111" s="53">
        <f>IF($G111="Labor Hours",CI111*$K111*(1+$M111)*$ES111,CI111)</f>
        <v>0</v>
      </c>
      <c r="CX111" s="53">
        <f>IF($G111="Labor Hours",CJ111*$K111*(1+$M111)*$ES111,CJ111)</f>
        <v>0</v>
      </c>
      <c r="CY111" s="53">
        <f>IF($G111="Labor Hours",CK111*$K111*(1+$M111)*$ES111,CK111)</f>
        <v>0</v>
      </c>
      <c r="CZ111" s="53">
        <f>IF($G111="Labor Hours",CL111*$K111*(1+$M111)*$ES111,CL111)</f>
        <v>0</v>
      </c>
      <c r="DA111" s="53">
        <f>IF($G111="Labor Hours",CM111*$K111*(1+$M111)*$ES111,CM111)</f>
        <v>0</v>
      </c>
      <c r="DB111" s="53">
        <f>IF($G111="Labor Hours",CN111*$K111*(1+$M111)*$ES111,CN111)</f>
        <v>0</v>
      </c>
      <c r="DC111" s="53">
        <f>IF($G111="Labor Hours",CO111*$K111*(1+$M111)*$ES111,CO111)</f>
        <v>0</v>
      </c>
      <c r="DD111" s="53">
        <f>IF($G111="Labor Hours",CP111*$K111*(1+$M111)*$ES111,CP111)</f>
        <v>0</v>
      </c>
      <c r="DE111" s="10">
        <f t="shared" si="141"/>
        <v>0</v>
      </c>
      <c r="DF111" s="54">
        <f t="shared" si="142"/>
        <v>0</v>
      </c>
      <c r="DG111" s="10">
        <f t="shared" si="143"/>
        <v>0</v>
      </c>
      <c r="DH111" s="53" cm="1">
        <f t="array" aca="1" ref="DH111" ca="1">DE111*CELL("contents",$Q111)</f>
        <v>0</v>
      </c>
      <c r="DI111" s="53" cm="1">
        <f t="array" aca="1" ref="DI111" ca="1">DF111*CELL("contents",$Q111)</f>
        <v>0</v>
      </c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>
        <f t="shared" si="144"/>
        <v>0</v>
      </c>
      <c r="DW111" s="51">
        <f t="shared" si="145"/>
        <v>0</v>
      </c>
      <c r="DX111" s="53">
        <f>IF($G111="Labor Hours",DJ111*$K111*(1+$M111)*$ET111,DJ111)</f>
        <v>0</v>
      </c>
      <c r="DY111" s="53">
        <f>IF($G111="Labor Hours",DK111*$K111*(1+$M111)*$ET111,DK111)</f>
        <v>0</v>
      </c>
      <c r="DZ111" s="53">
        <f>IF($G111="Labor Hours",DL111*$K111*(1+$M111)*$ET111,DL111)</f>
        <v>0</v>
      </c>
      <c r="EA111" s="53">
        <f>IF($G111="Labor Hours",DM111*$K111*(1+$M111)*$ET111,DM111)</f>
        <v>0</v>
      </c>
      <c r="EB111" s="53">
        <f>IF($G111="Labor Hours",DN111*$K111*(1+$M111)*$ET111,DN111)</f>
        <v>0</v>
      </c>
      <c r="EC111" s="53">
        <f>IF($G111="Labor Hours",DO111*$K111*(1+$M111)*$ET111,DO111)</f>
        <v>0</v>
      </c>
      <c r="ED111" s="53">
        <f>IF($G111="Labor Hours",DP111*$K111*(1+$M111)*$ET111,DP111)</f>
        <v>0</v>
      </c>
      <c r="EE111" s="53">
        <f>IF($G111="Labor Hours",DQ111*$K111*(1+$M111)*$ET111,DQ111)</f>
        <v>0</v>
      </c>
      <c r="EF111" s="53">
        <f>IF($G111="Labor Hours",DR111*$K111*(1+$M111)*$ET111,DR111)</f>
        <v>0</v>
      </c>
      <c r="EG111" s="53">
        <f>IF($G111="Labor Hours",DS111*$K111*(1+$M111)*$ET111,DS111)</f>
        <v>0</v>
      </c>
      <c r="EH111" s="53">
        <f>IF($G111="Labor Hours",DT111*$K111*(1+$M111)*$ET111,DT111)</f>
        <v>0</v>
      </c>
      <c r="EI111" s="53">
        <f>IF($G111="Labor Hours",DU111*$K111*(1+$M111)*$ET111,DU111)</f>
        <v>0</v>
      </c>
      <c r="EJ111" s="10">
        <f t="shared" si="146"/>
        <v>0</v>
      </c>
      <c r="EK111" s="54">
        <f t="shared" si="147"/>
        <v>0</v>
      </c>
      <c r="EL111" s="10">
        <f t="shared" si="148"/>
        <v>0</v>
      </c>
      <c r="EM111" s="53" cm="1">
        <f t="array" aca="1" ref="EM111" ca="1">EJ111*CELL("contents",$Q111)</f>
        <v>0</v>
      </c>
      <c r="EN111" s="53" cm="1">
        <f t="array" aca="1" ref="EN111" ca="1">EK111*CELL("contents",$Q111)</f>
        <v>0</v>
      </c>
      <c r="EO111" s="11">
        <f t="shared" si="149"/>
        <v>4799.9263500000006</v>
      </c>
      <c r="EP111" s="2">
        <v>1</v>
      </c>
      <c r="EQ111" s="2">
        <f t="shared" ref="EQ111:ET111" si="181">EP111*1.0215</f>
        <v>1.0215000000000001</v>
      </c>
      <c r="ER111" s="2">
        <f t="shared" si="181"/>
        <v>1.0434622500000001</v>
      </c>
      <c r="ES111" s="2">
        <f t="shared" si="181"/>
        <v>1.0658966883750003</v>
      </c>
      <c r="ET111" s="2">
        <f t="shared" si="181"/>
        <v>1.0888134671750629</v>
      </c>
      <c r="EU111" s="53">
        <f>IF($G111="Labor Hours",$K111*$AG111*EQ111,0)</f>
        <v>0</v>
      </c>
      <c r="EV111" s="53">
        <f t="shared" si="151"/>
        <v>4799.9263500000006</v>
      </c>
      <c r="EW111" s="69">
        <f>IF($G111="Labor Hours",$K111*$CQ111*ES111,0)</f>
        <v>0</v>
      </c>
      <c r="EX111" s="69">
        <f>IF($G111="Labor Hours",$K111*$DV111*ET111,0)</f>
        <v>0</v>
      </c>
      <c r="EY111" s="9">
        <f t="shared" si="153"/>
        <v>0</v>
      </c>
      <c r="EZ111" s="9">
        <f t="shared" si="128"/>
        <v>0</v>
      </c>
      <c r="FA111" s="9">
        <f t="shared" si="129"/>
        <v>0</v>
      </c>
      <c r="FB111" s="9">
        <f t="shared" si="130"/>
        <v>0</v>
      </c>
      <c r="FC111" t="s">
        <v>1536</v>
      </c>
    </row>
    <row r="112" spans="1:159" x14ac:dyDescent="0.25">
      <c r="A112" s="2">
        <v>1.2</v>
      </c>
      <c r="B112" s="2" t="s">
        <v>381</v>
      </c>
      <c r="C112" s="4" t="s">
        <v>157</v>
      </c>
      <c r="D112" s="2" t="s">
        <v>382</v>
      </c>
      <c r="E112" s="13" t="s">
        <v>383</v>
      </c>
      <c r="F112" s="2" t="s">
        <v>385</v>
      </c>
      <c r="G112" s="4" t="s">
        <v>347</v>
      </c>
      <c r="H112" s="6" t="s">
        <v>347</v>
      </c>
      <c r="I112" s="4"/>
      <c r="J112" s="4" t="s">
        <v>154</v>
      </c>
      <c r="K112" s="75"/>
      <c r="L112" s="80">
        <v>1</v>
      </c>
      <c r="M112" s="56">
        <v>0</v>
      </c>
      <c r="N112" s="86">
        <v>0.53</v>
      </c>
      <c r="O112" s="6" t="s">
        <v>155</v>
      </c>
      <c r="P112" s="2" t="s">
        <v>352</v>
      </c>
      <c r="Q112" s="216">
        <f>VLOOKUP(P112,Contingencies!$A$2:$D$7,4,FALSE)</f>
        <v>0.2</v>
      </c>
      <c r="R112" s="53">
        <f t="shared" si="111"/>
        <v>500</v>
      </c>
      <c r="S112" s="67">
        <f t="shared" si="112"/>
        <v>0</v>
      </c>
      <c r="T112" s="4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f>IF(G112="Labor Hours",SUM(U112:AF112),0)</f>
        <v>0</v>
      </c>
      <c r="AH112" s="51">
        <f t="shared" si="131"/>
        <v>0</v>
      </c>
      <c r="AI112" s="53">
        <f>IF($G112="Labor Hours",U112*$K112*(1+$M112)*$EQ112,U112)</f>
        <v>0</v>
      </c>
      <c r="AJ112" s="53">
        <f>IF($G112="Labor Hours",V112*$K112*(1+$M112)*$EQ112,V112)</f>
        <v>0</v>
      </c>
      <c r="AK112" s="53">
        <f>IF($G112="Labor Hours",W112*$K112*(1+$M112)*$EQ112,W112)</f>
        <v>0</v>
      </c>
      <c r="AL112" s="53">
        <f>IF($G112="Labor Hours",X112*$K112*(1+$M112)*$EQ112,X112)</f>
        <v>0</v>
      </c>
      <c r="AM112" s="53">
        <f>IF($G112="Labor Hours",Y112*$K112*(1+$M112)*$EQ112,Y112)</f>
        <v>0</v>
      </c>
      <c r="AN112" s="53">
        <f>IF($G112="Labor Hours",Z112*$K112*(1+$M112)*$EQ112,Z112)</f>
        <v>0</v>
      </c>
      <c r="AO112" s="53">
        <f>IF($G112="Labor Hours",AA112*$K112*(1+$M112)*$EQ112,AA112)</f>
        <v>0</v>
      </c>
      <c r="AP112" s="53">
        <f>IF($G112="Labor Hours",AB112*$K112*(1+$M112)*$EQ112,AB112)</f>
        <v>0</v>
      </c>
      <c r="AQ112" s="53">
        <f>IF($G112="Labor Hours",AC112*$K112*(1+$M112)*$EQ112,AC112)</f>
        <v>0</v>
      </c>
      <c r="AR112" s="53">
        <f>IF($G112="Labor Hours",AD112*$K112*(1+$M112)*$EQ112,AD112)</f>
        <v>0</v>
      </c>
      <c r="AS112" s="53">
        <f>IF($G112="Labor Hours",AE112*$K112*(1+$M112)*$EQ112,AE112)</f>
        <v>0</v>
      </c>
      <c r="AT112" s="53">
        <f>IF($G112="Labor Hours",AF112*$K112*(1+$M112)*$EQ112,AF112)</f>
        <v>0</v>
      </c>
      <c r="AU112" s="10">
        <f t="shared" si="132"/>
        <v>0</v>
      </c>
      <c r="AV112" s="54">
        <f>IF(G112="CapEx",0,AU112*N112)</f>
        <v>0</v>
      </c>
      <c r="AW112" s="10">
        <f t="shared" si="133"/>
        <v>0</v>
      </c>
      <c r="AX112" s="53" cm="1">
        <f t="array" aca="1" ref="AX112" ca="1">AU112*CELL("contents",$Q112)</f>
        <v>0</v>
      </c>
      <c r="AY112" s="53" cm="1">
        <f t="array" aca="1" ref="AY112" ca="1">AV112*CELL("contents",$Q112)</f>
        <v>0</v>
      </c>
      <c r="AZ112" s="2"/>
      <c r="BA112" s="2"/>
      <c r="BB112" s="2"/>
      <c r="BC112" s="2"/>
      <c r="BD112" s="4">
        <v>2500</v>
      </c>
      <c r="BE112" s="4"/>
      <c r="BF112" s="2"/>
      <c r="BG112" s="2"/>
      <c r="BH112" s="2"/>
      <c r="BI112" s="2"/>
      <c r="BJ112" s="2"/>
      <c r="BK112" s="2"/>
      <c r="BL112" s="2">
        <f t="shared" si="134"/>
        <v>0</v>
      </c>
      <c r="BM112" s="51">
        <f t="shared" si="135"/>
        <v>0</v>
      </c>
      <c r="BN112" s="53">
        <f>IF($G112="Labor Hours",AZ112*$K112*(1+$M112)*$ER112,AZ112)</f>
        <v>0</v>
      </c>
      <c r="BO112" s="53">
        <f>IF($G112="Labor Hours",BA112*$K112*(1+$M112)*$ER112,BA112)</f>
        <v>0</v>
      </c>
      <c r="BP112" s="53">
        <f>IF($G112="Labor Hours",BB112*$K112*(1+$M112)*$ER112,BB112)</f>
        <v>0</v>
      </c>
      <c r="BQ112" s="53">
        <f>IF($G112="Labor Hours",BC112*$K112*(1+$M112)*$ER112,BC112)</f>
        <v>0</v>
      </c>
      <c r="BR112" s="53">
        <f>IF($G112="Labor Hours",BD112*$K112*(1+$M112)*$ER112,BD112)</f>
        <v>2500</v>
      </c>
      <c r="BS112" s="53">
        <f>IF($G112="Labor Hours",BE112*$K112*(1+$M112)*$ER112,BE112)</f>
        <v>0</v>
      </c>
      <c r="BT112" s="53">
        <f>IF($G112="Labor Hours",BF112*$K112*(1+$M112)*$ER112,BF112)</f>
        <v>0</v>
      </c>
      <c r="BU112" s="53">
        <f>IF($G112="Labor Hours",BG112*$K112*(1+$M112)*$ER112,BG112)</f>
        <v>0</v>
      </c>
      <c r="BV112" s="53">
        <f>IF($G112="Labor Hours",BH112*$K112*(1+$M112)*$ER112,BH112)</f>
        <v>0</v>
      </c>
      <c r="BW112" s="53">
        <f>IF($G112="Labor Hours",BI112*$K112*(1+$M112)*$ER112,BI112)</f>
        <v>0</v>
      </c>
      <c r="BX112" s="53">
        <f>IF($G112="Labor Hours",BJ112*$K112*(1+$M112)*$ER112,BJ112)</f>
        <v>0</v>
      </c>
      <c r="BY112" s="53">
        <f>IF($G112="Labor Hours",BK112*$K112*(1+$M112)*$ER112,BK112)</f>
        <v>0</v>
      </c>
      <c r="BZ112" s="10">
        <f t="shared" si="136"/>
        <v>2500</v>
      </c>
      <c r="CA112" s="54">
        <f t="shared" si="137"/>
        <v>0</v>
      </c>
      <c r="CB112" s="10">
        <f t="shared" si="138"/>
        <v>2500</v>
      </c>
      <c r="CC112" s="53" cm="1">
        <f t="array" aca="1" ref="CC112" ca="1">BZ112*CELL("contents",$Q112)</f>
        <v>500</v>
      </c>
      <c r="CD112" s="53" cm="1">
        <f t="array" aca="1" ref="CD112" ca="1">CA112*CELL("contents",$Q112)</f>
        <v>0</v>
      </c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>
        <f t="shared" si="139"/>
        <v>0</v>
      </c>
      <c r="CR112" s="51">
        <f t="shared" si="140"/>
        <v>0</v>
      </c>
      <c r="CS112" s="53">
        <f>IF($G112="Labor Hours",CE112*$K112*(1+$M112)*$ES112,CE112)</f>
        <v>0</v>
      </c>
      <c r="CT112" s="53">
        <f>IF($G112="Labor Hours",CF112*$K112*(1+$M112)*$ES112,CF112)</f>
        <v>0</v>
      </c>
      <c r="CU112" s="53">
        <f>IF($G112="Labor Hours",CG112*$K112*(1+$M112)*$ES112,CG112)</f>
        <v>0</v>
      </c>
      <c r="CV112" s="53">
        <f>IF($G112="Labor Hours",CH112*$K112*(1+$M112)*$ES112,CH112)</f>
        <v>0</v>
      </c>
      <c r="CW112" s="53">
        <f>IF($G112="Labor Hours",CI112*$K112*(1+$M112)*$ES112,CI112)</f>
        <v>0</v>
      </c>
      <c r="CX112" s="53">
        <f>IF($G112="Labor Hours",CJ112*$K112*(1+$M112)*$ES112,CJ112)</f>
        <v>0</v>
      </c>
      <c r="CY112" s="53">
        <f>IF($G112="Labor Hours",CK112*$K112*(1+$M112)*$ES112,CK112)</f>
        <v>0</v>
      </c>
      <c r="CZ112" s="53">
        <f>IF($G112="Labor Hours",CL112*$K112*(1+$M112)*$ES112,CL112)</f>
        <v>0</v>
      </c>
      <c r="DA112" s="53">
        <f>IF($G112="Labor Hours",CM112*$K112*(1+$M112)*$ES112,CM112)</f>
        <v>0</v>
      </c>
      <c r="DB112" s="53">
        <f>IF($G112="Labor Hours",CN112*$K112*(1+$M112)*$ES112,CN112)</f>
        <v>0</v>
      </c>
      <c r="DC112" s="53">
        <f>IF($G112="Labor Hours",CO112*$K112*(1+$M112)*$ES112,CO112)</f>
        <v>0</v>
      </c>
      <c r="DD112" s="53">
        <f>IF($G112="Labor Hours",CP112*$K112*(1+$M112)*$ES112,CP112)</f>
        <v>0</v>
      </c>
      <c r="DE112" s="10">
        <f t="shared" si="141"/>
        <v>0</v>
      </c>
      <c r="DF112" s="54">
        <f t="shared" si="142"/>
        <v>0</v>
      </c>
      <c r="DG112" s="10">
        <f t="shared" si="143"/>
        <v>0</v>
      </c>
      <c r="DH112" s="53" cm="1">
        <f t="array" aca="1" ref="DH112" ca="1">DE112*CELL("contents",$Q112)</f>
        <v>0</v>
      </c>
      <c r="DI112" s="53" cm="1">
        <f t="array" aca="1" ref="DI112" ca="1">DF112*CELL("contents",$Q112)</f>
        <v>0</v>
      </c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>
        <f t="shared" si="144"/>
        <v>0</v>
      </c>
      <c r="DW112" s="51">
        <f t="shared" si="145"/>
        <v>0</v>
      </c>
      <c r="DX112" s="53">
        <f>IF($G112="Labor Hours",DJ112*$K112*(1+$M112)*$ET112,DJ112)</f>
        <v>0</v>
      </c>
      <c r="DY112" s="53">
        <f>IF($G112="Labor Hours",DK112*$K112*(1+$M112)*$ET112,DK112)</f>
        <v>0</v>
      </c>
      <c r="DZ112" s="53">
        <f>IF($G112="Labor Hours",DL112*$K112*(1+$M112)*$ET112,DL112)</f>
        <v>0</v>
      </c>
      <c r="EA112" s="53">
        <f>IF($G112="Labor Hours",DM112*$K112*(1+$M112)*$ET112,DM112)</f>
        <v>0</v>
      </c>
      <c r="EB112" s="53">
        <f>IF($G112="Labor Hours",DN112*$K112*(1+$M112)*$ET112,DN112)</f>
        <v>0</v>
      </c>
      <c r="EC112" s="53">
        <f>IF($G112="Labor Hours",DO112*$K112*(1+$M112)*$ET112,DO112)</f>
        <v>0</v>
      </c>
      <c r="ED112" s="53">
        <f>IF($G112="Labor Hours",DP112*$K112*(1+$M112)*$ET112,DP112)</f>
        <v>0</v>
      </c>
      <c r="EE112" s="53">
        <f>IF($G112="Labor Hours",DQ112*$K112*(1+$M112)*$ET112,DQ112)</f>
        <v>0</v>
      </c>
      <c r="EF112" s="53">
        <f>IF($G112="Labor Hours",DR112*$K112*(1+$M112)*$ET112,DR112)</f>
        <v>0</v>
      </c>
      <c r="EG112" s="53">
        <f>IF($G112="Labor Hours",DS112*$K112*(1+$M112)*$ET112,DS112)</f>
        <v>0</v>
      </c>
      <c r="EH112" s="53">
        <f>IF($G112="Labor Hours",DT112*$K112*(1+$M112)*$ET112,DT112)</f>
        <v>0</v>
      </c>
      <c r="EI112" s="53">
        <f>IF($G112="Labor Hours",DU112*$K112*(1+$M112)*$ET112,DU112)</f>
        <v>0</v>
      </c>
      <c r="EJ112" s="10">
        <f t="shared" si="146"/>
        <v>0</v>
      </c>
      <c r="EK112" s="54">
        <f t="shared" si="147"/>
        <v>0</v>
      </c>
      <c r="EL112" s="10">
        <f t="shared" si="148"/>
        <v>0</v>
      </c>
      <c r="EM112" s="53" cm="1">
        <f t="array" aca="1" ref="EM112" ca="1">EJ112*CELL("contents",$Q112)</f>
        <v>0</v>
      </c>
      <c r="EN112" s="53" cm="1">
        <f t="array" aca="1" ref="EN112" ca="1">EK112*CELL("contents",$Q112)</f>
        <v>0</v>
      </c>
      <c r="EO112" s="11">
        <f t="shared" si="149"/>
        <v>2500</v>
      </c>
      <c r="EP112" s="2">
        <v>1</v>
      </c>
      <c r="EQ112" s="2">
        <f t="shared" ref="EQ112:ET112" si="182">EP112*1.0215</f>
        <v>1.0215000000000001</v>
      </c>
      <c r="ER112" s="2">
        <f t="shared" si="182"/>
        <v>1.0434622500000001</v>
      </c>
      <c r="ES112" s="2">
        <f t="shared" si="182"/>
        <v>1.0658966883750003</v>
      </c>
      <c r="ET112" s="2">
        <f t="shared" si="182"/>
        <v>1.0888134671750629</v>
      </c>
      <c r="EU112" s="53">
        <f>IF($G112="Labor Hours",$K112*$AG112*EQ112,0)</f>
        <v>0</v>
      </c>
      <c r="EV112" s="53">
        <f t="shared" si="151"/>
        <v>0</v>
      </c>
      <c r="EW112" s="69">
        <f>IF($G112="Labor Hours",$K112*$CQ112*ES112,0)</f>
        <v>0</v>
      </c>
      <c r="EX112" s="69">
        <f>IF($G112="Labor Hours",$K112*$DV112*ET112,0)</f>
        <v>0</v>
      </c>
      <c r="EY112" s="9">
        <f t="shared" si="153"/>
        <v>0</v>
      </c>
      <c r="EZ112" s="9">
        <f t="shared" si="128"/>
        <v>0</v>
      </c>
      <c r="FA112" s="9">
        <f t="shared" si="129"/>
        <v>0</v>
      </c>
      <c r="FB112" s="9">
        <f t="shared" si="130"/>
        <v>0</v>
      </c>
      <c r="FC112" t="s">
        <v>1536</v>
      </c>
    </row>
    <row r="113" spans="1:159" ht="25.5" x14ac:dyDescent="0.25">
      <c r="A113" s="2">
        <v>1.2</v>
      </c>
      <c r="B113" s="2" t="s">
        <v>386</v>
      </c>
      <c r="C113" s="4" t="s">
        <v>157</v>
      </c>
      <c r="D113" s="2" t="s">
        <v>387</v>
      </c>
      <c r="E113" s="13" t="s">
        <v>388</v>
      </c>
      <c r="F113" s="2"/>
      <c r="G113" s="4" t="s">
        <v>151</v>
      </c>
      <c r="H113" s="6" t="s">
        <v>163</v>
      </c>
      <c r="I113" s="4" t="s">
        <v>159</v>
      </c>
      <c r="J113" s="7" t="s">
        <v>154</v>
      </c>
      <c r="K113" s="75">
        <v>115</v>
      </c>
      <c r="L113" s="81">
        <v>115</v>
      </c>
      <c r="M113" s="56">
        <v>0</v>
      </c>
      <c r="N113" s="86">
        <v>0</v>
      </c>
      <c r="O113" s="6" t="s">
        <v>155</v>
      </c>
      <c r="P113" s="2" t="s">
        <v>356</v>
      </c>
      <c r="Q113" s="216">
        <f>VLOOKUP(P113,Contingencies!$A$2:$D$7,4,FALSE)</f>
        <v>0.35</v>
      </c>
      <c r="R113" s="53">
        <f t="shared" si="111"/>
        <v>1644.615</v>
      </c>
      <c r="S113" s="67">
        <f t="shared" si="112"/>
        <v>0</v>
      </c>
      <c r="T113" s="4"/>
      <c r="U113" s="2"/>
      <c r="V113" s="2"/>
      <c r="W113" s="2"/>
      <c r="X113" s="2"/>
      <c r="Y113" s="2"/>
      <c r="Z113" s="2"/>
      <c r="AA113" s="2"/>
      <c r="AB113" s="2"/>
      <c r="AC113" s="2"/>
      <c r="AD113" s="14">
        <v>20</v>
      </c>
      <c r="AE113" s="14">
        <v>20</v>
      </c>
      <c r="AF113" s="2"/>
      <c r="AG113" s="2">
        <f>IF(G113="Labor Hours",SUM(U113:AF113),0)</f>
        <v>40</v>
      </c>
      <c r="AH113" s="51">
        <f t="shared" si="131"/>
        <v>0.26666666666666666</v>
      </c>
      <c r="AI113" s="53">
        <f>IF($G113="Labor Hours",U113*$K113*(1+$M113)*$EQ113,U113)</f>
        <v>0</v>
      </c>
      <c r="AJ113" s="53">
        <f>IF($G113="Labor Hours",V113*$K113*(1+$M113)*$EQ113,V113)</f>
        <v>0</v>
      </c>
      <c r="AK113" s="53">
        <f>IF($G113="Labor Hours",W113*$K113*(1+$M113)*$EQ113,W113)</f>
        <v>0</v>
      </c>
      <c r="AL113" s="53">
        <f>IF($G113="Labor Hours",X113*$K113*(1+$M113)*$EQ113,X113)</f>
        <v>0</v>
      </c>
      <c r="AM113" s="53">
        <f>IF($G113="Labor Hours",Y113*$K113*(1+$M113)*$EQ113,Y113)</f>
        <v>0</v>
      </c>
      <c r="AN113" s="53">
        <f>IF($G113="Labor Hours",Z113*$K113*(1+$M113)*$EQ113,Z113)</f>
        <v>0</v>
      </c>
      <c r="AO113" s="53">
        <f>IF($G113="Labor Hours",AA113*$K113*(1+$M113)*$EQ113,AA113)</f>
        <v>0</v>
      </c>
      <c r="AP113" s="53">
        <f>IF($G113="Labor Hours",AB113*$K113*(1+$M113)*$EQ113,AB113)</f>
        <v>0</v>
      </c>
      <c r="AQ113" s="53">
        <f>IF($G113="Labor Hours",AC113*$K113*(1+$M113)*$EQ113,AC113)</f>
        <v>0</v>
      </c>
      <c r="AR113" s="53">
        <f>IF($G113="Labor Hours",AD113*$K113*(1+$M113)*$EQ113,AD113)</f>
        <v>2349.4500000000003</v>
      </c>
      <c r="AS113" s="53">
        <f>IF($G113="Labor Hours",AE113*$K113*(1+$M113)*$EQ113,AE113)</f>
        <v>2349.4500000000003</v>
      </c>
      <c r="AT113" s="53">
        <f>IF($G113="Labor Hours",AF113*$K113*(1+$M113)*$EQ113,AF113)</f>
        <v>0</v>
      </c>
      <c r="AU113" s="10">
        <f t="shared" si="132"/>
        <v>4698.9000000000005</v>
      </c>
      <c r="AV113" s="54">
        <f>IF(G113="CapEx",0,AU113*N113)</f>
        <v>0</v>
      </c>
      <c r="AW113" s="10">
        <f t="shared" si="133"/>
        <v>4698.9000000000005</v>
      </c>
      <c r="AX113" s="53" cm="1">
        <f t="array" aca="1" ref="AX113" ca="1">AU113*CELL("contents",$Q113)</f>
        <v>1644.615</v>
      </c>
      <c r="AY113" s="53" cm="1">
        <f t="array" aca="1" ref="AY113" ca="1">AV113*CELL("contents",$Q113)</f>
        <v>0</v>
      </c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>
        <f t="shared" si="134"/>
        <v>0</v>
      </c>
      <c r="BM113" s="51">
        <f t="shared" si="135"/>
        <v>0</v>
      </c>
      <c r="BN113" s="53">
        <f>IF($G113="Labor Hours",AZ113*$K113*(1+$M113)*$ER113,AZ113)</f>
        <v>0</v>
      </c>
      <c r="BO113" s="53">
        <f>IF($G113="Labor Hours",BA113*$K113*(1+$M113)*$ER113,BA113)</f>
        <v>0</v>
      </c>
      <c r="BP113" s="53">
        <f>IF($G113="Labor Hours",BB113*$K113*(1+$M113)*$ER113,BB113)</f>
        <v>0</v>
      </c>
      <c r="BQ113" s="53">
        <f>IF($G113="Labor Hours",BC113*$K113*(1+$M113)*$ER113,BC113)</f>
        <v>0</v>
      </c>
      <c r="BR113" s="53">
        <f>IF($G113="Labor Hours",BD113*$K113*(1+$M113)*$ER113,BD113)</f>
        <v>0</v>
      </c>
      <c r="BS113" s="53">
        <f>IF($G113="Labor Hours",BE113*$K113*(1+$M113)*$ER113,BE113)</f>
        <v>0</v>
      </c>
      <c r="BT113" s="53">
        <f>IF($G113="Labor Hours",BF113*$K113*(1+$M113)*$ER113,BF113)</f>
        <v>0</v>
      </c>
      <c r="BU113" s="53">
        <f>IF($G113="Labor Hours",BG113*$K113*(1+$M113)*$ER113,BG113)</f>
        <v>0</v>
      </c>
      <c r="BV113" s="53">
        <f>IF($G113="Labor Hours",BH113*$K113*(1+$M113)*$ER113,BH113)</f>
        <v>0</v>
      </c>
      <c r="BW113" s="53">
        <f>IF($G113="Labor Hours",BI113*$K113*(1+$M113)*$ER113,BI113)</f>
        <v>0</v>
      </c>
      <c r="BX113" s="53">
        <f>IF($G113="Labor Hours",BJ113*$K113*(1+$M113)*$ER113,BJ113)</f>
        <v>0</v>
      </c>
      <c r="BY113" s="53">
        <f>IF($G113="Labor Hours",BK113*$K113*(1+$M113)*$ER113,BK113)</f>
        <v>0</v>
      </c>
      <c r="BZ113" s="10">
        <f t="shared" si="136"/>
        <v>0</v>
      </c>
      <c r="CA113" s="54">
        <f t="shared" si="137"/>
        <v>0</v>
      </c>
      <c r="CB113" s="10">
        <f t="shared" si="138"/>
        <v>0</v>
      </c>
      <c r="CC113" s="53" cm="1">
        <f t="array" aca="1" ref="CC113" ca="1">BZ113*CELL("contents",$Q113)</f>
        <v>0</v>
      </c>
      <c r="CD113" s="53" cm="1">
        <f t="array" aca="1" ref="CD113" ca="1">CA113*CELL("contents",$Q113)</f>
        <v>0</v>
      </c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>
        <f t="shared" si="139"/>
        <v>0</v>
      </c>
      <c r="CR113" s="51">
        <f t="shared" si="140"/>
        <v>0</v>
      </c>
      <c r="CS113" s="53">
        <f>IF($G113="Labor Hours",CE113*$K113*(1+$M113)*$ES113,CE113)</f>
        <v>0</v>
      </c>
      <c r="CT113" s="53">
        <f>IF($G113="Labor Hours",CF113*$K113*(1+$M113)*$ES113,CF113)</f>
        <v>0</v>
      </c>
      <c r="CU113" s="53">
        <f>IF($G113="Labor Hours",CG113*$K113*(1+$M113)*$ES113,CG113)</f>
        <v>0</v>
      </c>
      <c r="CV113" s="53">
        <f>IF($G113="Labor Hours",CH113*$K113*(1+$M113)*$ES113,CH113)</f>
        <v>0</v>
      </c>
      <c r="CW113" s="53">
        <f>IF($G113="Labor Hours",CI113*$K113*(1+$M113)*$ES113,CI113)</f>
        <v>0</v>
      </c>
      <c r="CX113" s="53">
        <f>IF($G113="Labor Hours",CJ113*$K113*(1+$M113)*$ES113,CJ113)</f>
        <v>0</v>
      </c>
      <c r="CY113" s="53">
        <f>IF($G113="Labor Hours",CK113*$K113*(1+$M113)*$ES113,CK113)</f>
        <v>0</v>
      </c>
      <c r="CZ113" s="53">
        <f>IF($G113="Labor Hours",CL113*$K113*(1+$M113)*$ES113,CL113)</f>
        <v>0</v>
      </c>
      <c r="DA113" s="53">
        <f>IF($G113="Labor Hours",CM113*$K113*(1+$M113)*$ES113,CM113)</f>
        <v>0</v>
      </c>
      <c r="DB113" s="53">
        <f>IF($G113="Labor Hours",CN113*$K113*(1+$M113)*$ES113,CN113)</f>
        <v>0</v>
      </c>
      <c r="DC113" s="53">
        <f>IF($G113="Labor Hours",CO113*$K113*(1+$M113)*$ES113,CO113)</f>
        <v>0</v>
      </c>
      <c r="DD113" s="53">
        <f>IF($G113="Labor Hours",CP113*$K113*(1+$M113)*$ES113,CP113)</f>
        <v>0</v>
      </c>
      <c r="DE113" s="10">
        <f t="shared" si="141"/>
        <v>0</v>
      </c>
      <c r="DF113" s="54">
        <f t="shared" si="142"/>
        <v>0</v>
      </c>
      <c r="DG113" s="10">
        <f t="shared" si="143"/>
        <v>0</v>
      </c>
      <c r="DH113" s="53" cm="1">
        <f t="array" aca="1" ref="DH113" ca="1">DE113*CELL("contents",$Q113)</f>
        <v>0</v>
      </c>
      <c r="DI113" s="53" cm="1">
        <f t="array" aca="1" ref="DI113" ca="1">DF113*CELL("contents",$Q113)</f>
        <v>0</v>
      </c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>
        <f t="shared" si="144"/>
        <v>0</v>
      </c>
      <c r="DW113" s="51">
        <f t="shared" si="145"/>
        <v>0</v>
      </c>
      <c r="DX113" s="53">
        <f>IF($G113="Labor Hours",DJ113*$K113*(1+$M113)*$ET113,DJ113)</f>
        <v>0</v>
      </c>
      <c r="DY113" s="53">
        <f>IF($G113="Labor Hours",DK113*$K113*(1+$M113)*$ET113,DK113)</f>
        <v>0</v>
      </c>
      <c r="DZ113" s="53">
        <f>IF($G113="Labor Hours",DL113*$K113*(1+$M113)*$ET113,DL113)</f>
        <v>0</v>
      </c>
      <c r="EA113" s="53">
        <f>IF($G113="Labor Hours",DM113*$K113*(1+$M113)*$ET113,DM113)</f>
        <v>0</v>
      </c>
      <c r="EB113" s="53">
        <f>IF($G113="Labor Hours",DN113*$K113*(1+$M113)*$ET113,DN113)</f>
        <v>0</v>
      </c>
      <c r="EC113" s="53">
        <f>IF($G113="Labor Hours",DO113*$K113*(1+$M113)*$ET113,DO113)</f>
        <v>0</v>
      </c>
      <c r="ED113" s="53">
        <f>IF($G113="Labor Hours",DP113*$K113*(1+$M113)*$ET113,DP113)</f>
        <v>0</v>
      </c>
      <c r="EE113" s="53">
        <f>IF($G113="Labor Hours",DQ113*$K113*(1+$M113)*$ET113,DQ113)</f>
        <v>0</v>
      </c>
      <c r="EF113" s="53">
        <f>IF($G113="Labor Hours",DR113*$K113*(1+$M113)*$ET113,DR113)</f>
        <v>0</v>
      </c>
      <c r="EG113" s="53">
        <f>IF($G113="Labor Hours",DS113*$K113*(1+$M113)*$ET113,DS113)</f>
        <v>0</v>
      </c>
      <c r="EH113" s="53">
        <f>IF($G113="Labor Hours",DT113*$K113*(1+$M113)*$ET113,DT113)</f>
        <v>0</v>
      </c>
      <c r="EI113" s="53">
        <f>IF($G113="Labor Hours",DU113*$K113*(1+$M113)*$ET113,DU113)</f>
        <v>0</v>
      </c>
      <c r="EJ113" s="10">
        <f t="shared" si="146"/>
        <v>0</v>
      </c>
      <c r="EK113" s="54">
        <f t="shared" si="147"/>
        <v>0</v>
      </c>
      <c r="EL113" s="10">
        <f t="shared" si="148"/>
        <v>0</v>
      </c>
      <c r="EM113" s="53" cm="1">
        <f t="array" aca="1" ref="EM113" ca="1">EJ113*CELL("contents",$Q113)</f>
        <v>0</v>
      </c>
      <c r="EN113" s="53" cm="1">
        <f t="array" aca="1" ref="EN113" ca="1">EK113*CELL("contents",$Q113)</f>
        <v>0</v>
      </c>
      <c r="EO113" s="11">
        <f t="shared" si="149"/>
        <v>4698.9000000000005</v>
      </c>
      <c r="EP113" s="2">
        <v>1</v>
      </c>
      <c r="EQ113" s="2">
        <f t="shared" ref="EQ113:ET113" si="183">EP113*1.0215</f>
        <v>1.0215000000000001</v>
      </c>
      <c r="ER113" s="2">
        <f t="shared" si="183"/>
        <v>1.0434622500000001</v>
      </c>
      <c r="ES113" s="2">
        <f t="shared" si="183"/>
        <v>1.0658966883750003</v>
      </c>
      <c r="ET113" s="2">
        <f t="shared" si="183"/>
        <v>1.0888134671750629</v>
      </c>
      <c r="EU113" s="53">
        <f>IF($G113="Labor Hours",$K113*$AG113*EQ113,0)</f>
        <v>4698.9000000000005</v>
      </c>
      <c r="EV113" s="53">
        <f t="shared" si="151"/>
        <v>0</v>
      </c>
      <c r="EW113" s="69">
        <f>IF($G113="Labor Hours",$K113*$CQ113*ES113,0)</f>
        <v>0</v>
      </c>
      <c r="EX113" s="69">
        <f>IF($G113="Labor Hours",$K113*$DV113*ET113,0)</f>
        <v>0</v>
      </c>
      <c r="EY113" s="9">
        <f t="shared" si="153"/>
        <v>0</v>
      </c>
      <c r="EZ113" s="9">
        <f t="shared" si="128"/>
        <v>0</v>
      </c>
      <c r="FA113" s="9">
        <f t="shared" si="129"/>
        <v>0</v>
      </c>
      <c r="FB113" s="9">
        <f t="shared" si="130"/>
        <v>0</v>
      </c>
      <c r="FC113" t="s">
        <v>1536</v>
      </c>
    </row>
    <row r="114" spans="1:159" ht="25.5" x14ac:dyDescent="0.25">
      <c r="A114" s="2">
        <v>1.2</v>
      </c>
      <c r="B114" s="2" t="s">
        <v>386</v>
      </c>
      <c r="C114" s="4" t="s">
        <v>157</v>
      </c>
      <c r="D114" s="2" t="s">
        <v>387</v>
      </c>
      <c r="E114" s="13" t="s">
        <v>388</v>
      </c>
      <c r="F114" s="2"/>
      <c r="G114" s="4" t="s">
        <v>347</v>
      </c>
      <c r="H114" s="6" t="s">
        <v>347</v>
      </c>
      <c r="I114" s="4"/>
      <c r="J114" s="4" t="s">
        <v>154</v>
      </c>
      <c r="K114" s="75"/>
      <c r="L114" s="80">
        <v>1</v>
      </c>
      <c r="M114" s="56">
        <v>0</v>
      </c>
      <c r="N114" s="86">
        <v>0.53</v>
      </c>
      <c r="O114" s="6" t="s">
        <v>155</v>
      </c>
      <c r="P114" s="2" t="s">
        <v>356</v>
      </c>
      <c r="Q114" s="216">
        <f>VLOOKUP(P114,Contingencies!$A$2:$D$7,4,FALSE)</f>
        <v>0.35</v>
      </c>
      <c r="R114" s="53">
        <f t="shared" si="111"/>
        <v>840</v>
      </c>
      <c r="S114" s="67">
        <f t="shared" si="112"/>
        <v>0</v>
      </c>
      <c r="T114" s="4"/>
      <c r="U114" s="2"/>
      <c r="V114" s="2"/>
      <c r="W114" s="2"/>
      <c r="X114" s="2"/>
      <c r="Y114" s="2"/>
      <c r="Z114" s="2"/>
      <c r="AA114" s="2"/>
      <c r="AB114" s="2"/>
      <c r="AC114" s="2"/>
      <c r="AD114" s="14">
        <v>1200</v>
      </c>
      <c r="AE114" s="14">
        <v>1200</v>
      </c>
      <c r="AF114" s="2"/>
      <c r="AG114" s="2">
        <f>IF(G114="Labor Hours",SUM(U114:AF114),0)</f>
        <v>0</v>
      </c>
      <c r="AH114" s="51">
        <f t="shared" si="131"/>
        <v>0</v>
      </c>
      <c r="AI114" s="53">
        <f>IF($G114="Labor Hours",U114*$K114*(1+$M114)*$EQ114,U114)</f>
        <v>0</v>
      </c>
      <c r="AJ114" s="53">
        <f>IF($G114="Labor Hours",V114*$K114*(1+$M114)*$EQ114,V114)</f>
        <v>0</v>
      </c>
      <c r="AK114" s="53">
        <f>IF($G114="Labor Hours",W114*$K114*(1+$M114)*$EQ114,W114)</f>
        <v>0</v>
      </c>
      <c r="AL114" s="53">
        <f>IF($G114="Labor Hours",X114*$K114*(1+$M114)*$EQ114,X114)</f>
        <v>0</v>
      </c>
      <c r="AM114" s="53">
        <f>IF($G114="Labor Hours",Y114*$K114*(1+$M114)*$EQ114,Y114)</f>
        <v>0</v>
      </c>
      <c r="AN114" s="53">
        <f>IF($G114="Labor Hours",Z114*$K114*(1+$M114)*$EQ114,Z114)</f>
        <v>0</v>
      </c>
      <c r="AO114" s="53">
        <f>IF($G114="Labor Hours",AA114*$K114*(1+$M114)*$EQ114,AA114)</f>
        <v>0</v>
      </c>
      <c r="AP114" s="53">
        <f>IF($G114="Labor Hours",AB114*$K114*(1+$M114)*$EQ114,AB114)</f>
        <v>0</v>
      </c>
      <c r="AQ114" s="53">
        <f>IF($G114="Labor Hours",AC114*$K114*(1+$M114)*$EQ114,AC114)</f>
        <v>0</v>
      </c>
      <c r="AR114" s="53">
        <f>IF($G114="Labor Hours",AD114*$K114*(1+$M114)*$EQ114,AD114)</f>
        <v>1200</v>
      </c>
      <c r="AS114" s="53">
        <f>IF($G114="Labor Hours",AE114*$K114*(1+$M114)*$EQ114,AE114)</f>
        <v>1200</v>
      </c>
      <c r="AT114" s="53">
        <f>IF($G114="Labor Hours",AF114*$K114*(1+$M114)*$EQ114,AF114)</f>
        <v>0</v>
      </c>
      <c r="AU114" s="10">
        <f t="shared" si="132"/>
        <v>2400</v>
      </c>
      <c r="AV114" s="54">
        <f>IF(G114="CapEx",0,AU114*N114)</f>
        <v>0</v>
      </c>
      <c r="AW114" s="10">
        <f t="shared" si="133"/>
        <v>2400</v>
      </c>
      <c r="AX114" s="53" cm="1">
        <f t="array" aca="1" ref="AX114" ca="1">AU114*CELL("contents",$Q114)</f>
        <v>840</v>
      </c>
      <c r="AY114" s="53" cm="1">
        <f t="array" aca="1" ref="AY114" ca="1">AV114*CELL("contents",$Q114)</f>
        <v>0</v>
      </c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>
        <f t="shared" si="134"/>
        <v>0</v>
      </c>
      <c r="BM114" s="51">
        <f t="shared" si="135"/>
        <v>0</v>
      </c>
      <c r="BN114" s="53">
        <f>IF($G114="Labor Hours",AZ114*$K114*(1+$M114)*$ER114,AZ114)</f>
        <v>0</v>
      </c>
      <c r="BO114" s="53">
        <f>IF($G114="Labor Hours",BA114*$K114*(1+$M114)*$ER114,BA114)</f>
        <v>0</v>
      </c>
      <c r="BP114" s="53">
        <f>IF($G114="Labor Hours",BB114*$K114*(1+$M114)*$ER114,BB114)</f>
        <v>0</v>
      </c>
      <c r="BQ114" s="53">
        <f>IF($G114="Labor Hours",BC114*$K114*(1+$M114)*$ER114,BC114)</f>
        <v>0</v>
      </c>
      <c r="BR114" s="53">
        <f>IF($G114="Labor Hours",BD114*$K114*(1+$M114)*$ER114,BD114)</f>
        <v>0</v>
      </c>
      <c r="BS114" s="53">
        <f>IF($G114="Labor Hours",BE114*$K114*(1+$M114)*$ER114,BE114)</f>
        <v>0</v>
      </c>
      <c r="BT114" s="53">
        <f>IF($G114="Labor Hours",BF114*$K114*(1+$M114)*$ER114,BF114)</f>
        <v>0</v>
      </c>
      <c r="BU114" s="53">
        <f>IF($G114="Labor Hours",BG114*$K114*(1+$M114)*$ER114,BG114)</f>
        <v>0</v>
      </c>
      <c r="BV114" s="53">
        <f>IF($G114="Labor Hours",BH114*$K114*(1+$M114)*$ER114,BH114)</f>
        <v>0</v>
      </c>
      <c r="BW114" s="53">
        <f>IF($G114="Labor Hours",BI114*$K114*(1+$M114)*$ER114,BI114)</f>
        <v>0</v>
      </c>
      <c r="BX114" s="53">
        <f>IF($G114="Labor Hours",BJ114*$K114*(1+$M114)*$ER114,BJ114)</f>
        <v>0</v>
      </c>
      <c r="BY114" s="53">
        <f>IF($G114="Labor Hours",BK114*$K114*(1+$M114)*$ER114,BK114)</f>
        <v>0</v>
      </c>
      <c r="BZ114" s="10">
        <f t="shared" si="136"/>
        <v>0</v>
      </c>
      <c r="CA114" s="54">
        <f t="shared" si="137"/>
        <v>0</v>
      </c>
      <c r="CB114" s="10">
        <f t="shared" si="138"/>
        <v>0</v>
      </c>
      <c r="CC114" s="53" cm="1">
        <f t="array" aca="1" ref="CC114" ca="1">BZ114*CELL("contents",$Q114)</f>
        <v>0</v>
      </c>
      <c r="CD114" s="53" cm="1">
        <f t="array" aca="1" ref="CD114" ca="1">CA114*CELL("contents",$Q114)</f>
        <v>0</v>
      </c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>
        <f t="shared" si="139"/>
        <v>0</v>
      </c>
      <c r="CR114" s="51">
        <f t="shared" si="140"/>
        <v>0</v>
      </c>
      <c r="CS114" s="53">
        <f>IF($G114="Labor Hours",CE114*$K114*(1+$M114)*$ES114,CE114)</f>
        <v>0</v>
      </c>
      <c r="CT114" s="53">
        <f>IF($G114="Labor Hours",CF114*$K114*(1+$M114)*$ES114,CF114)</f>
        <v>0</v>
      </c>
      <c r="CU114" s="53">
        <f>IF($G114="Labor Hours",CG114*$K114*(1+$M114)*$ES114,CG114)</f>
        <v>0</v>
      </c>
      <c r="CV114" s="53">
        <f>IF($G114="Labor Hours",CH114*$K114*(1+$M114)*$ES114,CH114)</f>
        <v>0</v>
      </c>
      <c r="CW114" s="53">
        <f>IF($G114="Labor Hours",CI114*$K114*(1+$M114)*$ES114,CI114)</f>
        <v>0</v>
      </c>
      <c r="CX114" s="53">
        <f>IF($G114="Labor Hours",CJ114*$K114*(1+$M114)*$ES114,CJ114)</f>
        <v>0</v>
      </c>
      <c r="CY114" s="53">
        <f>IF($G114="Labor Hours",CK114*$K114*(1+$M114)*$ES114,CK114)</f>
        <v>0</v>
      </c>
      <c r="CZ114" s="53">
        <f>IF($G114="Labor Hours",CL114*$K114*(1+$M114)*$ES114,CL114)</f>
        <v>0</v>
      </c>
      <c r="DA114" s="53">
        <f>IF($G114="Labor Hours",CM114*$K114*(1+$M114)*$ES114,CM114)</f>
        <v>0</v>
      </c>
      <c r="DB114" s="53">
        <f>IF($G114="Labor Hours",CN114*$K114*(1+$M114)*$ES114,CN114)</f>
        <v>0</v>
      </c>
      <c r="DC114" s="53">
        <f>IF($G114="Labor Hours",CO114*$K114*(1+$M114)*$ES114,CO114)</f>
        <v>0</v>
      </c>
      <c r="DD114" s="53">
        <f>IF($G114="Labor Hours",CP114*$K114*(1+$M114)*$ES114,CP114)</f>
        <v>0</v>
      </c>
      <c r="DE114" s="10">
        <f t="shared" si="141"/>
        <v>0</v>
      </c>
      <c r="DF114" s="54">
        <f t="shared" si="142"/>
        <v>0</v>
      </c>
      <c r="DG114" s="10">
        <f t="shared" si="143"/>
        <v>0</v>
      </c>
      <c r="DH114" s="53" cm="1">
        <f t="array" aca="1" ref="DH114" ca="1">DE114*CELL("contents",$Q114)</f>
        <v>0</v>
      </c>
      <c r="DI114" s="53" cm="1">
        <f t="array" aca="1" ref="DI114" ca="1">DF114*CELL("contents",$Q114)</f>
        <v>0</v>
      </c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>
        <f t="shared" si="144"/>
        <v>0</v>
      </c>
      <c r="DW114" s="51">
        <f t="shared" si="145"/>
        <v>0</v>
      </c>
      <c r="DX114" s="53">
        <f>IF($G114="Labor Hours",DJ114*$K114*(1+$M114)*$ET114,DJ114)</f>
        <v>0</v>
      </c>
      <c r="DY114" s="53">
        <f>IF($G114="Labor Hours",DK114*$K114*(1+$M114)*$ET114,DK114)</f>
        <v>0</v>
      </c>
      <c r="DZ114" s="53">
        <f>IF($G114="Labor Hours",DL114*$K114*(1+$M114)*$ET114,DL114)</f>
        <v>0</v>
      </c>
      <c r="EA114" s="53">
        <f>IF($G114="Labor Hours",DM114*$K114*(1+$M114)*$ET114,DM114)</f>
        <v>0</v>
      </c>
      <c r="EB114" s="53">
        <f>IF($G114="Labor Hours",DN114*$K114*(1+$M114)*$ET114,DN114)</f>
        <v>0</v>
      </c>
      <c r="EC114" s="53">
        <f>IF($G114="Labor Hours",DO114*$K114*(1+$M114)*$ET114,DO114)</f>
        <v>0</v>
      </c>
      <c r="ED114" s="53">
        <f>IF($G114="Labor Hours",DP114*$K114*(1+$M114)*$ET114,DP114)</f>
        <v>0</v>
      </c>
      <c r="EE114" s="53">
        <f>IF($G114="Labor Hours",DQ114*$K114*(1+$M114)*$ET114,DQ114)</f>
        <v>0</v>
      </c>
      <c r="EF114" s="53">
        <f>IF($G114="Labor Hours",DR114*$K114*(1+$M114)*$ET114,DR114)</f>
        <v>0</v>
      </c>
      <c r="EG114" s="53">
        <f>IF($G114="Labor Hours",DS114*$K114*(1+$M114)*$ET114,DS114)</f>
        <v>0</v>
      </c>
      <c r="EH114" s="53">
        <f>IF($G114="Labor Hours",DT114*$K114*(1+$M114)*$ET114,DT114)</f>
        <v>0</v>
      </c>
      <c r="EI114" s="53">
        <f>IF($G114="Labor Hours",DU114*$K114*(1+$M114)*$ET114,DU114)</f>
        <v>0</v>
      </c>
      <c r="EJ114" s="10">
        <f t="shared" si="146"/>
        <v>0</v>
      </c>
      <c r="EK114" s="54">
        <f t="shared" si="147"/>
        <v>0</v>
      </c>
      <c r="EL114" s="10">
        <f t="shared" si="148"/>
        <v>0</v>
      </c>
      <c r="EM114" s="53" cm="1">
        <f t="array" aca="1" ref="EM114" ca="1">EJ114*CELL("contents",$Q114)</f>
        <v>0</v>
      </c>
      <c r="EN114" s="53" cm="1">
        <f t="array" aca="1" ref="EN114" ca="1">EK114*CELL("contents",$Q114)</f>
        <v>0</v>
      </c>
      <c r="EO114" s="11">
        <f t="shared" si="149"/>
        <v>2400</v>
      </c>
      <c r="EP114" s="2">
        <v>1</v>
      </c>
      <c r="EQ114" s="2">
        <f t="shared" ref="EQ114:ET114" si="184">EP114*1.0215</f>
        <v>1.0215000000000001</v>
      </c>
      <c r="ER114" s="2">
        <f t="shared" si="184"/>
        <v>1.0434622500000001</v>
      </c>
      <c r="ES114" s="2">
        <f t="shared" si="184"/>
        <v>1.0658966883750003</v>
      </c>
      <c r="ET114" s="2">
        <f t="shared" si="184"/>
        <v>1.0888134671750629</v>
      </c>
      <c r="EU114" s="53">
        <f>IF($G114="Labor Hours",$K114*$AG114*EQ114,0)</f>
        <v>0</v>
      </c>
      <c r="EV114" s="53">
        <f t="shared" si="151"/>
        <v>0</v>
      </c>
      <c r="EW114" s="69">
        <f>IF($G114="Labor Hours",$K114*$CQ114*ES114,0)</f>
        <v>0</v>
      </c>
      <c r="EX114" s="69">
        <f>IF($G114="Labor Hours",$K114*$DV114*ET114,0)</f>
        <v>0</v>
      </c>
      <c r="EY114" s="9">
        <f t="shared" si="153"/>
        <v>0</v>
      </c>
      <c r="EZ114" s="9">
        <f t="shared" si="128"/>
        <v>0</v>
      </c>
      <c r="FA114" s="9">
        <f t="shared" si="129"/>
        <v>0</v>
      </c>
      <c r="FB114" s="9">
        <f t="shared" si="130"/>
        <v>0</v>
      </c>
      <c r="FC114" t="s">
        <v>1536</v>
      </c>
    </row>
    <row r="115" spans="1:159" x14ac:dyDescent="0.25">
      <c r="A115" s="2">
        <v>1.2</v>
      </c>
      <c r="B115" s="2" t="s">
        <v>389</v>
      </c>
      <c r="C115" s="4" t="s">
        <v>157</v>
      </c>
      <c r="D115" s="2" t="s">
        <v>390</v>
      </c>
      <c r="E115" s="13" t="s">
        <v>391</v>
      </c>
      <c r="F115" s="2"/>
      <c r="G115" s="4" t="s">
        <v>151</v>
      </c>
      <c r="H115" s="6" t="s">
        <v>163</v>
      </c>
      <c r="I115" s="4" t="s">
        <v>159</v>
      </c>
      <c r="J115" s="7" t="s">
        <v>154</v>
      </c>
      <c r="K115" s="75">
        <v>115</v>
      </c>
      <c r="L115" s="81">
        <v>115</v>
      </c>
      <c r="M115" s="56">
        <v>0</v>
      </c>
      <c r="N115" s="86">
        <v>0</v>
      </c>
      <c r="O115" s="6" t="s">
        <v>155</v>
      </c>
      <c r="P115" s="2" t="s">
        <v>173</v>
      </c>
      <c r="Q115" s="216">
        <f>VLOOKUP(P115,Contingencies!$A$2:$D$7,4,FALSE)</f>
        <v>0.125</v>
      </c>
      <c r="R115" s="53">
        <f t="shared" si="111"/>
        <v>117.47250000000001</v>
      </c>
      <c r="S115" s="67">
        <f t="shared" si="112"/>
        <v>0</v>
      </c>
      <c r="T115" s="4"/>
      <c r="U115" s="2"/>
      <c r="V115" s="2"/>
      <c r="W115" s="2"/>
      <c r="X115" s="2"/>
      <c r="Y115" s="4">
        <v>8</v>
      </c>
      <c r="Z115" s="2"/>
      <c r="AA115" s="2"/>
      <c r="AB115" s="2"/>
      <c r="AC115" s="2"/>
      <c r="AD115" s="29"/>
      <c r="AE115" s="29"/>
      <c r="AF115" s="2"/>
      <c r="AG115" s="2">
        <f>IF(G115="Labor Hours",SUM(U115:AF115),0)</f>
        <v>8</v>
      </c>
      <c r="AH115" s="51">
        <f t="shared" si="131"/>
        <v>5.333333333333333E-2</v>
      </c>
      <c r="AI115" s="53">
        <f>IF($G115="Labor Hours",U115*$K115*(1+$M115)*$EQ115,U115)</f>
        <v>0</v>
      </c>
      <c r="AJ115" s="53">
        <f>IF($G115="Labor Hours",V115*$K115*(1+$M115)*$EQ115,V115)</f>
        <v>0</v>
      </c>
      <c r="AK115" s="53">
        <f>IF($G115="Labor Hours",W115*$K115*(1+$M115)*$EQ115,W115)</f>
        <v>0</v>
      </c>
      <c r="AL115" s="53">
        <f>IF($G115="Labor Hours",X115*$K115*(1+$M115)*$EQ115,X115)</f>
        <v>0</v>
      </c>
      <c r="AM115" s="53">
        <f>IF($G115="Labor Hours",Y115*$K115*(1+$M115)*$EQ115,Y115)</f>
        <v>939.78000000000009</v>
      </c>
      <c r="AN115" s="53">
        <f>IF($G115="Labor Hours",Z115*$K115*(1+$M115)*$EQ115,Z115)</f>
        <v>0</v>
      </c>
      <c r="AO115" s="53">
        <f>IF($G115="Labor Hours",AA115*$K115*(1+$M115)*$EQ115,AA115)</f>
        <v>0</v>
      </c>
      <c r="AP115" s="53">
        <f>IF($G115="Labor Hours",AB115*$K115*(1+$M115)*$EQ115,AB115)</f>
        <v>0</v>
      </c>
      <c r="AQ115" s="53">
        <f>IF($G115="Labor Hours",AC115*$K115*(1+$M115)*$EQ115,AC115)</f>
        <v>0</v>
      </c>
      <c r="AR115" s="53">
        <f>IF($G115="Labor Hours",AD115*$K115*(1+$M115)*$EQ115,AD115)</f>
        <v>0</v>
      </c>
      <c r="AS115" s="53">
        <f>IF($G115="Labor Hours",AE115*$K115*(1+$M115)*$EQ115,AE115)</f>
        <v>0</v>
      </c>
      <c r="AT115" s="53">
        <f>IF($G115="Labor Hours",AF115*$K115*(1+$M115)*$EQ115,AF115)</f>
        <v>0</v>
      </c>
      <c r="AU115" s="10">
        <f t="shared" si="132"/>
        <v>939.78000000000009</v>
      </c>
      <c r="AV115" s="54">
        <f>IF(G115="CapEx",0,AU115*N115)</f>
        <v>0</v>
      </c>
      <c r="AW115" s="10">
        <f t="shared" si="133"/>
        <v>939.78000000000009</v>
      </c>
      <c r="AX115" s="53" cm="1">
        <f t="array" aca="1" ref="AX115" ca="1">AU115*CELL("contents",$Q115)</f>
        <v>117.47250000000001</v>
      </c>
      <c r="AY115" s="53" cm="1">
        <f t="array" aca="1" ref="AY115" ca="1">AV115*CELL("contents",$Q115)</f>
        <v>0</v>
      </c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>
        <f t="shared" si="134"/>
        <v>0</v>
      </c>
      <c r="BM115" s="51">
        <f t="shared" si="135"/>
        <v>0</v>
      </c>
      <c r="BN115" s="53">
        <f>IF($G115="Labor Hours",AZ115*$K115*(1+$M115)*$ER115,AZ115)</f>
        <v>0</v>
      </c>
      <c r="BO115" s="53">
        <f>IF($G115="Labor Hours",BA115*$K115*(1+$M115)*$ER115,BA115)</f>
        <v>0</v>
      </c>
      <c r="BP115" s="53">
        <f>IF($G115="Labor Hours",BB115*$K115*(1+$M115)*$ER115,BB115)</f>
        <v>0</v>
      </c>
      <c r="BQ115" s="53">
        <f>IF($G115="Labor Hours",BC115*$K115*(1+$M115)*$ER115,BC115)</f>
        <v>0</v>
      </c>
      <c r="BR115" s="53">
        <f>IF($G115="Labor Hours",BD115*$K115*(1+$M115)*$ER115,BD115)</f>
        <v>0</v>
      </c>
      <c r="BS115" s="53">
        <f>IF($G115="Labor Hours",BE115*$K115*(1+$M115)*$ER115,BE115)</f>
        <v>0</v>
      </c>
      <c r="BT115" s="53">
        <f>IF($G115="Labor Hours",BF115*$K115*(1+$M115)*$ER115,BF115)</f>
        <v>0</v>
      </c>
      <c r="BU115" s="53">
        <f>IF($G115="Labor Hours",BG115*$K115*(1+$M115)*$ER115,BG115)</f>
        <v>0</v>
      </c>
      <c r="BV115" s="53">
        <f>IF($G115="Labor Hours",BH115*$K115*(1+$M115)*$ER115,BH115)</f>
        <v>0</v>
      </c>
      <c r="BW115" s="53">
        <f>IF($G115="Labor Hours",BI115*$K115*(1+$M115)*$ER115,BI115)</f>
        <v>0</v>
      </c>
      <c r="BX115" s="53">
        <f>IF($G115="Labor Hours",BJ115*$K115*(1+$M115)*$ER115,BJ115)</f>
        <v>0</v>
      </c>
      <c r="BY115" s="53">
        <f>IF($G115="Labor Hours",BK115*$K115*(1+$M115)*$ER115,BK115)</f>
        <v>0</v>
      </c>
      <c r="BZ115" s="10">
        <f t="shared" si="136"/>
        <v>0</v>
      </c>
      <c r="CA115" s="54">
        <f t="shared" si="137"/>
        <v>0</v>
      </c>
      <c r="CB115" s="10">
        <f t="shared" si="138"/>
        <v>0</v>
      </c>
      <c r="CC115" s="53" cm="1">
        <f t="array" aca="1" ref="CC115" ca="1">BZ115*CELL("contents",$Q115)</f>
        <v>0</v>
      </c>
      <c r="CD115" s="53" cm="1">
        <f t="array" aca="1" ref="CD115" ca="1">CA115*CELL("contents",$Q115)</f>
        <v>0</v>
      </c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>
        <f t="shared" si="139"/>
        <v>0</v>
      </c>
      <c r="CR115" s="51">
        <f t="shared" si="140"/>
        <v>0</v>
      </c>
      <c r="CS115" s="53">
        <f>IF($G115="Labor Hours",CE115*$K115*(1+$M115)*$ES115,CE115)</f>
        <v>0</v>
      </c>
      <c r="CT115" s="53">
        <f>IF($G115="Labor Hours",CF115*$K115*(1+$M115)*$ES115,CF115)</f>
        <v>0</v>
      </c>
      <c r="CU115" s="53">
        <f>IF($G115="Labor Hours",CG115*$K115*(1+$M115)*$ES115,CG115)</f>
        <v>0</v>
      </c>
      <c r="CV115" s="53">
        <f>IF($G115="Labor Hours",CH115*$K115*(1+$M115)*$ES115,CH115)</f>
        <v>0</v>
      </c>
      <c r="CW115" s="53">
        <f>IF($G115="Labor Hours",CI115*$K115*(1+$M115)*$ES115,CI115)</f>
        <v>0</v>
      </c>
      <c r="CX115" s="53">
        <f>IF($G115="Labor Hours",CJ115*$K115*(1+$M115)*$ES115,CJ115)</f>
        <v>0</v>
      </c>
      <c r="CY115" s="53">
        <f>IF($G115="Labor Hours",CK115*$K115*(1+$M115)*$ES115,CK115)</f>
        <v>0</v>
      </c>
      <c r="CZ115" s="53">
        <f>IF($G115="Labor Hours",CL115*$K115*(1+$M115)*$ES115,CL115)</f>
        <v>0</v>
      </c>
      <c r="DA115" s="53">
        <f>IF($G115="Labor Hours",CM115*$K115*(1+$M115)*$ES115,CM115)</f>
        <v>0</v>
      </c>
      <c r="DB115" s="53">
        <f>IF($G115="Labor Hours",CN115*$K115*(1+$M115)*$ES115,CN115)</f>
        <v>0</v>
      </c>
      <c r="DC115" s="53">
        <f>IF($G115="Labor Hours",CO115*$K115*(1+$M115)*$ES115,CO115)</f>
        <v>0</v>
      </c>
      <c r="DD115" s="53">
        <f>IF($G115="Labor Hours",CP115*$K115*(1+$M115)*$ES115,CP115)</f>
        <v>0</v>
      </c>
      <c r="DE115" s="10">
        <f t="shared" si="141"/>
        <v>0</v>
      </c>
      <c r="DF115" s="54">
        <f t="shared" si="142"/>
        <v>0</v>
      </c>
      <c r="DG115" s="10">
        <f t="shared" si="143"/>
        <v>0</v>
      </c>
      <c r="DH115" s="53" cm="1">
        <f t="array" aca="1" ref="DH115" ca="1">DE115*CELL("contents",$Q115)</f>
        <v>0</v>
      </c>
      <c r="DI115" s="53" cm="1">
        <f t="array" aca="1" ref="DI115" ca="1">DF115*CELL("contents",$Q115)</f>
        <v>0</v>
      </c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>
        <f t="shared" si="144"/>
        <v>0</v>
      </c>
      <c r="DW115" s="51">
        <f t="shared" si="145"/>
        <v>0</v>
      </c>
      <c r="DX115" s="53">
        <f>IF($G115="Labor Hours",DJ115*$K115*(1+$M115)*$ET115,DJ115)</f>
        <v>0</v>
      </c>
      <c r="DY115" s="53">
        <f>IF($G115="Labor Hours",DK115*$K115*(1+$M115)*$ET115,DK115)</f>
        <v>0</v>
      </c>
      <c r="DZ115" s="53">
        <f>IF($G115="Labor Hours",DL115*$K115*(1+$M115)*$ET115,DL115)</f>
        <v>0</v>
      </c>
      <c r="EA115" s="53">
        <f>IF($G115="Labor Hours",DM115*$K115*(1+$M115)*$ET115,DM115)</f>
        <v>0</v>
      </c>
      <c r="EB115" s="53">
        <f>IF($G115="Labor Hours",DN115*$K115*(1+$M115)*$ET115,DN115)</f>
        <v>0</v>
      </c>
      <c r="EC115" s="53">
        <f>IF($G115="Labor Hours",DO115*$K115*(1+$M115)*$ET115,DO115)</f>
        <v>0</v>
      </c>
      <c r="ED115" s="53">
        <f>IF($G115="Labor Hours",DP115*$K115*(1+$M115)*$ET115,DP115)</f>
        <v>0</v>
      </c>
      <c r="EE115" s="53">
        <f>IF($G115="Labor Hours",DQ115*$K115*(1+$M115)*$ET115,DQ115)</f>
        <v>0</v>
      </c>
      <c r="EF115" s="53">
        <f>IF($G115="Labor Hours",DR115*$K115*(1+$M115)*$ET115,DR115)</f>
        <v>0</v>
      </c>
      <c r="EG115" s="53">
        <f>IF($G115="Labor Hours",DS115*$K115*(1+$M115)*$ET115,DS115)</f>
        <v>0</v>
      </c>
      <c r="EH115" s="53">
        <f>IF($G115="Labor Hours",DT115*$K115*(1+$M115)*$ET115,DT115)</f>
        <v>0</v>
      </c>
      <c r="EI115" s="53">
        <f>IF($G115="Labor Hours",DU115*$K115*(1+$M115)*$ET115,DU115)</f>
        <v>0</v>
      </c>
      <c r="EJ115" s="10">
        <f t="shared" si="146"/>
        <v>0</v>
      </c>
      <c r="EK115" s="54">
        <f t="shared" si="147"/>
        <v>0</v>
      </c>
      <c r="EL115" s="10">
        <f t="shared" si="148"/>
        <v>0</v>
      </c>
      <c r="EM115" s="53" cm="1">
        <f t="array" aca="1" ref="EM115" ca="1">EJ115*CELL("contents",$Q115)</f>
        <v>0</v>
      </c>
      <c r="EN115" s="53" cm="1">
        <f t="array" aca="1" ref="EN115" ca="1">EK115*CELL("contents",$Q115)</f>
        <v>0</v>
      </c>
      <c r="EO115" s="11">
        <f t="shared" si="149"/>
        <v>939.78000000000009</v>
      </c>
      <c r="EP115" s="2">
        <v>1</v>
      </c>
      <c r="EQ115" s="2">
        <f t="shared" ref="EQ115:ET115" si="185">EP115*1.0215</f>
        <v>1.0215000000000001</v>
      </c>
      <c r="ER115" s="2">
        <f t="shared" si="185"/>
        <v>1.0434622500000001</v>
      </c>
      <c r="ES115" s="2">
        <f t="shared" si="185"/>
        <v>1.0658966883750003</v>
      </c>
      <c r="ET115" s="2">
        <f t="shared" si="185"/>
        <v>1.0888134671750629</v>
      </c>
      <c r="EU115" s="53">
        <f>IF($G115="Labor Hours",$K115*$AG115*EQ115,0)</f>
        <v>939.78000000000009</v>
      </c>
      <c r="EV115" s="53">
        <f t="shared" si="151"/>
        <v>0</v>
      </c>
      <c r="EW115" s="69">
        <f>IF($G115="Labor Hours",$K115*$CQ115*ES115,0)</f>
        <v>0</v>
      </c>
      <c r="EX115" s="69">
        <f>IF($G115="Labor Hours",$K115*$DV115*ET115,0)</f>
        <v>0</v>
      </c>
      <c r="EY115" s="9">
        <f t="shared" si="153"/>
        <v>0</v>
      </c>
      <c r="EZ115" s="9">
        <f t="shared" si="128"/>
        <v>0</v>
      </c>
      <c r="FA115" s="9">
        <f t="shared" si="129"/>
        <v>0</v>
      </c>
      <c r="FB115" s="9">
        <f t="shared" si="130"/>
        <v>0</v>
      </c>
      <c r="FC115" t="s">
        <v>1536</v>
      </c>
    </row>
    <row r="116" spans="1:159" x14ac:dyDescent="0.25">
      <c r="A116" s="2">
        <v>1.2</v>
      </c>
      <c r="B116" s="2" t="s">
        <v>389</v>
      </c>
      <c r="C116" s="4" t="s">
        <v>157</v>
      </c>
      <c r="D116" s="2" t="s">
        <v>390</v>
      </c>
      <c r="E116" s="13" t="s">
        <v>391</v>
      </c>
      <c r="F116" s="2"/>
      <c r="G116" s="4" t="s">
        <v>347</v>
      </c>
      <c r="H116" s="6" t="s">
        <v>347</v>
      </c>
      <c r="I116" s="4"/>
      <c r="J116" s="4" t="s">
        <v>268</v>
      </c>
      <c r="K116" s="75"/>
      <c r="L116" s="80">
        <v>1</v>
      </c>
      <c r="M116" s="56">
        <v>0</v>
      </c>
      <c r="N116" s="86">
        <v>0.53</v>
      </c>
      <c r="O116" s="6" t="s">
        <v>155</v>
      </c>
      <c r="P116" s="2" t="s">
        <v>173</v>
      </c>
      <c r="Q116" s="216">
        <f>VLOOKUP(P116,Contingencies!$A$2:$D$7,4,FALSE)</f>
        <v>0.125</v>
      </c>
      <c r="R116" s="53">
        <f t="shared" si="111"/>
        <v>223.625</v>
      </c>
      <c r="S116" s="67">
        <f t="shared" si="112"/>
        <v>0</v>
      </c>
      <c r="T116" s="4"/>
      <c r="U116" s="2"/>
      <c r="V116" s="2"/>
      <c r="W116" s="2"/>
      <c r="X116" s="2"/>
      <c r="Y116" s="4">
        <v>1789</v>
      </c>
      <c r="Z116" s="2"/>
      <c r="AA116" s="2"/>
      <c r="AB116" s="2"/>
      <c r="AC116" s="2"/>
      <c r="AD116" s="29"/>
      <c r="AE116" s="29"/>
      <c r="AF116" s="2"/>
      <c r="AG116" s="2">
        <f>IF(G116="Labor Hours",SUM(U116:AF116),0)</f>
        <v>0</v>
      </c>
      <c r="AH116" s="51">
        <f t="shared" si="131"/>
        <v>0</v>
      </c>
      <c r="AI116" s="53">
        <f>IF($G116="Labor Hours",U116*$K116*(1+$M116)*$EQ116,U116)</f>
        <v>0</v>
      </c>
      <c r="AJ116" s="53">
        <f>IF($G116="Labor Hours",V116*$K116*(1+$M116)*$EQ116,V116)</f>
        <v>0</v>
      </c>
      <c r="AK116" s="53">
        <f>IF($G116="Labor Hours",W116*$K116*(1+$M116)*$EQ116,W116)</f>
        <v>0</v>
      </c>
      <c r="AL116" s="53">
        <f>IF($G116="Labor Hours",X116*$K116*(1+$M116)*$EQ116,X116)</f>
        <v>0</v>
      </c>
      <c r="AM116" s="53">
        <f>IF($G116="Labor Hours",Y116*$K116*(1+$M116)*$EQ116,Y116)</f>
        <v>1789</v>
      </c>
      <c r="AN116" s="53">
        <f>IF($G116="Labor Hours",Z116*$K116*(1+$M116)*$EQ116,Z116)</f>
        <v>0</v>
      </c>
      <c r="AO116" s="53">
        <f>IF($G116="Labor Hours",AA116*$K116*(1+$M116)*$EQ116,AA116)</f>
        <v>0</v>
      </c>
      <c r="AP116" s="53">
        <f>IF($G116="Labor Hours",AB116*$K116*(1+$M116)*$EQ116,AB116)</f>
        <v>0</v>
      </c>
      <c r="AQ116" s="53">
        <f>IF($G116="Labor Hours",AC116*$K116*(1+$M116)*$EQ116,AC116)</f>
        <v>0</v>
      </c>
      <c r="AR116" s="53">
        <f>IF($G116="Labor Hours",AD116*$K116*(1+$M116)*$EQ116,AD116)</f>
        <v>0</v>
      </c>
      <c r="AS116" s="53">
        <f>IF($G116="Labor Hours",AE116*$K116*(1+$M116)*$EQ116,AE116)</f>
        <v>0</v>
      </c>
      <c r="AT116" s="53">
        <f>IF($G116="Labor Hours",AF116*$K116*(1+$M116)*$EQ116,AF116)</f>
        <v>0</v>
      </c>
      <c r="AU116" s="10">
        <f t="shared" si="132"/>
        <v>1789</v>
      </c>
      <c r="AV116" s="54">
        <f>IF(G116="CapEx",0,AU116*N116)</f>
        <v>0</v>
      </c>
      <c r="AW116" s="10">
        <f t="shared" si="133"/>
        <v>1789</v>
      </c>
      <c r="AX116" s="53" cm="1">
        <f t="array" aca="1" ref="AX116" ca="1">AU116*CELL("contents",$Q116)</f>
        <v>223.625</v>
      </c>
      <c r="AY116" s="53" cm="1">
        <f t="array" aca="1" ref="AY116" ca="1">AV116*CELL("contents",$Q116)</f>
        <v>0</v>
      </c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>
        <f t="shared" si="134"/>
        <v>0</v>
      </c>
      <c r="BM116" s="51">
        <f t="shared" si="135"/>
        <v>0</v>
      </c>
      <c r="BN116" s="53">
        <f>IF($G116="Labor Hours",AZ116*$K116*(1+$M116)*$ER116,AZ116)</f>
        <v>0</v>
      </c>
      <c r="BO116" s="53">
        <f>IF($G116="Labor Hours",BA116*$K116*(1+$M116)*$ER116,BA116)</f>
        <v>0</v>
      </c>
      <c r="BP116" s="53">
        <f>IF($G116="Labor Hours",BB116*$K116*(1+$M116)*$ER116,BB116)</f>
        <v>0</v>
      </c>
      <c r="BQ116" s="53">
        <f>IF($G116="Labor Hours",BC116*$K116*(1+$M116)*$ER116,BC116)</f>
        <v>0</v>
      </c>
      <c r="BR116" s="53">
        <f>IF($G116="Labor Hours",BD116*$K116*(1+$M116)*$ER116,BD116)</f>
        <v>0</v>
      </c>
      <c r="BS116" s="53">
        <f>IF($G116="Labor Hours",BE116*$K116*(1+$M116)*$ER116,BE116)</f>
        <v>0</v>
      </c>
      <c r="BT116" s="53">
        <f>IF($G116="Labor Hours",BF116*$K116*(1+$M116)*$ER116,BF116)</f>
        <v>0</v>
      </c>
      <c r="BU116" s="53">
        <f>IF($G116="Labor Hours",BG116*$K116*(1+$M116)*$ER116,BG116)</f>
        <v>0</v>
      </c>
      <c r="BV116" s="53">
        <f>IF($G116="Labor Hours",BH116*$K116*(1+$M116)*$ER116,BH116)</f>
        <v>0</v>
      </c>
      <c r="BW116" s="53">
        <f>IF($G116="Labor Hours",BI116*$K116*(1+$M116)*$ER116,BI116)</f>
        <v>0</v>
      </c>
      <c r="BX116" s="53">
        <f>IF($G116="Labor Hours",BJ116*$K116*(1+$M116)*$ER116,BJ116)</f>
        <v>0</v>
      </c>
      <c r="BY116" s="53">
        <f>IF($G116="Labor Hours",BK116*$K116*(1+$M116)*$ER116,BK116)</f>
        <v>0</v>
      </c>
      <c r="BZ116" s="10">
        <f t="shared" si="136"/>
        <v>0</v>
      </c>
      <c r="CA116" s="54">
        <f t="shared" si="137"/>
        <v>0</v>
      </c>
      <c r="CB116" s="10">
        <f t="shared" si="138"/>
        <v>0</v>
      </c>
      <c r="CC116" s="53" cm="1">
        <f t="array" aca="1" ref="CC116" ca="1">BZ116*CELL("contents",$Q116)</f>
        <v>0</v>
      </c>
      <c r="CD116" s="53" cm="1">
        <f t="array" aca="1" ref="CD116" ca="1">CA116*CELL("contents",$Q116)</f>
        <v>0</v>
      </c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>
        <f t="shared" si="139"/>
        <v>0</v>
      </c>
      <c r="CR116" s="51">
        <f t="shared" si="140"/>
        <v>0</v>
      </c>
      <c r="CS116" s="53">
        <f>IF($G116="Labor Hours",CE116*$K116*(1+$M116)*$ES116,CE116)</f>
        <v>0</v>
      </c>
      <c r="CT116" s="53">
        <f>IF($G116="Labor Hours",CF116*$K116*(1+$M116)*$ES116,CF116)</f>
        <v>0</v>
      </c>
      <c r="CU116" s="53">
        <f>IF($G116="Labor Hours",CG116*$K116*(1+$M116)*$ES116,CG116)</f>
        <v>0</v>
      </c>
      <c r="CV116" s="53">
        <f>IF($G116="Labor Hours",CH116*$K116*(1+$M116)*$ES116,CH116)</f>
        <v>0</v>
      </c>
      <c r="CW116" s="53">
        <f>IF($G116="Labor Hours",CI116*$K116*(1+$M116)*$ES116,CI116)</f>
        <v>0</v>
      </c>
      <c r="CX116" s="53">
        <f>IF($G116="Labor Hours",CJ116*$K116*(1+$M116)*$ES116,CJ116)</f>
        <v>0</v>
      </c>
      <c r="CY116" s="53">
        <f>IF($G116="Labor Hours",CK116*$K116*(1+$M116)*$ES116,CK116)</f>
        <v>0</v>
      </c>
      <c r="CZ116" s="53">
        <f>IF($G116="Labor Hours",CL116*$K116*(1+$M116)*$ES116,CL116)</f>
        <v>0</v>
      </c>
      <c r="DA116" s="53">
        <f>IF($G116="Labor Hours",CM116*$K116*(1+$M116)*$ES116,CM116)</f>
        <v>0</v>
      </c>
      <c r="DB116" s="53">
        <f>IF($G116="Labor Hours",CN116*$K116*(1+$M116)*$ES116,CN116)</f>
        <v>0</v>
      </c>
      <c r="DC116" s="53">
        <f>IF($G116="Labor Hours",CO116*$K116*(1+$M116)*$ES116,CO116)</f>
        <v>0</v>
      </c>
      <c r="DD116" s="53">
        <f>IF($G116="Labor Hours",CP116*$K116*(1+$M116)*$ES116,CP116)</f>
        <v>0</v>
      </c>
      <c r="DE116" s="10">
        <f t="shared" si="141"/>
        <v>0</v>
      </c>
      <c r="DF116" s="54">
        <f t="shared" si="142"/>
        <v>0</v>
      </c>
      <c r="DG116" s="10">
        <f t="shared" si="143"/>
        <v>0</v>
      </c>
      <c r="DH116" s="53" cm="1">
        <f t="array" aca="1" ref="DH116" ca="1">DE116*CELL("contents",$Q116)</f>
        <v>0</v>
      </c>
      <c r="DI116" s="53" cm="1">
        <f t="array" aca="1" ref="DI116" ca="1">DF116*CELL("contents",$Q116)</f>
        <v>0</v>
      </c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>
        <f t="shared" si="144"/>
        <v>0</v>
      </c>
      <c r="DW116" s="51">
        <f t="shared" si="145"/>
        <v>0</v>
      </c>
      <c r="DX116" s="53">
        <f>IF($G116="Labor Hours",DJ116*$K116*(1+$M116)*$ET116,DJ116)</f>
        <v>0</v>
      </c>
      <c r="DY116" s="53">
        <f>IF($G116="Labor Hours",DK116*$K116*(1+$M116)*$ET116,DK116)</f>
        <v>0</v>
      </c>
      <c r="DZ116" s="53">
        <f>IF($G116="Labor Hours",DL116*$K116*(1+$M116)*$ET116,DL116)</f>
        <v>0</v>
      </c>
      <c r="EA116" s="53">
        <f>IF($G116="Labor Hours",DM116*$K116*(1+$M116)*$ET116,DM116)</f>
        <v>0</v>
      </c>
      <c r="EB116" s="53">
        <f>IF($G116="Labor Hours",DN116*$K116*(1+$M116)*$ET116,DN116)</f>
        <v>0</v>
      </c>
      <c r="EC116" s="53">
        <f>IF($G116="Labor Hours",DO116*$K116*(1+$M116)*$ET116,DO116)</f>
        <v>0</v>
      </c>
      <c r="ED116" s="53">
        <f>IF($G116="Labor Hours",DP116*$K116*(1+$M116)*$ET116,DP116)</f>
        <v>0</v>
      </c>
      <c r="EE116" s="53">
        <f>IF($G116="Labor Hours",DQ116*$K116*(1+$M116)*$ET116,DQ116)</f>
        <v>0</v>
      </c>
      <c r="EF116" s="53">
        <f>IF($G116="Labor Hours",DR116*$K116*(1+$M116)*$ET116,DR116)</f>
        <v>0</v>
      </c>
      <c r="EG116" s="53">
        <f>IF($G116="Labor Hours",DS116*$K116*(1+$M116)*$ET116,DS116)</f>
        <v>0</v>
      </c>
      <c r="EH116" s="53">
        <f>IF($G116="Labor Hours",DT116*$K116*(1+$M116)*$ET116,DT116)</f>
        <v>0</v>
      </c>
      <c r="EI116" s="53">
        <f>IF($G116="Labor Hours",DU116*$K116*(1+$M116)*$ET116,DU116)</f>
        <v>0</v>
      </c>
      <c r="EJ116" s="10">
        <f t="shared" si="146"/>
        <v>0</v>
      </c>
      <c r="EK116" s="54">
        <f t="shared" si="147"/>
        <v>0</v>
      </c>
      <c r="EL116" s="10">
        <f t="shared" si="148"/>
        <v>0</v>
      </c>
      <c r="EM116" s="53" cm="1">
        <f t="array" aca="1" ref="EM116" ca="1">EJ116*CELL("contents",$Q116)</f>
        <v>0</v>
      </c>
      <c r="EN116" s="53" cm="1">
        <f t="array" aca="1" ref="EN116" ca="1">EK116*CELL("contents",$Q116)</f>
        <v>0</v>
      </c>
      <c r="EO116" s="11">
        <f t="shared" si="149"/>
        <v>1789</v>
      </c>
      <c r="EP116" s="2">
        <v>1</v>
      </c>
      <c r="EQ116" s="2">
        <f t="shared" ref="EQ116:ET116" si="186">EP116*1.0215</f>
        <v>1.0215000000000001</v>
      </c>
      <c r="ER116" s="2">
        <f t="shared" si="186"/>
        <v>1.0434622500000001</v>
      </c>
      <c r="ES116" s="2">
        <f t="shared" si="186"/>
        <v>1.0658966883750003</v>
      </c>
      <c r="ET116" s="2">
        <f t="shared" si="186"/>
        <v>1.0888134671750629</v>
      </c>
      <c r="EU116" s="53">
        <f>IF($G116="Labor Hours",$K116*$AG116*EQ116,0)</f>
        <v>0</v>
      </c>
      <c r="EV116" s="53">
        <f t="shared" si="151"/>
        <v>0</v>
      </c>
      <c r="EW116" s="69">
        <f>IF($G116="Labor Hours",$K116*$CQ116*ES116,0)</f>
        <v>0</v>
      </c>
      <c r="EX116" s="69">
        <f>IF($G116="Labor Hours",$K116*$DV116*ET116,0)</f>
        <v>0</v>
      </c>
      <c r="EY116" s="9">
        <f t="shared" si="153"/>
        <v>0</v>
      </c>
      <c r="EZ116" s="9">
        <f t="shared" si="128"/>
        <v>0</v>
      </c>
      <c r="FA116" s="9">
        <f t="shared" si="129"/>
        <v>0</v>
      </c>
      <c r="FB116" s="9">
        <f t="shared" si="130"/>
        <v>0</v>
      </c>
      <c r="FC116" t="s">
        <v>1536</v>
      </c>
    </row>
    <row r="117" spans="1:159" x14ac:dyDescent="0.25">
      <c r="A117" s="2">
        <v>1.2</v>
      </c>
      <c r="B117" s="2" t="s">
        <v>392</v>
      </c>
      <c r="C117" s="4" t="s">
        <v>157</v>
      </c>
      <c r="D117" s="2" t="s">
        <v>393</v>
      </c>
      <c r="E117" s="13" t="s">
        <v>394</v>
      </c>
      <c r="F117" s="2"/>
      <c r="G117" s="4" t="s">
        <v>151</v>
      </c>
      <c r="H117" s="6" t="s">
        <v>163</v>
      </c>
      <c r="I117" s="4" t="s">
        <v>159</v>
      </c>
      <c r="J117" s="7" t="s">
        <v>154</v>
      </c>
      <c r="K117" s="75">
        <v>115</v>
      </c>
      <c r="L117" s="81">
        <v>115</v>
      </c>
      <c r="M117" s="56">
        <v>0</v>
      </c>
      <c r="N117" s="86">
        <v>0</v>
      </c>
      <c r="O117" s="6" t="s">
        <v>155</v>
      </c>
      <c r="P117" s="2" t="s">
        <v>173</v>
      </c>
      <c r="Q117" s="216">
        <f>VLOOKUP(P117,Contingencies!$A$2:$D$7,4,FALSE)</f>
        <v>0.125</v>
      </c>
      <c r="R117" s="53">
        <f t="shared" si="111"/>
        <v>117.47250000000001</v>
      </c>
      <c r="S117" s="67">
        <f t="shared" si="112"/>
        <v>0</v>
      </c>
      <c r="T117" s="4"/>
      <c r="U117" s="2"/>
      <c r="V117" s="2"/>
      <c r="W117" s="2"/>
      <c r="X117" s="2"/>
      <c r="Y117" s="2"/>
      <c r="Z117" s="4">
        <v>8</v>
      </c>
      <c r="AA117" s="2"/>
      <c r="AB117" s="2"/>
      <c r="AC117" s="2"/>
      <c r="AD117" s="29"/>
      <c r="AE117" s="29"/>
      <c r="AF117" s="2"/>
      <c r="AG117" s="2">
        <f>IF(G117="Labor Hours",SUM(U117:AF117),0)</f>
        <v>8</v>
      </c>
      <c r="AH117" s="51">
        <f t="shared" si="131"/>
        <v>5.333333333333333E-2</v>
      </c>
      <c r="AI117" s="53">
        <f>IF($G117="Labor Hours",U117*$K117*(1+$M117)*$EQ117,U117)</f>
        <v>0</v>
      </c>
      <c r="AJ117" s="53">
        <f>IF($G117="Labor Hours",V117*$K117*(1+$M117)*$EQ117,V117)</f>
        <v>0</v>
      </c>
      <c r="AK117" s="53">
        <f>IF($G117="Labor Hours",W117*$K117*(1+$M117)*$EQ117,W117)</f>
        <v>0</v>
      </c>
      <c r="AL117" s="53">
        <f>IF($G117="Labor Hours",X117*$K117*(1+$M117)*$EQ117,X117)</f>
        <v>0</v>
      </c>
      <c r="AM117" s="53">
        <f>IF($G117="Labor Hours",Y117*$K117*(1+$M117)*$EQ117,Y117)</f>
        <v>0</v>
      </c>
      <c r="AN117" s="53">
        <f>IF($G117="Labor Hours",Z117*$K117*(1+$M117)*$EQ117,Z117)</f>
        <v>939.78000000000009</v>
      </c>
      <c r="AO117" s="53">
        <f>IF($G117="Labor Hours",AA117*$K117*(1+$M117)*$EQ117,AA117)</f>
        <v>0</v>
      </c>
      <c r="AP117" s="53">
        <f>IF($G117="Labor Hours",AB117*$K117*(1+$M117)*$EQ117,AB117)</f>
        <v>0</v>
      </c>
      <c r="AQ117" s="53">
        <f>IF($G117="Labor Hours",AC117*$K117*(1+$M117)*$EQ117,AC117)</f>
        <v>0</v>
      </c>
      <c r="AR117" s="53">
        <f>IF($G117="Labor Hours",AD117*$K117*(1+$M117)*$EQ117,AD117)</f>
        <v>0</v>
      </c>
      <c r="AS117" s="53">
        <f>IF($G117="Labor Hours",AE117*$K117*(1+$M117)*$EQ117,AE117)</f>
        <v>0</v>
      </c>
      <c r="AT117" s="53">
        <f>IF($G117="Labor Hours",AF117*$K117*(1+$M117)*$EQ117,AF117)</f>
        <v>0</v>
      </c>
      <c r="AU117" s="10">
        <f t="shared" si="132"/>
        <v>939.78000000000009</v>
      </c>
      <c r="AV117" s="54">
        <f>IF(G117="CapEx",0,AU117*N117)</f>
        <v>0</v>
      </c>
      <c r="AW117" s="10">
        <f t="shared" si="133"/>
        <v>939.78000000000009</v>
      </c>
      <c r="AX117" s="53" cm="1">
        <f t="array" aca="1" ref="AX117" ca="1">AU117*CELL("contents",$Q117)</f>
        <v>117.47250000000001</v>
      </c>
      <c r="AY117" s="53" cm="1">
        <f t="array" aca="1" ref="AY117" ca="1">AV117*CELL("contents",$Q117)</f>
        <v>0</v>
      </c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>
        <f t="shared" si="134"/>
        <v>0</v>
      </c>
      <c r="BM117" s="51">
        <f t="shared" si="135"/>
        <v>0</v>
      </c>
      <c r="BN117" s="53">
        <f>IF($G117="Labor Hours",AZ117*$K117*(1+$M117)*$ER117,AZ117)</f>
        <v>0</v>
      </c>
      <c r="BO117" s="53">
        <f>IF($G117="Labor Hours",BA117*$K117*(1+$M117)*$ER117,BA117)</f>
        <v>0</v>
      </c>
      <c r="BP117" s="53">
        <f>IF($G117="Labor Hours",BB117*$K117*(1+$M117)*$ER117,BB117)</f>
        <v>0</v>
      </c>
      <c r="BQ117" s="53">
        <f>IF($G117="Labor Hours",BC117*$K117*(1+$M117)*$ER117,BC117)</f>
        <v>0</v>
      </c>
      <c r="BR117" s="53">
        <f>IF($G117="Labor Hours",BD117*$K117*(1+$M117)*$ER117,BD117)</f>
        <v>0</v>
      </c>
      <c r="BS117" s="53">
        <f>IF($G117="Labor Hours",BE117*$K117*(1+$M117)*$ER117,BE117)</f>
        <v>0</v>
      </c>
      <c r="BT117" s="53">
        <f>IF($G117="Labor Hours",BF117*$K117*(1+$M117)*$ER117,BF117)</f>
        <v>0</v>
      </c>
      <c r="BU117" s="53">
        <f>IF($G117="Labor Hours",BG117*$K117*(1+$M117)*$ER117,BG117)</f>
        <v>0</v>
      </c>
      <c r="BV117" s="53">
        <f>IF($G117="Labor Hours",BH117*$K117*(1+$M117)*$ER117,BH117)</f>
        <v>0</v>
      </c>
      <c r="BW117" s="53">
        <f>IF($G117="Labor Hours",BI117*$K117*(1+$M117)*$ER117,BI117)</f>
        <v>0</v>
      </c>
      <c r="BX117" s="53">
        <f>IF($G117="Labor Hours",BJ117*$K117*(1+$M117)*$ER117,BJ117)</f>
        <v>0</v>
      </c>
      <c r="BY117" s="53">
        <f>IF($G117="Labor Hours",BK117*$K117*(1+$M117)*$ER117,BK117)</f>
        <v>0</v>
      </c>
      <c r="BZ117" s="10">
        <f t="shared" si="136"/>
        <v>0</v>
      </c>
      <c r="CA117" s="54">
        <f t="shared" si="137"/>
        <v>0</v>
      </c>
      <c r="CB117" s="10">
        <f t="shared" si="138"/>
        <v>0</v>
      </c>
      <c r="CC117" s="53" cm="1">
        <f t="array" aca="1" ref="CC117" ca="1">BZ117*CELL("contents",$Q117)</f>
        <v>0</v>
      </c>
      <c r="CD117" s="53" cm="1">
        <f t="array" aca="1" ref="CD117" ca="1">CA117*CELL("contents",$Q117)</f>
        <v>0</v>
      </c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>
        <f t="shared" si="139"/>
        <v>0</v>
      </c>
      <c r="CR117" s="51">
        <f t="shared" si="140"/>
        <v>0</v>
      </c>
      <c r="CS117" s="53">
        <f>IF($G117="Labor Hours",CE117*$K117*(1+$M117)*$ES117,CE117)</f>
        <v>0</v>
      </c>
      <c r="CT117" s="53">
        <f>IF($G117="Labor Hours",CF117*$K117*(1+$M117)*$ES117,CF117)</f>
        <v>0</v>
      </c>
      <c r="CU117" s="53">
        <f>IF($G117="Labor Hours",CG117*$K117*(1+$M117)*$ES117,CG117)</f>
        <v>0</v>
      </c>
      <c r="CV117" s="53">
        <f>IF($G117="Labor Hours",CH117*$K117*(1+$M117)*$ES117,CH117)</f>
        <v>0</v>
      </c>
      <c r="CW117" s="53">
        <f>IF($G117="Labor Hours",CI117*$K117*(1+$M117)*$ES117,CI117)</f>
        <v>0</v>
      </c>
      <c r="CX117" s="53">
        <f>IF($G117="Labor Hours",CJ117*$K117*(1+$M117)*$ES117,CJ117)</f>
        <v>0</v>
      </c>
      <c r="CY117" s="53">
        <f>IF($G117="Labor Hours",CK117*$K117*(1+$M117)*$ES117,CK117)</f>
        <v>0</v>
      </c>
      <c r="CZ117" s="53">
        <f>IF($G117="Labor Hours",CL117*$K117*(1+$M117)*$ES117,CL117)</f>
        <v>0</v>
      </c>
      <c r="DA117" s="53">
        <f>IF($G117="Labor Hours",CM117*$K117*(1+$M117)*$ES117,CM117)</f>
        <v>0</v>
      </c>
      <c r="DB117" s="53">
        <f>IF($G117="Labor Hours",CN117*$K117*(1+$M117)*$ES117,CN117)</f>
        <v>0</v>
      </c>
      <c r="DC117" s="53">
        <f>IF($G117="Labor Hours",CO117*$K117*(1+$M117)*$ES117,CO117)</f>
        <v>0</v>
      </c>
      <c r="DD117" s="53">
        <f>IF($G117="Labor Hours",CP117*$K117*(1+$M117)*$ES117,CP117)</f>
        <v>0</v>
      </c>
      <c r="DE117" s="10">
        <f t="shared" si="141"/>
        <v>0</v>
      </c>
      <c r="DF117" s="54">
        <f t="shared" si="142"/>
        <v>0</v>
      </c>
      <c r="DG117" s="10">
        <f t="shared" si="143"/>
        <v>0</v>
      </c>
      <c r="DH117" s="53" cm="1">
        <f t="array" aca="1" ref="DH117" ca="1">DE117*CELL("contents",$Q117)</f>
        <v>0</v>
      </c>
      <c r="DI117" s="53" cm="1">
        <f t="array" aca="1" ref="DI117" ca="1">DF117*CELL("contents",$Q117)</f>
        <v>0</v>
      </c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>
        <f t="shared" si="144"/>
        <v>0</v>
      </c>
      <c r="DW117" s="51">
        <f t="shared" si="145"/>
        <v>0</v>
      </c>
      <c r="DX117" s="53">
        <f>IF($G117="Labor Hours",DJ117*$K117*(1+$M117)*$ET117,DJ117)</f>
        <v>0</v>
      </c>
      <c r="DY117" s="53">
        <f>IF($G117="Labor Hours",DK117*$K117*(1+$M117)*$ET117,DK117)</f>
        <v>0</v>
      </c>
      <c r="DZ117" s="53">
        <f>IF($G117="Labor Hours",DL117*$K117*(1+$M117)*$ET117,DL117)</f>
        <v>0</v>
      </c>
      <c r="EA117" s="53">
        <f>IF($G117="Labor Hours",DM117*$K117*(1+$M117)*$ET117,DM117)</f>
        <v>0</v>
      </c>
      <c r="EB117" s="53">
        <f>IF($G117="Labor Hours",DN117*$K117*(1+$M117)*$ET117,DN117)</f>
        <v>0</v>
      </c>
      <c r="EC117" s="53">
        <f>IF($G117="Labor Hours",DO117*$K117*(1+$M117)*$ET117,DO117)</f>
        <v>0</v>
      </c>
      <c r="ED117" s="53">
        <f>IF($G117="Labor Hours",DP117*$K117*(1+$M117)*$ET117,DP117)</f>
        <v>0</v>
      </c>
      <c r="EE117" s="53">
        <f>IF($G117="Labor Hours",DQ117*$K117*(1+$M117)*$ET117,DQ117)</f>
        <v>0</v>
      </c>
      <c r="EF117" s="53">
        <f>IF($G117="Labor Hours",DR117*$K117*(1+$M117)*$ET117,DR117)</f>
        <v>0</v>
      </c>
      <c r="EG117" s="53">
        <f>IF($G117="Labor Hours",DS117*$K117*(1+$M117)*$ET117,DS117)</f>
        <v>0</v>
      </c>
      <c r="EH117" s="53">
        <f>IF($G117="Labor Hours",DT117*$K117*(1+$M117)*$ET117,DT117)</f>
        <v>0</v>
      </c>
      <c r="EI117" s="53">
        <f>IF($G117="Labor Hours",DU117*$K117*(1+$M117)*$ET117,DU117)</f>
        <v>0</v>
      </c>
      <c r="EJ117" s="10">
        <f t="shared" si="146"/>
        <v>0</v>
      </c>
      <c r="EK117" s="54">
        <f t="shared" si="147"/>
        <v>0</v>
      </c>
      <c r="EL117" s="10">
        <f t="shared" si="148"/>
        <v>0</v>
      </c>
      <c r="EM117" s="53" cm="1">
        <f t="array" aca="1" ref="EM117" ca="1">EJ117*CELL("contents",$Q117)</f>
        <v>0</v>
      </c>
      <c r="EN117" s="53" cm="1">
        <f t="array" aca="1" ref="EN117" ca="1">EK117*CELL("contents",$Q117)</f>
        <v>0</v>
      </c>
      <c r="EO117" s="11">
        <f t="shared" si="149"/>
        <v>939.78000000000009</v>
      </c>
      <c r="EP117" s="2">
        <v>1</v>
      </c>
      <c r="EQ117" s="2">
        <f t="shared" ref="EQ117:ET117" si="187">EP117*1.0215</f>
        <v>1.0215000000000001</v>
      </c>
      <c r="ER117" s="2">
        <f t="shared" si="187"/>
        <v>1.0434622500000001</v>
      </c>
      <c r="ES117" s="2">
        <f t="shared" si="187"/>
        <v>1.0658966883750003</v>
      </c>
      <c r="ET117" s="2">
        <f t="shared" si="187"/>
        <v>1.0888134671750629</v>
      </c>
      <c r="EU117" s="53">
        <f>IF($G117="Labor Hours",$K117*$AG117*EQ117,0)</f>
        <v>939.78000000000009</v>
      </c>
      <c r="EV117" s="53">
        <f t="shared" si="151"/>
        <v>0</v>
      </c>
      <c r="EW117" s="69">
        <f>IF($G117="Labor Hours",$K117*$CQ117*ES117,0)</f>
        <v>0</v>
      </c>
      <c r="EX117" s="69">
        <f>IF($G117="Labor Hours",$K117*$DV117*ET117,0)</f>
        <v>0</v>
      </c>
      <c r="EY117" s="9">
        <f t="shared" si="153"/>
        <v>0</v>
      </c>
      <c r="EZ117" s="9">
        <f t="shared" si="128"/>
        <v>0</v>
      </c>
      <c r="FA117" s="9">
        <f t="shared" si="129"/>
        <v>0</v>
      </c>
      <c r="FB117" s="9">
        <f t="shared" si="130"/>
        <v>0</v>
      </c>
      <c r="FC117" t="s">
        <v>1536</v>
      </c>
    </row>
    <row r="118" spans="1:159" x14ac:dyDescent="0.25">
      <c r="A118" s="2">
        <v>1.2</v>
      </c>
      <c r="B118" s="2" t="s">
        <v>392</v>
      </c>
      <c r="C118" s="4" t="s">
        <v>157</v>
      </c>
      <c r="D118" s="2" t="s">
        <v>393</v>
      </c>
      <c r="E118" s="13" t="s">
        <v>394</v>
      </c>
      <c r="F118" s="2"/>
      <c r="G118" s="4" t="s">
        <v>347</v>
      </c>
      <c r="H118" s="6" t="s">
        <v>347</v>
      </c>
      <c r="I118" s="4"/>
      <c r="J118" s="4" t="s">
        <v>268</v>
      </c>
      <c r="K118" s="75"/>
      <c r="L118" s="80">
        <v>1</v>
      </c>
      <c r="M118" s="56">
        <v>0</v>
      </c>
      <c r="N118" s="86">
        <v>0.53</v>
      </c>
      <c r="O118" s="6" t="s">
        <v>155</v>
      </c>
      <c r="P118" s="2" t="s">
        <v>173</v>
      </c>
      <c r="Q118" s="216">
        <f>VLOOKUP(P118,Contingencies!$A$2:$D$7,4,FALSE)</f>
        <v>0.125</v>
      </c>
      <c r="R118" s="53">
        <f t="shared" si="111"/>
        <v>152.5</v>
      </c>
      <c r="S118" s="67">
        <f t="shared" si="112"/>
        <v>0</v>
      </c>
      <c r="T118" s="4"/>
      <c r="U118" s="2"/>
      <c r="V118" s="2"/>
      <c r="W118" s="2"/>
      <c r="X118" s="2"/>
      <c r="Y118" s="2"/>
      <c r="Z118" s="4">
        <v>1220</v>
      </c>
      <c r="AA118" s="2"/>
      <c r="AB118" s="2"/>
      <c r="AC118" s="2"/>
      <c r="AD118" s="29"/>
      <c r="AE118" s="29"/>
      <c r="AF118" s="2"/>
      <c r="AG118" s="2">
        <f>IF(G118="Labor Hours",SUM(U118:AF118),0)</f>
        <v>0</v>
      </c>
      <c r="AH118" s="51">
        <f t="shared" si="131"/>
        <v>0</v>
      </c>
      <c r="AI118" s="53">
        <f>IF($G118="Labor Hours",U118*$K118*(1+$M118)*$EQ118,U118)</f>
        <v>0</v>
      </c>
      <c r="AJ118" s="53">
        <f>IF($G118="Labor Hours",V118*$K118*(1+$M118)*$EQ118,V118)</f>
        <v>0</v>
      </c>
      <c r="AK118" s="53">
        <f>IF($G118="Labor Hours",W118*$K118*(1+$M118)*$EQ118,W118)</f>
        <v>0</v>
      </c>
      <c r="AL118" s="53">
        <f>IF($G118="Labor Hours",X118*$K118*(1+$M118)*$EQ118,X118)</f>
        <v>0</v>
      </c>
      <c r="AM118" s="53">
        <f>IF($G118="Labor Hours",Y118*$K118*(1+$M118)*$EQ118,Y118)</f>
        <v>0</v>
      </c>
      <c r="AN118" s="53">
        <f>IF($G118="Labor Hours",Z118*$K118*(1+$M118)*$EQ118,Z118)</f>
        <v>1220</v>
      </c>
      <c r="AO118" s="53">
        <f>IF($G118="Labor Hours",AA118*$K118*(1+$M118)*$EQ118,AA118)</f>
        <v>0</v>
      </c>
      <c r="AP118" s="53">
        <f>IF($G118="Labor Hours",AB118*$K118*(1+$M118)*$EQ118,AB118)</f>
        <v>0</v>
      </c>
      <c r="AQ118" s="53">
        <f>IF($G118="Labor Hours",AC118*$K118*(1+$M118)*$EQ118,AC118)</f>
        <v>0</v>
      </c>
      <c r="AR118" s="53">
        <f>IF($G118="Labor Hours",AD118*$K118*(1+$M118)*$EQ118,AD118)</f>
        <v>0</v>
      </c>
      <c r="AS118" s="53">
        <f>IF($G118="Labor Hours",AE118*$K118*(1+$M118)*$EQ118,AE118)</f>
        <v>0</v>
      </c>
      <c r="AT118" s="53">
        <f>IF($G118="Labor Hours",AF118*$K118*(1+$M118)*$EQ118,AF118)</f>
        <v>0</v>
      </c>
      <c r="AU118" s="10">
        <f t="shared" si="132"/>
        <v>1220</v>
      </c>
      <c r="AV118" s="54">
        <f>IF(G118="CapEx",0,AU118*N118)</f>
        <v>0</v>
      </c>
      <c r="AW118" s="10">
        <f t="shared" si="133"/>
        <v>1220</v>
      </c>
      <c r="AX118" s="53" cm="1">
        <f t="array" aca="1" ref="AX118" ca="1">AU118*CELL("contents",$Q118)</f>
        <v>152.5</v>
      </c>
      <c r="AY118" s="53" cm="1">
        <f t="array" aca="1" ref="AY118" ca="1">AV118*CELL("contents",$Q118)</f>
        <v>0</v>
      </c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>
        <f t="shared" si="134"/>
        <v>0</v>
      </c>
      <c r="BM118" s="51">
        <f t="shared" si="135"/>
        <v>0</v>
      </c>
      <c r="BN118" s="53">
        <f>IF($G118="Labor Hours",AZ118*$K118*(1+$M118)*$ER118,AZ118)</f>
        <v>0</v>
      </c>
      <c r="BO118" s="53">
        <f>IF($G118="Labor Hours",BA118*$K118*(1+$M118)*$ER118,BA118)</f>
        <v>0</v>
      </c>
      <c r="BP118" s="53">
        <f>IF($G118="Labor Hours",BB118*$K118*(1+$M118)*$ER118,BB118)</f>
        <v>0</v>
      </c>
      <c r="BQ118" s="53">
        <f>IF($G118="Labor Hours",BC118*$K118*(1+$M118)*$ER118,BC118)</f>
        <v>0</v>
      </c>
      <c r="BR118" s="53">
        <f>IF($G118="Labor Hours",BD118*$K118*(1+$M118)*$ER118,BD118)</f>
        <v>0</v>
      </c>
      <c r="BS118" s="53">
        <f>IF($G118="Labor Hours",BE118*$K118*(1+$M118)*$ER118,BE118)</f>
        <v>0</v>
      </c>
      <c r="BT118" s="53">
        <f>IF($G118="Labor Hours",BF118*$K118*(1+$M118)*$ER118,BF118)</f>
        <v>0</v>
      </c>
      <c r="BU118" s="53">
        <f>IF($G118="Labor Hours",BG118*$K118*(1+$M118)*$ER118,BG118)</f>
        <v>0</v>
      </c>
      <c r="BV118" s="53">
        <f>IF($G118="Labor Hours",BH118*$K118*(1+$M118)*$ER118,BH118)</f>
        <v>0</v>
      </c>
      <c r="BW118" s="53">
        <f>IF($G118="Labor Hours",BI118*$K118*(1+$M118)*$ER118,BI118)</f>
        <v>0</v>
      </c>
      <c r="BX118" s="53">
        <f>IF($G118="Labor Hours",BJ118*$K118*(1+$M118)*$ER118,BJ118)</f>
        <v>0</v>
      </c>
      <c r="BY118" s="53">
        <f>IF($G118="Labor Hours",BK118*$K118*(1+$M118)*$ER118,BK118)</f>
        <v>0</v>
      </c>
      <c r="BZ118" s="10">
        <f t="shared" si="136"/>
        <v>0</v>
      </c>
      <c r="CA118" s="54">
        <f t="shared" si="137"/>
        <v>0</v>
      </c>
      <c r="CB118" s="10">
        <f t="shared" si="138"/>
        <v>0</v>
      </c>
      <c r="CC118" s="53" cm="1">
        <f t="array" aca="1" ref="CC118" ca="1">BZ118*CELL("contents",$Q118)</f>
        <v>0</v>
      </c>
      <c r="CD118" s="53" cm="1">
        <f t="array" aca="1" ref="CD118" ca="1">CA118*CELL("contents",$Q118)</f>
        <v>0</v>
      </c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>
        <f t="shared" si="139"/>
        <v>0</v>
      </c>
      <c r="CR118" s="51">
        <f t="shared" si="140"/>
        <v>0</v>
      </c>
      <c r="CS118" s="53">
        <f>IF($G118="Labor Hours",CE118*$K118*(1+$M118)*$ES118,CE118)</f>
        <v>0</v>
      </c>
      <c r="CT118" s="53">
        <f>IF($G118="Labor Hours",CF118*$K118*(1+$M118)*$ES118,CF118)</f>
        <v>0</v>
      </c>
      <c r="CU118" s="53">
        <f>IF($G118="Labor Hours",CG118*$K118*(1+$M118)*$ES118,CG118)</f>
        <v>0</v>
      </c>
      <c r="CV118" s="53">
        <f>IF($G118="Labor Hours",CH118*$K118*(1+$M118)*$ES118,CH118)</f>
        <v>0</v>
      </c>
      <c r="CW118" s="53">
        <f>IF($G118="Labor Hours",CI118*$K118*(1+$M118)*$ES118,CI118)</f>
        <v>0</v>
      </c>
      <c r="CX118" s="53">
        <f>IF($G118="Labor Hours",CJ118*$K118*(1+$M118)*$ES118,CJ118)</f>
        <v>0</v>
      </c>
      <c r="CY118" s="53">
        <f>IF($G118="Labor Hours",CK118*$K118*(1+$M118)*$ES118,CK118)</f>
        <v>0</v>
      </c>
      <c r="CZ118" s="53">
        <f>IF($G118="Labor Hours",CL118*$K118*(1+$M118)*$ES118,CL118)</f>
        <v>0</v>
      </c>
      <c r="DA118" s="53">
        <f>IF($G118="Labor Hours",CM118*$K118*(1+$M118)*$ES118,CM118)</f>
        <v>0</v>
      </c>
      <c r="DB118" s="53">
        <f>IF($G118="Labor Hours",CN118*$K118*(1+$M118)*$ES118,CN118)</f>
        <v>0</v>
      </c>
      <c r="DC118" s="53">
        <f>IF($G118="Labor Hours",CO118*$K118*(1+$M118)*$ES118,CO118)</f>
        <v>0</v>
      </c>
      <c r="DD118" s="53">
        <f>IF($G118="Labor Hours",CP118*$K118*(1+$M118)*$ES118,CP118)</f>
        <v>0</v>
      </c>
      <c r="DE118" s="10">
        <f t="shared" si="141"/>
        <v>0</v>
      </c>
      <c r="DF118" s="54">
        <f t="shared" si="142"/>
        <v>0</v>
      </c>
      <c r="DG118" s="10">
        <f t="shared" si="143"/>
        <v>0</v>
      </c>
      <c r="DH118" s="53" cm="1">
        <f t="array" aca="1" ref="DH118" ca="1">DE118*CELL("contents",$Q118)</f>
        <v>0</v>
      </c>
      <c r="DI118" s="53" cm="1">
        <f t="array" aca="1" ref="DI118" ca="1">DF118*CELL("contents",$Q118)</f>
        <v>0</v>
      </c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>
        <f t="shared" si="144"/>
        <v>0</v>
      </c>
      <c r="DW118" s="51">
        <f t="shared" si="145"/>
        <v>0</v>
      </c>
      <c r="DX118" s="53">
        <f>IF($G118="Labor Hours",DJ118*$K118*(1+$M118)*$ET118,DJ118)</f>
        <v>0</v>
      </c>
      <c r="DY118" s="53">
        <f>IF($G118="Labor Hours",DK118*$K118*(1+$M118)*$ET118,DK118)</f>
        <v>0</v>
      </c>
      <c r="DZ118" s="53">
        <f>IF($G118="Labor Hours",DL118*$K118*(1+$M118)*$ET118,DL118)</f>
        <v>0</v>
      </c>
      <c r="EA118" s="53">
        <f>IF($G118="Labor Hours",DM118*$K118*(1+$M118)*$ET118,DM118)</f>
        <v>0</v>
      </c>
      <c r="EB118" s="53">
        <f>IF($G118="Labor Hours",DN118*$K118*(1+$M118)*$ET118,DN118)</f>
        <v>0</v>
      </c>
      <c r="EC118" s="53">
        <f>IF($G118="Labor Hours",DO118*$K118*(1+$M118)*$ET118,DO118)</f>
        <v>0</v>
      </c>
      <c r="ED118" s="53">
        <f>IF($G118="Labor Hours",DP118*$K118*(1+$M118)*$ET118,DP118)</f>
        <v>0</v>
      </c>
      <c r="EE118" s="53">
        <f>IF($G118="Labor Hours",DQ118*$K118*(1+$M118)*$ET118,DQ118)</f>
        <v>0</v>
      </c>
      <c r="EF118" s="53">
        <f>IF($G118="Labor Hours",DR118*$K118*(1+$M118)*$ET118,DR118)</f>
        <v>0</v>
      </c>
      <c r="EG118" s="53">
        <f>IF($G118="Labor Hours",DS118*$K118*(1+$M118)*$ET118,DS118)</f>
        <v>0</v>
      </c>
      <c r="EH118" s="53">
        <f>IF($G118="Labor Hours",DT118*$K118*(1+$M118)*$ET118,DT118)</f>
        <v>0</v>
      </c>
      <c r="EI118" s="53">
        <f>IF($G118="Labor Hours",DU118*$K118*(1+$M118)*$ET118,DU118)</f>
        <v>0</v>
      </c>
      <c r="EJ118" s="10">
        <f t="shared" si="146"/>
        <v>0</v>
      </c>
      <c r="EK118" s="54">
        <f t="shared" si="147"/>
        <v>0</v>
      </c>
      <c r="EL118" s="10">
        <f t="shared" si="148"/>
        <v>0</v>
      </c>
      <c r="EM118" s="53" cm="1">
        <f t="array" aca="1" ref="EM118" ca="1">EJ118*CELL("contents",$Q118)</f>
        <v>0</v>
      </c>
      <c r="EN118" s="53" cm="1">
        <f t="array" aca="1" ref="EN118" ca="1">EK118*CELL("contents",$Q118)</f>
        <v>0</v>
      </c>
      <c r="EO118" s="11">
        <f t="shared" si="149"/>
        <v>1220</v>
      </c>
      <c r="EP118" s="2">
        <v>1</v>
      </c>
      <c r="EQ118" s="2">
        <f t="shared" ref="EQ118:ET118" si="188">EP118*1.0215</f>
        <v>1.0215000000000001</v>
      </c>
      <c r="ER118" s="2">
        <f t="shared" si="188"/>
        <v>1.0434622500000001</v>
      </c>
      <c r="ES118" s="2">
        <f t="shared" si="188"/>
        <v>1.0658966883750003</v>
      </c>
      <c r="ET118" s="2">
        <f t="shared" si="188"/>
        <v>1.0888134671750629</v>
      </c>
      <c r="EU118" s="53">
        <f>IF($G118="Labor Hours",$K118*$AG118*EQ118,0)</f>
        <v>0</v>
      </c>
      <c r="EV118" s="53">
        <f t="shared" si="151"/>
        <v>0</v>
      </c>
      <c r="EW118" s="69">
        <f>IF($G118="Labor Hours",$K118*$CQ118*ES118,0)</f>
        <v>0</v>
      </c>
      <c r="EX118" s="69">
        <f>IF($G118="Labor Hours",$K118*$DV118*ET118,0)</f>
        <v>0</v>
      </c>
      <c r="EY118" s="9">
        <f t="shared" si="153"/>
        <v>0</v>
      </c>
      <c r="EZ118" s="9">
        <f t="shared" si="128"/>
        <v>0</v>
      </c>
      <c r="FA118" s="9">
        <f t="shared" si="129"/>
        <v>0</v>
      </c>
      <c r="FB118" s="9">
        <f t="shared" si="130"/>
        <v>0</v>
      </c>
      <c r="FC118" t="s">
        <v>1536</v>
      </c>
    </row>
    <row r="119" spans="1:159" ht="25.5" x14ac:dyDescent="0.25">
      <c r="A119" s="2">
        <v>1.2</v>
      </c>
      <c r="B119" s="2" t="s">
        <v>395</v>
      </c>
      <c r="C119" s="4" t="s">
        <v>157</v>
      </c>
      <c r="D119" s="2" t="s">
        <v>396</v>
      </c>
      <c r="E119" s="13" t="s">
        <v>397</v>
      </c>
      <c r="F119" s="2"/>
      <c r="G119" s="4" t="s">
        <v>151</v>
      </c>
      <c r="H119" s="6" t="s">
        <v>163</v>
      </c>
      <c r="I119" s="4" t="s">
        <v>159</v>
      </c>
      <c r="J119" s="7" t="s">
        <v>154</v>
      </c>
      <c r="K119" s="75">
        <v>115</v>
      </c>
      <c r="L119" s="81">
        <v>115</v>
      </c>
      <c r="M119" s="56">
        <v>0</v>
      </c>
      <c r="N119" s="86">
        <v>0</v>
      </c>
      <c r="O119" s="6" t="s">
        <v>155</v>
      </c>
      <c r="P119" s="2" t="s">
        <v>352</v>
      </c>
      <c r="Q119" s="216">
        <f>VLOOKUP(P119,Contingencies!$A$2:$D$7,4,FALSE)</f>
        <v>0.2</v>
      </c>
      <c r="R119" s="53">
        <f t="shared" si="111"/>
        <v>375.91200000000003</v>
      </c>
      <c r="S119" s="67">
        <f t="shared" si="112"/>
        <v>0</v>
      </c>
      <c r="T119" s="4"/>
      <c r="U119" s="2"/>
      <c r="V119" s="2"/>
      <c r="W119" s="2"/>
      <c r="X119" s="2"/>
      <c r="Y119" s="2"/>
      <c r="Z119" s="2"/>
      <c r="AA119" s="2"/>
      <c r="AB119" s="2"/>
      <c r="AC119" s="14">
        <v>16</v>
      </c>
      <c r="AD119" s="14"/>
      <c r="AE119" s="22"/>
      <c r="AF119" s="2"/>
      <c r="AG119" s="2">
        <f>IF(G119="Labor Hours",SUM(U119:AF119),0)</f>
        <v>16</v>
      </c>
      <c r="AH119" s="51">
        <f t="shared" si="131"/>
        <v>0.10666666666666666</v>
      </c>
      <c r="AI119" s="53">
        <f>IF($G119="Labor Hours",U119*$K119*(1+$M119)*$EQ119,U119)</f>
        <v>0</v>
      </c>
      <c r="AJ119" s="53">
        <f>IF($G119="Labor Hours",V119*$K119*(1+$M119)*$EQ119,V119)</f>
        <v>0</v>
      </c>
      <c r="AK119" s="53">
        <f>IF($G119="Labor Hours",W119*$K119*(1+$M119)*$EQ119,W119)</f>
        <v>0</v>
      </c>
      <c r="AL119" s="53">
        <f>IF($G119="Labor Hours",X119*$K119*(1+$M119)*$EQ119,X119)</f>
        <v>0</v>
      </c>
      <c r="AM119" s="53">
        <f>IF($G119="Labor Hours",Y119*$K119*(1+$M119)*$EQ119,Y119)</f>
        <v>0</v>
      </c>
      <c r="AN119" s="53">
        <f>IF($G119="Labor Hours",Z119*$K119*(1+$M119)*$EQ119,Z119)</f>
        <v>0</v>
      </c>
      <c r="AO119" s="53">
        <f>IF($G119="Labor Hours",AA119*$K119*(1+$M119)*$EQ119,AA119)</f>
        <v>0</v>
      </c>
      <c r="AP119" s="53">
        <f>IF($G119="Labor Hours",AB119*$K119*(1+$M119)*$EQ119,AB119)</f>
        <v>0</v>
      </c>
      <c r="AQ119" s="53">
        <f>IF($G119="Labor Hours",AC119*$K119*(1+$M119)*$EQ119,AC119)</f>
        <v>1879.5600000000002</v>
      </c>
      <c r="AR119" s="53">
        <f>IF($G119="Labor Hours",AD119*$K119*(1+$M119)*$EQ119,AD119)</f>
        <v>0</v>
      </c>
      <c r="AS119" s="53">
        <f>IF($G119="Labor Hours",AE119*$K119*(1+$M119)*$EQ119,AE119)</f>
        <v>0</v>
      </c>
      <c r="AT119" s="53">
        <f>IF($G119="Labor Hours",AF119*$K119*(1+$M119)*$EQ119,AF119)</f>
        <v>0</v>
      </c>
      <c r="AU119" s="10">
        <f t="shared" si="132"/>
        <v>1879.5600000000002</v>
      </c>
      <c r="AV119" s="54">
        <f>IF(G119="CapEx",0,AU119*N119)</f>
        <v>0</v>
      </c>
      <c r="AW119" s="10">
        <f t="shared" si="133"/>
        <v>1879.5600000000002</v>
      </c>
      <c r="AX119" s="53" cm="1">
        <f t="array" aca="1" ref="AX119" ca="1">AU119*CELL("contents",$Q119)</f>
        <v>375.91200000000003</v>
      </c>
      <c r="AY119" s="53" cm="1">
        <f t="array" aca="1" ref="AY119" ca="1">AV119*CELL("contents",$Q119)</f>
        <v>0</v>
      </c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>
        <f t="shared" si="134"/>
        <v>0</v>
      </c>
      <c r="BM119" s="51">
        <f t="shared" si="135"/>
        <v>0</v>
      </c>
      <c r="BN119" s="53">
        <f>IF($G119="Labor Hours",AZ119*$K119*(1+$M119)*$ER119,AZ119)</f>
        <v>0</v>
      </c>
      <c r="BO119" s="53">
        <f>IF($G119="Labor Hours",BA119*$K119*(1+$M119)*$ER119,BA119)</f>
        <v>0</v>
      </c>
      <c r="BP119" s="53">
        <f>IF($G119="Labor Hours",BB119*$K119*(1+$M119)*$ER119,BB119)</f>
        <v>0</v>
      </c>
      <c r="BQ119" s="53">
        <f>IF($G119="Labor Hours",BC119*$K119*(1+$M119)*$ER119,BC119)</f>
        <v>0</v>
      </c>
      <c r="BR119" s="53">
        <f>IF($G119="Labor Hours",BD119*$K119*(1+$M119)*$ER119,BD119)</f>
        <v>0</v>
      </c>
      <c r="BS119" s="53">
        <f>IF($G119="Labor Hours",BE119*$K119*(1+$M119)*$ER119,BE119)</f>
        <v>0</v>
      </c>
      <c r="BT119" s="53">
        <f>IF($G119="Labor Hours",BF119*$K119*(1+$M119)*$ER119,BF119)</f>
        <v>0</v>
      </c>
      <c r="BU119" s="53">
        <f>IF($G119="Labor Hours",BG119*$K119*(1+$M119)*$ER119,BG119)</f>
        <v>0</v>
      </c>
      <c r="BV119" s="53">
        <f>IF($G119="Labor Hours",BH119*$K119*(1+$M119)*$ER119,BH119)</f>
        <v>0</v>
      </c>
      <c r="BW119" s="53">
        <f>IF($G119="Labor Hours",BI119*$K119*(1+$M119)*$ER119,BI119)</f>
        <v>0</v>
      </c>
      <c r="BX119" s="53">
        <f>IF($G119="Labor Hours",BJ119*$K119*(1+$M119)*$ER119,BJ119)</f>
        <v>0</v>
      </c>
      <c r="BY119" s="53">
        <f>IF($G119="Labor Hours",BK119*$K119*(1+$M119)*$ER119,BK119)</f>
        <v>0</v>
      </c>
      <c r="BZ119" s="10">
        <f t="shared" si="136"/>
        <v>0</v>
      </c>
      <c r="CA119" s="54">
        <f t="shared" si="137"/>
        <v>0</v>
      </c>
      <c r="CB119" s="10">
        <f t="shared" si="138"/>
        <v>0</v>
      </c>
      <c r="CC119" s="53" cm="1">
        <f t="array" aca="1" ref="CC119" ca="1">BZ119*CELL("contents",$Q119)</f>
        <v>0</v>
      </c>
      <c r="CD119" s="53" cm="1">
        <f t="array" aca="1" ref="CD119" ca="1">CA119*CELL("contents",$Q119)</f>
        <v>0</v>
      </c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>
        <f t="shared" si="139"/>
        <v>0</v>
      </c>
      <c r="CR119" s="51">
        <f t="shared" si="140"/>
        <v>0</v>
      </c>
      <c r="CS119" s="53">
        <f>IF($G119="Labor Hours",CE119*$K119*(1+$M119)*$ES119,CE119)</f>
        <v>0</v>
      </c>
      <c r="CT119" s="53">
        <f>IF($G119="Labor Hours",CF119*$K119*(1+$M119)*$ES119,CF119)</f>
        <v>0</v>
      </c>
      <c r="CU119" s="53">
        <f>IF($G119="Labor Hours",CG119*$K119*(1+$M119)*$ES119,CG119)</f>
        <v>0</v>
      </c>
      <c r="CV119" s="53">
        <f>IF($G119="Labor Hours",CH119*$K119*(1+$M119)*$ES119,CH119)</f>
        <v>0</v>
      </c>
      <c r="CW119" s="53">
        <f>IF($G119="Labor Hours",CI119*$K119*(1+$M119)*$ES119,CI119)</f>
        <v>0</v>
      </c>
      <c r="CX119" s="53">
        <f>IF($G119="Labor Hours",CJ119*$K119*(1+$M119)*$ES119,CJ119)</f>
        <v>0</v>
      </c>
      <c r="CY119" s="53">
        <f>IF($G119="Labor Hours",CK119*$K119*(1+$M119)*$ES119,CK119)</f>
        <v>0</v>
      </c>
      <c r="CZ119" s="53">
        <f>IF($G119="Labor Hours",CL119*$K119*(1+$M119)*$ES119,CL119)</f>
        <v>0</v>
      </c>
      <c r="DA119" s="53">
        <f>IF($G119="Labor Hours",CM119*$K119*(1+$M119)*$ES119,CM119)</f>
        <v>0</v>
      </c>
      <c r="DB119" s="53">
        <f>IF($G119="Labor Hours",CN119*$K119*(1+$M119)*$ES119,CN119)</f>
        <v>0</v>
      </c>
      <c r="DC119" s="53">
        <f>IF($G119="Labor Hours",CO119*$K119*(1+$M119)*$ES119,CO119)</f>
        <v>0</v>
      </c>
      <c r="DD119" s="53">
        <f>IF($G119="Labor Hours",CP119*$K119*(1+$M119)*$ES119,CP119)</f>
        <v>0</v>
      </c>
      <c r="DE119" s="10">
        <f t="shared" si="141"/>
        <v>0</v>
      </c>
      <c r="DF119" s="54">
        <f t="shared" si="142"/>
        <v>0</v>
      </c>
      <c r="DG119" s="10">
        <f t="shared" si="143"/>
        <v>0</v>
      </c>
      <c r="DH119" s="53" cm="1">
        <f t="array" aca="1" ref="DH119" ca="1">DE119*CELL("contents",$Q119)</f>
        <v>0</v>
      </c>
      <c r="DI119" s="53" cm="1">
        <f t="array" aca="1" ref="DI119" ca="1">DF119*CELL("contents",$Q119)</f>
        <v>0</v>
      </c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>
        <f t="shared" si="144"/>
        <v>0</v>
      </c>
      <c r="DW119" s="51">
        <f t="shared" si="145"/>
        <v>0</v>
      </c>
      <c r="DX119" s="53">
        <f>IF($G119="Labor Hours",DJ119*$K119*(1+$M119)*$ET119,DJ119)</f>
        <v>0</v>
      </c>
      <c r="DY119" s="53">
        <f>IF($G119="Labor Hours",DK119*$K119*(1+$M119)*$ET119,DK119)</f>
        <v>0</v>
      </c>
      <c r="DZ119" s="53">
        <f>IF($G119="Labor Hours",DL119*$K119*(1+$M119)*$ET119,DL119)</f>
        <v>0</v>
      </c>
      <c r="EA119" s="53">
        <f>IF($G119="Labor Hours",DM119*$K119*(1+$M119)*$ET119,DM119)</f>
        <v>0</v>
      </c>
      <c r="EB119" s="53">
        <f>IF($G119="Labor Hours",DN119*$K119*(1+$M119)*$ET119,DN119)</f>
        <v>0</v>
      </c>
      <c r="EC119" s="53">
        <f>IF($G119="Labor Hours",DO119*$K119*(1+$M119)*$ET119,DO119)</f>
        <v>0</v>
      </c>
      <c r="ED119" s="53">
        <f>IF($G119="Labor Hours",DP119*$K119*(1+$M119)*$ET119,DP119)</f>
        <v>0</v>
      </c>
      <c r="EE119" s="53">
        <f>IF($G119="Labor Hours",DQ119*$K119*(1+$M119)*$ET119,DQ119)</f>
        <v>0</v>
      </c>
      <c r="EF119" s="53">
        <f>IF($G119="Labor Hours",DR119*$K119*(1+$M119)*$ET119,DR119)</f>
        <v>0</v>
      </c>
      <c r="EG119" s="53">
        <f>IF($G119="Labor Hours",DS119*$K119*(1+$M119)*$ET119,DS119)</f>
        <v>0</v>
      </c>
      <c r="EH119" s="53">
        <f>IF($G119="Labor Hours",DT119*$K119*(1+$M119)*$ET119,DT119)</f>
        <v>0</v>
      </c>
      <c r="EI119" s="53">
        <f>IF($G119="Labor Hours",DU119*$K119*(1+$M119)*$ET119,DU119)</f>
        <v>0</v>
      </c>
      <c r="EJ119" s="10">
        <f t="shared" si="146"/>
        <v>0</v>
      </c>
      <c r="EK119" s="54">
        <f t="shared" si="147"/>
        <v>0</v>
      </c>
      <c r="EL119" s="10">
        <f t="shared" si="148"/>
        <v>0</v>
      </c>
      <c r="EM119" s="53" cm="1">
        <f t="array" aca="1" ref="EM119" ca="1">EJ119*CELL("contents",$Q119)</f>
        <v>0</v>
      </c>
      <c r="EN119" s="53" cm="1">
        <f t="array" aca="1" ref="EN119" ca="1">EK119*CELL("contents",$Q119)</f>
        <v>0</v>
      </c>
      <c r="EO119" s="11">
        <f t="shared" si="149"/>
        <v>1879.5600000000002</v>
      </c>
      <c r="EP119" s="2">
        <v>1</v>
      </c>
      <c r="EQ119" s="2">
        <f t="shared" ref="EQ119:ET119" si="189">EP119*1.0215</f>
        <v>1.0215000000000001</v>
      </c>
      <c r="ER119" s="2">
        <f t="shared" si="189"/>
        <v>1.0434622500000001</v>
      </c>
      <c r="ES119" s="2">
        <f t="shared" si="189"/>
        <v>1.0658966883750003</v>
      </c>
      <c r="ET119" s="2">
        <f t="shared" si="189"/>
        <v>1.0888134671750629</v>
      </c>
      <c r="EU119" s="53">
        <f>IF($G119="Labor Hours",$K119*$AG119*EQ119,0)</f>
        <v>1879.5600000000002</v>
      </c>
      <c r="EV119" s="53">
        <f t="shared" si="151"/>
        <v>0</v>
      </c>
      <c r="EW119" s="69">
        <f>IF($G119="Labor Hours",$K119*$CQ119*ES119,0)</f>
        <v>0</v>
      </c>
      <c r="EX119" s="69">
        <f>IF($G119="Labor Hours",$K119*$DV119*ET119,0)</f>
        <v>0</v>
      </c>
      <c r="EY119" s="9">
        <f t="shared" si="153"/>
        <v>0</v>
      </c>
      <c r="EZ119" s="9">
        <f t="shared" si="128"/>
        <v>0</v>
      </c>
      <c r="FA119" s="9">
        <f t="shared" si="129"/>
        <v>0</v>
      </c>
      <c r="FB119" s="9">
        <f t="shared" si="130"/>
        <v>0</v>
      </c>
      <c r="FC119" t="s">
        <v>1536</v>
      </c>
    </row>
    <row r="120" spans="1:159" ht="25.5" x14ac:dyDescent="0.25">
      <c r="A120" s="2">
        <v>1.2</v>
      </c>
      <c r="B120" s="2" t="s">
        <v>395</v>
      </c>
      <c r="C120" s="4" t="s">
        <v>157</v>
      </c>
      <c r="D120" s="2" t="s">
        <v>396</v>
      </c>
      <c r="E120" s="13" t="s">
        <v>397</v>
      </c>
      <c r="F120" s="2"/>
      <c r="G120" s="4" t="s">
        <v>151</v>
      </c>
      <c r="H120" s="6" t="s">
        <v>163</v>
      </c>
      <c r="I120" s="4" t="s">
        <v>159</v>
      </c>
      <c r="J120" s="7" t="s">
        <v>154</v>
      </c>
      <c r="K120" s="75">
        <v>115</v>
      </c>
      <c r="L120" s="81">
        <v>115</v>
      </c>
      <c r="M120" s="56">
        <v>0</v>
      </c>
      <c r="N120" s="86">
        <v>0</v>
      </c>
      <c r="O120" s="6" t="s">
        <v>155</v>
      </c>
      <c r="P120" s="2" t="s">
        <v>352</v>
      </c>
      <c r="Q120" s="216">
        <f>VLOOKUP(P120,Contingencies!$A$2:$D$7,4,FALSE)</f>
        <v>0.2</v>
      </c>
      <c r="R120" s="53">
        <f t="shared" si="111"/>
        <v>375.91200000000003</v>
      </c>
      <c r="S120" s="67">
        <f t="shared" si="112"/>
        <v>0</v>
      </c>
      <c r="T120" s="4"/>
      <c r="U120" s="2"/>
      <c r="V120" s="2"/>
      <c r="W120" s="2"/>
      <c r="X120" s="2"/>
      <c r="Y120" s="2"/>
      <c r="Z120" s="2"/>
      <c r="AA120" s="2"/>
      <c r="AB120" s="2"/>
      <c r="AC120" s="14">
        <v>8</v>
      </c>
      <c r="AD120" s="4"/>
      <c r="AE120" s="14">
        <v>8</v>
      </c>
      <c r="AF120" s="2"/>
      <c r="AG120" s="2">
        <f>IF(G120="Labor Hours",SUM(U120:AF120),0)</f>
        <v>16</v>
      </c>
      <c r="AH120" s="51">
        <f t="shared" si="131"/>
        <v>0.10666666666666666</v>
      </c>
      <c r="AI120" s="53">
        <f>IF($G120="Labor Hours",U120*$K120*(1+$M120)*$EQ120,U120)</f>
        <v>0</v>
      </c>
      <c r="AJ120" s="53">
        <f>IF($G120="Labor Hours",V120*$K120*(1+$M120)*$EQ120,V120)</f>
        <v>0</v>
      </c>
      <c r="AK120" s="53">
        <f>IF($G120="Labor Hours",W120*$K120*(1+$M120)*$EQ120,W120)</f>
        <v>0</v>
      </c>
      <c r="AL120" s="53">
        <f>IF($G120="Labor Hours",X120*$K120*(1+$M120)*$EQ120,X120)</f>
        <v>0</v>
      </c>
      <c r="AM120" s="53">
        <f>IF($G120="Labor Hours",Y120*$K120*(1+$M120)*$EQ120,Y120)</f>
        <v>0</v>
      </c>
      <c r="AN120" s="53">
        <f>IF($G120="Labor Hours",Z120*$K120*(1+$M120)*$EQ120,Z120)</f>
        <v>0</v>
      </c>
      <c r="AO120" s="53">
        <f>IF($G120="Labor Hours",AA120*$K120*(1+$M120)*$EQ120,AA120)</f>
        <v>0</v>
      </c>
      <c r="AP120" s="53">
        <f>IF($G120="Labor Hours",AB120*$K120*(1+$M120)*$EQ120,AB120)</f>
        <v>0</v>
      </c>
      <c r="AQ120" s="53">
        <f>IF($G120="Labor Hours",AC120*$K120*(1+$M120)*$EQ120,AC120)</f>
        <v>939.78000000000009</v>
      </c>
      <c r="AR120" s="53">
        <f>IF($G120="Labor Hours",AD120*$K120*(1+$M120)*$EQ120,AD120)</f>
        <v>0</v>
      </c>
      <c r="AS120" s="53">
        <f>IF($G120="Labor Hours",AE120*$K120*(1+$M120)*$EQ120,AE120)</f>
        <v>939.78000000000009</v>
      </c>
      <c r="AT120" s="53">
        <f>IF($G120="Labor Hours",AF120*$K120*(1+$M120)*$EQ120,AF120)</f>
        <v>0</v>
      </c>
      <c r="AU120" s="10">
        <f t="shared" si="132"/>
        <v>1879.5600000000002</v>
      </c>
      <c r="AV120" s="54">
        <f>IF(G120="CapEx",0,AU120*N120)</f>
        <v>0</v>
      </c>
      <c r="AW120" s="10">
        <f t="shared" si="133"/>
        <v>1879.5600000000002</v>
      </c>
      <c r="AX120" s="53" cm="1">
        <f t="array" aca="1" ref="AX120" ca="1">AU120*CELL("contents",$Q120)</f>
        <v>375.91200000000003</v>
      </c>
      <c r="AY120" s="53" cm="1">
        <f t="array" aca="1" ref="AY120" ca="1">AV120*CELL("contents",$Q120)</f>
        <v>0</v>
      </c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>
        <f t="shared" si="134"/>
        <v>0</v>
      </c>
      <c r="BM120" s="51">
        <f t="shared" si="135"/>
        <v>0</v>
      </c>
      <c r="BN120" s="53">
        <f>IF($G120="Labor Hours",AZ120*$K120*(1+$M120)*$ER120,AZ120)</f>
        <v>0</v>
      </c>
      <c r="BO120" s="53">
        <f>IF($G120="Labor Hours",BA120*$K120*(1+$M120)*$ER120,BA120)</f>
        <v>0</v>
      </c>
      <c r="BP120" s="53">
        <f>IF($G120="Labor Hours",BB120*$K120*(1+$M120)*$ER120,BB120)</f>
        <v>0</v>
      </c>
      <c r="BQ120" s="53">
        <f>IF($G120="Labor Hours",BC120*$K120*(1+$M120)*$ER120,BC120)</f>
        <v>0</v>
      </c>
      <c r="BR120" s="53">
        <f>IF($G120="Labor Hours",BD120*$K120*(1+$M120)*$ER120,BD120)</f>
        <v>0</v>
      </c>
      <c r="BS120" s="53">
        <f>IF($G120="Labor Hours",BE120*$K120*(1+$M120)*$ER120,BE120)</f>
        <v>0</v>
      </c>
      <c r="BT120" s="53">
        <f>IF($G120="Labor Hours",BF120*$K120*(1+$M120)*$ER120,BF120)</f>
        <v>0</v>
      </c>
      <c r="BU120" s="53">
        <f>IF($G120="Labor Hours",BG120*$K120*(1+$M120)*$ER120,BG120)</f>
        <v>0</v>
      </c>
      <c r="BV120" s="53">
        <f>IF($G120="Labor Hours",BH120*$K120*(1+$M120)*$ER120,BH120)</f>
        <v>0</v>
      </c>
      <c r="BW120" s="53">
        <f>IF($G120="Labor Hours",BI120*$K120*(1+$M120)*$ER120,BI120)</f>
        <v>0</v>
      </c>
      <c r="BX120" s="53">
        <f>IF($G120="Labor Hours",BJ120*$K120*(1+$M120)*$ER120,BJ120)</f>
        <v>0</v>
      </c>
      <c r="BY120" s="53">
        <f>IF($G120="Labor Hours",BK120*$K120*(1+$M120)*$ER120,BK120)</f>
        <v>0</v>
      </c>
      <c r="BZ120" s="10">
        <f t="shared" si="136"/>
        <v>0</v>
      </c>
      <c r="CA120" s="54">
        <f t="shared" si="137"/>
        <v>0</v>
      </c>
      <c r="CB120" s="10">
        <f t="shared" si="138"/>
        <v>0</v>
      </c>
      <c r="CC120" s="53" cm="1">
        <f t="array" aca="1" ref="CC120" ca="1">BZ120*CELL("contents",$Q120)</f>
        <v>0</v>
      </c>
      <c r="CD120" s="53" cm="1">
        <f t="array" aca="1" ref="CD120" ca="1">CA120*CELL("contents",$Q120)</f>
        <v>0</v>
      </c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>
        <f t="shared" si="139"/>
        <v>0</v>
      </c>
      <c r="CR120" s="51">
        <f t="shared" si="140"/>
        <v>0</v>
      </c>
      <c r="CS120" s="53">
        <f>IF($G120="Labor Hours",CE120*$K120*(1+$M120)*$ES120,CE120)</f>
        <v>0</v>
      </c>
      <c r="CT120" s="53">
        <f>IF($G120="Labor Hours",CF120*$K120*(1+$M120)*$ES120,CF120)</f>
        <v>0</v>
      </c>
      <c r="CU120" s="53">
        <f>IF($G120="Labor Hours",CG120*$K120*(1+$M120)*$ES120,CG120)</f>
        <v>0</v>
      </c>
      <c r="CV120" s="53">
        <f>IF($G120="Labor Hours",CH120*$K120*(1+$M120)*$ES120,CH120)</f>
        <v>0</v>
      </c>
      <c r="CW120" s="53">
        <f>IF($G120="Labor Hours",CI120*$K120*(1+$M120)*$ES120,CI120)</f>
        <v>0</v>
      </c>
      <c r="CX120" s="53">
        <f>IF($G120="Labor Hours",CJ120*$K120*(1+$M120)*$ES120,CJ120)</f>
        <v>0</v>
      </c>
      <c r="CY120" s="53">
        <f>IF($G120="Labor Hours",CK120*$K120*(1+$M120)*$ES120,CK120)</f>
        <v>0</v>
      </c>
      <c r="CZ120" s="53">
        <f>IF($G120="Labor Hours",CL120*$K120*(1+$M120)*$ES120,CL120)</f>
        <v>0</v>
      </c>
      <c r="DA120" s="53">
        <f>IF($G120="Labor Hours",CM120*$K120*(1+$M120)*$ES120,CM120)</f>
        <v>0</v>
      </c>
      <c r="DB120" s="53">
        <f>IF($G120="Labor Hours",CN120*$K120*(1+$M120)*$ES120,CN120)</f>
        <v>0</v>
      </c>
      <c r="DC120" s="53">
        <f>IF($G120="Labor Hours",CO120*$K120*(1+$M120)*$ES120,CO120)</f>
        <v>0</v>
      </c>
      <c r="DD120" s="53">
        <f>IF($G120="Labor Hours",CP120*$K120*(1+$M120)*$ES120,CP120)</f>
        <v>0</v>
      </c>
      <c r="DE120" s="10">
        <f t="shared" si="141"/>
        <v>0</v>
      </c>
      <c r="DF120" s="54">
        <f t="shared" si="142"/>
        <v>0</v>
      </c>
      <c r="DG120" s="10">
        <f t="shared" si="143"/>
        <v>0</v>
      </c>
      <c r="DH120" s="53" cm="1">
        <f t="array" aca="1" ref="DH120" ca="1">DE120*CELL("contents",$Q120)</f>
        <v>0</v>
      </c>
      <c r="DI120" s="53" cm="1">
        <f t="array" aca="1" ref="DI120" ca="1">DF120*CELL("contents",$Q120)</f>
        <v>0</v>
      </c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>
        <f t="shared" si="144"/>
        <v>0</v>
      </c>
      <c r="DW120" s="51">
        <f t="shared" si="145"/>
        <v>0</v>
      </c>
      <c r="DX120" s="53">
        <f>IF($G120="Labor Hours",DJ120*$K120*(1+$M120)*$ET120,DJ120)</f>
        <v>0</v>
      </c>
      <c r="DY120" s="53">
        <f>IF($G120="Labor Hours",DK120*$K120*(1+$M120)*$ET120,DK120)</f>
        <v>0</v>
      </c>
      <c r="DZ120" s="53">
        <f>IF($G120="Labor Hours",DL120*$K120*(1+$M120)*$ET120,DL120)</f>
        <v>0</v>
      </c>
      <c r="EA120" s="53">
        <f>IF($G120="Labor Hours",DM120*$K120*(1+$M120)*$ET120,DM120)</f>
        <v>0</v>
      </c>
      <c r="EB120" s="53">
        <f>IF($G120="Labor Hours",DN120*$K120*(1+$M120)*$ET120,DN120)</f>
        <v>0</v>
      </c>
      <c r="EC120" s="53">
        <f>IF($G120="Labor Hours",DO120*$K120*(1+$M120)*$ET120,DO120)</f>
        <v>0</v>
      </c>
      <c r="ED120" s="53">
        <f>IF($G120="Labor Hours",DP120*$K120*(1+$M120)*$ET120,DP120)</f>
        <v>0</v>
      </c>
      <c r="EE120" s="53">
        <f>IF($G120="Labor Hours",DQ120*$K120*(1+$M120)*$ET120,DQ120)</f>
        <v>0</v>
      </c>
      <c r="EF120" s="53">
        <f>IF($G120="Labor Hours",DR120*$K120*(1+$M120)*$ET120,DR120)</f>
        <v>0</v>
      </c>
      <c r="EG120" s="53">
        <f>IF($G120="Labor Hours",DS120*$K120*(1+$M120)*$ET120,DS120)</f>
        <v>0</v>
      </c>
      <c r="EH120" s="53">
        <f>IF($G120="Labor Hours",DT120*$K120*(1+$M120)*$ET120,DT120)</f>
        <v>0</v>
      </c>
      <c r="EI120" s="53">
        <f>IF($G120="Labor Hours",DU120*$K120*(1+$M120)*$ET120,DU120)</f>
        <v>0</v>
      </c>
      <c r="EJ120" s="10">
        <f t="shared" si="146"/>
        <v>0</v>
      </c>
      <c r="EK120" s="54">
        <f t="shared" si="147"/>
        <v>0</v>
      </c>
      <c r="EL120" s="10">
        <f t="shared" si="148"/>
        <v>0</v>
      </c>
      <c r="EM120" s="53" cm="1">
        <f t="array" aca="1" ref="EM120" ca="1">EJ120*CELL("contents",$Q120)</f>
        <v>0</v>
      </c>
      <c r="EN120" s="53" cm="1">
        <f t="array" aca="1" ref="EN120" ca="1">EK120*CELL("contents",$Q120)</f>
        <v>0</v>
      </c>
      <c r="EO120" s="11">
        <f t="shared" si="149"/>
        <v>1879.5600000000002</v>
      </c>
      <c r="EP120" s="2">
        <v>1</v>
      </c>
      <c r="EQ120" s="2">
        <f t="shared" ref="EQ120:ET120" si="190">EP120*1.0215</f>
        <v>1.0215000000000001</v>
      </c>
      <c r="ER120" s="2">
        <f t="shared" si="190"/>
        <v>1.0434622500000001</v>
      </c>
      <c r="ES120" s="2">
        <f t="shared" si="190"/>
        <v>1.0658966883750003</v>
      </c>
      <c r="ET120" s="2">
        <f t="shared" si="190"/>
        <v>1.0888134671750629</v>
      </c>
      <c r="EU120" s="53">
        <f>IF($G120="Labor Hours",$K120*$AG120*EQ120,0)</f>
        <v>1879.5600000000002</v>
      </c>
      <c r="EV120" s="53">
        <f t="shared" si="151"/>
        <v>0</v>
      </c>
      <c r="EW120" s="69">
        <f>IF($G120="Labor Hours",$K120*$CQ120*ES120,0)</f>
        <v>0</v>
      </c>
      <c r="EX120" s="69">
        <f>IF($G120="Labor Hours",$K120*$DV120*ET120,0)</f>
        <v>0</v>
      </c>
      <c r="EY120" s="9">
        <f t="shared" si="153"/>
        <v>0</v>
      </c>
      <c r="EZ120" s="9">
        <f t="shared" si="128"/>
        <v>0</v>
      </c>
      <c r="FA120" s="9">
        <f t="shared" si="129"/>
        <v>0</v>
      </c>
      <c r="FB120" s="9">
        <f t="shared" si="130"/>
        <v>0</v>
      </c>
      <c r="FC120" t="s">
        <v>1536</v>
      </c>
    </row>
    <row r="121" spans="1:159" ht="25.5" x14ac:dyDescent="0.25">
      <c r="A121" s="2">
        <v>1.2</v>
      </c>
      <c r="B121" s="2" t="s">
        <v>395</v>
      </c>
      <c r="C121" s="4" t="s">
        <v>157</v>
      </c>
      <c r="D121" s="2" t="s">
        <v>396</v>
      </c>
      <c r="E121" s="13" t="s">
        <v>397</v>
      </c>
      <c r="F121" s="2"/>
      <c r="G121" s="4" t="s">
        <v>347</v>
      </c>
      <c r="H121" s="6" t="s">
        <v>347</v>
      </c>
      <c r="I121" s="4"/>
      <c r="J121" s="4" t="s">
        <v>268</v>
      </c>
      <c r="K121" s="75"/>
      <c r="L121" s="80">
        <v>1</v>
      </c>
      <c r="M121" s="56">
        <v>0</v>
      </c>
      <c r="N121" s="86">
        <v>0.53</v>
      </c>
      <c r="O121" s="6" t="s">
        <v>155</v>
      </c>
      <c r="P121" s="2" t="s">
        <v>352</v>
      </c>
      <c r="Q121" s="216">
        <f>VLOOKUP(P121,Contingencies!$A$2:$D$7,4,FALSE)</f>
        <v>0.2</v>
      </c>
      <c r="R121" s="53">
        <f t="shared" si="111"/>
        <v>2046.4</v>
      </c>
      <c r="S121" s="67">
        <f t="shared" si="112"/>
        <v>0</v>
      </c>
      <c r="T121" s="4" t="s">
        <v>398</v>
      </c>
      <c r="U121" s="2"/>
      <c r="V121" s="2"/>
      <c r="W121" s="2"/>
      <c r="X121" s="2"/>
      <c r="Y121" s="2"/>
      <c r="Z121" s="2"/>
      <c r="AA121" s="2"/>
      <c r="AB121" s="2"/>
      <c r="AC121" s="14">
        <v>5232</v>
      </c>
      <c r="AD121" s="4"/>
      <c r="AE121" s="14">
        <v>5000</v>
      </c>
      <c r="AF121" s="2"/>
      <c r="AG121" s="2">
        <f>IF(G121="Labor Hours",SUM(U121:AF121),0)</f>
        <v>0</v>
      </c>
      <c r="AH121" s="51">
        <f t="shared" si="131"/>
        <v>0</v>
      </c>
      <c r="AI121" s="53">
        <f>IF($G121="Labor Hours",U121*$K121*(1+$M121)*$EQ121,U121)</f>
        <v>0</v>
      </c>
      <c r="AJ121" s="53">
        <f>IF($G121="Labor Hours",V121*$K121*(1+$M121)*$EQ121,V121)</f>
        <v>0</v>
      </c>
      <c r="AK121" s="53">
        <f>IF($G121="Labor Hours",W121*$K121*(1+$M121)*$EQ121,W121)</f>
        <v>0</v>
      </c>
      <c r="AL121" s="53">
        <f>IF($G121="Labor Hours",X121*$K121*(1+$M121)*$EQ121,X121)</f>
        <v>0</v>
      </c>
      <c r="AM121" s="53">
        <f>IF($G121="Labor Hours",Y121*$K121*(1+$M121)*$EQ121,Y121)</f>
        <v>0</v>
      </c>
      <c r="AN121" s="53">
        <f>IF($G121="Labor Hours",Z121*$K121*(1+$M121)*$EQ121,Z121)</f>
        <v>0</v>
      </c>
      <c r="AO121" s="53">
        <f>IF($G121="Labor Hours",AA121*$K121*(1+$M121)*$EQ121,AA121)</f>
        <v>0</v>
      </c>
      <c r="AP121" s="53">
        <f>IF($G121="Labor Hours",AB121*$K121*(1+$M121)*$EQ121,AB121)</f>
        <v>0</v>
      </c>
      <c r="AQ121" s="53">
        <f>IF($G121="Labor Hours",AC121*$K121*(1+$M121)*$EQ121,AC121)</f>
        <v>5232</v>
      </c>
      <c r="AR121" s="53">
        <f>IF($G121="Labor Hours",AD121*$K121*(1+$M121)*$EQ121,AD121)</f>
        <v>0</v>
      </c>
      <c r="AS121" s="53">
        <f>IF($G121="Labor Hours",AE121*$K121*(1+$M121)*$EQ121,AE121)</f>
        <v>5000</v>
      </c>
      <c r="AT121" s="53">
        <f>IF($G121="Labor Hours",AF121*$K121*(1+$M121)*$EQ121,AF121)</f>
        <v>0</v>
      </c>
      <c r="AU121" s="10">
        <f t="shared" si="132"/>
        <v>10232</v>
      </c>
      <c r="AV121" s="54">
        <f>IF(G121="CapEx",0,AU121*N121)</f>
        <v>0</v>
      </c>
      <c r="AW121" s="10">
        <f t="shared" si="133"/>
        <v>10232</v>
      </c>
      <c r="AX121" s="53" cm="1">
        <f t="array" aca="1" ref="AX121" ca="1">AU121*CELL("contents",$Q121)</f>
        <v>2046.4</v>
      </c>
      <c r="AY121" s="53" cm="1">
        <f t="array" aca="1" ref="AY121" ca="1">AV121*CELL("contents",$Q121)</f>
        <v>0</v>
      </c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>
        <f t="shared" si="134"/>
        <v>0</v>
      </c>
      <c r="BM121" s="51">
        <f t="shared" si="135"/>
        <v>0</v>
      </c>
      <c r="BN121" s="53">
        <f>IF($G121="Labor Hours",AZ121*$K121*(1+$M121)*$ER121,AZ121)</f>
        <v>0</v>
      </c>
      <c r="BO121" s="53">
        <f>IF($G121="Labor Hours",BA121*$K121*(1+$M121)*$ER121,BA121)</f>
        <v>0</v>
      </c>
      <c r="BP121" s="53">
        <f>IF($G121="Labor Hours",BB121*$K121*(1+$M121)*$ER121,BB121)</f>
        <v>0</v>
      </c>
      <c r="BQ121" s="53">
        <f>IF($G121="Labor Hours",BC121*$K121*(1+$M121)*$ER121,BC121)</f>
        <v>0</v>
      </c>
      <c r="BR121" s="53">
        <f>IF($G121="Labor Hours",BD121*$K121*(1+$M121)*$ER121,BD121)</f>
        <v>0</v>
      </c>
      <c r="BS121" s="53">
        <f>IF($G121="Labor Hours",BE121*$K121*(1+$M121)*$ER121,BE121)</f>
        <v>0</v>
      </c>
      <c r="BT121" s="53">
        <f>IF($G121="Labor Hours",BF121*$K121*(1+$M121)*$ER121,BF121)</f>
        <v>0</v>
      </c>
      <c r="BU121" s="53">
        <f>IF($G121="Labor Hours",BG121*$K121*(1+$M121)*$ER121,BG121)</f>
        <v>0</v>
      </c>
      <c r="BV121" s="53">
        <f>IF($G121="Labor Hours",BH121*$K121*(1+$M121)*$ER121,BH121)</f>
        <v>0</v>
      </c>
      <c r="BW121" s="53">
        <f>IF($G121="Labor Hours",BI121*$K121*(1+$M121)*$ER121,BI121)</f>
        <v>0</v>
      </c>
      <c r="BX121" s="53">
        <f>IF($G121="Labor Hours",BJ121*$K121*(1+$M121)*$ER121,BJ121)</f>
        <v>0</v>
      </c>
      <c r="BY121" s="53">
        <f>IF($G121="Labor Hours",BK121*$K121*(1+$M121)*$ER121,BK121)</f>
        <v>0</v>
      </c>
      <c r="BZ121" s="10">
        <f t="shared" si="136"/>
        <v>0</v>
      </c>
      <c r="CA121" s="54">
        <f t="shared" si="137"/>
        <v>0</v>
      </c>
      <c r="CB121" s="10">
        <f t="shared" si="138"/>
        <v>0</v>
      </c>
      <c r="CC121" s="53" cm="1">
        <f t="array" aca="1" ref="CC121" ca="1">BZ121*CELL("contents",$Q121)</f>
        <v>0</v>
      </c>
      <c r="CD121" s="53" cm="1">
        <f t="array" aca="1" ref="CD121" ca="1">CA121*CELL("contents",$Q121)</f>
        <v>0</v>
      </c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>
        <f t="shared" si="139"/>
        <v>0</v>
      </c>
      <c r="CR121" s="51">
        <f t="shared" si="140"/>
        <v>0</v>
      </c>
      <c r="CS121" s="53">
        <f>IF($G121="Labor Hours",CE121*$K121*(1+$M121)*$ES121,CE121)</f>
        <v>0</v>
      </c>
      <c r="CT121" s="53">
        <f>IF($G121="Labor Hours",CF121*$K121*(1+$M121)*$ES121,CF121)</f>
        <v>0</v>
      </c>
      <c r="CU121" s="53">
        <f>IF($G121="Labor Hours",CG121*$K121*(1+$M121)*$ES121,CG121)</f>
        <v>0</v>
      </c>
      <c r="CV121" s="53">
        <f>IF($G121="Labor Hours",CH121*$K121*(1+$M121)*$ES121,CH121)</f>
        <v>0</v>
      </c>
      <c r="CW121" s="53">
        <f>IF($G121="Labor Hours",CI121*$K121*(1+$M121)*$ES121,CI121)</f>
        <v>0</v>
      </c>
      <c r="CX121" s="53">
        <f>IF($G121="Labor Hours",CJ121*$K121*(1+$M121)*$ES121,CJ121)</f>
        <v>0</v>
      </c>
      <c r="CY121" s="53">
        <f>IF($G121="Labor Hours",CK121*$K121*(1+$M121)*$ES121,CK121)</f>
        <v>0</v>
      </c>
      <c r="CZ121" s="53">
        <f>IF($G121="Labor Hours",CL121*$K121*(1+$M121)*$ES121,CL121)</f>
        <v>0</v>
      </c>
      <c r="DA121" s="53">
        <f>IF($G121="Labor Hours",CM121*$K121*(1+$M121)*$ES121,CM121)</f>
        <v>0</v>
      </c>
      <c r="DB121" s="53">
        <f>IF($G121="Labor Hours",CN121*$K121*(1+$M121)*$ES121,CN121)</f>
        <v>0</v>
      </c>
      <c r="DC121" s="53">
        <f>IF($G121="Labor Hours",CO121*$K121*(1+$M121)*$ES121,CO121)</f>
        <v>0</v>
      </c>
      <c r="DD121" s="53">
        <f>IF($G121="Labor Hours",CP121*$K121*(1+$M121)*$ES121,CP121)</f>
        <v>0</v>
      </c>
      <c r="DE121" s="10">
        <f t="shared" si="141"/>
        <v>0</v>
      </c>
      <c r="DF121" s="54">
        <f t="shared" si="142"/>
        <v>0</v>
      </c>
      <c r="DG121" s="10">
        <f t="shared" si="143"/>
        <v>0</v>
      </c>
      <c r="DH121" s="53" cm="1">
        <f t="array" aca="1" ref="DH121" ca="1">DE121*CELL("contents",$Q121)</f>
        <v>0</v>
      </c>
      <c r="DI121" s="53" cm="1">
        <f t="array" aca="1" ref="DI121" ca="1">DF121*CELL("contents",$Q121)</f>
        <v>0</v>
      </c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>
        <f t="shared" si="144"/>
        <v>0</v>
      </c>
      <c r="DW121" s="51">
        <f t="shared" si="145"/>
        <v>0</v>
      </c>
      <c r="DX121" s="53">
        <f>IF($G121="Labor Hours",DJ121*$K121*(1+$M121)*$ET121,DJ121)</f>
        <v>0</v>
      </c>
      <c r="DY121" s="53">
        <f>IF($G121="Labor Hours",DK121*$K121*(1+$M121)*$ET121,DK121)</f>
        <v>0</v>
      </c>
      <c r="DZ121" s="53">
        <f>IF($G121="Labor Hours",DL121*$K121*(1+$M121)*$ET121,DL121)</f>
        <v>0</v>
      </c>
      <c r="EA121" s="53">
        <f>IF($G121="Labor Hours",DM121*$K121*(1+$M121)*$ET121,DM121)</f>
        <v>0</v>
      </c>
      <c r="EB121" s="53">
        <f>IF($G121="Labor Hours",DN121*$K121*(1+$M121)*$ET121,DN121)</f>
        <v>0</v>
      </c>
      <c r="EC121" s="53">
        <f>IF($G121="Labor Hours",DO121*$K121*(1+$M121)*$ET121,DO121)</f>
        <v>0</v>
      </c>
      <c r="ED121" s="53">
        <f>IF($G121="Labor Hours",DP121*$K121*(1+$M121)*$ET121,DP121)</f>
        <v>0</v>
      </c>
      <c r="EE121" s="53">
        <f>IF($G121="Labor Hours",DQ121*$K121*(1+$M121)*$ET121,DQ121)</f>
        <v>0</v>
      </c>
      <c r="EF121" s="53">
        <f>IF($G121="Labor Hours",DR121*$K121*(1+$M121)*$ET121,DR121)</f>
        <v>0</v>
      </c>
      <c r="EG121" s="53">
        <f>IF($G121="Labor Hours",DS121*$K121*(1+$M121)*$ET121,DS121)</f>
        <v>0</v>
      </c>
      <c r="EH121" s="53">
        <f>IF($G121="Labor Hours",DT121*$K121*(1+$M121)*$ET121,DT121)</f>
        <v>0</v>
      </c>
      <c r="EI121" s="53">
        <f>IF($G121="Labor Hours",DU121*$K121*(1+$M121)*$ET121,DU121)</f>
        <v>0</v>
      </c>
      <c r="EJ121" s="10">
        <f t="shared" si="146"/>
        <v>0</v>
      </c>
      <c r="EK121" s="54">
        <f t="shared" si="147"/>
        <v>0</v>
      </c>
      <c r="EL121" s="10">
        <f t="shared" si="148"/>
        <v>0</v>
      </c>
      <c r="EM121" s="53" cm="1">
        <f t="array" aca="1" ref="EM121" ca="1">EJ121*CELL("contents",$Q121)</f>
        <v>0</v>
      </c>
      <c r="EN121" s="53" cm="1">
        <f t="array" aca="1" ref="EN121" ca="1">EK121*CELL("contents",$Q121)</f>
        <v>0</v>
      </c>
      <c r="EO121" s="11">
        <f t="shared" si="149"/>
        <v>10232</v>
      </c>
      <c r="EP121" s="2">
        <v>1</v>
      </c>
      <c r="EQ121" s="2">
        <f t="shared" ref="EQ121:ET121" si="191">EP121*1.0215</f>
        <v>1.0215000000000001</v>
      </c>
      <c r="ER121" s="2">
        <f t="shared" si="191"/>
        <v>1.0434622500000001</v>
      </c>
      <c r="ES121" s="2">
        <f t="shared" si="191"/>
        <v>1.0658966883750003</v>
      </c>
      <c r="ET121" s="2">
        <f t="shared" si="191"/>
        <v>1.0888134671750629</v>
      </c>
      <c r="EU121" s="53">
        <f>IF($G121="Labor Hours",$K121*$AG121*EQ121,0)</f>
        <v>0</v>
      </c>
      <c r="EV121" s="53">
        <f t="shared" si="151"/>
        <v>0</v>
      </c>
      <c r="EW121" s="69">
        <f>IF($G121="Labor Hours",$K121*$CQ121*ES121,0)</f>
        <v>0</v>
      </c>
      <c r="EX121" s="69">
        <f>IF($G121="Labor Hours",$K121*$DV121*ET121,0)</f>
        <v>0</v>
      </c>
      <c r="EY121" s="9">
        <f t="shared" si="153"/>
        <v>0</v>
      </c>
      <c r="EZ121" s="9">
        <f t="shared" si="128"/>
        <v>0</v>
      </c>
      <c r="FA121" s="9">
        <f t="shared" si="129"/>
        <v>0</v>
      </c>
      <c r="FB121" s="9">
        <f t="shared" si="130"/>
        <v>0</v>
      </c>
      <c r="FC121" t="s">
        <v>1536</v>
      </c>
    </row>
    <row r="122" spans="1:159" ht="25.5" x14ac:dyDescent="0.25">
      <c r="A122" s="2">
        <v>1.2</v>
      </c>
      <c r="B122" s="2" t="s">
        <v>399</v>
      </c>
      <c r="C122" s="4" t="s">
        <v>157</v>
      </c>
      <c r="D122" s="2" t="s">
        <v>400</v>
      </c>
      <c r="E122" s="13" t="s">
        <v>401</v>
      </c>
      <c r="F122" s="2"/>
      <c r="G122" s="4" t="s">
        <v>151</v>
      </c>
      <c r="H122" s="6" t="s">
        <v>163</v>
      </c>
      <c r="I122" s="4" t="s">
        <v>159</v>
      </c>
      <c r="J122" s="7" t="s">
        <v>154</v>
      </c>
      <c r="K122" s="75">
        <v>115</v>
      </c>
      <c r="L122" s="81">
        <v>115</v>
      </c>
      <c r="M122" s="56">
        <v>0</v>
      </c>
      <c r="N122" s="86">
        <v>0</v>
      </c>
      <c r="O122" s="6" t="s">
        <v>155</v>
      </c>
      <c r="P122" s="2" t="s">
        <v>352</v>
      </c>
      <c r="Q122" s="216">
        <f>VLOOKUP(P122,Contingencies!$A$2:$D$7,4,FALSE)</f>
        <v>0.2</v>
      </c>
      <c r="R122" s="53">
        <f t="shared" si="111"/>
        <v>383.9941080000001</v>
      </c>
      <c r="S122" s="67">
        <f t="shared" si="112"/>
        <v>0</v>
      </c>
      <c r="T122" s="4"/>
      <c r="U122" s="2"/>
      <c r="V122" s="2"/>
      <c r="W122" s="2"/>
      <c r="X122" s="2"/>
      <c r="Y122" s="2"/>
      <c r="Z122" s="2"/>
      <c r="AA122" s="2"/>
      <c r="AB122" s="2"/>
      <c r="AC122" s="2"/>
      <c r="AD122" s="29"/>
      <c r="AE122" s="29"/>
      <c r="AF122" s="2"/>
      <c r="AG122" s="2">
        <f>IF(G122="Labor Hours",SUM(U122:AF122),0)</f>
        <v>0</v>
      </c>
      <c r="AH122" s="51">
        <f t="shared" si="131"/>
        <v>0</v>
      </c>
      <c r="AI122" s="53">
        <f>IF($G122="Labor Hours",U122*$K122*(1+$M122)*$EQ122,U122)</f>
        <v>0</v>
      </c>
      <c r="AJ122" s="53">
        <f>IF($G122="Labor Hours",V122*$K122*(1+$M122)*$EQ122,V122)</f>
        <v>0</v>
      </c>
      <c r="AK122" s="53">
        <f>IF($G122="Labor Hours",W122*$K122*(1+$M122)*$EQ122,W122)</f>
        <v>0</v>
      </c>
      <c r="AL122" s="53">
        <f>IF($G122="Labor Hours",X122*$K122*(1+$M122)*$EQ122,X122)</f>
        <v>0</v>
      </c>
      <c r="AM122" s="53">
        <f>IF($G122="Labor Hours",Y122*$K122*(1+$M122)*$EQ122,Y122)</f>
        <v>0</v>
      </c>
      <c r="AN122" s="53">
        <f>IF($G122="Labor Hours",Z122*$K122*(1+$M122)*$EQ122,Z122)</f>
        <v>0</v>
      </c>
      <c r="AO122" s="53">
        <f>IF($G122="Labor Hours",AA122*$K122*(1+$M122)*$EQ122,AA122)</f>
        <v>0</v>
      </c>
      <c r="AP122" s="53">
        <f>IF($G122="Labor Hours",AB122*$K122*(1+$M122)*$EQ122,AB122)</f>
        <v>0</v>
      </c>
      <c r="AQ122" s="53">
        <f>IF($G122="Labor Hours",AC122*$K122*(1+$M122)*$EQ122,AC122)</f>
        <v>0</v>
      </c>
      <c r="AR122" s="53">
        <f>IF($G122="Labor Hours",AD122*$K122*(1+$M122)*$EQ122,AD122)</f>
        <v>0</v>
      </c>
      <c r="AS122" s="53">
        <f>IF($G122="Labor Hours",AE122*$K122*(1+$M122)*$EQ122,AE122)</f>
        <v>0</v>
      </c>
      <c r="AT122" s="53">
        <f>IF($G122="Labor Hours",AF122*$K122*(1+$M122)*$EQ122,AF122)</f>
        <v>0</v>
      </c>
      <c r="AU122" s="10">
        <f t="shared" si="132"/>
        <v>0</v>
      </c>
      <c r="AV122" s="54">
        <f>IF(G122="CapEx",0,AU122*N122)</f>
        <v>0</v>
      </c>
      <c r="AW122" s="10">
        <f t="shared" si="133"/>
        <v>0</v>
      </c>
      <c r="AX122" s="53" cm="1">
        <f t="array" aca="1" ref="AX122" ca="1">AU122*CELL("contents",$Q122)</f>
        <v>0</v>
      </c>
      <c r="AY122" s="53" cm="1">
        <f t="array" aca="1" ref="AY122" ca="1">AV122*CELL("contents",$Q122)</f>
        <v>0</v>
      </c>
      <c r="AZ122" s="2"/>
      <c r="BA122" s="2"/>
      <c r="BB122" s="2"/>
      <c r="BC122" s="2"/>
      <c r="BD122" s="2"/>
      <c r="BE122" s="2"/>
      <c r="BF122" s="2"/>
      <c r="BG122" s="2"/>
      <c r="BH122" s="4">
        <v>16</v>
      </c>
      <c r="BI122" s="4"/>
      <c r="BJ122" s="2"/>
      <c r="BK122" s="2"/>
      <c r="BL122" s="2">
        <f t="shared" si="134"/>
        <v>16</v>
      </c>
      <c r="BM122" s="51">
        <f t="shared" si="135"/>
        <v>0.10666666666666666</v>
      </c>
      <c r="BN122" s="53">
        <f>IF($G122="Labor Hours",AZ122*$K122*(1+$M122)*$ER122,AZ122)</f>
        <v>0</v>
      </c>
      <c r="BO122" s="53">
        <f>IF($G122="Labor Hours",BA122*$K122*(1+$M122)*$ER122,BA122)</f>
        <v>0</v>
      </c>
      <c r="BP122" s="53">
        <f>IF($G122="Labor Hours",BB122*$K122*(1+$M122)*$ER122,BB122)</f>
        <v>0</v>
      </c>
      <c r="BQ122" s="53">
        <f>IF($G122="Labor Hours",BC122*$K122*(1+$M122)*$ER122,BC122)</f>
        <v>0</v>
      </c>
      <c r="BR122" s="53">
        <f>IF($G122="Labor Hours",BD122*$K122*(1+$M122)*$ER122,BD122)</f>
        <v>0</v>
      </c>
      <c r="BS122" s="53">
        <f>IF($G122="Labor Hours",BE122*$K122*(1+$M122)*$ER122,BE122)</f>
        <v>0</v>
      </c>
      <c r="BT122" s="53">
        <f>IF($G122="Labor Hours",BF122*$K122*(1+$M122)*$ER122,BF122)</f>
        <v>0</v>
      </c>
      <c r="BU122" s="53">
        <f>IF($G122="Labor Hours",BG122*$K122*(1+$M122)*$ER122,BG122)</f>
        <v>0</v>
      </c>
      <c r="BV122" s="53">
        <f>IF($G122="Labor Hours",BH122*$K122*(1+$M122)*$ER122,BH122)</f>
        <v>1919.9705400000003</v>
      </c>
      <c r="BW122" s="53">
        <f>IF($G122="Labor Hours",BI122*$K122*(1+$M122)*$ER122,BI122)</f>
        <v>0</v>
      </c>
      <c r="BX122" s="53">
        <f>IF($G122="Labor Hours",BJ122*$K122*(1+$M122)*$ER122,BJ122)</f>
        <v>0</v>
      </c>
      <c r="BY122" s="53">
        <f>IF($G122="Labor Hours",BK122*$K122*(1+$M122)*$ER122,BK122)</f>
        <v>0</v>
      </c>
      <c r="BZ122" s="10">
        <f t="shared" si="136"/>
        <v>1919.9705400000003</v>
      </c>
      <c r="CA122" s="54">
        <f t="shared" si="137"/>
        <v>0</v>
      </c>
      <c r="CB122" s="10">
        <f t="shared" si="138"/>
        <v>1919.9705400000003</v>
      </c>
      <c r="CC122" s="53" cm="1">
        <f t="array" aca="1" ref="CC122" ca="1">BZ122*CELL("contents",$Q122)</f>
        <v>383.9941080000001</v>
      </c>
      <c r="CD122" s="53" cm="1">
        <f t="array" aca="1" ref="CD122" ca="1">CA122*CELL("contents",$Q122)</f>
        <v>0</v>
      </c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>
        <f t="shared" si="139"/>
        <v>0</v>
      </c>
      <c r="CR122" s="51">
        <f t="shared" si="140"/>
        <v>0</v>
      </c>
      <c r="CS122" s="53">
        <f>IF($G122="Labor Hours",CE122*$K122*(1+$M122)*$ES122,CE122)</f>
        <v>0</v>
      </c>
      <c r="CT122" s="53">
        <f>IF($G122="Labor Hours",CF122*$K122*(1+$M122)*$ES122,CF122)</f>
        <v>0</v>
      </c>
      <c r="CU122" s="53">
        <f>IF($G122="Labor Hours",CG122*$K122*(1+$M122)*$ES122,CG122)</f>
        <v>0</v>
      </c>
      <c r="CV122" s="53">
        <f>IF($G122="Labor Hours",CH122*$K122*(1+$M122)*$ES122,CH122)</f>
        <v>0</v>
      </c>
      <c r="CW122" s="53">
        <f>IF($G122="Labor Hours",CI122*$K122*(1+$M122)*$ES122,CI122)</f>
        <v>0</v>
      </c>
      <c r="CX122" s="53">
        <f>IF($G122="Labor Hours",CJ122*$K122*(1+$M122)*$ES122,CJ122)</f>
        <v>0</v>
      </c>
      <c r="CY122" s="53">
        <f>IF($G122="Labor Hours",CK122*$K122*(1+$M122)*$ES122,CK122)</f>
        <v>0</v>
      </c>
      <c r="CZ122" s="53">
        <f>IF($G122="Labor Hours",CL122*$K122*(1+$M122)*$ES122,CL122)</f>
        <v>0</v>
      </c>
      <c r="DA122" s="53">
        <f>IF($G122="Labor Hours",CM122*$K122*(1+$M122)*$ES122,CM122)</f>
        <v>0</v>
      </c>
      <c r="DB122" s="53">
        <f>IF($G122="Labor Hours",CN122*$K122*(1+$M122)*$ES122,CN122)</f>
        <v>0</v>
      </c>
      <c r="DC122" s="53">
        <f>IF($G122="Labor Hours",CO122*$K122*(1+$M122)*$ES122,CO122)</f>
        <v>0</v>
      </c>
      <c r="DD122" s="53">
        <f>IF($G122="Labor Hours",CP122*$K122*(1+$M122)*$ES122,CP122)</f>
        <v>0</v>
      </c>
      <c r="DE122" s="10">
        <f t="shared" si="141"/>
        <v>0</v>
      </c>
      <c r="DF122" s="54">
        <f t="shared" si="142"/>
        <v>0</v>
      </c>
      <c r="DG122" s="10">
        <f t="shared" si="143"/>
        <v>0</v>
      </c>
      <c r="DH122" s="53" cm="1">
        <f t="array" aca="1" ref="DH122" ca="1">DE122*CELL("contents",$Q122)</f>
        <v>0</v>
      </c>
      <c r="DI122" s="53" cm="1">
        <f t="array" aca="1" ref="DI122" ca="1">DF122*CELL("contents",$Q122)</f>
        <v>0</v>
      </c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>
        <f t="shared" si="144"/>
        <v>0</v>
      </c>
      <c r="DW122" s="51">
        <f t="shared" si="145"/>
        <v>0</v>
      </c>
      <c r="DX122" s="53">
        <f>IF($G122="Labor Hours",DJ122*$K122*(1+$M122)*$ET122,DJ122)</f>
        <v>0</v>
      </c>
      <c r="DY122" s="53">
        <f>IF($G122="Labor Hours",DK122*$K122*(1+$M122)*$ET122,DK122)</f>
        <v>0</v>
      </c>
      <c r="DZ122" s="53">
        <f>IF($G122="Labor Hours",DL122*$K122*(1+$M122)*$ET122,DL122)</f>
        <v>0</v>
      </c>
      <c r="EA122" s="53">
        <f>IF($G122="Labor Hours",DM122*$K122*(1+$M122)*$ET122,DM122)</f>
        <v>0</v>
      </c>
      <c r="EB122" s="53">
        <f>IF($G122="Labor Hours",DN122*$K122*(1+$M122)*$ET122,DN122)</f>
        <v>0</v>
      </c>
      <c r="EC122" s="53">
        <f>IF($G122="Labor Hours",DO122*$K122*(1+$M122)*$ET122,DO122)</f>
        <v>0</v>
      </c>
      <c r="ED122" s="53">
        <f>IF($G122="Labor Hours",DP122*$K122*(1+$M122)*$ET122,DP122)</f>
        <v>0</v>
      </c>
      <c r="EE122" s="53">
        <f>IF($G122="Labor Hours",DQ122*$K122*(1+$M122)*$ET122,DQ122)</f>
        <v>0</v>
      </c>
      <c r="EF122" s="53">
        <f>IF($G122="Labor Hours",DR122*$K122*(1+$M122)*$ET122,DR122)</f>
        <v>0</v>
      </c>
      <c r="EG122" s="53">
        <f>IF($G122="Labor Hours",DS122*$K122*(1+$M122)*$ET122,DS122)</f>
        <v>0</v>
      </c>
      <c r="EH122" s="53">
        <f>IF($G122="Labor Hours",DT122*$K122*(1+$M122)*$ET122,DT122)</f>
        <v>0</v>
      </c>
      <c r="EI122" s="53">
        <f>IF($G122="Labor Hours",DU122*$K122*(1+$M122)*$ET122,DU122)</f>
        <v>0</v>
      </c>
      <c r="EJ122" s="10">
        <f t="shared" si="146"/>
        <v>0</v>
      </c>
      <c r="EK122" s="54">
        <f t="shared" si="147"/>
        <v>0</v>
      </c>
      <c r="EL122" s="10">
        <f t="shared" si="148"/>
        <v>0</v>
      </c>
      <c r="EM122" s="53" cm="1">
        <f t="array" aca="1" ref="EM122" ca="1">EJ122*CELL("contents",$Q122)</f>
        <v>0</v>
      </c>
      <c r="EN122" s="53" cm="1">
        <f t="array" aca="1" ref="EN122" ca="1">EK122*CELL("contents",$Q122)</f>
        <v>0</v>
      </c>
      <c r="EO122" s="11">
        <f t="shared" si="149"/>
        <v>1919.9705400000003</v>
      </c>
      <c r="EP122" s="2">
        <v>1</v>
      </c>
      <c r="EQ122" s="2">
        <f t="shared" ref="EQ122:ET122" si="192">EP122*1.0215</f>
        <v>1.0215000000000001</v>
      </c>
      <c r="ER122" s="2">
        <f t="shared" si="192"/>
        <v>1.0434622500000001</v>
      </c>
      <c r="ES122" s="2">
        <f t="shared" si="192"/>
        <v>1.0658966883750003</v>
      </c>
      <c r="ET122" s="2">
        <f t="shared" si="192"/>
        <v>1.0888134671750629</v>
      </c>
      <c r="EU122" s="53">
        <f>IF($G122="Labor Hours",$K122*$AG122*EQ122,0)</f>
        <v>0</v>
      </c>
      <c r="EV122" s="53">
        <f t="shared" si="151"/>
        <v>1919.9705400000003</v>
      </c>
      <c r="EW122" s="69">
        <f>IF($G122="Labor Hours",$K122*$CQ122*ES122,0)</f>
        <v>0</v>
      </c>
      <c r="EX122" s="69">
        <f>IF($G122="Labor Hours",$K122*$DV122*ET122,0)</f>
        <v>0</v>
      </c>
      <c r="EY122" s="9">
        <f t="shared" si="153"/>
        <v>0</v>
      </c>
      <c r="EZ122" s="9">
        <f t="shared" si="128"/>
        <v>0</v>
      </c>
      <c r="FA122" s="9">
        <f t="shared" si="129"/>
        <v>0</v>
      </c>
      <c r="FB122" s="9">
        <f t="shared" si="130"/>
        <v>0</v>
      </c>
      <c r="FC122" t="s">
        <v>1536</v>
      </c>
    </row>
    <row r="123" spans="1:159" ht="25.5" x14ac:dyDescent="0.25">
      <c r="A123" s="2">
        <v>1.2</v>
      </c>
      <c r="B123" s="2" t="s">
        <v>399</v>
      </c>
      <c r="C123" s="4" t="s">
        <v>157</v>
      </c>
      <c r="D123" s="2" t="s">
        <v>400</v>
      </c>
      <c r="E123" s="13" t="s">
        <v>401</v>
      </c>
      <c r="F123" s="2"/>
      <c r="G123" s="4" t="s">
        <v>151</v>
      </c>
      <c r="H123" s="6" t="s">
        <v>151</v>
      </c>
      <c r="I123" s="4" t="s">
        <v>159</v>
      </c>
      <c r="J123" s="7" t="s">
        <v>154</v>
      </c>
      <c r="K123" s="75">
        <v>115</v>
      </c>
      <c r="L123" s="81">
        <v>115</v>
      </c>
      <c r="M123" s="56">
        <v>0</v>
      </c>
      <c r="N123" s="86">
        <v>0</v>
      </c>
      <c r="O123" s="6" t="s">
        <v>155</v>
      </c>
      <c r="P123" s="2" t="s">
        <v>352</v>
      </c>
      <c r="Q123" s="216">
        <f>VLOOKUP(P123,Contingencies!$A$2:$D$7,4,FALSE)</f>
        <v>0.2</v>
      </c>
      <c r="R123" s="53">
        <f t="shared" si="111"/>
        <v>383.9941080000001</v>
      </c>
      <c r="S123" s="67">
        <f t="shared" si="112"/>
        <v>0</v>
      </c>
      <c r="T123" s="4"/>
      <c r="U123" s="2"/>
      <c r="V123" s="2"/>
      <c r="W123" s="2"/>
      <c r="X123" s="2"/>
      <c r="Y123" s="2"/>
      <c r="Z123" s="2"/>
      <c r="AA123" s="2"/>
      <c r="AB123" s="2"/>
      <c r="AC123" s="2"/>
      <c r="AD123" s="29"/>
      <c r="AE123" s="29"/>
      <c r="AF123" s="2"/>
      <c r="AG123" s="2">
        <f>IF(G123="Labor Hours",SUM(U123:AF123),0)</f>
        <v>0</v>
      </c>
      <c r="AH123" s="51">
        <f t="shared" si="131"/>
        <v>0</v>
      </c>
      <c r="AI123" s="53">
        <f>IF($G123="Labor Hours",U123*$K123*(1+$M123)*$EQ123,U123)</f>
        <v>0</v>
      </c>
      <c r="AJ123" s="53">
        <f>IF($G123="Labor Hours",V123*$K123*(1+$M123)*$EQ123,V123)</f>
        <v>0</v>
      </c>
      <c r="AK123" s="53">
        <f>IF($G123="Labor Hours",W123*$K123*(1+$M123)*$EQ123,W123)</f>
        <v>0</v>
      </c>
      <c r="AL123" s="53">
        <f>IF($G123="Labor Hours",X123*$K123*(1+$M123)*$EQ123,X123)</f>
        <v>0</v>
      </c>
      <c r="AM123" s="53">
        <f>IF($G123="Labor Hours",Y123*$K123*(1+$M123)*$EQ123,Y123)</f>
        <v>0</v>
      </c>
      <c r="AN123" s="53">
        <f>IF($G123="Labor Hours",Z123*$K123*(1+$M123)*$EQ123,Z123)</f>
        <v>0</v>
      </c>
      <c r="AO123" s="53">
        <f>IF($G123="Labor Hours",AA123*$K123*(1+$M123)*$EQ123,AA123)</f>
        <v>0</v>
      </c>
      <c r="AP123" s="53">
        <f>IF($G123="Labor Hours",AB123*$K123*(1+$M123)*$EQ123,AB123)</f>
        <v>0</v>
      </c>
      <c r="AQ123" s="53">
        <f>IF($G123="Labor Hours",AC123*$K123*(1+$M123)*$EQ123,AC123)</f>
        <v>0</v>
      </c>
      <c r="AR123" s="53">
        <f>IF($G123="Labor Hours",AD123*$K123*(1+$M123)*$EQ123,AD123)</f>
        <v>0</v>
      </c>
      <c r="AS123" s="53">
        <f>IF($G123="Labor Hours",AE123*$K123*(1+$M123)*$EQ123,AE123)</f>
        <v>0</v>
      </c>
      <c r="AT123" s="53">
        <f>IF($G123="Labor Hours",AF123*$K123*(1+$M123)*$EQ123,AF123)</f>
        <v>0</v>
      </c>
      <c r="AU123" s="10">
        <f t="shared" si="132"/>
        <v>0</v>
      </c>
      <c r="AV123" s="54">
        <f>IF(G123="CapEx",0,AU123*N123)</f>
        <v>0</v>
      </c>
      <c r="AW123" s="10">
        <f t="shared" si="133"/>
        <v>0</v>
      </c>
      <c r="AX123" s="53" cm="1">
        <f t="array" aca="1" ref="AX123" ca="1">AU123*CELL("contents",$Q123)</f>
        <v>0</v>
      </c>
      <c r="AY123" s="53" cm="1">
        <f t="array" aca="1" ref="AY123" ca="1">AV123*CELL("contents",$Q123)</f>
        <v>0</v>
      </c>
      <c r="AZ123" s="2"/>
      <c r="BA123" s="2"/>
      <c r="BB123" s="2"/>
      <c r="BC123" s="2"/>
      <c r="BD123" s="2"/>
      <c r="BE123" s="2"/>
      <c r="BF123" s="2"/>
      <c r="BG123" s="2"/>
      <c r="BH123" s="4"/>
      <c r="BI123" s="4">
        <v>16</v>
      </c>
      <c r="BJ123" s="2"/>
      <c r="BK123" s="2"/>
      <c r="BL123" s="2">
        <f t="shared" si="134"/>
        <v>16</v>
      </c>
      <c r="BM123" s="51">
        <f t="shared" si="135"/>
        <v>0.10666666666666666</v>
      </c>
      <c r="BN123" s="53">
        <f>IF($G123="Labor Hours",AZ123*$K123*(1+$M123)*$ER123,AZ123)</f>
        <v>0</v>
      </c>
      <c r="BO123" s="53">
        <f>IF($G123="Labor Hours",BA123*$K123*(1+$M123)*$ER123,BA123)</f>
        <v>0</v>
      </c>
      <c r="BP123" s="53">
        <f>IF($G123="Labor Hours",BB123*$K123*(1+$M123)*$ER123,BB123)</f>
        <v>0</v>
      </c>
      <c r="BQ123" s="53">
        <f>IF($G123="Labor Hours",BC123*$K123*(1+$M123)*$ER123,BC123)</f>
        <v>0</v>
      </c>
      <c r="BR123" s="53">
        <f>IF($G123="Labor Hours",BD123*$K123*(1+$M123)*$ER123,BD123)</f>
        <v>0</v>
      </c>
      <c r="BS123" s="53">
        <f>IF($G123="Labor Hours",BE123*$K123*(1+$M123)*$ER123,BE123)</f>
        <v>0</v>
      </c>
      <c r="BT123" s="53">
        <f>IF($G123="Labor Hours",BF123*$K123*(1+$M123)*$ER123,BF123)</f>
        <v>0</v>
      </c>
      <c r="BU123" s="53">
        <f>IF($G123="Labor Hours",BG123*$K123*(1+$M123)*$ER123,BG123)</f>
        <v>0</v>
      </c>
      <c r="BV123" s="53">
        <f>IF($G123="Labor Hours",BH123*$K123*(1+$M123)*$ER123,BH123)</f>
        <v>0</v>
      </c>
      <c r="BW123" s="53">
        <f>IF($G123="Labor Hours",BI123*$K123*(1+$M123)*$ER123,BI123)</f>
        <v>1919.9705400000003</v>
      </c>
      <c r="BX123" s="53">
        <f>IF($G123="Labor Hours",BJ123*$K123*(1+$M123)*$ER123,BJ123)</f>
        <v>0</v>
      </c>
      <c r="BY123" s="53">
        <f>IF($G123="Labor Hours",BK123*$K123*(1+$M123)*$ER123,BK123)</f>
        <v>0</v>
      </c>
      <c r="BZ123" s="10">
        <f t="shared" si="136"/>
        <v>1919.9705400000003</v>
      </c>
      <c r="CA123" s="54">
        <f t="shared" si="137"/>
        <v>0</v>
      </c>
      <c r="CB123" s="10">
        <f t="shared" si="138"/>
        <v>1919.9705400000003</v>
      </c>
      <c r="CC123" s="53" cm="1">
        <f t="array" aca="1" ref="CC123" ca="1">BZ123*CELL("contents",$Q123)</f>
        <v>383.9941080000001</v>
      </c>
      <c r="CD123" s="53" cm="1">
        <f t="array" aca="1" ref="CD123" ca="1">CA123*CELL("contents",$Q123)</f>
        <v>0</v>
      </c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>
        <f t="shared" si="139"/>
        <v>0</v>
      </c>
      <c r="CR123" s="51">
        <f t="shared" si="140"/>
        <v>0</v>
      </c>
      <c r="CS123" s="53">
        <f>IF($G123="Labor Hours",CE123*$K123*(1+$M123)*$ES123,CE123)</f>
        <v>0</v>
      </c>
      <c r="CT123" s="53">
        <f>IF($G123="Labor Hours",CF123*$K123*(1+$M123)*$ES123,CF123)</f>
        <v>0</v>
      </c>
      <c r="CU123" s="53">
        <f>IF($G123="Labor Hours",CG123*$K123*(1+$M123)*$ES123,CG123)</f>
        <v>0</v>
      </c>
      <c r="CV123" s="53">
        <f>IF($G123="Labor Hours",CH123*$K123*(1+$M123)*$ES123,CH123)</f>
        <v>0</v>
      </c>
      <c r="CW123" s="53">
        <f>IF($G123="Labor Hours",CI123*$K123*(1+$M123)*$ES123,CI123)</f>
        <v>0</v>
      </c>
      <c r="CX123" s="53">
        <f>IF($G123="Labor Hours",CJ123*$K123*(1+$M123)*$ES123,CJ123)</f>
        <v>0</v>
      </c>
      <c r="CY123" s="53">
        <f>IF($G123="Labor Hours",CK123*$K123*(1+$M123)*$ES123,CK123)</f>
        <v>0</v>
      </c>
      <c r="CZ123" s="53">
        <f>IF($G123="Labor Hours",CL123*$K123*(1+$M123)*$ES123,CL123)</f>
        <v>0</v>
      </c>
      <c r="DA123" s="53">
        <f>IF($G123="Labor Hours",CM123*$K123*(1+$M123)*$ES123,CM123)</f>
        <v>0</v>
      </c>
      <c r="DB123" s="53">
        <f>IF($G123="Labor Hours",CN123*$K123*(1+$M123)*$ES123,CN123)</f>
        <v>0</v>
      </c>
      <c r="DC123" s="53">
        <f>IF($G123="Labor Hours",CO123*$K123*(1+$M123)*$ES123,CO123)</f>
        <v>0</v>
      </c>
      <c r="DD123" s="53">
        <f>IF($G123="Labor Hours",CP123*$K123*(1+$M123)*$ES123,CP123)</f>
        <v>0</v>
      </c>
      <c r="DE123" s="10">
        <f t="shared" si="141"/>
        <v>0</v>
      </c>
      <c r="DF123" s="54">
        <f t="shared" si="142"/>
        <v>0</v>
      </c>
      <c r="DG123" s="10">
        <f t="shared" si="143"/>
        <v>0</v>
      </c>
      <c r="DH123" s="53" cm="1">
        <f t="array" aca="1" ref="DH123" ca="1">DE123*CELL("contents",$Q123)</f>
        <v>0</v>
      </c>
      <c r="DI123" s="53" cm="1">
        <f t="array" aca="1" ref="DI123" ca="1">DF123*CELL("contents",$Q123)</f>
        <v>0</v>
      </c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>
        <f t="shared" si="144"/>
        <v>0</v>
      </c>
      <c r="DW123" s="51">
        <f t="shared" si="145"/>
        <v>0</v>
      </c>
      <c r="DX123" s="53">
        <f>IF($G123="Labor Hours",DJ123*$K123*(1+$M123)*$ET123,DJ123)</f>
        <v>0</v>
      </c>
      <c r="DY123" s="53">
        <f>IF($G123="Labor Hours",DK123*$K123*(1+$M123)*$ET123,DK123)</f>
        <v>0</v>
      </c>
      <c r="DZ123" s="53">
        <f>IF($G123="Labor Hours",DL123*$K123*(1+$M123)*$ET123,DL123)</f>
        <v>0</v>
      </c>
      <c r="EA123" s="53">
        <f>IF($G123="Labor Hours",DM123*$K123*(1+$M123)*$ET123,DM123)</f>
        <v>0</v>
      </c>
      <c r="EB123" s="53">
        <f>IF($G123="Labor Hours",DN123*$K123*(1+$M123)*$ET123,DN123)</f>
        <v>0</v>
      </c>
      <c r="EC123" s="53">
        <f>IF($G123="Labor Hours",DO123*$K123*(1+$M123)*$ET123,DO123)</f>
        <v>0</v>
      </c>
      <c r="ED123" s="53">
        <f>IF($G123="Labor Hours",DP123*$K123*(1+$M123)*$ET123,DP123)</f>
        <v>0</v>
      </c>
      <c r="EE123" s="53">
        <f>IF($G123="Labor Hours",DQ123*$K123*(1+$M123)*$ET123,DQ123)</f>
        <v>0</v>
      </c>
      <c r="EF123" s="53">
        <f>IF($G123="Labor Hours",DR123*$K123*(1+$M123)*$ET123,DR123)</f>
        <v>0</v>
      </c>
      <c r="EG123" s="53">
        <f>IF($G123="Labor Hours",DS123*$K123*(1+$M123)*$ET123,DS123)</f>
        <v>0</v>
      </c>
      <c r="EH123" s="53">
        <f>IF($G123="Labor Hours",DT123*$K123*(1+$M123)*$ET123,DT123)</f>
        <v>0</v>
      </c>
      <c r="EI123" s="53">
        <f>IF($G123="Labor Hours",DU123*$K123*(1+$M123)*$ET123,DU123)</f>
        <v>0</v>
      </c>
      <c r="EJ123" s="10">
        <f t="shared" si="146"/>
        <v>0</v>
      </c>
      <c r="EK123" s="54">
        <f t="shared" si="147"/>
        <v>0</v>
      </c>
      <c r="EL123" s="10">
        <f t="shared" si="148"/>
        <v>0</v>
      </c>
      <c r="EM123" s="53" cm="1">
        <f t="array" aca="1" ref="EM123" ca="1">EJ123*CELL("contents",$Q123)</f>
        <v>0</v>
      </c>
      <c r="EN123" s="53" cm="1">
        <f t="array" aca="1" ref="EN123" ca="1">EK123*CELL("contents",$Q123)</f>
        <v>0</v>
      </c>
      <c r="EO123" s="11">
        <f t="shared" si="149"/>
        <v>1919.9705400000003</v>
      </c>
      <c r="EP123" s="2">
        <v>1</v>
      </c>
      <c r="EQ123" s="2">
        <f t="shared" ref="EQ123:ET123" si="193">EP123*1.0215</f>
        <v>1.0215000000000001</v>
      </c>
      <c r="ER123" s="2">
        <f t="shared" si="193"/>
        <v>1.0434622500000001</v>
      </c>
      <c r="ES123" s="2">
        <f t="shared" si="193"/>
        <v>1.0658966883750003</v>
      </c>
      <c r="ET123" s="2">
        <f t="shared" si="193"/>
        <v>1.0888134671750629</v>
      </c>
      <c r="EU123" s="53">
        <f>IF($G123="Labor Hours",$K123*$AG123*EQ123,0)</f>
        <v>0</v>
      </c>
      <c r="EV123" s="53">
        <f t="shared" si="151"/>
        <v>1919.9705400000003</v>
      </c>
      <c r="EW123" s="69">
        <f>IF($G123="Labor Hours",$K123*$CQ123*ES123,0)</f>
        <v>0</v>
      </c>
      <c r="EX123" s="69">
        <f>IF($G123="Labor Hours",$K123*$DV123*ET123,0)</f>
        <v>0</v>
      </c>
      <c r="EY123" s="9">
        <f t="shared" si="153"/>
        <v>0</v>
      </c>
      <c r="EZ123" s="9">
        <f t="shared" si="128"/>
        <v>0</v>
      </c>
      <c r="FA123" s="9">
        <f t="shared" si="129"/>
        <v>0</v>
      </c>
      <c r="FB123" s="9">
        <f t="shared" si="130"/>
        <v>0</v>
      </c>
      <c r="FC123" t="s">
        <v>1536</v>
      </c>
    </row>
    <row r="124" spans="1:159" ht="25.5" x14ac:dyDescent="0.25">
      <c r="A124" s="2">
        <v>1.2</v>
      </c>
      <c r="B124" s="2" t="s">
        <v>399</v>
      </c>
      <c r="C124" s="4" t="s">
        <v>157</v>
      </c>
      <c r="D124" s="2" t="s">
        <v>400</v>
      </c>
      <c r="E124" s="13" t="s">
        <v>401</v>
      </c>
      <c r="F124" s="2"/>
      <c r="G124" s="4" t="s">
        <v>347</v>
      </c>
      <c r="H124" s="6" t="s">
        <v>347</v>
      </c>
      <c r="I124" s="4"/>
      <c r="J124" s="4" t="s">
        <v>268</v>
      </c>
      <c r="K124" s="75"/>
      <c r="L124" s="80">
        <v>1</v>
      </c>
      <c r="M124" s="56">
        <v>0</v>
      </c>
      <c r="N124" s="86">
        <v>0.53</v>
      </c>
      <c r="O124" s="6" t="s">
        <v>155</v>
      </c>
      <c r="P124" s="2" t="s">
        <v>352</v>
      </c>
      <c r="Q124" s="216">
        <f>VLOOKUP(P124,Contingencies!$A$2:$D$7,4,FALSE)</f>
        <v>0.2</v>
      </c>
      <c r="R124" s="53">
        <f t="shared" si="111"/>
        <v>1846.4</v>
      </c>
      <c r="S124" s="67">
        <f t="shared" si="112"/>
        <v>0</v>
      </c>
      <c r="T124" s="4" t="s">
        <v>398</v>
      </c>
      <c r="U124" s="2"/>
      <c r="V124" s="2"/>
      <c r="W124" s="2"/>
      <c r="X124" s="2"/>
      <c r="Y124" s="2"/>
      <c r="Z124" s="2"/>
      <c r="AA124" s="2"/>
      <c r="AB124" s="2"/>
      <c r="AC124" s="2"/>
      <c r="AD124" s="29"/>
      <c r="AE124" s="29"/>
      <c r="AF124" s="2"/>
      <c r="AG124" s="2">
        <f>IF(G124="Labor Hours",SUM(U124:AF124),0)</f>
        <v>0</v>
      </c>
      <c r="AH124" s="51">
        <f t="shared" si="131"/>
        <v>0</v>
      </c>
      <c r="AI124" s="53">
        <f>IF($G124="Labor Hours",U124*$K124*(1+$M124)*$EQ124,U124)</f>
        <v>0</v>
      </c>
      <c r="AJ124" s="53">
        <f>IF($G124="Labor Hours",V124*$K124*(1+$M124)*$EQ124,V124)</f>
        <v>0</v>
      </c>
      <c r="AK124" s="53">
        <f>IF($G124="Labor Hours",W124*$K124*(1+$M124)*$EQ124,W124)</f>
        <v>0</v>
      </c>
      <c r="AL124" s="53">
        <f>IF($G124="Labor Hours",X124*$K124*(1+$M124)*$EQ124,X124)</f>
        <v>0</v>
      </c>
      <c r="AM124" s="53">
        <f>IF($G124="Labor Hours",Y124*$K124*(1+$M124)*$EQ124,Y124)</f>
        <v>0</v>
      </c>
      <c r="AN124" s="53">
        <f>IF($G124="Labor Hours",Z124*$K124*(1+$M124)*$EQ124,Z124)</f>
        <v>0</v>
      </c>
      <c r="AO124" s="53">
        <f>IF($G124="Labor Hours",AA124*$K124*(1+$M124)*$EQ124,AA124)</f>
        <v>0</v>
      </c>
      <c r="AP124" s="53">
        <f>IF($G124="Labor Hours",AB124*$K124*(1+$M124)*$EQ124,AB124)</f>
        <v>0</v>
      </c>
      <c r="AQ124" s="53">
        <f>IF($G124="Labor Hours",AC124*$K124*(1+$M124)*$EQ124,AC124)</f>
        <v>0</v>
      </c>
      <c r="AR124" s="53">
        <f>IF($G124="Labor Hours",AD124*$K124*(1+$M124)*$EQ124,AD124)</f>
        <v>0</v>
      </c>
      <c r="AS124" s="53">
        <f>IF($G124="Labor Hours",AE124*$K124*(1+$M124)*$EQ124,AE124)</f>
        <v>0</v>
      </c>
      <c r="AT124" s="53">
        <f>IF($G124="Labor Hours",AF124*$K124*(1+$M124)*$EQ124,AF124)</f>
        <v>0</v>
      </c>
      <c r="AU124" s="10">
        <f t="shared" si="132"/>
        <v>0</v>
      </c>
      <c r="AV124" s="54">
        <f>IF(G124="CapEx",0,AU124*N124)</f>
        <v>0</v>
      </c>
      <c r="AW124" s="10">
        <f t="shared" si="133"/>
        <v>0</v>
      </c>
      <c r="AX124" s="53" cm="1">
        <f t="array" aca="1" ref="AX124" ca="1">AU124*CELL("contents",$Q124)</f>
        <v>0</v>
      </c>
      <c r="AY124" s="53" cm="1">
        <f t="array" aca="1" ref="AY124" ca="1">AV124*CELL("contents",$Q124)</f>
        <v>0</v>
      </c>
      <c r="AZ124" s="2"/>
      <c r="BA124" s="2"/>
      <c r="BB124" s="2"/>
      <c r="BC124" s="2"/>
      <c r="BD124" s="2"/>
      <c r="BE124" s="2"/>
      <c r="BF124" s="2"/>
      <c r="BG124" s="2"/>
      <c r="BH124" s="4">
        <v>5232</v>
      </c>
      <c r="BI124" s="4">
        <v>4000</v>
      </c>
      <c r="BJ124" s="2"/>
      <c r="BK124" s="2"/>
      <c r="BL124" s="2">
        <f t="shared" si="134"/>
        <v>0</v>
      </c>
      <c r="BM124" s="51">
        <f t="shared" si="135"/>
        <v>0</v>
      </c>
      <c r="BN124" s="53">
        <f>IF($G124="Labor Hours",AZ124*$K124*(1+$M124)*$ER124,AZ124)</f>
        <v>0</v>
      </c>
      <c r="BO124" s="53">
        <f>IF($G124="Labor Hours",BA124*$K124*(1+$M124)*$ER124,BA124)</f>
        <v>0</v>
      </c>
      <c r="BP124" s="53">
        <f>IF($G124="Labor Hours",BB124*$K124*(1+$M124)*$ER124,BB124)</f>
        <v>0</v>
      </c>
      <c r="BQ124" s="53">
        <f>IF($G124="Labor Hours",BC124*$K124*(1+$M124)*$ER124,BC124)</f>
        <v>0</v>
      </c>
      <c r="BR124" s="53">
        <f>IF($G124="Labor Hours",BD124*$K124*(1+$M124)*$ER124,BD124)</f>
        <v>0</v>
      </c>
      <c r="BS124" s="53">
        <f>IF($G124="Labor Hours",BE124*$K124*(1+$M124)*$ER124,BE124)</f>
        <v>0</v>
      </c>
      <c r="BT124" s="53">
        <f>IF($G124="Labor Hours",BF124*$K124*(1+$M124)*$ER124,BF124)</f>
        <v>0</v>
      </c>
      <c r="BU124" s="53">
        <f>IF($G124="Labor Hours",BG124*$K124*(1+$M124)*$ER124,BG124)</f>
        <v>0</v>
      </c>
      <c r="BV124" s="53">
        <f>IF($G124="Labor Hours",BH124*$K124*(1+$M124)*$ER124,BH124)</f>
        <v>5232</v>
      </c>
      <c r="BW124" s="53">
        <f>IF($G124="Labor Hours",BI124*$K124*(1+$M124)*$ER124,BI124)</f>
        <v>4000</v>
      </c>
      <c r="BX124" s="53">
        <f>IF($G124="Labor Hours",BJ124*$K124*(1+$M124)*$ER124,BJ124)</f>
        <v>0</v>
      </c>
      <c r="BY124" s="53">
        <f>IF($G124="Labor Hours",BK124*$K124*(1+$M124)*$ER124,BK124)</f>
        <v>0</v>
      </c>
      <c r="BZ124" s="10">
        <f t="shared" si="136"/>
        <v>9232</v>
      </c>
      <c r="CA124" s="54">
        <f t="shared" si="137"/>
        <v>0</v>
      </c>
      <c r="CB124" s="10">
        <f t="shared" si="138"/>
        <v>9232</v>
      </c>
      <c r="CC124" s="53" cm="1">
        <f t="array" aca="1" ref="CC124" ca="1">BZ124*CELL("contents",$Q124)</f>
        <v>1846.4</v>
      </c>
      <c r="CD124" s="53" cm="1">
        <f t="array" aca="1" ref="CD124" ca="1">CA124*CELL("contents",$Q124)</f>
        <v>0</v>
      </c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>
        <f t="shared" si="139"/>
        <v>0</v>
      </c>
      <c r="CR124" s="51">
        <f t="shared" si="140"/>
        <v>0</v>
      </c>
      <c r="CS124" s="53">
        <f>IF($G124="Labor Hours",CE124*$K124*(1+$M124)*$ES124,CE124)</f>
        <v>0</v>
      </c>
      <c r="CT124" s="53">
        <f>IF($G124="Labor Hours",CF124*$K124*(1+$M124)*$ES124,CF124)</f>
        <v>0</v>
      </c>
      <c r="CU124" s="53">
        <f>IF($G124="Labor Hours",CG124*$K124*(1+$M124)*$ES124,CG124)</f>
        <v>0</v>
      </c>
      <c r="CV124" s="53">
        <f>IF($G124="Labor Hours",CH124*$K124*(1+$M124)*$ES124,CH124)</f>
        <v>0</v>
      </c>
      <c r="CW124" s="53">
        <f>IF($G124="Labor Hours",CI124*$K124*(1+$M124)*$ES124,CI124)</f>
        <v>0</v>
      </c>
      <c r="CX124" s="53">
        <f>IF($G124="Labor Hours",CJ124*$K124*(1+$M124)*$ES124,CJ124)</f>
        <v>0</v>
      </c>
      <c r="CY124" s="53">
        <f>IF($G124="Labor Hours",CK124*$K124*(1+$M124)*$ES124,CK124)</f>
        <v>0</v>
      </c>
      <c r="CZ124" s="53">
        <f>IF($G124="Labor Hours",CL124*$K124*(1+$M124)*$ES124,CL124)</f>
        <v>0</v>
      </c>
      <c r="DA124" s="53">
        <f>IF($G124="Labor Hours",CM124*$K124*(1+$M124)*$ES124,CM124)</f>
        <v>0</v>
      </c>
      <c r="DB124" s="53">
        <f>IF($G124="Labor Hours",CN124*$K124*(1+$M124)*$ES124,CN124)</f>
        <v>0</v>
      </c>
      <c r="DC124" s="53">
        <f>IF($G124="Labor Hours",CO124*$K124*(1+$M124)*$ES124,CO124)</f>
        <v>0</v>
      </c>
      <c r="DD124" s="53">
        <f>IF($G124="Labor Hours",CP124*$K124*(1+$M124)*$ES124,CP124)</f>
        <v>0</v>
      </c>
      <c r="DE124" s="10">
        <f t="shared" si="141"/>
        <v>0</v>
      </c>
      <c r="DF124" s="54">
        <f t="shared" si="142"/>
        <v>0</v>
      </c>
      <c r="DG124" s="10">
        <f t="shared" si="143"/>
        <v>0</v>
      </c>
      <c r="DH124" s="53" cm="1">
        <f t="array" aca="1" ref="DH124" ca="1">DE124*CELL("contents",$Q124)</f>
        <v>0</v>
      </c>
      <c r="DI124" s="53" cm="1">
        <f t="array" aca="1" ref="DI124" ca="1">DF124*CELL("contents",$Q124)</f>
        <v>0</v>
      </c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>
        <f t="shared" si="144"/>
        <v>0</v>
      </c>
      <c r="DW124" s="51">
        <f t="shared" si="145"/>
        <v>0</v>
      </c>
      <c r="DX124" s="53">
        <f>IF($G124="Labor Hours",DJ124*$K124*(1+$M124)*$ET124,DJ124)</f>
        <v>0</v>
      </c>
      <c r="DY124" s="53">
        <f>IF($G124="Labor Hours",DK124*$K124*(1+$M124)*$ET124,DK124)</f>
        <v>0</v>
      </c>
      <c r="DZ124" s="53">
        <f>IF($G124="Labor Hours",DL124*$K124*(1+$M124)*$ET124,DL124)</f>
        <v>0</v>
      </c>
      <c r="EA124" s="53">
        <f>IF($G124="Labor Hours",DM124*$K124*(1+$M124)*$ET124,DM124)</f>
        <v>0</v>
      </c>
      <c r="EB124" s="53">
        <f>IF($G124="Labor Hours",DN124*$K124*(1+$M124)*$ET124,DN124)</f>
        <v>0</v>
      </c>
      <c r="EC124" s="53">
        <f>IF($G124="Labor Hours",DO124*$K124*(1+$M124)*$ET124,DO124)</f>
        <v>0</v>
      </c>
      <c r="ED124" s="53">
        <f>IF($G124="Labor Hours",DP124*$K124*(1+$M124)*$ET124,DP124)</f>
        <v>0</v>
      </c>
      <c r="EE124" s="53">
        <f>IF($G124="Labor Hours",DQ124*$K124*(1+$M124)*$ET124,DQ124)</f>
        <v>0</v>
      </c>
      <c r="EF124" s="53">
        <f>IF($G124="Labor Hours",DR124*$K124*(1+$M124)*$ET124,DR124)</f>
        <v>0</v>
      </c>
      <c r="EG124" s="53">
        <f>IF($G124="Labor Hours",DS124*$K124*(1+$M124)*$ET124,DS124)</f>
        <v>0</v>
      </c>
      <c r="EH124" s="53">
        <f>IF($G124="Labor Hours",DT124*$K124*(1+$M124)*$ET124,DT124)</f>
        <v>0</v>
      </c>
      <c r="EI124" s="53">
        <f>IF($G124="Labor Hours",DU124*$K124*(1+$M124)*$ET124,DU124)</f>
        <v>0</v>
      </c>
      <c r="EJ124" s="10">
        <f t="shared" si="146"/>
        <v>0</v>
      </c>
      <c r="EK124" s="54">
        <f t="shared" si="147"/>
        <v>0</v>
      </c>
      <c r="EL124" s="10">
        <f t="shared" si="148"/>
        <v>0</v>
      </c>
      <c r="EM124" s="53" cm="1">
        <f t="array" aca="1" ref="EM124" ca="1">EJ124*CELL("contents",$Q124)</f>
        <v>0</v>
      </c>
      <c r="EN124" s="53" cm="1">
        <f t="array" aca="1" ref="EN124" ca="1">EK124*CELL("contents",$Q124)</f>
        <v>0</v>
      </c>
      <c r="EO124" s="11">
        <f t="shared" si="149"/>
        <v>9232</v>
      </c>
      <c r="EP124" s="2">
        <v>1</v>
      </c>
      <c r="EQ124" s="2">
        <f t="shared" ref="EQ124:ET124" si="194">EP124*1.0215</f>
        <v>1.0215000000000001</v>
      </c>
      <c r="ER124" s="2">
        <f t="shared" si="194"/>
        <v>1.0434622500000001</v>
      </c>
      <c r="ES124" s="2">
        <f t="shared" si="194"/>
        <v>1.0658966883750003</v>
      </c>
      <c r="ET124" s="2">
        <f t="shared" si="194"/>
        <v>1.0888134671750629</v>
      </c>
      <c r="EU124" s="53">
        <f>IF($G124="Labor Hours",$K124*$AG124*EQ124,0)</f>
        <v>0</v>
      </c>
      <c r="EV124" s="53">
        <f t="shared" si="151"/>
        <v>0</v>
      </c>
      <c r="EW124" s="69">
        <f>IF($G124="Labor Hours",$K124*$CQ124*ES124,0)</f>
        <v>0</v>
      </c>
      <c r="EX124" s="69">
        <f>IF($G124="Labor Hours",$K124*$DV124*ET124,0)</f>
        <v>0</v>
      </c>
      <c r="EY124" s="9">
        <f t="shared" si="153"/>
        <v>0</v>
      </c>
      <c r="EZ124" s="9">
        <f t="shared" si="128"/>
        <v>0</v>
      </c>
      <c r="FA124" s="9">
        <f t="shared" si="129"/>
        <v>0</v>
      </c>
      <c r="FB124" s="9">
        <f t="shared" si="130"/>
        <v>0</v>
      </c>
      <c r="FC124" t="s">
        <v>1536</v>
      </c>
    </row>
    <row r="125" spans="1:159" ht="25.5" x14ac:dyDescent="0.25">
      <c r="A125" s="2">
        <v>1.2</v>
      </c>
      <c r="B125" s="2" t="s">
        <v>402</v>
      </c>
      <c r="C125" s="4" t="s">
        <v>157</v>
      </c>
      <c r="D125" s="2" t="s">
        <v>403</v>
      </c>
      <c r="E125" s="13" t="s">
        <v>404</v>
      </c>
      <c r="F125" s="2"/>
      <c r="G125" s="4" t="s">
        <v>151</v>
      </c>
      <c r="H125" s="6" t="s">
        <v>163</v>
      </c>
      <c r="I125" s="4" t="s">
        <v>159</v>
      </c>
      <c r="J125" s="7" t="s">
        <v>154</v>
      </c>
      <c r="K125" s="75">
        <v>115</v>
      </c>
      <c r="L125" s="81">
        <v>115</v>
      </c>
      <c r="M125" s="56">
        <v>0</v>
      </c>
      <c r="N125" s="86">
        <v>0</v>
      </c>
      <c r="O125" s="6" t="s">
        <v>155</v>
      </c>
      <c r="P125" s="2" t="s">
        <v>352</v>
      </c>
      <c r="Q125" s="216">
        <f>VLOOKUP(P125,Contingencies!$A$2:$D$7,4,FALSE)</f>
        <v>0.2</v>
      </c>
      <c r="R125" s="53">
        <f t="shared" si="111"/>
        <v>392.24998132200017</v>
      </c>
      <c r="S125" s="67">
        <f t="shared" si="112"/>
        <v>0</v>
      </c>
      <c r="T125" s="4"/>
      <c r="U125" s="2"/>
      <c r="V125" s="2"/>
      <c r="W125" s="2"/>
      <c r="X125" s="2"/>
      <c r="Y125" s="2"/>
      <c r="Z125" s="2"/>
      <c r="AA125" s="2"/>
      <c r="AB125" s="2"/>
      <c r="AC125" s="2"/>
      <c r="AD125" s="29"/>
      <c r="AE125" s="29"/>
      <c r="AF125" s="2"/>
      <c r="AG125" s="2">
        <f>IF(G125="Labor Hours",SUM(U125:AF125),0)</f>
        <v>0</v>
      </c>
      <c r="AH125" s="51">
        <f t="shared" si="131"/>
        <v>0</v>
      </c>
      <c r="AI125" s="53">
        <f>IF($G125="Labor Hours",U125*$K125*(1+$M125)*$EQ125,U125)</f>
        <v>0</v>
      </c>
      <c r="AJ125" s="53">
        <f>IF($G125="Labor Hours",V125*$K125*(1+$M125)*$EQ125,V125)</f>
        <v>0</v>
      </c>
      <c r="AK125" s="53">
        <f>IF($G125="Labor Hours",W125*$K125*(1+$M125)*$EQ125,W125)</f>
        <v>0</v>
      </c>
      <c r="AL125" s="53">
        <f>IF($G125="Labor Hours",X125*$K125*(1+$M125)*$EQ125,X125)</f>
        <v>0</v>
      </c>
      <c r="AM125" s="53">
        <f>IF($G125="Labor Hours",Y125*$K125*(1+$M125)*$EQ125,Y125)</f>
        <v>0</v>
      </c>
      <c r="AN125" s="53">
        <f>IF($G125="Labor Hours",Z125*$K125*(1+$M125)*$EQ125,Z125)</f>
        <v>0</v>
      </c>
      <c r="AO125" s="53">
        <f>IF($G125="Labor Hours",AA125*$K125*(1+$M125)*$EQ125,AA125)</f>
        <v>0</v>
      </c>
      <c r="AP125" s="53">
        <f>IF($G125="Labor Hours",AB125*$K125*(1+$M125)*$EQ125,AB125)</f>
        <v>0</v>
      </c>
      <c r="AQ125" s="53">
        <f>IF($G125="Labor Hours",AC125*$K125*(1+$M125)*$EQ125,AC125)</f>
        <v>0</v>
      </c>
      <c r="AR125" s="53">
        <f>IF($G125="Labor Hours",AD125*$K125*(1+$M125)*$EQ125,AD125)</f>
        <v>0</v>
      </c>
      <c r="AS125" s="53">
        <f>IF($G125="Labor Hours",AE125*$K125*(1+$M125)*$EQ125,AE125)</f>
        <v>0</v>
      </c>
      <c r="AT125" s="53">
        <f>IF($G125="Labor Hours",AF125*$K125*(1+$M125)*$EQ125,AF125)</f>
        <v>0</v>
      </c>
      <c r="AU125" s="10">
        <f t="shared" si="132"/>
        <v>0</v>
      </c>
      <c r="AV125" s="54">
        <f>IF(G125="CapEx",0,AU125*N125)</f>
        <v>0</v>
      </c>
      <c r="AW125" s="10">
        <f t="shared" si="133"/>
        <v>0</v>
      </c>
      <c r="AX125" s="53" cm="1">
        <f t="array" aca="1" ref="AX125" ca="1">AU125*CELL("contents",$Q125)</f>
        <v>0</v>
      </c>
      <c r="AY125" s="53" cm="1">
        <f t="array" aca="1" ref="AY125" ca="1">AV125*CELL("contents",$Q125)</f>
        <v>0</v>
      </c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>
        <f t="shared" si="134"/>
        <v>0</v>
      </c>
      <c r="BM125" s="51">
        <f t="shared" si="135"/>
        <v>0</v>
      </c>
      <c r="BN125" s="53">
        <f>IF($G125="Labor Hours",AZ125*$K125*(1+$M125)*$ER125,AZ125)</f>
        <v>0</v>
      </c>
      <c r="BO125" s="53">
        <f>IF($G125="Labor Hours",BA125*$K125*(1+$M125)*$ER125,BA125)</f>
        <v>0</v>
      </c>
      <c r="BP125" s="53">
        <f>IF($G125="Labor Hours",BB125*$K125*(1+$M125)*$ER125,BB125)</f>
        <v>0</v>
      </c>
      <c r="BQ125" s="53">
        <f>IF($G125="Labor Hours",BC125*$K125*(1+$M125)*$ER125,BC125)</f>
        <v>0</v>
      </c>
      <c r="BR125" s="53">
        <f>IF($G125="Labor Hours",BD125*$K125*(1+$M125)*$ER125,BD125)</f>
        <v>0</v>
      </c>
      <c r="BS125" s="53">
        <f>IF($G125="Labor Hours",BE125*$K125*(1+$M125)*$ER125,BE125)</f>
        <v>0</v>
      </c>
      <c r="BT125" s="53">
        <f>IF($G125="Labor Hours",BF125*$K125*(1+$M125)*$ER125,BF125)</f>
        <v>0</v>
      </c>
      <c r="BU125" s="53">
        <f>IF($G125="Labor Hours",BG125*$K125*(1+$M125)*$ER125,BG125)</f>
        <v>0</v>
      </c>
      <c r="BV125" s="53">
        <f>IF($G125="Labor Hours",BH125*$K125*(1+$M125)*$ER125,BH125)</f>
        <v>0</v>
      </c>
      <c r="BW125" s="53">
        <f>IF($G125="Labor Hours",BI125*$K125*(1+$M125)*$ER125,BI125)</f>
        <v>0</v>
      </c>
      <c r="BX125" s="53">
        <f>IF($G125="Labor Hours",BJ125*$K125*(1+$M125)*$ER125,BJ125)</f>
        <v>0</v>
      </c>
      <c r="BY125" s="53">
        <f>IF($G125="Labor Hours",BK125*$K125*(1+$M125)*$ER125,BK125)</f>
        <v>0</v>
      </c>
      <c r="BZ125" s="10">
        <f t="shared" si="136"/>
        <v>0</v>
      </c>
      <c r="CA125" s="54">
        <f t="shared" si="137"/>
        <v>0</v>
      </c>
      <c r="CB125" s="10">
        <f t="shared" si="138"/>
        <v>0</v>
      </c>
      <c r="CC125" s="53" cm="1">
        <f t="array" aca="1" ref="CC125" ca="1">BZ125*CELL("contents",$Q125)</f>
        <v>0</v>
      </c>
      <c r="CD125" s="53" cm="1">
        <f t="array" aca="1" ref="CD125" ca="1">CA125*CELL("contents",$Q125)</f>
        <v>0</v>
      </c>
      <c r="CE125" s="2"/>
      <c r="CF125" s="2"/>
      <c r="CG125" s="2"/>
      <c r="CH125" s="2"/>
      <c r="CI125" s="2"/>
      <c r="CJ125" s="2"/>
      <c r="CK125" s="2"/>
      <c r="CL125" s="4">
        <v>16</v>
      </c>
      <c r="CM125" s="4"/>
      <c r="CN125" s="4"/>
      <c r="CO125" s="2"/>
      <c r="CP125" s="2"/>
      <c r="CQ125" s="2">
        <f t="shared" si="139"/>
        <v>16</v>
      </c>
      <c r="CR125" s="51">
        <f t="shared" si="140"/>
        <v>0.10666666666666666</v>
      </c>
      <c r="CS125" s="53">
        <f>IF($G125="Labor Hours",CE125*$K125*(1+$M125)*$ES125,CE125)</f>
        <v>0</v>
      </c>
      <c r="CT125" s="53">
        <f>IF($G125="Labor Hours",CF125*$K125*(1+$M125)*$ES125,CF125)</f>
        <v>0</v>
      </c>
      <c r="CU125" s="53">
        <f>IF($G125="Labor Hours",CG125*$K125*(1+$M125)*$ES125,CG125)</f>
        <v>0</v>
      </c>
      <c r="CV125" s="53">
        <f>IF($G125="Labor Hours",CH125*$K125*(1+$M125)*$ES125,CH125)</f>
        <v>0</v>
      </c>
      <c r="CW125" s="53">
        <f>IF($G125="Labor Hours",CI125*$K125*(1+$M125)*$ES125,CI125)</f>
        <v>0</v>
      </c>
      <c r="CX125" s="53">
        <f>IF($G125="Labor Hours",CJ125*$K125*(1+$M125)*$ES125,CJ125)</f>
        <v>0</v>
      </c>
      <c r="CY125" s="53">
        <f>IF($G125="Labor Hours",CK125*$K125*(1+$M125)*$ES125,CK125)</f>
        <v>0</v>
      </c>
      <c r="CZ125" s="53">
        <f>IF($G125="Labor Hours",CL125*$K125*(1+$M125)*$ES125,CL125)</f>
        <v>1961.2499066100006</v>
      </c>
      <c r="DA125" s="53">
        <f>IF($G125="Labor Hours",CM125*$K125*(1+$M125)*$ES125,CM125)</f>
        <v>0</v>
      </c>
      <c r="DB125" s="53">
        <f>IF($G125="Labor Hours",CN125*$K125*(1+$M125)*$ES125,CN125)</f>
        <v>0</v>
      </c>
      <c r="DC125" s="53">
        <f>IF($G125="Labor Hours",CO125*$K125*(1+$M125)*$ES125,CO125)</f>
        <v>0</v>
      </c>
      <c r="DD125" s="53">
        <f>IF($G125="Labor Hours",CP125*$K125*(1+$M125)*$ES125,CP125)</f>
        <v>0</v>
      </c>
      <c r="DE125" s="10">
        <f t="shared" si="141"/>
        <v>1961.2499066100006</v>
      </c>
      <c r="DF125" s="54">
        <f t="shared" si="142"/>
        <v>0</v>
      </c>
      <c r="DG125" s="10">
        <f t="shared" si="143"/>
        <v>1961.2499066100006</v>
      </c>
      <c r="DH125" s="53" cm="1">
        <f t="array" aca="1" ref="DH125" ca="1">DE125*CELL("contents",$Q125)</f>
        <v>392.24998132200017</v>
      </c>
      <c r="DI125" s="53" cm="1">
        <f t="array" aca="1" ref="DI125" ca="1">DF125*CELL("contents",$Q125)</f>
        <v>0</v>
      </c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>
        <f t="shared" si="144"/>
        <v>0</v>
      </c>
      <c r="DW125" s="51">
        <f t="shared" si="145"/>
        <v>0</v>
      </c>
      <c r="DX125" s="53">
        <f>IF($G125="Labor Hours",DJ125*$K125*(1+$M125)*$ET125,DJ125)</f>
        <v>0</v>
      </c>
      <c r="DY125" s="53">
        <f>IF($G125="Labor Hours",DK125*$K125*(1+$M125)*$ET125,DK125)</f>
        <v>0</v>
      </c>
      <c r="DZ125" s="53">
        <f>IF($G125="Labor Hours",DL125*$K125*(1+$M125)*$ET125,DL125)</f>
        <v>0</v>
      </c>
      <c r="EA125" s="53">
        <f>IF($G125="Labor Hours",DM125*$K125*(1+$M125)*$ET125,DM125)</f>
        <v>0</v>
      </c>
      <c r="EB125" s="53">
        <f>IF($G125="Labor Hours",DN125*$K125*(1+$M125)*$ET125,DN125)</f>
        <v>0</v>
      </c>
      <c r="EC125" s="53">
        <f>IF($G125="Labor Hours",DO125*$K125*(1+$M125)*$ET125,DO125)</f>
        <v>0</v>
      </c>
      <c r="ED125" s="53">
        <f>IF($G125="Labor Hours",DP125*$K125*(1+$M125)*$ET125,DP125)</f>
        <v>0</v>
      </c>
      <c r="EE125" s="53">
        <f>IF($G125="Labor Hours",DQ125*$K125*(1+$M125)*$ET125,DQ125)</f>
        <v>0</v>
      </c>
      <c r="EF125" s="53">
        <f>IF($G125="Labor Hours",DR125*$K125*(1+$M125)*$ET125,DR125)</f>
        <v>0</v>
      </c>
      <c r="EG125" s="53">
        <f>IF($G125="Labor Hours",DS125*$K125*(1+$M125)*$ET125,DS125)</f>
        <v>0</v>
      </c>
      <c r="EH125" s="53">
        <f>IF($G125="Labor Hours",DT125*$K125*(1+$M125)*$ET125,DT125)</f>
        <v>0</v>
      </c>
      <c r="EI125" s="53">
        <f>IF($G125="Labor Hours",DU125*$K125*(1+$M125)*$ET125,DU125)</f>
        <v>0</v>
      </c>
      <c r="EJ125" s="10">
        <f t="shared" si="146"/>
        <v>0</v>
      </c>
      <c r="EK125" s="54">
        <f t="shared" si="147"/>
        <v>0</v>
      </c>
      <c r="EL125" s="10">
        <f t="shared" si="148"/>
        <v>0</v>
      </c>
      <c r="EM125" s="53" cm="1">
        <f t="array" aca="1" ref="EM125" ca="1">EJ125*CELL("contents",$Q125)</f>
        <v>0</v>
      </c>
      <c r="EN125" s="53" cm="1">
        <f t="array" aca="1" ref="EN125" ca="1">EK125*CELL("contents",$Q125)</f>
        <v>0</v>
      </c>
      <c r="EO125" s="11">
        <f t="shared" si="149"/>
        <v>1961.2499066100006</v>
      </c>
      <c r="EP125" s="2">
        <v>1</v>
      </c>
      <c r="EQ125" s="2">
        <f t="shared" ref="EQ125:ET125" si="195">EP125*1.0215</f>
        <v>1.0215000000000001</v>
      </c>
      <c r="ER125" s="2">
        <f t="shared" si="195"/>
        <v>1.0434622500000001</v>
      </c>
      <c r="ES125" s="2">
        <f t="shared" si="195"/>
        <v>1.0658966883750003</v>
      </c>
      <c r="ET125" s="2">
        <f t="shared" si="195"/>
        <v>1.0888134671750629</v>
      </c>
      <c r="EU125" s="53">
        <f>IF($G125="Labor Hours",$K125*$AG125*EQ125,0)</f>
        <v>0</v>
      </c>
      <c r="EV125" s="53">
        <f t="shared" si="151"/>
        <v>0</v>
      </c>
      <c r="EW125" s="69">
        <f>IF($G125="Labor Hours",$K125*$CQ125*ES125,0)</f>
        <v>1961.2499066100006</v>
      </c>
      <c r="EX125" s="69">
        <f>IF($G125="Labor Hours",$K125*$DV125*ET125,0)</f>
        <v>0</v>
      </c>
      <c r="EY125" s="9">
        <f t="shared" si="153"/>
        <v>0</v>
      </c>
      <c r="EZ125" s="9">
        <f t="shared" si="128"/>
        <v>0</v>
      </c>
      <c r="FA125" s="9">
        <f t="shared" si="129"/>
        <v>0</v>
      </c>
      <c r="FB125" s="9">
        <f t="shared" si="130"/>
        <v>0</v>
      </c>
      <c r="FC125" t="s">
        <v>1536</v>
      </c>
    </row>
    <row r="126" spans="1:159" ht="25.5" x14ac:dyDescent="0.25">
      <c r="A126" s="2">
        <v>1.2</v>
      </c>
      <c r="B126" s="2" t="s">
        <v>402</v>
      </c>
      <c r="C126" s="4" t="s">
        <v>157</v>
      </c>
      <c r="D126" s="2" t="s">
        <v>403</v>
      </c>
      <c r="E126" s="13" t="s">
        <v>404</v>
      </c>
      <c r="F126" s="2"/>
      <c r="G126" s="4" t="s">
        <v>151</v>
      </c>
      <c r="H126" s="6" t="s">
        <v>163</v>
      </c>
      <c r="I126" s="4" t="s">
        <v>159</v>
      </c>
      <c r="J126" s="7" t="s">
        <v>154</v>
      </c>
      <c r="K126" s="75">
        <v>115</v>
      </c>
      <c r="L126" s="81">
        <v>115</v>
      </c>
      <c r="M126" s="56">
        <v>0</v>
      </c>
      <c r="N126" s="86">
        <v>0</v>
      </c>
      <c r="O126" s="6" t="s">
        <v>155</v>
      </c>
      <c r="P126" s="2" t="s">
        <v>352</v>
      </c>
      <c r="Q126" s="216">
        <f>VLOOKUP(P126,Contingencies!$A$2:$D$7,4,FALSE)</f>
        <v>0.2</v>
      </c>
      <c r="R126" s="53">
        <f t="shared" si="111"/>
        <v>392.24998132200017</v>
      </c>
      <c r="S126" s="67">
        <f t="shared" si="112"/>
        <v>0</v>
      </c>
      <c r="T126" s="4"/>
      <c r="U126" s="2"/>
      <c r="V126" s="2"/>
      <c r="W126" s="2"/>
      <c r="X126" s="2"/>
      <c r="Y126" s="2"/>
      <c r="Z126" s="2"/>
      <c r="AA126" s="2"/>
      <c r="AB126" s="2"/>
      <c r="AC126" s="2"/>
      <c r="AD126" s="29"/>
      <c r="AE126" s="29"/>
      <c r="AF126" s="2"/>
      <c r="AG126" s="2">
        <f>IF(G126="Labor Hours",SUM(U126:AF126),0)</f>
        <v>0</v>
      </c>
      <c r="AH126" s="51">
        <f t="shared" si="131"/>
        <v>0</v>
      </c>
      <c r="AI126" s="53">
        <f>IF($G126="Labor Hours",U126*$K126*(1+$M126)*$EQ126,U126)</f>
        <v>0</v>
      </c>
      <c r="AJ126" s="53">
        <f>IF($G126="Labor Hours",V126*$K126*(1+$M126)*$EQ126,V126)</f>
        <v>0</v>
      </c>
      <c r="AK126" s="53">
        <f>IF($G126="Labor Hours",W126*$K126*(1+$M126)*$EQ126,W126)</f>
        <v>0</v>
      </c>
      <c r="AL126" s="53">
        <f>IF($G126="Labor Hours",X126*$K126*(1+$M126)*$EQ126,X126)</f>
        <v>0</v>
      </c>
      <c r="AM126" s="53">
        <f>IF($G126="Labor Hours",Y126*$K126*(1+$M126)*$EQ126,Y126)</f>
        <v>0</v>
      </c>
      <c r="AN126" s="53">
        <f>IF($G126="Labor Hours",Z126*$K126*(1+$M126)*$EQ126,Z126)</f>
        <v>0</v>
      </c>
      <c r="AO126" s="53">
        <f>IF($G126="Labor Hours",AA126*$K126*(1+$M126)*$EQ126,AA126)</f>
        <v>0</v>
      </c>
      <c r="AP126" s="53">
        <f>IF($G126="Labor Hours",AB126*$K126*(1+$M126)*$EQ126,AB126)</f>
        <v>0</v>
      </c>
      <c r="AQ126" s="53">
        <f>IF($G126="Labor Hours",AC126*$K126*(1+$M126)*$EQ126,AC126)</f>
        <v>0</v>
      </c>
      <c r="AR126" s="53">
        <f>IF($G126="Labor Hours",AD126*$K126*(1+$M126)*$EQ126,AD126)</f>
        <v>0</v>
      </c>
      <c r="AS126" s="53">
        <f>IF($G126="Labor Hours",AE126*$K126*(1+$M126)*$EQ126,AE126)</f>
        <v>0</v>
      </c>
      <c r="AT126" s="53">
        <f>IF($G126="Labor Hours",AF126*$K126*(1+$M126)*$EQ126,AF126)</f>
        <v>0</v>
      </c>
      <c r="AU126" s="10">
        <f t="shared" si="132"/>
        <v>0</v>
      </c>
      <c r="AV126" s="54">
        <f>IF(G126="CapEx",0,AU126*N126)</f>
        <v>0</v>
      </c>
      <c r="AW126" s="10">
        <f t="shared" si="133"/>
        <v>0</v>
      </c>
      <c r="AX126" s="53" cm="1">
        <f t="array" aca="1" ref="AX126" ca="1">AU126*CELL("contents",$Q126)</f>
        <v>0</v>
      </c>
      <c r="AY126" s="53" cm="1">
        <f t="array" aca="1" ref="AY126" ca="1">AV126*CELL("contents",$Q126)</f>
        <v>0</v>
      </c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>
        <f t="shared" si="134"/>
        <v>0</v>
      </c>
      <c r="BM126" s="51">
        <f t="shared" si="135"/>
        <v>0</v>
      </c>
      <c r="BN126" s="53">
        <f>IF($G126="Labor Hours",AZ126*$K126*(1+$M126)*$ER126,AZ126)</f>
        <v>0</v>
      </c>
      <c r="BO126" s="53">
        <f>IF($G126="Labor Hours",BA126*$K126*(1+$M126)*$ER126,BA126)</f>
        <v>0</v>
      </c>
      <c r="BP126" s="53">
        <f>IF($G126="Labor Hours",BB126*$K126*(1+$M126)*$ER126,BB126)</f>
        <v>0</v>
      </c>
      <c r="BQ126" s="53">
        <f>IF($G126="Labor Hours",BC126*$K126*(1+$M126)*$ER126,BC126)</f>
        <v>0</v>
      </c>
      <c r="BR126" s="53">
        <f>IF($G126="Labor Hours",BD126*$K126*(1+$M126)*$ER126,BD126)</f>
        <v>0</v>
      </c>
      <c r="BS126" s="53">
        <f>IF($G126="Labor Hours",BE126*$K126*(1+$M126)*$ER126,BE126)</f>
        <v>0</v>
      </c>
      <c r="BT126" s="53">
        <f>IF($G126="Labor Hours",BF126*$K126*(1+$M126)*$ER126,BF126)</f>
        <v>0</v>
      </c>
      <c r="BU126" s="53">
        <f>IF($G126="Labor Hours",BG126*$K126*(1+$M126)*$ER126,BG126)</f>
        <v>0</v>
      </c>
      <c r="BV126" s="53">
        <f>IF($G126="Labor Hours",BH126*$K126*(1+$M126)*$ER126,BH126)</f>
        <v>0</v>
      </c>
      <c r="BW126" s="53">
        <f>IF($G126="Labor Hours",BI126*$K126*(1+$M126)*$ER126,BI126)</f>
        <v>0</v>
      </c>
      <c r="BX126" s="53">
        <f>IF($G126="Labor Hours",BJ126*$K126*(1+$M126)*$ER126,BJ126)</f>
        <v>0</v>
      </c>
      <c r="BY126" s="53">
        <f>IF($G126="Labor Hours",BK126*$K126*(1+$M126)*$ER126,BK126)</f>
        <v>0</v>
      </c>
      <c r="BZ126" s="10">
        <f t="shared" si="136"/>
        <v>0</v>
      </c>
      <c r="CA126" s="54">
        <f t="shared" si="137"/>
        <v>0</v>
      </c>
      <c r="CB126" s="10">
        <f t="shared" si="138"/>
        <v>0</v>
      </c>
      <c r="CC126" s="53" cm="1">
        <f t="array" aca="1" ref="CC126" ca="1">BZ126*CELL("contents",$Q126)</f>
        <v>0</v>
      </c>
      <c r="CD126" s="53" cm="1">
        <f t="array" aca="1" ref="CD126" ca="1">CA126*CELL("contents",$Q126)</f>
        <v>0</v>
      </c>
      <c r="CE126" s="2"/>
      <c r="CF126" s="2"/>
      <c r="CG126" s="2"/>
      <c r="CH126" s="2"/>
      <c r="CI126" s="2"/>
      <c r="CJ126" s="2"/>
      <c r="CK126" s="2"/>
      <c r="CL126" s="4"/>
      <c r="CM126" s="4">
        <v>16</v>
      </c>
      <c r="CN126" s="4"/>
      <c r="CO126" s="2"/>
      <c r="CP126" s="2"/>
      <c r="CQ126" s="2">
        <f t="shared" si="139"/>
        <v>16</v>
      </c>
      <c r="CR126" s="51">
        <f t="shared" si="140"/>
        <v>0.10666666666666666</v>
      </c>
      <c r="CS126" s="53">
        <f>IF($G126="Labor Hours",CE126*$K126*(1+$M126)*$ES126,CE126)</f>
        <v>0</v>
      </c>
      <c r="CT126" s="53">
        <f>IF($G126="Labor Hours",CF126*$K126*(1+$M126)*$ES126,CF126)</f>
        <v>0</v>
      </c>
      <c r="CU126" s="53">
        <f>IF($G126="Labor Hours",CG126*$K126*(1+$M126)*$ES126,CG126)</f>
        <v>0</v>
      </c>
      <c r="CV126" s="53">
        <f>IF($G126="Labor Hours",CH126*$K126*(1+$M126)*$ES126,CH126)</f>
        <v>0</v>
      </c>
      <c r="CW126" s="53">
        <f>IF($G126="Labor Hours",CI126*$K126*(1+$M126)*$ES126,CI126)</f>
        <v>0</v>
      </c>
      <c r="CX126" s="53">
        <f>IF($G126="Labor Hours",CJ126*$K126*(1+$M126)*$ES126,CJ126)</f>
        <v>0</v>
      </c>
      <c r="CY126" s="53">
        <f>IF($G126="Labor Hours",CK126*$K126*(1+$M126)*$ES126,CK126)</f>
        <v>0</v>
      </c>
      <c r="CZ126" s="53">
        <f>IF($G126="Labor Hours",CL126*$K126*(1+$M126)*$ES126,CL126)</f>
        <v>0</v>
      </c>
      <c r="DA126" s="53">
        <f>IF($G126="Labor Hours",CM126*$K126*(1+$M126)*$ES126,CM126)</f>
        <v>1961.2499066100006</v>
      </c>
      <c r="DB126" s="53">
        <f>IF($G126="Labor Hours",CN126*$K126*(1+$M126)*$ES126,CN126)</f>
        <v>0</v>
      </c>
      <c r="DC126" s="53">
        <f>IF($G126="Labor Hours",CO126*$K126*(1+$M126)*$ES126,CO126)</f>
        <v>0</v>
      </c>
      <c r="DD126" s="53">
        <f>IF($G126="Labor Hours",CP126*$K126*(1+$M126)*$ES126,CP126)</f>
        <v>0</v>
      </c>
      <c r="DE126" s="10">
        <f t="shared" si="141"/>
        <v>1961.2499066100006</v>
      </c>
      <c r="DF126" s="54">
        <f t="shared" si="142"/>
        <v>0</v>
      </c>
      <c r="DG126" s="10">
        <f t="shared" si="143"/>
        <v>1961.2499066100006</v>
      </c>
      <c r="DH126" s="53" cm="1">
        <f t="array" aca="1" ref="DH126" ca="1">DE126*CELL("contents",$Q126)</f>
        <v>392.24998132200017</v>
      </c>
      <c r="DI126" s="53" cm="1">
        <f t="array" aca="1" ref="DI126" ca="1">DF126*CELL("contents",$Q126)</f>
        <v>0</v>
      </c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>
        <f t="shared" si="144"/>
        <v>0</v>
      </c>
      <c r="DW126" s="51">
        <f t="shared" si="145"/>
        <v>0</v>
      </c>
      <c r="DX126" s="53">
        <f>IF($G126="Labor Hours",DJ126*$K126*(1+$M126)*$ET126,DJ126)</f>
        <v>0</v>
      </c>
      <c r="DY126" s="53">
        <f>IF($G126="Labor Hours",DK126*$K126*(1+$M126)*$ET126,DK126)</f>
        <v>0</v>
      </c>
      <c r="DZ126" s="53">
        <f>IF($G126="Labor Hours",DL126*$K126*(1+$M126)*$ET126,DL126)</f>
        <v>0</v>
      </c>
      <c r="EA126" s="53">
        <f>IF($G126="Labor Hours",DM126*$K126*(1+$M126)*$ET126,DM126)</f>
        <v>0</v>
      </c>
      <c r="EB126" s="53">
        <f>IF($G126="Labor Hours",DN126*$K126*(1+$M126)*$ET126,DN126)</f>
        <v>0</v>
      </c>
      <c r="EC126" s="53">
        <f>IF($G126="Labor Hours",DO126*$K126*(1+$M126)*$ET126,DO126)</f>
        <v>0</v>
      </c>
      <c r="ED126" s="53">
        <f>IF($G126="Labor Hours",DP126*$K126*(1+$M126)*$ET126,DP126)</f>
        <v>0</v>
      </c>
      <c r="EE126" s="53">
        <f>IF($G126="Labor Hours",DQ126*$K126*(1+$M126)*$ET126,DQ126)</f>
        <v>0</v>
      </c>
      <c r="EF126" s="53">
        <f>IF($G126="Labor Hours",DR126*$K126*(1+$M126)*$ET126,DR126)</f>
        <v>0</v>
      </c>
      <c r="EG126" s="53">
        <f>IF($G126="Labor Hours",DS126*$K126*(1+$M126)*$ET126,DS126)</f>
        <v>0</v>
      </c>
      <c r="EH126" s="53">
        <f>IF($G126="Labor Hours",DT126*$K126*(1+$M126)*$ET126,DT126)</f>
        <v>0</v>
      </c>
      <c r="EI126" s="53">
        <f>IF($G126="Labor Hours",DU126*$K126*(1+$M126)*$ET126,DU126)</f>
        <v>0</v>
      </c>
      <c r="EJ126" s="10">
        <f t="shared" si="146"/>
        <v>0</v>
      </c>
      <c r="EK126" s="54">
        <f t="shared" si="147"/>
        <v>0</v>
      </c>
      <c r="EL126" s="10">
        <f t="shared" si="148"/>
        <v>0</v>
      </c>
      <c r="EM126" s="53" cm="1">
        <f t="array" aca="1" ref="EM126" ca="1">EJ126*CELL("contents",$Q126)</f>
        <v>0</v>
      </c>
      <c r="EN126" s="53" cm="1">
        <f t="array" aca="1" ref="EN126" ca="1">EK126*CELL("contents",$Q126)</f>
        <v>0</v>
      </c>
      <c r="EO126" s="11">
        <f t="shared" si="149"/>
        <v>1961.2499066100006</v>
      </c>
      <c r="EP126" s="2">
        <v>1</v>
      </c>
      <c r="EQ126" s="2">
        <f t="shared" ref="EQ126:ET126" si="196">EP126*1.0215</f>
        <v>1.0215000000000001</v>
      </c>
      <c r="ER126" s="2">
        <f t="shared" si="196"/>
        <v>1.0434622500000001</v>
      </c>
      <c r="ES126" s="2">
        <f t="shared" si="196"/>
        <v>1.0658966883750003</v>
      </c>
      <c r="ET126" s="2">
        <f t="shared" si="196"/>
        <v>1.0888134671750629</v>
      </c>
      <c r="EU126" s="53">
        <f>IF($G126="Labor Hours",$K126*$AG126*EQ126,0)</f>
        <v>0</v>
      </c>
      <c r="EV126" s="53">
        <f t="shared" si="151"/>
        <v>0</v>
      </c>
      <c r="EW126" s="69">
        <f>IF($G126="Labor Hours",$K126*$CQ126*ES126,0)</f>
        <v>1961.2499066100006</v>
      </c>
      <c r="EX126" s="69">
        <f>IF($G126="Labor Hours",$K126*$DV126*ET126,0)</f>
        <v>0</v>
      </c>
      <c r="EY126" s="9">
        <f t="shared" si="153"/>
        <v>0</v>
      </c>
      <c r="EZ126" s="9">
        <f t="shared" si="128"/>
        <v>0</v>
      </c>
      <c r="FA126" s="9">
        <f t="shared" si="129"/>
        <v>0</v>
      </c>
      <c r="FB126" s="9">
        <f t="shared" si="130"/>
        <v>0</v>
      </c>
      <c r="FC126" t="s">
        <v>1536</v>
      </c>
    </row>
    <row r="127" spans="1:159" ht="25.5" x14ac:dyDescent="0.25">
      <c r="A127" s="2">
        <v>1.2</v>
      </c>
      <c r="B127" s="2" t="s">
        <v>402</v>
      </c>
      <c r="C127" s="4" t="s">
        <v>157</v>
      </c>
      <c r="D127" s="2" t="s">
        <v>403</v>
      </c>
      <c r="E127" s="13" t="s">
        <v>404</v>
      </c>
      <c r="F127" s="2"/>
      <c r="G127" s="4" t="s">
        <v>347</v>
      </c>
      <c r="H127" s="6" t="s">
        <v>347</v>
      </c>
      <c r="I127" s="4"/>
      <c r="J127" s="4" t="s">
        <v>268</v>
      </c>
      <c r="K127" s="75"/>
      <c r="L127" s="80">
        <v>1</v>
      </c>
      <c r="M127" s="56">
        <v>0</v>
      </c>
      <c r="N127" s="86">
        <v>0.53</v>
      </c>
      <c r="O127" s="6" t="s">
        <v>155</v>
      </c>
      <c r="P127" s="2" t="s">
        <v>352</v>
      </c>
      <c r="Q127" s="216">
        <f>VLOOKUP(P127,Contingencies!$A$2:$D$7,4,FALSE)</f>
        <v>0.2</v>
      </c>
      <c r="R127" s="53">
        <f t="shared" si="111"/>
        <v>4598.4000000000005</v>
      </c>
      <c r="S127" s="67">
        <f t="shared" si="112"/>
        <v>0</v>
      </c>
      <c r="T127" s="4" t="s">
        <v>405</v>
      </c>
      <c r="U127" s="2"/>
      <c r="V127" s="2"/>
      <c r="W127" s="2"/>
      <c r="X127" s="2"/>
      <c r="Y127" s="2"/>
      <c r="Z127" s="2"/>
      <c r="AA127" s="2"/>
      <c r="AB127" s="2"/>
      <c r="AC127" s="2"/>
      <c r="AD127" s="29"/>
      <c r="AE127" s="29"/>
      <c r="AF127" s="2"/>
      <c r="AG127" s="2">
        <f>IF(G127="Labor Hours",SUM(U127:AF127),0)</f>
        <v>0</v>
      </c>
      <c r="AH127" s="51">
        <f t="shared" si="131"/>
        <v>0</v>
      </c>
      <c r="AI127" s="53">
        <f>IF($G127="Labor Hours",U127*$K127*(1+$M127)*$EQ127,U127)</f>
        <v>0</v>
      </c>
      <c r="AJ127" s="53">
        <f>IF($G127="Labor Hours",V127*$K127*(1+$M127)*$EQ127,V127)</f>
        <v>0</v>
      </c>
      <c r="AK127" s="53">
        <f>IF($G127="Labor Hours",W127*$K127*(1+$M127)*$EQ127,W127)</f>
        <v>0</v>
      </c>
      <c r="AL127" s="53">
        <f>IF($G127="Labor Hours",X127*$K127*(1+$M127)*$EQ127,X127)</f>
        <v>0</v>
      </c>
      <c r="AM127" s="53">
        <f>IF($G127="Labor Hours",Y127*$K127*(1+$M127)*$EQ127,Y127)</f>
        <v>0</v>
      </c>
      <c r="AN127" s="53">
        <f>IF($G127="Labor Hours",Z127*$K127*(1+$M127)*$EQ127,Z127)</f>
        <v>0</v>
      </c>
      <c r="AO127" s="53">
        <f>IF($G127="Labor Hours",AA127*$K127*(1+$M127)*$EQ127,AA127)</f>
        <v>0</v>
      </c>
      <c r="AP127" s="53">
        <f>IF($G127="Labor Hours",AB127*$K127*(1+$M127)*$EQ127,AB127)</f>
        <v>0</v>
      </c>
      <c r="AQ127" s="53">
        <f>IF($G127="Labor Hours",AC127*$K127*(1+$M127)*$EQ127,AC127)</f>
        <v>0</v>
      </c>
      <c r="AR127" s="53">
        <f>IF($G127="Labor Hours",AD127*$K127*(1+$M127)*$EQ127,AD127)</f>
        <v>0</v>
      </c>
      <c r="AS127" s="53">
        <f>IF($G127="Labor Hours",AE127*$K127*(1+$M127)*$EQ127,AE127)</f>
        <v>0</v>
      </c>
      <c r="AT127" s="53">
        <f>IF($G127="Labor Hours",AF127*$K127*(1+$M127)*$EQ127,AF127)</f>
        <v>0</v>
      </c>
      <c r="AU127" s="10">
        <f t="shared" si="132"/>
        <v>0</v>
      </c>
      <c r="AV127" s="54">
        <f>IF(G127="CapEx",0,AU127*N127)</f>
        <v>0</v>
      </c>
      <c r="AW127" s="10">
        <f t="shared" si="133"/>
        <v>0</v>
      </c>
      <c r="AX127" s="53" cm="1">
        <f t="array" aca="1" ref="AX127" ca="1">AU127*CELL("contents",$Q127)</f>
        <v>0</v>
      </c>
      <c r="AY127" s="53" cm="1">
        <f t="array" aca="1" ref="AY127" ca="1">AV127*CELL("contents",$Q127)</f>
        <v>0</v>
      </c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>
        <f t="shared" si="134"/>
        <v>0</v>
      </c>
      <c r="BM127" s="51">
        <f t="shared" si="135"/>
        <v>0</v>
      </c>
      <c r="BN127" s="53">
        <f>IF($G127="Labor Hours",AZ127*$K127*(1+$M127)*$ER127,AZ127)</f>
        <v>0</v>
      </c>
      <c r="BO127" s="53">
        <f>IF($G127="Labor Hours",BA127*$K127*(1+$M127)*$ER127,BA127)</f>
        <v>0</v>
      </c>
      <c r="BP127" s="53">
        <f>IF($G127="Labor Hours",BB127*$K127*(1+$M127)*$ER127,BB127)</f>
        <v>0</v>
      </c>
      <c r="BQ127" s="53">
        <f>IF($G127="Labor Hours",BC127*$K127*(1+$M127)*$ER127,BC127)</f>
        <v>0</v>
      </c>
      <c r="BR127" s="53">
        <f>IF($G127="Labor Hours",BD127*$K127*(1+$M127)*$ER127,BD127)</f>
        <v>0</v>
      </c>
      <c r="BS127" s="53">
        <f>IF($G127="Labor Hours",BE127*$K127*(1+$M127)*$ER127,BE127)</f>
        <v>0</v>
      </c>
      <c r="BT127" s="53">
        <f>IF($G127="Labor Hours",BF127*$K127*(1+$M127)*$ER127,BF127)</f>
        <v>0</v>
      </c>
      <c r="BU127" s="53">
        <f>IF($G127="Labor Hours",BG127*$K127*(1+$M127)*$ER127,BG127)</f>
        <v>0</v>
      </c>
      <c r="BV127" s="53">
        <f>IF($G127="Labor Hours",BH127*$K127*(1+$M127)*$ER127,BH127)</f>
        <v>0</v>
      </c>
      <c r="BW127" s="53">
        <f>IF($G127="Labor Hours",BI127*$K127*(1+$M127)*$ER127,BI127)</f>
        <v>0</v>
      </c>
      <c r="BX127" s="53">
        <f>IF($G127="Labor Hours",BJ127*$K127*(1+$M127)*$ER127,BJ127)</f>
        <v>0</v>
      </c>
      <c r="BY127" s="53">
        <f>IF($G127="Labor Hours",BK127*$K127*(1+$M127)*$ER127,BK127)</f>
        <v>0</v>
      </c>
      <c r="BZ127" s="10">
        <f t="shared" si="136"/>
        <v>0</v>
      </c>
      <c r="CA127" s="54">
        <f t="shared" si="137"/>
        <v>0</v>
      </c>
      <c r="CB127" s="10">
        <f t="shared" si="138"/>
        <v>0</v>
      </c>
      <c r="CC127" s="53" cm="1">
        <f t="array" aca="1" ref="CC127" ca="1">BZ127*CELL("contents",$Q127)</f>
        <v>0</v>
      </c>
      <c r="CD127" s="53" cm="1">
        <f t="array" aca="1" ref="CD127" ca="1">CA127*CELL("contents",$Q127)</f>
        <v>0</v>
      </c>
      <c r="CE127" s="2"/>
      <c r="CF127" s="2"/>
      <c r="CG127" s="2"/>
      <c r="CH127" s="2"/>
      <c r="CI127" s="2"/>
      <c r="CJ127" s="2"/>
      <c r="CK127" s="2"/>
      <c r="CL127" s="4">
        <v>20492</v>
      </c>
      <c r="CM127" s="4">
        <v>2500</v>
      </c>
      <c r="CN127" s="4"/>
      <c r="CO127" s="2"/>
      <c r="CP127" s="2"/>
      <c r="CQ127" s="2">
        <f t="shared" si="139"/>
        <v>0</v>
      </c>
      <c r="CR127" s="51">
        <f t="shared" si="140"/>
        <v>0</v>
      </c>
      <c r="CS127" s="53">
        <f>IF($G127="Labor Hours",CE127*$K127*(1+$M127)*$ES127,CE127)</f>
        <v>0</v>
      </c>
      <c r="CT127" s="53">
        <f>IF($G127="Labor Hours",CF127*$K127*(1+$M127)*$ES127,CF127)</f>
        <v>0</v>
      </c>
      <c r="CU127" s="53">
        <f>IF($G127="Labor Hours",CG127*$K127*(1+$M127)*$ES127,CG127)</f>
        <v>0</v>
      </c>
      <c r="CV127" s="53">
        <f>IF($G127="Labor Hours",CH127*$K127*(1+$M127)*$ES127,CH127)</f>
        <v>0</v>
      </c>
      <c r="CW127" s="53">
        <f>IF($G127="Labor Hours",CI127*$K127*(1+$M127)*$ES127,CI127)</f>
        <v>0</v>
      </c>
      <c r="CX127" s="53">
        <f>IF($G127="Labor Hours",CJ127*$K127*(1+$M127)*$ES127,CJ127)</f>
        <v>0</v>
      </c>
      <c r="CY127" s="53">
        <f>IF($G127="Labor Hours",CK127*$K127*(1+$M127)*$ES127,CK127)</f>
        <v>0</v>
      </c>
      <c r="CZ127" s="53">
        <f>IF($G127="Labor Hours",CL127*$K127*(1+$M127)*$ES127,CL127)</f>
        <v>20492</v>
      </c>
      <c r="DA127" s="53">
        <f>IF($G127="Labor Hours",CM127*$K127*(1+$M127)*$ES127,CM127)</f>
        <v>2500</v>
      </c>
      <c r="DB127" s="53">
        <f>IF($G127="Labor Hours",CN127*$K127*(1+$M127)*$ES127,CN127)</f>
        <v>0</v>
      </c>
      <c r="DC127" s="53">
        <f>IF($G127="Labor Hours",CO127*$K127*(1+$M127)*$ES127,CO127)</f>
        <v>0</v>
      </c>
      <c r="DD127" s="53">
        <f>IF($G127="Labor Hours",CP127*$K127*(1+$M127)*$ES127,CP127)</f>
        <v>0</v>
      </c>
      <c r="DE127" s="10">
        <f t="shared" si="141"/>
        <v>22992</v>
      </c>
      <c r="DF127" s="54">
        <f t="shared" si="142"/>
        <v>0</v>
      </c>
      <c r="DG127" s="10">
        <f t="shared" si="143"/>
        <v>22992</v>
      </c>
      <c r="DH127" s="53" cm="1">
        <f t="array" aca="1" ref="DH127" ca="1">DE127*CELL("contents",$Q127)</f>
        <v>4598.4000000000005</v>
      </c>
      <c r="DI127" s="53" cm="1">
        <f t="array" aca="1" ref="DI127" ca="1">DF127*CELL("contents",$Q127)</f>
        <v>0</v>
      </c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>
        <f t="shared" si="144"/>
        <v>0</v>
      </c>
      <c r="DW127" s="51">
        <f t="shared" si="145"/>
        <v>0</v>
      </c>
      <c r="DX127" s="53">
        <f>IF($G127="Labor Hours",DJ127*$K127*(1+$M127)*$ET127,DJ127)</f>
        <v>0</v>
      </c>
      <c r="DY127" s="53">
        <f>IF($G127="Labor Hours",DK127*$K127*(1+$M127)*$ET127,DK127)</f>
        <v>0</v>
      </c>
      <c r="DZ127" s="53">
        <f>IF($G127="Labor Hours",DL127*$K127*(1+$M127)*$ET127,DL127)</f>
        <v>0</v>
      </c>
      <c r="EA127" s="53">
        <f>IF($G127="Labor Hours",DM127*$K127*(1+$M127)*$ET127,DM127)</f>
        <v>0</v>
      </c>
      <c r="EB127" s="53">
        <f>IF($G127="Labor Hours",DN127*$K127*(1+$M127)*$ET127,DN127)</f>
        <v>0</v>
      </c>
      <c r="EC127" s="53">
        <f>IF($G127="Labor Hours",DO127*$K127*(1+$M127)*$ET127,DO127)</f>
        <v>0</v>
      </c>
      <c r="ED127" s="53">
        <f>IF($G127="Labor Hours",DP127*$K127*(1+$M127)*$ET127,DP127)</f>
        <v>0</v>
      </c>
      <c r="EE127" s="53">
        <f>IF($G127="Labor Hours",DQ127*$K127*(1+$M127)*$ET127,DQ127)</f>
        <v>0</v>
      </c>
      <c r="EF127" s="53">
        <f>IF($G127="Labor Hours",DR127*$K127*(1+$M127)*$ET127,DR127)</f>
        <v>0</v>
      </c>
      <c r="EG127" s="53">
        <f>IF($G127="Labor Hours",DS127*$K127*(1+$M127)*$ET127,DS127)</f>
        <v>0</v>
      </c>
      <c r="EH127" s="53">
        <f>IF($G127="Labor Hours",DT127*$K127*(1+$M127)*$ET127,DT127)</f>
        <v>0</v>
      </c>
      <c r="EI127" s="53">
        <f>IF($G127="Labor Hours",DU127*$K127*(1+$M127)*$ET127,DU127)</f>
        <v>0</v>
      </c>
      <c r="EJ127" s="10">
        <f t="shared" si="146"/>
        <v>0</v>
      </c>
      <c r="EK127" s="54">
        <f t="shared" si="147"/>
        <v>0</v>
      </c>
      <c r="EL127" s="10">
        <f t="shared" si="148"/>
        <v>0</v>
      </c>
      <c r="EM127" s="53" cm="1">
        <f t="array" aca="1" ref="EM127" ca="1">EJ127*CELL("contents",$Q127)</f>
        <v>0</v>
      </c>
      <c r="EN127" s="53" cm="1">
        <f t="array" aca="1" ref="EN127" ca="1">EK127*CELL("contents",$Q127)</f>
        <v>0</v>
      </c>
      <c r="EO127" s="11">
        <f t="shared" si="149"/>
        <v>22992</v>
      </c>
      <c r="EP127" s="2">
        <v>1</v>
      </c>
      <c r="EQ127" s="2">
        <f t="shared" ref="EQ127:ET127" si="197">EP127*1.0215</f>
        <v>1.0215000000000001</v>
      </c>
      <c r="ER127" s="2">
        <f t="shared" si="197"/>
        <v>1.0434622500000001</v>
      </c>
      <c r="ES127" s="2">
        <f t="shared" si="197"/>
        <v>1.0658966883750003</v>
      </c>
      <c r="ET127" s="2">
        <f t="shared" si="197"/>
        <v>1.0888134671750629</v>
      </c>
      <c r="EU127" s="53">
        <f>IF($G127="Labor Hours",$K127*$AG127*EQ127,0)</f>
        <v>0</v>
      </c>
      <c r="EV127" s="53">
        <f t="shared" si="151"/>
        <v>0</v>
      </c>
      <c r="EW127" s="69">
        <f>IF($G127="Labor Hours",$K127*$CQ127*ES127,0)</f>
        <v>0</v>
      </c>
      <c r="EX127" s="69">
        <f>IF($G127="Labor Hours",$K127*$DV127*ET127,0)</f>
        <v>0</v>
      </c>
      <c r="EY127" s="9">
        <f t="shared" si="153"/>
        <v>0</v>
      </c>
      <c r="EZ127" s="9">
        <f t="shared" si="128"/>
        <v>0</v>
      </c>
      <c r="FA127" s="9">
        <f t="shared" si="129"/>
        <v>0</v>
      </c>
      <c r="FB127" s="9">
        <f t="shared" si="130"/>
        <v>0</v>
      </c>
      <c r="FC127" t="s">
        <v>1536</v>
      </c>
    </row>
    <row r="128" spans="1:159" x14ac:dyDescent="0.25">
      <c r="A128" s="2">
        <v>1.2</v>
      </c>
      <c r="B128" s="2" t="s">
        <v>406</v>
      </c>
      <c r="C128" s="4" t="s">
        <v>157</v>
      </c>
      <c r="D128" s="2" t="s">
        <v>407</v>
      </c>
      <c r="E128" s="15" t="s">
        <v>407</v>
      </c>
      <c r="F128" s="2"/>
      <c r="G128" s="4" t="s">
        <v>151</v>
      </c>
      <c r="H128" s="6" t="s">
        <v>163</v>
      </c>
      <c r="I128" s="4" t="s">
        <v>159</v>
      </c>
      <c r="J128" s="7" t="s">
        <v>154</v>
      </c>
      <c r="K128" s="75">
        <v>115</v>
      </c>
      <c r="L128" s="81">
        <v>115</v>
      </c>
      <c r="M128" s="57">
        <v>0</v>
      </c>
      <c r="N128" s="86">
        <v>0</v>
      </c>
      <c r="O128" s="6" t="s">
        <v>155</v>
      </c>
      <c r="P128" s="2" t="s">
        <v>352</v>
      </c>
      <c r="Q128" s="216">
        <f>VLOOKUP(P128,Contingencies!$A$2:$D$7,4,FALSE)</f>
        <v>0.2</v>
      </c>
      <c r="R128" s="53">
        <f t="shared" si="111"/>
        <v>563.86800000000005</v>
      </c>
      <c r="S128" s="67">
        <f t="shared" si="112"/>
        <v>0</v>
      </c>
      <c r="T128" s="4"/>
      <c r="U128" s="2">
        <v>24</v>
      </c>
      <c r="V128" s="2"/>
      <c r="W128" s="29"/>
      <c r="X128" s="2"/>
      <c r="Y128" s="2"/>
      <c r="Z128" s="2"/>
      <c r="AA128" s="2"/>
      <c r="AB128" s="2"/>
      <c r="AC128" s="2"/>
      <c r="AD128" s="2"/>
      <c r="AE128" s="2"/>
      <c r="AF128" s="2"/>
      <c r="AG128" s="2">
        <f>IF(G128="Labor Hours",SUM(U128:AF128),0)</f>
        <v>24</v>
      </c>
      <c r="AH128" s="51">
        <f t="shared" si="131"/>
        <v>0.16</v>
      </c>
      <c r="AI128" s="53">
        <f>IF($G128="Labor Hours",U128*$K128*(1+$M128)*$EQ128,U128)</f>
        <v>2819.34</v>
      </c>
      <c r="AJ128" s="53">
        <f>IF($G128="Labor Hours",V128*$K128*(1+$M128)*$EQ128,V128)</f>
        <v>0</v>
      </c>
      <c r="AK128" s="53">
        <f>IF($G128="Labor Hours",W128*$K128*(1+$M128)*$EQ128,W128)</f>
        <v>0</v>
      </c>
      <c r="AL128" s="53">
        <f>IF($G128="Labor Hours",X128*$K128*(1+$M128)*$EQ128,X128)</f>
        <v>0</v>
      </c>
      <c r="AM128" s="53">
        <f>IF($G128="Labor Hours",Y128*$K128*(1+$M128)*$EQ128,Y128)</f>
        <v>0</v>
      </c>
      <c r="AN128" s="53">
        <f>IF($G128="Labor Hours",Z128*$K128*(1+$M128)*$EQ128,Z128)</f>
        <v>0</v>
      </c>
      <c r="AO128" s="53">
        <f>IF($G128="Labor Hours",AA128*$K128*(1+$M128)*$EQ128,AA128)</f>
        <v>0</v>
      </c>
      <c r="AP128" s="53">
        <f>IF($G128="Labor Hours",AB128*$K128*(1+$M128)*$EQ128,AB128)</f>
        <v>0</v>
      </c>
      <c r="AQ128" s="53">
        <f>IF($G128="Labor Hours",AC128*$K128*(1+$M128)*$EQ128,AC128)</f>
        <v>0</v>
      </c>
      <c r="AR128" s="53">
        <f>IF($G128="Labor Hours",AD128*$K128*(1+$M128)*$EQ128,AD128)</f>
        <v>0</v>
      </c>
      <c r="AS128" s="53">
        <f>IF($G128="Labor Hours",AE128*$K128*(1+$M128)*$EQ128,AE128)</f>
        <v>0</v>
      </c>
      <c r="AT128" s="53">
        <f>IF($G128="Labor Hours",AF128*$K128*(1+$M128)*$EQ128,AF128)</f>
        <v>0</v>
      </c>
      <c r="AU128" s="10">
        <f t="shared" si="132"/>
        <v>2819.34</v>
      </c>
      <c r="AV128" s="54">
        <f>IF(G128="CapEx",0,AU128*N128)</f>
        <v>0</v>
      </c>
      <c r="AW128" s="10">
        <f t="shared" si="133"/>
        <v>2819.34</v>
      </c>
      <c r="AX128" s="53" cm="1">
        <f t="array" aca="1" ref="AX128" ca="1">AU128*CELL("contents",$Q128)</f>
        <v>563.86800000000005</v>
      </c>
      <c r="AY128" s="53" cm="1">
        <f t="array" aca="1" ref="AY128" ca="1">AV128*CELL("contents",$Q128)</f>
        <v>0</v>
      </c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>
        <f t="shared" si="134"/>
        <v>0</v>
      </c>
      <c r="BM128" s="51">
        <f t="shared" si="135"/>
        <v>0</v>
      </c>
      <c r="BN128" s="53">
        <f>IF($G128="Labor Hours",AZ128*$K128*(1+$M128)*$ER128,AZ128)</f>
        <v>0</v>
      </c>
      <c r="BO128" s="53">
        <f>IF($G128="Labor Hours",BA128*$K128*(1+$M128)*$ER128,BA128)</f>
        <v>0</v>
      </c>
      <c r="BP128" s="53">
        <f>IF($G128="Labor Hours",BB128*$K128*(1+$M128)*$ER128,BB128)</f>
        <v>0</v>
      </c>
      <c r="BQ128" s="53">
        <f>IF($G128="Labor Hours",BC128*$K128*(1+$M128)*$ER128,BC128)</f>
        <v>0</v>
      </c>
      <c r="BR128" s="53">
        <f>IF($G128="Labor Hours",BD128*$K128*(1+$M128)*$ER128,BD128)</f>
        <v>0</v>
      </c>
      <c r="BS128" s="53">
        <f>IF($G128="Labor Hours",BE128*$K128*(1+$M128)*$ER128,BE128)</f>
        <v>0</v>
      </c>
      <c r="BT128" s="53">
        <f>IF($G128="Labor Hours",BF128*$K128*(1+$M128)*$ER128,BF128)</f>
        <v>0</v>
      </c>
      <c r="BU128" s="53">
        <f>IF($G128="Labor Hours",BG128*$K128*(1+$M128)*$ER128,BG128)</f>
        <v>0</v>
      </c>
      <c r="BV128" s="53">
        <f>IF($G128="Labor Hours",BH128*$K128*(1+$M128)*$ER128,BH128)</f>
        <v>0</v>
      </c>
      <c r="BW128" s="53">
        <f>IF($G128="Labor Hours",BI128*$K128*(1+$M128)*$ER128,BI128)</f>
        <v>0</v>
      </c>
      <c r="BX128" s="53">
        <f>IF($G128="Labor Hours",BJ128*$K128*(1+$M128)*$ER128,BJ128)</f>
        <v>0</v>
      </c>
      <c r="BY128" s="53">
        <f>IF($G128="Labor Hours",BK128*$K128*(1+$M128)*$ER128,BK128)</f>
        <v>0</v>
      </c>
      <c r="BZ128" s="10">
        <f t="shared" si="136"/>
        <v>0</v>
      </c>
      <c r="CA128" s="54">
        <f t="shared" si="137"/>
        <v>0</v>
      </c>
      <c r="CB128" s="10">
        <f t="shared" si="138"/>
        <v>0</v>
      </c>
      <c r="CC128" s="53" cm="1">
        <f t="array" aca="1" ref="CC128" ca="1">BZ128*CELL("contents",$Q128)</f>
        <v>0</v>
      </c>
      <c r="CD128" s="53" cm="1">
        <f t="array" aca="1" ref="CD128" ca="1">CA128*CELL("contents",$Q128)</f>
        <v>0</v>
      </c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>
        <f t="shared" si="139"/>
        <v>0</v>
      </c>
      <c r="CR128" s="51">
        <f t="shared" si="140"/>
        <v>0</v>
      </c>
      <c r="CS128" s="53">
        <f>IF($G128="Labor Hours",CE128*$K128*(1+$M128)*$ES128,CE128)</f>
        <v>0</v>
      </c>
      <c r="CT128" s="53">
        <f>IF($G128="Labor Hours",CF128*$K128*(1+$M128)*$ES128,CF128)</f>
        <v>0</v>
      </c>
      <c r="CU128" s="53">
        <f>IF($G128="Labor Hours",CG128*$K128*(1+$M128)*$ES128,CG128)</f>
        <v>0</v>
      </c>
      <c r="CV128" s="53">
        <f>IF($G128="Labor Hours",CH128*$K128*(1+$M128)*$ES128,CH128)</f>
        <v>0</v>
      </c>
      <c r="CW128" s="53">
        <f>IF($G128="Labor Hours",CI128*$K128*(1+$M128)*$ES128,CI128)</f>
        <v>0</v>
      </c>
      <c r="CX128" s="53">
        <f>IF($G128="Labor Hours",CJ128*$K128*(1+$M128)*$ES128,CJ128)</f>
        <v>0</v>
      </c>
      <c r="CY128" s="53">
        <f>IF($G128="Labor Hours",CK128*$K128*(1+$M128)*$ES128,CK128)</f>
        <v>0</v>
      </c>
      <c r="CZ128" s="53">
        <f>IF($G128="Labor Hours",CL128*$K128*(1+$M128)*$ES128,CL128)</f>
        <v>0</v>
      </c>
      <c r="DA128" s="53">
        <f>IF($G128="Labor Hours",CM128*$K128*(1+$M128)*$ES128,CM128)</f>
        <v>0</v>
      </c>
      <c r="DB128" s="53">
        <f>IF($G128="Labor Hours",CN128*$K128*(1+$M128)*$ES128,CN128)</f>
        <v>0</v>
      </c>
      <c r="DC128" s="53">
        <f>IF($G128="Labor Hours",CO128*$K128*(1+$M128)*$ES128,CO128)</f>
        <v>0</v>
      </c>
      <c r="DD128" s="53">
        <f>IF($G128="Labor Hours",CP128*$K128*(1+$M128)*$ES128,CP128)</f>
        <v>0</v>
      </c>
      <c r="DE128" s="10">
        <f t="shared" si="141"/>
        <v>0</v>
      </c>
      <c r="DF128" s="54">
        <f t="shared" si="142"/>
        <v>0</v>
      </c>
      <c r="DG128" s="10">
        <f t="shared" si="143"/>
        <v>0</v>
      </c>
      <c r="DH128" s="53" cm="1">
        <f t="array" aca="1" ref="DH128" ca="1">DE128*CELL("contents",$Q128)</f>
        <v>0</v>
      </c>
      <c r="DI128" s="53" cm="1">
        <f t="array" aca="1" ref="DI128" ca="1">DF128*CELL("contents",$Q128)</f>
        <v>0</v>
      </c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>
        <f t="shared" si="144"/>
        <v>0</v>
      </c>
      <c r="DW128" s="51">
        <f t="shared" si="145"/>
        <v>0</v>
      </c>
      <c r="DX128" s="53">
        <f>IF($G128="Labor Hours",DJ128*$K128*(1+$M128)*$ET128,DJ128)</f>
        <v>0</v>
      </c>
      <c r="DY128" s="53">
        <f>IF($G128="Labor Hours",DK128*$K128*(1+$M128)*$ET128,DK128)</f>
        <v>0</v>
      </c>
      <c r="DZ128" s="53">
        <f>IF($G128="Labor Hours",DL128*$K128*(1+$M128)*$ET128,DL128)</f>
        <v>0</v>
      </c>
      <c r="EA128" s="53">
        <f>IF($G128="Labor Hours",DM128*$K128*(1+$M128)*$ET128,DM128)</f>
        <v>0</v>
      </c>
      <c r="EB128" s="53">
        <f>IF($G128="Labor Hours",DN128*$K128*(1+$M128)*$ET128,DN128)</f>
        <v>0</v>
      </c>
      <c r="EC128" s="53">
        <f>IF($G128="Labor Hours",DO128*$K128*(1+$M128)*$ET128,DO128)</f>
        <v>0</v>
      </c>
      <c r="ED128" s="53">
        <f>IF($G128="Labor Hours",DP128*$K128*(1+$M128)*$ET128,DP128)</f>
        <v>0</v>
      </c>
      <c r="EE128" s="53">
        <f>IF($G128="Labor Hours",DQ128*$K128*(1+$M128)*$ET128,DQ128)</f>
        <v>0</v>
      </c>
      <c r="EF128" s="53">
        <f>IF($G128="Labor Hours",DR128*$K128*(1+$M128)*$ET128,DR128)</f>
        <v>0</v>
      </c>
      <c r="EG128" s="53">
        <f>IF($G128="Labor Hours",DS128*$K128*(1+$M128)*$ET128,DS128)</f>
        <v>0</v>
      </c>
      <c r="EH128" s="53">
        <f>IF($G128="Labor Hours",DT128*$K128*(1+$M128)*$ET128,DT128)</f>
        <v>0</v>
      </c>
      <c r="EI128" s="53">
        <f>IF($G128="Labor Hours",DU128*$K128*(1+$M128)*$ET128,DU128)</f>
        <v>0</v>
      </c>
      <c r="EJ128" s="10">
        <f t="shared" si="146"/>
        <v>0</v>
      </c>
      <c r="EK128" s="54">
        <f t="shared" si="147"/>
        <v>0</v>
      </c>
      <c r="EL128" s="10">
        <f t="shared" si="148"/>
        <v>0</v>
      </c>
      <c r="EM128" s="53" cm="1">
        <f t="array" aca="1" ref="EM128" ca="1">EJ128*CELL("contents",$Q128)</f>
        <v>0</v>
      </c>
      <c r="EN128" s="53" cm="1">
        <f t="array" aca="1" ref="EN128" ca="1">EK128*CELL("contents",$Q128)</f>
        <v>0</v>
      </c>
      <c r="EO128" s="11">
        <f t="shared" si="149"/>
        <v>2819.34</v>
      </c>
      <c r="EP128" s="2">
        <v>1</v>
      </c>
      <c r="EQ128" s="2">
        <f t="shared" ref="EQ128:ET128" si="198">EP128*1.0215</f>
        <v>1.0215000000000001</v>
      </c>
      <c r="ER128" s="2">
        <f t="shared" si="198"/>
        <v>1.0434622500000001</v>
      </c>
      <c r="ES128" s="2">
        <f t="shared" si="198"/>
        <v>1.0658966883750003</v>
      </c>
      <c r="ET128" s="2">
        <f t="shared" si="198"/>
        <v>1.0888134671750629</v>
      </c>
      <c r="EU128" s="53">
        <f>IF($G128="Labor Hours",$K128*$AG128*EQ128,0)</f>
        <v>2819.34</v>
      </c>
      <c r="EV128" s="53">
        <f t="shared" si="151"/>
        <v>0</v>
      </c>
      <c r="EW128" s="69">
        <f>IF($G128="Labor Hours",$K128*$CQ128*ES128,0)</f>
        <v>0</v>
      </c>
      <c r="EX128" s="69">
        <f>IF($G128="Labor Hours",$K128*$DV128*ET128,0)</f>
        <v>0</v>
      </c>
      <c r="EY128" s="9">
        <f t="shared" si="153"/>
        <v>0</v>
      </c>
      <c r="EZ128" s="9">
        <f t="shared" si="128"/>
        <v>0</v>
      </c>
      <c r="FA128" s="9">
        <f t="shared" si="129"/>
        <v>0</v>
      </c>
      <c r="FB128" s="9">
        <f t="shared" si="130"/>
        <v>0</v>
      </c>
      <c r="FC128" t="s">
        <v>1536</v>
      </c>
    </row>
    <row r="129" spans="1:159" x14ac:dyDescent="0.25">
      <c r="A129" s="2">
        <v>1.2</v>
      </c>
      <c r="B129" s="2" t="s">
        <v>406</v>
      </c>
      <c r="C129" s="4" t="s">
        <v>157</v>
      </c>
      <c r="D129" s="2" t="s">
        <v>407</v>
      </c>
      <c r="E129" s="15" t="s">
        <v>407</v>
      </c>
      <c r="F129" s="2"/>
      <c r="G129" s="4" t="s">
        <v>151</v>
      </c>
      <c r="H129" s="6" t="s">
        <v>163</v>
      </c>
      <c r="I129" s="4" t="s">
        <v>269</v>
      </c>
      <c r="J129" s="7" t="s">
        <v>154</v>
      </c>
      <c r="K129" s="75">
        <v>77</v>
      </c>
      <c r="L129" s="81">
        <v>77</v>
      </c>
      <c r="M129" s="56">
        <v>0</v>
      </c>
      <c r="N129" s="86">
        <v>0</v>
      </c>
      <c r="O129" s="6" t="s">
        <v>155</v>
      </c>
      <c r="P129" s="2" t="s">
        <v>352</v>
      </c>
      <c r="Q129" s="216">
        <f>VLOOKUP(P129,Contingencies!$A$2:$D$7,4,FALSE)</f>
        <v>0.2</v>
      </c>
      <c r="R129" s="53">
        <f t="shared" si="111"/>
        <v>377.54640000000006</v>
      </c>
      <c r="S129" s="67">
        <f t="shared" si="112"/>
        <v>0</v>
      </c>
      <c r="T129" s="4"/>
      <c r="U129" s="2">
        <v>24</v>
      </c>
      <c r="V129" s="2"/>
      <c r="W129" s="29"/>
      <c r="X129" s="2"/>
      <c r="Y129" s="2"/>
      <c r="Z129" s="2"/>
      <c r="AA129" s="2"/>
      <c r="AB129" s="2"/>
      <c r="AC129" s="2"/>
      <c r="AD129" s="2"/>
      <c r="AE129" s="2"/>
      <c r="AF129" s="2"/>
      <c r="AG129" s="2">
        <f>IF(G129="Labor Hours",SUM(U129:AF129),0)</f>
        <v>24</v>
      </c>
      <c r="AH129" s="51">
        <f t="shared" si="131"/>
        <v>0.16</v>
      </c>
      <c r="AI129" s="53">
        <f>IF($G129="Labor Hours",U129*$K129*(1+$M129)*$EQ129,U129)</f>
        <v>1887.7320000000002</v>
      </c>
      <c r="AJ129" s="53">
        <f>IF($G129="Labor Hours",V129*$K129*(1+$M129)*$EQ129,V129)</f>
        <v>0</v>
      </c>
      <c r="AK129" s="53">
        <f>IF($G129="Labor Hours",W129*$K129*(1+$M129)*$EQ129,W129)</f>
        <v>0</v>
      </c>
      <c r="AL129" s="53">
        <f>IF($G129="Labor Hours",X129*$K129*(1+$M129)*$EQ129,X129)</f>
        <v>0</v>
      </c>
      <c r="AM129" s="53">
        <f>IF($G129="Labor Hours",Y129*$K129*(1+$M129)*$EQ129,Y129)</f>
        <v>0</v>
      </c>
      <c r="AN129" s="53">
        <f>IF($G129="Labor Hours",Z129*$K129*(1+$M129)*$EQ129,Z129)</f>
        <v>0</v>
      </c>
      <c r="AO129" s="53">
        <f>IF($G129="Labor Hours",AA129*$K129*(1+$M129)*$EQ129,AA129)</f>
        <v>0</v>
      </c>
      <c r="AP129" s="53">
        <f>IF($G129="Labor Hours",AB129*$K129*(1+$M129)*$EQ129,AB129)</f>
        <v>0</v>
      </c>
      <c r="AQ129" s="53">
        <f>IF($G129="Labor Hours",AC129*$K129*(1+$M129)*$EQ129,AC129)</f>
        <v>0</v>
      </c>
      <c r="AR129" s="53">
        <f>IF($G129="Labor Hours",AD129*$K129*(1+$M129)*$EQ129,AD129)</f>
        <v>0</v>
      </c>
      <c r="AS129" s="53">
        <f>IF($G129="Labor Hours",AE129*$K129*(1+$M129)*$EQ129,AE129)</f>
        <v>0</v>
      </c>
      <c r="AT129" s="53">
        <f>IF($G129="Labor Hours",AF129*$K129*(1+$M129)*$EQ129,AF129)</f>
        <v>0</v>
      </c>
      <c r="AU129" s="10">
        <f t="shared" si="132"/>
        <v>1887.7320000000002</v>
      </c>
      <c r="AV129" s="54">
        <f>IF(G129="CapEx",0,AU129*N129)</f>
        <v>0</v>
      </c>
      <c r="AW129" s="10">
        <f t="shared" si="133"/>
        <v>1887.7320000000002</v>
      </c>
      <c r="AX129" s="53" cm="1">
        <f t="array" aca="1" ref="AX129" ca="1">AU129*CELL("contents",$Q129)</f>
        <v>377.54640000000006</v>
      </c>
      <c r="AY129" s="53" cm="1">
        <f t="array" aca="1" ref="AY129" ca="1">AV129*CELL("contents",$Q129)</f>
        <v>0</v>
      </c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>
        <f t="shared" si="134"/>
        <v>0</v>
      </c>
      <c r="BM129" s="51">
        <f t="shared" si="135"/>
        <v>0</v>
      </c>
      <c r="BN129" s="53">
        <f>IF($G129="Labor Hours",AZ129*$K129*(1+$M129)*$ER129,AZ129)</f>
        <v>0</v>
      </c>
      <c r="BO129" s="53">
        <f>IF($G129="Labor Hours",BA129*$K129*(1+$M129)*$ER129,BA129)</f>
        <v>0</v>
      </c>
      <c r="BP129" s="53">
        <f>IF($G129="Labor Hours",BB129*$K129*(1+$M129)*$ER129,BB129)</f>
        <v>0</v>
      </c>
      <c r="BQ129" s="53">
        <f>IF($G129="Labor Hours",BC129*$K129*(1+$M129)*$ER129,BC129)</f>
        <v>0</v>
      </c>
      <c r="BR129" s="53">
        <f>IF($G129="Labor Hours",BD129*$K129*(1+$M129)*$ER129,BD129)</f>
        <v>0</v>
      </c>
      <c r="BS129" s="53">
        <f>IF($G129="Labor Hours",BE129*$K129*(1+$M129)*$ER129,BE129)</f>
        <v>0</v>
      </c>
      <c r="BT129" s="53">
        <f>IF($G129="Labor Hours",BF129*$K129*(1+$M129)*$ER129,BF129)</f>
        <v>0</v>
      </c>
      <c r="BU129" s="53">
        <f>IF($G129="Labor Hours",BG129*$K129*(1+$M129)*$ER129,BG129)</f>
        <v>0</v>
      </c>
      <c r="BV129" s="53">
        <f>IF($G129="Labor Hours",BH129*$K129*(1+$M129)*$ER129,BH129)</f>
        <v>0</v>
      </c>
      <c r="BW129" s="53">
        <f>IF($G129="Labor Hours",BI129*$K129*(1+$M129)*$ER129,BI129)</f>
        <v>0</v>
      </c>
      <c r="BX129" s="53">
        <f>IF($G129="Labor Hours",BJ129*$K129*(1+$M129)*$ER129,BJ129)</f>
        <v>0</v>
      </c>
      <c r="BY129" s="53">
        <f>IF($G129="Labor Hours",BK129*$K129*(1+$M129)*$ER129,BK129)</f>
        <v>0</v>
      </c>
      <c r="BZ129" s="10">
        <f t="shared" si="136"/>
        <v>0</v>
      </c>
      <c r="CA129" s="54">
        <f t="shared" si="137"/>
        <v>0</v>
      </c>
      <c r="CB129" s="10">
        <f t="shared" si="138"/>
        <v>0</v>
      </c>
      <c r="CC129" s="53" cm="1">
        <f t="array" aca="1" ref="CC129" ca="1">BZ129*CELL("contents",$Q129)</f>
        <v>0</v>
      </c>
      <c r="CD129" s="53" cm="1">
        <f t="array" aca="1" ref="CD129" ca="1">CA129*CELL("contents",$Q129)</f>
        <v>0</v>
      </c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>
        <f t="shared" si="139"/>
        <v>0</v>
      </c>
      <c r="CR129" s="51">
        <f t="shared" si="140"/>
        <v>0</v>
      </c>
      <c r="CS129" s="53">
        <f>IF($G129="Labor Hours",CE129*$K129*(1+$M129)*$ES129,CE129)</f>
        <v>0</v>
      </c>
      <c r="CT129" s="53">
        <f>IF($G129="Labor Hours",CF129*$K129*(1+$M129)*$ES129,CF129)</f>
        <v>0</v>
      </c>
      <c r="CU129" s="53">
        <f>IF($G129="Labor Hours",CG129*$K129*(1+$M129)*$ES129,CG129)</f>
        <v>0</v>
      </c>
      <c r="CV129" s="53">
        <f>IF($G129="Labor Hours",CH129*$K129*(1+$M129)*$ES129,CH129)</f>
        <v>0</v>
      </c>
      <c r="CW129" s="53">
        <f>IF($G129="Labor Hours",CI129*$K129*(1+$M129)*$ES129,CI129)</f>
        <v>0</v>
      </c>
      <c r="CX129" s="53">
        <f>IF($G129="Labor Hours",CJ129*$K129*(1+$M129)*$ES129,CJ129)</f>
        <v>0</v>
      </c>
      <c r="CY129" s="53">
        <f>IF($G129="Labor Hours",CK129*$K129*(1+$M129)*$ES129,CK129)</f>
        <v>0</v>
      </c>
      <c r="CZ129" s="53">
        <f>IF($G129="Labor Hours",CL129*$K129*(1+$M129)*$ES129,CL129)</f>
        <v>0</v>
      </c>
      <c r="DA129" s="53">
        <f>IF($G129="Labor Hours",CM129*$K129*(1+$M129)*$ES129,CM129)</f>
        <v>0</v>
      </c>
      <c r="DB129" s="53">
        <f>IF($G129="Labor Hours",CN129*$K129*(1+$M129)*$ES129,CN129)</f>
        <v>0</v>
      </c>
      <c r="DC129" s="53">
        <f>IF($G129="Labor Hours",CO129*$K129*(1+$M129)*$ES129,CO129)</f>
        <v>0</v>
      </c>
      <c r="DD129" s="53">
        <f>IF($G129="Labor Hours",CP129*$K129*(1+$M129)*$ES129,CP129)</f>
        <v>0</v>
      </c>
      <c r="DE129" s="10">
        <f t="shared" si="141"/>
        <v>0</v>
      </c>
      <c r="DF129" s="54">
        <f t="shared" si="142"/>
        <v>0</v>
      </c>
      <c r="DG129" s="10">
        <f t="shared" si="143"/>
        <v>0</v>
      </c>
      <c r="DH129" s="53" cm="1">
        <f t="array" aca="1" ref="DH129" ca="1">DE129*CELL("contents",$Q129)</f>
        <v>0</v>
      </c>
      <c r="DI129" s="53" cm="1">
        <f t="array" aca="1" ref="DI129" ca="1">DF129*CELL("contents",$Q129)</f>
        <v>0</v>
      </c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>
        <f t="shared" si="144"/>
        <v>0</v>
      </c>
      <c r="DW129" s="51">
        <f t="shared" si="145"/>
        <v>0</v>
      </c>
      <c r="DX129" s="53">
        <f>IF($G129="Labor Hours",DJ129*$K129*(1+$M129)*$ET129,DJ129)</f>
        <v>0</v>
      </c>
      <c r="DY129" s="53">
        <f>IF($G129="Labor Hours",DK129*$K129*(1+$M129)*$ET129,DK129)</f>
        <v>0</v>
      </c>
      <c r="DZ129" s="53">
        <f>IF($G129="Labor Hours",DL129*$K129*(1+$M129)*$ET129,DL129)</f>
        <v>0</v>
      </c>
      <c r="EA129" s="53">
        <f>IF($G129="Labor Hours",DM129*$K129*(1+$M129)*$ET129,DM129)</f>
        <v>0</v>
      </c>
      <c r="EB129" s="53">
        <f>IF($G129="Labor Hours",DN129*$K129*(1+$M129)*$ET129,DN129)</f>
        <v>0</v>
      </c>
      <c r="EC129" s="53">
        <f>IF($G129="Labor Hours",DO129*$K129*(1+$M129)*$ET129,DO129)</f>
        <v>0</v>
      </c>
      <c r="ED129" s="53">
        <f>IF($G129="Labor Hours",DP129*$K129*(1+$M129)*$ET129,DP129)</f>
        <v>0</v>
      </c>
      <c r="EE129" s="53">
        <f>IF($G129="Labor Hours",DQ129*$K129*(1+$M129)*$ET129,DQ129)</f>
        <v>0</v>
      </c>
      <c r="EF129" s="53">
        <f>IF($G129="Labor Hours",DR129*$K129*(1+$M129)*$ET129,DR129)</f>
        <v>0</v>
      </c>
      <c r="EG129" s="53">
        <f>IF($G129="Labor Hours",DS129*$K129*(1+$M129)*$ET129,DS129)</f>
        <v>0</v>
      </c>
      <c r="EH129" s="53">
        <f>IF($G129="Labor Hours",DT129*$K129*(1+$M129)*$ET129,DT129)</f>
        <v>0</v>
      </c>
      <c r="EI129" s="53">
        <f>IF($G129="Labor Hours",DU129*$K129*(1+$M129)*$ET129,DU129)</f>
        <v>0</v>
      </c>
      <c r="EJ129" s="10">
        <f t="shared" si="146"/>
        <v>0</v>
      </c>
      <c r="EK129" s="54">
        <f t="shared" si="147"/>
        <v>0</v>
      </c>
      <c r="EL129" s="10">
        <f t="shared" si="148"/>
        <v>0</v>
      </c>
      <c r="EM129" s="53" cm="1">
        <f t="array" aca="1" ref="EM129" ca="1">EJ129*CELL("contents",$Q129)</f>
        <v>0</v>
      </c>
      <c r="EN129" s="53" cm="1">
        <f t="array" aca="1" ref="EN129" ca="1">EK129*CELL("contents",$Q129)</f>
        <v>0</v>
      </c>
      <c r="EO129" s="11">
        <f t="shared" si="149"/>
        <v>1887.7320000000002</v>
      </c>
      <c r="EP129" s="2">
        <v>1</v>
      </c>
      <c r="EQ129" s="2">
        <f t="shared" ref="EQ129:ET129" si="199">EP129*1.0215</f>
        <v>1.0215000000000001</v>
      </c>
      <c r="ER129" s="2">
        <f t="shared" si="199"/>
        <v>1.0434622500000001</v>
      </c>
      <c r="ES129" s="2">
        <f t="shared" si="199"/>
        <v>1.0658966883750003</v>
      </c>
      <c r="ET129" s="2">
        <f t="shared" si="199"/>
        <v>1.0888134671750629</v>
      </c>
      <c r="EU129" s="53">
        <f>IF($G129="Labor Hours",$K129*$AG129*EQ129,0)</f>
        <v>1887.7320000000002</v>
      </c>
      <c r="EV129" s="53">
        <f t="shared" si="151"/>
        <v>0</v>
      </c>
      <c r="EW129" s="69">
        <f>IF($G129="Labor Hours",$K129*$CQ129*ES129,0)</f>
        <v>0</v>
      </c>
      <c r="EX129" s="69">
        <f>IF($G129="Labor Hours",$K129*$DV129*ET129,0)</f>
        <v>0</v>
      </c>
      <c r="EY129" s="9">
        <f t="shared" si="153"/>
        <v>0</v>
      </c>
      <c r="EZ129" s="9">
        <f t="shared" si="128"/>
        <v>0</v>
      </c>
      <c r="FA129" s="9">
        <f t="shared" si="129"/>
        <v>0</v>
      </c>
      <c r="FB129" s="9">
        <f t="shared" si="130"/>
        <v>0</v>
      </c>
      <c r="FC129" t="s">
        <v>1536</v>
      </c>
    </row>
    <row r="130" spans="1:159" ht="25.5" x14ac:dyDescent="0.25">
      <c r="A130" s="2">
        <v>1.2</v>
      </c>
      <c r="B130" s="2" t="s">
        <v>408</v>
      </c>
      <c r="C130" s="4" t="s">
        <v>157</v>
      </c>
      <c r="D130" s="2" t="s">
        <v>409</v>
      </c>
      <c r="E130" s="33" t="s">
        <v>410</v>
      </c>
      <c r="F130" s="2"/>
      <c r="G130" s="4" t="s">
        <v>151</v>
      </c>
      <c r="H130" s="6" t="s">
        <v>163</v>
      </c>
      <c r="I130" s="4" t="s">
        <v>348</v>
      </c>
      <c r="J130" s="7" t="s">
        <v>154</v>
      </c>
      <c r="K130" s="75">
        <v>115</v>
      </c>
      <c r="L130" s="81">
        <v>115</v>
      </c>
      <c r="M130" s="57">
        <v>0</v>
      </c>
      <c r="N130" s="86">
        <v>0</v>
      </c>
      <c r="O130" s="6" t="s">
        <v>155</v>
      </c>
      <c r="P130" s="2" t="s">
        <v>352</v>
      </c>
      <c r="Q130" s="216">
        <f>VLOOKUP(P130,Contingencies!$A$2:$D$7,4,FALSE)</f>
        <v>0.2</v>
      </c>
      <c r="R130" s="53">
        <f t="shared" si="111"/>
        <v>375.91200000000003</v>
      </c>
      <c r="S130" s="67">
        <f t="shared" si="112"/>
        <v>0</v>
      </c>
      <c r="T130" s="4"/>
      <c r="U130" s="2"/>
      <c r="V130" s="2"/>
      <c r="W130" s="2"/>
      <c r="X130" s="2"/>
      <c r="Y130" s="2"/>
      <c r="Z130" s="2"/>
      <c r="AA130" s="2"/>
      <c r="AB130" s="2"/>
      <c r="AC130" s="4">
        <v>16</v>
      </c>
      <c r="AD130" s="2"/>
      <c r="AE130" s="2"/>
      <c r="AF130" s="2"/>
      <c r="AG130" s="2">
        <f>IF(G130="Labor Hours",SUM(U130:AF130),0)</f>
        <v>16</v>
      </c>
      <c r="AH130" s="51">
        <f t="shared" si="131"/>
        <v>0.10666666666666666</v>
      </c>
      <c r="AI130" s="53">
        <f>IF($G130="Labor Hours",U130*$K130*(1+$M130)*$EQ130,U130)</f>
        <v>0</v>
      </c>
      <c r="AJ130" s="53">
        <f>IF($G130="Labor Hours",V130*$K130*(1+$M130)*$EQ130,V130)</f>
        <v>0</v>
      </c>
      <c r="AK130" s="53">
        <f>IF($G130="Labor Hours",W130*$K130*(1+$M130)*$EQ130,W130)</f>
        <v>0</v>
      </c>
      <c r="AL130" s="53">
        <f>IF($G130="Labor Hours",X130*$K130*(1+$M130)*$EQ130,X130)</f>
        <v>0</v>
      </c>
      <c r="AM130" s="53">
        <f>IF($G130="Labor Hours",Y130*$K130*(1+$M130)*$EQ130,Y130)</f>
        <v>0</v>
      </c>
      <c r="AN130" s="53">
        <f>IF($G130="Labor Hours",Z130*$K130*(1+$M130)*$EQ130,Z130)</f>
        <v>0</v>
      </c>
      <c r="AO130" s="53">
        <f>IF($G130="Labor Hours",AA130*$K130*(1+$M130)*$EQ130,AA130)</f>
        <v>0</v>
      </c>
      <c r="AP130" s="53">
        <f>IF($G130="Labor Hours",AB130*$K130*(1+$M130)*$EQ130,AB130)</f>
        <v>0</v>
      </c>
      <c r="AQ130" s="53">
        <f>IF($G130="Labor Hours",AC130*$K130*(1+$M130)*$EQ130,AC130)</f>
        <v>1879.5600000000002</v>
      </c>
      <c r="AR130" s="53">
        <f>IF($G130="Labor Hours",AD130*$K130*(1+$M130)*$EQ130,AD130)</f>
        <v>0</v>
      </c>
      <c r="AS130" s="53">
        <f>IF($G130="Labor Hours",AE130*$K130*(1+$M130)*$EQ130,AE130)</f>
        <v>0</v>
      </c>
      <c r="AT130" s="53">
        <f>IF($G130="Labor Hours",AF130*$K130*(1+$M130)*$EQ130,AF130)</f>
        <v>0</v>
      </c>
      <c r="AU130" s="10">
        <f t="shared" si="132"/>
        <v>1879.5600000000002</v>
      </c>
      <c r="AV130" s="54">
        <f>IF(G130="CapEx",0,AU130*N130)</f>
        <v>0</v>
      </c>
      <c r="AW130" s="10">
        <f t="shared" si="133"/>
        <v>1879.5600000000002</v>
      </c>
      <c r="AX130" s="53" cm="1">
        <f t="array" aca="1" ref="AX130" ca="1">AU130*CELL("contents",$Q130)</f>
        <v>375.91200000000003</v>
      </c>
      <c r="AY130" s="53" cm="1">
        <f t="array" aca="1" ref="AY130" ca="1">AV130*CELL("contents",$Q130)</f>
        <v>0</v>
      </c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>
        <f t="shared" si="134"/>
        <v>0</v>
      </c>
      <c r="BM130" s="51">
        <f t="shared" si="135"/>
        <v>0</v>
      </c>
      <c r="BN130" s="53">
        <f>IF($G130="Labor Hours",AZ130*$K130*(1+$M130)*$ER130,AZ130)</f>
        <v>0</v>
      </c>
      <c r="BO130" s="53">
        <f>IF($G130="Labor Hours",BA130*$K130*(1+$M130)*$ER130,BA130)</f>
        <v>0</v>
      </c>
      <c r="BP130" s="53">
        <f>IF($G130="Labor Hours",BB130*$K130*(1+$M130)*$ER130,BB130)</f>
        <v>0</v>
      </c>
      <c r="BQ130" s="53">
        <f>IF($G130="Labor Hours",BC130*$K130*(1+$M130)*$ER130,BC130)</f>
        <v>0</v>
      </c>
      <c r="BR130" s="53">
        <f>IF($G130="Labor Hours",BD130*$K130*(1+$M130)*$ER130,BD130)</f>
        <v>0</v>
      </c>
      <c r="BS130" s="53">
        <f>IF($G130="Labor Hours",BE130*$K130*(1+$M130)*$ER130,BE130)</f>
        <v>0</v>
      </c>
      <c r="BT130" s="53">
        <f>IF($G130="Labor Hours",BF130*$K130*(1+$M130)*$ER130,BF130)</f>
        <v>0</v>
      </c>
      <c r="BU130" s="53">
        <f>IF($G130="Labor Hours",BG130*$K130*(1+$M130)*$ER130,BG130)</f>
        <v>0</v>
      </c>
      <c r="BV130" s="53">
        <f>IF($G130="Labor Hours",BH130*$K130*(1+$M130)*$ER130,BH130)</f>
        <v>0</v>
      </c>
      <c r="BW130" s="53">
        <f>IF($G130="Labor Hours",BI130*$K130*(1+$M130)*$ER130,BI130)</f>
        <v>0</v>
      </c>
      <c r="BX130" s="53">
        <f>IF($G130="Labor Hours",BJ130*$K130*(1+$M130)*$ER130,BJ130)</f>
        <v>0</v>
      </c>
      <c r="BY130" s="53">
        <f>IF($G130="Labor Hours",BK130*$K130*(1+$M130)*$ER130,BK130)</f>
        <v>0</v>
      </c>
      <c r="BZ130" s="10">
        <f t="shared" si="136"/>
        <v>0</v>
      </c>
      <c r="CA130" s="54">
        <f t="shared" si="137"/>
        <v>0</v>
      </c>
      <c r="CB130" s="10">
        <f t="shared" si="138"/>
        <v>0</v>
      </c>
      <c r="CC130" s="53" cm="1">
        <f t="array" aca="1" ref="CC130" ca="1">BZ130*CELL("contents",$Q130)</f>
        <v>0</v>
      </c>
      <c r="CD130" s="53" cm="1">
        <f t="array" aca="1" ref="CD130" ca="1">CA130*CELL("contents",$Q130)</f>
        <v>0</v>
      </c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>
        <f t="shared" si="139"/>
        <v>0</v>
      </c>
      <c r="CR130" s="51">
        <f t="shared" si="140"/>
        <v>0</v>
      </c>
      <c r="CS130" s="53">
        <f>IF($G130="Labor Hours",CE130*$K130*(1+$M130)*$ES130,CE130)</f>
        <v>0</v>
      </c>
      <c r="CT130" s="53">
        <f>IF($G130="Labor Hours",CF130*$K130*(1+$M130)*$ES130,CF130)</f>
        <v>0</v>
      </c>
      <c r="CU130" s="53">
        <f>IF($G130="Labor Hours",CG130*$K130*(1+$M130)*$ES130,CG130)</f>
        <v>0</v>
      </c>
      <c r="CV130" s="53">
        <f>IF($G130="Labor Hours",CH130*$K130*(1+$M130)*$ES130,CH130)</f>
        <v>0</v>
      </c>
      <c r="CW130" s="53">
        <f>IF($G130="Labor Hours",CI130*$K130*(1+$M130)*$ES130,CI130)</f>
        <v>0</v>
      </c>
      <c r="CX130" s="53">
        <f>IF($G130="Labor Hours",CJ130*$K130*(1+$M130)*$ES130,CJ130)</f>
        <v>0</v>
      </c>
      <c r="CY130" s="53">
        <f>IF($G130="Labor Hours",CK130*$K130*(1+$M130)*$ES130,CK130)</f>
        <v>0</v>
      </c>
      <c r="CZ130" s="53">
        <f>IF($G130="Labor Hours",CL130*$K130*(1+$M130)*$ES130,CL130)</f>
        <v>0</v>
      </c>
      <c r="DA130" s="53">
        <f>IF($G130="Labor Hours",CM130*$K130*(1+$M130)*$ES130,CM130)</f>
        <v>0</v>
      </c>
      <c r="DB130" s="53">
        <f>IF($G130="Labor Hours",CN130*$K130*(1+$M130)*$ES130,CN130)</f>
        <v>0</v>
      </c>
      <c r="DC130" s="53">
        <f>IF($G130="Labor Hours",CO130*$K130*(1+$M130)*$ES130,CO130)</f>
        <v>0</v>
      </c>
      <c r="DD130" s="53">
        <f>IF($G130="Labor Hours",CP130*$K130*(1+$M130)*$ES130,CP130)</f>
        <v>0</v>
      </c>
      <c r="DE130" s="10">
        <f t="shared" si="141"/>
        <v>0</v>
      </c>
      <c r="DF130" s="54">
        <f t="shared" si="142"/>
        <v>0</v>
      </c>
      <c r="DG130" s="10">
        <f t="shared" si="143"/>
        <v>0</v>
      </c>
      <c r="DH130" s="53" cm="1">
        <f t="array" aca="1" ref="DH130" ca="1">DE130*CELL("contents",$Q130)</f>
        <v>0</v>
      </c>
      <c r="DI130" s="53" cm="1">
        <f t="array" aca="1" ref="DI130" ca="1">DF130*CELL("contents",$Q130)</f>
        <v>0</v>
      </c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>
        <f t="shared" si="144"/>
        <v>0</v>
      </c>
      <c r="DW130" s="51">
        <f t="shared" si="145"/>
        <v>0</v>
      </c>
      <c r="DX130" s="53">
        <f>IF($G130="Labor Hours",DJ130*$K130*(1+$M130)*$ET130,DJ130)</f>
        <v>0</v>
      </c>
      <c r="DY130" s="53">
        <f>IF($G130="Labor Hours",DK130*$K130*(1+$M130)*$ET130,DK130)</f>
        <v>0</v>
      </c>
      <c r="DZ130" s="53">
        <f>IF($G130="Labor Hours",DL130*$K130*(1+$M130)*$ET130,DL130)</f>
        <v>0</v>
      </c>
      <c r="EA130" s="53">
        <f>IF($G130="Labor Hours",DM130*$K130*(1+$M130)*$ET130,DM130)</f>
        <v>0</v>
      </c>
      <c r="EB130" s="53">
        <f>IF($G130="Labor Hours",DN130*$K130*(1+$M130)*$ET130,DN130)</f>
        <v>0</v>
      </c>
      <c r="EC130" s="53">
        <f>IF($G130="Labor Hours",DO130*$K130*(1+$M130)*$ET130,DO130)</f>
        <v>0</v>
      </c>
      <c r="ED130" s="53">
        <f>IF($G130="Labor Hours",DP130*$K130*(1+$M130)*$ET130,DP130)</f>
        <v>0</v>
      </c>
      <c r="EE130" s="53">
        <f>IF($G130="Labor Hours",DQ130*$K130*(1+$M130)*$ET130,DQ130)</f>
        <v>0</v>
      </c>
      <c r="EF130" s="53">
        <f>IF($G130="Labor Hours",DR130*$K130*(1+$M130)*$ET130,DR130)</f>
        <v>0</v>
      </c>
      <c r="EG130" s="53">
        <f>IF($G130="Labor Hours",DS130*$K130*(1+$M130)*$ET130,DS130)</f>
        <v>0</v>
      </c>
      <c r="EH130" s="53">
        <f>IF($G130="Labor Hours",DT130*$K130*(1+$M130)*$ET130,DT130)</f>
        <v>0</v>
      </c>
      <c r="EI130" s="53">
        <f>IF($G130="Labor Hours",DU130*$K130*(1+$M130)*$ET130,DU130)</f>
        <v>0</v>
      </c>
      <c r="EJ130" s="10">
        <f t="shared" si="146"/>
        <v>0</v>
      </c>
      <c r="EK130" s="54">
        <f t="shared" si="147"/>
        <v>0</v>
      </c>
      <c r="EL130" s="10">
        <f t="shared" si="148"/>
        <v>0</v>
      </c>
      <c r="EM130" s="53" cm="1">
        <f t="array" aca="1" ref="EM130" ca="1">EJ130*CELL("contents",$Q130)</f>
        <v>0</v>
      </c>
      <c r="EN130" s="53" cm="1">
        <f t="array" aca="1" ref="EN130" ca="1">EK130*CELL("contents",$Q130)</f>
        <v>0</v>
      </c>
      <c r="EO130" s="11">
        <f t="shared" si="149"/>
        <v>1879.5600000000002</v>
      </c>
      <c r="EP130" s="2">
        <v>1</v>
      </c>
      <c r="EQ130" s="2">
        <f t="shared" ref="EQ130:ET130" si="200">EP130*1.0215</f>
        <v>1.0215000000000001</v>
      </c>
      <c r="ER130" s="2">
        <f t="shared" si="200"/>
        <v>1.0434622500000001</v>
      </c>
      <c r="ES130" s="2">
        <f t="shared" si="200"/>
        <v>1.0658966883750003</v>
      </c>
      <c r="ET130" s="2">
        <f t="shared" si="200"/>
        <v>1.0888134671750629</v>
      </c>
      <c r="EU130" s="53">
        <f>IF($G130="Labor Hours",$K130*$AG130*EQ130,0)</f>
        <v>1879.5600000000002</v>
      </c>
      <c r="EV130" s="53">
        <f t="shared" si="151"/>
        <v>0</v>
      </c>
      <c r="EW130" s="69">
        <f>IF($G130="Labor Hours",$K130*$CQ130*ES130,0)</f>
        <v>0</v>
      </c>
      <c r="EX130" s="69">
        <f>IF($G130="Labor Hours",$K130*$DV130*ET130,0)</f>
        <v>0</v>
      </c>
      <c r="EY130" s="9">
        <f t="shared" si="153"/>
        <v>0</v>
      </c>
      <c r="EZ130" s="9">
        <f t="shared" si="128"/>
        <v>0</v>
      </c>
      <c r="FA130" s="9">
        <f t="shared" si="129"/>
        <v>0</v>
      </c>
      <c r="FB130" s="9">
        <f t="shared" si="130"/>
        <v>0</v>
      </c>
      <c r="FC130" t="s">
        <v>1536</v>
      </c>
    </row>
    <row r="131" spans="1:159" x14ac:dyDescent="0.25">
      <c r="A131" s="2">
        <v>1.2</v>
      </c>
      <c r="B131" s="2" t="s">
        <v>411</v>
      </c>
      <c r="C131" s="4" t="s">
        <v>157</v>
      </c>
      <c r="D131" s="2" t="s">
        <v>412</v>
      </c>
      <c r="E131" s="33" t="s">
        <v>413</v>
      </c>
      <c r="F131" s="2"/>
      <c r="G131" s="4" t="s">
        <v>151</v>
      </c>
      <c r="H131" s="6" t="s">
        <v>163</v>
      </c>
      <c r="I131" s="4" t="s">
        <v>348</v>
      </c>
      <c r="J131" s="7" t="s">
        <v>154</v>
      </c>
      <c r="K131" s="75">
        <v>115</v>
      </c>
      <c r="L131" s="81">
        <v>115</v>
      </c>
      <c r="M131" s="57">
        <v>0</v>
      </c>
      <c r="N131" s="86">
        <v>0</v>
      </c>
      <c r="O131" s="6" t="s">
        <v>155</v>
      </c>
      <c r="P131" s="2" t="s">
        <v>352</v>
      </c>
      <c r="Q131" s="216">
        <f>VLOOKUP(P131,Contingencies!$A$2:$D$7,4,FALSE)</f>
        <v>0.2</v>
      </c>
      <c r="R131" s="53">
        <f>Q131*EO131</f>
        <v>3759.1200000000008</v>
      </c>
      <c r="S131" s="67">
        <f t="shared" ref="S131:S194" si="201">IF($H131="CapEx",0,R131*N131)</f>
        <v>0</v>
      </c>
      <c r="T131" s="4"/>
      <c r="U131" s="2"/>
      <c r="V131" s="2"/>
      <c r="W131" s="2"/>
      <c r="X131" s="2"/>
      <c r="Y131" s="2"/>
      <c r="Z131" s="4">
        <v>80</v>
      </c>
      <c r="AA131" s="4">
        <v>80</v>
      </c>
      <c r="AB131" s="4"/>
      <c r="AC131" s="2"/>
      <c r="AD131" s="2"/>
      <c r="AE131" s="2"/>
      <c r="AF131" s="2"/>
      <c r="AG131" s="2">
        <f>IF(G131="Labor Hours",SUM(U131:AF131),0)</f>
        <v>160</v>
      </c>
      <c r="AH131" s="51">
        <f t="shared" si="131"/>
        <v>1.0666666666666667</v>
      </c>
      <c r="AI131" s="53">
        <f>IF($G131="Labor Hours",U131*$K131*(1+$M131)*$EQ131,U131)</f>
        <v>0</v>
      </c>
      <c r="AJ131" s="53">
        <f>IF($G131="Labor Hours",V131*$K131*(1+$M131)*$EQ131,V131)</f>
        <v>0</v>
      </c>
      <c r="AK131" s="53">
        <f>IF($G131="Labor Hours",W131*$K131*(1+$M131)*$EQ131,W131)</f>
        <v>0</v>
      </c>
      <c r="AL131" s="53">
        <f>IF($G131="Labor Hours",X131*$K131*(1+$M131)*$EQ131,X131)</f>
        <v>0</v>
      </c>
      <c r="AM131" s="53">
        <f>IF($G131="Labor Hours",Y131*$K131*(1+$M131)*$EQ131,Y131)</f>
        <v>0</v>
      </c>
      <c r="AN131" s="53">
        <f>IF($G131="Labor Hours",Z131*$K131*(1+$M131)*$EQ131,Z131)</f>
        <v>9397.8000000000011</v>
      </c>
      <c r="AO131" s="53">
        <f>IF($G131="Labor Hours",AA131*$K131*(1+$M131)*$EQ131,AA131)</f>
        <v>9397.8000000000011</v>
      </c>
      <c r="AP131" s="53">
        <f>IF($G131="Labor Hours",AB131*$K131*(1+$M131)*$EQ131,AB131)</f>
        <v>0</v>
      </c>
      <c r="AQ131" s="53">
        <f>IF($G131="Labor Hours",AC131*$K131*(1+$M131)*$EQ131,AC131)</f>
        <v>0</v>
      </c>
      <c r="AR131" s="53">
        <f>IF($G131="Labor Hours",AD131*$K131*(1+$M131)*$EQ131,AD131)</f>
        <v>0</v>
      </c>
      <c r="AS131" s="53">
        <f>IF($G131="Labor Hours",AE131*$K131*(1+$M131)*$EQ131,AE131)</f>
        <v>0</v>
      </c>
      <c r="AT131" s="53">
        <f>IF($G131="Labor Hours",AF131*$K131*(1+$M131)*$EQ131,AF131)</f>
        <v>0</v>
      </c>
      <c r="AU131" s="10">
        <f t="shared" si="132"/>
        <v>18795.600000000002</v>
      </c>
      <c r="AV131" s="54">
        <f>IF(G131="CapEx",0,AU131*N131)</f>
        <v>0</v>
      </c>
      <c r="AW131" s="10">
        <f t="shared" si="133"/>
        <v>18795.600000000002</v>
      </c>
      <c r="AX131" s="53" cm="1">
        <f t="array" aca="1" ref="AX131" ca="1">AU131*CELL("contents",$Q131)</f>
        <v>3759.1200000000008</v>
      </c>
      <c r="AY131" s="53" cm="1">
        <f t="array" aca="1" ref="AY131" ca="1">AV131*CELL("contents",$Q131)</f>
        <v>0</v>
      </c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>
        <f t="shared" si="134"/>
        <v>0</v>
      </c>
      <c r="BM131" s="51">
        <f t="shared" si="135"/>
        <v>0</v>
      </c>
      <c r="BN131" s="53">
        <f>IF($G131="Labor Hours",AZ131*$K131*(1+$M131)*$ER131,AZ131)</f>
        <v>0</v>
      </c>
      <c r="BO131" s="53">
        <f>IF($G131="Labor Hours",BA131*$K131*(1+$M131)*$ER131,BA131)</f>
        <v>0</v>
      </c>
      <c r="BP131" s="53">
        <f>IF($G131="Labor Hours",BB131*$K131*(1+$M131)*$ER131,BB131)</f>
        <v>0</v>
      </c>
      <c r="BQ131" s="53">
        <f>IF($G131="Labor Hours",BC131*$K131*(1+$M131)*$ER131,BC131)</f>
        <v>0</v>
      </c>
      <c r="BR131" s="53">
        <f>IF($G131="Labor Hours",BD131*$K131*(1+$M131)*$ER131,BD131)</f>
        <v>0</v>
      </c>
      <c r="BS131" s="53">
        <f>IF($G131="Labor Hours",BE131*$K131*(1+$M131)*$ER131,BE131)</f>
        <v>0</v>
      </c>
      <c r="BT131" s="53">
        <f>IF($G131="Labor Hours",BF131*$K131*(1+$M131)*$ER131,BF131)</f>
        <v>0</v>
      </c>
      <c r="BU131" s="53">
        <f>IF($G131="Labor Hours",BG131*$K131*(1+$M131)*$ER131,BG131)</f>
        <v>0</v>
      </c>
      <c r="BV131" s="53">
        <f>IF($G131="Labor Hours",BH131*$K131*(1+$M131)*$ER131,BH131)</f>
        <v>0</v>
      </c>
      <c r="BW131" s="53">
        <f>IF($G131="Labor Hours",BI131*$K131*(1+$M131)*$ER131,BI131)</f>
        <v>0</v>
      </c>
      <c r="BX131" s="53">
        <f>IF($G131="Labor Hours",BJ131*$K131*(1+$M131)*$ER131,BJ131)</f>
        <v>0</v>
      </c>
      <c r="BY131" s="53">
        <f>IF($G131="Labor Hours",BK131*$K131*(1+$M131)*$ER131,BK131)</f>
        <v>0</v>
      </c>
      <c r="BZ131" s="10">
        <f t="shared" si="136"/>
        <v>0</v>
      </c>
      <c r="CA131" s="54">
        <f t="shared" si="137"/>
        <v>0</v>
      </c>
      <c r="CB131" s="10">
        <f t="shared" si="138"/>
        <v>0</v>
      </c>
      <c r="CC131" s="53" cm="1">
        <f t="array" aca="1" ref="CC131" ca="1">BZ131*CELL("contents",$Q131)</f>
        <v>0</v>
      </c>
      <c r="CD131" s="53" cm="1">
        <f t="array" aca="1" ref="CD131" ca="1">CA131*CELL("contents",$Q131)</f>
        <v>0</v>
      </c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>
        <f t="shared" si="139"/>
        <v>0</v>
      </c>
      <c r="CR131" s="51">
        <f t="shared" si="140"/>
        <v>0</v>
      </c>
      <c r="CS131" s="53">
        <f>IF($G131="Labor Hours",CE131*$K131*(1+$M131)*$ES131,CE131)</f>
        <v>0</v>
      </c>
      <c r="CT131" s="53">
        <f>IF($G131="Labor Hours",CF131*$K131*(1+$M131)*$ES131,CF131)</f>
        <v>0</v>
      </c>
      <c r="CU131" s="53">
        <f>IF($G131="Labor Hours",CG131*$K131*(1+$M131)*$ES131,CG131)</f>
        <v>0</v>
      </c>
      <c r="CV131" s="53">
        <f>IF($G131="Labor Hours",CH131*$K131*(1+$M131)*$ES131,CH131)</f>
        <v>0</v>
      </c>
      <c r="CW131" s="53">
        <f>IF($G131="Labor Hours",CI131*$K131*(1+$M131)*$ES131,CI131)</f>
        <v>0</v>
      </c>
      <c r="CX131" s="53">
        <f>IF($G131="Labor Hours",CJ131*$K131*(1+$M131)*$ES131,CJ131)</f>
        <v>0</v>
      </c>
      <c r="CY131" s="53">
        <f>IF($G131="Labor Hours",CK131*$K131*(1+$M131)*$ES131,CK131)</f>
        <v>0</v>
      </c>
      <c r="CZ131" s="53">
        <f>IF($G131="Labor Hours",CL131*$K131*(1+$M131)*$ES131,CL131)</f>
        <v>0</v>
      </c>
      <c r="DA131" s="53">
        <f>IF($G131="Labor Hours",CM131*$K131*(1+$M131)*$ES131,CM131)</f>
        <v>0</v>
      </c>
      <c r="DB131" s="53">
        <f>IF($G131="Labor Hours",CN131*$K131*(1+$M131)*$ES131,CN131)</f>
        <v>0</v>
      </c>
      <c r="DC131" s="53">
        <f>IF($G131="Labor Hours",CO131*$K131*(1+$M131)*$ES131,CO131)</f>
        <v>0</v>
      </c>
      <c r="DD131" s="53">
        <f>IF($G131="Labor Hours",CP131*$K131*(1+$M131)*$ES131,CP131)</f>
        <v>0</v>
      </c>
      <c r="DE131" s="10">
        <f t="shared" si="141"/>
        <v>0</v>
      </c>
      <c r="DF131" s="54">
        <f t="shared" si="142"/>
        <v>0</v>
      </c>
      <c r="DG131" s="10">
        <f t="shared" si="143"/>
        <v>0</v>
      </c>
      <c r="DH131" s="53" cm="1">
        <f t="array" aca="1" ref="DH131" ca="1">DE131*CELL("contents",$Q131)</f>
        <v>0</v>
      </c>
      <c r="DI131" s="53" cm="1">
        <f t="array" aca="1" ref="DI131" ca="1">DF131*CELL("contents",$Q131)</f>
        <v>0</v>
      </c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>
        <f t="shared" si="144"/>
        <v>0</v>
      </c>
      <c r="DW131" s="51">
        <f t="shared" si="145"/>
        <v>0</v>
      </c>
      <c r="DX131" s="53">
        <f>IF($G131="Labor Hours",DJ131*$K131*(1+$M131)*$ET131,DJ131)</f>
        <v>0</v>
      </c>
      <c r="DY131" s="53">
        <f>IF($G131="Labor Hours",DK131*$K131*(1+$M131)*$ET131,DK131)</f>
        <v>0</v>
      </c>
      <c r="DZ131" s="53">
        <f>IF($G131="Labor Hours",DL131*$K131*(1+$M131)*$ET131,DL131)</f>
        <v>0</v>
      </c>
      <c r="EA131" s="53">
        <f>IF($G131="Labor Hours",DM131*$K131*(1+$M131)*$ET131,DM131)</f>
        <v>0</v>
      </c>
      <c r="EB131" s="53">
        <f>IF($G131="Labor Hours",DN131*$K131*(1+$M131)*$ET131,DN131)</f>
        <v>0</v>
      </c>
      <c r="EC131" s="53">
        <f>IF($G131="Labor Hours",DO131*$K131*(1+$M131)*$ET131,DO131)</f>
        <v>0</v>
      </c>
      <c r="ED131" s="53">
        <f>IF($G131="Labor Hours",DP131*$K131*(1+$M131)*$ET131,DP131)</f>
        <v>0</v>
      </c>
      <c r="EE131" s="53">
        <f>IF($G131="Labor Hours",DQ131*$K131*(1+$M131)*$ET131,DQ131)</f>
        <v>0</v>
      </c>
      <c r="EF131" s="53">
        <f>IF($G131="Labor Hours",DR131*$K131*(1+$M131)*$ET131,DR131)</f>
        <v>0</v>
      </c>
      <c r="EG131" s="53">
        <f>IF($G131="Labor Hours",DS131*$K131*(1+$M131)*$ET131,DS131)</f>
        <v>0</v>
      </c>
      <c r="EH131" s="53">
        <f>IF($G131="Labor Hours",DT131*$K131*(1+$M131)*$ET131,DT131)</f>
        <v>0</v>
      </c>
      <c r="EI131" s="53">
        <f>IF($G131="Labor Hours",DU131*$K131*(1+$M131)*$ET131,DU131)</f>
        <v>0</v>
      </c>
      <c r="EJ131" s="10">
        <f t="shared" si="146"/>
        <v>0</v>
      </c>
      <c r="EK131" s="54">
        <f t="shared" si="147"/>
        <v>0</v>
      </c>
      <c r="EL131" s="10">
        <f t="shared" si="148"/>
        <v>0</v>
      </c>
      <c r="EM131" s="53" cm="1">
        <f t="array" aca="1" ref="EM131" ca="1">EJ131*CELL("contents",$Q131)</f>
        <v>0</v>
      </c>
      <c r="EN131" s="53" cm="1">
        <f t="array" aca="1" ref="EN131" ca="1">EK131*CELL("contents",$Q131)</f>
        <v>0</v>
      </c>
      <c r="EO131" s="11">
        <f t="shared" si="149"/>
        <v>18795.600000000002</v>
      </c>
      <c r="EP131" s="2">
        <v>1</v>
      </c>
      <c r="EQ131" s="2">
        <f t="shared" ref="EQ131:ET131" si="202">EP131*1.0215</f>
        <v>1.0215000000000001</v>
      </c>
      <c r="ER131" s="2">
        <f t="shared" si="202"/>
        <v>1.0434622500000001</v>
      </c>
      <c r="ES131" s="2">
        <f t="shared" si="202"/>
        <v>1.0658966883750003</v>
      </c>
      <c r="ET131" s="2">
        <f t="shared" si="202"/>
        <v>1.0888134671750629</v>
      </c>
      <c r="EU131" s="53">
        <f>IF($G131="Labor Hours",$K131*$AG131*EQ131,0)</f>
        <v>18795.600000000002</v>
      </c>
      <c r="EV131" s="53">
        <f t="shared" si="151"/>
        <v>0</v>
      </c>
      <c r="EW131" s="69">
        <f>IF($G131="Labor Hours",$K131*$CQ131*ES131,0)</f>
        <v>0</v>
      </c>
      <c r="EX131" s="69">
        <f>IF($G131="Labor Hours",$K131*$DV131*ET131,0)</f>
        <v>0</v>
      </c>
      <c r="EY131" s="9">
        <f t="shared" si="153"/>
        <v>0</v>
      </c>
      <c r="EZ131" s="9">
        <f t="shared" si="128"/>
        <v>0</v>
      </c>
      <c r="FA131" s="9">
        <f t="shared" si="129"/>
        <v>0</v>
      </c>
      <c r="FB131" s="9">
        <f t="shared" si="130"/>
        <v>0</v>
      </c>
      <c r="FC131" t="s">
        <v>1536</v>
      </c>
    </row>
    <row r="132" spans="1:159" x14ac:dyDescent="0.25">
      <c r="A132" s="2">
        <v>1.2</v>
      </c>
      <c r="B132" s="2" t="s">
        <v>411</v>
      </c>
      <c r="C132" s="4" t="s">
        <v>157</v>
      </c>
      <c r="D132" s="2" t="s">
        <v>412</v>
      </c>
      <c r="E132" s="33" t="s">
        <v>413</v>
      </c>
      <c r="F132" s="2"/>
      <c r="G132" s="4" t="s">
        <v>347</v>
      </c>
      <c r="H132" s="6" t="s">
        <v>347</v>
      </c>
      <c r="I132" s="4"/>
      <c r="J132" s="4" t="s">
        <v>154</v>
      </c>
      <c r="K132" s="75"/>
      <c r="L132" s="80">
        <v>1</v>
      </c>
      <c r="M132" s="57">
        <v>0</v>
      </c>
      <c r="N132" s="86">
        <v>0.53</v>
      </c>
      <c r="O132" s="6" t="s">
        <v>155</v>
      </c>
      <c r="P132" s="2" t="s">
        <v>352</v>
      </c>
      <c r="Q132" s="216">
        <f>VLOOKUP(P132,Contingencies!$A$2:$D$7,4,FALSE)</f>
        <v>0.2</v>
      </c>
      <c r="R132" s="53">
        <f>Q132*EO132</f>
        <v>1682.6000000000001</v>
      </c>
      <c r="S132" s="67">
        <f t="shared" si="201"/>
        <v>0</v>
      </c>
      <c r="T132" s="4"/>
      <c r="U132" s="2"/>
      <c r="V132" s="2"/>
      <c r="W132" s="2"/>
      <c r="X132" s="2"/>
      <c r="Y132" s="2"/>
      <c r="Z132" s="4">
        <v>8413</v>
      </c>
      <c r="AA132" s="4"/>
      <c r="AB132" s="4"/>
      <c r="AC132" s="2"/>
      <c r="AD132" s="2"/>
      <c r="AE132" s="2"/>
      <c r="AF132" s="2"/>
      <c r="AG132" s="2">
        <f>IF(G132="Labor Hours",SUM(U132:AF132),0)</f>
        <v>0</v>
      </c>
      <c r="AH132" s="51">
        <f t="shared" si="131"/>
        <v>0</v>
      </c>
      <c r="AI132" s="53">
        <f>IF($G132="Labor Hours",U132*$K132*(1+$M132)*$EQ132,U132)</f>
        <v>0</v>
      </c>
      <c r="AJ132" s="53">
        <f>IF($G132="Labor Hours",V132*$K132*(1+$M132)*$EQ132,V132)</f>
        <v>0</v>
      </c>
      <c r="AK132" s="53">
        <f>IF($G132="Labor Hours",W132*$K132*(1+$M132)*$EQ132,W132)</f>
        <v>0</v>
      </c>
      <c r="AL132" s="53">
        <f>IF($G132="Labor Hours",X132*$K132*(1+$M132)*$EQ132,X132)</f>
        <v>0</v>
      </c>
      <c r="AM132" s="53">
        <f>IF($G132="Labor Hours",Y132*$K132*(1+$M132)*$EQ132,Y132)</f>
        <v>0</v>
      </c>
      <c r="AN132" s="53">
        <f>IF($G132="Labor Hours",Z132*$K132*(1+$M132)*$EQ132,Z132)</f>
        <v>8413</v>
      </c>
      <c r="AO132" s="53">
        <f>IF($G132="Labor Hours",AA132*$K132*(1+$M132)*$EQ132,AA132)</f>
        <v>0</v>
      </c>
      <c r="AP132" s="53">
        <f>IF($G132="Labor Hours",AB132*$K132*(1+$M132)*$EQ132,AB132)</f>
        <v>0</v>
      </c>
      <c r="AQ132" s="53">
        <f>IF($G132="Labor Hours",AC132*$K132*(1+$M132)*$EQ132,AC132)</f>
        <v>0</v>
      </c>
      <c r="AR132" s="53">
        <f>IF($G132="Labor Hours",AD132*$K132*(1+$M132)*$EQ132,AD132)</f>
        <v>0</v>
      </c>
      <c r="AS132" s="53">
        <f>IF($G132="Labor Hours",AE132*$K132*(1+$M132)*$EQ132,AE132)</f>
        <v>0</v>
      </c>
      <c r="AT132" s="53">
        <f>IF($G132="Labor Hours",AF132*$K132*(1+$M132)*$EQ132,AF132)</f>
        <v>0</v>
      </c>
      <c r="AU132" s="10">
        <f t="shared" si="132"/>
        <v>8413</v>
      </c>
      <c r="AV132" s="54">
        <f>IF(G132="CapEx",0,AU132*N132)</f>
        <v>0</v>
      </c>
      <c r="AW132" s="10">
        <f t="shared" si="133"/>
        <v>8413</v>
      </c>
      <c r="AX132" s="53" cm="1">
        <f t="array" aca="1" ref="AX132" ca="1">AU132*CELL("contents",$Q132)</f>
        <v>1682.6000000000001</v>
      </c>
      <c r="AY132" s="53" cm="1">
        <f t="array" aca="1" ref="AY132" ca="1">AV132*CELL("contents",$Q132)</f>
        <v>0</v>
      </c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>
        <f t="shared" si="134"/>
        <v>0</v>
      </c>
      <c r="BM132" s="51">
        <f t="shared" si="135"/>
        <v>0</v>
      </c>
      <c r="BN132" s="53">
        <f>IF($G132="Labor Hours",AZ132*$K132*(1+$M132)*$ER132,AZ132)</f>
        <v>0</v>
      </c>
      <c r="BO132" s="53">
        <f>IF($G132="Labor Hours",BA132*$K132*(1+$M132)*$ER132,BA132)</f>
        <v>0</v>
      </c>
      <c r="BP132" s="53">
        <f>IF($G132="Labor Hours",BB132*$K132*(1+$M132)*$ER132,BB132)</f>
        <v>0</v>
      </c>
      <c r="BQ132" s="53">
        <f>IF($G132="Labor Hours",BC132*$K132*(1+$M132)*$ER132,BC132)</f>
        <v>0</v>
      </c>
      <c r="BR132" s="53">
        <f>IF($G132="Labor Hours",BD132*$K132*(1+$M132)*$ER132,BD132)</f>
        <v>0</v>
      </c>
      <c r="BS132" s="53">
        <f>IF($G132="Labor Hours",BE132*$K132*(1+$M132)*$ER132,BE132)</f>
        <v>0</v>
      </c>
      <c r="BT132" s="53">
        <f>IF($G132="Labor Hours",BF132*$K132*(1+$M132)*$ER132,BF132)</f>
        <v>0</v>
      </c>
      <c r="BU132" s="53">
        <f>IF($G132="Labor Hours",BG132*$K132*(1+$M132)*$ER132,BG132)</f>
        <v>0</v>
      </c>
      <c r="BV132" s="53">
        <f>IF($G132="Labor Hours",BH132*$K132*(1+$M132)*$ER132,BH132)</f>
        <v>0</v>
      </c>
      <c r="BW132" s="53">
        <f>IF($G132="Labor Hours",BI132*$K132*(1+$M132)*$ER132,BI132)</f>
        <v>0</v>
      </c>
      <c r="BX132" s="53">
        <f>IF($G132="Labor Hours",BJ132*$K132*(1+$M132)*$ER132,BJ132)</f>
        <v>0</v>
      </c>
      <c r="BY132" s="53">
        <f>IF($G132="Labor Hours",BK132*$K132*(1+$M132)*$ER132,BK132)</f>
        <v>0</v>
      </c>
      <c r="BZ132" s="10">
        <f t="shared" si="136"/>
        <v>0</v>
      </c>
      <c r="CA132" s="54">
        <f t="shared" si="137"/>
        <v>0</v>
      </c>
      <c r="CB132" s="10">
        <f t="shared" si="138"/>
        <v>0</v>
      </c>
      <c r="CC132" s="53" cm="1">
        <f t="array" aca="1" ref="CC132" ca="1">BZ132*CELL("contents",$Q132)</f>
        <v>0</v>
      </c>
      <c r="CD132" s="53" cm="1">
        <f t="array" aca="1" ref="CD132" ca="1">CA132*CELL("contents",$Q132)</f>
        <v>0</v>
      </c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>
        <f t="shared" si="139"/>
        <v>0</v>
      </c>
      <c r="CR132" s="51">
        <f t="shared" si="140"/>
        <v>0</v>
      </c>
      <c r="CS132" s="53">
        <f>IF($G132="Labor Hours",CE132*$K132*(1+$M132)*$ES132,CE132)</f>
        <v>0</v>
      </c>
      <c r="CT132" s="53">
        <f>IF($G132="Labor Hours",CF132*$K132*(1+$M132)*$ES132,CF132)</f>
        <v>0</v>
      </c>
      <c r="CU132" s="53">
        <f>IF($G132="Labor Hours",CG132*$K132*(1+$M132)*$ES132,CG132)</f>
        <v>0</v>
      </c>
      <c r="CV132" s="53">
        <f>IF($G132="Labor Hours",CH132*$K132*(1+$M132)*$ES132,CH132)</f>
        <v>0</v>
      </c>
      <c r="CW132" s="53">
        <f>IF($G132="Labor Hours",CI132*$K132*(1+$M132)*$ES132,CI132)</f>
        <v>0</v>
      </c>
      <c r="CX132" s="53">
        <f>IF($G132="Labor Hours",CJ132*$K132*(1+$M132)*$ES132,CJ132)</f>
        <v>0</v>
      </c>
      <c r="CY132" s="53">
        <f>IF($G132="Labor Hours",CK132*$K132*(1+$M132)*$ES132,CK132)</f>
        <v>0</v>
      </c>
      <c r="CZ132" s="53">
        <f>IF($G132="Labor Hours",CL132*$K132*(1+$M132)*$ES132,CL132)</f>
        <v>0</v>
      </c>
      <c r="DA132" s="53">
        <f>IF($G132="Labor Hours",CM132*$K132*(1+$M132)*$ES132,CM132)</f>
        <v>0</v>
      </c>
      <c r="DB132" s="53">
        <f>IF($G132="Labor Hours",CN132*$K132*(1+$M132)*$ES132,CN132)</f>
        <v>0</v>
      </c>
      <c r="DC132" s="53">
        <f>IF($G132="Labor Hours",CO132*$K132*(1+$M132)*$ES132,CO132)</f>
        <v>0</v>
      </c>
      <c r="DD132" s="53">
        <f>IF($G132="Labor Hours",CP132*$K132*(1+$M132)*$ES132,CP132)</f>
        <v>0</v>
      </c>
      <c r="DE132" s="10">
        <f t="shared" si="141"/>
        <v>0</v>
      </c>
      <c r="DF132" s="54">
        <f t="shared" si="142"/>
        <v>0</v>
      </c>
      <c r="DG132" s="10">
        <f t="shared" si="143"/>
        <v>0</v>
      </c>
      <c r="DH132" s="53" cm="1">
        <f t="array" aca="1" ref="DH132" ca="1">DE132*CELL("contents",$Q132)</f>
        <v>0</v>
      </c>
      <c r="DI132" s="53" cm="1">
        <f t="array" aca="1" ref="DI132" ca="1">DF132*CELL("contents",$Q132)</f>
        <v>0</v>
      </c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>
        <f t="shared" si="144"/>
        <v>0</v>
      </c>
      <c r="DW132" s="51">
        <f t="shared" si="145"/>
        <v>0</v>
      </c>
      <c r="DX132" s="53">
        <f>IF($G132="Labor Hours",DJ132*$K132*(1+$M132)*$ET132,DJ132)</f>
        <v>0</v>
      </c>
      <c r="DY132" s="53">
        <f>IF($G132="Labor Hours",DK132*$K132*(1+$M132)*$ET132,DK132)</f>
        <v>0</v>
      </c>
      <c r="DZ132" s="53">
        <f>IF($G132="Labor Hours",DL132*$K132*(1+$M132)*$ET132,DL132)</f>
        <v>0</v>
      </c>
      <c r="EA132" s="53">
        <f>IF($G132="Labor Hours",DM132*$K132*(1+$M132)*$ET132,DM132)</f>
        <v>0</v>
      </c>
      <c r="EB132" s="53">
        <f>IF($G132="Labor Hours",DN132*$K132*(1+$M132)*$ET132,DN132)</f>
        <v>0</v>
      </c>
      <c r="EC132" s="53">
        <f>IF($G132="Labor Hours",DO132*$K132*(1+$M132)*$ET132,DO132)</f>
        <v>0</v>
      </c>
      <c r="ED132" s="53">
        <f>IF($G132="Labor Hours",DP132*$K132*(1+$M132)*$ET132,DP132)</f>
        <v>0</v>
      </c>
      <c r="EE132" s="53">
        <f>IF($G132="Labor Hours",DQ132*$K132*(1+$M132)*$ET132,DQ132)</f>
        <v>0</v>
      </c>
      <c r="EF132" s="53">
        <f>IF($G132="Labor Hours",DR132*$K132*(1+$M132)*$ET132,DR132)</f>
        <v>0</v>
      </c>
      <c r="EG132" s="53">
        <f>IF($G132="Labor Hours",DS132*$K132*(1+$M132)*$ET132,DS132)</f>
        <v>0</v>
      </c>
      <c r="EH132" s="53">
        <f>IF($G132="Labor Hours",DT132*$K132*(1+$M132)*$ET132,DT132)</f>
        <v>0</v>
      </c>
      <c r="EI132" s="53">
        <f>IF($G132="Labor Hours",DU132*$K132*(1+$M132)*$ET132,DU132)</f>
        <v>0</v>
      </c>
      <c r="EJ132" s="10">
        <f t="shared" si="146"/>
        <v>0</v>
      </c>
      <c r="EK132" s="54">
        <f t="shared" si="147"/>
        <v>0</v>
      </c>
      <c r="EL132" s="10">
        <f t="shared" si="148"/>
        <v>0</v>
      </c>
      <c r="EM132" s="53" cm="1">
        <f t="array" aca="1" ref="EM132" ca="1">EJ132*CELL("contents",$Q132)</f>
        <v>0</v>
      </c>
      <c r="EN132" s="53" cm="1">
        <f t="array" aca="1" ref="EN132" ca="1">EK132*CELL("contents",$Q132)</f>
        <v>0</v>
      </c>
      <c r="EO132" s="11">
        <f t="shared" si="149"/>
        <v>8413</v>
      </c>
      <c r="EP132" s="2">
        <v>1</v>
      </c>
      <c r="EQ132" s="2">
        <f t="shared" ref="EQ132:ET132" si="203">EP132*1.0215</f>
        <v>1.0215000000000001</v>
      </c>
      <c r="ER132" s="2">
        <f t="shared" si="203"/>
        <v>1.0434622500000001</v>
      </c>
      <c r="ES132" s="2">
        <f t="shared" si="203"/>
        <v>1.0658966883750003</v>
      </c>
      <c r="ET132" s="2">
        <f t="shared" si="203"/>
        <v>1.0888134671750629</v>
      </c>
      <c r="EU132" s="53">
        <f>IF($G132="Labor Hours",$K132*$AG132*EQ132,0)</f>
        <v>0</v>
      </c>
      <c r="EV132" s="53">
        <f t="shared" si="151"/>
        <v>0</v>
      </c>
      <c r="EW132" s="69">
        <f>IF($G132="Labor Hours",$K132*$CQ132*ES132,0)</f>
        <v>0</v>
      </c>
      <c r="EX132" s="69">
        <f>IF($G132="Labor Hours",$K132*$DV132*ET132,0)</f>
        <v>0</v>
      </c>
      <c r="EY132" s="9">
        <f t="shared" si="153"/>
        <v>0</v>
      </c>
      <c r="EZ132" s="9">
        <f t="shared" si="128"/>
        <v>0</v>
      </c>
      <c r="FA132" s="9">
        <f t="shared" si="129"/>
        <v>0</v>
      </c>
      <c r="FB132" s="9">
        <f t="shared" si="130"/>
        <v>0</v>
      </c>
      <c r="FC132" t="s">
        <v>1536</v>
      </c>
    </row>
    <row r="133" spans="1:159" ht="25.5" x14ac:dyDescent="0.25">
      <c r="A133" s="2">
        <v>1.2</v>
      </c>
      <c r="B133" s="2" t="s">
        <v>414</v>
      </c>
      <c r="C133" s="4" t="s">
        <v>157</v>
      </c>
      <c r="D133" s="2" t="s">
        <v>415</v>
      </c>
      <c r="E133" s="33" t="s">
        <v>416</v>
      </c>
      <c r="F133" s="2"/>
      <c r="G133" s="4" t="s">
        <v>151</v>
      </c>
      <c r="H133" s="6" t="s">
        <v>163</v>
      </c>
      <c r="I133" s="4" t="s">
        <v>159</v>
      </c>
      <c r="J133" s="7" t="s">
        <v>154</v>
      </c>
      <c r="K133" s="75">
        <v>115</v>
      </c>
      <c r="L133" s="81">
        <v>115</v>
      </c>
      <c r="M133" s="57">
        <v>0</v>
      </c>
      <c r="N133" s="86">
        <v>0</v>
      </c>
      <c r="O133" s="6" t="s">
        <v>155</v>
      </c>
      <c r="P133" s="2" t="s">
        <v>352</v>
      </c>
      <c r="Q133" s="216">
        <f>VLOOKUP(P133,Contingencies!$A$2:$D$7,4,FALSE)</f>
        <v>0.2</v>
      </c>
      <c r="R133" s="53">
        <f>Q133*EO133</f>
        <v>1919.9705400000003</v>
      </c>
      <c r="S133" s="67">
        <f t="shared" si="201"/>
        <v>0</v>
      </c>
      <c r="T133" s="4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f>IF(G133="Labor Hours",SUM(U133:AF133),0)</f>
        <v>0</v>
      </c>
      <c r="AH133" s="51">
        <f t="shared" si="131"/>
        <v>0</v>
      </c>
      <c r="AI133" s="53">
        <f>IF($G133="Labor Hours",U133*$K133*(1+$M133)*$EQ133,U133)</f>
        <v>0</v>
      </c>
      <c r="AJ133" s="53">
        <f>IF($G133="Labor Hours",V133*$K133*(1+$M133)*$EQ133,V133)</f>
        <v>0</v>
      </c>
      <c r="AK133" s="53">
        <f>IF($G133="Labor Hours",W133*$K133*(1+$M133)*$EQ133,W133)</f>
        <v>0</v>
      </c>
      <c r="AL133" s="53">
        <f>IF($G133="Labor Hours",X133*$K133*(1+$M133)*$EQ133,X133)</f>
        <v>0</v>
      </c>
      <c r="AM133" s="53">
        <f>IF($G133="Labor Hours",Y133*$K133*(1+$M133)*$EQ133,Y133)</f>
        <v>0</v>
      </c>
      <c r="AN133" s="53">
        <f>IF($G133="Labor Hours",Z133*$K133*(1+$M133)*$EQ133,Z133)</f>
        <v>0</v>
      </c>
      <c r="AO133" s="53">
        <f>IF($G133="Labor Hours",AA133*$K133*(1+$M133)*$EQ133,AA133)</f>
        <v>0</v>
      </c>
      <c r="AP133" s="53">
        <f>IF($G133="Labor Hours",AB133*$K133*(1+$M133)*$EQ133,AB133)</f>
        <v>0</v>
      </c>
      <c r="AQ133" s="53">
        <f>IF($G133="Labor Hours",AC133*$K133*(1+$M133)*$EQ133,AC133)</f>
        <v>0</v>
      </c>
      <c r="AR133" s="53">
        <f>IF($G133="Labor Hours",AD133*$K133*(1+$M133)*$EQ133,AD133)</f>
        <v>0</v>
      </c>
      <c r="AS133" s="53">
        <f>IF($G133="Labor Hours",AE133*$K133*(1+$M133)*$EQ133,AE133)</f>
        <v>0</v>
      </c>
      <c r="AT133" s="53">
        <f>IF($G133="Labor Hours",AF133*$K133*(1+$M133)*$EQ133,AF133)</f>
        <v>0</v>
      </c>
      <c r="AU133" s="10">
        <f t="shared" si="132"/>
        <v>0</v>
      </c>
      <c r="AV133" s="54">
        <f>IF(G133="CapEx",0,AU133*N133)</f>
        <v>0</v>
      </c>
      <c r="AW133" s="10">
        <f t="shared" si="133"/>
        <v>0</v>
      </c>
      <c r="AX133" s="53" cm="1">
        <f t="array" aca="1" ref="AX133" ca="1">AU133*CELL("contents",$Q133)</f>
        <v>0</v>
      </c>
      <c r="AY133" s="53" cm="1">
        <f t="array" aca="1" ref="AY133" ca="1">AV133*CELL("contents",$Q133)</f>
        <v>0</v>
      </c>
      <c r="AZ133" s="2"/>
      <c r="BA133" s="2"/>
      <c r="BB133" s="2"/>
      <c r="BC133" s="2"/>
      <c r="BD133" s="2"/>
      <c r="BE133" s="4">
        <v>80</v>
      </c>
      <c r="BF133" s="4"/>
      <c r="BG133" s="2"/>
      <c r="BH133" s="2"/>
      <c r="BI133" s="2"/>
      <c r="BJ133" s="2"/>
      <c r="BK133" s="2"/>
      <c r="BL133" s="2">
        <f t="shared" si="134"/>
        <v>80</v>
      </c>
      <c r="BM133" s="51">
        <f t="shared" si="135"/>
        <v>0.53333333333333333</v>
      </c>
      <c r="BN133" s="53">
        <f>IF($G133="Labor Hours",AZ133*$K133*(1+$M133)*$ER133,AZ133)</f>
        <v>0</v>
      </c>
      <c r="BO133" s="53">
        <f>IF($G133="Labor Hours",BA133*$K133*(1+$M133)*$ER133,BA133)</f>
        <v>0</v>
      </c>
      <c r="BP133" s="53">
        <f>IF($G133="Labor Hours",BB133*$K133*(1+$M133)*$ER133,BB133)</f>
        <v>0</v>
      </c>
      <c r="BQ133" s="53">
        <f>IF($G133="Labor Hours",BC133*$K133*(1+$M133)*$ER133,BC133)</f>
        <v>0</v>
      </c>
      <c r="BR133" s="53">
        <f>IF($G133="Labor Hours",BD133*$K133*(1+$M133)*$ER133,BD133)</f>
        <v>0</v>
      </c>
      <c r="BS133" s="53">
        <f>IF($G133="Labor Hours",BE133*$K133*(1+$M133)*$ER133,BE133)</f>
        <v>9599.8527000000013</v>
      </c>
      <c r="BT133" s="53">
        <f>IF($G133="Labor Hours",BF133*$K133*(1+$M133)*$ER133,BF133)</f>
        <v>0</v>
      </c>
      <c r="BU133" s="53">
        <f>IF($G133="Labor Hours",BG133*$K133*(1+$M133)*$ER133,BG133)</f>
        <v>0</v>
      </c>
      <c r="BV133" s="53">
        <f>IF($G133="Labor Hours",BH133*$K133*(1+$M133)*$ER133,BH133)</f>
        <v>0</v>
      </c>
      <c r="BW133" s="53">
        <f>IF($G133="Labor Hours",BI133*$K133*(1+$M133)*$ER133,BI133)</f>
        <v>0</v>
      </c>
      <c r="BX133" s="53">
        <f>IF($G133="Labor Hours",BJ133*$K133*(1+$M133)*$ER133,BJ133)</f>
        <v>0</v>
      </c>
      <c r="BY133" s="53">
        <f>IF($G133="Labor Hours",BK133*$K133*(1+$M133)*$ER133,BK133)</f>
        <v>0</v>
      </c>
      <c r="BZ133" s="10">
        <f t="shared" si="136"/>
        <v>9599.8527000000013</v>
      </c>
      <c r="CA133" s="54">
        <f t="shared" si="137"/>
        <v>0</v>
      </c>
      <c r="CB133" s="10">
        <f t="shared" si="138"/>
        <v>9599.8527000000013</v>
      </c>
      <c r="CC133" s="53" cm="1">
        <f t="array" aca="1" ref="CC133" ca="1">BZ133*CELL("contents",$Q133)</f>
        <v>1919.9705400000003</v>
      </c>
      <c r="CD133" s="53" cm="1">
        <f t="array" aca="1" ref="CD133" ca="1">CA133*CELL("contents",$Q133)</f>
        <v>0</v>
      </c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>
        <f t="shared" si="139"/>
        <v>0</v>
      </c>
      <c r="CR133" s="51">
        <f t="shared" si="140"/>
        <v>0</v>
      </c>
      <c r="CS133" s="53">
        <f>IF($G133="Labor Hours",CE133*$K133*(1+$M133)*$ES133,CE133)</f>
        <v>0</v>
      </c>
      <c r="CT133" s="53">
        <f>IF($G133="Labor Hours",CF133*$K133*(1+$M133)*$ES133,CF133)</f>
        <v>0</v>
      </c>
      <c r="CU133" s="53">
        <f>IF($G133="Labor Hours",CG133*$K133*(1+$M133)*$ES133,CG133)</f>
        <v>0</v>
      </c>
      <c r="CV133" s="53">
        <f>IF($G133="Labor Hours",CH133*$K133*(1+$M133)*$ES133,CH133)</f>
        <v>0</v>
      </c>
      <c r="CW133" s="53">
        <f>IF($G133="Labor Hours",CI133*$K133*(1+$M133)*$ES133,CI133)</f>
        <v>0</v>
      </c>
      <c r="CX133" s="53">
        <f>IF($G133="Labor Hours",CJ133*$K133*(1+$M133)*$ES133,CJ133)</f>
        <v>0</v>
      </c>
      <c r="CY133" s="53">
        <f>IF($G133="Labor Hours",CK133*$K133*(1+$M133)*$ES133,CK133)</f>
        <v>0</v>
      </c>
      <c r="CZ133" s="53">
        <f>IF($G133="Labor Hours",CL133*$K133*(1+$M133)*$ES133,CL133)</f>
        <v>0</v>
      </c>
      <c r="DA133" s="53">
        <f>IF($G133="Labor Hours",CM133*$K133*(1+$M133)*$ES133,CM133)</f>
        <v>0</v>
      </c>
      <c r="DB133" s="53">
        <f>IF($G133="Labor Hours",CN133*$K133*(1+$M133)*$ES133,CN133)</f>
        <v>0</v>
      </c>
      <c r="DC133" s="53">
        <f>IF($G133="Labor Hours",CO133*$K133*(1+$M133)*$ES133,CO133)</f>
        <v>0</v>
      </c>
      <c r="DD133" s="53">
        <f>IF($G133="Labor Hours",CP133*$K133*(1+$M133)*$ES133,CP133)</f>
        <v>0</v>
      </c>
      <c r="DE133" s="10">
        <f t="shared" si="141"/>
        <v>0</v>
      </c>
      <c r="DF133" s="54">
        <f t="shared" si="142"/>
        <v>0</v>
      </c>
      <c r="DG133" s="10">
        <f t="shared" si="143"/>
        <v>0</v>
      </c>
      <c r="DH133" s="53" cm="1">
        <f t="array" aca="1" ref="DH133" ca="1">DE133*CELL("contents",$Q133)</f>
        <v>0</v>
      </c>
      <c r="DI133" s="53" cm="1">
        <f t="array" aca="1" ref="DI133" ca="1">DF133*CELL("contents",$Q133)</f>
        <v>0</v>
      </c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>
        <f t="shared" si="144"/>
        <v>0</v>
      </c>
      <c r="DW133" s="51">
        <f t="shared" si="145"/>
        <v>0</v>
      </c>
      <c r="DX133" s="53">
        <f>IF($G133="Labor Hours",DJ133*$K133*(1+$M133)*$ET133,DJ133)</f>
        <v>0</v>
      </c>
      <c r="DY133" s="53">
        <f>IF($G133="Labor Hours",DK133*$K133*(1+$M133)*$ET133,DK133)</f>
        <v>0</v>
      </c>
      <c r="DZ133" s="53">
        <f>IF($G133="Labor Hours",DL133*$K133*(1+$M133)*$ET133,DL133)</f>
        <v>0</v>
      </c>
      <c r="EA133" s="53">
        <f>IF($G133="Labor Hours",DM133*$K133*(1+$M133)*$ET133,DM133)</f>
        <v>0</v>
      </c>
      <c r="EB133" s="53">
        <f>IF($G133="Labor Hours",DN133*$K133*(1+$M133)*$ET133,DN133)</f>
        <v>0</v>
      </c>
      <c r="EC133" s="53">
        <f>IF($G133="Labor Hours",DO133*$K133*(1+$M133)*$ET133,DO133)</f>
        <v>0</v>
      </c>
      <c r="ED133" s="53">
        <f>IF($G133="Labor Hours",DP133*$K133*(1+$M133)*$ET133,DP133)</f>
        <v>0</v>
      </c>
      <c r="EE133" s="53">
        <f>IF($G133="Labor Hours",DQ133*$K133*(1+$M133)*$ET133,DQ133)</f>
        <v>0</v>
      </c>
      <c r="EF133" s="53">
        <f>IF($G133="Labor Hours",DR133*$K133*(1+$M133)*$ET133,DR133)</f>
        <v>0</v>
      </c>
      <c r="EG133" s="53">
        <f>IF($G133="Labor Hours",DS133*$K133*(1+$M133)*$ET133,DS133)</f>
        <v>0</v>
      </c>
      <c r="EH133" s="53">
        <f>IF($G133="Labor Hours",DT133*$K133*(1+$M133)*$ET133,DT133)</f>
        <v>0</v>
      </c>
      <c r="EI133" s="53">
        <f>IF($G133="Labor Hours",DU133*$K133*(1+$M133)*$ET133,DU133)</f>
        <v>0</v>
      </c>
      <c r="EJ133" s="10">
        <f t="shared" si="146"/>
        <v>0</v>
      </c>
      <c r="EK133" s="54">
        <f t="shared" si="147"/>
        <v>0</v>
      </c>
      <c r="EL133" s="10">
        <f t="shared" si="148"/>
        <v>0</v>
      </c>
      <c r="EM133" s="53" cm="1">
        <f t="array" aca="1" ref="EM133" ca="1">EJ133*CELL("contents",$Q133)</f>
        <v>0</v>
      </c>
      <c r="EN133" s="53" cm="1">
        <f t="array" aca="1" ref="EN133" ca="1">EK133*CELL("contents",$Q133)</f>
        <v>0</v>
      </c>
      <c r="EO133" s="11">
        <f t="shared" si="149"/>
        <v>9599.8527000000013</v>
      </c>
      <c r="EP133" s="2">
        <v>1</v>
      </c>
      <c r="EQ133" s="2">
        <f t="shared" ref="EQ133:ET133" si="204">EP133*1.0215</f>
        <v>1.0215000000000001</v>
      </c>
      <c r="ER133" s="2">
        <f t="shared" si="204"/>
        <v>1.0434622500000001</v>
      </c>
      <c r="ES133" s="2">
        <f t="shared" si="204"/>
        <v>1.0658966883750003</v>
      </c>
      <c r="ET133" s="2">
        <f t="shared" si="204"/>
        <v>1.0888134671750629</v>
      </c>
      <c r="EU133" s="53">
        <f>IF($G133="Labor Hours",$K133*$AG133*EQ133,0)</f>
        <v>0</v>
      </c>
      <c r="EV133" s="53">
        <f t="shared" si="151"/>
        <v>9599.8527000000013</v>
      </c>
      <c r="EW133" s="69">
        <f>IF($G133="Labor Hours",$K133*$CQ133*ES133,0)</f>
        <v>0</v>
      </c>
      <c r="EX133" s="69">
        <f>IF($G133="Labor Hours",$K133*$DV133*ET133,0)</f>
        <v>0</v>
      </c>
      <c r="EY133" s="9">
        <f t="shared" si="153"/>
        <v>0</v>
      </c>
      <c r="EZ133" s="9">
        <f t="shared" si="128"/>
        <v>0</v>
      </c>
      <c r="FA133" s="9">
        <f t="shared" si="129"/>
        <v>0</v>
      </c>
      <c r="FB133" s="9">
        <f t="shared" si="130"/>
        <v>0</v>
      </c>
      <c r="FC133" t="s">
        <v>1536</v>
      </c>
    </row>
    <row r="134" spans="1:159" ht="25.5" x14ac:dyDescent="0.25">
      <c r="A134" s="2">
        <v>1.2</v>
      </c>
      <c r="B134" s="2" t="s">
        <v>414</v>
      </c>
      <c r="C134" s="4" t="s">
        <v>157</v>
      </c>
      <c r="D134" s="2" t="s">
        <v>415</v>
      </c>
      <c r="E134" s="33" t="s">
        <v>416</v>
      </c>
      <c r="F134" s="2"/>
      <c r="G134" s="4" t="s">
        <v>151</v>
      </c>
      <c r="H134" s="6" t="s">
        <v>163</v>
      </c>
      <c r="I134" s="4" t="s">
        <v>269</v>
      </c>
      <c r="J134" s="7" t="s">
        <v>154</v>
      </c>
      <c r="K134" s="75">
        <v>77</v>
      </c>
      <c r="L134" s="81">
        <v>77</v>
      </c>
      <c r="M134" s="57">
        <v>0</v>
      </c>
      <c r="N134" s="86">
        <v>0</v>
      </c>
      <c r="O134" s="6" t="s">
        <v>155</v>
      </c>
      <c r="P134" s="2" t="s">
        <v>352</v>
      </c>
      <c r="Q134" s="216">
        <f>VLOOKUP(P134,Contingencies!$A$2:$D$7,4,FALSE)</f>
        <v>0.2</v>
      </c>
      <c r="R134" s="53">
        <f>Q134*EO134</f>
        <v>642.7727460000001</v>
      </c>
      <c r="S134" s="67">
        <f t="shared" si="201"/>
        <v>0</v>
      </c>
      <c r="T134" s="4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f>IF(G134="Labor Hours",SUM(U134:AF134),0)</f>
        <v>0</v>
      </c>
      <c r="AH134" s="51">
        <f t="shared" si="131"/>
        <v>0</v>
      </c>
      <c r="AI134" s="53">
        <f>IF($G134="Labor Hours",U134*$K134*(1+$M134)*$EQ134,U134)</f>
        <v>0</v>
      </c>
      <c r="AJ134" s="53">
        <f>IF($G134="Labor Hours",V134*$K134*(1+$M134)*$EQ134,V134)</f>
        <v>0</v>
      </c>
      <c r="AK134" s="53">
        <f>IF($G134="Labor Hours",W134*$K134*(1+$M134)*$EQ134,W134)</f>
        <v>0</v>
      </c>
      <c r="AL134" s="53">
        <f>IF($G134="Labor Hours",X134*$K134*(1+$M134)*$EQ134,X134)</f>
        <v>0</v>
      </c>
      <c r="AM134" s="53">
        <f>IF($G134="Labor Hours",Y134*$K134*(1+$M134)*$EQ134,Y134)</f>
        <v>0</v>
      </c>
      <c r="AN134" s="53">
        <f>IF($G134="Labor Hours",Z134*$K134*(1+$M134)*$EQ134,Z134)</f>
        <v>0</v>
      </c>
      <c r="AO134" s="53">
        <f>IF($G134="Labor Hours",AA134*$K134*(1+$M134)*$EQ134,AA134)</f>
        <v>0</v>
      </c>
      <c r="AP134" s="53">
        <f>IF($G134="Labor Hours",AB134*$K134*(1+$M134)*$EQ134,AB134)</f>
        <v>0</v>
      </c>
      <c r="AQ134" s="53">
        <f>IF($G134="Labor Hours",AC134*$K134*(1+$M134)*$EQ134,AC134)</f>
        <v>0</v>
      </c>
      <c r="AR134" s="53">
        <f>IF($G134="Labor Hours",AD134*$K134*(1+$M134)*$EQ134,AD134)</f>
        <v>0</v>
      </c>
      <c r="AS134" s="53">
        <f>IF($G134="Labor Hours",AE134*$K134*(1+$M134)*$EQ134,AE134)</f>
        <v>0</v>
      </c>
      <c r="AT134" s="53">
        <f>IF($G134="Labor Hours",AF134*$K134*(1+$M134)*$EQ134,AF134)</f>
        <v>0</v>
      </c>
      <c r="AU134" s="10">
        <f t="shared" si="132"/>
        <v>0</v>
      </c>
      <c r="AV134" s="54">
        <f>IF(G134="CapEx",0,AU134*N134)</f>
        <v>0</v>
      </c>
      <c r="AW134" s="10">
        <f t="shared" si="133"/>
        <v>0</v>
      </c>
      <c r="AX134" s="53" cm="1">
        <f t="array" aca="1" ref="AX134" ca="1">AU134*CELL("contents",$Q134)</f>
        <v>0</v>
      </c>
      <c r="AY134" s="53" cm="1">
        <f t="array" aca="1" ref="AY134" ca="1">AV134*CELL("contents",$Q134)</f>
        <v>0</v>
      </c>
      <c r="AZ134" s="2"/>
      <c r="BA134" s="2"/>
      <c r="BB134" s="2"/>
      <c r="BC134" s="2"/>
      <c r="BD134" s="2"/>
      <c r="BE134" s="4">
        <v>40</v>
      </c>
      <c r="BF134" s="4"/>
      <c r="BG134" s="2"/>
      <c r="BH134" s="2"/>
      <c r="BI134" s="2"/>
      <c r="BJ134" s="2"/>
      <c r="BK134" s="2"/>
      <c r="BL134" s="2">
        <f t="shared" si="134"/>
        <v>40</v>
      </c>
      <c r="BM134" s="51">
        <f t="shared" si="135"/>
        <v>0.26666666666666666</v>
      </c>
      <c r="BN134" s="53">
        <f>IF($G134="Labor Hours",AZ134*$K134*(1+$M134)*$ER134,AZ134)</f>
        <v>0</v>
      </c>
      <c r="BO134" s="53">
        <f>IF($G134="Labor Hours",BA134*$K134*(1+$M134)*$ER134,BA134)</f>
        <v>0</v>
      </c>
      <c r="BP134" s="53">
        <f>IF($G134="Labor Hours",BB134*$K134*(1+$M134)*$ER134,BB134)</f>
        <v>0</v>
      </c>
      <c r="BQ134" s="53">
        <f>IF($G134="Labor Hours",BC134*$K134*(1+$M134)*$ER134,BC134)</f>
        <v>0</v>
      </c>
      <c r="BR134" s="53">
        <f>IF($G134="Labor Hours",BD134*$K134*(1+$M134)*$ER134,BD134)</f>
        <v>0</v>
      </c>
      <c r="BS134" s="53">
        <f>IF($G134="Labor Hours",BE134*$K134*(1+$M134)*$ER134,BE134)</f>
        <v>3213.8637300000005</v>
      </c>
      <c r="BT134" s="53">
        <f>IF($G134="Labor Hours",BF134*$K134*(1+$M134)*$ER134,BF134)</f>
        <v>0</v>
      </c>
      <c r="BU134" s="53">
        <f>IF($G134="Labor Hours",BG134*$K134*(1+$M134)*$ER134,BG134)</f>
        <v>0</v>
      </c>
      <c r="BV134" s="53">
        <f>IF($G134="Labor Hours",BH134*$K134*(1+$M134)*$ER134,BH134)</f>
        <v>0</v>
      </c>
      <c r="BW134" s="53">
        <f>IF($G134="Labor Hours",BI134*$K134*(1+$M134)*$ER134,BI134)</f>
        <v>0</v>
      </c>
      <c r="BX134" s="53">
        <f>IF($G134="Labor Hours",BJ134*$K134*(1+$M134)*$ER134,BJ134)</f>
        <v>0</v>
      </c>
      <c r="BY134" s="53">
        <f>IF($G134="Labor Hours",BK134*$K134*(1+$M134)*$ER134,BK134)</f>
        <v>0</v>
      </c>
      <c r="BZ134" s="10">
        <f t="shared" si="136"/>
        <v>3213.8637300000005</v>
      </c>
      <c r="CA134" s="54">
        <f t="shared" si="137"/>
        <v>0</v>
      </c>
      <c r="CB134" s="10">
        <f t="shared" si="138"/>
        <v>3213.8637300000005</v>
      </c>
      <c r="CC134" s="53" cm="1">
        <f t="array" aca="1" ref="CC134" ca="1">BZ134*CELL("contents",$Q134)</f>
        <v>642.7727460000001</v>
      </c>
      <c r="CD134" s="53" cm="1">
        <f t="array" aca="1" ref="CD134" ca="1">CA134*CELL("contents",$Q134)</f>
        <v>0</v>
      </c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>
        <f t="shared" si="139"/>
        <v>0</v>
      </c>
      <c r="CR134" s="51">
        <f t="shared" si="140"/>
        <v>0</v>
      </c>
      <c r="CS134" s="53">
        <f>IF($G134="Labor Hours",CE134*$K134*(1+$M134)*$ES134,CE134)</f>
        <v>0</v>
      </c>
      <c r="CT134" s="53">
        <f>IF($G134="Labor Hours",CF134*$K134*(1+$M134)*$ES134,CF134)</f>
        <v>0</v>
      </c>
      <c r="CU134" s="53">
        <f>IF($G134="Labor Hours",CG134*$K134*(1+$M134)*$ES134,CG134)</f>
        <v>0</v>
      </c>
      <c r="CV134" s="53">
        <f>IF($G134="Labor Hours",CH134*$K134*(1+$M134)*$ES134,CH134)</f>
        <v>0</v>
      </c>
      <c r="CW134" s="53">
        <f>IF($G134="Labor Hours",CI134*$K134*(1+$M134)*$ES134,CI134)</f>
        <v>0</v>
      </c>
      <c r="CX134" s="53">
        <f>IF($G134="Labor Hours",CJ134*$K134*(1+$M134)*$ES134,CJ134)</f>
        <v>0</v>
      </c>
      <c r="CY134" s="53">
        <f>IF($G134="Labor Hours",CK134*$K134*(1+$M134)*$ES134,CK134)</f>
        <v>0</v>
      </c>
      <c r="CZ134" s="53">
        <f>IF($G134="Labor Hours",CL134*$K134*(1+$M134)*$ES134,CL134)</f>
        <v>0</v>
      </c>
      <c r="DA134" s="53">
        <f>IF($G134="Labor Hours",CM134*$K134*(1+$M134)*$ES134,CM134)</f>
        <v>0</v>
      </c>
      <c r="DB134" s="53">
        <f>IF($G134="Labor Hours",CN134*$K134*(1+$M134)*$ES134,CN134)</f>
        <v>0</v>
      </c>
      <c r="DC134" s="53">
        <f>IF($G134="Labor Hours",CO134*$K134*(1+$M134)*$ES134,CO134)</f>
        <v>0</v>
      </c>
      <c r="DD134" s="53">
        <f>IF($G134="Labor Hours",CP134*$K134*(1+$M134)*$ES134,CP134)</f>
        <v>0</v>
      </c>
      <c r="DE134" s="10">
        <f t="shared" si="141"/>
        <v>0</v>
      </c>
      <c r="DF134" s="54">
        <f t="shared" si="142"/>
        <v>0</v>
      </c>
      <c r="DG134" s="10">
        <f t="shared" si="143"/>
        <v>0</v>
      </c>
      <c r="DH134" s="53" cm="1">
        <f t="array" aca="1" ref="DH134" ca="1">DE134*CELL("contents",$Q134)</f>
        <v>0</v>
      </c>
      <c r="DI134" s="53" cm="1">
        <f t="array" aca="1" ref="DI134" ca="1">DF134*CELL("contents",$Q134)</f>
        <v>0</v>
      </c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>
        <f t="shared" si="144"/>
        <v>0</v>
      </c>
      <c r="DW134" s="51">
        <f t="shared" si="145"/>
        <v>0</v>
      </c>
      <c r="DX134" s="53">
        <f>IF($G134="Labor Hours",DJ134*$K134*(1+$M134)*$ET134,DJ134)</f>
        <v>0</v>
      </c>
      <c r="DY134" s="53">
        <f>IF($G134="Labor Hours",DK134*$K134*(1+$M134)*$ET134,DK134)</f>
        <v>0</v>
      </c>
      <c r="DZ134" s="53">
        <f>IF($G134="Labor Hours",DL134*$K134*(1+$M134)*$ET134,DL134)</f>
        <v>0</v>
      </c>
      <c r="EA134" s="53">
        <f>IF($G134="Labor Hours",DM134*$K134*(1+$M134)*$ET134,DM134)</f>
        <v>0</v>
      </c>
      <c r="EB134" s="53">
        <f>IF($G134="Labor Hours",DN134*$K134*(1+$M134)*$ET134,DN134)</f>
        <v>0</v>
      </c>
      <c r="EC134" s="53">
        <f>IF($G134="Labor Hours",DO134*$K134*(1+$M134)*$ET134,DO134)</f>
        <v>0</v>
      </c>
      <c r="ED134" s="53">
        <f>IF($G134="Labor Hours",DP134*$K134*(1+$M134)*$ET134,DP134)</f>
        <v>0</v>
      </c>
      <c r="EE134" s="53">
        <f>IF($G134="Labor Hours",DQ134*$K134*(1+$M134)*$ET134,DQ134)</f>
        <v>0</v>
      </c>
      <c r="EF134" s="53">
        <f>IF($G134="Labor Hours",DR134*$K134*(1+$M134)*$ET134,DR134)</f>
        <v>0</v>
      </c>
      <c r="EG134" s="53">
        <f>IF($G134="Labor Hours",DS134*$K134*(1+$M134)*$ET134,DS134)</f>
        <v>0</v>
      </c>
      <c r="EH134" s="53">
        <f>IF($G134="Labor Hours",DT134*$K134*(1+$M134)*$ET134,DT134)</f>
        <v>0</v>
      </c>
      <c r="EI134" s="53">
        <f>IF($G134="Labor Hours",DU134*$K134*(1+$M134)*$ET134,DU134)</f>
        <v>0</v>
      </c>
      <c r="EJ134" s="10">
        <f t="shared" si="146"/>
        <v>0</v>
      </c>
      <c r="EK134" s="54">
        <f t="shared" si="147"/>
        <v>0</v>
      </c>
      <c r="EL134" s="10">
        <f t="shared" si="148"/>
        <v>0</v>
      </c>
      <c r="EM134" s="53" cm="1">
        <f t="array" aca="1" ref="EM134" ca="1">EJ134*CELL("contents",$Q134)</f>
        <v>0</v>
      </c>
      <c r="EN134" s="53" cm="1">
        <f t="array" aca="1" ref="EN134" ca="1">EK134*CELL("contents",$Q134)</f>
        <v>0</v>
      </c>
      <c r="EO134" s="11">
        <f t="shared" si="149"/>
        <v>3213.8637300000005</v>
      </c>
      <c r="EP134" s="2">
        <v>1</v>
      </c>
      <c r="EQ134" s="2">
        <f t="shared" ref="EQ134:ET134" si="205">EP134*1.0215</f>
        <v>1.0215000000000001</v>
      </c>
      <c r="ER134" s="2">
        <f t="shared" si="205"/>
        <v>1.0434622500000001</v>
      </c>
      <c r="ES134" s="2">
        <f t="shared" si="205"/>
        <v>1.0658966883750003</v>
      </c>
      <c r="ET134" s="2">
        <f t="shared" si="205"/>
        <v>1.0888134671750629</v>
      </c>
      <c r="EU134" s="53">
        <f>IF($G134="Labor Hours",$K134*$AG134*EQ134,0)</f>
        <v>0</v>
      </c>
      <c r="EV134" s="53">
        <f t="shared" si="151"/>
        <v>3213.8637300000005</v>
      </c>
      <c r="EW134" s="69">
        <f>IF($G134="Labor Hours",$K134*$CQ134*ES134,0)</f>
        <v>0</v>
      </c>
      <c r="EX134" s="69">
        <f>IF($G134="Labor Hours",$K134*$DV134*ET134,0)</f>
        <v>0</v>
      </c>
      <c r="EY134" s="9">
        <f t="shared" si="153"/>
        <v>0</v>
      </c>
      <c r="EZ134" s="9">
        <f t="shared" si="128"/>
        <v>0</v>
      </c>
      <c r="FA134" s="9">
        <f t="shared" si="129"/>
        <v>0</v>
      </c>
      <c r="FB134" s="9">
        <f t="shared" si="130"/>
        <v>0</v>
      </c>
      <c r="FC134" t="s">
        <v>1536</v>
      </c>
    </row>
    <row r="135" spans="1:159" ht="25.5" x14ac:dyDescent="0.25">
      <c r="A135" s="2">
        <v>1.2</v>
      </c>
      <c r="B135" s="2" t="s">
        <v>414</v>
      </c>
      <c r="C135" s="4" t="s">
        <v>157</v>
      </c>
      <c r="D135" s="2" t="s">
        <v>415</v>
      </c>
      <c r="E135" s="33" t="s">
        <v>416</v>
      </c>
      <c r="F135" s="2"/>
      <c r="G135" s="4" t="s">
        <v>347</v>
      </c>
      <c r="H135" s="6" t="s">
        <v>347</v>
      </c>
      <c r="I135" s="4"/>
      <c r="J135" s="4" t="s">
        <v>154</v>
      </c>
      <c r="K135" s="75"/>
      <c r="L135" s="80">
        <v>1</v>
      </c>
      <c r="M135" s="57">
        <v>0</v>
      </c>
      <c r="N135" s="86">
        <v>0.53</v>
      </c>
      <c r="O135" s="6" t="s">
        <v>155</v>
      </c>
      <c r="P135" s="2" t="s">
        <v>352</v>
      </c>
      <c r="Q135" s="216">
        <f>VLOOKUP(P135,Contingencies!$A$2:$D$7,4,FALSE)</f>
        <v>0.2</v>
      </c>
      <c r="R135" s="53">
        <f>Q135*EO135</f>
        <v>1754</v>
      </c>
      <c r="S135" s="67">
        <f t="shared" si="201"/>
        <v>0</v>
      </c>
      <c r="T135" s="4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f>IF(G135="Labor Hours",SUM(U135:AF135),0)</f>
        <v>0</v>
      </c>
      <c r="AH135" s="51">
        <f t="shared" si="131"/>
        <v>0</v>
      </c>
      <c r="AI135" s="53">
        <f>IF($G135="Labor Hours",U135*$K135*(1+$M135)*$EQ135,U135)</f>
        <v>0</v>
      </c>
      <c r="AJ135" s="53">
        <f>IF($G135="Labor Hours",V135*$K135*(1+$M135)*$EQ135,V135)</f>
        <v>0</v>
      </c>
      <c r="AK135" s="53">
        <f>IF($G135="Labor Hours",W135*$K135*(1+$M135)*$EQ135,W135)</f>
        <v>0</v>
      </c>
      <c r="AL135" s="53">
        <f>IF($G135="Labor Hours",X135*$K135*(1+$M135)*$EQ135,X135)</f>
        <v>0</v>
      </c>
      <c r="AM135" s="53">
        <f>IF($G135="Labor Hours",Y135*$K135*(1+$M135)*$EQ135,Y135)</f>
        <v>0</v>
      </c>
      <c r="AN135" s="53">
        <f>IF($G135="Labor Hours",Z135*$K135*(1+$M135)*$EQ135,Z135)</f>
        <v>0</v>
      </c>
      <c r="AO135" s="53">
        <f>IF($G135="Labor Hours",AA135*$K135*(1+$M135)*$EQ135,AA135)</f>
        <v>0</v>
      </c>
      <c r="AP135" s="53">
        <f>IF($G135="Labor Hours",AB135*$K135*(1+$M135)*$EQ135,AB135)</f>
        <v>0</v>
      </c>
      <c r="AQ135" s="53">
        <f>IF($G135="Labor Hours",AC135*$K135*(1+$M135)*$EQ135,AC135)</f>
        <v>0</v>
      </c>
      <c r="AR135" s="53">
        <f>IF($G135="Labor Hours",AD135*$K135*(1+$M135)*$EQ135,AD135)</f>
        <v>0</v>
      </c>
      <c r="AS135" s="53">
        <f>IF($G135="Labor Hours",AE135*$K135*(1+$M135)*$EQ135,AE135)</f>
        <v>0</v>
      </c>
      <c r="AT135" s="53">
        <f>IF($G135="Labor Hours",AF135*$K135*(1+$M135)*$EQ135,AF135)</f>
        <v>0</v>
      </c>
      <c r="AU135" s="10">
        <f t="shared" si="132"/>
        <v>0</v>
      </c>
      <c r="AV135" s="54">
        <f>IF(G135="CapEx",0,AU135*N135)</f>
        <v>0</v>
      </c>
      <c r="AW135" s="10">
        <f t="shared" si="133"/>
        <v>0</v>
      </c>
      <c r="AX135" s="53" cm="1">
        <f t="array" aca="1" ref="AX135" ca="1">AU135*CELL("contents",$Q135)</f>
        <v>0</v>
      </c>
      <c r="AY135" s="53" cm="1">
        <f t="array" aca="1" ref="AY135" ca="1">AV135*CELL("contents",$Q135)</f>
        <v>0</v>
      </c>
      <c r="AZ135" s="2"/>
      <c r="BA135" s="2"/>
      <c r="BB135" s="2"/>
      <c r="BC135" s="2"/>
      <c r="BD135" s="2"/>
      <c r="BE135" s="4">
        <v>8770</v>
      </c>
      <c r="BF135" s="4"/>
      <c r="BG135" s="2"/>
      <c r="BH135" s="2"/>
      <c r="BI135" s="2"/>
      <c r="BJ135" s="2"/>
      <c r="BK135" s="2"/>
      <c r="BL135" s="2">
        <f t="shared" si="134"/>
        <v>0</v>
      </c>
      <c r="BM135" s="51">
        <f t="shared" si="135"/>
        <v>0</v>
      </c>
      <c r="BN135" s="53">
        <f>IF($G135="Labor Hours",AZ135*$K135*(1+$M135)*$ER135,AZ135)</f>
        <v>0</v>
      </c>
      <c r="BO135" s="53">
        <f>IF($G135="Labor Hours",BA135*$K135*(1+$M135)*$ER135,BA135)</f>
        <v>0</v>
      </c>
      <c r="BP135" s="53">
        <f>IF($G135="Labor Hours",BB135*$K135*(1+$M135)*$ER135,BB135)</f>
        <v>0</v>
      </c>
      <c r="BQ135" s="53">
        <f>IF($G135="Labor Hours",BC135*$K135*(1+$M135)*$ER135,BC135)</f>
        <v>0</v>
      </c>
      <c r="BR135" s="53">
        <f>IF($G135="Labor Hours",BD135*$K135*(1+$M135)*$ER135,BD135)</f>
        <v>0</v>
      </c>
      <c r="BS135" s="53">
        <f>IF($G135="Labor Hours",BE135*$K135*(1+$M135)*$ER135,BE135)</f>
        <v>8770</v>
      </c>
      <c r="BT135" s="53">
        <f>IF($G135="Labor Hours",BF135*$K135*(1+$M135)*$ER135,BF135)</f>
        <v>0</v>
      </c>
      <c r="BU135" s="53">
        <f>IF($G135="Labor Hours",BG135*$K135*(1+$M135)*$ER135,BG135)</f>
        <v>0</v>
      </c>
      <c r="BV135" s="53">
        <f>IF($G135="Labor Hours",BH135*$K135*(1+$M135)*$ER135,BH135)</f>
        <v>0</v>
      </c>
      <c r="BW135" s="53">
        <f>IF($G135="Labor Hours",BI135*$K135*(1+$M135)*$ER135,BI135)</f>
        <v>0</v>
      </c>
      <c r="BX135" s="53">
        <f>IF($G135="Labor Hours",BJ135*$K135*(1+$M135)*$ER135,BJ135)</f>
        <v>0</v>
      </c>
      <c r="BY135" s="53">
        <f>IF($G135="Labor Hours",BK135*$K135*(1+$M135)*$ER135,BK135)</f>
        <v>0</v>
      </c>
      <c r="BZ135" s="10">
        <f t="shared" si="136"/>
        <v>8770</v>
      </c>
      <c r="CA135" s="54">
        <f t="shared" si="137"/>
        <v>0</v>
      </c>
      <c r="CB135" s="10">
        <f t="shared" si="138"/>
        <v>8770</v>
      </c>
      <c r="CC135" s="53" cm="1">
        <f t="array" aca="1" ref="CC135" ca="1">BZ135*CELL("contents",$Q135)</f>
        <v>1754</v>
      </c>
      <c r="CD135" s="53" cm="1">
        <f t="array" aca="1" ref="CD135" ca="1">CA135*CELL("contents",$Q135)</f>
        <v>0</v>
      </c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>
        <f t="shared" si="139"/>
        <v>0</v>
      </c>
      <c r="CR135" s="51">
        <f t="shared" si="140"/>
        <v>0</v>
      </c>
      <c r="CS135" s="53">
        <f>IF($G135="Labor Hours",CE135*$K135*(1+$M135)*$ES135,CE135)</f>
        <v>0</v>
      </c>
      <c r="CT135" s="53">
        <f>IF($G135="Labor Hours",CF135*$K135*(1+$M135)*$ES135,CF135)</f>
        <v>0</v>
      </c>
      <c r="CU135" s="53">
        <f>IF($G135="Labor Hours",CG135*$K135*(1+$M135)*$ES135,CG135)</f>
        <v>0</v>
      </c>
      <c r="CV135" s="53">
        <f>IF($G135="Labor Hours",CH135*$K135*(1+$M135)*$ES135,CH135)</f>
        <v>0</v>
      </c>
      <c r="CW135" s="53">
        <f>IF($G135="Labor Hours",CI135*$K135*(1+$M135)*$ES135,CI135)</f>
        <v>0</v>
      </c>
      <c r="CX135" s="53">
        <f>IF($G135="Labor Hours",CJ135*$K135*(1+$M135)*$ES135,CJ135)</f>
        <v>0</v>
      </c>
      <c r="CY135" s="53">
        <f>IF($G135="Labor Hours",CK135*$K135*(1+$M135)*$ES135,CK135)</f>
        <v>0</v>
      </c>
      <c r="CZ135" s="53">
        <f>IF($G135="Labor Hours",CL135*$K135*(1+$M135)*$ES135,CL135)</f>
        <v>0</v>
      </c>
      <c r="DA135" s="53">
        <f>IF($G135="Labor Hours",CM135*$K135*(1+$M135)*$ES135,CM135)</f>
        <v>0</v>
      </c>
      <c r="DB135" s="53">
        <f>IF($G135="Labor Hours",CN135*$K135*(1+$M135)*$ES135,CN135)</f>
        <v>0</v>
      </c>
      <c r="DC135" s="53">
        <f>IF($G135="Labor Hours",CO135*$K135*(1+$M135)*$ES135,CO135)</f>
        <v>0</v>
      </c>
      <c r="DD135" s="53">
        <f>IF($G135="Labor Hours",CP135*$K135*(1+$M135)*$ES135,CP135)</f>
        <v>0</v>
      </c>
      <c r="DE135" s="10">
        <f t="shared" si="141"/>
        <v>0</v>
      </c>
      <c r="DF135" s="54">
        <f t="shared" si="142"/>
        <v>0</v>
      </c>
      <c r="DG135" s="10">
        <f t="shared" si="143"/>
        <v>0</v>
      </c>
      <c r="DH135" s="53" cm="1">
        <f t="array" aca="1" ref="DH135" ca="1">DE135*CELL("contents",$Q135)</f>
        <v>0</v>
      </c>
      <c r="DI135" s="53" cm="1">
        <f t="array" aca="1" ref="DI135" ca="1">DF135*CELL("contents",$Q135)</f>
        <v>0</v>
      </c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>
        <f t="shared" si="144"/>
        <v>0</v>
      </c>
      <c r="DW135" s="51">
        <f t="shared" si="145"/>
        <v>0</v>
      </c>
      <c r="DX135" s="53">
        <f>IF($G135="Labor Hours",DJ135*$K135*(1+$M135)*$ET135,DJ135)</f>
        <v>0</v>
      </c>
      <c r="DY135" s="53">
        <f>IF($G135="Labor Hours",DK135*$K135*(1+$M135)*$ET135,DK135)</f>
        <v>0</v>
      </c>
      <c r="DZ135" s="53">
        <f>IF($G135="Labor Hours",DL135*$K135*(1+$M135)*$ET135,DL135)</f>
        <v>0</v>
      </c>
      <c r="EA135" s="53">
        <f>IF($G135="Labor Hours",DM135*$K135*(1+$M135)*$ET135,DM135)</f>
        <v>0</v>
      </c>
      <c r="EB135" s="53">
        <f>IF($G135="Labor Hours",DN135*$K135*(1+$M135)*$ET135,DN135)</f>
        <v>0</v>
      </c>
      <c r="EC135" s="53">
        <f>IF($G135="Labor Hours",DO135*$K135*(1+$M135)*$ET135,DO135)</f>
        <v>0</v>
      </c>
      <c r="ED135" s="53">
        <f>IF($G135="Labor Hours",DP135*$K135*(1+$M135)*$ET135,DP135)</f>
        <v>0</v>
      </c>
      <c r="EE135" s="53">
        <f>IF($G135="Labor Hours",DQ135*$K135*(1+$M135)*$ET135,DQ135)</f>
        <v>0</v>
      </c>
      <c r="EF135" s="53">
        <f>IF($G135="Labor Hours",DR135*$K135*(1+$M135)*$ET135,DR135)</f>
        <v>0</v>
      </c>
      <c r="EG135" s="53">
        <f>IF($G135="Labor Hours",DS135*$K135*(1+$M135)*$ET135,DS135)</f>
        <v>0</v>
      </c>
      <c r="EH135" s="53">
        <f>IF($G135="Labor Hours",DT135*$K135*(1+$M135)*$ET135,DT135)</f>
        <v>0</v>
      </c>
      <c r="EI135" s="53">
        <f>IF($G135="Labor Hours",DU135*$K135*(1+$M135)*$ET135,DU135)</f>
        <v>0</v>
      </c>
      <c r="EJ135" s="10">
        <f t="shared" si="146"/>
        <v>0</v>
      </c>
      <c r="EK135" s="54">
        <f t="shared" si="147"/>
        <v>0</v>
      </c>
      <c r="EL135" s="10">
        <f t="shared" si="148"/>
        <v>0</v>
      </c>
      <c r="EM135" s="53" cm="1">
        <f t="array" aca="1" ref="EM135" ca="1">EJ135*CELL("contents",$Q135)</f>
        <v>0</v>
      </c>
      <c r="EN135" s="53" cm="1">
        <f t="array" aca="1" ref="EN135" ca="1">EK135*CELL("contents",$Q135)</f>
        <v>0</v>
      </c>
      <c r="EO135" s="11">
        <f t="shared" si="149"/>
        <v>8770</v>
      </c>
      <c r="EP135" s="2">
        <v>1</v>
      </c>
      <c r="EQ135" s="2">
        <f t="shared" ref="EQ135:ET135" si="206">EP135*1.0215</f>
        <v>1.0215000000000001</v>
      </c>
      <c r="ER135" s="2">
        <f t="shared" si="206"/>
        <v>1.0434622500000001</v>
      </c>
      <c r="ES135" s="2">
        <f t="shared" si="206"/>
        <v>1.0658966883750003</v>
      </c>
      <c r="ET135" s="2">
        <f t="shared" si="206"/>
        <v>1.0888134671750629</v>
      </c>
      <c r="EU135" s="53">
        <f>IF($G135="Labor Hours",$K135*$AG135*EQ135,0)</f>
        <v>0</v>
      </c>
      <c r="EV135" s="53">
        <f t="shared" si="151"/>
        <v>0</v>
      </c>
      <c r="EW135" s="69">
        <f>IF($G135="Labor Hours",$K135*$CQ135*ES135,0)</f>
        <v>0</v>
      </c>
      <c r="EX135" s="69">
        <f>IF($G135="Labor Hours",$K135*$DV135*ET135,0)</f>
        <v>0</v>
      </c>
      <c r="EY135" s="9">
        <f t="shared" si="153"/>
        <v>0</v>
      </c>
      <c r="EZ135" s="9">
        <f t="shared" si="128"/>
        <v>0</v>
      </c>
      <c r="FA135" s="9">
        <f t="shared" si="129"/>
        <v>0</v>
      </c>
      <c r="FB135" s="9">
        <f t="shared" si="130"/>
        <v>0</v>
      </c>
      <c r="FC135" t="s">
        <v>1536</v>
      </c>
    </row>
    <row r="136" spans="1:159" ht="25.5" x14ac:dyDescent="0.25">
      <c r="A136" s="2">
        <v>1.2</v>
      </c>
      <c r="B136" s="2" t="s">
        <v>418</v>
      </c>
      <c r="C136" s="4" t="s">
        <v>157</v>
      </c>
      <c r="D136" s="2" t="s">
        <v>419</v>
      </c>
      <c r="E136" s="33" t="s">
        <v>420</v>
      </c>
      <c r="F136" s="2"/>
      <c r="G136" s="4" t="s">
        <v>151</v>
      </c>
      <c r="H136" s="6" t="s">
        <v>163</v>
      </c>
      <c r="I136" s="4" t="s">
        <v>348</v>
      </c>
      <c r="J136" s="7" t="s">
        <v>154</v>
      </c>
      <c r="K136" s="75">
        <v>115</v>
      </c>
      <c r="L136" s="82">
        <v>115</v>
      </c>
      <c r="M136" s="57">
        <v>0</v>
      </c>
      <c r="N136" s="86">
        <v>0</v>
      </c>
      <c r="O136" s="6" t="s">
        <v>155</v>
      </c>
      <c r="P136" s="2" t="s">
        <v>352</v>
      </c>
      <c r="Q136" s="216">
        <f>VLOOKUP(P136,Contingencies!$A$2:$D$7,4,FALSE)</f>
        <v>0.2</v>
      </c>
      <c r="R136" s="53">
        <f>Q136*EO136</f>
        <v>469.8900000000001</v>
      </c>
      <c r="S136" s="67">
        <f t="shared" si="201"/>
        <v>0</v>
      </c>
      <c r="T136" s="4"/>
      <c r="U136" s="2"/>
      <c r="V136" s="2"/>
      <c r="W136" s="2"/>
      <c r="X136" s="2"/>
      <c r="Y136" s="2"/>
      <c r="Z136" s="2"/>
      <c r="AA136" s="2"/>
      <c r="AB136" s="2"/>
      <c r="AC136" s="4">
        <v>20</v>
      </c>
      <c r="AD136" s="2"/>
      <c r="AE136" s="2"/>
      <c r="AF136" s="2"/>
      <c r="AG136" s="2">
        <f>IF(G136="Labor Hours",SUM(U136:AF136),0)</f>
        <v>20</v>
      </c>
      <c r="AH136" s="51">
        <f t="shared" si="131"/>
        <v>0.13333333333333333</v>
      </c>
      <c r="AI136" s="53">
        <f>IF($G136="Labor Hours",U136*$K136*(1+$M136)*$EQ136,U136)</f>
        <v>0</v>
      </c>
      <c r="AJ136" s="53">
        <f>IF($G136="Labor Hours",V136*$K136*(1+$M136)*$EQ136,V136)</f>
        <v>0</v>
      </c>
      <c r="AK136" s="53">
        <f>IF($G136="Labor Hours",W136*$K136*(1+$M136)*$EQ136,W136)</f>
        <v>0</v>
      </c>
      <c r="AL136" s="53">
        <f>IF($G136="Labor Hours",X136*$K136*(1+$M136)*$EQ136,X136)</f>
        <v>0</v>
      </c>
      <c r="AM136" s="53">
        <f>IF($G136="Labor Hours",Y136*$K136*(1+$M136)*$EQ136,Y136)</f>
        <v>0</v>
      </c>
      <c r="AN136" s="53">
        <f>IF($G136="Labor Hours",Z136*$K136*(1+$M136)*$EQ136,Z136)</f>
        <v>0</v>
      </c>
      <c r="AO136" s="53">
        <f>IF($G136="Labor Hours",AA136*$K136*(1+$M136)*$EQ136,AA136)</f>
        <v>0</v>
      </c>
      <c r="AP136" s="53">
        <f>IF($G136="Labor Hours",AB136*$K136*(1+$M136)*$EQ136,AB136)</f>
        <v>0</v>
      </c>
      <c r="AQ136" s="53">
        <f>IF($G136="Labor Hours",AC136*$K136*(1+$M136)*$EQ136,AC136)</f>
        <v>2349.4500000000003</v>
      </c>
      <c r="AR136" s="53">
        <f>IF($G136="Labor Hours",AD136*$K136*(1+$M136)*$EQ136,AD136)</f>
        <v>0</v>
      </c>
      <c r="AS136" s="53">
        <f>IF($G136="Labor Hours",AE136*$K136*(1+$M136)*$EQ136,AE136)</f>
        <v>0</v>
      </c>
      <c r="AT136" s="53">
        <f>IF($G136="Labor Hours",AF136*$K136*(1+$M136)*$EQ136,AF136)</f>
        <v>0</v>
      </c>
      <c r="AU136" s="10">
        <f t="shared" si="132"/>
        <v>2349.4500000000003</v>
      </c>
      <c r="AV136" s="54">
        <f>IF(G136="CapEx",0,AU136*N136)</f>
        <v>0</v>
      </c>
      <c r="AW136" s="10">
        <f t="shared" si="133"/>
        <v>2349.4500000000003</v>
      </c>
      <c r="AX136" s="53" cm="1">
        <f t="array" aca="1" ref="AX136" ca="1">AU136*CELL("contents",$Q136)</f>
        <v>469.8900000000001</v>
      </c>
      <c r="AY136" s="53" cm="1">
        <f t="array" aca="1" ref="AY136" ca="1">AV136*CELL("contents",$Q136)</f>
        <v>0</v>
      </c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>
        <f t="shared" si="134"/>
        <v>0</v>
      </c>
      <c r="BM136" s="51">
        <f t="shared" si="135"/>
        <v>0</v>
      </c>
      <c r="BN136" s="53">
        <f>IF($G136="Labor Hours",AZ136*$K136*(1+$M136)*$ER136,AZ136)</f>
        <v>0</v>
      </c>
      <c r="BO136" s="53">
        <f>IF($G136="Labor Hours",BA136*$K136*(1+$M136)*$ER136,BA136)</f>
        <v>0</v>
      </c>
      <c r="BP136" s="53">
        <f>IF($G136="Labor Hours",BB136*$K136*(1+$M136)*$ER136,BB136)</f>
        <v>0</v>
      </c>
      <c r="BQ136" s="53">
        <f>IF($G136="Labor Hours",BC136*$K136*(1+$M136)*$ER136,BC136)</f>
        <v>0</v>
      </c>
      <c r="BR136" s="53">
        <f>IF($G136="Labor Hours",BD136*$K136*(1+$M136)*$ER136,BD136)</f>
        <v>0</v>
      </c>
      <c r="BS136" s="53">
        <f>IF($G136="Labor Hours",BE136*$K136*(1+$M136)*$ER136,BE136)</f>
        <v>0</v>
      </c>
      <c r="BT136" s="53">
        <f>IF($G136="Labor Hours",BF136*$K136*(1+$M136)*$ER136,BF136)</f>
        <v>0</v>
      </c>
      <c r="BU136" s="53">
        <f>IF($G136="Labor Hours",BG136*$K136*(1+$M136)*$ER136,BG136)</f>
        <v>0</v>
      </c>
      <c r="BV136" s="53">
        <f>IF($G136="Labor Hours",BH136*$K136*(1+$M136)*$ER136,BH136)</f>
        <v>0</v>
      </c>
      <c r="BW136" s="53">
        <f>IF($G136="Labor Hours",BI136*$K136*(1+$M136)*$ER136,BI136)</f>
        <v>0</v>
      </c>
      <c r="BX136" s="53">
        <f>IF($G136="Labor Hours",BJ136*$K136*(1+$M136)*$ER136,BJ136)</f>
        <v>0</v>
      </c>
      <c r="BY136" s="53">
        <f>IF($G136="Labor Hours",BK136*$K136*(1+$M136)*$ER136,BK136)</f>
        <v>0</v>
      </c>
      <c r="BZ136" s="10">
        <f t="shared" si="136"/>
        <v>0</v>
      </c>
      <c r="CA136" s="54">
        <f t="shared" si="137"/>
        <v>0</v>
      </c>
      <c r="CB136" s="10">
        <f t="shared" si="138"/>
        <v>0</v>
      </c>
      <c r="CC136" s="53" cm="1">
        <f t="array" aca="1" ref="CC136" ca="1">BZ136*CELL("contents",$Q136)</f>
        <v>0</v>
      </c>
      <c r="CD136" s="53" cm="1">
        <f t="array" aca="1" ref="CD136" ca="1">CA136*CELL("contents",$Q136)</f>
        <v>0</v>
      </c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>
        <f t="shared" si="139"/>
        <v>0</v>
      </c>
      <c r="CR136" s="51">
        <f t="shared" si="140"/>
        <v>0</v>
      </c>
      <c r="CS136" s="53">
        <f>IF($G136="Labor Hours",CE136*$K136*(1+$M136)*$ES136,CE136)</f>
        <v>0</v>
      </c>
      <c r="CT136" s="53">
        <f>IF($G136="Labor Hours",CF136*$K136*(1+$M136)*$ES136,CF136)</f>
        <v>0</v>
      </c>
      <c r="CU136" s="53">
        <f>IF($G136="Labor Hours",CG136*$K136*(1+$M136)*$ES136,CG136)</f>
        <v>0</v>
      </c>
      <c r="CV136" s="53">
        <f>IF($G136="Labor Hours",CH136*$K136*(1+$M136)*$ES136,CH136)</f>
        <v>0</v>
      </c>
      <c r="CW136" s="53">
        <f>IF($G136="Labor Hours",CI136*$K136*(1+$M136)*$ES136,CI136)</f>
        <v>0</v>
      </c>
      <c r="CX136" s="53">
        <f>IF($G136="Labor Hours",CJ136*$K136*(1+$M136)*$ES136,CJ136)</f>
        <v>0</v>
      </c>
      <c r="CY136" s="53">
        <f>IF($G136="Labor Hours",CK136*$K136*(1+$M136)*$ES136,CK136)</f>
        <v>0</v>
      </c>
      <c r="CZ136" s="53">
        <f>IF($G136="Labor Hours",CL136*$K136*(1+$M136)*$ES136,CL136)</f>
        <v>0</v>
      </c>
      <c r="DA136" s="53">
        <f>IF($G136="Labor Hours",CM136*$K136*(1+$M136)*$ES136,CM136)</f>
        <v>0</v>
      </c>
      <c r="DB136" s="53">
        <f>IF($G136="Labor Hours",CN136*$K136*(1+$M136)*$ES136,CN136)</f>
        <v>0</v>
      </c>
      <c r="DC136" s="53">
        <f>IF($G136="Labor Hours",CO136*$K136*(1+$M136)*$ES136,CO136)</f>
        <v>0</v>
      </c>
      <c r="DD136" s="53">
        <f>IF($G136="Labor Hours",CP136*$K136*(1+$M136)*$ES136,CP136)</f>
        <v>0</v>
      </c>
      <c r="DE136" s="10">
        <f t="shared" si="141"/>
        <v>0</v>
      </c>
      <c r="DF136" s="54">
        <f t="shared" si="142"/>
        <v>0</v>
      </c>
      <c r="DG136" s="10">
        <f t="shared" si="143"/>
        <v>0</v>
      </c>
      <c r="DH136" s="53" cm="1">
        <f t="array" aca="1" ref="DH136" ca="1">DE136*CELL("contents",$Q136)</f>
        <v>0</v>
      </c>
      <c r="DI136" s="53" cm="1">
        <f t="array" aca="1" ref="DI136" ca="1">DF136*CELL("contents",$Q136)</f>
        <v>0</v>
      </c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>
        <f t="shared" si="144"/>
        <v>0</v>
      </c>
      <c r="DW136" s="51">
        <f t="shared" si="145"/>
        <v>0</v>
      </c>
      <c r="DX136" s="53">
        <f>IF($G136="Labor Hours",DJ136*$K136*(1+$M136)*$ET136,DJ136)</f>
        <v>0</v>
      </c>
      <c r="DY136" s="53">
        <f>IF($G136="Labor Hours",DK136*$K136*(1+$M136)*$ET136,DK136)</f>
        <v>0</v>
      </c>
      <c r="DZ136" s="53">
        <f>IF($G136="Labor Hours",DL136*$K136*(1+$M136)*$ET136,DL136)</f>
        <v>0</v>
      </c>
      <c r="EA136" s="53">
        <f>IF($G136="Labor Hours",DM136*$K136*(1+$M136)*$ET136,DM136)</f>
        <v>0</v>
      </c>
      <c r="EB136" s="53">
        <f>IF($G136="Labor Hours",DN136*$K136*(1+$M136)*$ET136,DN136)</f>
        <v>0</v>
      </c>
      <c r="EC136" s="53">
        <f>IF($G136="Labor Hours",DO136*$K136*(1+$M136)*$ET136,DO136)</f>
        <v>0</v>
      </c>
      <c r="ED136" s="53">
        <f>IF($G136="Labor Hours",DP136*$K136*(1+$M136)*$ET136,DP136)</f>
        <v>0</v>
      </c>
      <c r="EE136" s="53">
        <f>IF($G136="Labor Hours",DQ136*$K136*(1+$M136)*$ET136,DQ136)</f>
        <v>0</v>
      </c>
      <c r="EF136" s="53">
        <f>IF($G136="Labor Hours",DR136*$K136*(1+$M136)*$ET136,DR136)</f>
        <v>0</v>
      </c>
      <c r="EG136" s="53">
        <f>IF($G136="Labor Hours",DS136*$K136*(1+$M136)*$ET136,DS136)</f>
        <v>0</v>
      </c>
      <c r="EH136" s="53">
        <f>IF($G136="Labor Hours",DT136*$K136*(1+$M136)*$ET136,DT136)</f>
        <v>0</v>
      </c>
      <c r="EI136" s="53">
        <f>IF($G136="Labor Hours",DU136*$K136*(1+$M136)*$ET136,DU136)</f>
        <v>0</v>
      </c>
      <c r="EJ136" s="10">
        <f t="shared" si="146"/>
        <v>0</v>
      </c>
      <c r="EK136" s="54">
        <f t="shared" si="147"/>
        <v>0</v>
      </c>
      <c r="EL136" s="10">
        <f t="shared" si="148"/>
        <v>0</v>
      </c>
      <c r="EM136" s="53" cm="1">
        <f t="array" aca="1" ref="EM136" ca="1">EJ136*CELL("contents",$Q136)</f>
        <v>0</v>
      </c>
      <c r="EN136" s="53" cm="1">
        <f t="array" aca="1" ref="EN136" ca="1">EK136*CELL("contents",$Q136)</f>
        <v>0</v>
      </c>
      <c r="EO136" s="11">
        <f t="shared" si="149"/>
        <v>2349.4500000000003</v>
      </c>
      <c r="EP136" s="2">
        <v>1</v>
      </c>
      <c r="EQ136" s="2">
        <f t="shared" ref="EQ136:ET136" si="207">EP136*1.0215</f>
        <v>1.0215000000000001</v>
      </c>
      <c r="ER136" s="2">
        <f t="shared" si="207"/>
        <v>1.0434622500000001</v>
      </c>
      <c r="ES136" s="2">
        <f t="shared" si="207"/>
        <v>1.0658966883750003</v>
      </c>
      <c r="ET136" s="2">
        <f t="shared" si="207"/>
        <v>1.0888134671750629</v>
      </c>
      <c r="EU136" s="53">
        <f>IF($G136="Labor Hours",$K136*$AG136*EQ136,0)</f>
        <v>2349.4500000000003</v>
      </c>
      <c r="EV136" s="53">
        <f t="shared" si="151"/>
        <v>0</v>
      </c>
      <c r="EW136" s="69">
        <f>IF($G136="Labor Hours",$K136*$CQ136*ES136,0)</f>
        <v>0</v>
      </c>
      <c r="EX136" s="69">
        <f>IF($G136="Labor Hours",$K136*$DV136*ET136,0)</f>
        <v>0</v>
      </c>
      <c r="EY136" s="9">
        <f t="shared" si="153"/>
        <v>0</v>
      </c>
      <c r="EZ136" s="9">
        <f t="shared" si="128"/>
        <v>0</v>
      </c>
      <c r="FA136" s="9">
        <f t="shared" si="129"/>
        <v>0</v>
      </c>
      <c r="FB136" s="9">
        <f t="shared" si="130"/>
        <v>0</v>
      </c>
      <c r="FC136" t="s">
        <v>1541</v>
      </c>
    </row>
    <row r="137" spans="1:159" x14ac:dyDescent="0.25">
      <c r="A137" s="2">
        <v>1.2</v>
      </c>
      <c r="B137" s="2" t="s">
        <v>421</v>
      </c>
      <c r="C137" s="4" t="s">
        <v>157</v>
      </c>
      <c r="D137" s="2" t="s">
        <v>422</v>
      </c>
      <c r="E137" s="33" t="s">
        <v>423</v>
      </c>
      <c r="F137" s="2"/>
      <c r="G137" s="4" t="s">
        <v>151</v>
      </c>
      <c r="H137" s="6" t="s">
        <v>163</v>
      </c>
      <c r="I137" s="4" t="s">
        <v>348</v>
      </c>
      <c r="J137" s="7" t="s">
        <v>154</v>
      </c>
      <c r="K137" s="75">
        <v>115</v>
      </c>
      <c r="L137" s="82">
        <v>115</v>
      </c>
      <c r="M137" s="57">
        <v>0</v>
      </c>
      <c r="N137" s="86">
        <v>0</v>
      </c>
      <c r="O137" s="6" t="s">
        <v>155</v>
      </c>
      <c r="P137" s="2" t="s">
        <v>352</v>
      </c>
      <c r="Q137" s="216">
        <f>VLOOKUP(P137,Contingencies!$A$2:$D$7,4,FALSE)</f>
        <v>0.2</v>
      </c>
      <c r="R137" s="53">
        <f>Q137*EO137</f>
        <v>751.82400000000007</v>
      </c>
      <c r="S137" s="67">
        <f t="shared" si="201"/>
        <v>0</v>
      </c>
      <c r="T137" s="4"/>
      <c r="U137" s="2"/>
      <c r="V137" s="2"/>
      <c r="W137" s="2"/>
      <c r="X137" s="2"/>
      <c r="Y137" s="2"/>
      <c r="Z137" s="2"/>
      <c r="AA137" s="2"/>
      <c r="AB137" s="2"/>
      <c r="AC137" s="2"/>
      <c r="AD137" s="4">
        <v>8</v>
      </c>
      <c r="AE137" s="4">
        <v>16</v>
      </c>
      <c r="AF137" s="4">
        <v>8</v>
      </c>
      <c r="AG137" s="2">
        <f>IF(G137="Labor Hours",SUM(U137:AF137),0)</f>
        <v>32</v>
      </c>
      <c r="AH137" s="51">
        <f t="shared" si="131"/>
        <v>0.21333333333333332</v>
      </c>
      <c r="AI137" s="53">
        <f>IF($G137="Labor Hours",U137*$K137*(1+$M137)*$EQ137,U137)</f>
        <v>0</v>
      </c>
      <c r="AJ137" s="53">
        <f>IF($G137="Labor Hours",V137*$K137*(1+$M137)*$EQ137,V137)</f>
        <v>0</v>
      </c>
      <c r="AK137" s="53">
        <f>IF($G137="Labor Hours",W137*$K137*(1+$M137)*$EQ137,W137)</f>
        <v>0</v>
      </c>
      <c r="AL137" s="53">
        <f>IF($G137="Labor Hours",X137*$K137*(1+$M137)*$EQ137,X137)</f>
        <v>0</v>
      </c>
      <c r="AM137" s="53">
        <f>IF($G137="Labor Hours",Y137*$K137*(1+$M137)*$EQ137,Y137)</f>
        <v>0</v>
      </c>
      <c r="AN137" s="53">
        <f>IF($G137="Labor Hours",Z137*$K137*(1+$M137)*$EQ137,Z137)</f>
        <v>0</v>
      </c>
      <c r="AO137" s="53">
        <f>IF($G137="Labor Hours",AA137*$K137*(1+$M137)*$EQ137,AA137)</f>
        <v>0</v>
      </c>
      <c r="AP137" s="53">
        <f>IF($G137="Labor Hours",AB137*$K137*(1+$M137)*$EQ137,AB137)</f>
        <v>0</v>
      </c>
      <c r="AQ137" s="53">
        <f>IF($G137="Labor Hours",AC137*$K137*(1+$M137)*$EQ137,AC137)</f>
        <v>0</v>
      </c>
      <c r="AR137" s="53">
        <f>IF($G137="Labor Hours",AD137*$K137*(1+$M137)*$EQ137,AD137)</f>
        <v>939.78000000000009</v>
      </c>
      <c r="AS137" s="53">
        <f>IF($G137="Labor Hours",AE137*$K137*(1+$M137)*$EQ137,AE137)</f>
        <v>1879.5600000000002</v>
      </c>
      <c r="AT137" s="53">
        <f>IF($G137="Labor Hours",AF137*$K137*(1+$M137)*$EQ137,AF137)</f>
        <v>939.78000000000009</v>
      </c>
      <c r="AU137" s="10">
        <f t="shared" si="132"/>
        <v>3759.1200000000003</v>
      </c>
      <c r="AV137" s="54">
        <f>IF(G137="CapEx",0,AU137*N137)</f>
        <v>0</v>
      </c>
      <c r="AW137" s="10">
        <f t="shared" si="133"/>
        <v>3759.1200000000003</v>
      </c>
      <c r="AX137" s="53" cm="1">
        <f t="array" aca="1" ref="AX137" ca="1">AU137*CELL("contents",$Q137)</f>
        <v>751.82400000000007</v>
      </c>
      <c r="AY137" s="53" cm="1">
        <f t="array" aca="1" ref="AY137" ca="1">AV137*CELL("contents",$Q137)</f>
        <v>0</v>
      </c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>
        <f t="shared" si="134"/>
        <v>0</v>
      </c>
      <c r="BM137" s="51">
        <f t="shared" si="135"/>
        <v>0</v>
      </c>
      <c r="BN137" s="53">
        <f>IF($G137="Labor Hours",AZ137*$K137*(1+$M137)*$ER137,AZ137)</f>
        <v>0</v>
      </c>
      <c r="BO137" s="53">
        <f>IF($G137="Labor Hours",BA137*$K137*(1+$M137)*$ER137,BA137)</f>
        <v>0</v>
      </c>
      <c r="BP137" s="53">
        <f>IF($G137="Labor Hours",BB137*$K137*(1+$M137)*$ER137,BB137)</f>
        <v>0</v>
      </c>
      <c r="BQ137" s="53">
        <f>IF($G137="Labor Hours",BC137*$K137*(1+$M137)*$ER137,BC137)</f>
        <v>0</v>
      </c>
      <c r="BR137" s="53">
        <f>IF($G137="Labor Hours",BD137*$K137*(1+$M137)*$ER137,BD137)</f>
        <v>0</v>
      </c>
      <c r="BS137" s="53">
        <f>IF($G137="Labor Hours",BE137*$K137*(1+$M137)*$ER137,BE137)</f>
        <v>0</v>
      </c>
      <c r="BT137" s="53">
        <f>IF($G137="Labor Hours",BF137*$K137*(1+$M137)*$ER137,BF137)</f>
        <v>0</v>
      </c>
      <c r="BU137" s="53">
        <f>IF($G137="Labor Hours",BG137*$K137*(1+$M137)*$ER137,BG137)</f>
        <v>0</v>
      </c>
      <c r="BV137" s="53">
        <f>IF($G137="Labor Hours",BH137*$K137*(1+$M137)*$ER137,BH137)</f>
        <v>0</v>
      </c>
      <c r="BW137" s="53">
        <f>IF($G137="Labor Hours",BI137*$K137*(1+$M137)*$ER137,BI137)</f>
        <v>0</v>
      </c>
      <c r="BX137" s="53">
        <f>IF($G137="Labor Hours",BJ137*$K137*(1+$M137)*$ER137,BJ137)</f>
        <v>0</v>
      </c>
      <c r="BY137" s="53">
        <f>IF($G137="Labor Hours",BK137*$K137*(1+$M137)*$ER137,BK137)</f>
        <v>0</v>
      </c>
      <c r="BZ137" s="10">
        <f t="shared" si="136"/>
        <v>0</v>
      </c>
      <c r="CA137" s="54">
        <f t="shared" si="137"/>
        <v>0</v>
      </c>
      <c r="CB137" s="10">
        <f t="shared" si="138"/>
        <v>0</v>
      </c>
      <c r="CC137" s="53" cm="1">
        <f t="array" aca="1" ref="CC137" ca="1">BZ137*CELL("contents",$Q137)</f>
        <v>0</v>
      </c>
      <c r="CD137" s="53" cm="1">
        <f t="array" aca="1" ref="CD137" ca="1">CA137*CELL("contents",$Q137)</f>
        <v>0</v>
      </c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>
        <f t="shared" si="139"/>
        <v>0</v>
      </c>
      <c r="CR137" s="51">
        <f t="shared" si="140"/>
        <v>0</v>
      </c>
      <c r="CS137" s="53">
        <f>IF($G137="Labor Hours",CE137*$K137*(1+$M137)*$ES137,CE137)</f>
        <v>0</v>
      </c>
      <c r="CT137" s="53">
        <f>IF($G137="Labor Hours",CF137*$K137*(1+$M137)*$ES137,CF137)</f>
        <v>0</v>
      </c>
      <c r="CU137" s="53">
        <f>IF($G137="Labor Hours",CG137*$K137*(1+$M137)*$ES137,CG137)</f>
        <v>0</v>
      </c>
      <c r="CV137" s="53">
        <f>IF($G137="Labor Hours",CH137*$K137*(1+$M137)*$ES137,CH137)</f>
        <v>0</v>
      </c>
      <c r="CW137" s="53">
        <f>IF($G137="Labor Hours",CI137*$K137*(1+$M137)*$ES137,CI137)</f>
        <v>0</v>
      </c>
      <c r="CX137" s="53">
        <f>IF($G137="Labor Hours",CJ137*$K137*(1+$M137)*$ES137,CJ137)</f>
        <v>0</v>
      </c>
      <c r="CY137" s="53">
        <f>IF($G137="Labor Hours",CK137*$K137*(1+$M137)*$ES137,CK137)</f>
        <v>0</v>
      </c>
      <c r="CZ137" s="53">
        <f>IF($G137="Labor Hours",CL137*$K137*(1+$M137)*$ES137,CL137)</f>
        <v>0</v>
      </c>
      <c r="DA137" s="53">
        <f>IF($G137="Labor Hours",CM137*$K137*(1+$M137)*$ES137,CM137)</f>
        <v>0</v>
      </c>
      <c r="DB137" s="53">
        <f>IF($G137="Labor Hours",CN137*$K137*(1+$M137)*$ES137,CN137)</f>
        <v>0</v>
      </c>
      <c r="DC137" s="53">
        <f>IF($G137="Labor Hours",CO137*$K137*(1+$M137)*$ES137,CO137)</f>
        <v>0</v>
      </c>
      <c r="DD137" s="53">
        <f>IF($G137="Labor Hours",CP137*$K137*(1+$M137)*$ES137,CP137)</f>
        <v>0</v>
      </c>
      <c r="DE137" s="10">
        <f t="shared" si="141"/>
        <v>0</v>
      </c>
      <c r="DF137" s="54">
        <f t="shared" si="142"/>
        <v>0</v>
      </c>
      <c r="DG137" s="10">
        <f t="shared" si="143"/>
        <v>0</v>
      </c>
      <c r="DH137" s="53" cm="1">
        <f t="array" aca="1" ref="DH137" ca="1">DE137*CELL("contents",$Q137)</f>
        <v>0</v>
      </c>
      <c r="DI137" s="53" cm="1">
        <f t="array" aca="1" ref="DI137" ca="1">DF137*CELL("contents",$Q137)</f>
        <v>0</v>
      </c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>
        <f t="shared" si="144"/>
        <v>0</v>
      </c>
      <c r="DW137" s="51">
        <f t="shared" si="145"/>
        <v>0</v>
      </c>
      <c r="DX137" s="53">
        <f>IF($G137="Labor Hours",DJ137*$K137*(1+$M137)*$ET137,DJ137)</f>
        <v>0</v>
      </c>
      <c r="DY137" s="53">
        <f>IF($G137="Labor Hours",DK137*$K137*(1+$M137)*$ET137,DK137)</f>
        <v>0</v>
      </c>
      <c r="DZ137" s="53">
        <f>IF($G137="Labor Hours",DL137*$K137*(1+$M137)*$ET137,DL137)</f>
        <v>0</v>
      </c>
      <c r="EA137" s="53">
        <f>IF($G137="Labor Hours",DM137*$K137*(1+$M137)*$ET137,DM137)</f>
        <v>0</v>
      </c>
      <c r="EB137" s="53">
        <f>IF($G137="Labor Hours",DN137*$K137*(1+$M137)*$ET137,DN137)</f>
        <v>0</v>
      </c>
      <c r="EC137" s="53">
        <f>IF($G137="Labor Hours",DO137*$K137*(1+$M137)*$ET137,DO137)</f>
        <v>0</v>
      </c>
      <c r="ED137" s="53">
        <f>IF($G137="Labor Hours",DP137*$K137*(1+$M137)*$ET137,DP137)</f>
        <v>0</v>
      </c>
      <c r="EE137" s="53">
        <f>IF($G137="Labor Hours",DQ137*$K137*(1+$M137)*$ET137,DQ137)</f>
        <v>0</v>
      </c>
      <c r="EF137" s="53">
        <f>IF($G137="Labor Hours",DR137*$K137*(1+$M137)*$ET137,DR137)</f>
        <v>0</v>
      </c>
      <c r="EG137" s="53">
        <f>IF($G137="Labor Hours",DS137*$K137*(1+$M137)*$ET137,DS137)</f>
        <v>0</v>
      </c>
      <c r="EH137" s="53">
        <f>IF($G137="Labor Hours",DT137*$K137*(1+$M137)*$ET137,DT137)</f>
        <v>0</v>
      </c>
      <c r="EI137" s="53">
        <f>IF($G137="Labor Hours",DU137*$K137*(1+$M137)*$ET137,DU137)</f>
        <v>0</v>
      </c>
      <c r="EJ137" s="10">
        <f t="shared" si="146"/>
        <v>0</v>
      </c>
      <c r="EK137" s="54">
        <f t="shared" si="147"/>
        <v>0</v>
      </c>
      <c r="EL137" s="10">
        <f t="shared" si="148"/>
        <v>0</v>
      </c>
      <c r="EM137" s="53" cm="1">
        <f t="array" aca="1" ref="EM137" ca="1">EJ137*CELL("contents",$Q137)</f>
        <v>0</v>
      </c>
      <c r="EN137" s="53" cm="1">
        <f t="array" aca="1" ref="EN137" ca="1">EK137*CELL("contents",$Q137)</f>
        <v>0</v>
      </c>
      <c r="EO137" s="11">
        <f t="shared" si="149"/>
        <v>3759.1200000000003</v>
      </c>
      <c r="EP137" s="2">
        <v>1</v>
      </c>
      <c r="EQ137" s="2">
        <f t="shared" ref="EQ137:ET137" si="208">EP137*1.0215</f>
        <v>1.0215000000000001</v>
      </c>
      <c r="ER137" s="2">
        <f t="shared" si="208"/>
        <v>1.0434622500000001</v>
      </c>
      <c r="ES137" s="2">
        <f t="shared" si="208"/>
        <v>1.0658966883750003</v>
      </c>
      <c r="ET137" s="2">
        <f t="shared" si="208"/>
        <v>1.0888134671750629</v>
      </c>
      <c r="EU137" s="53">
        <f>IF($G137="Labor Hours",$K137*$AG137*EQ137,0)</f>
        <v>3759.1200000000003</v>
      </c>
      <c r="EV137" s="53">
        <f t="shared" si="151"/>
        <v>0</v>
      </c>
      <c r="EW137" s="69">
        <f>IF($G137="Labor Hours",$K137*$CQ137*ES137,0)</f>
        <v>0</v>
      </c>
      <c r="EX137" s="69">
        <f>IF($G137="Labor Hours",$K137*$DV137*ET137,0)</f>
        <v>0</v>
      </c>
      <c r="EY137" s="9">
        <f t="shared" si="153"/>
        <v>0</v>
      </c>
      <c r="EZ137" s="9">
        <f t="shared" si="128"/>
        <v>0</v>
      </c>
      <c r="FA137" s="9">
        <f t="shared" si="129"/>
        <v>0</v>
      </c>
      <c r="FB137" s="9">
        <f t="shared" si="130"/>
        <v>0</v>
      </c>
      <c r="FC137" t="s">
        <v>1541</v>
      </c>
    </row>
    <row r="138" spans="1:159" x14ac:dyDescent="0.25">
      <c r="A138" s="2">
        <v>1.2</v>
      </c>
      <c r="B138" s="2" t="s">
        <v>424</v>
      </c>
      <c r="C138" s="4" t="s">
        <v>157</v>
      </c>
      <c r="D138" s="2" t="s">
        <v>425</v>
      </c>
      <c r="E138" s="33" t="s">
        <v>426</v>
      </c>
      <c r="F138" s="2"/>
      <c r="G138" s="4" t="s">
        <v>151</v>
      </c>
      <c r="H138" s="6" t="s">
        <v>163</v>
      </c>
      <c r="I138" s="4" t="s">
        <v>348</v>
      </c>
      <c r="J138" s="7" t="s">
        <v>154</v>
      </c>
      <c r="K138" s="75">
        <v>115</v>
      </c>
      <c r="L138" s="82">
        <v>115</v>
      </c>
      <c r="M138" s="57">
        <v>0</v>
      </c>
      <c r="N138" s="86">
        <v>0</v>
      </c>
      <c r="O138" s="6" t="s">
        <v>155</v>
      </c>
      <c r="P138" s="2" t="s">
        <v>352</v>
      </c>
      <c r="Q138" s="216">
        <f>VLOOKUP(P138,Contingencies!$A$2:$D$7,4,FALSE)</f>
        <v>0.2</v>
      </c>
      <c r="R138" s="53">
        <f>Q138*EO138</f>
        <v>767.98821600000019</v>
      </c>
      <c r="S138" s="67">
        <f t="shared" si="201"/>
        <v>0</v>
      </c>
      <c r="T138" s="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f>IF(G138="Labor Hours",SUM(U138:AF138),0)</f>
        <v>0</v>
      </c>
      <c r="AH138" s="51">
        <f t="shared" si="131"/>
        <v>0</v>
      </c>
      <c r="AI138" s="53">
        <f>IF($G138="Labor Hours",U138*$K138*(1+$M138)*$EQ138,U138)</f>
        <v>0</v>
      </c>
      <c r="AJ138" s="53">
        <f>IF($G138="Labor Hours",V138*$K138*(1+$M138)*$EQ138,V138)</f>
        <v>0</v>
      </c>
      <c r="AK138" s="53">
        <f>IF($G138="Labor Hours",W138*$K138*(1+$M138)*$EQ138,W138)</f>
        <v>0</v>
      </c>
      <c r="AL138" s="53">
        <f>IF($G138="Labor Hours",X138*$K138*(1+$M138)*$EQ138,X138)</f>
        <v>0</v>
      </c>
      <c r="AM138" s="53">
        <f>IF($G138="Labor Hours",Y138*$K138*(1+$M138)*$EQ138,Y138)</f>
        <v>0</v>
      </c>
      <c r="AN138" s="53">
        <f>IF($G138="Labor Hours",Z138*$K138*(1+$M138)*$EQ138,Z138)</f>
        <v>0</v>
      </c>
      <c r="AO138" s="53">
        <f>IF($G138="Labor Hours",AA138*$K138*(1+$M138)*$EQ138,AA138)</f>
        <v>0</v>
      </c>
      <c r="AP138" s="53">
        <f>IF($G138="Labor Hours",AB138*$K138*(1+$M138)*$EQ138,AB138)</f>
        <v>0</v>
      </c>
      <c r="AQ138" s="53">
        <f>IF($G138="Labor Hours",AC138*$K138*(1+$M138)*$EQ138,AC138)</f>
        <v>0</v>
      </c>
      <c r="AR138" s="53">
        <f>IF($G138="Labor Hours",AD138*$K138*(1+$M138)*$EQ138,AD138)</f>
        <v>0</v>
      </c>
      <c r="AS138" s="53">
        <f>IF($G138="Labor Hours",AE138*$K138*(1+$M138)*$EQ138,AE138)</f>
        <v>0</v>
      </c>
      <c r="AT138" s="53">
        <f>IF($G138="Labor Hours",AF138*$K138*(1+$M138)*$EQ138,AF138)</f>
        <v>0</v>
      </c>
      <c r="AU138" s="10">
        <f t="shared" si="132"/>
        <v>0</v>
      </c>
      <c r="AV138" s="54">
        <f>IF(G138="CapEx",0,AU138*N138)</f>
        <v>0</v>
      </c>
      <c r="AW138" s="10">
        <f t="shared" si="133"/>
        <v>0</v>
      </c>
      <c r="AX138" s="53" cm="1">
        <f t="array" aca="1" ref="AX138" ca="1">AU138*CELL("contents",$Q138)</f>
        <v>0</v>
      </c>
      <c r="AY138" s="53" cm="1">
        <f t="array" aca="1" ref="AY138" ca="1">AV138*CELL("contents",$Q138)</f>
        <v>0</v>
      </c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4">
        <v>16</v>
      </c>
      <c r="BK138" s="4">
        <v>16</v>
      </c>
      <c r="BL138" s="2">
        <f t="shared" si="134"/>
        <v>32</v>
      </c>
      <c r="BM138" s="51">
        <f t="shared" si="135"/>
        <v>0.21333333333333332</v>
      </c>
      <c r="BN138" s="53">
        <f>IF($G138="Labor Hours",AZ138*$K138*(1+$M138)*$ER138,AZ138)</f>
        <v>0</v>
      </c>
      <c r="BO138" s="53">
        <f>IF($G138="Labor Hours",BA138*$K138*(1+$M138)*$ER138,BA138)</f>
        <v>0</v>
      </c>
      <c r="BP138" s="53">
        <f>IF($G138="Labor Hours",BB138*$K138*(1+$M138)*$ER138,BB138)</f>
        <v>0</v>
      </c>
      <c r="BQ138" s="53">
        <f>IF($G138="Labor Hours",BC138*$K138*(1+$M138)*$ER138,BC138)</f>
        <v>0</v>
      </c>
      <c r="BR138" s="53">
        <f>IF($G138="Labor Hours",BD138*$K138*(1+$M138)*$ER138,BD138)</f>
        <v>0</v>
      </c>
      <c r="BS138" s="53">
        <f>IF($G138="Labor Hours",BE138*$K138*(1+$M138)*$ER138,BE138)</f>
        <v>0</v>
      </c>
      <c r="BT138" s="53">
        <f>IF($G138="Labor Hours",BF138*$K138*(1+$M138)*$ER138,BF138)</f>
        <v>0</v>
      </c>
      <c r="BU138" s="53">
        <f>IF($G138="Labor Hours",BG138*$K138*(1+$M138)*$ER138,BG138)</f>
        <v>0</v>
      </c>
      <c r="BV138" s="53">
        <f>IF($G138="Labor Hours",BH138*$K138*(1+$M138)*$ER138,BH138)</f>
        <v>0</v>
      </c>
      <c r="BW138" s="53">
        <f>IF($G138="Labor Hours",BI138*$K138*(1+$M138)*$ER138,BI138)</f>
        <v>0</v>
      </c>
      <c r="BX138" s="53">
        <f>IF($G138="Labor Hours",BJ138*$K138*(1+$M138)*$ER138,BJ138)</f>
        <v>1919.9705400000003</v>
      </c>
      <c r="BY138" s="53">
        <f>IF($G138="Labor Hours",BK138*$K138*(1+$M138)*$ER138,BK138)</f>
        <v>1919.9705400000003</v>
      </c>
      <c r="BZ138" s="10">
        <f t="shared" si="136"/>
        <v>3839.9410800000005</v>
      </c>
      <c r="CA138" s="54">
        <f t="shared" si="137"/>
        <v>0</v>
      </c>
      <c r="CB138" s="10">
        <f t="shared" si="138"/>
        <v>3839.9410800000005</v>
      </c>
      <c r="CC138" s="53" cm="1">
        <f t="array" aca="1" ref="CC138" ca="1">BZ138*CELL("contents",$Q138)</f>
        <v>767.98821600000019</v>
      </c>
      <c r="CD138" s="53" cm="1">
        <f t="array" aca="1" ref="CD138" ca="1">CA138*CELL("contents",$Q138)</f>
        <v>0</v>
      </c>
      <c r="CE138" s="4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>
        <f t="shared" si="139"/>
        <v>0</v>
      </c>
      <c r="CR138" s="51">
        <f t="shared" si="140"/>
        <v>0</v>
      </c>
      <c r="CS138" s="53">
        <f>IF($G138="Labor Hours",CE138*$K138*(1+$M138)*$ES138,CE138)</f>
        <v>0</v>
      </c>
      <c r="CT138" s="53">
        <f>IF($G138="Labor Hours",CF138*$K138*(1+$M138)*$ES138,CF138)</f>
        <v>0</v>
      </c>
      <c r="CU138" s="53">
        <f>IF($G138="Labor Hours",CG138*$K138*(1+$M138)*$ES138,CG138)</f>
        <v>0</v>
      </c>
      <c r="CV138" s="53">
        <f>IF($G138="Labor Hours",CH138*$K138*(1+$M138)*$ES138,CH138)</f>
        <v>0</v>
      </c>
      <c r="CW138" s="53">
        <f>IF($G138="Labor Hours",CI138*$K138*(1+$M138)*$ES138,CI138)</f>
        <v>0</v>
      </c>
      <c r="CX138" s="53">
        <f>IF($G138="Labor Hours",CJ138*$K138*(1+$M138)*$ES138,CJ138)</f>
        <v>0</v>
      </c>
      <c r="CY138" s="53">
        <f>IF($G138="Labor Hours",CK138*$K138*(1+$M138)*$ES138,CK138)</f>
        <v>0</v>
      </c>
      <c r="CZ138" s="53">
        <f>IF($G138="Labor Hours",CL138*$K138*(1+$M138)*$ES138,CL138)</f>
        <v>0</v>
      </c>
      <c r="DA138" s="53">
        <f>IF($G138="Labor Hours",CM138*$K138*(1+$M138)*$ES138,CM138)</f>
        <v>0</v>
      </c>
      <c r="DB138" s="53">
        <f>IF($G138="Labor Hours",CN138*$K138*(1+$M138)*$ES138,CN138)</f>
        <v>0</v>
      </c>
      <c r="DC138" s="53">
        <f>IF($G138="Labor Hours",CO138*$K138*(1+$M138)*$ES138,CO138)</f>
        <v>0</v>
      </c>
      <c r="DD138" s="53">
        <f>IF($G138="Labor Hours",CP138*$K138*(1+$M138)*$ES138,CP138)</f>
        <v>0</v>
      </c>
      <c r="DE138" s="10">
        <f t="shared" si="141"/>
        <v>0</v>
      </c>
      <c r="DF138" s="54">
        <f t="shared" si="142"/>
        <v>0</v>
      </c>
      <c r="DG138" s="10">
        <f t="shared" si="143"/>
        <v>0</v>
      </c>
      <c r="DH138" s="53" cm="1">
        <f t="array" aca="1" ref="DH138" ca="1">DE138*CELL("contents",$Q138)</f>
        <v>0</v>
      </c>
      <c r="DI138" s="53" cm="1">
        <f t="array" aca="1" ref="DI138" ca="1">DF138*CELL("contents",$Q138)</f>
        <v>0</v>
      </c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>
        <f t="shared" si="144"/>
        <v>0</v>
      </c>
      <c r="DW138" s="51">
        <f t="shared" si="145"/>
        <v>0</v>
      </c>
      <c r="DX138" s="53">
        <f>IF($G138="Labor Hours",DJ138*$K138*(1+$M138)*$ET138,DJ138)</f>
        <v>0</v>
      </c>
      <c r="DY138" s="53">
        <f>IF($G138="Labor Hours",DK138*$K138*(1+$M138)*$ET138,DK138)</f>
        <v>0</v>
      </c>
      <c r="DZ138" s="53">
        <f>IF($G138="Labor Hours",DL138*$K138*(1+$M138)*$ET138,DL138)</f>
        <v>0</v>
      </c>
      <c r="EA138" s="53">
        <f>IF($G138="Labor Hours",DM138*$K138*(1+$M138)*$ET138,DM138)</f>
        <v>0</v>
      </c>
      <c r="EB138" s="53">
        <f>IF($G138="Labor Hours",DN138*$K138*(1+$M138)*$ET138,DN138)</f>
        <v>0</v>
      </c>
      <c r="EC138" s="53">
        <f>IF($G138="Labor Hours",DO138*$K138*(1+$M138)*$ET138,DO138)</f>
        <v>0</v>
      </c>
      <c r="ED138" s="53">
        <f>IF($G138="Labor Hours",DP138*$K138*(1+$M138)*$ET138,DP138)</f>
        <v>0</v>
      </c>
      <c r="EE138" s="53">
        <f>IF($G138="Labor Hours",DQ138*$K138*(1+$M138)*$ET138,DQ138)</f>
        <v>0</v>
      </c>
      <c r="EF138" s="53">
        <f>IF($G138="Labor Hours",DR138*$K138*(1+$M138)*$ET138,DR138)</f>
        <v>0</v>
      </c>
      <c r="EG138" s="53">
        <f>IF($G138="Labor Hours",DS138*$K138*(1+$M138)*$ET138,DS138)</f>
        <v>0</v>
      </c>
      <c r="EH138" s="53">
        <f>IF($G138="Labor Hours",DT138*$K138*(1+$M138)*$ET138,DT138)</f>
        <v>0</v>
      </c>
      <c r="EI138" s="53">
        <f>IF($G138="Labor Hours",DU138*$K138*(1+$M138)*$ET138,DU138)</f>
        <v>0</v>
      </c>
      <c r="EJ138" s="10">
        <f t="shared" si="146"/>
        <v>0</v>
      </c>
      <c r="EK138" s="54">
        <f t="shared" si="147"/>
        <v>0</v>
      </c>
      <c r="EL138" s="10">
        <f t="shared" si="148"/>
        <v>0</v>
      </c>
      <c r="EM138" s="53" cm="1">
        <f t="array" aca="1" ref="EM138" ca="1">EJ138*CELL("contents",$Q138)</f>
        <v>0</v>
      </c>
      <c r="EN138" s="53" cm="1">
        <f t="array" aca="1" ref="EN138" ca="1">EK138*CELL("contents",$Q138)</f>
        <v>0</v>
      </c>
      <c r="EO138" s="11">
        <f t="shared" si="149"/>
        <v>3839.9410800000005</v>
      </c>
      <c r="EP138" s="2">
        <v>1</v>
      </c>
      <c r="EQ138" s="2">
        <f t="shared" ref="EQ138:ET138" si="209">EP138*1.0215</f>
        <v>1.0215000000000001</v>
      </c>
      <c r="ER138" s="2">
        <f t="shared" si="209"/>
        <v>1.0434622500000001</v>
      </c>
      <c r="ES138" s="2">
        <f t="shared" si="209"/>
        <v>1.0658966883750003</v>
      </c>
      <c r="ET138" s="2">
        <f t="shared" si="209"/>
        <v>1.0888134671750629</v>
      </c>
      <c r="EU138" s="53">
        <f>IF($G138="Labor Hours",$K138*$AG138*EQ138,0)</f>
        <v>0</v>
      </c>
      <c r="EV138" s="53">
        <f t="shared" si="151"/>
        <v>3839.9410800000005</v>
      </c>
      <c r="EW138" s="69">
        <f>IF($G138="Labor Hours",$K138*$CQ138*ES138,0)</f>
        <v>0</v>
      </c>
      <c r="EX138" s="69">
        <f>IF($G138="Labor Hours",$K138*$DV138*ET138,0)</f>
        <v>0</v>
      </c>
      <c r="EY138" s="9">
        <f t="shared" si="153"/>
        <v>0</v>
      </c>
      <c r="EZ138" s="9">
        <f t="shared" si="128"/>
        <v>0</v>
      </c>
      <c r="FA138" s="9">
        <f t="shared" si="129"/>
        <v>0</v>
      </c>
      <c r="FB138" s="9">
        <f t="shared" si="130"/>
        <v>0</v>
      </c>
      <c r="FC138" t="s">
        <v>1541</v>
      </c>
    </row>
    <row r="139" spans="1:159" x14ac:dyDescent="0.25">
      <c r="A139" s="2">
        <v>1.2</v>
      </c>
      <c r="B139" s="2" t="s">
        <v>427</v>
      </c>
      <c r="C139" s="4" t="s">
        <v>157</v>
      </c>
      <c r="D139" s="2" t="s">
        <v>428</v>
      </c>
      <c r="E139" s="33" t="s">
        <v>429</v>
      </c>
      <c r="F139" s="2"/>
      <c r="G139" s="4" t="s">
        <v>151</v>
      </c>
      <c r="H139" s="6" t="s">
        <v>163</v>
      </c>
      <c r="I139" s="4" t="s">
        <v>348</v>
      </c>
      <c r="J139" s="7" t="s">
        <v>154</v>
      </c>
      <c r="K139" s="75">
        <v>115</v>
      </c>
      <c r="L139" s="82">
        <v>115</v>
      </c>
      <c r="M139" s="57">
        <v>0</v>
      </c>
      <c r="N139" s="86">
        <v>0</v>
      </c>
      <c r="O139" s="6" t="s">
        <v>155</v>
      </c>
      <c r="P139" s="2" t="s">
        <v>352</v>
      </c>
      <c r="Q139" s="216">
        <f>VLOOKUP(P139,Contingencies!$A$2:$D$7,4,FALSE)</f>
        <v>0.2</v>
      </c>
      <c r="R139" s="53">
        <f>Q139*EO139</f>
        <v>784.49996264400033</v>
      </c>
      <c r="S139" s="67">
        <f t="shared" si="201"/>
        <v>0</v>
      </c>
      <c r="T139" s="4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f>IF(G139="Labor Hours",SUM(U139:AF139),0)</f>
        <v>0</v>
      </c>
      <c r="AH139" s="51">
        <f t="shared" si="131"/>
        <v>0</v>
      </c>
      <c r="AI139" s="53">
        <f>IF($G139="Labor Hours",U139*$K139*(1+$M139)*$EQ139,U139)</f>
        <v>0</v>
      </c>
      <c r="AJ139" s="53">
        <f>IF($G139="Labor Hours",V139*$K139*(1+$M139)*$EQ139,V139)</f>
        <v>0</v>
      </c>
      <c r="AK139" s="53">
        <f>IF($G139="Labor Hours",W139*$K139*(1+$M139)*$EQ139,W139)</f>
        <v>0</v>
      </c>
      <c r="AL139" s="53">
        <f>IF($G139="Labor Hours",X139*$K139*(1+$M139)*$EQ139,X139)</f>
        <v>0</v>
      </c>
      <c r="AM139" s="53">
        <f>IF($G139="Labor Hours",Y139*$K139*(1+$M139)*$EQ139,Y139)</f>
        <v>0</v>
      </c>
      <c r="AN139" s="53">
        <f>IF($G139="Labor Hours",Z139*$K139*(1+$M139)*$EQ139,Z139)</f>
        <v>0</v>
      </c>
      <c r="AO139" s="53">
        <f>IF($G139="Labor Hours",AA139*$K139*(1+$M139)*$EQ139,AA139)</f>
        <v>0</v>
      </c>
      <c r="AP139" s="53">
        <f>IF($G139="Labor Hours",AB139*$K139*(1+$M139)*$EQ139,AB139)</f>
        <v>0</v>
      </c>
      <c r="AQ139" s="53">
        <f>IF($G139="Labor Hours",AC139*$K139*(1+$M139)*$EQ139,AC139)</f>
        <v>0</v>
      </c>
      <c r="AR139" s="53">
        <f>IF($G139="Labor Hours",AD139*$K139*(1+$M139)*$EQ139,AD139)</f>
        <v>0</v>
      </c>
      <c r="AS139" s="53">
        <f>IF($G139="Labor Hours",AE139*$K139*(1+$M139)*$EQ139,AE139)</f>
        <v>0</v>
      </c>
      <c r="AT139" s="53">
        <f>IF($G139="Labor Hours",AF139*$K139*(1+$M139)*$EQ139,AF139)</f>
        <v>0</v>
      </c>
      <c r="AU139" s="10">
        <f t="shared" si="132"/>
        <v>0</v>
      </c>
      <c r="AV139" s="54">
        <f>IF(G139="CapEx",0,AU139*N139)</f>
        <v>0</v>
      </c>
      <c r="AW139" s="10">
        <f t="shared" si="133"/>
        <v>0</v>
      </c>
      <c r="AX139" s="53" cm="1">
        <f t="array" aca="1" ref="AX139" ca="1">AU139*CELL("contents",$Q139)</f>
        <v>0</v>
      </c>
      <c r="AY139" s="53" cm="1">
        <f t="array" aca="1" ref="AY139" ca="1">AV139*CELL("contents",$Q139)</f>
        <v>0</v>
      </c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>
        <f t="shared" si="134"/>
        <v>0</v>
      </c>
      <c r="BM139" s="51">
        <f t="shared" si="135"/>
        <v>0</v>
      </c>
      <c r="BN139" s="53">
        <f>IF($G139="Labor Hours",AZ139*$K139*(1+$M139)*$ER139,AZ139)</f>
        <v>0</v>
      </c>
      <c r="BO139" s="53">
        <f>IF($G139="Labor Hours",BA139*$K139*(1+$M139)*$ER139,BA139)</f>
        <v>0</v>
      </c>
      <c r="BP139" s="53">
        <f>IF($G139="Labor Hours",BB139*$K139*(1+$M139)*$ER139,BB139)</f>
        <v>0</v>
      </c>
      <c r="BQ139" s="53">
        <f>IF($G139="Labor Hours",BC139*$K139*(1+$M139)*$ER139,BC139)</f>
        <v>0</v>
      </c>
      <c r="BR139" s="53">
        <f>IF($G139="Labor Hours",BD139*$K139*(1+$M139)*$ER139,BD139)</f>
        <v>0</v>
      </c>
      <c r="BS139" s="53">
        <f>IF($G139="Labor Hours",BE139*$K139*(1+$M139)*$ER139,BE139)</f>
        <v>0</v>
      </c>
      <c r="BT139" s="53">
        <f>IF($G139="Labor Hours",BF139*$K139*(1+$M139)*$ER139,BF139)</f>
        <v>0</v>
      </c>
      <c r="BU139" s="53">
        <f>IF($G139="Labor Hours",BG139*$K139*(1+$M139)*$ER139,BG139)</f>
        <v>0</v>
      </c>
      <c r="BV139" s="53">
        <f>IF($G139="Labor Hours",BH139*$K139*(1+$M139)*$ER139,BH139)</f>
        <v>0</v>
      </c>
      <c r="BW139" s="53">
        <f>IF($G139="Labor Hours",BI139*$K139*(1+$M139)*$ER139,BI139)</f>
        <v>0</v>
      </c>
      <c r="BX139" s="53">
        <f>IF($G139="Labor Hours",BJ139*$K139*(1+$M139)*$ER139,BJ139)</f>
        <v>0</v>
      </c>
      <c r="BY139" s="53">
        <f>IF($G139="Labor Hours",BK139*$K139*(1+$M139)*$ER139,BK139)</f>
        <v>0</v>
      </c>
      <c r="BZ139" s="10">
        <f t="shared" si="136"/>
        <v>0</v>
      </c>
      <c r="CA139" s="54">
        <f t="shared" si="137"/>
        <v>0</v>
      </c>
      <c r="CB139" s="10">
        <f t="shared" si="138"/>
        <v>0</v>
      </c>
      <c r="CC139" s="53" cm="1">
        <f t="array" aca="1" ref="CC139" ca="1">BZ139*CELL("contents",$Q139)</f>
        <v>0</v>
      </c>
      <c r="CD139" s="53" cm="1">
        <f t="array" aca="1" ref="CD139" ca="1">CA139*CELL("contents",$Q139)</f>
        <v>0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4">
        <v>16</v>
      </c>
      <c r="CP139" s="4">
        <v>16</v>
      </c>
      <c r="CQ139" s="2">
        <f t="shared" si="139"/>
        <v>32</v>
      </c>
      <c r="CR139" s="51">
        <f t="shared" si="140"/>
        <v>0.21333333333333332</v>
      </c>
      <c r="CS139" s="53">
        <f>IF($G139="Labor Hours",CE139*$K139*(1+$M139)*$ES139,CE139)</f>
        <v>0</v>
      </c>
      <c r="CT139" s="53">
        <f>IF($G139="Labor Hours",CF139*$K139*(1+$M139)*$ES139,CF139)</f>
        <v>0</v>
      </c>
      <c r="CU139" s="53">
        <f>IF($G139="Labor Hours",CG139*$K139*(1+$M139)*$ES139,CG139)</f>
        <v>0</v>
      </c>
      <c r="CV139" s="53">
        <f>IF($G139="Labor Hours",CH139*$K139*(1+$M139)*$ES139,CH139)</f>
        <v>0</v>
      </c>
      <c r="CW139" s="53">
        <f>IF($G139="Labor Hours",CI139*$K139*(1+$M139)*$ES139,CI139)</f>
        <v>0</v>
      </c>
      <c r="CX139" s="53">
        <f>IF($G139="Labor Hours",CJ139*$K139*(1+$M139)*$ES139,CJ139)</f>
        <v>0</v>
      </c>
      <c r="CY139" s="53">
        <f>IF($G139="Labor Hours",CK139*$K139*(1+$M139)*$ES139,CK139)</f>
        <v>0</v>
      </c>
      <c r="CZ139" s="53">
        <f>IF($G139="Labor Hours",CL139*$K139*(1+$M139)*$ES139,CL139)</f>
        <v>0</v>
      </c>
      <c r="DA139" s="53">
        <f>IF($G139="Labor Hours",CM139*$K139*(1+$M139)*$ES139,CM139)</f>
        <v>0</v>
      </c>
      <c r="DB139" s="53">
        <f>IF($G139="Labor Hours",CN139*$K139*(1+$M139)*$ES139,CN139)</f>
        <v>0</v>
      </c>
      <c r="DC139" s="53">
        <f>IF($G139="Labor Hours",CO139*$K139*(1+$M139)*$ES139,CO139)</f>
        <v>1961.2499066100006</v>
      </c>
      <c r="DD139" s="53">
        <f>IF($G139="Labor Hours",CP139*$K139*(1+$M139)*$ES139,CP139)</f>
        <v>1961.2499066100006</v>
      </c>
      <c r="DE139" s="10">
        <f t="shared" si="141"/>
        <v>3922.4998132200012</v>
      </c>
      <c r="DF139" s="54">
        <f t="shared" si="142"/>
        <v>0</v>
      </c>
      <c r="DG139" s="10">
        <f t="shared" si="143"/>
        <v>3922.4998132200012</v>
      </c>
      <c r="DH139" s="53" cm="1">
        <f t="array" aca="1" ref="DH139" ca="1">DE139*CELL("contents",$Q139)</f>
        <v>784.49996264400033</v>
      </c>
      <c r="DI139" s="53" cm="1">
        <f t="array" aca="1" ref="DI139" ca="1">DF139*CELL("contents",$Q139)</f>
        <v>0</v>
      </c>
      <c r="DJ139" s="4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>
        <f t="shared" si="144"/>
        <v>0</v>
      </c>
      <c r="DW139" s="51">
        <f t="shared" si="145"/>
        <v>0</v>
      </c>
      <c r="DX139" s="53">
        <f>IF($G139="Labor Hours",DJ139*$K139*(1+$M139)*$ET139,DJ139)</f>
        <v>0</v>
      </c>
      <c r="DY139" s="53">
        <f>IF($G139="Labor Hours",DK139*$K139*(1+$M139)*$ET139,DK139)</f>
        <v>0</v>
      </c>
      <c r="DZ139" s="53">
        <f>IF($G139="Labor Hours",DL139*$K139*(1+$M139)*$ET139,DL139)</f>
        <v>0</v>
      </c>
      <c r="EA139" s="53">
        <f>IF($G139="Labor Hours",DM139*$K139*(1+$M139)*$ET139,DM139)</f>
        <v>0</v>
      </c>
      <c r="EB139" s="53">
        <f>IF($G139="Labor Hours",DN139*$K139*(1+$M139)*$ET139,DN139)</f>
        <v>0</v>
      </c>
      <c r="EC139" s="53">
        <f>IF($G139="Labor Hours",DO139*$K139*(1+$M139)*$ET139,DO139)</f>
        <v>0</v>
      </c>
      <c r="ED139" s="53">
        <f>IF($G139="Labor Hours",DP139*$K139*(1+$M139)*$ET139,DP139)</f>
        <v>0</v>
      </c>
      <c r="EE139" s="53">
        <f>IF($G139="Labor Hours",DQ139*$K139*(1+$M139)*$ET139,DQ139)</f>
        <v>0</v>
      </c>
      <c r="EF139" s="53">
        <f>IF($G139="Labor Hours",DR139*$K139*(1+$M139)*$ET139,DR139)</f>
        <v>0</v>
      </c>
      <c r="EG139" s="53">
        <f>IF($G139="Labor Hours",DS139*$K139*(1+$M139)*$ET139,DS139)</f>
        <v>0</v>
      </c>
      <c r="EH139" s="53">
        <f>IF($G139="Labor Hours",DT139*$K139*(1+$M139)*$ET139,DT139)</f>
        <v>0</v>
      </c>
      <c r="EI139" s="53">
        <f>IF($G139="Labor Hours",DU139*$K139*(1+$M139)*$ET139,DU139)</f>
        <v>0</v>
      </c>
      <c r="EJ139" s="10">
        <f t="shared" si="146"/>
        <v>0</v>
      </c>
      <c r="EK139" s="54">
        <f t="shared" si="147"/>
        <v>0</v>
      </c>
      <c r="EL139" s="10">
        <f t="shared" si="148"/>
        <v>0</v>
      </c>
      <c r="EM139" s="53" cm="1">
        <f t="array" aca="1" ref="EM139" ca="1">EJ139*CELL("contents",$Q139)</f>
        <v>0</v>
      </c>
      <c r="EN139" s="53" cm="1">
        <f t="array" aca="1" ref="EN139" ca="1">EK139*CELL("contents",$Q139)</f>
        <v>0</v>
      </c>
      <c r="EO139" s="11">
        <f t="shared" si="149"/>
        <v>3922.4998132200012</v>
      </c>
      <c r="EP139" s="2">
        <v>1</v>
      </c>
      <c r="EQ139" s="2">
        <f t="shared" ref="EQ139:ET139" si="210">EP139*1.0215</f>
        <v>1.0215000000000001</v>
      </c>
      <c r="ER139" s="2">
        <f t="shared" si="210"/>
        <v>1.0434622500000001</v>
      </c>
      <c r="ES139" s="2">
        <f t="shared" si="210"/>
        <v>1.0658966883750003</v>
      </c>
      <c r="ET139" s="2">
        <f t="shared" si="210"/>
        <v>1.0888134671750629</v>
      </c>
      <c r="EU139" s="53">
        <f>IF($G139="Labor Hours",$K139*$AG139*EQ139,0)</f>
        <v>0</v>
      </c>
      <c r="EV139" s="53">
        <f t="shared" si="151"/>
        <v>0</v>
      </c>
      <c r="EW139" s="69">
        <f>IF($G139="Labor Hours",$K139*$CQ139*ES139,0)</f>
        <v>3922.4998132200012</v>
      </c>
      <c r="EX139" s="69">
        <f>IF($G139="Labor Hours",$K139*$DV139*ET139,0)</f>
        <v>0</v>
      </c>
      <c r="EY139" s="9">
        <f t="shared" si="153"/>
        <v>0</v>
      </c>
      <c r="EZ139" s="9">
        <f t="shared" si="128"/>
        <v>0</v>
      </c>
      <c r="FA139" s="9">
        <f t="shared" si="129"/>
        <v>0</v>
      </c>
      <c r="FB139" s="9">
        <f t="shared" si="130"/>
        <v>0</v>
      </c>
      <c r="FC139" t="s">
        <v>1541</v>
      </c>
    </row>
    <row r="140" spans="1:159" x14ac:dyDescent="0.25">
      <c r="A140" s="2">
        <v>1.2</v>
      </c>
      <c r="B140" s="2" t="s">
        <v>430</v>
      </c>
      <c r="C140" s="4" t="s">
        <v>157</v>
      </c>
      <c r="D140" s="2" t="s">
        <v>431</v>
      </c>
      <c r="E140" s="33" t="s">
        <v>432</v>
      </c>
      <c r="F140" s="2"/>
      <c r="G140" s="4" t="s">
        <v>151</v>
      </c>
      <c r="H140" s="6" t="s">
        <v>163</v>
      </c>
      <c r="I140" s="4" t="s">
        <v>348</v>
      </c>
      <c r="J140" s="7" t="s">
        <v>154</v>
      </c>
      <c r="K140" s="75">
        <v>115</v>
      </c>
      <c r="L140" s="81">
        <v>115</v>
      </c>
      <c r="M140" s="56">
        <v>0</v>
      </c>
      <c r="N140" s="86">
        <v>0</v>
      </c>
      <c r="O140" s="6" t="s">
        <v>155</v>
      </c>
      <c r="P140" s="2" t="s">
        <v>352</v>
      </c>
      <c r="Q140" s="216">
        <f>VLOOKUP(P140,Contingencies!$A$2:$D$7,4,FALSE)</f>
        <v>0.2</v>
      </c>
      <c r="R140" s="53">
        <f>Q140*EO140</f>
        <v>801.36671184084628</v>
      </c>
      <c r="S140" s="67">
        <f t="shared" si="201"/>
        <v>0</v>
      </c>
      <c r="T140" s="4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f>IF(G140="Labor Hours",SUM(U140:AF140),0)</f>
        <v>0</v>
      </c>
      <c r="AH140" s="51">
        <f t="shared" si="131"/>
        <v>0</v>
      </c>
      <c r="AI140" s="53">
        <f>IF($G140="Labor Hours",U140*$K140*(1+$M140)*$EQ140,U140)</f>
        <v>0</v>
      </c>
      <c r="AJ140" s="53">
        <f>IF($G140="Labor Hours",V140*$K140*(1+$M140)*$EQ140,V140)</f>
        <v>0</v>
      </c>
      <c r="AK140" s="53">
        <f>IF($G140="Labor Hours",W140*$K140*(1+$M140)*$EQ140,W140)</f>
        <v>0</v>
      </c>
      <c r="AL140" s="53">
        <f>IF($G140="Labor Hours",X140*$K140*(1+$M140)*$EQ140,X140)</f>
        <v>0</v>
      </c>
      <c r="AM140" s="53">
        <f>IF($G140="Labor Hours",Y140*$K140*(1+$M140)*$EQ140,Y140)</f>
        <v>0</v>
      </c>
      <c r="AN140" s="53">
        <f>IF($G140="Labor Hours",Z140*$K140*(1+$M140)*$EQ140,Z140)</f>
        <v>0</v>
      </c>
      <c r="AO140" s="53">
        <f>IF($G140="Labor Hours",AA140*$K140*(1+$M140)*$EQ140,AA140)</f>
        <v>0</v>
      </c>
      <c r="AP140" s="53">
        <f>IF($G140="Labor Hours",AB140*$K140*(1+$M140)*$EQ140,AB140)</f>
        <v>0</v>
      </c>
      <c r="AQ140" s="53">
        <f>IF($G140="Labor Hours",AC140*$K140*(1+$M140)*$EQ140,AC140)</f>
        <v>0</v>
      </c>
      <c r="AR140" s="53">
        <f>IF($G140="Labor Hours",AD140*$K140*(1+$M140)*$EQ140,AD140)</f>
        <v>0</v>
      </c>
      <c r="AS140" s="53">
        <f>IF($G140="Labor Hours",AE140*$K140*(1+$M140)*$EQ140,AE140)</f>
        <v>0</v>
      </c>
      <c r="AT140" s="53">
        <f>IF($G140="Labor Hours",AF140*$K140*(1+$M140)*$EQ140,AF140)</f>
        <v>0</v>
      </c>
      <c r="AU140" s="10">
        <f t="shared" si="132"/>
        <v>0</v>
      </c>
      <c r="AV140" s="54">
        <f>IF(G140="CapEx",0,AU140*N140)</f>
        <v>0</v>
      </c>
      <c r="AW140" s="10">
        <f t="shared" si="133"/>
        <v>0</v>
      </c>
      <c r="AX140" s="53" cm="1">
        <f t="array" aca="1" ref="AX140" ca="1">AU140*CELL("contents",$Q140)</f>
        <v>0</v>
      </c>
      <c r="AY140" s="53" cm="1">
        <f t="array" aca="1" ref="AY140" ca="1">AV140*CELL("contents",$Q140)</f>
        <v>0</v>
      </c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>
        <f t="shared" si="134"/>
        <v>0</v>
      </c>
      <c r="BM140" s="51">
        <f t="shared" si="135"/>
        <v>0</v>
      </c>
      <c r="BN140" s="53">
        <f>IF($G140="Labor Hours",AZ140*$K140*(1+$M140)*$ER140,AZ140)</f>
        <v>0</v>
      </c>
      <c r="BO140" s="53">
        <f>IF($G140="Labor Hours",BA140*$K140*(1+$M140)*$ER140,BA140)</f>
        <v>0</v>
      </c>
      <c r="BP140" s="53">
        <f>IF($G140="Labor Hours",BB140*$K140*(1+$M140)*$ER140,BB140)</f>
        <v>0</v>
      </c>
      <c r="BQ140" s="53">
        <f>IF($G140="Labor Hours",BC140*$K140*(1+$M140)*$ER140,BC140)</f>
        <v>0</v>
      </c>
      <c r="BR140" s="53">
        <f>IF($G140="Labor Hours",BD140*$K140*(1+$M140)*$ER140,BD140)</f>
        <v>0</v>
      </c>
      <c r="BS140" s="53">
        <f>IF($G140="Labor Hours",BE140*$K140*(1+$M140)*$ER140,BE140)</f>
        <v>0</v>
      </c>
      <c r="BT140" s="53">
        <f>IF($G140="Labor Hours",BF140*$K140*(1+$M140)*$ER140,BF140)</f>
        <v>0</v>
      </c>
      <c r="BU140" s="53">
        <f>IF($G140="Labor Hours",BG140*$K140*(1+$M140)*$ER140,BG140)</f>
        <v>0</v>
      </c>
      <c r="BV140" s="53">
        <f>IF($G140="Labor Hours",BH140*$K140*(1+$M140)*$ER140,BH140)</f>
        <v>0</v>
      </c>
      <c r="BW140" s="53">
        <f>IF($G140="Labor Hours",BI140*$K140*(1+$M140)*$ER140,BI140)</f>
        <v>0</v>
      </c>
      <c r="BX140" s="53">
        <f>IF($G140="Labor Hours",BJ140*$K140*(1+$M140)*$ER140,BJ140)</f>
        <v>0</v>
      </c>
      <c r="BY140" s="53">
        <f>IF($G140="Labor Hours",BK140*$K140*(1+$M140)*$ER140,BK140)</f>
        <v>0</v>
      </c>
      <c r="BZ140" s="10">
        <f t="shared" si="136"/>
        <v>0</v>
      </c>
      <c r="CA140" s="54">
        <f t="shared" si="137"/>
        <v>0</v>
      </c>
      <c r="CB140" s="10">
        <f t="shared" si="138"/>
        <v>0</v>
      </c>
      <c r="CC140" s="53" cm="1">
        <f t="array" aca="1" ref="CC140" ca="1">BZ140*CELL("contents",$Q140)</f>
        <v>0</v>
      </c>
      <c r="CD140" s="53" cm="1">
        <f t="array" aca="1" ref="CD140" ca="1">CA140*CELL("contents",$Q140)</f>
        <v>0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>
        <f t="shared" si="139"/>
        <v>0</v>
      </c>
      <c r="CR140" s="51">
        <f t="shared" si="140"/>
        <v>0</v>
      </c>
      <c r="CS140" s="53">
        <f>IF($G140="Labor Hours",CE140*$K140*(1+$M140)*$ES140,CE140)</f>
        <v>0</v>
      </c>
      <c r="CT140" s="53">
        <f>IF($G140="Labor Hours",CF140*$K140*(1+$M140)*$ES140,CF140)</f>
        <v>0</v>
      </c>
      <c r="CU140" s="53">
        <f>IF($G140="Labor Hours",CG140*$K140*(1+$M140)*$ES140,CG140)</f>
        <v>0</v>
      </c>
      <c r="CV140" s="53">
        <f>IF($G140="Labor Hours",CH140*$K140*(1+$M140)*$ES140,CH140)</f>
        <v>0</v>
      </c>
      <c r="CW140" s="53">
        <f>IF($G140="Labor Hours",CI140*$K140*(1+$M140)*$ES140,CI140)</f>
        <v>0</v>
      </c>
      <c r="CX140" s="53">
        <f>IF($G140="Labor Hours",CJ140*$K140*(1+$M140)*$ES140,CJ140)</f>
        <v>0</v>
      </c>
      <c r="CY140" s="53">
        <f>IF($G140="Labor Hours",CK140*$K140*(1+$M140)*$ES140,CK140)</f>
        <v>0</v>
      </c>
      <c r="CZ140" s="53">
        <f>IF($G140="Labor Hours",CL140*$K140*(1+$M140)*$ES140,CL140)</f>
        <v>0</v>
      </c>
      <c r="DA140" s="53">
        <f>IF($G140="Labor Hours",CM140*$K140*(1+$M140)*$ES140,CM140)</f>
        <v>0</v>
      </c>
      <c r="DB140" s="53">
        <f>IF($G140="Labor Hours",CN140*$K140*(1+$M140)*$ES140,CN140)</f>
        <v>0</v>
      </c>
      <c r="DC140" s="53">
        <f>IF($G140="Labor Hours",CO140*$K140*(1+$M140)*$ES140,CO140)</f>
        <v>0</v>
      </c>
      <c r="DD140" s="53">
        <f>IF($G140="Labor Hours",CP140*$K140*(1+$M140)*$ES140,CP140)</f>
        <v>0</v>
      </c>
      <c r="DE140" s="10">
        <f t="shared" si="141"/>
        <v>0</v>
      </c>
      <c r="DF140" s="54">
        <f t="shared" si="142"/>
        <v>0</v>
      </c>
      <c r="DG140" s="10">
        <f t="shared" si="143"/>
        <v>0</v>
      </c>
      <c r="DH140" s="53" cm="1">
        <f t="array" aca="1" ref="DH140" ca="1">DE140*CELL("contents",$Q140)</f>
        <v>0</v>
      </c>
      <c r="DI140" s="53" cm="1">
        <f t="array" aca="1" ref="DI140" ca="1">DF140*CELL("contents",$Q140)</f>
        <v>0</v>
      </c>
      <c r="DJ140" s="2"/>
      <c r="DK140" s="2"/>
      <c r="DL140" s="2"/>
      <c r="DM140" s="2"/>
      <c r="DN140" s="2"/>
      <c r="DO140" s="4">
        <v>32</v>
      </c>
      <c r="DP140" s="4"/>
      <c r="DQ140" s="2"/>
      <c r="DR140" s="2"/>
      <c r="DS140" s="2"/>
      <c r="DT140" s="2"/>
      <c r="DU140" s="2"/>
      <c r="DV140" s="2">
        <f t="shared" si="144"/>
        <v>32</v>
      </c>
      <c r="DW140" s="51">
        <f t="shared" si="145"/>
        <v>0.21333333333333332</v>
      </c>
      <c r="DX140" s="53">
        <f>IF($G140="Labor Hours",DJ140*$K140*(1+$M140)*$ET140,DJ140)</f>
        <v>0</v>
      </c>
      <c r="DY140" s="53">
        <f>IF($G140="Labor Hours",DK140*$K140*(1+$M140)*$ET140,DK140)</f>
        <v>0</v>
      </c>
      <c r="DZ140" s="53">
        <f>IF($G140="Labor Hours",DL140*$K140*(1+$M140)*$ET140,DL140)</f>
        <v>0</v>
      </c>
      <c r="EA140" s="53">
        <f>IF($G140="Labor Hours",DM140*$K140*(1+$M140)*$ET140,DM140)</f>
        <v>0</v>
      </c>
      <c r="EB140" s="53">
        <f>IF($G140="Labor Hours",DN140*$K140*(1+$M140)*$ET140,DN140)</f>
        <v>0</v>
      </c>
      <c r="EC140" s="53">
        <f>IF($G140="Labor Hours",DO140*$K140*(1+$M140)*$ET140,DO140)</f>
        <v>4006.8335592042313</v>
      </c>
      <c r="ED140" s="53">
        <f>IF($G140="Labor Hours",DP140*$K140*(1+$M140)*$ET140,DP140)</f>
        <v>0</v>
      </c>
      <c r="EE140" s="53">
        <f>IF($G140="Labor Hours",DQ140*$K140*(1+$M140)*$ET140,DQ140)</f>
        <v>0</v>
      </c>
      <c r="EF140" s="53">
        <f>IF($G140="Labor Hours",DR140*$K140*(1+$M140)*$ET140,DR140)</f>
        <v>0</v>
      </c>
      <c r="EG140" s="53">
        <f>IF($G140="Labor Hours",DS140*$K140*(1+$M140)*$ET140,DS140)</f>
        <v>0</v>
      </c>
      <c r="EH140" s="53">
        <f>IF($G140="Labor Hours",DT140*$K140*(1+$M140)*$ET140,DT140)</f>
        <v>0</v>
      </c>
      <c r="EI140" s="53">
        <f>IF($G140="Labor Hours",DU140*$K140*(1+$M140)*$ET140,DU140)</f>
        <v>0</v>
      </c>
      <c r="EJ140" s="10">
        <f t="shared" si="146"/>
        <v>4006.8335592042313</v>
      </c>
      <c r="EK140" s="54">
        <f t="shared" si="147"/>
        <v>0</v>
      </c>
      <c r="EL140" s="10">
        <f t="shared" si="148"/>
        <v>4006.8335592042313</v>
      </c>
      <c r="EM140" s="53" cm="1">
        <f t="array" aca="1" ref="EM140" ca="1">EJ140*CELL("contents",$Q140)</f>
        <v>801.36671184084628</v>
      </c>
      <c r="EN140" s="53" cm="1">
        <f t="array" aca="1" ref="EN140" ca="1">EK140*CELL("contents",$Q140)</f>
        <v>0</v>
      </c>
      <c r="EO140" s="11">
        <f t="shared" si="149"/>
        <v>4006.8335592042313</v>
      </c>
      <c r="EP140" s="2">
        <v>1</v>
      </c>
      <c r="EQ140" s="2">
        <f t="shared" ref="EQ140:ET140" si="211">EP140*1.0215</f>
        <v>1.0215000000000001</v>
      </c>
      <c r="ER140" s="2">
        <f t="shared" si="211"/>
        <v>1.0434622500000001</v>
      </c>
      <c r="ES140" s="2">
        <f t="shared" si="211"/>
        <v>1.0658966883750003</v>
      </c>
      <c r="ET140" s="2">
        <f t="shared" si="211"/>
        <v>1.0888134671750629</v>
      </c>
      <c r="EU140" s="53">
        <f>IF($G140="Labor Hours",$K140*$AG140*EQ140,0)</f>
        <v>0</v>
      </c>
      <c r="EV140" s="53">
        <f t="shared" si="151"/>
        <v>0</v>
      </c>
      <c r="EW140" s="69">
        <f>IF($G140="Labor Hours",$K140*$CQ140*ES140,0)</f>
        <v>0</v>
      </c>
      <c r="EX140" s="69">
        <f>IF($G140="Labor Hours",$K140*$DV140*ET140,0)</f>
        <v>4006.8335592042313</v>
      </c>
      <c r="EY140" s="9">
        <f t="shared" si="153"/>
        <v>0</v>
      </c>
      <c r="EZ140" s="9">
        <f t="shared" si="128"/>
        <v>0</v>
      </c>
      <c r="FA140" s="9">
        <f t="shared" si="129"/>
        <v>0</v>
      </c>
      <c r="FB140" s="9">
        <f t="shared" si="130"/>
        <v>0</v>
      </c>
      <c r="FC140" t="s">
        <v>1541</v>
      </c>
    </row>
    <row r="141" spans="1:159" x14ac:dyDescent="0.25">
      <c r="A141" s="2">
        <v>1.2</v>
      </c>
      <c r="B141" s="2" t="s">
        <v>433</v>
      </c>
      <c r="C141" s="4" t="s">
        <v>157</v>
      </c>
      <c r="D141" s="27" t="s">
        <v>434</v>
      </c>
      <c r="E141" s="33" t="s">
        <v>435</v>
      </c>
      <c r="F141" s="2"/>
      <c r="G141" s="4" t="s">
        <v>151</v>
      </c>
      <c r="H141" s="6" t="s">
        <v>151</v>
      </c>
      <c r="I141" s="4" t="s">
        <v>348</v>
      </c>
      <c r="J141" s="7" t="s">
        <v>154</v>
      </c>
      <c r="K141" s="75">
        <v>115</v>
      </c>
      <c r="L141" s="81">
        <v>115</v>
      </c>
      <c r="M141" s="56">
        <v>0</v>
      </c>
      <c r="N141" s="86">
        <v>0</v>
      </c>
      <c r="O141" s="6" t="s">
        <v>155</v>
      </c>
      <c r="P141" s="2" t="s">
        <v>352</v>
      </c>
      <c r="Q141" s="216">
        <f>VLOOKUP(P141,Contingencies!$A$2:$D$7,4,FALSE)</f>
        <v>0.2</v>
      </c>
      <c r="R141" s="53">
        <f>Q141*EO141</f>
        <v>751.82400000000007</v>
      </c>
      <c r="S141" s="67">
        <f t="shared" si="201"/>
        <v>0</v>
      </c>
      <c r="T141" s="4"/>
      <c r="U141" s="4">
        <v>32</v>
      </c>
      <c r="V141" s="2"/>
      <c r="W141" s="2"/>
      <c r="X141" s="2"/>
      <c r="Y141" s="2"/>
      <c r="Z141" s="29"/>
      <c r="AA141" s="29"/>
      <c r="AB141" s="29"/>
      <c r="AC141" s="29"/>
      <c r="AD141" s="29"/>
      <c r="AE141" s="2"/>
      <c r="AF141" s="2"/>
      <c r="AG141" s="2">
        <f>IF(G141="Labor Hours",SUM(U141:AF141),0)</f>
        <v>32</v>
      </c>
      <c r="AH141" s="51">
        <f t="shared" si="131"/>
        <v>0.21333333333333332</v>
      </c>
      <c r="AI141" s="53">
        <f>IF($G141="Labor Hours",U141*$K141*(1+$M141)*$EQ141,U141)</f>
        <v>3759.1200000000003</v>
      </c>
      <c r="AJ141" s="53">
        <f>IF($G141="Labor Hours",V141*$K141*(1+$M141)*$EQ141,V141)</f>
        <v>0</v>
      </c>
      <c r="AK141" s="53">
        <f>IF($G141="Labor Hours",W141*$K141*(1+$M141)*$EQ141,W141)</f>
        <v>0</v>
      </c>
      <c r="AL141" s="53">
        <f>IF($G141="Labor Hours",X141*$K141*(1+$M141)*$EQ141,X141)</f>
        <v>0</v>
      </c>
      <c r="AM141" s="53">
        <f>IF($G141="Labor Hours",Y141*$K141*(1+$M141)*$EQ141,Y141)</f>
        <v>0</v>
      </c>
      <c r="AN141" s="53">
        <f>IF($G141="Labor Hours",Z141*$K141*(1+$M141)*$EQ141,Z141)</f>
        <v>0</v>
      </c>
      <c r="AO141" s="53">
        <f>IF($G141="Labor Hours",AA141*$K141*(1+$M141)*$EQ141,AA141)</f>
        <v>0</v>
      </c>
      <c r="AP141" s="53">
        <f>IF($G141="Labor Hours",AB141*$K141*(1+$M141)*$EQ141,AB141)</f>
        <v>0</v>
      </c>
      <c r="AQ141" s="53">
        <f>IF($G141="Labor Hours",AC141*$K141*(1+$M141)*$EQ141,AC141)</f>
        <v>0</v>
      </c>
      <c r="AR141" s="53">
        <f>IF($G141="Labor Hours",AD141*$K141*(1+$M141)*$EQ141,AD141)</f>
        <v>0</v>
      </c>
      <c r="AS141" s="53">
        <f>IF($G141="Labor Hours",AE141*$K141*(1+$M141)*$EQ141,AE141)</f>
        <v>0</v>
      </c>
      <c r="AT141" s="53">
        <f>IF($G141="Labor Hours",AF141*$K141*(1+$M141)*$EQ141,AF141)</f>
        <v>0</v>
      </c>
      <c r="AU141" s="10">
        <f t="shared" si="132"/>
        <v>3759.1200000000003</v>
      </c>
      <c r="AV141" s="54">
        <f>IF(G141="CapEx",0,AU141*N141)</f>
        <v>0</v>
      </c>
      <c r="AW141" s="10">
        <f t="shared" si="133"/>
        <v>3759.1200000000003</v>
      </c>
      <c r="AX141" s="53" cm="1">
        <f t="array" aca="1" ref="AX141" ca="1">AU141*CELL("contents",$Q141)</f>
        <v>751.82400000000007</v>
      </c>
      <c r="AY141" s="53" cm="1">
        <f t="array" aca="1" ref="AY141" ca="1">AV141*CELL("contents",$Q141)</f>
        <v>0</v>
      </c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>
        <f t="shared" si="134"/>
        <v>0</v>
      </c>
      <c r="BM141" s="51">
        <f t="shared" si="135"/>
        <v>0</v>
      </c>
      <c r="BN141" s="53">
        <f>IF($G141="Labor Hours",AZ141*$K141*(1+$M141)*$ER141,AZ141)</f>
        <v>0</v>
      </c>
      <c r="BO141" s="53">
        <f>IF($G141="Labor Hours",BA141*$K141*(1+$M141)*$ER141,BA141)</f>
        <v>0</v>
      </c>
      <c r="BP141" s="53">
        <f>IF($G141="Labor Hours",BB141*$K141*(1+$M141)*$ER141,BB141)</f>
        <v>0</v>
      </c>
      <c r="BQ141" s="53">
        <f>IF($G141="Labor Hours",BC141*$K141*(1+$M141)*$ER141,BC141)</f>
        <v>0</v>
      </c>
      <c r="BR141" s="53">
        <f>IF($G141="Labor Hours",BD141*$K141*(1+$M141)*$ER141,BD141)</f>
        <v>0</v>
      </c>
      <c r="BS141" s="53">
        <f>IF($G141="Labor Hours",BE141*$K141*(1+$M141)*$ER141,BE141)</f>
        <v>0</v>
      </c>
      <c r="BT141" s="53">
        <f>IF($G141="Labor Hours",BF141*$K141*(1+$M141)*$ER141,BF141)</f>
        <v>0</v>
      </c>
      <c r="BU141" s="53">
        <f>IF($G141="Labor Hours",BG141*$K141*(1+$M141)*$ER141,BG141)</f>
        <v>0</v>
      </c>
      <c r="BV141" s="53">
        <f>IF($G141="Labor Hours",BH141*$K141*(1+$M141)*$ER141,BH141)</f>
        <v>0</v>
      </c>
      <c r="BW141" s="53">
        <f>IF($G141="Labor Hours",BI141*$K141*(1+$M141)*$ER141,BI141)</f>
        <v>0</v>
      </c>
      <c r="BX141" s="53">
        <f>IF($G141="Labor Hours",BJ141*$K141*(1+$M141)*$ER141,BJ141)</f>
        <v>0</v>
      </c>
      <c r="BY141" s="53">
        <f>IF($G141="Labor Hours",BK141*$K141*(1+$M141)*$ER141,BK141)</f>
        <v>0</v>
      </c>
      <c r="BZ141" s="10">
        <f t="shared" si="136"/>
        <v>0</v>
      </c>
      <c r="CA141" s="54">
        <f t="shared" si="137"/>
        <v>0</v>
      </c>
      <c r="CB141" s="10">
        <f t="shared" si="138"/>
        <v>0</v>
      </c>
      <c r="CC141" s="53" cm="1">
        <f t="array" aca="1" ref="CC141" ca="1">BZ141*CELL("contents",$Q141)</f>
        <v>0</v>
      </c>
      <c r="CD141" s="53" cm="1">
        <f t="array" aca="1" ref="CD141" ca="1">CA141*CELL("contents",$Q141)</f>
        <v>0</v>
      </c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>
        <f t="shared" si="139"/>
        <v>0</v>
      </c>
      <c r="CR141" s="51">
        <f t="shared" si="140"/>
        <v>0</v>
      </c>
      <c r="CS141" s="53">
        <f>IF($G141="Labor Hours",CE141*$K141*(1+$M141)*$ES141,CE141)</f>
        <v>0</v>
      </c>
      <c r="CT141" s="53">
        <f>IF($G141="Labor Hours",CF141*$K141*(1+$M141)*$ES141,CF141)</f>
        <v>0</v>
      </c>
      <c r="CU141" s="53">
        <f>IF($G141="Labor Hours",CG141*$K141*(1+$M141)*$ES141,CG141)</f>
        <v>0</v>
      </c>
      <c r="CV141" s="53">
        <f>IF($G141="Labor Hours",CH141*$K141*(1+$M141)*$ES141,CH141)</f>
        <v>0</v>
      </c>
      <c r="CW141" s="53">
        <f>IF($G141="Labor Hours",CI141*$K141*(1+$M141)*$ES141,CI141)</f>
        <v>0</v>
      </c>
      <c r="CX141" s="53">
        <f>IF($G141="Labor Hours",CJ141*$K141*(1+$M141)*$ES141,CJ141)</f>
        <v>0</v>
      </c>
      <c r="CY141" s="53">
        <f>IF($G141="Labor Hours",CK141*$K141*(1+$M141)*$ES141,CK141)</f>
        <v>0</v>
      </c>
      <c r="CZ141" s="53">
        <f>IF($G141="Labor Hours",CL141*$K141*(1+$M141)*$ES141,CL141)</f>
        <v>0</v>
      </c>
      <c r="DA141" s="53">
        <f>IF($G141="Labor Hours",CM141*$K141*(1+$M141)*$ES141,CM141)</f>
        <v>0</v>
      </c>
      <c r="DB141" s="53">
        <f>IF($G141="Labor Hours",CN141*$K141*(1+$M141)*$ES141,CN141)</f>
        <v>0</v>
      </c>
      <c r="DC141" s="53">
        <f>IF($G141="Labor Hours",CO141*$K141*(1+$M141)*$ES141,CO141)</f>
        <v>0</v>
      </c>
      <c r="DD141" s="53">
        <f>IF($G141="Labor Hours",CP141*$K141*(1+$M141)*$ES141,CP141)</f>
        <v>0</v>
      </c>
      <c r="DE141" s="10">
        <f t="shared" si="141"/>
        <v>0</v>
      </c>
      <c r="DF141" s="54">
        <f t="shared" si="142"/>
        <v>0</v>
      </c>
      <c r="DG141" s="10">
        <f t="shared" si="143"/>
        <v>0</v>
      </c>
      <c r="DH141" s="53" cm="1">
        <f t="array" aca="1" ref="DH141" ca="1">DE141*CELL("contents",$Q141)</f>
        <v>0</v>
      </c>
      <c r="DI141" s="53" cm="1">
        <f t="array" aca="1" ref="DI141" ca="1">DF141*CELL("contents",$Q141)</f>
        <v>0</v>
      </c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>
        <f t="shared" si="144"/>
        <v>0</v>
      </c>
      <c r="DW141" s="51">
        <f t="shared" si="145"/>
        <v>0</v>
      </c>
      <c r="DX141" s="53">
        <f>IF($G141="Labor Hours",DJ141*$K141*(1+$M141)*$ET141,DJ141)</f>
        <v>0</v>
      </c>
      <c r="DY141" s="53">
        <f>IF($G141="Labor Hours",DK141*$K141*(1+$M141)*$ET141,DK141)</f>
        <v>0</v>
      </c>
      <c r="DZ141" s="53">
        <f>IF($G141="Labor Hours",DL141*$K141*(1+$M141)*$ET141,DL141)</f>
        <v>0</v>
      </c>
      <c r="EA141" s="53">
        <f>IF($G141="Labor Hours",DM141*$K141*(1+$M141)*$ET141,DM141)</f>
        <v>0</v>
      </c>
      <c r="EB141" s="53">
        <f>IF($G141="Labor Hours",DN141*$K141*(1+$M141)*$ET141,DN141)</f>
        <v>0</v>
      </c>
      <c r="EC141" s="53">
        <f>IF($G141="Labor Hours",DO141*$K141*(1+$M141)*$ET141,DO141)</f>
        <v>0</v>
      </c>
      <c r="ED141" s="53">
        <f>IF($G141="Labor Hours",DP141*$K141*(1+$M141)*$ET141,DP141)</f>
        <v>0</v>
      </c>
      <c r="EE141" s="53">
        <f>IF($G141="Labor Hours",DQ141*$K141*(1+$M141)*$ET141,DQ141)</f>
        <v>0</v>
      </c>
      <c r="EF141" s="53">
        <f>IF($G141="Labor Hours",DR141*$K141*(1+$M141)*$ET141,DR141)</f>
        <v>0</v>
      </c>
      <c r="EG141" s="53">
        <f>IF($G141="Labor Hours",DS141*$K141*(1+$M141)*$ET141,DS141)</f>
        <v>0</v>
      </c>
      <c r="EH141" s="53">
        <f>IF($G141="Labor Hours",DT141*$K141*(1+$M141)*$ET141,DT141)</f>
        <v>0</v>
      </c>
      <c r="EI141" s="53">
        <f>IF($G141="Labor Hours",DU141*$K141*(1+$M141)*$ET141,DU141)</f>
        <v>0</v>
      </c>
      <c r="EJ141" s="10">
        <f t="shared" si="146"/>
        <v>0</v>
      </c>
      <c r="EK141" s="54">
        <f t="shared" si="147"/>
        <v>0</v>
      </c>
      <c r="EL141" s="10">
        <f t="shared" si="148"/>
        <v>0</v>
      </c>
      <c r="EM141" s="53" cm="1">
        <f t="array" aca="1" ref="EM141" ca="1">EJ141*CELL("contents",$Q141)</f>
        <v>0</v>
      </c>
      <c r="EN141" s="53" cm="1">
        <f t="array" aca="1" ref="EN141" ca="1">EK141*CELL("contents",$Q141)</f>
        <v>0</v>
      </c>
      <c r="EO141" s="11">
        <f t="shared" si="149"/>
        <v>3759.1200000000003</v>
      </c>
      <c r="EP141" s="2">
        <v>1</v>
      </c>
      <c r="EQ141" s="2">
        <f t="shared" ref="EQ141:ET141" si="212">EP141*1.0215</f>
        <v>1.0215000000000001</v>
      </c>
      <c r="ER141" s="2">
        <f t="shared" si="212"/>
        <v>1.0434622500000001</v>
      </c>
      <c r="ES141" s="2">
        <f t="shared" si="212"/>
        <v>1.0658966883750003</v>
      </c>
      <c r="ET141" s="2">
        <f t="shared" si="212"/>
        <v>1.0888134671750629</v>
      </c>
      <c r="EU141" s="53">
        <f>IF($G141="Labor Hours",$K141*$AG141*EQ141,0)</f>
        <v>3759.1200000000003</v>
      </c>
      <c r="EV141" s="53">
        <f t="shared" si="151"/>
        <v>0</v>
      </c>
      <c r="EW141" s="69">
        <f>IF($G141="Labor Hours",$K141*$CQ141*ES141,0)</f>
        <v>0</v>
      </c>
      <c r="EX141" s="69">
        <f>IF($G141="Labor Hours",$K141*$DV141*ET141,0)</f>
        <v>0</v>
      </c>
      <c r="EY141" s="9">
        <f t="shared" si="153"/>
        <v>0</v>
      </c>
      <c r="EZ141" s="9">
        <f t="shared" si="128"/>
        <v>0</v>
      </c>
      <c r="FA141" s="9">
        <f t="shared" si="129"/>
        <v>0</v>
      </c>
      <c r="FB141" s="9">
        <f t="shared" si="130"/>
        <v>0</v>
      </c>
      <c r="FC141" t="s">
        <v>1541</v>
      </c>
    </row>
    <row r="142" spans="1:159" x14ac:dyDescent="0.25">
      <c r="A142" s="2">
        <v>1.2</v>
      </c>
      <c r="B142" s="2" t="s">
        <v>433</v>
      </c>
      <c r="C142" s="4" t="s">
        <v>157</v>
      </c>
      <c r="D142" s="27" t="s">
        <v>434</v>
      </c>
      <c r="E142" s="33" t="s">
        <v>435</v>
      </c>
      <c r="F142" s="2"/>
      <c r="G142" s="4" t="s">
        <v>347</v>
      </c>
      <c r="H142" s="6" t="s">
        <v>347</v>
      </c>
      <c r="I142" s="4"/>
      <c r="J142" s="4" t="s">
        <v>268</v>
      </c>
      <c r="K142" s="75"/>
      <c r="L142" s="80">
        <v>1</v>
      </c>
      <c r="M142" s="56">
        <v>0</v>
      </c>
      <c r="N142" s="86">
        <v>0.53</v>
      </c>
      <c r="O142" s="6" t="s">
        <v>155</v>
      </c>
      <c r="P142" s="2" t="s">
        <v>173</v>
      </c>
      <c r="Q142" s="216">
        <f>VLOOKUP(P142,Contingencies!$A$2:$D$7,4,FALSE)</f>
        <v>0.125</v>
      </c>
      <c r="R142" s="53">
        <f>Q142*EO142</f>
        <v>3472</v>
      </c>
      <c r="S142" s="67">
        <f t="shared" si="201"/>
        <v>0</v>
      </c>
      <c r="T142" s="4"/>
      <c r="U142" s="4">
        <v>27776</v>
      </c>
      <c r="V142" s="2"/>
      <c r="W142" s="2"/>
      <c r="X142" s="2"/>
      <c r="Y142" s="2"/>
      <c r="Z142" s="29"/>
      <c r="AA142" s="29"/>
      <c r="AB142" s="29"/>
      <c r="AC142" s="29"/>
      <c r="AD142" s="29"/>
      <c r="AE142" s="2"/>
      <c r="AF142" s="2"/>
      <c r="AG142" s="2">
        <f>IF(G142="Labor Hours",SUM(U142:AF142),0)</f>
        <v>0</v>
      </c>
      <c r="AH142" s="51">
        <f t="shared" si="131"/>
        <v>0</v>
      </c>
      <c r="AI142" s="53">
        <f>IF($G142="Labor Hours",U142*$K142*(1+$M142)*$EQ142,U142)</f>
        <v>27776</v>
      </c>
      <c r="AJ142" s="53">
        <f>IF($G142="Labor Hours",V142*$K142*(1+$M142)*$EQ142,V142)</f>
        <v>0</v>
      </c>
      <c r="AK142" s="53">
        <f>IF($G142="Labor Hours",W142*$K142*(1+$M142)*$EQ142,W142)</f>
        <v>0</v>
      </c>
      <c r="AL142" s="53">
        <f>IF($G142="Labor Hours",X142*$K142*(1+$M142)*$EQ142,X142)</f>
        <v>0</v>
      </c>
      <c r="AM142" s="53">
        <f>IF($G142="Labor Hours",Y142*$K142*(1+$M142)*$EQ142,Y142)</f>
        <v>0</v>
      </c>
      <c r="AN142" s="53">
        <f>IF($G142="Labor Hours",Z142*$K142*(1+$M142)*$EQ142,Z142)</f>
        <v>0</v>
      </c>
      <c r="AO142" s="53">
        <f>IF($G142="Labor Hours",AA142*$K142*(1+$M142)*$EQ142,AA142)</f>
        <v>0</v>
      </c>
      <c r="AP142" s="53">
        <f>IF($G142="Labor Hours",AB142*$K142*(1+$M142)*$EQ142,AB142)</f>
        <v>0</v>
      </c>
      <c r="AQ142" s="53">
        <f>IF($G142="Labor Hours",AC142*$K142*(1+$M142)*$EQ142,AC142)</f>
        <v>0</v>
      </c>
      <c r="AR142" s="53">
        <f>IF($G142="Labor Hours",AD142*$K142*(1+$M142)*$EQ142,AD142)</f>
        <v>0</v>
      </c>
      <c r="AS142" s="53">
        <f>IF($G142="Labor Hours",AE142*$K142*(1+$M142)*$EQ142,AE142)</f>
        <v>0</v>
      </c>
      <c r="AT142" s="53">
        <f>IF($G142="Labor Hours",AF142*$K142*(1+$M142)*$EQ142,AF142)</f>
        <v>0</v>
      </c>
      <c r="AU142" s="10">
        <f t="shared" si="132"/>
        <v>27776</v>
      </c>
      <c r="AV142" s="54">
        <f>IF(G142="CapEx",0,AU142*N142)</f>
        <v>0</v>
      </c>
      <c r="AW142" s="10">
        <f t="shared" si="133"/>
        <v>27776</v>
      </c>
      <c r="AX142" s="53" cm="1">
        <f t="array" aca="1" ref="AX142" ca="1">AU142*CELL("contents",$Q142)</f>
        <v>3472</v>
      </c>
      <c r="AY142" s="53" cm="1">
        <f t="array" aca="1" ref="AY142" ca="1">AV142*CELL("contents",$Q142)</f>
        <v>0</v>
      </c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>
        <f t="shared" si="134"/>
        <v>0</v>
      </c>
      <c r="BM142" s="51">
        <f t="shared" si="135"/>
        <v>0</v>
      </c>
      <c r="BN142" s="53">
        <f>IF($G142="Labor Hours",AZ142*$K142*(1+$M142)*$ER142,AZ142)</f>
        <v>0</v>
      </c>
      <c r="BO142" s="53">
        <f>IF($G142="Labor Hours",BA142*$K142*(1+$M142)*$ER142,BA142)</f>
        <v>0</v>
      </c>
      <c r="BP142" s="53">
        <f>IF($G142="Labor Hours",BB142*$K142*(1+$M142)*$ER142,BB142)</f>
        <v>0</v>
      </c>
      <c r="BQ142" s="53">
        <f>IF($G142="Labor Hours",BC142*$K142*(1+$M142)*$ER142,BC142)</f>
        <v>0</v>
      </c>
      <c r="BR142" s="53">
        <f>IF($G142="Labor Hours",BD142*$K142*(1+$M142)*$ER142,BD142)</f>
        <v>0</v>
      </c>
      <c r="BS142" s="53">
        <f>IF($G142="Labor Hours",BE142*$K142*(1+$M142)*$ER142,BE142)</f>
        <v>0</v>
      </c>
      <c r="BT142" s="53">
        <f>IF($G142="Labor Hours",BF142*$K142*(1+$M142)*$ER142,BF142)</f>
        <v>0</v>
      </c>
      <c r="BU142" s="53">
        <f>IF($G142="Labor Hours",BG142*$K142*(1+$M142)*$ER142,BG142)</f>
        <v>0</v>
      </c>
      <c r="BV142" s="53">
        <f>IF($G142="Labor Hours",BH142*$K142*(1+$M142)*$ER142,BH142)</f>
        <v>0</v>
      </c>
      <c r="BW142" s="53">
        <f>IF($G142="Labor Hours",BI142*$K142*(1+$M142)*$ER142,BI142)</f>
        <v>0</v>
      </c>
      <c r="BX142" s="53">
        <f>IF($G142="Labor Hours",BJ142*$K142*(1+$M142)*$ER142,BJ142)</f>
        <v>0</v>
      </c>
      <c r="BY142" s="53">
        <f>IF($G142="Labor Hours",BK142*$K142*(1+$M142)*$ER142,BK142)</f>
        <v>0</v>
      </c>
      <c r="BZ142" s="10">
        <f t="shared" si="136"/>
        <v>0</v>
      </c>
      <c r="CA142" s="54">
        <f t="shared" si="137"/>
        <v>0</v>
      </c>
      <c r="CB142" s="10">
        <f t="shared" si="138"/>
        <v>0</v>
      </c>
      <c r="CC142" s="53" cm="1">
        <f t="array" aca="1" ref="CC142" ca="1">BZ142*CELL("contents",$Q142)</f>
        <v>0</v>
      </c>
      <c r="CD142" s="53" cm="1">
        <f t="array" aca="1" ref="CD142" ca="1">CA142*CELL("contents",$Q142)</f>
        <v>0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>
        <f t="shared" si="139"/>
        <v>0</v>
      </c>
      <c r="CR142" s="51">
        <f t="shared" si="140"/>
        <v>0</v>
      </c>
      <c r="CS142" s="53">
        <f>IF($G142="Labor Hours",CE142*$K142*(1+$M142)*$ES142,CE142)</f>
        <v>0</v>
      </c>
      <c r="CT142" s="53">
        <f>IF($G142="Labor Hours",CF142*$K142*(1+$M142)*$ES142,CF142)</f>
        <v>0</v>
      </c>
      <c r="CU142" s="53">
        <f>IF($G142="Labor Hours",CG142*$K142*(1+$M142)*$ES142,CG142)</f>
        <v>0</v>
      </c>
      <c r="CV142" s="53">
        <f>IF($G142="Labor Hours",CH142*$K142*(1+$M142)*$ES142,CH142)</f>
        <v>0</v>
      </c>
      <c r="CW142" s="53">
        <f>IF($G142="Labor Hours",CI142*$K142*(1+$M142)*$ES142,CI142)</f>
        <v>0</v>
      </c>
      <c r="CX142" s="53">
        <f>IF($G142="Labor Hours",CJ142*$K142*(1+$M142)*$ES142,CJ142)</f>
        <v>0</v>
      </c>
      <c r="CY142" s="53">
        <f>IF($G142="Labor Hours",CK142*$K142*(1+$M142)*$ES142,CK142)</f>
        <v>0</v>
      </c>
      <c r="CZ142" s="53">
        <f>IF($G142="Labor Hours",CL142*$K142*(1+$M142)*$ES142,CL142)</f>
        <v>0</v>
      </c>
      <c r="DA142" s="53">
        <f>IF($G142="Labor Hours",CM142*$K142*(1+$M142)*$ES142,CM142)</f>
        <v>0</v>
      </c>
      <c r="DB142" s="53">
        <f>IF($G142="Labor Hours",CN142*$K142*(1+$M142)*$ES142,CN142)</f>
        <v>0</v>
      </c>
      <c r="DC142" s="53">
        <f>IF($G142="Labor Hours",CO142*$K142*(1+$M142)*$ES142,CO142)</f>
        <v>0</v>
      </c>
      <c r="DD142" s="53">
        <f>IF($G142="Labor Hours",CP142*$K142*(1+$M142)*$ES142,CP142)</f>
        <v>0</v>
      </c>
      <c r="DE142" s="10">
        <f t="shared" si="141"/>
        <v>0</v>
      </c>
      <c r="DF142" s="54">
        <f t="shared" si="142"/>
        <v>0</v>
      </c>
      <c r="DG142" s="10">
        <f t="shared" si="143"/>
        <v>0</v>
      </c>
      <c r="DH142" s="53" cm="1">
        <f t="array" aca="1" ref="DH142" ca="1">DE142*CELL("contents",$Q142)</f>
        <v>0</v>
      </c>
      <c r="DI142" s="53" cm="1">
        <f t="array" aca="1" ref="DI142" ca="1">DF142*CELL("contents",$Q142)</f>
        <v>0</v>
      </c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>
        <f t="shared" si="144"/>
        <v>0</v>
      </c>
      <c r="DW142" s="51">
        <f t="shared" si="145"/>
        <v>0</v>
      </c>
      <c r="DX142" s="53">
        <f>IF($G142="Labor Hours",DJ142*$K142*(1+$M142)*$ET142,DJ142)</f>
        <v>0</v>
      </c>
      <c r="DY142" s="53">
        <f>IF($G142="Labor Hours",DK142*$K142*(1+$M142)*$ET142,DK142)</f>
        <v>0</v>
      </c>
      <c r="DZ142" s="53">
        <f>IF($G142="Labor Hours",DL142*$K142*(1+$M142)*$ET142,DL142)</f>
        <v>0</v>
      </c>
      <c r="EA142" s="53">
        <f>IF($G142="Labor Hours",DM142*$K142*(1+$M142)*$ET142,DM142)</f>
        <v>0</v>
      </c>
      <c r="EB142" s="53">
        <f>IF($G142="Labor Hours",DN142*$K142*(1+$M142)*$ET142,DN142)</f>
        <v>0</v>
      </c>
      <c r="EC142" s="53">
        <f>IF($G142="Labor Hours",DO142*$K142*(1+$M142)*$ET142,DO142)</f>
        <v>0</v>
      </c>
      <c r="ED142" s="53">
        <f>IF($G142="Labor Hours",DP142*$K142*(1+$M142)*$ET142,DP142)</f>
        <v>0</v>
      </c>
      <c r="EE142" s="53">
        <f>IF($G142="Labor Hours",DQ142*$K142*(1+$M142)*$ET142,DQ142)</f>
        <v>0</v>
      </c>
      <c r="EF142" s="53">
        <f>IF($G142="Labor Hours",DR142*$K142*(1+$M142)*$ET142,DR142)</f>
        <v>0</v>
      </c>
      <c r="EG142" s="53">
        <f>IF($G142="Labor Hours",DS142*$K142*(1+$M142)*$ET142,DS142)</f>
        <v>0</v>
      </c>
      <c r="EH142" s="53">
        <f>IF($G142="Labor Hours",DT142*$K142*(1+$M142)*$ET142,DT142)</f>
        <v>0</v>
      </c>
      <c r="EI142" s="53">
        <f>IF($G142="Labor Hours",DU142*$K142*(1+$M142)*$ET142,DU142)</f>
        <v>0</v>
      </c>
      <c r="EJ142" s="10">
        <f t="shared" si="146"/>
        <v>0</v>
      </c>
      <c r="EK142" s="54">
        <f t="shared" si="147"/>
        <v>0</v>
      </c>
      <c r="EL142" s="10">
        <f t="shared" si="148"/>
        <v>0</v>
      </c>
      <c r="EM142" s="53" cm="1">
        <f t="array" aca="1" ref="EM142" ca="1">EJ142*CELL("contents",$Q142)</f>
        <v>0</v>
      </c>
      <c r="EN142" s="53" cm="1">
        <f t="array" aca="1" ref="EN142" ca="1">EK142*CELL("contents",$Q142)</f>
        <v>0</v>
      </c>
      <c r="EO142" s="11">
        <f t="shared" si="149"/>
        <v>27776</v>
      </c>
      <c r="EP142" s="2">
        <v>1</v>
      </c>
      <c r="EQ142" s="2">
        <f t="shared" ref="EQ142:ET142" si="213">EP142*1.0215</f>
        <v>1.0215000000000001</v>
      </c>
      <c r="ER142" s="2">
        <f t="shared" si="213"/>
        <v>1.0434622500000001</v>
      </c>
      <c r="ES142" s="2">
        <f t="shared" si="213"/>
        <v>1.0658966883750003</v>
      </c>
      <c r="ET142" s="2">
        <f t="shared" si="213"/>
        <v>1.0888134671750629</v>
      </c>
      <c r="EU142" s="53">
        <f>IF($G142="Labor Hours",$K142*$AG142*EQ142,0)</f>
        <v>0</v>
      </c>
      <c r="EV142" s="53">
        <f t="shared" si="151"/>
        <v>0</v>
      </c>
      <c r="EW142" s="69">
        <f>IF($G142="Labor Hours",$K142*$CQ142*ES142,0)</f>
        <v>0</v>
      </c>
      <c r="EX142" s="69">
        <f>IF($G142="Labor Hours",$K142*$DV142*ET142,0)</f>
        <v>0</v>
      </c>
      <c r="EY142" s="9">
        <f t="shared" si="153"/>
        <v>0</v>
      </c>
      <c r="EZ142" s="9">
        <f t="shared" si="128"/>
        <v>0</v>
      </c>
      <c r="FA142" s="9">
        <f t="shared" si="129"/>
        <v>0</v>
      </c>
      <c r="FB142" s="9">
        <f t="shared" si="130"/>
        <v>0</v>
      </c>
      <c r="FC142" t="s">
        <v>1541</v>
      </c>
    </row>
    <row r="143" spans="1:159" ht="25.5" x14ac:dyDescent="0.25">
      <c r="A143" s="2">
        <v>1.2</v>
      </c>
      <c r="B143" s="2" t="s">
        <v>436</v>
      </c>
      <c r="C143" s="4" t="s">
        <v>157</v>
      </c>
      <c r="D143" s="3" t="s">
        <v>437</v>
      </c>
      <c r="E143" s="33" t="s">
        <v>438</v>
      </c>
      <c r="F143" s="2"/>
      <c r="G143" s="4" t="s">
        <v>151</v>
      </c>
      <c r="H143" s="6" t="s">
        <v>163</v>
      </c>
      <c r="I143" s="4" t="s">
        <v>348</v>
      </c>
      <c r="J143" s="7" t="s">
        <v>154</v>
      </c>
      <c r="K143" s="75">
        <v>115</v>
      </c>
      <c r="L143" s="82">
        <v>115</v>
      </c>
      <c r="M143" s="57">
        <v>0</v>
      </c>
      <c r="N143" s="86">
        <v>0</v>
      </c>
      <c r="O143" s="6" t="s">
        <v>155</v>
      </c>
      <c r="P143" s="2" t="s">
        <v>352</v>
      </c>
      <c r="Q143" s="216">
        <f>VLOOKUP(P143,Contingencies!$A$2:$D$7,4,FALSE)</f>
        <v>0.2</v>
      </c>
      <c r="R143" s="53">
        <f>Q143*EO143</f>
        <v>234.94500000000005</v>
      </c>
      <c r="S143" s="67">
        <f t="shared" si="201"/>
        <v>0</v>
      </c>
      <c r="T143" s="4"/>
      <c r="U143" s="2"/>
      <c r="V143" s="2"/>
      <c r="W143" s="2"/>
      <c r="X143" s="2"/>
      <c r="Y143" s="4">
        <v>2</v>
      </c>
      <c r="Z143" s="4">
        <v>4</v>
      </c>
      <c r="AA143" s="4">
        <v>4</v>
      </c>
      <c r="AB143" s="4"/>
      <c r="AC143" s="2"/>
      <c r="AD143" s="2"/>
      <c r="AE143" s="2"/>
      <c r="AF143" s="2"/>
      <c r="AG143" s="2">
        <f>IF(G143="Labor Hours",SUM(U143:AF143),0)</f>
        <v>10</v>
      </c>
      <c r="AH143" s="51">
        <f t="shared" si="131"/>
        <v>6.6666666666666666E-2</v>
      </c>
      <c r="AI143" s="53">
        <f>IF($G143="Labor Hours",U143*$K143*(1+$M143)*$EQ143,U143)</f>
        <v>0</v>
      </c>
      <c r="AJ143" s="53">
        <f>IF($G143="Labor Hours",V143*$K143*(1+$M143)*$EQ143,V143)</f>
        <v>0</v>
      </c>
      <c r="AK143" s="53">
        <f>IF($G143="Labor Hours",W143*$K143*(1+$M143)*$EQ143,W143)</f>
        <v>0</v>
      </c>
      <c r="AL143" s="53">
        <f>IF($G143="Labor Hours",X143*$K143*(1+$M143)*$EQ143,X143)</f>
        <v>0</v>
      </c>
      <c r="AM143" s="53">
        <f>IF($G143="Labor Hours",Y143*$K143*(1+$M143)*$EQ143,Y143)</f>
        <v>234.94500000000002</v>
      </c>
      <c r="AN143" s="53">
        <f>IF($G143="Labor Hours",Z143*$K143*(1+$M143)*$EQ143,Z143)</f>
        <v>469.89000000000004</v>
      </c>
      <c r="AO143" s="53">
        <f>IF($G143="Labor Hours",AA143*$K143*(1+$M143)*$EQ143,AA143)</f>
        <v>469.89000000000004</v>
      </c>
      <c r="AP143" s="53">
        <f>IF($G143="Labor Hours",AB143*$K143*(1+$M143)*$EQ143,AB143)</f>
        <v>0</v>
      </c>
      <c r="AQ143" s="53">
        <f>IF($G143="Labor Hours",AC143*$K143*(1+$M143)*$EQ143,AC143)</f>
        <v>0</v>
      </c>
      <c r="AR143" s="53">
        <f>IF($G143="Labor Hours",AD143*$K143*(1+$M143)*$EQ143,AD143)</f>
        <v>0</v>
      </c>
      <c r="AS143" s="53">
        <f>IF($G143="Labor Hours",AE143*$K143*(1+$M143)*$EQ143,AE143)</f>
        <v>0</v>
      </c>
      <c r="AT143" s="53">
        <f>IF($G143="Labor Hours",AF143*$K143*(1+$M143)*$EQ143,AF143)</f>
        <v>0</v>
      </c>
      <c r="AU143" s="10">
        <f t="shared" si="132"/>
        <v>1174.7250000000001</v>
      </c>
      <c r="AV143" s="54">
        <f>IF(G143="CapEx",0,AU143*N143)</f>
        <v>0</v>
      </c>
      <c r="AW143" s="10">
        <f t="shared" si="133"/>
        <v>1174.7250000000001</v>
      </c>
      <c r="AX143" s="53" cm="1">
        <f t="array" aca="1" ref="AX143" ca="1">AU143*CELL("contents",$Q143)</f>
        <v>234.94500000000005</v>
      </c>
      <c r="AY143" s="53" cm="1">
        <f t="array" aca="1" ref="AY143" ca="1">AV143*CELL("contents",$Q143)</f>
        <v>0</v>
      </c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>
        <f t="shared" si="134"/>
        <v>0</v>
      </c>
      <c r="BM143" s="51">
        <f t="shared" si="135"/>
        <v>0</v>
      </c>
      <c r="BN143" s="53">
        <f>IF($G143="Labor Hours",AZ143*$K143*(1+$M143)*$ER143,AZ143)</f>
        <v>0</v>
      </c>
      <c r="BO143" s="53">
        <f>IF($G143="Labor Hours",BA143*$K143*(1+$M143)*$ER143,BA143)</f>
        <v>0</v>
      </c>
      <c r="BP143" s="53">
        <f>IF($G143="Labor Hours",BB143*$K143*(1+$M143)*$ER143,BB143)</f>
        <v>0</v>
      </c>
      <c r="BQ143" s="53">
        <f>IF($G143="Labor Hours",BC143*$K143*(1+$M143)*$ER143,BC143)</f>
        <v>0</v>
      </c>
      <c r="BR143" s="53">
        <f>IF($G143="Labor Hours",BD143*$K143*(1+$M143)*$ER143,BD143)</f>
        <v>0</v>
      </c>
      <c r="BS143" s="53">
        <f>IF($G143="Labor Hours",BE143*$K143*(1+$M143)*$ER143,BE143)</f>
        <v>0</v>
      </c>
      <c r="BT143" s="53">
        <f>IF($G143="Labor Hours",BF143*$K143*(1+$M143)*$ER143,BF143)</f>
        <v>0</v>
      </c>
      <c r="BU143" s="53">
        <f>IF($G143="Labor Hours",BG143*$K143*(1+$M143)*$ER143,BG143)</f>
        <v>0</v>
      </c>
      <c r="BV143" s="53">
        <f>IF($G143="Labor Hours",BH143*$K143*(1+$M143)*$ER143,BH143)</f>
        <v>0</v>
      </c>
      <c r="BW143" s="53">
        <f>IF($G143="Labor Hours",BI143*$K143*(1+$M143)*$ER143,BI143)</f>
        <v>0</v>
      </c>
      <c r="BX143" s="53">
        <f>IF($G143="Labor Hours",BJ143*$K143*(1+$M143)*$ER143,BJ143)</f>
        <v>0</v>
      </c>
      <c r="BY143" s="53">
        <f>IF($G143="Labor Hours",BK143*$K143*(1+$M143)*$ER143,BK143)</f>
        <v>0</v>
      </c>
      <c r="BZ143" s="10">
        <f t="shared" si="136"/>
        <v>0</v>
      </c>
      <c r="CA143" s="54">
        <f t="shared" si="137"/>
        <v>0</v>
      </c>
      <c r="CB143" s="10">
        <f t="shared" si="138"/>
        <v>0</v>
      </c>
      <c r="CC143" s="53" cm="1">
        <f t="array" aca="1" ref="CC143" ca="1">BZ143*CELL("contents",$Q143)</f>
        <v>0</v>
      </c>
      <c r="CD143" s="53" cm="1">
        <f t="array" aca="1" ref="CD143" ca="1">CA143*CELL("contents",$Q143)</f>
        <v>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>
        <f t="shared" si="139"/>
        <v>0</v>
      </c>
      <c r="CR143" s="51">
        <f t="shared" si="140"/>
        <v>0</v>
      </c>
      <c r="CS143" s="53">
        <f>IF($G143="Labor Hours",CE143*$K143*(1+$M143)*$ES143,CE143)</f>
        <v>0</v>
      </c>
      <c r="CT143" s="53">
        <f>IF($G143="Labor Hours",CF143*$K143*(1+$M143)*$ES143,CF143)</f>
        <v>0</v>
      </c>
      <c r="CU143" s="53">
        <f>IF($G143="Labor Hours",CG143*$K143*(1+$M143)*$ES143,CG143)</f>
        <v>0</v>
      </c>
      <c r="CV143" s="53">
        <f>IF($G143="Labor Hours",CH143*$K143*(1+$M143)*$ES143,CH143)</f>
        <v>0</v>
      </c>
      <c r="CW143" s="53">
        <f>IF($G143="Labor Hours",CI143*$K143*(1+$M143)*$ES143,CI143)</f>
        <v>0</v>
      </c>
      <c r="CX143" s="53">
        <f>IF($G143="Labor Hours",CJ143*$K143*(1+$M143)*$ES143,CJ143)</f>
        <v>0</v>
      </c>
      <c r="CY143" s="53">
        <f>IF($G143="Labor Hours",CK143*$K143*(1+$M143)*$ES143,CK143)</f>
        <v>0</v>
      </c>
      <c r="CZ143" s="53">
        <f>IF($G143="Labor Hours",CL143*$K143*(1+$M143)*$ES143,CL143)</f>
        <v>0</v>
      </c>
      <c r="DA143" s="53">
        <f>IF($G143="Labor Hours",CM143*$K143*(1+$M143)*$ES143,CM143)</f>
        <v>0</v>
      </c>
      <c r="DB143" s="53">
        <f>IF($G143="Labor Hours",CN143*$K143*(1+$M143)*$ES143,CN143)</f>
        <v>0</v>
      </c>
      <c r="DC143" s="53">
        <f>IF($G143="Labor Hours",CO143*$K143*(1+$M143)*$ES143,CO143)</f>
        <v>0</v>
      </c>
      <c r="DD143" s="53">
        <f>IF($G143="Labor Hours",CP143*$K143*(1+$M143)*$ES143,CP143)</f>
        <v>0</v>
      </c>
      <c r="DE143" s="10">
        <f t="shared" si="141"/>
        <v>0</v>
      </c>
      <c r="DF143" s="54">
        <f t="shared" si="142"/>
        <v>0</v>
      </c>
      <c r="DG143" s="10">
        <f t="shared" si="143"/>
        <v>0</v>
      </c>
      <c r="DH143" s="53" cm="1">
        <f t="array" aca="1" ref="DH143" ca="1">DE143*CELL("contents",$Q143)</f>
        <v>0</v>
      </c>
      <c r="DI143" s="53" cm="1">
        <f t="array" aca="1" ref="DI143" ca="1">DF143*CELL("contents",$Q143)</f>
        <v>0</v>
      </c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>
        <f t="shared" si="144"/>
        <v>0</v>
      </c>
      <c r="DW143" s="51">
        <f t="shared" si="145"/>
        <v>0</v>
      </c>
      <c r="DX143" s="53">
        <f>IF($G143="Labor Hours",DJ143*$K143*(1+$M143)*$ET143,DJ143)</f>
        <v>0</v>
      </c>
      <c r="DY143" s="53">
        <f>IF($G143="Labor Hours",DK143*$K143*(1+$M143)*$ET143,DK143)</f>
        <v>0</v>
      </c>
      <c r="DZ143" s="53">
        <f>IF($G143="Labor Hours",DL143*$K143*(1+$M143)*$ET143,DL143)</f>
        <v>0</v>
      </c>
      <c r="EA143" s="53">
        <f>IF($G143="Labor Hours",DM143*$K143*(1+$M143)*$ET143,DM143)</f>
        <v>0</v>
      </c>
      <c r="EB143" s="53">
        <f>IF($G143="Labor Hours",DN143*$K143*(1+$M143)*$ET143,DN143)</f>
        <v>0</v>
      </c>
      <c r="EC143" s="53">
        <f>IF($G143="Labor Hours",DO143*$K143*(1+$M143)*$ET143,DO143)</f>
        <v>0</v>
      </c>
      <c r="ED143" s="53">
        <f>IF($G143="Labor Hours",DP143*$K143*(1+$M143)*$ET143,DP143)</f>
        <v>0</v>
      </c>
      <c r="EE143" s="53">
        <f>IF($G143="Labor Hours",DQ143*$K143*(1+$M143)*$ET143,DQ143)</f>
        <v>0</v>
      </c>
      <c r="EF143" s="53">
        <f>IF($G143="Labor Hours",DR143*$K143*(1+$M143)*$ET143,DR143)</f>
        <v>0</v>
      </c>
      <c r="EG143" s="53">
        <f>IF($G143="Labor Hours",DS143*$K143*(1+$M143)*$ET143,DS143)</f>
        <v>0</v>
      </c>
      <c r="EH143" s="53">
        <f>IF($G143="Labor Hours",DT143*$K143*(1+$M143)*$ET143,DT143)</f>
        <v>0</v>
      </c>
      <c r="EI143" s="53">
        <f>IF($G143="Labor Hours",DU143*$K143*(1+$M143)*$ET143,DU143)</f>
        <v>0</v>
      </c>
      <c r="EJ143" s="10">
        <f t="shared" si="146"/>
        <v>0</v>
      </c>
      <c r="EK143" s="54">
        <f t="shared" si="147"/>
        <v>0</v>
      </c>
      <c r="EL143" s="10">
        <f t="shared" si="148"/>
        <v>0</v>
      </c>
      <c r="EM143" s="53" cm="1">
        <f t="array" aca="1" ref="EM143" ca="1">EJ143*CELL("contents",$Q143)</f>
        <v>0</v>
      </c>
      <c r="EN143" s="53" cm="1">
        <f t="array" aca="1" ref="EN143" ca="1">EK143*CELL("contents",$Q143)</f>
        <v>0</v>
      </c>
      <c r="EO143" s="11">
        <f t="shared" si="149"/>
        <v>1174.7250000000001</v>
      </c>
      <c r="EP143" s="2">
        <v>1</v>
      </c>
      <c r="EQ143" s="2">
        <f t="shared" ref="EQ143:ET143" si="214">EP143*1.0215</f>
        <v>1.0215000000000001</v>
      </c>
      <c r="ER143" s="2">
        <f t="shared" si="214"/>
        <v>1.0434622500000001</v>
      </c>
      <c r="ES143" s="2">
        <f t="shared" si="214"/>
        <v>1.0658966883750003</v>
      </c>
      <c r="ET143" s="2">
        <f t="shared" si="214"/>
        <v>1.0888134671750629</v>
      </c>
      <c r="EU143" s="53">
        <f>IF($G143="Labor Hours",$K143*$AG143*EQ143,0)</f>
        <v>1174.7250000000001</v>
      </c>
      <c r="EV143" s="53">
        <f t="shared" si="151"/>
        <v>0</v>
      </c>
      <c r="EW143" s="69">
        <f>IF($G143="Labor Hours",$K143*$CQ143*ES143,0)</f>
        <v>0</v>
      </c>
      <c r="EX143" s="69">
        <f>IF($G143="Labor Hours",$K143*$DV143*ET143,0)</f>
        <v>0</v>
      </c>
      <c r="EY143" s="9">
        <f t="shared" si="153"/>
        <v>0</v>
      </c>
      <c r="EZ143" s="9">
        <f t="shared" si="128"/>
        <v>0</v>
      </c>
      <c r="FA143" s="9">
        <f t="shared" si="129"/>
        <v>0</v>
      </c>
      <c r="FB143" s="9">
        <f t="shared" si="130"/>
        <v>0</v>
      </c>
      <c r="FC143" t="s">
        <v>1541</v>
      </c>
    </row>
    <row r="144" spans="1:159" ht="25.5" x14ac:dyDescent="0.25">
      <c r="A144" s="2">
        <v>1.2</v>
      </c>
      <c r="B144" s="2" t="s">
        <v>436</v>
      </c>
      <c r="C144" s="4" t="s">
        <v>157</v>
      </c>
      <c r="D144" s="3" t="s">
        <v>437</v>
      </c>
      <c r="E144" s="33" t="s">
        <v>438</v>
      </c>
      <c r="F144" s="2"/>
      <c r="G144" s="4" t="s">
        <v>347</v>
      </c>
      <c r="H144" s="6" t="s">
        <v>347</v>
      </c>
      <c r="I144" s="4"/>
      <c r="J144" s="4" t="s">
        <v>268</v>
      </c>
      <c r="K144" s="75"/>
      <c r="L144" s="80">
        <v>1</v>
      </c>
      <c r="M144" s="56">
        <v>0</v>
      </c>
      <c r="N144" s="86">
        <v>0.53</v>
      </c>
      <c r="O144" s="6" t="s">
        <v>155</v>
      </c>
      <c r="P144" s="2" t="s">
        <v>173</v>
      </c>
      <c r="Q144" s="216">
        <f>VLOOKUP(P144,Contingencies!$A$2:$D$7,4,FALSE)</f>
        <v>0.125</v>
      </c>
      <c r="R144" s="53">
        <f>Q144*EO144</f>
        <v>583.875</v>
      </c>
      <c r="S144" s="67">
        <f t="shared" si="201"/>
        <v>0</v>
      </c>
      <c r="T144" s="4"/>
      <c r="U144" s="2"/>
      <c r="V144" s="2"/>
      <c r="W144" s="2"/>
      <c r="X144" s="2"/>
      <c r="Y144" s="4">
        <v>4671</v>
      </c>
      <c r="Z144" s="4"/>
      <c r="AA144" s="4"/>
      <c r="AB144" s="4"/>
      <c r="AC144" s="2"/>
      <c r="AD144" s="2"/>
      <c r="AE144" s="2"/>
      <c r="AF144" s="2"/>
      <c r="AG144" s="2">
        <f>IF(G144="Labor Hours",SUM(U144:AF144),0)</f>
        <v>0</v>
      </c>
      <c r="AH144" s="51">
        <f t="shared" si="131"/>
        <v>0</v>
      </c>
      <c r="AI144" s="53">
        <f>IF($G144="Labor Hours",U144*$K144*(1+$M144)*$EQ144,U144)</f>
        <v>0</v>
      </c>
      <c r="AJ144" s="53">
        <f>IF($G144="Labor Hours",V144*$K144*(1+$M144)*$EQ144,V144)</f>
        <v>0</v>
      </c>
      <c r="AK144" s="53">
        <f>IF($G144="Labor Hours",W144*$K144*(1+$M144)*$EQ144,W144)</f>
        <v>0</v>
      </c>
      <c r="AL144" s="53">
        <f>IF($G144="Labor Hours",X144*$K144*(1+$M144)*$EQ144,X144)</f>
        <v>0</v>
      </c>
      <c r="AM144" s="53">
        <f>IF($G144="Labor Hours",Y144*$K144*(1+$M144)*$EQ144,Y144)</f>
        <v>4671</v>
      </c>
      <c r="AN144" s="53">
        <f>IF($G144="Labor Hours",Z144*$K144*(1+$M144)*$EQ144,Z144)</f>
        <v>0</v>
      </c>
      <c r="AO144" s="53">
        <f>IF($G144="Labor Hours",AA144*$K144*(1+$M144)*$EQ144,AA144)</f>
        <v>0</v>
      </c>
      <c r="AP144" s="53">
        <f>IF($G144="Labor Hours",AB144*$K144*(1+$M144)*$EQ144,AB144)</f>
        <v>0</v>
      </c>
      <c r="AQ144" s="53">
        <f>IF($G144="Labor Hours",AC144*$K144*(1+$M144)*$EQ144,AC144)</f>
        <v>0</v>
      </c>
      <c r="AR144" s="53">
        <f>IF($G144="Labor Hours",AD144*$K144*(1+$M144)*$EQ144,AD144)</f>
        <v>0</v>
      </c>
      <c r="AS144" s="53">
        <f>IF($G144="Labor Hours",AE144*$K144*(1+$M144)*$EQ144,AE144)</f>
        <v>0</v>
      </c>
      <c r="AT144" s="53">
        <f>IF($G144="Labor Hours",AF144*$K144*(1+$M144)*$EQ144,AF144)</f>
        <v>0</v>
      </c>
      <c r="AU144" s="10">
        <f t="shared" si="132"/>
        <v>4671</v>
      </c>
      <c r="AV144" s="54">
        <f>IF(G144="CapEx",0,AU144*N144)</f>
        <v>0</v>
      </c>
      <c r="AW144" s="10">
        <f t="shared" si="133"/>
        <v>4671</v>
      </c>
      <c r="AX144" s="53" cm="1">
        <f t="array" aca="1" ref="AX144" ca="1">AU144*CELL("contents",$Q144)</f>
        <v>583.875</v>
      </c>
      <c r="AY144" s="53" cm="1">
        <f t="array" aca="1" ref="AY144" ca="1">AV144*CELL("contents",$Q144)</f>
        <v>0</v>
      </c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>
        <f t="shared" si="134"/>
        <v>0</v>
      </c>
      <c r="BM144" s="51">
        <f t="shared" si="135"/>
        <v>0</v>
      </c>
      <c r="BN144" s="53">
        <f>IF($G144="Labor Hours",AZ144*$K144*(1+$M144)*$ER144,AZ144)</f>
        <v>0</v>
      </c>
      <c r="BO144" s="53">
        <f>IF($G144="Labor Hours",BA144*$K144*(1+$M144)*$ER144,BA144)</f>
        <v>0</v>
      </c>
      <c r="BP144" s="53">
        <f>IF($G144="Labor Hours",BB144*$K144*(1+$M144)*$ER144,BB144)</f>
        <v>0</v>
      </c>
      <c r="BQ144" s="53">
        <f>IF($G144="Labor Hours",BC144*$K144*(1+$M144)*$ER144,BC144)</f>
        <v>0</v>
      </c>
      <c r="BR144" s="53">
        <f>IF($G144="Labor Hours",BD144*$K144*(1+$M144)*$ER144,BD144)</f>
        <v>0</v>
      </c>
      <c r="BS144" s="53">
        <f>IF($G144="Labor Hours",BE144*$K144*(1+$M144)*$ER144,BE144)</f>
        <v>0</v>
      </c>
      <c r="BT144" s="53">
        <f>IF($G144="Labor Hours",BF144*$K144*(1+$M144)*$ER144,BF144)</f>
        <v>0</v>
      </c>
      <c r="BU144" s="53">
        <f>IF($G144="Labor Hours",BG144*$K144*(1+$M144)*$ER144,BG144)</f>
        <v>0</v>
      </c>
      <c r="BV144" s="53">
        <f>IF($G144="Labor Hours",BH144*$K144*(1+$M144)*$ER144,BH144)</f>
        <v>0</v>
      </c>
      <c r="BW144" s="53">
        <f>IF($G144="Labor Hours",BI144*$K144*(1+$M144)*$ER144,BI144)</f>
        <v>0</v>
      </c>
      <c r="BX144" s="53">
        <f>IF($G144="Labor Hours",BJ144*$K144*(1+$M144)*$ER144,BJ144)</f>
        <v>0</v>
      </c>
      <c r="BY144" s="53">
        <f>IF($G144="Labor Hours",BK144*$K144*(1+$M144)*$ER144,BK144)</f>
        <v>0</v>
      </c>
      <c r="BZ144" s="10">
        <f t="shared" si="136"/>
        <v>0</v>
      </c>
      <c r="CA144" s="54">
        <f t="shared" si="137"/>
        <v>0</v>
      </c>
      <c r="CB144" s="10">
        <f t="shared" si="138"/>
        <v>0</v>
      </c>
      <c r="CC144" s="53" cm="1">
        <f t="array" aca="1" ref="CC144" ca="1">BZ144*CELL("contents",$Q144)</f>
        <v>0</v>
      </c>
      <c r="CD144" s="53" cm="1">
        <f t="array" aca="1" ref="CD144" ca="1">CA144*CELL("contents",$Q144)</f>
        <v>0</v>
      </c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>
        <f t="shared" si="139"/>
        <v>0</v>
      </c>
      <c r="CR144" s="51">
        <f t="shared" si="140"/>
        <v>0</v>
      </c>
      <c r="CS144" s="53">
        <f>IF($G144="Labor Hours",CE144*$K144*(1+$M144)*$ES144,CE144)</f>
        <v>0</v>
      </c>
      <c r="CT144" s="53">
        <f>IF($G144="Labor Hours",CF144*$K144*(1+$M144)*$ES144,CF144)</f>
        <v>0</v>
      </c>
      <c r="CU144" s="53">
        <f>IF($G144="Labor Hours",CG144*$K144*(1+$M144)*$ES144,CG144)</f>
        <v>0</v>
      </c>
      <c r="CV144" s="53">
        <f>IF($G144="Labor Hours",CH144*$K144*(1+$M144)*$ES144,CH144)</f>
        <v>0</v>
      </c>
      <c r="CW144" s="53">
        <f>IF($G144="Labor Hours",CI144*$K144*(1+$M144)*$ES144,CI144)</f>
        <v>0</v>
      </c>
      <c r="CX144" s="53">
        <f>IF($G144="Labor Hours",CJ144*$K144*(1+$M144)*$ES144,CJ144)</f>
        <v>0</v>
      </c>
      <c r="CY144" s="53">
        <f>IF($G144="Labor Hours",CK144*$K144*(1+$M144)*$ES144,CK144)</f>
        <v>0</v>
      </c>
      <c r="CZ144" s="53">
        <f>IF($G144="Labor Hours",CL144*$K144*(1+$M144)*$ES144,CL144)</f>
        <v>0</v>
      </c>
      <c r="DA144" s="53">
        <f>IF($G144="Labor Hours",CM144*$K144*(1+$M144)*$ES144,CM144)</f>
        <v>0</v>
      </c>
      <c r="DB144" s="53">
        <f>IF($G144="Labor Hours",CN144*$K144*(1+$M144)*$ES144,CN144)</f>
        <v>0</v>
      </c>
      <c r="DC144" s="53">
        <f>IF($G144="Labor Hours",CO144*$K144*(1+$M144)*$ES144,CO144)</f>
        <v>0</v>
      </c>
      <c r="DD144" s="53">
        <f>IF($G144="Labor Hours",CP144*$K144*(1+$M144)*$ES144,CP144)</f>
        <v>0</v>
      </c>
      <c r="DE144" s="10">
        <f t="shared" si="141"/>
        <v>0</v>
      </c>
      <c r="DF144" s="54">
        <f t="shared" si="142"/>
        <v>0</v>
      </c>
      <c r="DG144" s="10">
        <f t="shared" si="143"/>
        <v>0</v>
      </c>
      <c r="DH144" s="53" cm="1">
        <f t="array" aca="1" ref="DH144" ca="1">DE144*CELL("contents",$Q144)</f>
        <v>0</v>
      </c>
      <c r="DI144" s="53" cm="1">
        <f t="array" aca="1" ref="DI144" ca="1">DF144*CELL("contents",$Q144)</f>
        <v>0</v>
      </c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>
        <f t="shared" si="144"/>
        <v>0</v>
      </c>
      <c r="DW144" s="51">
        <f t="shared" si="145"/>
        <v>0</v>
      </c>
      <c r="DX144" s="53">
        <f>IF($G144="Labor Hours",DJ144*$K144*(1+$M144)*$ET144,DJ144)</f>
        <v>0</v>
      </c>
      <c r="DY144" s="53">
        <f>IF($G144="Labor Hours",DK144*$K144*(1+$M144)*$ET144,DK144)</f>
        <v>0</v>
      </c>
      <c r="DZ144" s="53">
        <f>IF($G144="Labor Hours",DL144*$K144*(1+$M144)*$ET144,DL144)</f>
        <v>0</v>
      </c>
      <c r="EA144" s="53">
        <f>IF($G144="Labor Hours",DM144*$K144*(1+$M144)*$ET144,DM144)</f>
        <v>0</v>
      </c>
      <c r="EB144" s="53">
        <f>IF($G144="Labor Hours",DN144*$K144*(1+$M144)*$ET144,DN144)</f>
        <v>0</v>
      </c>
      <c r="EC144" s="53">
        <f>IF($G144="Labor Hours",DO144*$K144*(1+$M144)*$ET144,DO144)</f>
        <v>0</v>
      </c>
      <c r="ED144" s="53">
        <f>IF($G144="Labor Hours",DP144*$K144*(1+$M144)*$ET144,DP144)</f>
        <v>0</v>
      </c>
      <c r="EE144" s="53">
        <f>IF($G144="Labor Hours",DQ144*$K144*(1+$M144)*$ET144,DQ144)</f>
        <v>0</v>
      </c>
      <c r="EF144" s="53">
        <f>IF($G144="Labor Hours",DR144*$K144*(1+$M144)*$ET144,DR144)</f>
        <v>0</v>
      </c>
      <c r="EG144" s="53">
        <f>IF($G144="Labor Hours",DS144*$K144*(1+$M144)*$ET144,DS144)</f>
        <v>0</v>
      </c>
      <c r="EH144" s="53">
        <f>IF($G144="Labor Hours",DT144*$K144*(1+$M144)*$ET144,DT144)</f>
        <v>0</v>
      </c>
      <c r="EI144" s="53">
        <f>IF($G144="Labor Hours",DU144*$K144*(1+$M144)*$ET144,DU144)</f>
        <v>0</v>
      </c>
      <c r="EJ144" s="10">
        <f t="shared" si="146"/>
        <v>0</v>
      </c>
      <c r="EK144" s="54">
        <f t="shared" si="147"/>
        <v>0</v>
      </c>
      <c r="EL144" s="10">
        <f t="shared" si="148"/>
        <v>0</v>
      </c>
      <c r="EM144" s="53" cm="1">
        <f t="array" aca="1" ref="EM144" ca="1">EJ144*CELL("contents",$Q144)</f>
        <v>0</v>
      </c>
      <c r="EN144" s="53" cm="1">
        <f t="array" aca="1" ref="EN144" ca="1">EK144*CELL("contents",$Q144)</f>
        <v>0</v>
      </c>
      <c r="EO144" s="11">
        <f t="shared" si="149"/>
        <v>4671</v>
      </c>
      <c r="EP144" s="2">
        <v>1</v>
      </c>
      <c r="EQ144" s="2">
        <f t="shared" ref="EQ144:ET144" si="215">EP144*1.0215</f>
        <v>1.0215000000000001</v>
      </c>
      <c r="ER144" s="2">
        <f t="shared" si="215"/>
        <v>1.0434622500000001</v>
      </c>
      <c r="ES144" s="2">
        <f t="shared" si="215"/>
        <v>1.0658966883750003</v>
      </c>
      <c r="ET144" s="2">
        <f t="shared" si="215"/>
        <v>1.0888134671750629</v>
      </c>
      <c r="EU144" s="53">
        <f>IF($G144="Labor Hours",$K144*$AG144*EQ144,0)</f>
        <v>0</v>
      </c>
      <c r="EV144" s="53">
        <f t="shared" si="151"/>
        <v>0</v>
      </c>
      <c r="EW144" s="69">
        <f>IF($G144="Labor Hours",$K144*$CQ144*ES144,0)</f>
        <v>0</v>
      </c>
      <c r="EX144" s="69">
        <f>IF($G144="Labor Hours",$K144*$DV144*ET144,0)</f>
        <v>0</v>
      </c>
      <c r="EY144" s="9">
        <f t="shared" si="153"/>
        <v>0</v>
      </c>
      <c r="EZ144" s="9">
        <f t="shared" si="128"/>
        <v>0</v>
      </c>
      <c r="FA144" s="9">
        <f t="shared" si="129"/>
        <v>0</v>
      </c>
      <c r="FB144" s="9">
        <f t="shared" si="130"/>
        <v>0</v>
      </c>
      <c r="FC144" t="s">
        <v>1541</v>
      </c>
    </row>
    <row r="145" spans="1:159" ht="25.5" x14ac:dyDescent="0.25">
      <c r="A145" s="2">
        <v>1.2</v>
      </c>
      <c r="B145" s="2" t="s">
        <v>439</v>
      </c>
      <c r="C145" s="4" t="s">
        <v>157</v>
      </c>
      <c r="D145" s="3" t="s">
        <v>440</v>
      </c>
      <c r="E145" s="33" t="s">
        <v>441</v>
      </c>
      <c r="F145" s="2"/>
      <c r="G145" s="4" t="s">
        <v>151</v>
      </c>
      <c r="H145" s="6" t="s">
        <v>163</v>
      </c>
      <c r="I145" s="4" t="s">
        <v>348</v>
      </c>
      <c r="J145" s="7" t="s">
        <v>154</v>
      </c>
      <c r="K145" s="75">
        <v>115</v>
      </c>
      <c r="L145" s="82">
        <v>115</v>
      </c>
      <c r="M145" s="57">
        <v>0</v>
      </c>
      <c r="N145" s="86">
        <v>0</v>
      </c>
      <c r="O145" s="6" t="s">
        <v>155</v>
      </c>
      <c r="P145" s="2" t="s">
        <v>352</v>
      </c>
      <c r="Q145" s="216">
        <f>VLOOKUP(P145,Contingencies!$A$2:$D$7,4,FALSE)</f>
        <v>0.2</v>
      </c>
      <c r="R145" s="53">
        <f>Q145*EO145</f>
        <v>234.94500000000005</v>
      </c>
      <c r="S145" s="67">
        <f t="shared" si="201"/>
        <v>0</v>
      </c>
      <c r="T145" s="4"/>
      <c r="U145" s="2"/>
      <c r="V145" s="2"/>
      <c r="W145" s="2"/>
      <c r="X145" s="2"/>
      <c r="Y145" s="4">
        <v>2</v>
      </c>
      <c r="Z145" s="4">
        <v>4</v>
      </c>
      <c r="AA145" s="4">
        <v>4</v>
      </c>
      <c r="AB145" s="4"/>
      <c r="AC145" s="2"/>
      <c r="AD145" s="2"/>
      <c r="AE145" s="2"/>
      <c r="AF145" s="2"/>
      <c r="AG145" s="2">
        <f>IF(G145="Labor Hours",SUM(U145:AF145),0)</f>
        <v>10</v>
      </c>
      <c r="AH145" s="51">
        <f t="shared" si="131"/>
        <v>6.6666666666666666E-2</v>
      </c>
      <c r="AI145" s="53">
        <f>IF($G145="Labor Hours",U145*$K145*(1+$M145)*$EQ145,U145)</f>
        <v>0</v>
      </c>
      <c r="AJ145" s="53">
        <f>IF($G145="Labor Hours",V145*$K145*(1+$M145)*$EQ145,V145)</f>
        <v>0</v>
      </c>
      <c r="AK145" s="53">
        <f>IF($G145="Labor Hours",W145*$K145*(1+$M145)*$EQ145,W145)</f>
        <v>0</v>
      </c>
      <c r="AL145" s="53">
        <f>IF($G145="Labor Hours",X145*$K145*(1+$M145)*$EQ145,X145)</f>
        <v>0</v>
      </c>
      <c r="AM145" s="53">
        <f>IF($G145="Labor Hours",Y145*$K145*(1+$M145)*$EQ145,Y145)</f>
        <v>234.94500000000002</v>
      </c>
      <c r="AN145" s="53">
        <f>IF($G145="Labor Hours",Z145*$K145*(1+$M145)*$EQ145,Z145)</f>
        <v>469.89000000000004</v>
      </c>
      <c r="AO145" s="53">
        <f>IF($G145="Labor Hours",AA145*$K145*(1+$M145)*$EQ145,AA145)</f>
        <v>469.89000000000004</v>
      </c>
      <c r="AP145" s="53">
        <f>IF($G145="Labor Hours",AB145*$K145*(1+$M145)*$EQ145,AB145)</f>
        <v>0</v>
      </c>
      <c r="AQ145" s="53">
        <f>IF($G145="Labor Hours",AC145*$K145*(1+$M145)*$EQ145,AC145)</f>
        <v>0</v>
      </c>
      <c r="AR145" s="53">
        <f>IF($G145="Labor Hours",AD145*$K145*(1+$M145)*$EQ145,AD145)</f>
        <v>0</v>
      </c>
      <c r="AS145" s="53">
        <f>IF($G145="Labor Hours",AE145*$K145*(1+$M145)*$EQ145,AE145)</f>
        <v>0</v>
      </c>
      <c r="AT145" s="53">
        <f>IF($G145="Labor Hours",AF145*$K145*(1+$M145)*$EQ145,AF145)</f>
        <v>0</v>
      </c>
      <c r="AU145" s="10">
        <f t="shared" si="132"/>
        <v>1174.7250000000001</v>
      </c>
      <c r="AV145" s="54">
        <f>IF(G145="CapEx",0,AU145*N145)</f>
        <v>0</v>
      </c>
      <c r="AW145" s="10">
        <f t="shared" si="133"/>
        <v>1174.7250000000001</v>
      </c>
      <c r="AX145" s="53" cm="1">
        <f t="array" aca="1" ref="AX145" ca="1">AU145*CELL("contents",$Q145)</f>
        <v>234.94500000000005</v>
      </c>
      <c r="AY145" s="53" cm="1">
        <f t="array" aca="1" ref="AY145" ca="1">AV145*CELL("contents",$Q145)</f>
        <v>0</v>
      </c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>
        <f t="shared" si="134"/>
        <v>0</v>
      </c>
      <c r="BM145" s="51">
        <f t="shared" si="135"/>
        <v>0</v>
      </c>
      <c r="BN145" s="53">
        <f>IF($G145="Labor Hours",AZ145*$K145*(1+$M145)*$ER145,AZ145)</f>
        <v>0</v>
      </c>
      <c r="BO145" s="53">
        <f>IF($G145="Labor Hours",BA145*$K145*(1+$M145)*$ER145,BA145)</f>
        <v>0</v>
      </c>
      <c r="BP145" s="53">
        <f>IF($G145="Labor Hours",BB145*$K145*(1+$M145)*$ER145,BB145)</f>
        <v>0</v>
      </c>
      <c r="BQ145" s="53">
        <f>IF($G145="Labor Hours",BC145*$K145*(1+$M145)*$ER145,BC145)</f>
        <v>0</v>
      </c>
      <c r="BR145" s="53">
        <f>IF($G145="Labor Hours",BD145*$K145*(1+$M145)*$ER145,BD145)</f>
        <v>0</v>
      </c>
      <c r="BS145" s="53">
        <f>IF($G145="Labor Hours",BE145*$K145*(1+$M145)*$ER145,BE145)</f>
        <v>0</v>
      </c>
      <c r="BT145" s="53">
        <f>IF($G145="Labor Hours",BF145*$K145*(1+$M145)*$ER145,BF145)</f>
        <v>0</v>
      </c>
      <c r="BU145" s="53">
        <f>IF($G145="Labor Hours",BG145*$K145*(1+$M145)*$ER145,BG145)</f>
        <v>0</v>
      </c>
      <c r="BV145" s="53">
        <f>IF($G145="Labor Hours",BH145*$K145*(1+$M145)*$ER145,BH145)</f>
        <v>0</v>
      </c>
      <c r="BW145" s="53">
        <f>IF($G145="Labor Hours",BI145*$K145*(1+$M145)*$ER145,BI145)</f>
        <v>0</v>
      </c>
      <c r="BX145" s="53">
        <f>IF($G145="Labor Hours",BJ145*$K145*(1+$M145)*$ER145,BJ145)</f>
        <v>0</v>
      </c>
      <c r="BY145" s="53">
        <f>IF($G145="Labor Hours",BK145*$K145*(1+$M145)*$ER145,BK145)</f>
        <v>0</v>
      </c>
      <c r="BZ145" s="10">
        <f t="shared" si="136"/>
        <v>0</v>
      </c>
      <c r="CA145" s="54">
        <f t="shared" si="137"/>
        <v>0</v>
      </c>
      <c r="CB145" s="10">
        <f t="shared" si="138"/>
        <v>0</v>
      </c>
      <c r="CC145" s="53" cm="1">
        <f t="array" aca="1" ref="CC145" ca="1">BZ145*CELL("contents",$Q145)</f>
        <v>0</v>
      </c>
      <c r="CD145" s="53" cm="1">
        <f t="array" aca="1" ref="CD145" ca="1">CA145*CELL("contents",$Q145)</f>
        <v>0</v>
      </c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>
        <f t="shared" si="139"/>
        <v>0</v>
      </c>
      <c r="CR145" s="51">
        <f t="shared" si="140"/>
        <v>0</v>
      </c>
      <c r="CS145" s="53">
        <f>IF($G145="Labor Hours",CE145*$K145*(1+$M145)*$ES145,CE145)</f>
        <v>0</v>
      </c>
      <c r="CT145" s="53">
        <f>IF($G145="Labor Hours",CF145*$K145*(1+$M145)*$ES145,CF145)</f>
        <v>0</v>
      </c>
      <c r="CU145" s="53">
        <f>IF($G145="Labor Hours",CG145*$K145*(1+$M145)*$ES145,CG145)</f>
        <v>0</v>
      </c>
      <c r="CV145" s="53">
        <f>IF($G145="Labor Hours",CH145*$K145*(1+$M145)*$ES145,CH145)</f>
        <v>0</v>
      </c>
      <c r="CW145" s="53">
        <f>IF($G145="Labor Hours",CI145*$K145*(1+$M145)*$ES145,CI145)</f>
        <v>0</v>
      </c>
      <c r="CX145" s="53">
        <f>IF($G145="Labor Hours",CJ145*$K145*(1+$M145)*$ES145,CJ145)</f>
        <v>0</v>
      </c>
      <c r="CY145" s="53">
        <f>IF($G145="Labor Hours",CK145*$K145*(1+$M145)*$ES145,CK145)</f>
        <v>0</v>
      </c>
      <c r="CZ145" s="53">
        <f>IF($G145="Labor Hours",CL145*$K145*(1+$M145)*$ES145,CL145)</f>
        <v>0</v>
      </c>
      <c r="DA145" s="53">
        <f>IF($G145="Labor Hours",CM145*$K145*(1+$M145)*$ES145,CM145)</f>
        <v>0</v>
      </c>
      <c r="DB145" s="53">
        <f>IF($G145="Labor Hours",CN145*$K145*(1+$M145)*$ES145,CN145)</f>
        <v>0</v>
      </c>
      <c r="DC145" s="53">
        <f>IF($G145="Labor Hours",CO145*$K145*(1+$M145)*$ES145,CO145)</f>
        <v>0</v>
      </c>
      <c r="DD145" s="53">
        <f>IF($G145="Labor Hours",CP145*$K145*(1+$M145)*$ES145,CP145)</f>
        <v>0</v>
      </c>
      <c r="DE145" s="10">
        <f t="shared" si="141"/>
        <v>0</v>
      </c>
      <c r="DF145" s="54">
        <f t="shared" si="142"/>
        <v>0</v>
      </c>
      <c r="DG145" s="10">
        <f t="shared" si="143"/>
        <v>0</v>
      </c>
      <c r="DH145" s="53" cm="1">
        <f t="array" aca="1" ref="DH145" ca="1">DE145*CELL("contents",$Q145)</f>
        <v>0</v>
      </c>
      <c r="DI145" s="53" cm="1">
        <f t="array" aca="1" ref="DI145" ca="1">DF145*CELL("contents",$Q145)</f>
        <v>0</v>
      </c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>
        <f t="shared" si="144"/>
        <v>0</v>
      </c>
      <c r="DW145" s="51">
        <f t="shared" si="145"/>
        <v>0</v>
      </c>
      <c r="DX145" s="53">
        <f>IF($G145="Labor Hours",DJ145*$K145*(1+$M145)*$ET145,DJ145)</f>
        <v>0</v>
      </c>
      <c r="DY145" s="53">
        <f>IF($G145="Labor Hours",DK145*$K145*(1+$M145)*$ET145,DK145)</f>
        <v>0</v>
      </c>
      <c r="DZ145" s="53">
        <f>IF($G145="Labor Hours",DL145*$K145*(1+$M145)*$ET145,DL145)</f>
        <v>0</v>
      </c>
      <c r="EA145" s="53">
        <f>IF($G145="Labor Hours",DM145*$K145*(1+$M145)*$ET145,DM145)</f>
        <v>0</v>
      </c>
      <c r="EB145" s="53">
        <f>IF($G145="Labor Hours",DN145*$K145*(1+$M145)*$ET145,DN145)</f>
        <v>0</v>
      </c>
      <c r="EC145" s="53">
        <f>IF($G145="Labor Hours",DO145*$K145*(1+$M145)*$ET145,DO145)</f>
        <v>0</v>
      </c>
      <c r="ED145" s="53">
        <f>IF($G145="Labor Hours",DP145*$K145*(1+$M145)*$ET145,DP145)</f>
        <v>0</v>
      </c>
      <c r="EE145" s="53">
        <f>IF($G145="Labor Hours",DQ145*$K145*(1+$M145)*$ET145,DQ145)</f>
        <v>0</v>
      </c>
      <c r="EF145" s="53">
        <f>IF($G145="Labor Hours",DR145*$K145*(1+$M145)*$ET145,DR145)</f>
        <v>0</v>
      </c>
      <c r="EG145" s="53">
        <f>IF($G145="Labor Hours",DS145*$K145*(1+$M145)*$ET145,DS145)</f>
        <v>0</v>
      </c>
      <c r="EH145" s="53">
        <f>IF($G145="Labor Hours",DT145*$K145*(1+$M145)*$ET145,DT145)</f>
        <v>0</v>
      </c>
      <c r="EI145" s="53">
        <f>IF($G145="Labor Hours",DU145*$K145*(1+$M145)*$ET145,DU145)</f>
        <v>0</v>
      </c>
      <c r="EJ145" s="10">
        <f t="shared" si="146"/>
        <v>0</v>
      </c>
      <c r="EK145" s="54">
        <f t="shared" si="147"/>
        <v>0</v>
      </c>
      <c r="EL145" s="10">
        <f t="shared" si="148"/>
        <v>0</v>
      </c>
      <c r="EM145" s="53" cm="1">
        <f t="array" aca="1" ref="EM145" ca="1">EJ145*CELL("contents",$Q145)</f>
        <v>0</v>
      </c>
      <c r="EN145" s="53" cm="1">
        <f t="array" aca="1" ref="EN145" ca="1">EK145*CELL("contents",$Q145)</f>
        <v>0</v>
      </c>
      <c r="EO145" s="11">
        <f t="shared" si="149"/>
        <v>1174.7250000000001</v>
      </c>
      <c r="EP145" s="2">
        <v>1</v>
      </c>
      <c r="EQ145" s="2">
        <f t="shared" ref="EQ145:ET145" si="216">EP145*1.0215</f>
        <v>1.0215000000000001</v>
      </c>
      <c r="ER145" s="2">
        <f t="shared" si="216"/>
        <v>1.0434622500000001</v>
      </c>
      <c r="ES145" s="2">
        <f t="shared" si="216"/>
        <v>1.0658966883750003</v>
      </c>
      <c r="ET145" s="2">
        <f t="shared" si="216"/>
        <v>1.0888134671750629</v>
      </c>
      <c r="EU145" s="53">
        <f>IF($G145="Labor Hours",$K145*$AG145*EQ145,0)</f>
        <v>1174.7250000000001</v>
      </c>
      <c r="EV145" s="53">
        <f t="shared" si="151"/>
        <v>0</v>
      </c>
      <c r="EW145" s="69">
        <f>IF($G145="Labor Hours",$K145*$CQ145*ES145,0)</f>
        <v>0</v>
      </c>
      <c r="EX145" s="69">
        <f>IF($G145="Labor Hours",$K145*$DV145*ET145,0)</f>
        <v>0</v>
      </c>
      <c r="EY145" s="9">
        <f t="shared" si="153"/>
        <v>0</v>
      </c>
      <c r="EZ145" s="9">
        <f t="shared" ref="EZ145:EZ207" si="217">EV145*$M145</f>
        <v>0</v>
      </c>
      <c r="FA145" s="9">
        <f t="shared" ref="FA145:FA207" si="218">EW145*$M145</f>
        <v>0</v>
      </c>
      <c r="FB145" s="9">
        <f t="shared" ref="FB145:FB207" si="219">EX145*$M145</f>
        <v>0</v>
      </c>
      <c r="FC145" t="s">
        <v>1541</v>
      </c>
    </row>
    <row r="146" spans="1:159" ht="25.5" x14ac:dyDescent="0.25">
      <c r="A146" s="2">
        <v>1.2</v>
      </c>
      <c r="B146" s="2" t="s">
        <v>439</v>
      </c>
      <c r="C146" s="4" t="s">
        <v>157</v>
      </c>
      <c r="D146" s="3" t="s">
        <v>440</v>
      </c>
      <c r="E146" s="33" t="s">
        <v>441</v>
      </c>
      <c r="F146" s="2"/>
      <c r="G146" s="4" t="s">
        <v>347</v>
      </c>
      <c r="H146" s="6" t="s">
        <v>347</v>
      </c>
      <c r="I146" s="4"/>
      <c r="J146" s="4" t="s">
        <v>268</v>
      </c>
      <c r="K146" s="75"/>
      <c r="L146" s="80">
        <v>1</v>
      </c>
      <c r="M146" s="56">
        <v>0</v>
      </c>
      <c r="N146" s="86">
        <v>0.53</v>
      </c>
      <c r="O146" s="6" t="s">
        <v>155</v>
      </c>
      <c r="P146" s="2" t="s">
        <v>173</v>
      </c>
      <c r="Q146" s="216">
        <f>VLOOKUP(P146,Contingencies!$A$2:$D$7,4,FALSE)</f>
        <v>0.125</v>
      </c>
      <c r="R146" s="53">
        <f>Q146*EO146</f>
        <v>363.25</v>
      </c>
      <c r="S146" s="67">
        <f t="shared" si="201"/>
        <v>0</v>
      </c>
      <c r="T146" s="4"/>
      <c r="U146" s="2"/>
      <c r="V146" s="2"/>
      <c r="W146" s="2"/>
      <c r="X146" s="2"/>
      <c r="Y146" s="4">
        <v>2906</v>
      </c>
      <c r="Z146" s="4"/>
      <c r="AA146" s="4"/>
      <c r="AB146" s="4"/>
      <c r="AC146" s="2"/>
      <c r="AD146" s="2"/>
      <c r="AE146" s="2"/>
      <c r="AF146" s="2"/>
      <c r="AG146" s="2">
        <f>IF(G146="Labor Hours",SUM(U146:AF146),0)</f>
        <v>0</v>
      </c>
      <c r="AH146" s="51">
        <f t="shared" ref="AH146:AH208" si="220">(AG146/1800)*12</f>
        <v>0</v>
      </c>
      <c r="AI146" s="53">
        <f>IF($G146="Labor Hours",U146*$K146*(1+$M146)*$EQ146,U146)</f>
        <v>0</v>
      </c>
      <c r="AJ146" s="53">
        <f>IF($G146="Labor Hours",V146*$K146*(1+$M146)*$EQ146,V146)</f>
        <v>0</v>
      </c>
      <c r="AK146" s="53">
        <f>IF($G146="Labor Hours",W146*$K146*(1+$M146)*$EQ146,W146)</f>
        <v>0</v>
      </c>
      <c r="AL146" s="53">
        <f>IF($G146="Labor Hours",X146*$K146*(1+$M146)*$EQ146,X146)</f>
        <v>0</v>
      </c>
      <c r="AM146" s="53">
        <f>IF($G146="Labor Hours",Y146*$K146*(1+$M146)*$EQ146,Y146)</f>
        <v>2906</v>
      </c>
      <c r="AN146" s="53">
        <f>IF($G146="Labor Hours",Z146*$K146*(1+$M146)*$EQ146,Z146)</f>
        <v>0</v>
      </c>
      <c r="AO146" s="53">
        <f>IF($G146="Labor Hours",AA146*$K146*(1+$M146)*$EQ146,AA146)</f>
        <v>0</v>
      </c>
      <c r="AP146" s="53">
        <f>IF($G146="Labor Hours",AB146*$K146*(1+$M146)*$EQ146,AB146)</f>
        <v>0</v>
      </c>
      <c r="AQ146" s="53">
        <f>IF($G146="Labor Hours",AC146*$K146*(1+$M146)*$EQ146,AC146)</f>
        <v>0</v>
      </c>
      <c r="AR146" s="53">
        <f>IF($G146="Labor Hours",AD146*$K146*(1+$M146)*$EQ146,AD146)</f>
        <v>0</v>
      </c>
      <c r="AS146" s="53">
        <f>IF($G146="Labor Hours",AE146*$K146*(1+$M146)*$EQ146,AE146)</f>
        <v>0</v>
      </c>
      <c r="AT146" s="53">
        <f>IF($G146="Labor Hours",AF146*$K146*(1+$M146)*$EQ146,AF146)</f>
        <v>0</v>
      </c>
      <c r="AU146" s="10">
        <f t="shared" ref="AU146:AU208" si="221">SUM(AI146:AT146)</f>
        <v>2906</v>
      </c>
      <c r="AV146" s="54">
        <f>IF(G146="CapEx",0,AU146*N146)</f>
        <v>0</v>
      </c>
      <c r="AW146" s="10">
        <f t="shared" ref="AW146:AW208" si="222">AU146+AV146</f>
        <v>2906</v>
      </c>
      <c r="AX146" s="53" cm="1">
        <f t="array" aca="1" ref="AX146" ca="1">AU146*CELL("contents",$Q146)</f>
        <v>363.25</v>
      </c>
      <c r="AY146" s="53" cm="1">
        <f t="array" aca="1" ref="AY146" ca="1">AV146*CELL("contents",$Q146)</f>
        <v>0</v>
      </c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>
        <f t="shared" ref="BL146:BL208" si="223">IF($G146="Labor Hours",SUM(AZ146:BK146),0)</f>
        <v>0</v>
      </c>
      <c r="BM146" s="51">
        <f t="shared" ref="BM146:BM208" si="224">(BL146/1800)*12</f>
        <v>0</v>
      </c>
      <c r="BN146" s="53">
        <f>IF($G146="Labor Hours",AZ146*$K146*(1+$M146)*$ER146,AZ146)</f>
        <v>0</v>
      </c>
      <c r="BO146" s="53">
        <f>IF($G146="Labor Hours",BA146*$K146*(1+$M146)*$ER146,BA146)</f>
        <v>0</v>
      </c>
      <c r="BP146" s="53">
        <f>IF($G146="Labor Hours",BB146*$K146*(1+$M146)*$ER146,BB146)</f>
        <v>0</v>
      </c>
      <c r="BQ146" s="53">
        <f>IF($G146="Labor Hours",BC146*$K146*(1+$M146)*$ER146,BC146)</f>
        <v>0</v>
      </c>
      <c r="BR146" s="53">
        <f>IF($G146="Labor Hours",BD146*$K146*(1+$M146)*$ER146,BD146)</f>
        <v>0</v>
      </c>
      <c r="BS146" s="53">
        <f>IF($G146="Labor Hours",BE146*$K146*(1+$M146)*$ER146,BE146)</f>
        <v>0</v>
      </c>
      <c r="BT146" s="53">
        <f>IF($G146="Labor Hours",BF146*$K146*(1+$M146)*$ER146,BF146)</f>
        <v>0</v>
      </c>
      <c r="BU146" s="53">
        <f>IF($G146="Labor Hours",BG146*$K146*(1+$M146)*$ER146,BG146)</f>
        <v>0</v>
      </c>
      <c r="BV146" s="53">
        <f>IF($G146="Labor Hours",BH146*$K146*(1+$M146)*$ER146,BH146)</f>
        <v>0</v>
      </c>
      <c r="BW146" s="53">
        <f>IF($G146="Labor Hours",BI146*$K146*(1+$M146)*$ER146,BI146)</f>
        <v>0</v>
      </c>
      <c r="BX146" s="53">
        <f>IF($G146="Labor Hours",BJ146*$K146*(1+$M146)*$ER146,BJ146)</f>
        <v>0</v>
      </c>
      <c r="BY146" s="53">
        <f>IF($G146="Labor Hours",BK146*$K146*(1+$M146)*$ER146,BK146)</f>
        <v>0</v>
      </c>
      <c r="BZ146" s="10">
        <f t="shared" ref="BZ146:BZ208" si="225">SUM(BN146:BY146)</f>
        <v>0</v>
      </c>
      <c r="CA146" s="54">
        <f t="shared" ref="CA146:CA208" si="226">IF($G146="CapEx",0,BZ146*$N146)</f>
        <v>0</v>
      </c>
      <c r="CB146" s="10">
        <f t="shared" ref="CB146:CB208" si="227">BZ146+CA146</f>
        <v>0</v>
      </c>
      <c r="CC146" s="53" cm="1">
        <f t="array" aca="1" ref="CC146" ca="1">BZ146*CELL("contents",$Q146)</f>
        <v>0</v>
      </c>
      <c r="CD146" s="53" cm="1">
        <f t="array" aca="1" ref="CD146" ca="1">CA146*CELL("contents",$Q146)</f>
        <v>0</v>
      </c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>
        <f t="shared" ref="CQ146:CQ208" si="228">IF($G146="Labor Hours",SUM(CE146:CP146),0)</f>
        <v>0</v>
      </c>
      <c r="CR146" s="51">
        <f t="shared" ref="CR146:CR208" si="229">(CQ146/1800)*12</f>
        <v>0</v>
      </c>
      <c r="CS146" s="53">
        <f>IF($G146="Labor Hours",CE146*$K146*(1+$M146)*$ES146,CE146)</f>
        <v>0</v>
      </c>
      <c r="CT146" s="53">
        <f>IF($G146="Labor Hours",CF146*$K146*(1+$M146)*$ES146,CF146)</f>
        <v>0</v>
      </c>
      <c r="CU146" s="53">
        <f>IF($G146="Labor Hours",CG146*$K146*(1+$M146)*$ES146,CG146)</f>
        <v>0</v>
      </c>
      <c r="CV146" s="53">
        <f>IF($G146="Labor Hours",CH146*$K146*(1+$M146)*$ES146,CH146)</f>
        <v>0</v>
      </c>
      <c r="CW146" s="53">
        <f>IF($G146="Labor Hours",CI146*$K146*(1+$M146)*$ES146,CI146)</f>
        <v>0</v>
      </c>
      <c r="CX146" s="53">
        <f>IF($G146="Labor Hours",CJ146*$K146*(1+$M146)*$ES146,CJ146)</f>
        <v>0</v>
      </c>
      <c r="CY146" s="53">
        <f>IF($G146="Labor Hours",CK146*$K146*(1+$M146)*$ES146,CK146)</f>
        <v>0</v>
      </c>
      <c r="CZ146" s="53">
        <f>IF($G146="Labor Hours",CL146*$K146*(1+$M146)*$ES146,CL146)</f>
        <v>0</v>
      </c>
      <c r="DA146" s="53">
        <f>IF($G146="Labor Hours",CM146*$K146*(1+$M146)*$ES146,CM146)</f>
        <v>0</v>
      </c>
      <c r="DB146" s="53">
        <f>IF($G146="Labor Hours",CN146*$K146*(1+$M146)*$ES146,CN146)</f>
        <v>0</v>
      </c>
      <c r="DC146" s="53">
        <f>IF($G146="Labor Hours",CO146*$K146*(1+$M146)*$ES146,CO146)</f>
        <v>0</v>
      </c>
      <c r="DD146" s="53">
        <f>IF($G146="Labor Hours",CP146*$K146*(1+$M146)*$ES146,CP146)</f>
        <v>0</v>
      </c>
      <c r="DE146" s="10">
        <f t="shared" ref="DE146:DE208" si="230">SUM(CS146:DD146)</f>
        <v>0</v>
      </c>
      <c r="DF146" s="54">
        <f t="shared" ref="DF146:DF208" si="231">IF($G146="CapEx",0,DE146*$N146)</f>
        <v>0</v>
      </c>
      <c r="DG146" s="10">
        <f t="shared" ref="DG146:DG208" si="232">SUM(DE146:DF146)</f>
        <v>0</v>
      </c>
      <c r="DH146" s="53" cm="1">
        <f t="array" aca="1" ref="DH146" ca="1">DE146*CELL("contents",$Q146)</f>
        <v>0</v>
      </c>
      <c r="DI146" s="53" cm="1">
        <f t="array" aca="1" ref="DI146" ca="1">DF146*CELL("contents",$Q146)</f>
        <v>0</v>
      </c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>
        <f t="shared" ref="DV146:DV208" si="233">IF($G146="Labor Hours",SUM(DJ146:DU146),0)</f>
        <v>0</v>
      </c>
      <c r="DW146" s="51">
        <f t="shared" ref="DW146:DW208" si="234">(DV146/1800)*12</f>
        <v>0</v>
      </c>
      <c r="DX146" s="53">
        <f>IF($G146="Labor Hours",DJ146*$K146*(1+$M146)*$ET146,DJ146)</f>
        <v>0</v>
      </c>
      <c r="DY146" s="53">
        <f>IF($G146="Labor Hours",DK146*$K146*(1+$M146)*$ET146,DK146)</f>
        <v>0</v>
      </c>
      <c r="DZ146" s="53">
        <f>IF($G146="Labor Hours",DL146*$K146*(1+$M146)*$ET146,DL146)</f>
        <v>0</v>
      </c>
      <c r="EA146" s="53">
        <f>IF($G146="Labor Hours",DM146*$K146*(1+$M146)*$ET146,DM146)</f>
        <v>0</v>
      </c>
      <c r="EB146" s="53">
        <f>IF($G146="Labor Hours",DN146*$K146*(1+$M146)*$ET146,DN146)</f>
        <v>0</v>
      </c>
      <c r="EC146" s="53">
        <f>IF($G146="Labor Hours",DO146*$K146*(1+$M146)*$ET146,DO146)</f>
        <v>0</v>
      </c>
      <c r="ED146" s="53">
        <f>IF($G146="Labor Hours",DP146*$K146*(1+$M146)*$ET146,DP146)</f>
        <v>0</v>
      </c>
      <c r="EE146" s="53">
        <f>IF($G146="Labor Hours",DQ146*$K146*(1+$M146)*$ET146,DQ146)</f>
        <v>0</v>
      </c>
      <c r="EF146" s="53">
        <f>IF($G146="Labor Hours",DR146*$K146*(1+$M146)*$ET146,DR146)</f>
        <v>0</v>
      </c>
      <c r="EG146" s="53">
        <f>IF($G146="Labor Hours",DS146*$K146*(1+$M146)*$ET146,DS146)</f>
        <v>0</v>
      </c>
      <c r="EH146" s="53">
        <f>IF($G146="Labor Hours",DT146*$K146*(1+$M146)*$ET146,DT146)</f>
        <v>0</v>
      </c>
      <c r="EI146" s="53">
        <f>IF($G146="Labor Hours",DU146*$K146*(1+$M146)*$ET146,DU146)</f>
        <v>0</v>
      </c>
      <c r="EJ146" s="10">
        <f t="shared" ref="EJ146:EJ208" si="235">SUM(DX146:EI146)</f>
        <v>0</v>
      </c>
      <c r="EK146" s="54">
        <f t="shared" ref="EK146:EK208" si="236">IF($G146="CapEx",0,EJ146*$N146)</f>
        <v>0</v>
      </c>
      <c r="EL146" s="10">
        <f t="shared" ref="EL146:EL208" si="237">SUM(EJ146:EK146)</f>
        <v>0</v>
      </c>
      <c r="EM146" s="53" cm="1">
        <f t="array" aca="1" ref="EM146" ca="1">EJ146*CELL("contents",$Q146)</f>
        <v>0</v>
      </c>
      <c r="EN146" s="53" cm="1">
        <f t="array" aca="1" ref="EN146" ca="1">EK146*CELL("contents",$Q146)</f>
        <v>0</v>
      </c>
      <c r="EO146" s="11">
        <f>AW146+CB146+DG146+EL146</f>
        <v>2906</v>
      </c>
      <c r="EP146" s="2">
        <v>1</v>
      </c>
      <c r="EQ146" s="2">
        <f t="shared" ref="EQ146:ET146" si="238">EP146*1.0215</f>
        <v>1.0215000000000001</v>
      </c>
      <c r="ER146" s="2">
        <f t="shared" si="238"/>
        <v>1.0434622500000001</v>
      </c>
      <c r="ES146" s="2">
        <f t="shared" si="238"/>
        <v>1.0658966883750003</v>
      </c>
      <c r="ET146" s="2">
        <f t="shared" si="238"/>
        <v>1.0888134671750629</v>
      </c>
      <c r="EU146" s="53">
        <f>IF($G146="Labor Hours",$K146*$AG146*EQ146,0)</f>
        <v>0</v>
      </c>
      <c r="EV146" s="53">
        <f>IF($G146="Labor Hours",$K146*BL146*ER146,0)</f>
        <v>0</v>
      </c>
      <c r="EW146" s="69">
        <f>IF($G146="Labor Hours",$K146*$CQ146*ES146,0)</f>
        <v>0</v>
      </c>
      <c r="EX146" s="69">
        <f>IF($G146="Labor Hours",$K146*$DV146*ET146,0)</f>
        <v>0</v>
      </c>
      <c r="EY146" s="9">
        <f t="shared" si="153"/>
        <v>0</v>
      </c>
      <c r="EZ146" s="9">
        <f t="shared" si="217"/>
        <v>0</v>
      </c>
      <c r="FA146" s="9">
        <f t="shared" si="218"/>
        <v>0</v>
      </c>
      <c r="FB146" s="9">
        <f t="shared" si="219"/>
        <v>0</v>
      </c>
      <c r="FC146" t="s">
        <v>1541</v>
      </c>
    </row>
    <row r="147" spans="1:159" ht="25.5" x14ac:dyDescent="0.25">
      <c r="A147" s="2">
        <v>1.2</v>
      </c>
      <c r="B147" s="2" t="s">
        <v>442</v>
      </c>
      <c r="C147" s="4" t="s">
        <v>157</v>
      </c>
      <c r="D147" s="3" t="s">
        <v>443</v>
      </c>
      <c r="E147" s="33" t="s">
        <v>444</v>
      </c>
      <c r="F147" s="2"/>
      <c r="G147" s="4" t="s">
        <v>151</v>
      </c>
      <c r="H147" s="6" t="s">
        <v>163</v>
      </c>
      <c r="I147" s="4" t="s">
        <v>348</v>
      </c>
      <c r="J147" s="7" t="s">
        <v>154</v>
      </c>
      <c r="K147" s="75">
        <v>115</v>
      </c>
      <c r="L147" s="82">
        <v>115</v>
      </c>
      <c r="M147" s="57">
        <v>0</v>
      </c>
      <c r="N147" s="86">
        <v>0</v>
      </c>
      <c r="O147" s="6" t="s">
        <v>155</v>
      </c>
      <c r="P147" s="2" t="s">
        <v>352</v>
      </c>
      <c r="Q147" s="216">
        <f>VLOOKUP(P147,Contingencies!$A$2:$D$7,4,FALSE)</f>
        <v>0.2</v>
      </c>
      <c r="R147" s="53">
        <f>Q147*EO147</f>
        <v>375.91200000000003</v>
      </c>
      <c r="S147" s="67">
        <f t="shared" si="201"/>
        <v>0</v>
      </c>
      <c r="T147" s="4"/>
      <c r="U147" s="2"/>
      <c r="V147" s="2"/>
      <c r="W147" s="2"/>
      <c r="X147" s="2"/>
      <c r="Y147" s="2"/>
      <c r="Z147" s="4">
        <v>16</v>
      </c>
      <c r="AA147" s="4"/>
      <c r="AB147" s="2"/>
      <c r="AC147" s="2"/>
      <c r="AD147" s="2"/>
      <c r="AE147" s="2"/>
      <c r="AF147" s="2"/>
      <c r="AG147" s="2">
        <f>IF(G147="Labor Hours",SUM(U147:AF147),0)</f>
        <v>16</v>
      </c>
      <c r="AH147" s="51">
        <f t="shared" si="220"/>
        <v>0.10666666666666666</v>
      </c>
      <c r="AI147" s="53">
        <f>IF($G147="Labor Hours",U147*$K147*(1+$M147)*$EQ147,U147)</f>
        <v>0</v>
      </c>
      <c r="AJ147" s="53">
        <f>IF($G147="Labor Hours",V147*$K147*(1+$M147)*$EQ147,V147)</f>
        <v>0</v>
      </c>
      <c r="AK147" s="53">
        <f>IF($G147="Labor Hours",W147*$K147*(1+$M147)*$EQ147,W147)</f>
        <v>0</v>
      </c>
      <c r="AL147" s="53">
        <f>IF($G147="Labor Hours",X147*$K147*(1+$M147)*$EQ147,X147)</f>
        <v>0</v>
      </c>
      <c r="AM147" s="53">
        <f>IF($G147="Labor Hours",Y147*$K147*(1+$M147)*$EQ147,Y147)</f>
        <v>0</v>
      </c>
      <c r="AN147" s="53">
        <f>IF($G147="Labor Hours",Z147*$K147*(1+$M147)*$EQ147,Z147)</f>
        <v>1879.5600000000002</v>
      </c>
      <c r="AO147" s="53">
        <f>IF($G147="Labor Hours",AA147*$K147*(1+$M147)*$EQ147,AA147)</f>
        <v>0</v>
      </c>
      <c r="AP147" s="53">
        <f>IF($G147="Labor Hours",AB147*$K147*(1+$M147)*$EQ147,AB147)</f>
        <v>0</v>
      </c>
      <c r="AQ147" s="53">
        <f>IF($G147="Labor Hours",AC147*$K147*(1+$M147)*$EQ147,AC147)</f>
        <v>0</v>
      </c>
      <c r="AR147" s="53">
        <f>IF($G147="Labor Hours",AD147*$K147*(1+$M147)*$EQ147,AD147)</f>
        <v>0</v>
      </c>
      <c r="AS147" s="53">
        <f>IF($G147="Labor Hours",AE147*$K147*(1+$M147)*$EQ147,AE147)</f>
        <v>0</v>
      </c>
      <c r="AT147" s="53">
        <f>IF($G147="Labor Hours",AF147*$K147*(1+$M147)*$EQ147,AF147)</f>
        <v>0</v>
      </c>
      <c r="AU147" s="10">
        <f t="shared" si="221"/>
        <v>1879.5600000000002</v>
      </c>
      <c r="AV147" s="54">
        <f>IF(G147="CapEx",0,AU147*N147)</f>
        <v>0</v>
      </c>
      <c r="AW147" s="10">
        <f t="shared" si="222"/>
        <v>1879.5600000000002</v>
      </c>
      <c r="AX147" s="53" cm="1">
        <f t="array" aca="1" ref="AX147" ca="1">AU147*CELL("contents",$Q147)</f>
        <v>375.91200000000003</v>
      </c>
      <c r="AY147" s="53" cm="1">
        <f t="array" aca="1" ref="AY147" ca="1">AV147*CELL("contents",$Q147)</f>
        <v>0</v>
      </c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>
        <f t="shared" si="223"/>
        <v>0</v>
      </c>
      <c r="BM147" s="51">
        <f t="shared" si="224"/>
        <v>0</v>
      </c>
      <c r="BN147" s="53">
        <f>IF($G147="Labor Hours",AZ147*$K147*(1+$M147)*$ER147,AZ147)</f>
        <v>0</v>
      </c>
      <c r="BO147" s="53">
        <f>IF($G147="Labor Hours",BA147*$K147*(1+$M147)*$ER147,BA147)</f>
        <v>0</v>
      </c>
      <c r="BP147" s="53">
        <f>IF($G147="Labor Hours",BB147*$K147*(1+$M147)*$ER147,BB147)</f>
        <v>0</v>
      </c>
      <c r="BQ147" s="53">
        <f>IF($G147="Labor Hours",BC147*$K147*(1+$M147)*$ER147,BC147)</f>
        <v>0</v>
      </c>
      <c r="BR147" s="53">
        <f>IF($G147="Labor Hours",BD147*$K147*(1+$M147)*$ER147,BD147)</f>
        <v>0</v>
      </c>
      <c r="BS147" s="53">
        <f>IF($G147="Labor Hours",BE147*$K147*(1+$M147)*$ER147,BE147)</f>
        <v>0</v>
      </c>
      <c r="BT147" s="53">
        <f>IF($G147="Labor Hours",BF147*$K147*(1+$M147)*$ER147,BF147)</f>
        <v>0</v>
      </c>
      <c r="BU147" s="53">
        <f>IF($G147="Labor Hours",BG147*$K147*(1+$M147)*$ER147,BG147)</f>
        <v>0</v>
      </c>
      <c r="BV147" s="53">
        <f>IF($G147="Labor Hours",BH147*$K147*(1+$M147)*$ER147,BH147)</f>
        <v>0</v>
      </c>
      <c r="BW147" s="53">
        <f>IF($G147="Labor Hours",BI147*$K147*(1+$M147)*$ER147,BI147)</f>
        <v>0</v>
      </c>
      <c r="BX147" s="53">
        <f>IF($G147="Labor Hours",BJ147*$K147*(1+$M147)*$ER147,BJ147)</f>
        <v>0</v>
      </c>
      <c r="BY147" s="53">
        <f>IF($G147="Labor Hours",BK147*$K147*(1+$M147)*$ER147,BK147)</f>
        <v>0</v>
      </c>
      <c r="BZ147" s="10">
        <f t="shared" si="225"/>
        <v>0</v>
      </c>
      <c r="CA147" s="54">
        <f t="shared" si="226"/>
        <v>0</v>
      </c>
      <c r="CB147" s="10">
        <f t="shared" si="227"/>
        <v>0</v>
      </c>
      <c r="CC147" s="53" cm="1">
        <f t="array" aca="1" ref="CC147" ca="1">BZ147*CELL("contents",$Q147)</f>
        <v>0</v>
      </c>
      <c r="CD147" s="53" cm="1">
        <f t="array" aca="1" ref="CD147" ca="1">CA147*CELL("contents",$Q147)</f>
        <v>0</v>
      </c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>
        <f t="shared" si="228"/>
        <v>0</v>
      </c>
      <c r="CR147" s="51">
        <f t="shared" si="229"/>
        <v>0</v>
      </c>
      <c r="CS147" s="53">
        <f>IF($G147="Labor Hours",CE147*$K147*(1+$M147)*$ES147,CE147)</f>
        <v>0</v>
      </c>
      <c r="CT147" s="53">
        <f>IF($G147="Labor Hours",CF147*$K147*(1+$M147)*$ES147,CF147)</f>
        <v>0</v>
      </c>
      <c r="CU147" s="53">
        <f>IF($G147="Labor Hours",CG147*$K147*(1+$M147)*$ES147,CG147)</f>
        <v>0</v>
      </c>
      <c r="CV147" s="53">
        <f>IF($G147="Labor Hours",CH147*$K147*(1+$M147)*$ES147,CH147)</f>
        <v>0</v>
      </c>
      <c r="CW147" s="53">
        <f>IF($G147="Labor Hours",CI147*$K147*(1+$M147)*$ES147,CI147)</f>
        <v>0</v>
      </c>
      <c r="CX147" s="53">
        <f>IF($G147="Labor Hours",CJ147*$K147*(1+$M147)*$ES147,CJ147)</f>
        <v>0</v>
      </c>
      <c r="CY147" s="53">
        <f>IF($G147="Labor Hours",CK147*$K147*(1+$M147)*$ES147,CK147)</f>
        <v>0</v>
      </c>
      <c r="CZ147" s="53">
        <f>IF($G147="Labor Hours",CL147*$K147*(1+$M147)*$ES147,CL147)</f>
        <v>0</v>
      </c>
      <c r="DA147" s="53">
        <f>IF($G147="Labor Hours",CM147*$K147*(1+$M147)*$ES147,CM147)</f>
        <v>0</v>
      </c>
      <c r="DB147" s="53">
        <f>IF($G147="Labor Hours",CN147*$K147*(1+$M147)*$ES147,CN147)</f>
        <v>0</v>
      </c>
      <c r="DC147" s="53">
        <f>IF($G147="Labor Hours",CO147*$K147*(1+$M147)*$ES147,CO147)</f>
        <v>0</v>
      </c>
      <c r="DD147" s="53">
        <f>IF($G147="Labor Hours",CP147*$K147*(1+$M147)*$ES147,CP147)</f>
        <v>0</v>
      </c>
      <c r="DE147" s="10">
        <f t="shared" si="230"/>
        <v>0</v>
      </c>
      <c r="DF147" s="54">
        <f t="shared" si="231"/>
        <v>0</v>
      </c>
      <c r="DG147" s="10">
        <f t="shared" si="232"/>
        <v>0</v>
      </c>
      <c r="DH147" s="53" cm="1">
        <f t="array" aca="1" ref="DH147" ca="1">DE147*CELL("contents",$Q147)</f>
        <v>0</v>
      </c>
      <c r="DI147" s="53" cm="1">
        <f t="array" aca="1" ref="DI147" ca="1">DF147*CELL("contents",$Q147)</f>
        <v>0</v>
      </c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>
        <f t="shared" si="233"/>
        <v>0</v>
      </c>
      <c r="DW147" s="51">
        <f t="shared" si="234"/>
        <v>0</v>
      </c>
      <c r="DX147" s="53">
        <f>IF($G147="Labor Hours",DJ147*$K147*(1+$M147)*$ET147,DJ147)</f>
        <v>0</v>
      </c>
      <c r="DY147" s="53">
        <f>IF($G147="Labor Hours",DK147*$K147*(1+$M147)*$ET147,DK147)</f>
        <v>0</v>
      </c>
      <c r="DZ147" s="53">
        <f>IF($G147="Labor Hours",DL147*$K147*(1+$M147)*$ET147,DL147)</f>
        <v>0</v>
      </c>
      <c r="EA147" s="53">
        <f>IF($G147="Labor Hours",DM147*$K147*(1+$M147)*$ET147,DM147)</f>
        <v>0</v>
      </c>
      <c r="EB147" s="53">
        <f>IF($G147="Labor Hours",DN147*$K147*(1+$M147)*$ET147,DN147)</f>
        <v>0</v>
      </c>
      <c r="EC147" s="53">
        <f>IF($G147="Labor Hours",DO147*$K147*(1+$M147)*$ET147,DO147)</f>
        <v>0</v>
      </c>
      <c r="ED147" s="53">
        <f>IF($G147="Labor Hours",DP147*$K147*(1+$M147)*$ET147,DP147)</f>
        <v>0</v>
      </c>
      <c r="EE147" s="53">
        <f>IF($G147="Labor Hours",DQ147*$K147*(1+$M147)*$ET147,DQ147)</f>
        <v>0</v>
      </c>
      <c r="EF147" s="53">
        <f>IF($G147="Labor Hours",DR147*$K147*(1+$M147)*$ET147,DR147)</f>
        <v>0</v>
      </c>
      <c r="EG147" s="53">
        <f>IF($G147="Labor Hours",DS147*$K147*(1+$M147)*$ET147,DS147)</f>
        <v>0</v>
      </c>
      <c r="EH147" s="53">
        <f>IF($G147="Labor Hours",DT147*$K147*(1+$M147)*$ET147,DT147)</f>
        <v>0</v>
      </c>
      <c r="EI147" s="53">
        <f>IF($G147="Labor Hours",DU147*$K147*(1+$M147)*$ET147,DU147)</f>
        <v>0</v>
      </c>
      <c r="EJ147" s="10">
        <f t="shared" si="235"/>
        <v>0</v>
      </c>
      <c r="EK147" s="54">
        <f t="shared" si="236"/>
        <v>0</v>
      </c>
      <c r="EL147" s="10">
        <f t="shared" si="237"/>
        <v>0</v>
      </c>
      <c r="EM147" s="53" cm="1">
        <f t="array" aca="1" ref="EM147" ca="1">EJ147*CELL("contents",$Q147)</f>
        <v>0</v>
      </c>
      <c r="EN147" s="53" cm="1">
        <f t="array" aca="1" ref="EN147" ca="1">EK147*CELL("contents",$Q147)</f>
        <v>0</v>
      </c>
      <c r="EO147" s="11">
        <f>AW147+CB147+DG147+EL147</f>
        <v>1879.5600000000002</v>
      </c>
      <c r="EP147" s="2">
        <v>1</v>
      </c>
      <c r="EQ147" s="2">
        <f t="shared" ref="EQ147:ET147" si="239">EP147*1.0215</f>
        <v>1.0215000000000001</v>
      </c>
      <c r="ER147" s="2">
        <f t="shared" si="239"/>
        <v>1.0434622500000001</v>
      </c>
      <c r="ES147" s="2">
        <f t="shared" si="239"/>
        <v>1.0658966883750003</v>
      </c>
      <c r="ET147" s="2">
        <f t="shared" si="239"/>
        <v>1.0888134671750629</v>
      </c>
      <c r="EU147" s="53">
        <f>IF($G147="Labor Hours",$K147*$AG147*EQ147,0)</f>
        <v>1879.5600000000002</v>
      </c>
      <c r="EV147" s="53">
        <f>IF($G147="Labor Hours",$K147*BL147*ER147,0)</f>
        <v>0</v>
      </c>
      <c r="EW147" s="69">
        <f>IF($G147="Labor Hours",$K147*$CQ147*ES147,0)</f>
        <v>0</v>
      </c>
      <c r="EX147" s="69">
        <f>IF($G147="Labor Hours",$K147*$DV147*ET147,0)</f>
        <v>0</v>
      </c>
      <c r="EY147" s="9">
        <f t="shared" ref="EY147:EY209" si="240">EU147*$M147</f>
        <v>0</v>
      </c>
      <c r="EZ147" s="9">
        <f t="shared" si="217"/>
        <v>0</v>
      </c>
      <c r="FA147" s="9">
        <f t="shared" si="218"/>
        <v>0</v>
      </c>
      <c r="FB147" s="9">
        <f t="shared" si="219"/>
        <v>0</v>
      </c>
      <c r="FC147" t="s">
        <v>1541</v>
      </c>
    </row>
    <row r="148" spans="1:159" ht="25.5" x14ac:dyDescent="0.25">
      <c r="A148" s="2">
        <v>1.2</v>
      </c>
      <c r="B148" s="2" t="s">
        <v>442</v>
      </c>
      <c r="C148" s="4" t="s">
        <v>157</v>
      </c>
      <c r="D148" s="3" t="s">
        <v>443</v>
      </c>
      <c r="E148" s="33" t="s">
        <v>444</v>
      </c>
      <c r="F148" s="2"/>
      <c r="G148" s="4" t="s">
        <v>347</v>
      </c>
      <c r="H148" s="6" t="s">
        <v>347</v>
      </c>
      <c r="I148" s="4"/>
      <c r="J148" s="4" t="s">
        <v>268</v>
      </c>
      <c r="K148" s="75"/>
      <c r="L148" s="80">
        <v>1</v>
      </c>
      <c r="M148" s="56">
        <v>0</v>
      </c>
      <c r="N148" s="86">
        <v>0.53</v>
      </c>
      <c r="O148" s="6" t="s">
        <v>155</v>
      </c>
      <c r="P148" s="2" t="s">
        <v>173</v>
      </c>
      <c r="Q148" s="216">
        <f>VLOOKUP(P148,Contingencies!$A$2:$D$7,4,FALSE)</f>
        <v>0.125</v>
      </c>
      <c r="R148" s="53">
        <f>Q148*EO148</f>
        <v>2190</v>
      </c>
      <c r="S148" s="67">
        <f t="shared" si="201"/>
        <v>0</v>
      </c>
      <c r="T148" s="4"/>
      <c r="U148" s="2"/>
      <c r="V148" s="2"/>
      <c r="W148" s="2"/>
      <c r="X148" s="2"/>
      <c r="Y148" s="2"/>
      <c r="Z148" s="4">
        <v>17520</v>
      </c>
      <c r="AA148" s="4"/>
      <c r="AB148" s="2"/>
      <c r="AC148" s="2"/>
      <c r="AD148" s="2"/>
      <c r="AE148" s="2"/>
      <c r="AF148" s="2"/>
      <c r="AG148" s="2">
        <f>IF(G148="Labor Hours",SUM(U148:AF148),0)</f>
        <v>0</v>
      </c>
      <c r="AH148" s="51">
        <f t="shared" si="220"/>
        <v>0</v>
      </c>
      <c r="AI148" s="53">
        <f>IF($G148="Labor Hours",U148*$K148*(1+$M148)*$EQ148,U148)</f>
        <v>0</v>
      </c>
      <c r="AJ148" s="53">
        <f>IF($G148="Labor Hours",V148*$K148*(1+$M148)*$EQ148,V148)</f>
        <v>0</v>
      </c>
      <c r="AK148" s="53">
        <f>IF($G148="Labor Hours",W148*$K148*(1+$M148)*$EQ148,W148)</f>
        <v>0</v>
      </c>
      <c r="AL148" s="53">
        <f>IF($G148="Labor Hours",X148*$K148*(1+$M148)*$EQ148,X148)</f>
        <v>0</v>
      </c>
      <c r="AM148" s="53">
        <f>IF($G148="Labor Hours",Y148*$K148*(1+$M148)*$EQ148,Y148)</f>
        <v>0</v>
      </c>
      <c r="AN148" s="53">
        <f>IF($G148="Labor Hours",Z148*$K148*(1+$M148)*$EQ148,Z148)</f>
        <v>17520</v>
      </c>
      <c r="AO148" s="53">
        <f>IF($G148="Labor Hours",AA148*$K148*(1+$M148)*$EQ148,AA148)</f>
        <v>0</v>
      </c>
      <c r="AP148" s="53">
        <f>IF($G148="Labor Hours",AB148*$K148*(1+$M148)*$EQ148,AB148)</f>
        <v>0</v>
      </c>
      <c r="AQ148" s="53">
        <f>IF($G148="Labor Hours",AC148*$K148*(1+$M148)*$EQ148,AC148)</f>
        <v>0</v>
      </c>
      <c r="AR148" s="53">
        <f>IF($G148="Labor Hours",AD148*$K148*(1+$M148)*$EQ148,AD148)</f>
        <v>0</v>
      </c>
      <c r="AS148" s="53">
        <f>IF($G148="Labor Hours",AE148*$K148*(1+$M148)*$EQ148,AE148)</f>
        <v>0</v>
      </c>
      <c r="AT148" s="53">
        <f>IF($G148="Labor Hours",AF148*$K148*(1+$M148)*$EQ148,AF148)</f>
        <v>0</v>
      </c>
      <c r="AU148" s="10">
        <f t="shared" si="221"/>
        <v>17520</v>
      </c>
      <c r="AV148" s="54">
        <f>IF(G148="CapEx",0,AU148*N148)</f>
        <v>0</v>
      </c>
      <c r="AW148" s="10">
        <f t="shared" si="222"/>
        <v>17520</v>
      </c>
      <c r="AX148" s="53" cm="1">
        <f t="array" aca="1" ref="AX148" ca="1">AU148*CELL("contents",$Q148)</f>
        <v>2190</v>
      </c>
      <c r="AY148" s="53" cm="1">
        <f t="array" aca="1" ref="AY148" ca="1">AV148*CELL("contents",$Q148)</f>
        <v>0</v>
      </c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>
        <f t="shared" si="223"/>
        <v>0</v>
      </c>
      <c r="BM148" s="51">
        <f t="shared" si="224"/>
        <v>0</v>
      </c>
      <c r="BN148" s="53">
        <f>IF($G148="Labor Hours",AZ148*$K148*(1+$M148)*$ER148,AZ148)</f>
        <v>0</v>
      </c>
      <c r="BO148" s="53">
        <f>IF($G148="Labor Hours",BA148*$K148*(1+$M148)*$ER148,BA148)</f>
        <v>0</v>
      </c>
      <c r="BP148" s="53">
        <f>IF($G148="Labor Hours",BB148*$K148*(1+$M148)*$ER148,BB148)</f>
        <v>0</v>
      </c>
      <c r="BQ148" s="53">
        <f>IF($G148="Labor Hours",BC148*$K148*(1+$M148)*$ER148,BC148)</f>
        <v>0</v>
      </c>
      <c r="BR148" s="53">
        <f>IF($G148="Labor Hours",BD148*$K148*(1+$M148)*$ER148,BD148)</f>
        <v>0</v>
      </c>
      <c r="BS148" s="53">
        <f>IF($G148="Labor Hours",BE148*$K148*(1+$M148)*$ER148,BE148)</f>
        <v>0</v>
      </c>
      <c r="BT148" s="53">
        <f>IF($G148="Labor Hours",BF148*$K148*(1+$M148)*$ER148,BF148)</f>
        <v>0</v>
      </c>
      <c r="BU148" s="53">
        <f>IF($G148="Labor Hours",BG148*$K148*(1+$M148)*$ER148,BG148)</f>
        <v>0</v>
      </c>
      <c r="BV148" s="53">
        <f>IF($G148="Labor Hours",BH148*$K148*(1+$M148)*$ER148,BH148)</f>
        <v>0</v>
      </c>
      <c r="BW148" s="53">
        <f>IF($G148="Labor Hours",BI148*$K148*(1+$M148)*$ER148,BI148)</f>
        <v>0</v>
      </c>
      <c r="BX148" s="53">
        <f>IF($G148="Labor Hours",BJ148*$K148*(1+$M148)*$ER148,BJ148)</f>
        <v>0</v>
      </c>
      <c r="BY148" s="53">
        <f>IF($G148="Labor Hours",BK148*$K148*(1+$M148)*$ER148,BK148)</f>
        <v>0</v>
      </c>
      <c r="BZ148" s="10">
        <f t="shared" si="225"/>
        <v>0</v>
      </c>
      <c r="CA148" s="54">
        <f t="shared" si="226"/>
        <v>0</v>
      </c>
      <c r="CB148" s="10">
        <f t="shared" si="227"/>
        <v>0</v>
      </c>
      <c r="CC148" s="53" cm="1">
        <f t="array" aca="1" ref="CC148" ca="1">BZ148*CELL("contents",$Q148)</f>
        <v>0</v>
      </c>
      <c r="CD148" s="53" cm="1">
        <f t="array" aca="1" ref="CD148" ca="1">CA148*CELL("contents",$Q148)</f>
        <v>0</v>
      </c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>
        <f t="shared" si="228"/>
        <v>0</v>
      </c>
      <c r="CR148" s="51">
        <f t="shared" si="229"/>
        <v>0</v>
      </c>
      <c r="CS148" s="53">
        <f>IF($G148="Labor Hours",CE148*$K148*(1+$M148)*$ES148,CE148)</f>
        <v>0</v>
      </c>
      <c r="CT148" s="53">
        <f>IF($G148="Labor Hours",CF148*$K148*(1+$M148)*$ES148,CF148)</f>
        <v>0</v>
      </c>
      <c r="CU148" s="53">
        <f>IF($G148="Labor Hours",CG148*$K148*(1+$M148)*$ES148,CG148)</f>
        <v>0</v>
      </c>
      <c r="CV148" s="53">
        <f>IF($G148="Labor Hours",CH148*$K148*(1+$M148)*$ES148,CH148)</f>
        <v>0</v>
      </c>
      <c r="CW148" s="53">
        <f>IF($G148="Labor Hours",CI148*$K148*(1+$M148)*$ES148,CI148)</f>
        <v>0</v>
      </c>
      <c r="CX148" s="53">
        <f>IF($G148="Labor Hours",CJ148*$K148*(1+$M148)*$ES148,CJ148)</f>
        <v>0</v>
      </c>
      <c r="CY148" s="53">
        <f>IF($G148="Labor Hours",CK148*$K148*(1+$M148)*$ES148,CK148)</f>
        <v>0</v>
      </c>
      <c r="CZ148" s="53">
        <f>IF($G148="Labor Hours",CL148*$K148*(1+$M148)*$ES148,CL148)</f>
        <v>0</v>
      </c>
      <c r="DA148" s="53">
        <f>IF($G148="Labor Hours",CM148*$K148*(1+$M148)*$ES148,CM148)</f>
        <v>0</v>
      </c>
      <c r="DB148" s="53">
        <f>IF($G148="Labor Hours",CN148*$K148*(1+$M148)*$ES148,CN148)</f>
        <v>0</v>
      </c>
      <c r="DC148" s="53">
        <f>IF($G148="Labor Hours",CO148*$K148*(1+$M148)*$ES148,CO148)</f>
        <v>0</v>
      </c>
      <c r="DD148" s="53">
        <f>IF($G148="Labor Hours",CP148*$K148*(1+$M148)*$ES148,CP148)</f>
        <v>0</v>
      </c>
      <c r="DE148" s="10">
        <f t="shared" si="230"/>
        <v>0</v>
      </c>
      <c r="DF148" s="54">
        <f t="shared" si="231"/>
        <v>0</v>
      </c>
      <c r="DG148" s="10">
        <f t="shared" si="232"/>
        <v>0</v>
      </c>
      <c r="DH148" s="53" cm="1">
        <f t="array" aca="1" ref="DH148" ca="1">DE148*CELL("contents",$Q148)</f>
        <v>0</v>
      </c>
      <c r="DI148" s="53" cm="1">
        <f t="array" aca="1" ref="DI148" ca="1">DF148*CELL("contents",$Q148)</f>
        <v>0</v>
      </c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>
        <f t="shared" si="233"/>
        <v>0</v>
      </c>
      <c r="DW148" s="51">
        <f t="shared" si="234"/>
        <v>0</v>
      </c>
      <c r="DX148" s="53">
        <f>IF($G148="Labor Hours",DJ148*$K148*(1+$M148)*$ET148,DJ148)</f>
        <v>0</v>
      </c>
      <c r="DY148" s="53">
        <f>IF($G148="Labor Hours",DK148*$K148*(1+$M148)*$ET148,DK148)</f>
        <v>0</v>
      </c>
      <c r="DZ148" s="53">
        <f>IF($G148="Labor Hours",DL148*$K148*(1+$M148)*$ET148,DL148)</f>
        <v>0</v>
      </c>
      <c r="EA148" s="53">
        <f>IF($G148="Labor Hours",DM148*$K148*(1+$M148)*$ET148,DM148)</f>
        <v>0</v>
      </c>
      <c r="EB148" s="53">
        <f>IF($G148="Labor Hours",DN148*$K148*(1+$M148)*$ET148,DN148)</f>
        <v>0</v>
      </c>
      <c r="EC148" s="53">
        <f>IF($G148="Labor Hours",DO148*$K148*(1+$M148)*$ET148,DO148)</f>
        <v>0</v>
      </c>
      <c r="ED148" s="53">
        <f>IF($G148="Labor Hours",DP148*$K148*(1+$M148)*$ET148,DP148)</f>
        <v>0</v>
      </c>
      <c r="EE148" s="53">
        <f>IF($G148="Labor Hours",DQ148*$K148*(1+$M148)*$ET148,DQ148)</f>
        <v>0</v>
      </c>
      <c r="EF148" s="53">
        <f>IF($G148="Labor Hours",DR148*$K148*(1+$M148)*$ET148,DR148)</f>
        <v>0</v>
      </c>
      <c r="EG148" s="53">
        <f>IF($G148="Labor Hours",DS148*$K148*(1+$M148)*$ET148,DS148)</f>
        <v>0</v>
      </c>
      <c r="EH148" s="53">
        <f>IF($G148="Labor Hours",DT148*$K148*(1+$M148)*$ET148,DT148)</f>
        <v>0</v>
      </c>
      <c r="EI148" s="53">
        <f>IF($G148="Labor Hours",DU148*$K148*(1+$M148)*$ET148,DU148)</f>
        <v>0</v>
      </c>
      <c r="EJ148" s="10">
        <f t="shared" si="235"/>
        <v>0</v>
      </c>
      <c r="EK148" s="54">
        <f t="shared" si="236"/>
        <v>0</v>
      </c>
      <c r="EL148" s="10">
        <f t="shared" si="237"/>
        <v>0</v>
      </c>
      <c r="EM148" s="53" cm="1">
        <f t="array" aca="1" ref="EM148" ca="1">EJ148*CELL("contents",$Q148)</f>
        <v>0</v>
      </c>
      <c r="EN148" s="53" cm="1">
        <f t="array" aca="1" ref="EN148" ca="1">EK148*CELL("contents",$Q148)</f>
        <v>0</v>
      </c>
      <c r="EO148" s="11">
        <f>AW148+CB148+DG148+EL148</f>
        <v>17520</v>
      </c>
      <c r="EP148" s="2">
        <v>1</v>
      </c>
      <c r="EQ148" s="2">
        <f t="shared" ref="EQ148:ET148" si="241">EP148*1.0215</f>
        <v>1.0215000000000001</v>
      </c>
      <c r="ER148" s="2">
        <f t="shared" si="241"/>
        <v>1.0434622500000001</v>
      </c>
      <c r="ES148" s="2">
        <f t="shared" si="241"/>
        <v>1.0658966883750003</v>
      </c>
      <c r="ET148" s="2">
        <f t="shared" si="241"/>
        <v>1.0888134671750629</v>
      </c>
      <c r="EU148" s="53">
        <f>IF($G148="Labor Hours",$K148*$AG148*EQ148,0)</f>
        <v>0</v>
      </c>
      <c r="EV148" s="53">
        <f>IF($G148="Labor Hours",$K148*BL148*ER148,0)</f>
        <v>0</v>
      </c>
      <c r="EW148" s="69">
        <f>IF($G148="Labor Hours",$K148*$CQ148*ES148,0)</f>
        <v>0</v>
      </c>
      <c r="EX148" s="69">
        <f>IF($G148="Labor Hours",$K148*$DV148*ET148,0)</f>
        <v>0</v>
      </c>
      <c r="EY148" s="9">
        <f t="shared" si="240"/>
        <v>0</v>
      </c>
      <c r="EZ148" s="9">
        <f t="shared" si="217"/>
        <v>0</v>
      </c>
      <c r="FA148" s="9">
        <f t="shared" si="218"/>
        <v>0</v>
      </c>
      <c r="FB148" s="9">
        <f t="shared" si="219"/>
        <v>0</v>
      </c>
      <c r="FC148" t="s">
        <v>1541</v>
      </c>
    </row>
    <row r="149" spans="1:159" ht="25.5" x14ac:dyDescent="0.25">
      <c r="A149" s="2">
        <v>1.2</v>
      </c>
      <c r="B149" s="2" t="s">
        <v>445</v>
      </c>
      <c r="C149" s="4" t="s">
        <v>157</v>
      </c>
      <c r="D149" s="3" t="s">
        <v>446</v>
      </c>
      <c r="E149" s="33" t="s">
        <v>447</v>
      </c>
      <c r="F149" s="2"/>
      <c r="G149" s="4" t="s">
        <v>151</v>
      </c>
      <c r="H149" s="6" t="s">
        <v>163</v>
      </c>
      <c r="I149" s="4" t="s">
        <v>348</v>
      </c>
      <c r="J149" s="7" t="s">
        <v>154</v>
      </c>
      <c r="K149" s="75">
        <v>115</v>
      </c>
      <c r="L149" s="82">
        <v>115</v>
      </c>
      <c r="M149" s="57">
        <v>0</v>
      </c>
      <c r="N149" s="86">
        <v>0</v>
      </c>
      <c r="O149" s="6" t="s">
        <v>155</v>
      </c>
      <c r="P149" s="2" t="s">
        <v>352</v>
      </c>
      <c r="Q149" s="216">
        <f>VLOOKUP(P149,Contingencies!$A$2:$D$7,4,FALSE)</f>
        <v>0.2</v>
      </c>
      <c r="R149" s="53">
        <f>Q149*EO149</f>
        <v>187.95600000000002</v>
      </c>
      <c r="S149" s="67">
        <f t="shared" si="201"/>
        <v>0</v>
      </c>
      <c r="T149" s="4"/>
      <c r="U149" s="2"/>
      <c r="V149" s="2"/>
      <c r="W149" s="2"/>
      <c r="X149" s="2"/>
      <c r="Y149" s="2"/>
      <c r="Z149" s="4">
        <v>8</v>
      </c>
      <c r="AA149" s="4"/>
      <c r="AB149" s="4"/>
      <c r="AC149" s="2"/>
      <c r="AD149" s="2"/>
      <c r="AE149" s="2"/>
      <c r="AF149" s="2"/>
      <c r="AG149" s="2">
        <f>IF(G149="Labor Hours",SUM(U149:AF149),0)</f>
        <v>8</v>
      </c>
      <c r="AH149" s="51">
        <f t="shared" si="220"/>
        <v>5.333333333333333E-2</v>
      </c>
      <c r="AI149" s="53">
        <f>IF($G149="Labor Hours",U149*$K149*(1+$M149)*$EQ149,U149)</f>
        <v>0</v>
      </c>
      <c r="AJ149" s="53">
        <f>IF($G149="Labor Hours",V149*$K149*(1+$M149)*$EQ149,V149)</f>
        <v>0</v>
      </c>
      <c r="AK149" s="53">
        <f>IF($G149="Labor Hours",W149*$K149*(1+$M149)*$EQ149,W149)</f>
        <v>0</v>
      </c>
      <c r="AL149" s="53">
        <f>IF($G149="Labor Hours",X149*$K149*(1+$M149)*$EQ149,X149)</f>
        <v>0</v>
      </c>
      <c r="AM149" s="53">
        <f>IF($G149="Labor Hours",Y149*$K149*(1+$M149)*$EQ149,Y149)</f>
        <v>0</v>
      </c>
      <c r="AN149" s="53">
        <f>IF($G149="Labor Hours",Z149*$K149*(1+$M149)*$EQ149,Z149)</f>
        <v>939.78000000000009</v>
      </c>
      <c r="AO149" s="53">
        <f>IF($G149="Labor Hours",AA149*$K149*(1+$M149)*$EQ149,AA149)</f>
        <v>0</v>
      </c>
      <c r="AP149" s="53">
        <f>IF($G149="Labor Hours",AB149*$K149*(1+$M149)*$EQ149,AB149)</f>
        <v>0</v>
      </c>
      <c r="AQ149" s="53">
        <f>IF($G149="Labor Hours",AC149*$K149*(1+$M149)*$EQ149,AC149)</f>
        <v>0</v>
      </c>
      <c r="AR149" s="53">
        <f>IF($G149="Labor Hours",AD149*$K149*(1+$M149)*$EQ149,AD149)</f>
        <v>0</v>
      </c>
      <c r="AS149" s="53">
        <f>IF($G149="Labor Hours",AE149*$K149*(1+$M149)*$EQ149,AE149)</f>
        <v>0</v>
      </c>
      <c r="AT149" s="53">
        <f>IF($G149="Labor Hours",AF149*$K149*(1+$M149)*$EQ149,AF149)</f>
        <v>0</v>
      </c>
      <c r="AU149" s="10">
        <f t="shared" si="221"/>
        <v>939.78000000000009</v>
      </c>
      <c r="AV149" s="54">
        <f>IF(G149="CapEx",0,AU149*N149)</f>
        <v>0</v>
      </c>
      <c r="AW149" s="10">
        <f t="shared" si="222"/>
        <v>939.78000000000009</v>
      </c>
      <c r="AX149" s="53" cm="1">
        <f t="array" aca="1" ref="AX149" ca="1">AU149*CELL("contents",$Q149)</f>
        <v>187.95600000000002</v>
      </c>
      <c r="AY149" s="53" cm="1">
        <f t="array" aca="1" ref="AY149" ca="1">AV149*CELL("contents",$Q149)</f>
        <v>0</v>
      </c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>
        <f t="shared" si="223"/>
        <v>0</v>
      </c>
      <c r="BM149" s="51">
        <f t="shared" si="224"/>
        <v>0</v>
      </c>
      <c r="BN149" s="53">
        <f>IF($G149="Labor Hours",AZ149*$K149*(1+$M149)*$ER149,AZ149)</f>
        <v>0</v>
      </c>
      <c r="BO149" s="53">
        <f>IF($G149="Labor Hours",BA149*$K149*(1+$M149)*$ER149,BA149)</f>
        <v>0</v>
      </c>
      <c r="BP149" s="53">
        <f>IF($G149="Labor Hours",BB149*$K149*(1+$M149)*$ER149,BB149)</f>
        <v>0</v>
      </c>
      <c r="BQ149" s="53">
        <f>IF($G149="Labor Hours",BC149*$K149*(1+$M149)*$ER149,BC149)</f>
        <v>0</v>
      </c>
      <c r="BR149" s="53">
        <f>IF($G149="Labor Hours",BD149*$K149*(1+$M149)*$ER149,BD149)</f>
        <v>0</v>
      </c>
      <c r="BS149" s="53">
        <f>IF($G149="Labor Hours",BE149*$K149*(1+$M149)*$ER149,BE149)</f>
        <v>0</v>
      </c>
      <c r="BT149" s="53">
        <f>IF($G149="Labor Hours",BF149*$K149*(1+$M149)*$ER149,BF149)</f>
        <v>0</v>
      </c>
      <c r="BU149" s="53">
        <f>IF($G149="Labor Hours",BG149*$K149*(1+$M149)*$ER149,BG149)</f>
        <v>0</v>
      </c>
      <c r="BV149" s="53">
        <f>IF($G149="Labor Hours",BH149*$K149*(1+$M149)*$ER149,BH149)</f>
        <v>0</v>
      </c>
      <c r="BW149" s="53">
        <f>IF($G149="Labor Hours",BI149*$K149*(1+$M149)*$ER149,BI149)</f>
        <v>0</v>
      </c>
      <c r="BX149" s="53">
        <f>IF($G149="Labor Hours",BJ149*$K149*(1+$M149)*$ER149,BJ149)</f>
        <v>0</v>
      </c>
      <c r="BY149" s="53">
        <f>IF($G149="Labor Hours",BK149*$K149*(1+$M149)*$ER149,BK149)</f>
        <v>0</v>
      </c>
      <c r="BZ149" s="10">
        <f t="shared" si="225"/>
        <v>0</v>
      </c>
      <c r="CA149" s="54">
        <f t="shared" si="226"/>
        <v>0</v>
      </c>
      <c r="CB149" s="10">
        <f t="shared" si="227"/>
        <v>0</v>
      </c>
      <c r="CC149" s="53" cm="1">
        <f t="array" aca="1" ref="CC149" ca="1">BZ149*CELL("contents",$Q149)</f>
        <v>0</v>
      </c>
      <c r="CD149" s="53" cm="1">
        <f t="array" aca="1" ref="CD149" ca="1">CA149*CELL("contents",$Q149)</f>
        <v>0</v>
      </c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>
        <f t="shared" si="228"/>
        <v>0</v>
      </c>
      <c r="CR149" s="51">
        <f t="shared" si="229"/>
        <v>0</v>
      </c>
      <c r="CS149" s="53">
        <f>IF($G149="Labor Hours",CE149*$K149*(1+$M149)*$ES149,CE149)</f>
        <v>0</v>
      </c>
      <c r="CT149" s="53">
        <f>IF($G149="Labor Hours",CF149*$K149*(1+$M149)*$ES149,CF149)</f>
        <v>0</v>
      </c>
      <c r="CU149" s="53">
        <f>IF($G149="Labor Hours",CG149*$K149*(1+$M149)*$ES149,CG149)</f>
        <v>0</v>
      </c>
      <c r="CV149" s="53">
        <f>IF($G149="Labor Hours",CH149*$K149*(1+$M149)*$ES149,CH149)</f>
        <v>0</v>
      </c>
      <c r="CW149" s="53">
        <f>IF($G149="Labor Hours",CI149*$K149*(1+$M149)*$ES149,CI149)</f>
        <v>0</v>
      </c>
      <c r="CX149" s="53">
        <f>IF($G149="Labor Hours",CJ149*$K149*(1+$M149)*$ES149,CJ149)</f>
        <v>0</v>
      </c>
      <c r="CY149" s="53">
        <f>IF($G149="Labor Hours",CK149*$K149*(1+$M149)*$ES149,CK149)</f>
        <v>0</v>
      </c>
      <c r="CZ149" s="53">
        <f>IF($G149="Labor Hours",CL149*$K149*(1+$M149)*$ES149,CL149)</f>
        <v>0</v>
      </c>
      <c r="DA149" s="53">
        <f>IF($G149="Labor Hours",CM149*$K149*(1+$M149)*$ES149,CM149)</f>
        <v>0</v>
      </c>
      <c r="DB149" s="53">
        <f>IF($G149="Labor Hours",CN149*$K149*(1+$M149)*$ES149,CN149)</f>
        <v>0</v>
      </c>
      <c r="DC149" s="53">
        <f>IF($G149="Labor Hours",CO149*$K149*(1+$M149)*$ES149,CO149)</f>
        <v>0</v>
      </c>
      <c r="DD149" s="53">
        <f>IF($G149="Labor Hours",CP149*$K149*(1+$M149)*$ES149,CP149)</f>
        <v>0</v>
      </c>
      <c r="DE149" s="10">
        <f t="shared" si="230"/>
        <v>0</v>
      </c>
      <c r="DF149" s="54">
        <f t="shared" si="231"/>
        <v>0</v>
      </c>
      <c r="DG149" s="10">
        <f t="shared" si="232"/>
        <v>0</v>
      </c>
      <c r="DH149" s="53" cm="1">
        <f t="array" aca="1" ref="DH149" ca="1">DE149*CELL("contents",$Q149)</f>
        <v>0</v>
      </c>
      <c r="DI149" s="53" cm="1">
        <f t="array" aca="1" ref="DI149" ca="1">DF149*CELL("contents",$Q149)</f>
        <v>0</v>
      </c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>
        <f t="shared" si="233"/>
        <v>0</v>
      </c>
      <c r="DW149" s="51">
        <f t="shared" si="234"/>
        <v>0</v>
      </c>
      <c r="DX149" s="53">
        <f>IF($G149="Labor Hours",DJ149*$K149*(1+$M149)*$ET149,DJ149)</f>
        <v>0</v>
      </c>
      <c r="DY149" s="53">
        <f>IF($G149="Labor Hours",DK149*$K149*(1+$M149)*$ET149,DK149)</f>
        <v>0</v>
      </c>
      <c r="DZ149" s="53">
        <f>IF($G149="Labor Hours",DL149*$K149*(1+$M149)*$ET149,DL149)</f>
        <v>0</v>
      </c>
      <c r="EA149" s="53">
        <f>IF($G149="Labor Hours",DM149*$K149*(1+$M149)*$ET149,DM149)</f>
        <v>0</v>
      </c>
      <c r="EB149" s="53">
        <f>IF($G149="Labor Hours",DN149*$K149*(1+$M149)*$ET149,DN149)</f>
        <v>0</v>
      </c>
      <c r="EC149" s="53">
        <f>IF($G149="Labor Hours",DO149*$K149*(1+$M149)*$ET149,DO149)</f>
        <v>0</v>
      </c>
      <c r="ED149" s="53">
        <f>IF($G149="Labor Hours",DP149*$K149*(1+$M149)*$ET149,DP149)</f>
        <v>0</v>
      </c>
      <c r="EE149" s="53">
        <f>IF($G149="Labor Hours",DQ149*$K149*(1+$M149)*$ET149,DQ149)</f>
        <v>0</v>
      </c>
      <c r="EF149" s="53">
        <f>IF($G149="Labor Hours",DR149*$K149*(1+$M149)*$ET149,DR149)</f>
        <v>0</v>
      </c>
      <c r="EG149" s="53">
        <f>IF($G149="Labor Hours",DS149*$K149*(1+$M149)*$ET149,DS149)</f>
        <v>0</v>
      </c>
      <c r="EH149" s="53">
        <f>IF($G149="Labor Hours",DT149*$K149*(1+$M149)*$ET149,DT149)</f>
        <v>0</v>
      </c>
      <c r="EI149" s="53">
        <f>IF($G149="Labor Hours",DU149*$K149*(1+$M149)*$ET149,DU149)</f>
        <v>0</v>
      </c>
      <c r="EJ149" s="10">
        <f t="shared" si="235"/>
        <v>0</v>
      </c>
      <c r="EK149" s="54">
        <f t="shared" si="236"/>
        <v>0</v>
      </c>
      <c r="EL149" s="10">
        <f t="shared" si="237"/>
        <v>0</v>
      </c>
      <c r="EM149" s="53" cm="1">
        <f t="array" aca="1" ref="EM149" ca="1">EJ149*CELL("contents",$Q149)</f>
        <v>0</v>
      </c>
      <c r="EN149" s="53" cm="1">
        <f t="array" aca="1" ref="EN149" ca="1">EK149*CELL("contents",$Q149)</f>
        <v>0</v>
      </c>
      <c r="EO149" s="11">
        <f>AW149+CB149+DG149+EL149</f>
        <v>939.78000000000009</v>
      </c>
      <c r="EP149" s="2">
        <v>1</v>
      </c>
      <c r="EQ149" s="2">
        <f t="shared" ref="EQ149:ET149" si="242">EP149*1.0215</f>
        <v>1.0215000000000001</v>
      </c>
      <c r="ER149" s="2">
        <f t="shared" si="242"/>
        <v>1.0434622500000001</v>
      </c>
      <c r="ES149" s="2">
        <f t="shared" si="242"/>
        <v>1.0658966883750003</v>
      </c>
      <c r="ET149" s="2">
        <f t="shared" si="242"/>
        <v>1.0888134671750629</v>
      </c>
      <c r="EU149" s="53">
        <f>IF($G149="Labor Hours",$K149*$AG149*EQ149,0)</f>
        <v>939.78000000000009</v>
      </c>
      <c r="EV149" s="53">
        <f>IF($G149="Labor Hours",$K149*BL149*ER149,0)</f>
        <v>0</v>
      </c>
      <c r="EW149" s="69">
        <f>IF($G149="Labor Hours",$K149*$CQ149*ES149,0)</f>
        <v>0</v>
      </c>
      <c r="EX149" s="69">
        <f>IF($G149="Labor Hours",$K149*$DV149*ET149,0)</f>
        <v>0</v>
      </c>
      <c r="EY149" s="9">
        <f t="shared" si="240"/>
        <v>0</v>
      </c>
      <c r="EZ149" s="9">
        <f t="shared" si="217"/>
        <v>0</v>
      </c>
      <c r="FA149" s="9">
        <f t="shared" si="218"/>
        <v>0</v>
      </c>
      <c r="FB149" s="9">
        <f t="shared" si="219"/>
        <v>0</v>
      </c>
      <c r="FC149" t="s">
        <v>1541</v>
      </c>
    </row>
    <row r="150" spans="1:159" ht="25.5" x14ac:dyDescent="0.25">
      <c r="A150" s="2">
        <v>1.2</v>
      </c>
      <c r="B150" s="2" t="s">
        <v>445</v>
      </c>
      <c r="C150" s="4" t="s">
        <v>157</v>
      </c>
      <c r="D150" s="3" t="s">
        <v>446</v>
      </c>
      <c r="E150" s="33" t="s">
        <v>447</v>
      </c>
      <c r="F150" s="2"/>
      <c r="G150" s="4" t="s">
        <v>347</v>
      </c>
      <c r="H150" s="6" t="s">
        <v>347</v>
      </c>
      <c r="I150" s="4"/>
      <c r="J150" s="4" t="s">
        <v>268</v>
      </c>
      <c r="K150" s="75"/>
      <c r="L150" s="80">
        <v>1</v>
      </c>
      <c r="M150" s="56">
        <v>0</v>
      </c>
      <c r="N150" s="86">
        <v>0.53</v>
      </c>
      <c r="O150" s="6" t="s">
        <v>155</v>
      </c>
      <c r="P150" s="2" t="s">
        <v>173</v>
      </c>
      <c r="Q150" s="216">
        <f>VLOOKUP(P150,Contingencies!$A$2:$D$7,4,FALSE)</f>
        <v>0.125</v>
      </c>
      <c r="R150" s="53">
        <f>Q150*EO150</f>
        <v>2475.375</v>
      </c>
      <c r="S150" s="67">
        <f t="shared" si="201"/>
        <v>0</v>
      </c>
      <c r="T150" s="4"/>
      <c r="U150" s="2"/>
      <c r="V150" s="2"/>
      <c r="W150" s="2"/>
      <c r="X150" s="2"/>
      <c r="Y150" s="2"/>
      <c r="Z150" s="4">
        <v>19803</v>
      </c>
      <c r="AA150" s="4"/>
      <c r="AB150" s="4"/>
      <c r="AC150" s="2"/>
      <c r="AD150" s="2"/>
      <c r="AE150" s="2"/>
      <c r="AF150" s="2"/>
      <c r="AG150" s="2">
        <f>IF(G150="Labor Hours",SUM(U150:AF150),0)</f>
        <v>0</v>
      </c>
      <c r="AH150" s="51">
        <f t="shared" si="220"/>
        <v>0</v>
      </c>
      <c r="AI150" s="53">
        <f>IF($G150="Labor Hours",U150*$K150*(1+$M150)*$EQ150,U150)</f>
        <v>0</v>
      </c>
      <c r="AJ150" s="53">
        <f>IF($G150="Labor Hours",V150*$K150*(1+$M150)*$EQ150,V150)</f>
        <v>0</v>
      </c>
      <c r="AK150" s="53">
        <f>IF($G150="Labor Hours",W150*$K150*(1+$M150)*$EQ150,W150)</f>
        <v>0</v>
      </c>
      <c r="AL150" s="53">
        <f>IF($G150="Labor Hours",X150*$K150*(1+$M150)*$EQ150,X150)</f>
        <v>0</v>
      </c>
      <c r="AM150" s="53">
        <f>IF($G150="Labor Hours",Y150*$K150*(1+$M150)*$EQ150,Y150)</f>
        <v>0</v>
      </c>
      <c r="AN150" s="53">
        <f>IF($G150="Labor Hours",Z150*$K150*(1+$M150)*$EQ150,Z150)</f>
        <v>19803</v>
      </c>
      <c r="AO150" s="53">
        <f>IF($G150="Labor Hours",AA150*$K150*(1+$M150)*$EQ150,AA150)</f>
        <v>0</v>
      </c>
      <c r="AP150" s="53">
        <f>IF($G150="Labor Hours",AB150*$K150*(1+$M150)*$EQ150,AB150)</f>
        <v>0</v>
      </c>
      <c r="AQ150" s="53">
        <f>IF($G150="Labor Hours",AC150*$K150*(1+$M150)*$EQ150,AC150)</f>
        <v>0</v>
      </c>
      <c r="AR150" s="53">
        <f>IF($G150="Labor Hours",AD150*$K150*(1+$M150)*$EQ150,AD150)</f>
        <v>0</v>
      </c>
      <c r="AS150" s="53">
        <f>IF($G150="Labor Hours",AE150*$K150*(1+$M150)*$EQ150,AE150)</f>
        <v>0</v>
      </c>
      <c r="AT150" s="53">
        <f>IF($G150="Labor Hours",AF150*$K150*(1+$M150)*$EQ150,AF150)</f>
        <v>0</v>
      </c>
      <c r="AU150" s="10">
        <f t="shared" si="221"/>
        <v>19803</v>
      </c>
      <c r="AV150" s="54">
        <f>IF(G150="CapEx",0,AU150*N150)</f>
        <v>0</v>
      </c>
      <c r="AW150" s="10">
        <f t="shared" si="222"/>
        <v>19803</v>
      </c>
      <c r="AX150" s="53" cm="1">
        <f t="array" aca="1" ref="AX150" ca="1">AU150*CELL("contents",$Q150)</f>
        <v>2475.375</v>
      </c>
      <c r="AY150" s="53" cm="1">
        <f t="array" aca="1" ref="AY150" ca="1">AV150*CELL("contents",$Q150)</f>
        <v>0</v>
      </c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>
        <f t="shared" si="223"/>
        <v>0</v>
      </c>
      <c r="BM150" s="51">
        <f t="shared" si="224"/>
        <v>0</v>
      </c>
      <c r="BN150" s="53">
        <f>IF($G150="Labor Hours",AZ150*$K150*(1+$M150)*$ER150,AZ150)</f>
        <v>0</v>
      </c>
      <c r="BO150" s="53">
        <f>IF($G150="Labor Hours",BA150*$K150*(1+$M150)*$ER150,BA150)</f>
        <v>0</v>
      </c>
      <c r="BP150" s="53">
        <f>IF($G150="Labor Hours",BB150*$K150*(1+$M150)*$ER150,BB150)</f>
        <v>0</v>
      </c>
      <c r="BQ150" s="53">
        <f>IF($G150="Labor Hours",BC150*$K150*(1+$M150)*$ER150,BC150)</f>
        <v>0</v>
      </c>
      <c r="BR150" s="53">
        <f>IF($G150="Labor Hours",BD150*$K150*(1+$M150)*$ER150,BD150)</f>
        <v>0</v>
      </c>
      <c r="BS150" s="53">
        <f>IF($G150="Labor Hours",BE150*$K150*(1+$M150)*$ER150,BE150)</f>
        <v>0</v>
      </c>
      <c r="BT150" s="53">
        <f>IF($G150="Labor Hours",BF150*$K150*(1+$M150)*$ER150,BF150)</f>
        <v>0</v>
      </c>
      <c r="BU150" s="53">
        <f>IF($G150="Labor Hours",BG150*$K150*(1+$M150)*$ER150,BG150)</f>
        <v>0</v>
      </c>
      <c r="BV150" s="53">
        <f>IF($G150="Labor Hours",BH150*$K150*(1+$M150)*$ER150,BH150)</f>
        <v>0</v>
      </c>
      <c r="BW150" s="53">
        <f>IF($G150="Labor Hours",BI150*$K150*(1+$M150)*$ER150,BI150)</f>
        <v>0</v>
      </c>
      <c r="BX150" s="53">
        <f>IF($G150="Labor Hours",BJ150*$K150*(1+$M150)*$ER150,BJ150)</f>
        <v>0</v>
      </c>
      <c r="BY150" s="53">
        <f>IF($G150="Labor Hours",BK150*$K150*(1+$M150)*$ER150,BK150)</f>
        <v>0</v>
      </c>
      <c r="BZ150" s="10">
        <f t="shared" si="225"/>
        <v>0</v>
      </c>
      <c r="CA150" s="54">
        <f t="shared" si="226"/>
        <v>0</v>
      </c>
      <c r="CB150" s="10">
        <f t="shared" si="227"/>
        <v>0</v>
      </c>
      <c r="CC150" s="53" cm="1">
        <f t="array" aca="1" ref="CC150" ca="1">BZ150*CELL("contents",$Q150)</f>
        <v>0</v>
      </c>
      <c r="CD150" s="53" cm="1">
        <f t="array" aca="1" ref="CD150" ca="1">CA150*CELL("contents",$Q150)</f>
        <v>0</v>
      </c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>
        <f t="shared" si="228"/>
        <v>0</v>
      </c>
      <c r="CR150" s="51">
        <f t="shared" si="229"/>
        <v>0</v>
      </c>
      <c r="CS150" s="53">
        <f>IF($G150="Labor Hours",CE150*$K150*(1+$M150)*$ES150,CE150)</f>
        <v>0</v>
      </c>
      <c r="CT150" s="53">
        <f>IF($G150="Labor Hours",CF150*$K150*(1+$M150)*$ES150,CF150)</f>
        <v>0</v>
      </c>
      <c r="CU150" s="53">
        <f>IF($G150="Labor Hours",CG150*$K150*(1+$M150)*$ES150,CG150)</f>
        <v>0</v>
      </c>
      <c r="CV150" s="53">
        <f>IF($G150="Labor Hours",CH150*$K150*(1+$M150)*$ES150,CH150)</f>
        <v>0</v>
      </c>
      <c r="CW150" s="53">
        <f>IF($G150="Labor Hours",CI150*$K150*(1+$M150)*$ES150,CI150)</f>
        <v>0</v>
      </c>
      <c r="CX150" s="53">
        <f>IF($G150="Labor Hours",CJ150*$K150*(1+$M150)*$ES150,CJ150)</f>
        <v>0</v>
      </c>
      <c r="CY150" s="53">
        <f>IF($G150="Labor Hours",CK150*$K150*(1+$M150)*$ES150,CK150)</f>
        <v>0</v>
      </c>
      <c r="CZ150" s="53">
        <f>IF($G150="Labor Hours",CL150*$K150*(1+$M150)*$ES150,CL150)</f>
        <v>0</v>
      </c>
      <c r="DA150" s="53">
        <f>IF($G150="Labor Hours",CM150*$K150*(1+$M150)*$ES150,CM150)</f>
        <v>0</v>
      </c>
      <c r="DB150" s="53">
        <f>IF($G150="Labor Hours",CN150*$K150*(1+$M150)*$ES150,CN150)</f>
        <v>0</v>
      </c>
      <c r="DC150" s="53">
        <f>IF($G150="Labor Hours",CO150*$K150*(1+$M150)*$ES150,CO150)</f>
        <v>0</v>
      </c>
      <c r="DD150" s="53">
        <f>IF($G150="Labor Hours",CP150*$K150*(1+$M150)*$ES150,CP150)</f>
        <v>0</v>
      </c>
      <c r="DE150" s="10">
        <f t="shared" si="230"/>
        <v>0</v>
      </c>
      <c r="DF150" s="54">
        <f t="shared" si="231"/>
        <v>0</v>
      </c>
      <c r="DG150" s="10">
        <f t="shared" si="232"/>
        <v>0</v>
      </c>
      <c r="DH150" s="53" cm="1">
        <f t="array" aca="1" ref="DH150" ca="1">DE150*CELL("contents",$Q150)</f>
        <v>0</v>
      </c>
      <c r="DI150" s="53" cm="1">
        <f t="array" aca="1" ref="DI150" ca="1">DF150*CELL("contents",$Q150)</f>
        <v>0</v>
      </c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>
        <f t="shared" si="233"/>
        <v>0</v>
      </c>
      <c r="DW150" s="51">
        <f t="shared" si="234"/>
        <v>0</v>
      </c>
      <c r="DX150" s="53">
        <f>IF($G150="Labor Hours",DJ150*$K150*(1+$M150)*$ET150,DJ150)</f>
        <v>0</v>
      </c>
      <c r="DY150" s="53">
        <f>IF($G150="Labor Hours",DK150*$K150*(1+$M150)*$ET150,DK150)</f>
        <v>0</v>
      </c>
      <c r="DZ150" s="53">
        <f>IF($G150="Labor Hours",DL150*$K150*(1+$M150)*$ET150,DL150)</f>
        <v>0</v>
      </c>
      <c r="EA150" s="53">
        <f>IF($G150="Labor Hours",DM150*$K150*(1+$M150)*$ET150,DM150)</f>
        <v>0</v>
      </c>
      <c r="EB150" s="53">
        <f>IF($G150="Labor Hours",DN150*$K150*(1+$M150)*$ET150,DN150)</f>
        <v>0</v>
      </c>
      <c r="EC150" s="53">
        <f>IF($G150="Labor Hours",DO150*$K150*(1+$M150)*$ET150,DO150)</f>
        <v>0</v>
      </c>
      <c r="ED150" s="53">
        <f>IF($G150="Labor Hours",DP150*$K150*(1+$M150)*$ET150,DP150)</f>
        <v>0</v>
      </c>
      <c r="EE150" s="53">
        <f>IF($G150="Labor Hours",DQ150*$K150*(1+$M150)*$ET150,DQ150)</f>
        <v>0</v>
      </c>
      <c r="EF150" s="53">
        <f>IF($G150="Labor Hours",DR150*$K150*(1+$M150)*$ET150,DR150)</f>
        <v>0</v>
      </c>
      <c r="EG150" s="53">
        <f>IF($G150="Labor Hours",DS150*$K150*(1+$M150)*$ET150,DS150)</f>
        <v>0</v>
      </c>
      <c r="EH150" s="53">
        <f>IF($G150="Labor Hours",DT150*$K150*(1+$M150)*$ET150,DT150)</f>
        <v>0</v>
      </c>
      <c r="EI150" s="53">
        <f>IF($G150="Labor Hours",DU150*$K150*(1+$M150)*$ET150,DU150)</f>
        <v>0</v>
      </c>
      <c r="EJ150" s="10">
        <f t="shared" si="235"/>
        <v>0</v>
      </c>
      <c r="EK150" s="54">
        <f t="shared" si="236"/>
        <v>0</v>
      </c>
      <c r="EL150" s="10">
        <f t="shared" si="237"/>
        <v>0</v>
      </c>
      <c r="EM150" s="53" cm="1">
        <f t="array" aca="1" ref="EM150" ca="1">EJ150*CELL("contents",$Q150)</f>
        <v>0</v>
      </c>
      <c r="EN150" s="53" cm="1">
        <f t="array" aca="1" ref="EN150" ca="1">EK150*CELL("contents",$Q150)</f>
        <v>0</v>
      </c>
      <c r="EO150" s="11">
        <f>AW150+CB150+DG150+EL150</f>
        <v>19803</v>
      </c>
      <c r="EP150" s="2">
        <v>1</v>
      </c>
      <c r="EQ150" s="2">
        <f t="shared" ref="EQ150:ET150" si="243">EP150*1.0215</f>
        <v>1.0215000000000001</v>
      </c>
      <c r="ER150" s="2">
        <f t="shared" si="243"/>
        <v>1.0434622500000001</v>
      </c>
      <c r="ES150" s="2">
        <f t="shared" si="243"/>
        <v>1.0658966883750003</v>
      </c>
      <c r="ET150" s="2">
        <f t="shared" si="243"/>
        <v>1.0888134671750629</v>
      </c>
      <c r="EU150" s="53">
        <f>IF($G150="Labor Hours",$K150*$AG150*EQ150,0)</f>
        <v>0</v>
      </c>
      <c r="EV150" s="53">
        <f>IF($G150="Labor Hours",$K150*BL150*ER150,0)</f>
        <v>0</v>
      </c>
      <c r="EW150" s="69">
        <f>IF($G150="Labor Hours",$K150*$CQ150*ES150,0)</f>
        <v>0</v>
      </c>
      <c r="EX150" s="69">
        <f>IF($G150="Labor Hours",$K150*$DV150*ET150,0)</f>
        <v>0</v>
      </c>
      <c r="EY150" s="9">
        <f t="shared" si="240"/>
        <v>0</v>
      </c>
      <c r="EZ150" s="9">
        <f t="shared" si="217"/>
        <v>0</v>
      </c>
      <c r="FA150" s="9">
        <f t="shared" si="218"/>
        <v>0</v>
      </c>
      <c r="FB150" s="9">
        <f t="shared" si="219"/>
        <v>0</v>
      </c>
      <c r="FC150" t="s">
        <v>1541</v>
      </c>
    </row>
    <row r="151" spans="1:159" ht="38.25" x14ac:dyDescent="0.25">
      <c r="A151" s="2">
        <v>1.2</v>
      </c>
      <c r="B151" s="2" t="s">
        <v>448</v>
      </c>
      <c r="C151" s="4" t="s">
        <v>157</v>
      </c>
      <c r="D151" s="3" t="s">
        <v>449</v>
      </c>
      <c r="E151" s="33" t="s">
        <v>450</v>
      </c>
      <c r="F151" s="2"/>
      <c r="G151" s="4" t="s">
        <v>151</v>
      </c>
      <c r="H151" s="6" t="s">
        <v>163</v>
      </c>
      <c r="I151" s="4" t="s">
        <v>348</v>
      </c>
      <c r="J151" s="7" t="s">
        <v>154</v>
      </c>
      <c r="K151" s="75">
        <v>115</v>
      </c>
      <c r="L151" s="82">
        <v>115</v>
      </c>
      <c r="M151" s="57">
        <v>0</v>
      </c>
      <c r="N151" s="86">
        <v>0</v>
      </c>
      <c r="O151" s="6" t="s">
        <v>155</v>
      </c>
      <c r="P151" s="2" t="s">
        <v>352</v>
      </c>
      <c r="Q151" s="216">
        <f>VLOOKUP(P151,Contingencies!$A$2:$D$7,4,FALSE)</f>
        <v>0.2</v>
      </c>
      <c r="R151" s="53">
        <f>Q151*EO151</f>
        <v>845.80200000000013</v>
      </c>
      <c r="S151" s="67">
        <f t="shared" si="201"/>
        <v>0</v>
      </c>
      <c r="T151" s="4"/>
      <c r="U151" s="2"/>
      <c r="V151" s="2"/>
      <c r="W151" s="2"/>
      <c r="X151" s="2"/>
      <c r="Y151" s="2"/>
      <c r="Z151" s="2"/>
      <c r="AA151" s="4">
        <v>16</v>
      </c>
      <c r="AB151" s="4">
        <v>10</v>
      </c>
      <c r="AC151" s="4">
        <v>10</v>
      </c>
      <c r="AD151" s="2"/>
      <c r="AE151" s="2"/>
      <c r="AF151" s="2"/>
      <c r="AG151" s="2">
        <f>IF(G151="Labor Hours",SUM(U151:AF151),0)</f>
        <v>36</v>
      </c>
      <c r="AH151" s="51">
        <f t="shared" si="220"/>
        <v>0.24</v>
      </c>
      <c r="AI151" s="53">
        <f>IF($G151="Labor Hours",U151*$K151*(1+$M151)*$EQ151,U151)</f>
        <v>0</v>
      </c>
      <c r="AJ151" s="53">
        <f>IF($G151="Labor Hours",V151*$K151*(1+$M151)*$EQ151,V151)</f>
        <v>0</v>
      </c>
      <c r="AK151" s="53">
        <f>IF($G151="Labor Hours",W151*$K151*(1+$M151)*$EQ151,W151)</f>
        <v>0</v>
      </c>
      <c r="AL151" s="53">
        <f>IF($G151="Labor Hours",X151*$K151*(1+$M151)*$EQ151,X151)</f>
        <v>0</v>
      </c>
      <c r="AM151" s="53">
        <f>IF($G151="Labor Hours",Y151*$K151*(1+$M151)*$EQ151,Y151)</f>
        <v>0</v>
      </c>
      <c r="AN151" s="53">
        <f>IF($G151="Labor Hours",Z151*$K151*(1+$M151)*$EQ151,Z151)</f>
        <v>0</v>
      </c>
      <c r="AO151" s="53">
        <f>IF($G151="Labor Hours",AA151*$K151*(1+$M151)*$EQ151,AA151)</f>
        <v>1879.5600000000002</v>
      </c>
      <c r="AP151" s="53">
        <f>IF($G151="Labor Hours",AB151*$K151*(1+$M151)*$EQ151,AB151)</f>
        <v>1174.7250000000001</v>
      </c>
      <c r="AQ151" s="53">
        <f>IF($G151="Labor Hours",AC151*$K151*(1+$M151)*$EQ151,AC151)</f>
        <v>1174.7250000000001</v>
      </c>
      <c r="AR151" s="53">
        <f>IF($G151="Labor Hours",AD151*$K151*(1+$M151)*$EQ151,AD151)</f>
        <v>0</v>
      </c>
      <c r="AS151" s="53">
        <f>IF($G151="Labor Hours",AE151*$K151*(1+$M151)*$EQ151,AE151)</f>
        <v>0</v>
      </c>
      <c r="AT151" s="53">
        <f>IF($G151="Labor Hours",AF151*$K151*(1+$M151)*$EQ151,AF151)</f>
        <v>0</v>
      </c>
      <c r="AU151" s="10">
        <f t="shared" si="221"/>
        <v>4229.01</v>
      </c>
      <c r="AV151" s="54">
        <f>IF(G151="CapEx",0,AU151*N151)</f>
        <v>0</v>
      </c>
      <c r="AW151" s="10">
        <f t="shared" si="222"/>
        <v>4229.01</v>
      </c>
      <c r="AX151" s="53" cm="1">
        <f t="array" aca="1" ref="AX151" ca="1">AU151*CELL("contents",$Q151)</f>
        <v>845.80200000000013</v>
      </c>
      <c r="AY151" s="53" cm="1">
        <f t="array" aca="1" ref="AY151" ca="1">AV151*CELL("contents",$Q151)</f>
        <v>0</v>
      </c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>
        <f t="shared" si="223"/>
        <v>0</v>
      </c>
      <c r="BM151" s="51">
        <f t="shared" si="224"/>
        <v>0</v>
      </c>
      <c r="BN151" s="53">
        <f>IF($G151="Labor Hours",AZ151*$K151*(1+$M151)*$ER151,AZ151)</f>
        <v>0</v>
      </c>
      <c r="BO151" s="53">
        <f>IF($G151="Labor Hours",BA151*$K151*(1+$M151)*$ER151,BA151)</f>
        <v>0</v>
      </c>
      <c r="BP151" s="53">
        <f>IF($G151="Labor Hours",BB151*$K151*(1+$M151)*$ER151,BB151)</f>
        <v>0</v>
      </c>
      <c r="BQ151" s="53">
        <f>IF($G151="Labor Hours",BC151*$K151*(1+$M151)*$ER151,BC151)</f>
        <v>0</v>
      </c>
      <c r="BR151" s="53">
        <f>IF($G151="Labor Hours",BD151*$K151*(1+$M151)*$ER151,BD151)</f>
        <v>0</v>
      </c>
      <c r="BS151" s="53">
        <f>IF($G151="Labor Hours",BE151*$K151*(1+$M151)*$ER151,BE151)</f>
        <v>0</v>
      </c>
      <c r="BT151" s="53">
        <f>IF($G151="Labor Hours",BF151*$K151*(1+$M151)*$ER151,BF151)</f>
        <v>0</v>
      </c>
      <c r="BU151" s="53">
        <f>IF($G151="Labor Hours",BG151*$K151*(1+$M151)*$ER151,BG151)</f>
        <v>0</v>
      </c>
      <c r="BV151" s="53">
        <f>IF($G151="Labor Hours",BH151*$K151*(1+$M151)*$ER151,BH151)</f>
        <v>0</v>
      </c>
      <c r="BW151" s="53">
        <f>IF($G151="Labor Hours",BI151*$K151*(1+$M151)*$ER151,BI151)</f>
        <v>0</v>
      </c>
      <c r="BX151" s="53">
        <f>IF($G151="Labor Hours",BJ151*$K151*(1+$M151)*$ER151,BJ151)</f>
        <v>0</v>
      </c>
      <c r="BY151" s="53">
        <f>IF($G151="Labor Hours",BK151*$K151*(1+$M151)*$ER151,BK151)</f>
        <v>0</v>
      </c>
      <c r="BZ151" s="10">
        <f t="shared" si="225"/>
        <v>0</v>
      </c>
      <c r="CA151" s="54">
        <f t="shared" si="226"/>
        <v>0</v>
      </c>
      <c r="CB151" s="10">
        <f t="shared" si="227"/>
        <v>0</v>
      </c>
      <c r="CC151" s="53" cm="1">
        <f t="array" aca="1" ref="CC151" ca="1">BZ151*CELL("contents",$Q151)</f>
        <v>0</v>
      </c>
      <c r="CD151" s="53" cm="1">
        <f t="array" aca="1" ref="CD151" ca="1">CA151*CELL("contents",$Q151)</f>
        <v>0</v>
      </c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>
        <f t="shared" si="228"/>
        <v>0</v>
      </c>
      <c r="CR151" s="51">
        <f t="shared" si="229"/>
        <v>0</v>
      </c>
      <c r="CS151" s="53">
        <f>IF($G151="Labor Hours",CE151*$K151*(1+$M151)*$ES151,CE151)</f>
        <v>0</v>
      </c>
      <c r="CT151" s="53">
        <f>IF($G151="Labor Hours",CF151*$K151*(1+$M151)*$ES151,CF151)</f>
        <v>0</v>
      </c>
      <c r="CU151" s="53">
        <f>IF($G151="Labor Hours",CG151*$K151*(1+$M151)*$ES151,CG151)</f>
        <v>0</v>
      </c>
      <c r="CV151" s="53">
        <f>IF($G151="Labor Hours",CH151*$K151*(1+$M151)*$ES151,CH151)</f>
        <v>0</v>
      </c>
      <c r="CW151" s="53">
        <f>IF($G151="Labor Hours",CI151*$K151*(1+$M151)*$ES151,CI151)</f>
        <v>0</v>
      </c>
      <c r="CX151" s="53">
        <f>IF($G151="Labor Hours",CJ151*$K151*(1+$M151)*$ES151,CJ151)</f>
        <v>0</v>
      </c>
      <c r="CY151" s="53">
        <f>IF($G151="Labor Hours",CK151*$K151*(1+$M151)*$ES151,CK151)</f>
        <v>0</v>
      </c>
      <c r="CZ151" s="53">
        <f>IF($G151="Labor Hours",CL151*$K151*(1+$M151)*$ES151,CL151)</f>
        <v>0</v>
      </c>
      <c r="DA151" s="53">
        <f>IF($G151="Labor Hours",CM151*$K151*(1+$M151)*$ES151,CM151)</f>
        <v>0</v>
      </c>
      <c r="DB151" s="53">
        <f>IF($G151="Labor Hours",CN151*$K151*(1+$M151)*$ES151,CN151)</f>
        <v>0</v>
      </c>
      <c r="DC151" s="53">
        <f>IF($G151="Labor Hours",CO151*$K151*(1+$M151)*$ES151,CO151)</f>
        <v>0</v>
      </c>
      <c r="DD151" s="53">
        <f>IF($G151="Labor Hours",CP151*$K151*(1+$M151)*$ES151,CP151)</f>
        <v>0</v>
      </c>
      <c r="DE151" s="10">
        <f t="shared" si="230"/>
        <v>0</v>
      </c>
      <c r="DF151" s="54">
        <f t="shared" si="231"/>
        <v>0</v>
      </c>
      <c r="DG151" s="10">
        <f t="shared" si="232"/>
        <v>0</v>
      </c>
      <c r="DH151" s="53" cm="1">
        <f t="array" aca="1" ref="DH151" ca="1">DE151*CELL("contents",$Q151)</f>
        <v>0</v>
      </c>
      <c r="DI151" s="53" cm="1">
        <f t="array" aca="1" ref="DI151" ca="1">DF151*CELL("contents",$Q151)</f>
        <v>0</v>
      </c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>
        <f t="shared" si="233"/>
        <v>0</v>
      </c>
      <c r="DW151" s="51">
        <f t="shared" si="234"/>
        <v>0</v>
      </c>
      <c r="DX151" s="53">
        <f>IF($G151="Labor Hours",DJ151*$K151*(1+$M151)*$ET151,DJ151)</f>
        <v>0</v>
      </c>
      <c r="DY151" s="53">
        <f>IF($G151="Labor Hours",DK151*$K151*(1+$M151)*$ET151,DK151)</f>
        <v>0</v>
      </c>
      <c r="DZ151" s="53">
        <f>IF($G151="Labor Hours",DL151*$K151*(1+$M151)*$ET151,DL151)</f>
        <v>0</v>
      </c>
      <c r="EA151" s="53">
        <f>IF($G151="Labor Hours",DM151*$K151*(1+$M151)*$ET151,DM151)</f>
        <v>0</v>
      </c>
      <c r="EB151" s="53">
        <f>IF($G151="Labor Hours",DN151*$K151*(1+$M151)*$ET151,DN151)</f>
        <v>0</v>
      </c>
      <c r="EC151" s="53">
        <f>IF($G151="Labor Hours",DO151*$K151*(1+$M151)*$ET151,DO151)</f>
        <v>0</v>
      </c>
      <c r="ED151" s="53">
        <f>IF($G151="Labor Hours",DP151*$K151*(1+$M151)*$ET151,DP151)</f>
        <v>0</v>
      </c>
      <c r="EE151" s="53">
        <f>IF($G151="Labor Hours",DQ151*$K151*(1+$M151)*$ET151,DQ151)</f>
        <v>0</v>
      </c>
      <c r="EF151" s="53">
        <f>IF($G151="Labor Hours",DR151*$K151*(1+$M151)*$ET151,DR151)</f>
        <v>0</v>
      </c>
      <c r="EG151" s="53">
        <f>IF($G151="Labor Hours",DS151*$K151*(1+$M151)*$ET151,DS151)</f>
        <v>0</v>
      </c>
      <c r="EH151" s="53">
        <f>IF($G151="Labor Hours",DT151*$K151*(1+$M151)*$ET151,DT151)</f>
        <v>0</v>
      </c>
      <c r="EI151" s="53">
        <f>IF($G151="Labor Hours",DU151*$K151*(1+$M151)*$ET151,DU151)</f>
        <v>0</v>
      </c>
      <c r="EJ151" s="10">
        <f t="shared" si="235"/>
        <v>0</v>
      </c>
      <c r="EK151" s="54">
        <f t="shared" si="236"/>
        <v>0</v>
      </c>
      <c r="EL151" s="10">
        <f t="shared" si="237"/>
        <v>0</v>
      </c>
      <c r="EM151" s="53" cm="1">
        <f t="array" aca="1" ref="EM151" ca="1">EJ151*CELL("contents",$Q151)</f>
        <v>0</v>
      </c>
      <c r="EN151" s="53" cm="1">
        <f t="array" aca="1" ref="EN151" ca="1">EK151*CELL("contents",$Q151)</f>
        <v>0</v>
      </c>
      <c r="EO151" s="11">
        <f>AW151+CB151+DG151+EL151</f>
        <v>4229.01</v>
      </c>
      <c r="EP151" s="2">
        <v>1</v>
      </c>
      <c r="EQ151" s="2">
        <f t="shared" ref="EQ151:ET151" si="244">EP151*1.0215</f>
        <v>1.0215000000000001</v>
      </c>
      <c r="ER151" s="2">
        <f t="shared" si="244"/>
        <v>1.0434622500000001</v>
      </c>
      <c r="ES151" s="2">
        <f t="shared" si="244"/>
        <v>1.0658966883750003</v>
      </c>
      <c r="ET151" s="2">
        <f t="shared" si="244"/>
        <v>1.0888134671750629</v>
      </c>
      <c r="EU151" s="53">
        <f>IF($G151="Labor Hours",$K151*$AG151*EQ151,0)</f>
        <v>4229.01</v>
      </c>
      <c r="EV151" s="53">
        <f>IF($G151="Labor Hours",$K151*BL151*ER151,0)</f>
        <v>0</v>
      </c>
      <c r="EW151" s="69">
        <f>IF($G151="Labor Hours",$K151*$CQ151*ES151,0)</f>
        <v>0</v>
      </c>
      <c r="EX151" s="69">
        <f>IF($G151="Labor Hours",$K151*$DV151*ET151,0)</f>
        <v>0</v>
      </c>
      <c r="EY151" s="9">
        <f t="shared" si="240"/>
        <v>0</v>
      </c>
      <c r="EZ151" s="9">
        <f t="shared" si="217"/>
        <v>0</v>
      </c>
      <c r="FA151" s="9">
        <f t="shared" si="218"/>
        <v>0</v>
      </c>
      <c r="FB151" s="9">
        <f t="shared" si="219"/>
        <v>0</v>
      </c>
      <c r="FC151" t="s">
        <v>1541</v>
      </c>
    </row>
    <row r="152" spans="1:159" ht="38.25" x14ac:dyDescent="0.25">
      <c r="A152" s="2">
        <v>1.2</v>
      </c>
      <c r="B152" s="2" t="s">
        <v>448</v>
      </c>
      <c r="C152" s="4" t="s">
        <v>157</v>
      </c>
      <c r="D152" s="3" t="s">
        <v>449</v>
      </c>
      <c r="E152" s="33" t="s">
        <v>450</v>
      </c>
      <c r="F152" s="2"/>
      <c r="G152" s="4" t="s">
        <v>347</v>
      </c>
      <c r="H152" s="6" t="s">
        <v>347</v>
      </c>
      <c r="I152" s="4"/>
      <c r="J152" s="4" t="s">
        <v>268</v>
      </c>
      <c r="K152" s="75"/>
      <c r="L152" s="80">
        <v>1</v>
      </c>
      <c r="M152" s="56">
        <v>0</v>
      </c>
      <c r="N152" s="86">
        <v>0.53</v>
      </c>
      <c r="O152" s="6" t="s">
        <v>155</v>
      </c>
      <c r="P152" s="2" t="s">
        <v>173</v>
      </c>
      <c r="Q152" s="216">
        <f>VLOOKUP(P152,Contingencies!$A$2:$D$7,4,FALSE)</f>
        <v>0.125</v>
      </c>
      <c r="R152" s="53">
        <f>Q152*EO152</f>
        <v>3733.375</v>
      </c>
      <c r="S152" s="67">
        <f t="shared" si="201"/>
        <v>0</v>
      </c>
      <c r="T152" s="4"/>
      <c r="U152" s="2"/>
      <c r="V152" s="2"/>
      <c r="W152" s="2"/>
      <c r="X152" s="2"/>
      <c r="Y152" s="2"/>
      <c r="Z152" s="2"/>
      <c r="AA152" s="4">
        <v>29867</v>
      </c>
      <c r="AB152" s="4"/>
      <c r="AC152" s="4"/>
      <c r="AD152" s="2"/>
      <c r="AE152" s="2"/>
      <c r="AF152" s="2"/>
      <c r="AG152" s="2">
        <f>IF(G152="Labor Hours",SUM(U152:AF152),0)</f>
        <v>0</v>
      </c>
      <c r="AH152" s="51">
        <f t="shared" si="220"/>
        <v>0</v>
      </c>
      <c r="AI152" s="53">
        <f>IF($G152="Labor Hours",U152*$K152*(1+$M152)*$EQ152,U152)</f>
        <v>0</v>
      </c>
      <c r="AJ152" s="53">
        <f>IF($G152="Labor Hours",V152*$K152*(1+$M152)*$EQ152,V152)</f>
        <v>0</v>
      </c>
      <c r="AK152" s="53">
        <f>IF($G152="Labor Hours",W152*$K152*(1+$M152)*$EQ152,W152)</f>
        <v>0</v>
      </c>
      <c r="AL152" s="53">
        <f>IF($G152="Labor Hours",X152*$K152*(1+$M152)*$EQ152,X152)</f>
        <v>0</v>
      </c>
      <c r="AM152" s="53">
        <f>IF($G152="Labor Hours",Y152*$K152*(1+$M152)*$EQ152,Y152)</f>
        <v>0</v>
      </c>
      <c r="AN152" s="53">
        <f>IF($G152="Labor Hours",Z152*$K152*(1+$M152)*$EQ152,Z152)</f>
        <v>0</v>
      </c>
      <c r="AO152" s="53">
        <f>IF($G152="Labor Hours",AA152*$K152*(1+$M152)*$EQ152,AA152)</f>
        <v>29867</v>
      </c>
      <c r="AP152" s="53">
        <f>IF($G152="Labor Hours",AB152*$K152*(1+$M152)*$EQ152,AB152)</f>
        <v>0</v>
      </c>
      <c r="AQ152" s="53">
        <f>IF($G152="Labor Hours",AC152*$K152*(1+$M152)*$EQ152,AC152)</f>
        <v>0</v>
      </c>
      <c r="AR152" s="53">
        <f>IF($G152="Labor Hours",AD152*$K152*(1+$M152)*$EQ152,AD152)</f>
        <v>0</v>
      </c>
      <c r="AS152" s="53">
        <f>IF($G152="Labor Hours",AE152*$K152*(1+$M152)*$EQ152,AE152)</f>
        <v>0</v>
      </c>
      <c r="AT152" s="53">
        <f>IF($G152="Labor Hours",AF152*$K152*(1+$M152)*$EQ152,AF152)</f>
        <v>0</v>
      </c>
      <c r="AU152" s="10">
        <f t="shared" si="221"/>
        <v>29867</v>
      </c>
      <c r="AV152" s="54">
        <f>IF(G152="CapEx",0,AU152*N152)</f>
        <v>0</v>
      </c>
      <c r="AW152" s="10">
        <f t="shared" si="222"/>
        <v>29867</v>
      </c>
      <c r="AX152" s="53" cm="1">
        <f t="array" aca="1" ref="AX152" ca="1">AU152*CELL("contents",$Q152)</f>
        <v>3733.375</v>
      </c>
      <c r="AY152" s="53" cm="1">
        <f t="array" aca="1" ref="AY152" ca="1">AV152*CELL("contents",$Q152)</f>
        <v>0</v>
      </c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>
        <f t="shared" si="223"/>
        <v>0</v>
      </c>
      <c r="BM152" s="51">
        <f t="shared" si="224"/>
        <v>0</v>
      </c>
      <c r="BN152" s="53">
        <f>IF($G152="Labor Hours",AZ152*$K152*(1+$M152)*$ER152,AZ152)</f>
        <v>0</v>
      </c>
      <c r="BO152" s="53">
        <f>IF($G152="Labor Hours",BA152*$K152*(1+$M152)*$ER152,BA152)</f>
        <v>0</v>
      </c>
      <c r="BP152" s="53">
        <f>IF($G152="Labor Hours",BB152*$K152*(1+$M152)*$ER152,BB152)</f>
        <v>0</v>
      </c>
      <c r="BQ152" s="53">
        <f>IF($G152="Labor Hours",BC152*$K152*(1+$M152)*$ER152,BC152)</f>
        <v>0</v>
      </c>
      <c r="BR152" s="53">
        <f>IF($G152="Labor Hours",BD152*$K152*(1+$M152)*$ER152,BD152)</f>
        <v>0</v>
      </c>
      <c r="BS152" s="53">
        <f>IF($G152="Labor Hours",BE152*$K152*(1+$M152)*$ER152,BE152)</f>
        <v>0</v>
      </c>
      <c r="BT152" s="53">
        <f>IF($G152="Labor Hours",BF152*$K152*(1+$M152)*$ER152,BF152)</f>
        <v>0</v>
      </c>
      <c r="BU152" s="53">
        <f>IF($G152="Labor Hours",BG152*$K152*(1+$M152)*$ER152,BG152)</f>
        <v>0</v>
      </c>
      <c r="BV152" s="53">
        <f>IF($G152="Labor Hours",BH152*$K152*(1+$M152)*$ER152,BH152)</f>
        <v>0</v>
      </c>
      <c r="BW152" s="53">
        <f>IF($G152="Labor Hours",BI152*$K152*(1+$M152)*$ER152,BI152)</f>
        <v>0</v>
      </c>
      <c r="BX152" s="53">
        <f>IF($G152="Labor Hours",BJ152*$K152*(1+$M152)*$ER152,BJ152)</f>
        <v>0</v>
      </c>
      <c r="BY152" s="53">
        <f>IF($G152="Labor Hours",BK152*$K152*(1+$M152)*$ER152,BK152)</f>
        <v>0</v>
      </c>
      <c r="BZ152" s="10">
        <f t="shared" si="225"/>
        <v>0</v>
      </c>
      <c r="CA152" s="54">
        <f t="shared" si="226"/>
        <v>0</v>
      </c>
      <c r="CB152" s="10">
        <f t="shared" si="227"/>
        <v>0</v>
      </c>
      <c r="CC152" s="53" cm="1">
        <f t="array" aca="1" ref="CC152" ca="1">BZ152*CELL("contents",$Q152)</f>
        <v>0</v>
      </c>
      <c r="CD152" s="53" cm="1">
        <f t="array" aca="1" ref="CD152" ca="1">CA152*CELL("contents",$Q152)</f>
        <v>0</v>
      </c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>
        <f t="shared" si="228"/>
        <v>0</v>
      </c>
      <c r="CR152" s="51">
        <f t="shared" si="229"/>
        <v>0</v>
      </c>
      <c r="CS152" s="53">
        <f>IF($G152="Labor Hours",CE152*$K152*(1+$M152)*$ES152,CE152)</f>
        <v>0</v>
      </c>
      <c r="CT152" s="53">
        <f>IF($G152="Labor Hours",CF152*$K152*(1+$M152)*$ES152,CF152)</f>
        <v>0</v>
      </c>
      <c r="CU152" s="53">
        <f>IF($G152="Labor Hours",CG152*$K152*(1+$M152)*$ES152,CG152)</f>
        <v>0</v>
      </c>
      <c r="CV152" s="53">
        <f>IF($G152="Labor Hours",CH152*$K152*(1+$M152)*$ES152,CH152)</f>
        <v>0</v>
      </c>
      <c r="CW152" s="53">
        <f>IF($G152="Labor Hours",CI152*$K152*(1+$M152)*$ES152,CI152)</f>
        <v>0</v>
      </c>
      <c r="CX152" s="53">
        <f>IF($G152="Labor Hours",CJ152*$K152*(1+$M152)*$ES152,CJ152)</f>
        <v>0</v>
      </c>
      <c r="CY152" s="53">
        <f>IF($G152="Labor Hours",CK152*$K152*(1+$M152)*$ES152,CK152)</f>
        <v>0</v>
      </c>
      <c r="CZ152" s="53">
        <f>IF($G152="Labor Hours",CL152*$K152*(1+$M152)*$ES152,CL152)</f>
        <v>0</v>
      </c>
      <c r="DA152" s="53">
        <f>IF($G152="Labor Hours",CM152*$K152*(1+$M152)*$ES152,CM152)</f>
        <v>0</v>
      </c>
      <c r="DB152" s="53">
        <f>IF($G152="Labor Hours",CN152*$K152*(1+$M152)*$ES152,CN152)</f>
        <v>0</v>
      </c>
      <c r="DC152" s="53">
        <f>IF($G152="Labor Hours",CO152*$K152*(1+$M152)*$ES152,CO152)</f>
        <v>0</v>
      </c>
      <c r="DD152" s="53">
        <f>IF($G152="Labor Hours",CP152*$K152*(1+$M152)*$ES152,CP152)</f>
        <v>0</v>
      </c>
      <c r="DE152" s="10">
        <f t="shared" si="230"/>
        <v>0</v>
      </c>
      <c r="DF152" s="54">
        <f t="shared" si="231"/>
        <v>0</v>
      </c>
      <c r="DG152" s="10">
        <f t="shared" si="232"/>
        <v>0</v>
      </c>
      <c r="DH152" s="53" cm="1">
        <f t="array" aca="1" ref="DH152" ca="1">DE152*CELL("contents",$Q152)</f>
        <v>0</v>
      </c>
      <c r="DI152" s="53" cm="1">
        <f t="array" aca="1" ref="DI152" ca="1">DF152*CELL("contents",$Q152)</f>
        <v>0</v>
      </c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>
        <f t="shared" si="233"/>
        <v>0</v>
      </c>
      <c r="DW152" s="51">
        <f t="shared" si="234"/>
        <v>0</v>
      </c>
      <c r="DX152" s="53">
        <f>IF($G152="Labor Hours",DJ152*$K152*(1+$M152)*$ET152,DJ152)</f>
        <v>0</v>
      </c>
      <c r="DY152" s="53">
        <f>IF($G152="Labor Hours",DK152*$K152*(1+$M152)*$ET152,DK152)</f>
        <v>0</v>
      </c>
      <c r="DZ152" s="53">
        <f>IF($G152="Labor Hours",DL152*$K152*(1+$M152)*$ET152,DL152)</f>
        <v>0</v>
      </c>
      <c r="EA152" s="53">
        <f>IF($G152="Labor Hours",DM152*$K152*(1+$M152)*$ET152,DM152)</f>
        <v>0</v>
      </c>
      <c r="EB152" s="53">
        <f>IF($G152="Labor Hours",DN152*$K152*(1+$M152)*$ET152,DN152)</f>
        <v>0</v>
      </c>
      <c r="EC152" s="53">
        <f>IF($G152="Labor Hours",DO152*$K152*(1+$M152)*$ET152,DO152)</f>
        <v>0</v>
      </c>
      <c r="ED152" s="53">
        <f>IF($G152="Labor Hours",DP152*$K152*(1+$M152)*$ET152,DP152)</f>
        <v>0</v>
      </c>
      <c r="EE152" s="53">
        <f>IF($G152="Labor Hours",DQ152*$K152*(1+$M152)*$ET152,DQ152)</f>
        <v>0</v>
      </c>
      <c r="EF152" s="53">
        <f>IF($G152="Labor Hours",DR152*$K152*(1+$M152)*$ET152,DR152)</f>
        <v>0</v>
      </c>
      <c r="EG152" s="53">
        <f>IF($G152="Labor Hours",DS152*$K152*(1+$M152)*$ET152,DS152)</f>
        <v>0</v>
      </c>
      <c r="EH152" s="53">
        <f>IF($G152="Labor Hours",DT152*$K152*(1+$M152)*$ET152,DT152)</f>
        <v>0</v>
      </c>
      <c r="EI152" s="53">
        <f>IF($G152="Labor Hours",DU152*$K152*(1+$M152)*$ET152,DU152)</f>
        <v>0</v>
      </c>
      <c r="EJ152" s="10">
        <f t="shared" si="235"/>
        <v>0</v>
      </c>
      <c r="EK152" s="54">
        <f t="shared" si="236"/>
        <v>0</v>
      </c>
      <c r="EL152" s="10">
        <f t="shared" si="237"/>
        <v>0</v>
      </c>
      <c r="EM152" s="53" cm="1">
        <f t="array" aca="1" ref="EM152" ca="1">EJ152*CELL("contents",$Q152)</f>
        <v>0</v>
      </c>
      <c r="EN152" s="53" cm="1">
        <f t="array" aca="1" ref="EN152" ca="1">EK152*CELL("contents",$Q152)</f>
        <v>0</v>
      </c>
      <c r="EO152" s="11">
        <f>AW152+CB152+DG152+EL152</f>
        <v>29867</v>
      </c>
      <c r="EP152" s="2">
        <v>1</v>
      </c>
      <c r="EQ152" s="2">
        <f t="shared" ref="EQ152:ET152" si="245">EP152*1.0215</f>
        <v>1.0215000000000001</v>
      </c>
      <c r="ER152" s="2">
        <f t="shared" si="245"/>
        <v>1.0434622500000001</v>
      </c>
      <c r="ES152" s="2">
        <f t="shared" si="245"/>
        <v>1.0658966883750003</v>
      </c>
      <c r="ET152" s="2">
        <f t="shared" si="245"/>
        <v>1.0888134671750629</v>
      </c>
      <c r="EU152" s="53">
        <f>IF($G152="Labor Hours",$K152*$AG152*EQ152,0)</f>
        <v>0</v>
      </c>
      <c r="EV152" s="53">
        <f>IF($G152="Labor Hours",$K152*BL152*ER152,0)</f>
        <v>0</v>
      </c>
      <c r="EW152" s="69">
        <f>IF($G152="Labor Hours",$K152*$CQ152*ES152,0)</f>
        <v>0</v>
      </c>
      <c r="EX152" s="69">
        <f>IF($G152="Labor Hours",$K152*$DV152*ET152,0)</f>
        <v>0</v>
      </c>
      <c r="EY152" s="9">
        <f t="shared" si="240"/>
        <v>0</v>
      </c>
      <c r="EZ152" s="9">
        <f t="shared" si="217"/>
        <v>0</v>
      </c>
      <c r="FA152" s="9">
        <f t="shared" si="218"/>
        <v>0</v>
      </c>
      <c r="FB152" s="9">
        <f t="shared" si="219"/>
        <v>0</v>
      </c>
      <c r="FC152" t="s">
        <v>1541</v>
      </c>
    </row>
    <row r="153" spans="1:159" x14ac:dyDescent="0.25">
      <c r="A153" s="2">
        <v>1.2</v>
      </c>
      <c r="B153" s="2" t="s">
        <v>451</v>
      </c>
      <c r="C153" s="4" t="s">
        <v>157</v>
      </c>
      <c r="D153" s="3" t="s">
        <v>452</v>
      </c>
      <c r="E153" s="33" t="s">
        <v>453</v>
      </c>
      <c r="F153" s="2"/>
      <c r="G153" s="4" t="s">
        <v>151</v>
      </c>
      <c r="H153" s="6" t="s">
        <v>163</v>
      </c>
      <c r="I153" s="4" t="s">
        <v>348</v>
      </c>
      <c r="J153" s="7" t="s">
        <v>154</v>
      </c>
      <c r="K153" s="75">
        <v>115</v>
      </c>
      <c r="L153" s="81">
        <v>115</v>
      </c>
      <c r="M153" s="56">
        <v>0</v>
      </c>
      <c r="N153" s="86">
        <v>0</v>
      </c>
      <c r="O153" s="6" t="s">
        <v>155</v>
      </c>
      <c r="P153" s="2" t="s">
        <v>356</v>
      </c>
      <c r="Q153" s="216">
        <f>VLOOKUP(P153,Contingencies!$A$2:$D$7,4,FALSE)</f>
        <v>0.35</v>
      </c>
      <c r="R153" s="53">
        <f>Q153*EO153</f>
        <v>3359.9484450000004</v>
      </c>
      <c r="S153" s="67">
        <f t="shared" si="201"/>
        <v>0</v>
      </c>
      <c r="T153" s="4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f>IF(G153="Labor Hours",SUM(U153:AF153),0)</f>
        <v>0</v>
      </c>
      <c r="AH153" s="51">
        <f t="shared" si="220"/>
        <v>0</v>
      </c>
      <c r="AI153" s="53">
        <f>IF($G153="Labor Hours",U153*$K153*(1+$M153)*$EQ153,U153)</f>
        <v>0</v>
      </c>
      <c r="AJ153" s="53">
        <f>IF($G153="Labor Hours",V153*$K153*(1+$M153)*$EQ153,V153)</f>
        <v>0</v>
      </c>
      <c r="AK153" s="53">
        <f>IF($G153="Labor Hours",W153*$K153*(1+$M153)*$EQ153,W153)</f>
        <v>0</v>
      </c>
      <c r="AL153" s="53">
        <f>IF($G153="Labor Hours",X153*$K153*(1+$M153)*$EQ153,X153)</f>
        <v>0</v>
      </c>
      <c r="AM153" s="53">
        <f>IF($G153="Labor Hours",Y153*$K153*(1+$M153)*$EQ153,Y153)</f>
        <v>0</v>
      </c>
      <c r="AN153" s="53">
        <f>IF($G153="Labor Hours",Z153*$K153*(1+$M153)*$EQ153,Z153)</f>
        <v>0</v>
      </c>
      <c r="AO153" s="53">
        <f>IF($G153="Labor Hours",AA153*$K153*(1+$M153)*$EQ153,AA153)</f>
        <v>0</v>
      </c>
      <c r="AP153" s="53">
        <f>IF($G153="Labor Hours",AB153*$K153*(1+$M153)*$EQ153,AB153)</f>
        <v>0</v>
      </c>
      <c r="AQ153" s="53">
        <f>IF($G153="Labor Hours",AC153*$K153*(1+$M153)*$EQ153,AC153)</f>
        <v>0</v>
      </c>
      <c r="AR153" s="53">
        <f>IF($G153="Labor Hours",AD153*$K153*(1+$M153)*$EQ153,AD153)</f>
        <v>0</v>
      </c>
      <c r="AS153" s="53">
        <f>IF($G153="Labor Hours",AE153*$K153*(1+$M153)*$EQ153,AE153)</f>
        <v>0</v>
      </c>
      <c r="AT153" s="53">
        <f>IF($G153="Labor Hours",AF153*$K153*(1+$M153)*$EQ153,AF153)</f>
        <v>0</v>
      </c>
      <c r="AU153" s="10">
        <f t="shared" si="221"/>
        <v>0</v>
      </c>
      <c r="AV153" s="54">
        <f>IF(G153="CapEx",0,AU153*N153)</f>
        <v>0</v>
      </c>
      <c r="AW153" s="10">
        <f t="shared" si="222"/>
        <v>0</v>
      </c>
      <c r="AX153" s="53" cm="1">
        <f t="array" aca="1" ref="AX153" ca="1">AU153*CELL("contents",$Q153)</f>
        <v>0</v>
      </c>
      <c r="AY153" s="53" cm="1">
        <f t="array" aca="1" ref="AY153" ca="1">AV153*CELL("contents",$Q153)</f>
        <v>0</v>
      </c>
      <c r="AZ153" s="2"/>
      <c r="BA153" s="2"/>
      <c r="BB153" s="2"/>
      <c r="BC153" s="2"/>
      <c r="BD153" s="2"/>
      <c r="BE153" s="4">
        <v>40</v>
      </c>
      <c r="BF153" s="4">
        <v>40</v>
      </c>
      <c r="BG153" s="2"/>
      <c r="BH153" s="2"/>
      <c r="BI153" s="2"/>
      <c r="BJ153" s="2"/>
      <c r="BK153" s="2"/>
      <c r="BL153" s="2">
        <f t="shared" si="223"/>
        <v>80</v>
      </c>
      <c r="BM153" s="51">
        <f t="shared" si="224"/>
        <v>0.53333333333333333</v>
      </c>
      <c r="BN153" s="53">
        <f>IF($G153="Labor Hours",AZ153*$K153*(1+$M153)*$ER153,AZ153)</f>
        <v>0</v>
      </c>
      <c r="BO153" s="53">
        <f>IF($G153="Labor Hours",BA153*$K153*(1+$M153)*$ER153,BA153)</f>
        <v>0</v>
      </c>
      <c r="BP153" s="53">
        <f>IF($G153="Labor Hours",BB153*$K153*(1+$M153)*$ER153,BB153)</f>
        <v>0</v>
      </c>
      <c r="BQ153" s="53">
        <f>IF($G153="Labor Hours",BC153*$K153*(1+$M153)*$ER153,BC153)</f>
        <v>0</v>
      </c>
      <c r="BR153" s="53">
        <f>IF($G153="Labor Hours",BD153*$K153*(1+$M153)*$ER153,BD153)</f>
        <v>0</v>
      </c>
      <c r="BS153" s="53">
        <f>IF($G153="Labor Hours",BE153*$K153*(1+$M153)*$ER153,BE153)</f>
        <v>4799.9263500000006</v>
      </c>
      <c r="BT153" s="53">
        <f>IF($G153="Labor Hours",BF153*$K153*(1+$M153)*$ER153,BF153)</f>
        <v>4799.9263500000006</v>
      </c>
      <c r="BU153" s="53">
        <f>IF($G153="Labor Hours",BG153*$K153*(1+$M153)*$ER153,BG153)</f>
        <v>0</v>
      </c>
      <c r="BV153" s="53">
        <f>IF($G153="Labor Hours",BH153*$K153*(1+$M153)*$ER153,BH153)</f>
        <v>0</v>
      </c>
      <c r="BW153" s="53">
        <f>IF($G153="Labor Hours",BI153*$K153*(1+$M153)*$ER153,BI153)</f>
        <v>0</v>
      </c>
      <c r="BX153" s="53">
        <f>IF($G153="Labor Hours",BJ153*$K153*(1+$M153)*$ER153,BJ153)</f>
        <v>0</v>
      </c>
      <c r="BY153" s="53">
        <f>IF($G153="Labor Hours",BK153*$K153*(1+$M153)*$ER153,BK153)</f>
        <v>0</v>
      </c>
      <c r="BZ153" s="10">
        <f t="shared" si="225"/>
        <v>9599.8527000000013</v>
      </c>
      <c r="CA153" s="54">
        <f t="shared" si="226"/>
        <v>0</v>
      </c>
      <c r="CB153" s="10">
        <f t="shared" si="227"/>
        <v>9599.8527000000013</v>
      </c>
      <c r="CC153" s="53" cm="1">
        <f t="array" aca="1" ref="CC153" ca="1">BZ153*CELL("contents",$Q153)</f>
        <v>3359.9484450000004</v>
      </c>
      <c r="CD153" s="53" cm="1">
        <f t="array" aca="1" ref="CD153" ca="1">CA153*CELL("contents",$Q153)</f>
        <v>0</v>
      </c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>
        <f t="shared" si="228"/>
        <v>0</v>
      </c>
      <c r="CR153" s="51">
        <f t="shared" si="229"/>
        <v>0</v>
      </c>
      <c r="CS153" s="53">
        <f>IF($G153="Labor Hours",CE153*$K153*(1+$M153)*$ES153,CE153)</f>
        <v>0</v>
      </c>
      <c r="CT153" s="53">
        <f>IF($G153="Labor Hours",CF153*$K153*(1+$M153)*$ES153,CF153)</f>
        <v>0</v>
      </c>
      <c r="CU153" s="53">
        <f>IF($G153="Labor Hours",CG153*$K153*(1+$M153)*$ES153,CG153)</f>
        <v>0</v>
      </c>
      <c r="CV153" s="53">
        <f>IF($G153="Labor Hours",CH153*$K153*(1+$M153)*$ES153,CH153)</f>
        <v>0</v>
      </c>
      <c r="CW153" s="53">
        <f>IF($G153="Labor Hours",CI153*$K153*(1+$M153)*$ES153,CI153)</f>
        <v>0</v>
      </c>
      <c r="CX153" s="53">
        <f>IF($G153="Labor Hours",CJ153*$K153*(1+$M153)*$ES153,CJ153)</f>
        <v>0</v>
      </c>
      <c r="CY153" s="53">
        <f>IF($G153="Labor Hours",CK153*$K153*(1+$M153)*$ES153,CK153)</f>
        <v>0</v>
      </c>
      <c r="CZ153" s="53">
        <f>IF($G153="Labor Hours",CL153*$K153*(1+$M153)*$ES153,CL153)</f>
        <v>0</v>
      </c>
      <c r="DA153" s="53">
        <f>IF($G153="Labor Hours",CM153*$K153*(1+$M153)*$ES153,CM153)</f>
        <v>0</v>
      </c>
      <c r="DB153" s="53">
        <f>IF($G153="Labor Hours",CN153*$K153*(1+$M153)*$ES153,CN153)</f>
        <v>0</v>
      </c>
      <c r="DC153" s="53">
        <f>IF($G153="Labor Hours",CO153*$K153*(1+$M153)*$ES153,CO153)</f>
        <v>0</v>
      </c>
      <c r="DD153" s="53">
        <f>IF($G153="Labor Hours",CP153*$K153*(1+$M153)*$ES153,CP153)</f>
        <v>0</v>
      </c>
      <c r="DE153" s="10">
        <f t="shared" si="230"/>
        <v>0</v>
      </c>
      <c r="DF153" s="54">
        <f t="shared" si="231"/>
        <v>0</v>
      </c>
      <c r="DG153" s="10">
        <f t="shared" si="232"/>
        <v>0</v>
      </c>
      <c r="DH153" s="53" cm="1">
        <f t="array" aca="1" ref="DH153" ca="1">DE153*CELL("contents",$Q153)</f>
        <v>0</v>
      </c>
      <c r="DI153" s="53" cm="1">
        <f t="array" aca="1" ref="DI153" ca="1">DF153*CELL("contents",$Q153)</f>
        <v>0</v>
      </c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>
        <f t="shared" si="233"/>
        <v>0</v>
      </c>
      <c r="DW153" s="51">
        <f t="shared" si="234"/>
        <v>0</v>
      </c>
      <c r="DX153" s="53">
        <f>IF($G153="Labor Hours",DJ153*$K153*(1+$M153)*$ET153,DJ153)</f>
        <v>0</v>
      </c>
      <c r="DY153" s="53">
        <f>IF($G153="Labor Hours",DK153*$K153*(1+$M153)*$ET153,DK153)</f>
        <v>0</v>
      </c>
      <c r="DZ153" s="53">
        <f>IF($G153="Labor Hours",DL153*$K153*(1+$M153)*$ET153,DL153)</f>
        <v>0</v>
      </c>
      <c r="EA153" s="53">
        <f>IF($G153="Labor Hours",DM153*$K153*(1+$M153)*$ET153,DM153)</f>
        <v>0</v>
      </c>
      <c r="EB153" s="53">
        <f>IF($G153="Labor Hours",DN153*$K153*(1+$M153)*$ET153,DN153)</f>
        <v>0</v>
      </c>
      <c r="EC153" s="53">
        <f>IF($G153="Labor Hours",DO153*$K153*(1+$M153)*$ET153,DO153)</f>
        <v>0</v>
      </c>
      <c r="ED153" s="53">
        <f>IF($G153="Labor Hours",DP153*$K153*(1+$M153)*$ET153,DP153)</f>
        <v>0</v>
      </c>
      <c r="EE153" s="53">
        <f>IF($G153="Labor Hours",DQ153*$K153*(1+$M153)*$ET153,DQ153)</f>
        <v>0</v>
      </c>
      <c r="EF153" s="53">
        <f>IF($G153="Labor Hours",DR153*$K153*(1+$M153)*$ET153,DR153)</f>
        <v>0</v>
      </c>
      <c r="EG153" s="53">
        <f>IF($G153="Labor Hours",DS153*$K153*(1+$M153)*$ET153,DS153)</f>
        <v>0</v>
      </c>
      <c r="EH153" s="53">
        <f>IF($G153="Labor Hours",DT153*$K153*(1+$M153)*$ET153,DT153)</f>
        <v>0</v>
      </c>
      <c r="EI153" s="53">
        <f>IF($G153="Labor Hours",DU153*$K153*(1+$M153)*$ET153,DU153)</f>
        <v>0</v>
      </c>
      <c r="EJ153" s="10">
        <f t="shared" si="235"/>
        <v>0</v>
      </c>
      <c r="EK153" s="54">
        <f t="shared" si="236"/>
        <v>0</v>
      </c>
      <c r="EL153" s="10">
        <f t="shared" si="237"/>
        <v>0</v>
      </c>
      <c r="EM153" s="53" cm="1">
        <f t="array" aca="1" ref="EM153" ca="1">EJ153*CELL("contents",$Q153)</f>
        <v>0</v>
      </c>
      <c r="EN153" s="53" cm="1">
        <f t="array" aca="1" ref="EN153" ca="1">EK153*CELL("contents",$Q153)</f>
        <v>0</v>
      </c>
      <c r="EO153" s="11">
        <f>AW153+CB153+DG153+EL153</f>
        <v>9599.8527000000013</v>
      </c>
      <c r="EP153" s="2">
        <v>1</v>
      </c>
      <c r="EQ153" s="2">
        <f t="shared" ref="EQ153:ET153" si="246">EP153*1.0215</f>
        <v>1.0215000000000001</v>
      </c>
      <c r="ER153" s="2">
        <f t="shared" si="246"/>
        <v>1.0434622500000001</v>
      </c>
      <c r="ES153" s="2">
        <f t="shared" si="246"/>
        <v>1.0658966883750003</v>
      </c>
      <c r="ET153" s="2">
        <f t="shared" si="246"/>
        <v>1.0888134671750629</v>
      </c>
      <c r="EU153" s="53">
        <f>IF($G153="Labor Hours",$K153*$AG153*EQ153,0)</f>
        <v>0</v>
      </c>
      <c r="EV153" s="53">
        <f>IF($G153="Labor Hours",$K153*BL153*ER153,0)</f>
        <v>9599.8527000000013</v>
      </c>
      <c r="EW153" s="69">
        <f>IF($G153="Labor Hours",$K153*$CQ153*ES153,0)</f>
        <v>0</v>
      </c>
      <c r="EX153" s="69">
        <f>IF($G153="Labor Hours",$K153*$DV153*ET153,0)</f>
        <v>0</v>
      </c>
      <c r="EY153" s="9">
        <f t="shared" si="240"/>
        <v>0</v>
      </c>
      <c r="EZ153" s="9">
        <f t="shared" si="217"/>
        <v>0</v>
      </c>
      <c r="FA153" s="9">
        <f t="shared" si="218"/>
        <v>0</v>
      </c>
      <c r="FB153" s="9">
        <f t="shared" si="219"/>
        <v>0</v>
      </c>
      <c r="FC153" t="s">
        <v>1541</v>
      </c>
    </row>
    <row r="154" spans="1:159" x14ac:dyDescent="0.25">
      <c r="A154" s="2">
        <v>1.2</v>
      </c>
      <c r="B154" s="2" t="s">
        <v>451</v>
      </c>
      <c r="C154" s="4" t="s">
        <v>157</v>
      </c>
      <c r="D154" s="3" t="s">
        <v>452</v>
      </c>
      <c r="E154" s="33" t="s">
        <v>453</v>
      </c>
      <c r="F154" s="2"/>
      <c r="G154" s="4" t="s">
        <v>347</v>
      </c>
      <c r="H154" s="6" t="s">
        <v>347</v>
      </c>
      <c r="I154" s="4"/>
      <c r="J154" s="4" t="s">
        <v>154</v>
      </c>
      <c r="K154" s="75"/>
      <c r="L154" s="80">
        <v>1</v>
      </c>
      <c r="M154" s="56">
        <v>0</v>
      </c>
      <c r="N154" s="86">
        <v>0.53</v>
      </c>
      <c r="O154" s="6" t="s">
        <v>155</v>
      </c>
      <c r="P154" s="2" t="s">
        <v>356</v>
      </c>
      <c r="Q154" s="216">
        <f>VLOOKUP(P154,Contingencies!$A$2:$D$7,4,FALSE)</f>
        <v>0.35</v>
      </c>
      <c r="R154" s="53">
        <f>Q154*EO154</f>
        <v>1400</v>
      </c>
      <c r="S154" s="67">
        <f t="shared" si="201"/>
        <v>0</v>
      </c>
      <c r="T154" s="4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f>IF(G154="Labor Hours",SUM(U154:AF154),0)</f>
        <v>0</v>
      </c>
      <c r="AH154" s="51">
        <f t="shared" si="220"/>
        <v>0</v>
      </c>
      <c r="AI154" s="53">
        <f>IF($G154="Labor Hours",U154*$K154*(1+$M154)*$EQ154,U154)</f>
        <v>0</v>
      </c>
      <c r="AJ154" s="53">
        <f>IF($G154="Labor Hours",V154*$K154*(1+$M154)*$EQ154,V154)</f>
        <v>0</v>
      </c>
      <c r="AK154" s="53">
        <f>IF($G154="Labor Hours",W154*$K154*(1+$M154)*$EQ154,W154)</f>
        <v>0</v>
      </c>
      <c r="AL154" s="53">
        <f>IF($G154="Labor Hours",X154*$K154*(1+$M154)*$EQ154,X154)</f>
        <v>0</v>
      </c>
      <c r="AM154" s="53">
        <f>IF($G154="Labor Hours",Y154*$K154*(1+$M154)*$EQ154,Y154)</f>
        <v>0</v>
      </c>
      <c r="AN154" s="53">
        <f>IF($G154="Labor Hours",Z154*$K154*(1+$M154)*$EQ154,Z154)</f>
        <v>0</v>
      </c>
      <c r="AO154" s="53">
        <f>IF($G154="Labor Hours",AA154*$K154*(1+$M154)*$EQ154,AA154)</f>
        <v>0</v>
      </c>
      <c r="AP154" s="53">
        <f>IF($G154="Labor Hours",AB154*$K154*(1+$M154)*$EQ154,AB154)</f>
        <v>0</v>
      </c>
      <c r="AQ154" s="53">
        <f>IF($G154="Labor Hours",AC154*$K154*(1+$M154)*$EQ154,AC154)</f>
        <v>0</v>
      </c>
      <c r="AR154" s="53">
        <f>IF($G154="Labor Hours",AD154*$K154*(1+$M154)*$EQ154,AD154)</f>
        <v>0</v>
      </c>
      <c r="AS154" s="53">
        <f>IF($G154="Labor Hours",AE154*$K154*(1+$M154)*$EQ154,AE154)</f>
        <v>0</v>
      </c>
      <c r="AT154" s="53">
        <f>IF($G154="Labor Hours",AF154*$K154*(1+$M154)*$EQ154,AF154)</f>
        <v>0</v>
      </c>
      <c r="AU154" s="10">
        <f t="shared" si="221"/>
        <v>0</v>
      </c>
      <c r="AV154" s="54">
        <f>IF(G154="CapEx",0,AU154*N154)</f>
        <v>0</v>
      </c>
      <c r="AW154" s="10">
        <f t="shared" si="222"/>
        <v>0</v>
      </c>
      <c r="AX154" s="53" cm="1">
        <f t="array" aca="1" ref="AX154" ca="1">AU154*CELL("contents",$Q154)</f>
        <v>0</v>
      </c>
      <c r="AY154" s="53" cm="1">
        <f t="array" aca="1" ref="AY154" ca="1">AV154*CELL("contents",$Q154)</f>
        <v>0</v>
      </c>
      <c r="AZ154" s="2"/>
      <c r="BA154" s="2"/>
      <c r="BB154" s="2"/>
      <c r="BC154" s="2"/>
      <c r="BD154" s="2"/>
      <c r="BE154" s="4">
        <v>2000</v>
      </c>
      <c r="BF154" s="4">
        <v>2000</v>
      </c>
      <c r="BG154" s="2"/>
      <c r="BH154" s="2"/>
      <c r="BI154" s="2"/>
      <c r="BJ154" s="2"/>
      <c r="BK154" s="2"/>
      <c r="BL154" s="2">
        <f t="shared" si="223"/>
        <v>0</v>
      </c>
      <c r="BM154" s="51">
        <f t="shared" si="224"/>
        <v>0</v>
      </c>
      <c r="BN154" s="53">
        <f>IF($G154="Labor Hours",AZ154*$K154*(1+$M154)*$ER154,AZ154)</f>
        <v>0</v>
      </c>
      <c r="BO154" s="53">
        <f>IF($G154="Labor Hours",BA154*$K154*(1+$M154)*$ER154,BA154)</f>
        <v>0</v>
      </c>
      <c r="BP154" s="53">
        <f>IF($G154="Labor Hours",BB154*$K154*(1+$M154)*$ER154,BB154)</f>
        <v>0</v>
      </c>
      <c r="BQ154" s="53">
        <f>IF($G154="Labor Hours",BC154*$K154*(1+$M154)*$ER154,BC154)</f>
        <v>0</v>
      </c>
      <c r="BR154" s="53">
        <f>IF($G154="Labor Hours",BD154*$K154*(1+$M154)*$ER154,BD154)</f>
        <v>0</v>
      </c>
      <c r="BS154" s="53">
        <f>IF($G154="Labor Hours",BE154*$K154*(1+$M154)*$ER154,BE154)</f>
        <v>2000</v>
      </c>
      <c r="BT154" s="53">
        <f>IF($G154="Labor Hours",BF154*$K154*(1+$M154)*$ER154,BF154)</f>
        <v>2000</v>
      </c>
      <c r="BU154" s="53">
        <f>IF($G154="Labor Hours",BG154*$K154*(1+$M154)*$ER154,BG154)</f>
        <v>0</v>
      </c>
      <c r="BV154" s="53">
        <f>IF($G154="Labor Hours",BH154*$K154*(1+$M154)*$ER154,BH154)</f>
        <v>0</v>
      </c>
      <c r="BW154" s="53">
        <f>IF($G154="Labor Hours",BI154*$K154*(1+$M154)*$ER154,BI154)</f>
        <v>0</v>
      </c>
      <c r="BX154" s="53">
        <f>IF($G154="Labor Hours",BJ154*$K154*(1+$M154)*$ER154,BJ154)</f>
        <v>0</v>
      </c>
      <c r="BY154" s="53">
        <f>IF($G154="Labor Hours",BK154*$K154*(1+$M154)*$ER154,BK154)</f>
        <v>0</v>
      </c>
      <c r="BZ154" s="10">
        <f t="shared" si="225"/>
        <v>4000</v>
      </c>
      <c r="CA154" s="54">
        <f t="shared" si="226"/>
        <v>0</v>
      </c>
      <c r="CB154" s="10">
        <f t="shared" si="227"/>
        <v>4000</v>
      </c>
      <c r="CC154" s="53" cm="1">
        <f t="array" aca="1" ref="CC154" ca="1">BZ154*CELL("contents",$Q154)</f>
        <v>1400</v>
      </c>
      <c r="CD154" s="53" cm="1">
        <f t="array" aca="1" ref="CD154" ca="1">CA154*CELL("contents",$Q154)</f>
        <v>0</v>
      </c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>
        <f t="shared" si="228"/>
        <v>0</v>
      </c>
      <c r="CR154" s="51">
        <f t="shared" si="229"/>
        <v>0</v>
      </c>
      <c r="CS154" s="53">
        <f>IF($G154="Labor Hours",CE154*$K154*(1+$M154)*$ES154,CE154)</f>
        <v>0</v>
      </c>
      <c r="CT154" s="53">
        <f>IF($G154="Labor Hours",CF154*$K154*(1+$M154)*$ES154,CF154)</f>
        <v>0</v>
      </c>
      <c r="CU154" s="53">
        <f>IF($G154="Labor Hours",CG154*$K154*(1+$M154)*$ES154,CG154)</f>
        <v>0</v>
      </c>
      <c r="CV154" s="53">
        <f>IF($G154="Labor Hours",CH154*$K154*(1+$M154)*$ES154,CH154)</f>
        <v>0</v>
      </c>
      <c r="CW154" s="53">
        <f>IF($G154="Labor Hours",CI154*$K154*(1+$M154)*$ES154,CI154)</f>
        <v>0</v>
      </c>
      <c r="CX154" s="53">
        <f>IF($G154="Labor Hours",CJ154*$K154*(1+$M154)*$ES154,CJ154)</f>
        <v>0</v>
      </c>
      <c r="CY154" s="53">
        <f>IF($G154="Labor Hours",CK154*$K154*(1+$M154)*$ES154,CK154)</f>
        <v>0</v>
      </c>
      <c r="CZ154" s="53">
        <f>IF($G154="Labor Hours",CL154*$K154*(1+$M154)*$ES154,CL154)</f>
        <v>0</v>
      </c>
      <c r="DA154" s="53">
        <f>IF($G154="Labor Hours",CM154*$K154*(1+$M154)*$ES154,CM154)</f>
        <v>0</v>
      </c>
      <c r="DB154" s="53">
        <f>IF($G154="Labor Hours",CN154*$K154*(1+$M154)*$ES154,CN154)</f>
        <v>0</v>
      </c>
      <c r="DC154" s="53">
        <f>IF($G154="Labor Hours",CO154*$K154*(1+$M154)*$ES154,CO154)</f>
        <v>0</v>
      </c>
      <c r="DD154" s="53">
        <f>IF($G154="Labor Hours",CP154*$K154*(1+$M154)*$ES154,CP154)</f>
        <v>0</v>
      </c>
      <c r="DE154" s="10">
        <f t="shared" si="230"/>
        <v>0</v>
      </c>
      <c r="DF154" s="54">
        <f t="shared" si="231"/>
        <v>0</v>
      </c>
      <c r="DG154" s="10">
        <f t="shared" si="232"/>
        <v>0</v>
      </c>
      <c r="DH154" s="53" cm="1">
        <f t="array" aca="1" ref="DH154" ca="1">DE154*CELL("contents",$Q154)</f>
        <v>0</v>
      </c>
      <c r="DI154" s="53" cm="1">
        <f t="array" aca="1" ref="DI154" ca="1">DF154*CELL("contents",$Q154)</f>
        <v>0</v>
      </c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>
        <f t="shared" si="233"/>
        <v>0</v>
      </c>
      <c r="DW154" s="51">
        <f t="shared" si="234"/>
        <v>0</v>
      </c>
      <c r="DX154" s="53">
        <f>IF($G154="Labor Hours",DJ154*$K154*(1+$M154)*$ET154,DJ154)</f>
        <v>0</v>
      </c>
      <c r="DY154" s="53">
        <f>IF($G154="Labor Hours",DK154*$K154*(1+$M154)*$ET154,DK154)</f>
        <v>0</v>
      </c>
      <c r="DZ154" s="53">
        <f>IF($G154="Labor Hours",DL154*$K154*(1+$M154)*$ET154,DL154)</f>
        <v>0</v>
      </c>
      <c r="EA154" s="53">
        <f>IF($G154="Labor Hours",DM154*$K154*(1+$M154)*$ET154,DM154)</f>
        <v>0</v>
      </c>
      <c r="EB154" s="53">
        <f>IF($G154="Labor Hours",DN154*$K154*(1+$M154)*$ET154,DN154)</f>
        <v>0</v>
      </c>
      <c r="EC154" s="53">
        <f>IF($G154="Labor Hours",DO154*$K154*(1+$M154)*$ET154,DO154)</f>
        <v>0</v>
      </c>
      <c r="ED154" s="53">
        <f>IF($G154="Labor Hours",DP154*$K154*(1+$M154)*$ET154,DP154)</f>
        <v>0</v>
      </c>
      <c r="EE154" s="53">
        <f>IF($G154="Labor Hours",DQ154*$K154*(1+$M154)*$ET154,DQ154)</f>
        <v>0</v>
      </c>
      <c r="EF154" s="53">
        <f>IF($G154="Labor Hours",DR154*$K154*(1+$M154)*$ET154,DR154)</f>
        <v>0</v>
      </c>
      <c r="EG154" s="53">
        <f>IF($G154="Labor Hours",DS154*$K154*(1+$M154)*$ET154,DS154)</f>
        <v>0</v>
      </c>
      <c r="EH154" s="53">
        <f>IF($G154="Labor Hours",DT154*$K154*(1+$M154)*$ET154,DT154)</f>
        <v>0</v>
      </c>
      <c r="EI154" s="53">
        <f>IF($G154="Labor Hours",DU154*$K154*(1+$M154)*$ET154,DU154)</f>
        <v>0</v>
      </c>
      <c r="EJ154" s="10">
        <f t="shared" si="235"/>
        <v>0</v>
      </c>
      <c r="EK154" s="54">
        <f t="shared" si="236"/>
        <v>0</v>
      </c>
      <c r="EL154" s="10">
        <f t="shared" si="237"/>
        <v>0</v>
      </c>
      <c r="EM154" s="53" cm="1">
        <f t="array" aca="1" ref="EM154" ca="1">EJ154*CELL("contents",$Q154)</f>
        <v>0</v>
      </c>
      <c r="EN154" s="53" cm="1">
        <f t="array" aca="1" ref="EN154" ca="1">EK154*CELL("contents",$Q154)</f>
        <v>0</v>
      </c>
      <c r="EO154" s="11">
        <f>AW154+CB154+DG154+EL154</f>
        <v>4000</v>
      </c>
      <c r="EP154" s="2">
        <v>1</v>
      </c>
      <c r="EQ154" s="2">
        <f t="shared" ref="EQ154:ET154" si="247">EP154*1.0215</f>
        <v>1.0215000000000001</v>
      </c>
      <c r="ER154" s="2">
        <f t="shared" si="247"/>
        <v>1.0434622500000001</v>
      </c>
      <c r="ES154" s="2">
        <f t="shared" si="247"/>
        <v>1.0658966883750003</v>
      </c>
      <c r="ET154" s="2">
        <f t="shared" si="247"/>
        <v>1.0888134671750629</v>
      </c>
      <c r="EU154" s="53">
        <f>IF($G154="Labor Hours",$K154*$AG154*EQ154,0)</f>
        <v>0</v>
      </c>
      <c r="EV154" s="53">
        <f>IF($G154="Labor Hours",$K154*BL154*ER154,0)</f>
        <v>0</v>
      </c>
      <c r="EW154" s="69">
        <f>IF($G154="Labor Hours",$K154*$CQ154*ES154,0)</f>
        <v>0</v>
      </c>
      <c r="EX154" s="69">
        <f>IF($G154="Labor Hours",$K154*$DV154*ET154,0)</f>
        <v>0</v>
      </c>
      <c r="EY154" s="9">
        <f t="shared" si="240"/>
        <v>0</v>
      </c>
      <c r="EZ154" s="9">
        <f t="shared" si="217"/>
        <v>0</v>
      </c>
      <c r="FA154" s="9">
        <f t="shared" si="218"/>
        <v>0</v>
      </c>
      <c r="FB154" s="9">
        <f t="shared" si="219"/>
        <v>0</v>
      </c>
      <c r="FC154" t="s">
        <v>1541</v>
      </c>
    </row>
    <row r="155" spans="1:159" x14ac:dyDescent="0.25">
      <c r="A155" s="2">
        <v>1.2</v>
      </c>
      <c r="B155" s="2" t="s">
        <v>454</v>
      </c>
      <c r="C155" s="4" t="s">
        <v>157</v>
      </c>
      <c r="D155" s="3" t="s">
        <v>455</v>
      </c>
      <c r="E155" s="33" t="s">
        <v>456</v>
      </c>
      <c r="F155" s="2"/>
      <c r="G155" s="4" t="s">
        <v>151</v>
      </c>
      <c r="H155" s="6" t="s">
        <v>163</v>
      </c>
      <c r="I155" s="4" t="s">
        <v>348</v>
      </c>
      <c r="J155" s="7" t="s">
        <v>154</v>
      </c>
      <c r="K155" s="75">
        <v>115</v>
      </c>
      <c r="L155" s="81">
        <v>115</v>
      </c>
      <c r="M155" s="56">
        <v>0</v>
      </c>
      <c r="N155" s="86">
        <v>0</v>
      </c>
      <c r="O155" s="6" t="s">
        <v>155</v>
      </c>
      <c r="P155" s="2" t="s">
        <v>356</v>
      </c>
      <c r="Q155" s="216">
        <f>VLOOKUP(P155,Contingencies!$A$2:$D$7,4,FALSE)</f>
        <v>0.35</v>
      </c>
      <c r="R155" s="53">
        <f>Q155*EO155</f>
        <v>3432.1873365675006</v>
      </c>
      <c r="S155" s="67">
        <f t="shared" si="201"/>
        <v>0</v>
      </c>
      <c r="T155" s="4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f>IF(G155="Labor Hours",SUM(U155:AF155),0)</f>
        <v>0</v>
      </c>
      <c r="AH155" s="51">
        <f t="shared" si="220"/>
        <v>0</v>
      </c>
      <c r="AI155" s="53">
        <f>IF($G155="Labor Hours",U155*$K155*(1+$M155)*$EQ155,U155)</f>
        <v>0</v>
      </c>
      <c r="AJ155" s="53">
        <f>IF($G155="Labor Hours",V155*$K155*(1+$M155)*$EQ155,V155)</f>
        <v>0</v>
      </c>
      <c r="AK155" s="53">
        <f>IF($G155="Labor Hours",W155*$K155*(1+$M155)*$EQ155,W155)</f>
        <v>0</v>
      </c>
      <c r="AL155" s="53">
        <f>IF($G155="Labor Hours",X155*$K155*(1+$M155)*$EQ155,X155)</f>
        <v>0</v>
      </c>
      <c r="AM155" s="53">
        <f>IF($G155="Labor Hours",Y155*$K155*(1+$M155)*$EQ155,Y155)</f>
        <v>0</v>
      </c>
      <c r="AN155" s="53">
        <f>IF($G155="Labor Hours",Z155*$K155*(1+$M155)*$EQ155,Z155)</f>
        <v>0</v>
      </c>
      <c r="AO155" s="53">
        <f>IF($G155="Labor Hours",AA155*$K155*(1+$M155)*$EQ155,AA155)</f>
        <v>0</v>
      </c>
      <c r="AP155" s="53">
        <f>IF($G155="Labor Hours",AB155*$K155*(1+$M155)*$EQ155,AB155)</f>
        <v>0</v>
      </c>
      <c r="AQ155" s="53">
        <f>IF($G155="Labor Hours",AC155*$K155*(1+$M155)*$EQ155,AC155)</f>
        <v>0</v>
      </c>
      <c r="AR155" s="53">
        <f>IF($G155="Labor Hours",AD155*$K155*(1+$M155)*$EQ155,AD155)</f>
        <v>0</v>
      </c>
      <c r="AS155" s="53">
        <f>IF($G155="Labor Hours",AE155*$K155*(1+$M155)*$EQ155,AE155)</f>
        <v>0</v>
      </c>
      <c r="AT155" s="53">
        <f>IF($G155="Labor Hours",AF155*$K155*(1+$M155)*$EQ155,AF155)</f>
        <v>0</v>
      </c>
      <c r="AU155" s="10">
        <f t="shared" si="221"/>
        <v>0</v>
      </c>
      <c r="AV155" s="54">
        <f>IF(G155="CapEx",0,AU155*N155)</f>
        <v>0</v>
      </c>
      <c r="AW155" s="10">
        <f t="shared" si="222"/>
        <v>0</v>
      </c>
      <c r="AX155" s="53" cm="1">
        <f t="array" aca="1" ref="AX155" ca="1">AU155*CELL("contents",$Q155)</f>
        <v>0</v>
      </c>
      <c r="AY155" s="53" cm="1">
        <f t="array" aca="1" ref="AY155" ca="1">AV155*CELL("contents",$Q155)</f>
        <v>0</v>
      </c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>
        <f t="shared" si="223"/>
        <v>0</v>
      </c>
      <c r="BM155" s="51">
        <f t="shared" si="224"/>
        <v>0</v>
      </c>
      <c r="BN155" s="53">
        <f>IF($G155="Labor Hours",AZ155*$K155*(1+$M155)*$ER155,AZ155)</f>
        <v>0</v>
      </c>
      <c r="BO155" s="53">
        <f>IF($G155="Labor Hours",BA155*$K155*(1+$M155)*$ER155,BA155)</f>
        <v>0</v>
      </c>
      <c r="BP155" s="53">
        <f>IF($G155="Labor Hours",BB155*$K155*(1+$M155)*$ER155,BB155)</f>
        <v>0</v>
      </c>
      <c r="BQ155" s="53">
        <f>IF($G155="Labor Hours",BC155*$K155*(1+$M155)*$ER155,BC155)</f>
        <v>0</v>
      </c>
      <c r="BR155" s="53">
        <f>IF($G155="Labor Hours",BD155*$K155*(1+$M155)*$ER155,BD155)</f>
        <v>0</v>
      </c>
      <c r="BS155" s="53">
        <f>IF($G155="Labor Hours",BE155*$K155*(1+$M155)*$ER155,BE155)</f>
        <v>0</v>
      </c>
      <c r="BT155" s="53">
        <f>IF($G155="Labor Hours",BF155*$K155*(1+$M155)*$ER155,BF155)</f>
        <v>0</v>
      </c>
      <c r="BU155" s="53">
        <f>IF($G155="Labor Hours",BG155*$K155*(1+$M155)*$ER155,BG155)</f>
        <v>0</v>
      </c>
      <c r="BV155" s="53">
        <f>IF($G155="Labor Hours",BH155*$K155*(1+$M155)*$ER155,BH155)</f>
        <v>0</v>
      </c>
      <c r="BW155" s="53">
        <f>IF($G155="Labor Hours",BI155*$K155*(1+$M155)*$ER155,BI155)</f>
        <v>0</v>
      </c>
      <c r="BX155" s="53">
        <f>IF($G155="Labor Hours",BJ155*$K155*(1+$M155)*$ER155,BJ155)</f>
        <v>0</v>
      </c>
      <c r="BY155" s="53">
        <f>IF($G155="Labor Hours",BK155*$K155*(1+$M155)*$ER155,BK155)</f>
        <v>0</v>
      </c>
      <c r="BZ155" s="10">
        <f t="shared" si="225"/>
        <v>0</v>
      </c>
      <c r="CA155" s="54">
        <f t="shared" si="226"/>
        <v>0</v>
      </c>
      <c r="CB155" s="10">
        <f t="shared" si="227"/>
        <v>0</v>
      </c>
      <c r="CC155" s="53" cm="1">
        <f t="array" aca="1" ref="CC155" ca="1">BZ155*CELL("contents",$Q155)</f>
        <v>0</v>
      </c>
      <c r="CD155" s="53" cm="1">
        <f t="array" aca="1" ref="CD155" ca="1">CA155*CELL("contents",$Q155)</f>
        <v>0</v>
      </c>
      <c r="CE155" s="2"/>
      <c r="CF155" s="2"/>
      <c r="CG155" s="2"/>
      <c r="CH155" s="2"/>
      <c r="CI155" s="2"/>
      <c r="CJ155" s="4">
        <v>40</v>
      </c>
      <c r="CK155" s="4">
        <v>40</v>
      </c>
      <c r="CL155" s="2"/>
      <c r="CM155" s="2"/>
      <c r="CN155" s="2"/>
      <c r="CO155" s="2"/>
      <c r="CP155" s="2"/>
      <c r="CQ155" s="2">
        <f t="shared" si="228"/>
        <v>80</v>
      </c>
      <c r="CR155" s="51">
        <f t="shared" si="229"/>
        <v>0.53333333333333333</v>
      </c>
      <c r="CS155" s="53">
        <f>IF($G155="Labor Hours",CE155*$K155*(1+$M155)*$ES155,CE155)</f>
        <v>0</v>
      </c>
      <c r="CT155" s="53">
        <f>IF($G155="Labor Hours",CF155*$K155*(1+$M155)*$ES155,CF155)</f>
        <v>0</v>
      </c>
      <c r="CU155" s="53">
        <f>IF($G155="Labor Hours",CG155*$K155*(1+$M155)*$ES155,CG155)</f>
        <v>0</v>
      </c>
      <c r="CV155" s="53">
        <f>IF($G155="Labor Hours",CH155*$K155*(1+$M155)*$ES155,CH155)</f>
        <v>0</v>
      </c>
      <c r="CW155" s="53">
        <f>IF($G155="Labor Hours",CI155*$K155*(1+$M155)*$ES155,CI155)</f>
        <v>0</v>
      </c>
      <c r="CX155" s="53">
        <f>IF($G155="Labor Hours",CJ155*$K155*(1+$M155)*$ES155,CJ155)</f>
        <v>4903.1247665250012</v>
      </c>
      <c r="CY155" s="53">
        <f>IF($G155="Labor Hours",CK155*$K155*(1+$M155)*$ES155,CK155)</f>
        <v>4903.1247665250012</v>
      </c>
      <c r="CZ155" s="53">
        <f>IF($G155="Labor Hours",CL155*$K155*(1+$M155)*$ES155,CL155)</f>
        <v>0</v>
      </c>
      <c r="DA155" s="53">
        <f>IF($G155="Labor Hours",CM155*$K155*(1+$M155)*$ES155,CM155)</f>
        <v>0</v>
      </c>
      <c r="DB155" s="53">
        <f>IF($G155="Labor Hours",CN155*$K155*(1+$M155)*$ES155,CN155)</f>
        <v>0</v>
      </c>
      <c r="DC155" s="53">
        <f>IF($G155="Labor Hours",CO155*$K155*(1+$M155)*$ES155,CO155)</f>
        <v>0</v>
      </c>
      <c r="DD155" s="53">
        <f>IF($G155="Labor Hours",CP155*$K155*(1+$M155)*$ES155,CP155)</f>
        <v>0</v>
      </c>
      <c r="DE155" s="10">
        <f t="shared" si="230"/>
        <v>9806.2495330500024</v>
      </c>
      <c r="DF155" s="54">
        <f t="shared" si="231"/>
        <v>0</v>
      </c>
      <c r="DG155" s="10">
        <f t="shared" si="232"/>
        <v>9806.2495330500024</v>
      </c>
      <c r="DH155" s="53" cm="1">
        <f t="array" aca="1" ref="DH155" ca="1">DE155*CELL("contents",$Q155)</f>
        <v>3432.1873365675006</v>
      </c>
      <c r="DI155" s="53" cm="1">
        <f t="array" aca="1" ref="DI155" ca="1">DF155*CELL("contents",$Q155)</f>
        <v>0</v>
      </c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>
        <f t="shared" si="233"/>
        <v>0</v>
      </c>
      <c r="DW155" s="51">
        <f t="shared" si="234"/>
        <v>0</v>
      </c>
      <c r="DX155" s="53">
        <f>IF($G155="Labor Hours",DJ155*$K155*(1+$M155)*$ET155,DJ155)</f>
        <v>0</v>
      </c>
      <c r="DY155" s="53">
        <f>IF($G155="Labor Hours",DK155*$K155*(1+$M155)*$ET155,DK155)</f>
        <v>0</v>
      </c>
      <c r="DZ155" s="53">
        <f>IF($G155="Labor Hours",DL155*$K155*(1+$M155)*$ET155,DL155)</f>
        <v>0</v>
      </c>
      <c r="EA155" s="53">
        <f>IF($G155="Labor Hours",DM155*$K155*(1+$M155)*$ET155,DM155)</f>
        <v>0</v>
      </c>
      <c r="EB155" s="53">
        <f>IF($G155="Labor Hours",DN155*$K155*(1+$M155)*$ET155,DN155)</f>
        <v>0</v>
      </c>
      <c r="EC155" s="53">
        <f>IF($G155="Labor Hours",DO155*$K155*(1+$M155)*$ET155,DO155)</f>
        <v>0</v>
      </c>
      <c r="ED155" s="53">
        <f>IF($G155="Labor Hours",DP155*$K155*(1+$M155)*$ET155,DP155)</f>
        <v>0</v>
      </c>
      <c r="EE155" s="53">
        <f>IF($G155="Labor Hours",DQ155*$K155*(1+$M155)*$ET155,DQ155)</f>
        <v>0</v>
      </c>
      <c r="EF155" s="53">
        <f>IF($G155="Labor Hours",DR155*$K155*(1+$M155)*$ET155,DR155)</f>
        <v>0</v>
      </c>
      <c r="EG155" s="53">
        <f>IF($G155="Labor Hours",DS155*$K155*(1+$M155)*$ET155,DS155)</f>
        <v>0</v>
      </c>
      <c r="EH155" s="53">
        <f>IF($G155="Labor Hours",DT155*$K155*(1+$M155)*$ET155,DT155)</f>
        <v>0</v>
      </c>
      <c r="EI155" s="53">
        <f>IF($G155="Labor Hours",DU155*$K155*(1+$M155)*$ET155,DU155)</f>
        <v>0</v>
      </c>
      <c r="EJ155" s="10">
        <f t="shared" si="235"/>
        <v>0</v>
      </c>
      <c r="EK155" s="54">
        <f t="shared" si="236"/>
        <v>0</v>
      </c>
      <c r="EL155" s="10">
        <f t="shared" si="237"/>
        <v>0</v>
      </c>
      <c r="EM155" s="53" cm="1">
        <f t="array" aca="1" ref="EM155" ca="1">EJ155*CELL("contents",$Q155)</f>
        <v>0</v>
      </c>
      <c r="EN155" s="53" cm="1">
        <f t="array" aca="1" ref="EN155" ca="1">EK155*CELL("contents",$Q155)</f>
        <v>0</v>
      </c>
      <c r="EO155" s="11">
        <f>AW155+CB155+DG155+EL155</f>
        <v>9806.2495330500024</v>
      </c>
      <c r="EP155" s="2">
        <v>1</v>
      </c>
      <c r="EQ155" s="2">
        <f t="shared" ref="EQ155:ET155" si="248">EP155*1.0215</f>
        <v>1.0215000000000001</v>
      </c>
      <c r="ER155" s="2">
        <f t="shared" si="248"/>
        <v>1.0434622500000001</v>
      </c>
      <c r="ES155" s="2">
        <f t="shared" si="248"/>
        <v>1.0658966883750003</v>
      </c>
      <c r="ET155" s="2">
        <f t="shared" si="248"/>
        <v>1.0888134671750629</v>
      </c>
      <c r="EU155" s="53">
        <f>IF($G155="Labor Hours",$K155*$AG155*EQ155,0)</f>
        <v>0</v>
      </c>
      <c r="EV155" s="53">
        <f>IF($G155="Labor Hours",$K155*BL155*ER155,0)</f>
        <v>0</v>
      </c>
      <c r="EW155" s="69">
        <f>IF($G155="Labor Hours",$K155*$CQ155*ES155,0)</f>
        <v>9806.2495330500024</v>
      </c>
      <c r="EX155" s="69">
        <f>IF($G155="Labor Hours",$K155*$DV155*ET155,0)</f>
        <v>0</v>
      </c>
      <c r="EY155" s="9">
        <f t="shared" si="240"/>
        <v>0</v>
      </c>
      <c r="EZ155" s="9">
        <f t="shared" si="217"/>
        <v>0</v>
      </c>
      <c r="FA155" s="9">
        <f t="shared" si="218"/>
        <v>0</v>
      </c>
      <c r="FB155" s="9">
        <f t="shared" si="219"/>
        <v>0</v>
      </c>
      <c r="FC155" t="s">
        <v>1541</v>
      </c>
    </row>
    <row r="156" spans="1:159" x14ac:dyDescent="0.25">
      <c r="A156" s="2">
        <v>1.2</v>
      </c>
      <c r="B156" s="2" t="s">
        <v>454</v>
      </c>
      <c r="C156" s="4" t="s">
        <v>157</v>
      </c>
      <c r="D156" s="3" t="s">
        <v>455</v>
      </c>
      <c r="E156" s="33" t="s">
        <v>456</v>
      </c>
      <c r="F156" s="2"/>
      <c r="G156" s="4" t="s">
        <v>347</v>
      </c>
      <c r="H156" s="6" t="s">
        <v>347</v>
      </c>
      <c r="I156" s="4"/>
      <c r="J156" s="4" t="s">
        <v>154</v>
      </c>
      <c r="K156" s="75"/>
      <c r="L156" s="80">
        <v>1</v>
      </c>
      <c r="M156" s="56">
        <v>0</v>
      </c>
      <c r="N156" s="86">
        <v>0.53</v>
      </c>
      <c r="O156" s="6" t="s">
        <v>155</v>
      </c>
      <c r="P156" s="2" t="s">
        <v>356</v>
      </c>
      <c r="Q156" s="216">
        <f>VLOOKUP(P156,Contingencies!$A$2:$D$7,4,FALSE)</f>
        <v>0.35</v>
      </c>
      <c r="R156" s="53">
        <f>Q156*EO156</f>
        <v>1400</v>
      </c>
      <c r="S156" s="67">
        <f t="shared" si="201"/>
        <v>0</v>
      </c>
      <c r="T156" s="4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f>IF(G156="Labor Hours",SUM(U156:AF156),0)</f>
        <v>0</v>
      </c>
      <c r="AH156" s="51">
        <f t="shared" si="220"/>
        <v>0</v>
      </c>
      <c r="AI156" s="53">
        <f>IF($G156="Labor Hours",U156*$K156*(1+$M156)*$EQ156,U156)</f>
        <v>0</v>
      </c>
      <c r="AJ156" s="53">
        <f>IF($G156="Labor Hours",V156*$K156*(1+$M156)*$EQ156,V156)</f>
        <v>0</v>
      </c>
      <c r="AK156" s="53">
        <f>IF($G156="Labor Hours",W156*$K156*(1+$M156)*$EQ156,W156)</f>
        <v>0</v>
      </c>
      <c r="AL156" s="53">
        <f>IF($G156="Labor Hours",X156*$K156*(1+$M156)*$EQ156,X156)</f>
        <v>0</v>
      </c>
      <c r="AM156" s="53">
        <f>IF($G156="Labor Hours",Y156*$K156*(1+$M156)*$EQ156,Y156)</f>
        <v>0</v>
      </c>
      <c r="AN156" s="53">
        <f>IF($G156="Labor Hours",Z156*$K156*(1+$M156)*$EQ156,Z156)</f>
        <v>0</v>
      </c>
      <c r="AO156" s="53">
        <f>IF($G156="Labor Hours",AA156*$K156*(1+$M156)*$EQ156,AA156)</f>
        <v>0</v>
      </c>
      <c r="AP156" s="53">
        <f>IF($G156="Labor Hours",AB156*$K156*(1+$M156)*$EQ156,AB156)</f>
        <v>0</v>
      </c>
      <c r="AQ156" s="53">
        <f>IF($G156="Labor Hours",AC156*$K156*(1+$M156)*$EQ156,AC156)</f>
        <v>0</v>
      </c>
      <c r="AR156" s="53">
        <f>IF($G156="Labor Hours",AD156*$K156*(1+$M156)*$EQ156,AD156)</f>
        <v>0</v>
      </c>
      <c r="AS156" s="53">
        <f>IF($G156="Labor Hours",AE156*$K156*(1+$M156)*$EQ156,AE156)</f>
        <v>0</v>
      </c>
      <c r="AT156" s="53">
        <f>IF($G156="Labor Hours",AF156*$K156*(1+$M156)*$EQ156,AF156)</f>
        <v>0</v>
      </c>
      <c r="AU156" s="10">
        <f t="shared" si="221"/>
        <v>0</v>
      </c>
      <c r="AV156" s="54">
        <f>IF(G156="CapEx",0,AU156*N156)</f>
        <v>0</v>
      </c>
      <c r="AW156" s="10">
        <f t="shared" si="222"/>
        <v>0</v>
      </c>
      <c r="AX156" s="53" cm="1">
        <f t="array" aca="1" ref="AX156" ca="1">AU156*CELL("contents",$Q156)</f>
        <v>0</v>
      </c>
      <c r="AY156" s="53" cm="1">
        <f t="array" aca="1" ref="AY156" ca="1">AV156*CELL("contents",$Q156)</f>
        <v>0</v>
      </c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>
        <f t="shared" si="223"/>
        <v>0</v>
      </c>
      <c r="BM156" s="51">
        <f t="shared" si="224"/>
        <v>0</v>
      </c>
      <c r="BN156" s="53">
        <f>IF($G156="Labor Hours",AZ156*$K156*(1+$M156)*$ER156,AZ156)</f>
        <v>0</v>
      </c>
      <c r="BO156" s="53">
        <f>IF($G156="Labor Hours",BA156*$K156*(1+$M156)*$ER156,BA156)</f>
        <v>0</v>
      </c>
      <c r="BP156" s="53">
        <f>IF($G156="Labor Hours",BB156*$K156*(1+$M156)*$ER156,BB156)</f>
        <v>0</v>
      </c>
      <c r="BQ156" s="53">
        <f>IF($G156="Labor Hours",BC156*$K156*(1+$M156)*$ER156,BC156)</f>
        <v>0</v>
      </c>
      <c r="BR156" s="53">
        <f>IF($G156="Labor Hours",BD156*$K156*(1+$M156)*$ER156,BD156)</f>
        <v>0</v>
      </c>
      <c r="BS156" s="53">
        <f>IF($G156="Labor Hours",BE156*$K156*(1+$M156)*$ER156,BE156)</f>
        <v>0</v>
      </c>
      <c r="BT156" s="53">
        <f>IF($G156="Labor Hours",BF156*$K156*(1+$M156)*$ER156,BF156)</f>
        <v>0</v>
      </c>
      <c r="BU156" s="53">
        <f>IF($G156="Labor Hours",BG156*$K156*(1+$M156)*$ER156,BG156)</f>
        <v>0</v>
      </c>
      <c r="BV156" s="53">
        <f>IF($G156="Labor Hours",BH156*$K156*(1+$M156)*$ER156,BH156)</f>
        <v>0</v>
      </c>
      <c r="BW156" s="53">
        <f>IF($G156="Labor Hours",BI156*$K156*(1+$M156)*$ER156,BI156)</f>
        <v>0</v>
      </c>
      <c r="BX156" s="53">
        <f>IF($G156="Labor Hours",BJ156*$K156*(1+$M156)*$ER156,BJ156)</f>
        <v>0</v>
      </c>
      <c r="BY156" s="53">
        <f>IF($G156="Labor Hours",BK156*$K156*(1+$M156)*$ER156,BK156)</f>
        <v>0</v>
      </c>
      <c r="BZ156" s="10">
        <f t="shared" si="225"/>
        <v>0</v>
      </c>
      <c r="CA156" s="54">
        <f t="shared" si="226"/>
        <v>0</v>
      </c>
      <c r="CB156" s="10">
        <f t="shared" si="227"/>
        <v>0</v>
      </c>
      <c r="CC156" s="53" cm="1">
        <f t="array" aca="1" ref="CC156" ca="1">BZ156*CELL("contents",$Q156)</f>
        <v>0</v>
      </c>
      <c r="CD156" s="53" cm="1">
        <f t="array" aca="1" ref="CD156" ca="1">CA156*CELL("contents",$Q156)</f>
        <v>0</v>
      </c>
      <c r="CE156" s="2"/>
      <c r="CF156" s="2"/>
      <c r="CG156" s="2"/>
      <c r="CH156" s="2"/>
      <c r="CI156" s="2"/>
      <c r="CJ156" s="4">
        <v>2000</v>
      </c>
      <c r="CK156" s="4">
        <v>2000</v>
      </c>
      <c r="CL156" s="2"/>
      <c r="CM156" s="2"/>
      <c r="CN156" s="2"/>
      <c r="CO156" s="2"/>
      <c r="CP156" s="2"/>
      <c r="CQ156" s="2">
        <f t="shared" si="228"/>
        <v>0</v>
      </c>
      <c r="CR156" s="51">
        <f t="shared" si="229"/>
        <v>0</v>
      </c>
      <c r="CS156" s="53">
        <f>IF($G156="Labor Hours",CE156*$K156*(1+$M156)*$ES156,CE156)</f>
        <v>0</v>
      </c>
      <c r="CT156" s="53">
        <f>IF($G156="Labor Hours",CF156*$K156*(1+$M156)*$ES156,CF156)</f>
        <v>0</v>
      </c>
      <c r="CU156" s="53">
        <f>IF($G156="Labor Hours",CG156*$K156*(1+$M156)*$ES156,CG156)</f>
        <v>0</v>
      </c>
      <c r="CV156" s="53">
        <f>IF($G156="Labor Hours",CH156*$K156*(1+$M156)*$ES156,CH156)</f>
        <v>0</v>
      </c>
      <c r="CW156" s="53">
        <f>IF($G156="Labor Hours",CI156*$K156*(1+$M156)*$ES156,CI156)</f>
        <v>0</v>
      </c>
      <c r="CX156" s="53">
        <f>IF($G156="Labor Hours",CJ156*$K156*(1+$M156)*$ES156,CJ156)</f>
        <v>2000</v>
      </c>
      <c r="CY156" s="53">
        <f>IF($G156="Labor Hours",CK156*$K156*(1+$M156)*$ES156,CK156)</f>
        <v>2000</v>
      </c>
      <c r="CZ156" s="53">
        <f>IF($G156="Labor Hours",CL156*$K156*(1+$M156)*$ES156,CL156)</f>
        <v>0</v>
      </c>
      <c r="DA156" s="53">
        <f>IF($G156="Labor Hours",CM156*$K156*(1+$M156)*$ES156,CM156)</f>
        <v>0</v>
      </c>
      <c r="DB156" s="53">
        <f>IF($G156="Labor Hours",CN156*$K156*(1+$M156)*$ES156,CN156)</f>
        <v>0</v>
      </c>
      <c r="DC156" s="53">
        <f>IF($G156="Labor Hours",CO156*$K156*(1+$M156)*$ES156,CO156)</f>
        <v>0</v>
      </c>
      <c r="DD156" s="53">
        <f>IF($G156="Labor Hours",CP156*$K156*(1+$M156)*$ES156,CP156)</f>
        <v>0</v>
      </c>
      <c r="DE156" s="10">
        <f t="shared" si="230"/>
        <v>4000</v>
      </c>
      <c r="DF156" s="54">
        <f t="shared" si="231"/>
        <v>0</v>
      </c>
      <c r="DG156" s="10">
        <f t="shared" si="232"/>
        <v>4000</v>
      </c>
      <c r="DH156" s="53" cm="1">
        <f t="array" aca="1" ref="DH156" ca="1">DE156*CELL("contents",$Q156)</f>
        <v>1400</v>
      </c>
      <c r="DI156" s="53" cm="1">
        <f t="array" aca="1" ref="DI156" ca="1">DF156*CELL("contents",$Q156)</f>
        <v>0</v>
      </c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>
        <f t="shared" si="233"/>
        <v>0</v>
      </c>
      <c r="DW156" s="51">
        <f t="shared" si="234"/>
        <v>0</v>
      </c>
      <c r="DX156" s="53">
        <f>IF($G156="Labor Hours",DJ156*$K156*(1+$M156)*$ET156,DJ156)</f>
        <v>0</v>
      </c>
      <c r="DY156" s="53">
        <f>IF($G156="Labor Hours",DK156*$K156*(1+$M156)*$ET156,DK156)</f>
        <v>0</v>
      </c>
      <c r="DZ156" s="53">
        <f>IF($G156="Labor Hours",DL156*$K156*(1+$M156)*$ET156,DL156)</f>
        <v>0</v>
      </c>
      <c r="EA156" s="53">
        <f>IF($G156="Labor Hours",DM156*$K156*(1+$M156)*$ET156,DM156)</f>
        <v>0</v>
      </c>
      <c r="EB156" s="53">
        <f>IF($G156="Labor Hours",DN156*$K156*(1+$M156)*$ET156,DN156)</f>
        <v>0</v>
      </c>
      <c r="EC156" s="53">
        <f>IF($G156="Labor Hours",DO156*$K156*(1+$M156)*$ET156,DO156)</f>
        <v>0</v>
      </c>
      <c r="ED156" s="53">
        <f>IF($G156="Labor Hours",DP156*$K156*(1+$M156)*$ET156,DP156)</f>
        <v>0</v>
      </c>
      <c r="EE156" s="53">
        <f>IF($G156="Labor Hours",DQ156*$K156*(1+$M156)*$ET156,DQ156)</f>
        <v>0</v>
      </c>
      <c r="EF156" s="53">
        <f>IF($G156="Labor Hours",DR156*$K156*(1+$M156)*$ET156,DR156)</f>
        <v>0</v>
      </c>
      <c r="EG156" s="53">
        <f>IF($G156="Labor Hours",DS156*$K156*(1+$M156)*$ET156,DS156)</f>
        <v>0</v>
      </c>
      <c r="EH156" s="53">
        <f>IF($G156="Labor Hours",DT156*$K156*(1+$M156)*$ET156,DT156)</f>
        <v>0</v>
      </c>
      <c r="EI156" s="53">
        <f>IF($G156="Labor Hours",DU156*$K156*(1+$M156)*$ET156,DU156)</f>
        <v>0</v>
      </c>
      <c r="EJ156" s="10">
        <f t="shared" si="235"/>
        <v>0</v>
      </c>
      <c r="EK156" s="54">
        <f t="shared" si="236"/>
        <v>0</v>
      </c>
      <c r="EL156" s="10">
        <f t="shared" si="237"/>
        <v>0</v>
      </c>
      <c r="EM156" s="53" cm="1">
        <f t="array" aca="1" ref="EM156" ca="1">EJ156*CELL("contents",$Q156)</f>
        <v>0</v>
      </c>
      <c r="EN156" s="53" cm="1">
        <f t="array" aca="1" ref="EN156" ca="1">EK156*CELL("contents",$Q156)</f>
        <v>0</v>
      </c>
      <c r="EO156" s="11">
        <f>AW156+CB156+DG156+EL156</f>
        <v>4000</v>
      </c>
      <c r="EP156" s="2">
        <v>1</v>
      </c>
      <c r="EQ156" s="2">
        <f t="shared" ref="EQ156:ET156" si="249">EP156*1.0215</f>
        <v>1.0215000000000001</v>
      </c>
      <c r="ER156" s="2">
        <f t="shared" si="249"/>
        <v>1.0434622500000001</v>
      </c>
      <c r="ES156" s="2">
        <f t="shared" si="249"/>
        <v>1.0658966883750003</v>
      </c>
      <c r="ET156" s="2">
        <f t="shared" si="249"/>
        <v>1.0888134671750629</v>
      </c>
      <c r="EU156" s="53">
        <f>IF($G156="Labor Hours",$K156*$AG156*EQ156,0)</f>
        <v>0</v>
      </c>
      <c r="EV156" s="53">
        <f>IF($G156="Labor Hours",$K156*BL156*ER156,0)</f>
        <v>0</v>
      </c>
      <c r="EW156" s="69">
        <f>IF($G156="Labor Hours",$K156*$CQ156*ES156,0)</f>
        <v>0</v>
      </c>
      <c r="EX156" s="69">
        <f>IF($G156="Labor Hours",$K156*$DV156*ET156,0)</f>
        <v>0</v>
      </c>
      <c r="EY156" s="9">
        <f t="shared" si="240"/>
        <v>0</v>
      </c>
      <c r="EZ156" s="9">
        <f t="shared" si="217"/>
        <v>0</v>
      </c>
      <c r="FA156" s="9">
        <f t="shared" si="218"/>
        <v>0</v>
      </c>
      <c r="FB156" s="9">
        <f t="shared" si="219"/>
        <v>0</v>
      </c>
      <c r="FC156" t="s">
        <v>1541</v>
      </c>
    </row>
    <row r="157" spans="1:159" ht="25.5" x14ac:dyDescent="0.25">
      <c r="A157" s="2">
        <v>1.2</v>
      </c>
      <c r="B157" s="2" t="s">
        <v>457</v>
      </c>
      <c r="C157" s="4" t="s">
        <v>157</v>
      </c>
      <c r="D157" s="2" t="s">
        <v>458</v>
      </c>
      <c r="E157" s="33" t="s">
        <v>459</v>
      </c>
      <c r="F157" s="2"/>
      <c r="G157" s="4" t="s">
        <v>151</v>
      </c>
      <c r="H157" s="6" t="s">
        <v>163</v>
      </c>
      <c r="I157" s="4" t="s">
        <v>348</v>
      </c>
      <c r="J157" s="7" t="s">
        <v>154</v>
      </c>
      <c r="K157" s="75">
        <v>115</v>
      </c>
      <c r="L157" s="81">
        <v>115</v>
      </c>
      <c r="M157" s="56">
        <v>0</v>
      </c>
      <c r="N157" s="86">
        <v>0</v>
      </c>
      <c r="O157" s="6" t="s">
        <v>155</v>
      </c>
      <c r="P157" s="2" t="s">
        <v>352</v>
      </c>
      <c r="Q157" s="216">
        <f>VLOOKUP(P157,Contingencies!$A$2:$D$7,4,FALSE)</f>
        <v>0.2</v>
      </c>
      <c r="R157" s="53">
        <f>Q157*EO157</f>
        <v>2849.6479050000007</v>
      </c>
      <c r="S157" s="67">
        <f t="shared" si="201"/>
        <v>0</v>
      </c>
      <c r="T157" s="4"/>
      <c r="U157" s="4">
        <v>10</v>
      </c>
      <c r="V157" s="4"/>
      <c r="W157" s="4">
        <v>10</v>
      </c>
      <c r="X157" s="4"/>
      <c r="Y157" s="4">
        <v>10</v>
      </c>
      <c r="Z157" s="4"/>
      <c r="AA157" s="14">
        <v>10</v>
      </c>
      <c r="AB157" s="14"/>
      <c r="AC157" s="14">
        <v>10</v>
      </c>
      <c r="AD157" s="14"/>
      <c r="AE157" s="14">
        <v>10</v>
      </c>
      <c r="AF157" s="4"/>
      <c r="AG157" s="2">
        <f>IF(G157="Labor Hours",SUM(U157:AF157),0)</f>
        <v>60</v>
      </c>
      <c r="AH157" s="51">
        <f t="shared" si="220"/>
        <v>0.4</v>
      </c>
      <c r="AI157" s="53">
        <f>IF($G157="Labor Hours",U157*$K157*(1+$M157)*$EQ157,U157)</f>
        <v>1174.7250000000001</v>
      </c>
      <c r="AJ157" s="53">
        <f>IF($G157="Labor Hours",V157*$K157*(1+$M157)*$EQ157,V157)</f>
        <v>0</v>
      </c>
      <c r="AK157" s="53">
        <f>IF($G157="Labor Hours",W157*$K157*(1+$M157)*$EQ157,W157)</f>
        <v>1174.7250000000001</v>
      </c>
      <c r="AL157" s="53">
        <f>IF($G157="Labor Hours",X157*$K157*(1+$M157)*$EQ157,X157)</f>
        <v>0</v>
      </c>
      <c r="AM157" s="53">
        <f>IF($G157="Labor Hours",Y157*$K157*(1+$M157)*$EQ157,Y157)</f>
        <v>1174.7250000000001</v>
      </c>
      <c r="AN157" s="53">
        <f>IF($G157="Labor Hours",Z157*$K157*(1+$M157)*$EQ157,Z157)</f>
        <v>0</v>
      </c>
      <c r="AO157" s="53">
        <f>IF($G157="Labor Hours",AA157*$K157*(1+$M157)*$EQ157,AA157)</f>
        <v>1174.7250000000001</v>
      </c>
      <c r="AP157" s="53">
        <f>IF($G157="Labor Hours",AB157*$K157*(1+$M157)*$EQ157,AB157)</f>
        <v>0</v>
      </c>
      <c r="AQ157" s="53">
        <f>IF($G157="Labor Hours",AC157*$K157*(1+$M157)*$EQ157,AC157)</f>
        <v>1174.7250000000001</v>
      </c>
      <c r="AR157" s="53">
        <f>IF($G157="Labor Hours",AD157*$K157*(1+$M157)*$EQ157,AD157)</f>
        <v>0</v>
      </c>
      <c r="AS157" s="53">
        <f>IF($G157="Labor Hours",AE157*$K157*(1+$M157)*$EQ157,AE157)</f>
        <v>1174.7250000000001</v>
      </c>
      <c r="AT157" s="53">
        <f>IF($G157="Labor Hours",AF157*$K157*(1+$M157)*$EQ157,AF157)</f>
        <v>0</v>
      </c>
      <c r="AU157" s="10">
        <f t="shared" si="221"/>
        <v>7048.3500000000013</v>
      </c>
      <c r="AV157" s="54">
        <f>IF(G157="CapEx",0,AU157*N157)</f>
        <v>0</v>
      </c>
      <c r="AW157" s="10">
        <f t="shared" si="222"/>
        <v>7048.3500000000013</v>
      </c>
      <c r="AX157" s="53" cm="1">
        <f t="array" aca="1" ref="AX157" ca="1">AU157*CELL("contents",$Q157)</f>
        <v>1409.6700000000003</v>
      </c>
      <c r="AY157" s="53" cm="1">
        <f t="array" aca="1" ref="AY157" ca="1">AV157*CELL("contents",$Q157)</f>
        <v>0</v>
      </c>
      <c r="AZ157" s="4">
        <v>10</v>
      </c>
      <c r="BA157" s="4"/>
      <c r="BB157" s="4">
        <v>10</v>
      </c>
      <c r="BC157" s="4"/>
      <c r="BD157" s="4">
        <v>10</v>
      </c>
      <c r="BE157" s="4"/>
      <c r="BF157" s="4">
        <v>10</v>
      </c>
      <c r="BG157" s="4"/>
      <c r="BH157" s="4">
        <v>10</v>
      </c>
      <c r="BI157" s="4"/>
      <c r="BJ157" s="4">
        <v>10</v>
      </c>
      <c r="BK157" s="4"/>
      <c r="BL157" s="2">
        <f t="shared" si="223"/>
        <v>60</v>
      </c>
      <c r="BM157" s="51">
        <f t="shared" si="224"/>
        <v>0.4</v>
      </c>
      <c r="BN157" s="53">
        <f>IF($G157="Labor Hours",AZ157*$K157*(1+$M157)*$ER157,AZ157)</f>
        <v>1199.9815875000002</v>
      </c>
      <c r="BO157" s="53">
        <f>IF($G157="Labor Hours",BA157*$K157*(1+$M157)*$ER157,BA157)</f>
        <v>0</v>
      </c>
      <c r="BP157" s="53">
        <f>IF($G157="Labor Hours",BB157*$K157*(1+$M157)*$ER157,BB157)</f>
        <v>1199.9815875000002</v>
      </c>
      <c r="BQ157" s="53">
        <f>IF($G157="Labor Hours",BC157*$K157*(1+$M157)*$ER157,BC157)</f>
        <v>0</v>
      </c>
      <c r="BR157" s="53">
        <f>IF($G157="Labor Hours",BD157*$K157*(1+$M157)*$ER157,BD157)</f>
        <v>1199.9815875000002</v>
      </c>
      <c r="BS157" s="53">
        <f>IF($G157="Labor Hours",BE157*$K157*(1+$M157)*$ER157,BE157)</f>
        <v>0</v>
      </c>
      <c r="BT157" s="53">
        <f>IF($G157="Labor Hours",BF157*$K157*(1+$M157)*$ER157,BF157)</f>
        <v>1199.9815875000002</v>
      </c>
      <c r="BU157" s="53">
        <f>IF($G157="Labor Hours",BG157*$K157*(1+$M157)*$ER157,BG157)</f>
        <v>0</v>
      </c>
      <c r="BV157" s="53">
        <f>IF($G157="Labor Hours",BH157*$K157*(1+$M157)*$ER157,BH157)</f>
        <v>1199.9815875000002</v>
      </c>
      <c r="BW157" s="53">
        <f>IF($G157="Labor Hours",BI157*$K157*(1+$M157)*$ER157,BI157)</f>
        <v>0</v>
      </c>
      <c r="BX157" s="53">
        <f>IF($G157="Labor Hours",BJ157*$K157*(1+$M157)*$ER157,BJ157)</f>
        <v>1199.9815875000002</v>
      </c>
      <c r="BY157" s="53">
        <f>IF($G157="Labor Hours",BK157*$K157*(1+$M157)*$ER157,BK157)</f>
        <v>0</v>
      </c>
      <c r="BZ157" s="10">
        <f t="shared" si="225"/>
        <v>7199.8895250000014</v>
      </c>
      <c r="CA157" s="54">
        <f t="shared" si="226"/>
        <v>0</v>
      </c>
      <c r="CB157" s="10">
        <f t="shared" si="227"/>
        <v>7199.8895250000014</v>
      </c>
      <c r="CC157" s="53" cm="1">
        <f t="array" aca="1" ref="CC157" ca="1">BZ157*CELL("contents",$Q157)</f>
        <v>1439.9779050000004</v>
      </c>
      <c r="CD157" s="53" cm="1">
        <f t="array" aca="1" ref="CD157" ca="1">CA157*CELL("contents",$Q157)</f>
        <v>0</v>
      </c>
      <c r="CE157" s="4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>
        <f t="shared" si="228"/>
        <v>0</v>
      </c>
      <c r="CR157" s="51">
        <f t="shared" si="229"/>
        <v>0</v>
      </c>
      <c r="CS157" s="53">
        <f>IF($G157="Labor Hours",CE157*$K157*(1+$M157)*$ES157,CE157)</f>
        <v>0</v>
      </c>
      <c r="CT157" s="53">
        <f>IF($G157="Labor Hours",CF157*$K157*(1+$M157)*$ES157,CF157)</f>
        <v>0</v>
      </c>
      <c r="CU157" s="53">
        <f>IF($G157="Labor Hours",CG157*$K157*(1+$M157)*$ES157,CG157)</f>
        <v>0</v>
      </c>
      <c r="CV157" s="53">
        <f>IF($G157="Labor Hours",CH157*$K157*(1+$M157)*$ES157,CH157)</f>
        <v>0</v>
      </c>
      <c r="CW157" s="53">
        <f>IF($G157="Labor Hours",CI157*$K157*(1+$M157)*$ES157,CI157)</f>
        <v>0</v>
      </c>
      <c r="CX157" s="53">
        <f>IF($G157="Labor Hours",CJ157*$K157*(1+$M157)*$ES157,CJ157)</f>
        <v>0</v>
      </c>
      <c r="CY157" s="53">
        <f>IF($G157="Labor Hours",CK157*$K157*(1+$M157)*$ES157,CK157)</f>
        <v>0</v>
      </c>
      <c r="CZ157" s="53">
        <f>IF($G157="Labor Hours",CL157*$K157*(1+$M157)*$ES157,CL157)</f>
        <v>0</v>
      </c>
      <c r="DA157" s="53">
        <f>IF($G157="Labor Hours",CM157*$K157*(1+$M157)*$ES157,CM157)</f>
        <v>0</v>
      </c>
      <c r="DB157" s="53">
        <f>IF($G157="Labor Hours",CN157*$K157*(1+$M157)*$ES157,CN157)</f>
        <v>0</v>
      </c>
      <c r="DC157" s="53">
        <f>IF($G157="Labor Hours",CO157*$K157*(1+$M157)*$ES157,CO157)</f>
        <v>0</v>
      </c>
      <c r="DD157" s="53">
        <f>IF($G157="Labor Hours",CP157*$K157*(1+$M157)*$ES157,CP157)</f>
        <v>0</v>
      </c>
      <c r="DE157" s="10">
        <f t="shared" si="230"/>
        <v>0</v>
      </c>
      <c r="DF157" s="54">
        <f t="shared" si="231"/>
        <v>0</v>
      </c>
      <c r="DG157" s="10">
        <f t="shared" si="232"/>
        <v>0</v>
      </c>
      <c r="DH157" s="53" cm="1">
        <f t="array" aca="1" ref="DH157" ca="1">DE157*CELL("contents",$Q157)</f>
        <v>0</v>
      </c>
      <c r="DI157" s="53" cm="1">
        <f t="array" aca="1" ref="DI157" ca="1">DF157*CELL("contents",$Q157)</f>
        <v>0</v>
      </c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>
        <f t="shared" si="233"/>
        <v>0</v>
      </c>
      <c r="DW157" s="51">
        <f t="shared" si="234"/>
        <v>0</v>
      </c>
      <c r="DX157" s="53">
        <f>IF($G157="Labor Hours",DJ157*$K157*(1+$M157)*$ET157,DJ157)</f>
        <v>0</v>
      </c>
      <c r="DY157" s="53">
        <f>IF($G157="Labor Hours",DK157*$K157*(1+$M157)*$ET157,DK157)</f>
        <v>0</v>
      </c>
      <c r="DZ157" s="53">
        <f>IF($G157="Labor Hours",DL157*$K157*(1+$M157)*$ET157,DL157)</f>
        <v>0</v>
      </c>
      <c r="EA157" s="53">
        <f>IF($G157="Labor Hours",DM157*$K157*(1+$M157)*$ET157,DM157)</f>
        <v>0</v>
      </c>
      <c r="EB157" s="53">
        <f>IF($G157="Labor Hours",DN157*$K157*(1+$M157)*$ET157,DN157)</f>
        <v>0</v>
      </c>
      <c r="EC157" s="53">
        <f>IF($G157="Labor Hours",DO157*$K157*(1+$M157)*$ET157,DO157)</f>
        <v>0</v>
      </c>
      <c r="ED157" s="53">
        <f>IF($G157="Labor Hours",DP157*$K157*(1+$M157)*$ET157,DP157)</f>
        <v>0</v>
      </c>
      <c r="EE157" s="53">
        <f>IF($G157="Labor Hours",DQ157*$K157*(1+$M157)*$ET157,DQ157)</f>
        <v>0</v>
      </c>
      <c r="EF157" s="53">
        <f>IF($G157="Labor Hours",DR157*$K157*(1+$M157)*$ET157,DR157)</f>
        <v>0</v>
      </c>
      <c r="EG157" s="53">
        <f>IF($G157="Labor Hours",DS157*$K157*(1+$M157)*$ET157,DS157)</f>
        <v>0</v>
      </c>
      <c r="EH157" s="53">
        <f>IF($G157="Labor Hours",DT157*$K157*(1+$M157)*$ET157,DT157)</f>
        <v>0</v>
      </c>
      <c r="EI157" s="53">
        <f>IF($G157="Labor Hours",DU157*$K157*(1+$M157)*$ET157,DU157)</f>
        <v>0</v>
      </c>
      <c r="EJ157" s="10">
        <f t="shared" si="235"/>
        <v>0</v>
      </c>
      <c r="EK157" s="54">
        <f t="shared" si="236"/>
        <v>0</v>
      </c>
      <c r="EL157" s="10">
        <f t="shared" si="237"/>
        <v>0</v>
      </c>
      <c r="EM157" s="53" cm="1">
        <f t="array" aca="1" ref="EM157" ca="1">EJ157*CELL("contents",$Q157)</f>
        <v>0</v>
      </c>
      <c r="EN157" s="53" cm="1">
        <f t="array" aca="1" ref="EN157" ca="1">EK157*CELL("contents",$Q157)</f>
        <v>0</v>
      </c>
      <c r="EO157" s="11">
        <f>AW157+CB157+DG157+EL157</f>
        <v>14248.239525000003</v>
      </c>
      <c r="EP157" s="2">
        <v>1</v>
      </c>
      <c r="EQ157" s="2">
        <f t="shared" ref="EQ157:ET157" si="250">EP157*1.0215</f>
        <v>1.0215000000000001</v>
      </c>
      <c r="ER157" s="2">
        <f t="shared" si="250"/>
        <v>1.0434622500000001</v>
      </c>
      <c r="ES157" s="2">
        <f t="shared" si="250"/>
        <v>1.0658966883750003</v>
      </c>
      <c r="ET157" s="2">
        <f t="shared" si="250"/>
        <v>1.0888134671750629</v>
      </c>
      <c r="EU157" s="53">
        <f>IF($G157="Labor Hours",$K157*$AG157*EQ157,0)</f>
        <v>7048.35</v>
      </c>
      <c r="EV157" s="53">
        <f>IF($G157="Labor Hours",$K157*BL157*ER157,0)</f>
        <v>7199.8895250000014</v>
      </c>
      <c r="EW157" s="69">
        <f>IF($G157="Labor Hours",$K157*$CQ157*ES157,0)</f>
        <v>0</v>
      </c>
      <c r="EX157" s="69">
        <f>IF($G157="Labor Hours",$K157*$DV157*ET157,0)</f>
        <v>0</v>
      </c>
      <c r="EY157" s="9">
        <f t="shared" si="240"/>
        <v>0</v>
      </c>
      <c r="EZ157" s="9">
        <f t="shared" si="217"/>
        <v>0</v>
      </c>
      <c r="FA157" s="9">
        <f t="shared" si="218"/>
        <v>0</v>
      </c>
      <c r="FB157" s="9">
        <f t="shared" si="219"/>
        <v>0</v>
      </c>
      <c r="FC157" t="s">
        <v>1541</v>
      </c>
    </row>
    <row r="158" spans="1:159" ht="25.5" x14ac:dyDescent="0.25">
      <c r="A158" s="2">
        <v>1.2</v>
      </c>
      <c r="B158" s="2" t="s">
        <v>460</v>
      </c>
      <c r="C158" s="4" t="s">
        <v>157</v>
      </c>
      <c r="D158" s="2" t="s">
        <v>461</v>
      </c>
      <c r="E158" s="33" t="s">
        <v>462</v>
      </c>
      <c r="F158" s="2"/>
      <c r="G158" s="4" t="s">
        <v>151</v>
      </c>
      <c r="H158" s="6" t="s">
        <v>163</v>
      </c>
      <c r="I158" s="4" t="s">
        <v>348</v>
      </c>
      <c r="J158" s="7" t="s">
        <v>154</v>
      </c>
      <c r="K158" s="75">
        <v>115</v>
      </c>
      <c r="L158" s="81">
        <v>115</v>
      </c>
      <c r="M158" s="56">
        <v>0</v>
      </c>
      <c r="N158" s="86">
        <v>0</v>
      </c>
      <c r="O158" s="6" t="s">
        <v>155</v>
      </c>
      <c r="P158" s="2" t="s">
        <v>173</v>
      </c>
      <c r="Q158" s="216">
        <f>VLOOKUP(P158,Contingencies!$A$2:$D$7,4,FALSE)</f>
        <v>0.125</v>
      </c>
      <c r="R158" s="53">
        <f>Q158*EO158</f>
        <v>293.68125000000003</v>
      </c>
      <c r="S158" s="67">
        <f t="shared" si="201"/>
        <v>0</v>
      </c>
      <c r="T158" s="4"/>
      <c r="U158" s="4">
        <v>20</v>
      </c>
      <c r="V158" s="26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f>IF(G158="Labor Hours",SUM(U158:AF158),0)</f>
        <v>20</v>
      </c>
      <c r="AH158" s="51">
        <f t="shared" si="220"/>
        <v>0.13333333333333333</v>
      </c>
      <c r="AI158" s="53">
        <f>IF($G158="Labor Hours",U158*$K158*(1+$M158)*$EQ158,U158)</f>
        <v>2349.4500000000003</v>
      </c>
      <c r="AJ158" s="53">
        <f>IF($G158="Labor Hours",V158*$K158*(1+$M158)*$EQ158,V158)</f>
        <v>0</v>
      </c>
      <c r="AK158" s="53">
        <f>IF($G158="Labor Hours",W158*$K158*(1+$M158)*$EQ158,W158)</f>
        <v>0</v>
      </c>
      <c r="AL158" s="53">
        <f>IF($G158="Labor Hours",X158*$K158*(1+$M158)*$EQ158,X158)</f>
        <v>0</v>
      </c>
      <c r="AM158" s="53">
        <f>IF($G158="Labor Hours",Y158*$K158*(1+$M158)*$EQ158,Y158)</f>
        <v>0</v>
      </c>
      <c r="AN158" s="53">
        <f>IF($G158="Labor Hours",Z158*$K158*(1+$M158)*$EQ158,Z158)</f>
        <v>0</v>
      </c>
      <c r="AO158" s="53">
        <f>IF($G158="Labor Hours",AA158*$K158*(1+$M158)*$EQ158,AA158)</f>
        <v>0</v>
      </c>
      <c r="AP158" s="53">
        <f>IF($G158="Labor Hours",AB158*$K158*(1+$M158)*$EQ158,AB158)</f>
        <v>0</v>
      </c>
      <c r="AQ158" s="53">
        <f>IF($G158="Labor Hours",AC158*$K158*(1+$M158)*$EQ158,AC158)</f>
        <v>0</v>
      </c>
      <c r="AR158" s="53">
        <f>IF($G158="Labor Hours",AD158*$K158*(1+$M158)*$EQ158,AD158)</f>
        <v>0</v>
      </c>
      <c r="AS158" s="53">
        <f>IF($G158="Labor Hours",AE158*$K158*(1+$M158)*$EQ158,AE158)</f>
        <v>0</v>
      </c>
      <c r="AT158" s="53">
        <f>IF($G158="Labor Hours",AF158*$K158*(1+$M158)*$EQ158,AF158)</f>
        <v>0</v>
      </c>
      <c r="AU158" s="10">
        <f t="shared" si="221"/>
        <v>2349.4500000000003</v>
      </c>
      <c r="AV158" s="54">
        <f>IF(G158="CapEx",0,AU158*N158)</f>
        <v>0</v>
      </c>
      <c r="AW158" s="10">
        <f t="shared" si="222"/>
        <v>2349.4500000000003</v>
      </c>
      <c r="AX158" s="53" cm="1">
        <f t="array" aca="1" ref="AX158" ca="1">AU158*CELL("contents",$Q158)</f>
        <v>293.68125000000003</v>
      </c>
      <c r="AY158" s="53" cm="1">
        <f t="array" aca="1" ref="AY158" ca="1">AV158*CELL("contents",$Q158)</f>
        <v>0</v>
      </c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>
        <f t="shared" si="223"/>
        <v>0</v>
      </c>
      <c r="BM158" s="51">
        <f t="shared" si="224"/>
        <v>0</v>
      </c>
      <c r="BN158" s="53">
        <f>IF($G158="Labor Hours",AZ158*$K158*(1+$M158)*$ER158,AZ158)</f>
        <v>0</v>
      </c>
      <c r="BO158" s="53">
        <f>IF($G158="Labor Hours",BA158*$K158*(1+$M158)*$ER158,BA158)</f>
        <v>0</v>
      </c>
      <c r="BP158" s="53">
        <f>IF($G158="Labor Hours",BB158*$K158*(1+$M158)*$ER158,BB158)</f>
        <v>0</v>
      </c>
      <c r="BQ158" s="53">
        <f>IF($G158="Labor Hours",BC158*$K158*(1+$M158)*$ER158,BC158)</f>
        <v>0</v>
      </c>
      <c r="BR158" s="53">
        <f>IF($G158="Labor Hours",BD158*$K158*(1+$M158)*$ER158,BD158)</f>
        <v>0</v>
      </c>
      <c r="BS158" s="53">
        <f>IF($G158="Labor Hours",BE158*$K158*(1+$M158)*$ER158,BE158)</f>
        <v>0</v>
      </c>
      <c r="BT158" s="53">
        <f>IF($G158="Labor Hours",BF158*$K158*(1+$M158)*$ER158,BF158)</f>
        <v>0</v>
      </c>
      <c r="BU158" s="53">
        <f>IF($G158="Labor Hours",BG158*$K158*(1+$M158)*$ER158,BG158)</f>
        <v>0</v>
      </c>
      <c r="BV158" s="53">
        <f>IF($G158="Labor Hours",BH158*$K158*(1+$M158)*$ER158,BH158)</f>
        <v>0</v>
      </c>
      <c r="BW158" s="53">
        <f>IF($G158="Labor Hours",BI158*$K158*(1+$M158)*$ER158,BI158)</f>
        <v>0</v>
      </c>
      <c r="BX158" s="53">
        <f>IF($G158="Labor Hours",BJ158*$K158*(1+$M158)*$ER158,BJ158)</f>
        <v>0</v>
      </c>
      <c r="BY158" s="53">
        <f>IF($G158="Labor Hours",BK158*$K158*(1+$M158)*$ER158,BK158)</f>
        <v>0</v>
      </c>
      <c r="BZ158" s="10">
        <f t="shared" si="225"/>
        <v>0</v>
      </c>
      <c r="CA158" s="54">
        <f t="shared" si="226"/>
        <v>0</v>
      </c>
      <c r="CB158" s="10">
        <f t="shared" si="227"/>
        <v>0</v>
      </c>
      <c r="CC158" s="53" cm="1">
        <f t="array" aca="1" ref="CC158" ca="1">BZ158*CELL("contents",$Q158)</f>
        <v>0</v>
      </c>
      <c r="CD158" s="53" cm="1">
        <f t="array" aca="1" ref="CD158" ca="1">CA158*CELL("contents",$Q158)</f>
        <v>0</v>
      </c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>
        <f t="shared" si="228"/>
        <v>0</v>
      </c>
      <c r="CR158" s="51">
        <f t="shared" si="229"/>
        <v>0</v>
      </c>
      <c r="CS158" s="53">
        <f>IF($G158="Labor Hours",CE158*$K158*(1+$M158)*$ES158,CE158)</f>
        <v>0</v>
      </c>
      <c r="CT158" s="53">
        <f>IF($G158="Labor Hours",CF158*$K158*(1+$M158)*$ES158,CF158)</f>
        <v>0</v>
      </c>
      <c r="CU158" s="53">
        <f>IF($G158="Labor Hours",CG158*$K158*(1+$M158)*$ES158,CG158)</f>
        <v>0</v>
      </c>
      <c r="CV158" s="53">
        <f>IF($G158="Labor Hours",CH158*$K158*(1+$M158)*$ES158,CH158)</f>
        <v>0</v>
      </c>
      <c r="CW158" s="53">
        <f>IF($G158="Labor Hours",CI158*$K158*(1+$M158)*$ES158,CI158)</f>
        <v>0</v>
      </c>
      <c r="CX158" s="53">
        <f>IF($G158="Labor Hours",CJ158*$K158*(1+$M158)*$ES158,CJ158)</f>
        <v>0</v>
      </c>
      <c r="CY158" s="53">
        <f>IF($G158="Labor Hours",CK158*$K158*(1+$M158)*$ES158,CK158)</f>
        <v>0</v>
      </c>
      <c r="CZ158" s="53">
        <f>IF($G158="Labor Hours",CL158*$K158*(1+$M158)*$ES158,CL158)</f>
        <v>0</v>
      </c>
      <c r="DA158" s="53">
        <f>IF($G158="Labor Hours",CM158*$K158*(1+$M158)*$ES158,CM158)</f>
        <v>0</v>
      </c>
      <c r="DB158" s="53">
        <f>IF($G158="Labor Hours",CN158*$K158*(1+$M158)*$ES158,CN158)</f>
        <v>0</v>
      </c>
      <c r="DC158" s="53">
        <f>IF($G158="Labor Hours",CO158*$K158*(1+$M158)*$ES158,CO158)</f>
        <v>0</v>
      </c>
      <c r="DD158" s="53">
        <f>IF($G158="Labor Hours",CP158*$K158*(1+$M158)*$ES158,CP158)</f>
        <v>0</v>
      </c>
      <c r="DE158" s="10">
        <f t="shared" si="230"/>
        <v>0</v>
      </c>
      <c r="DF158" s="54">
        <f t="shared" si="231"/>
        <v>0</v>
      </c>
      <c r="DG158" s="10">
        <f t="shared" si="232"/>
        <v>0</v>
      </c>
      <c r="DH158" s="53" cm="1">
        <f t="array" aca="1" ref="DH158" ca="1">DE158*CELL("contents",$Q158)</f>
        <v>0</v>
      </c>
      <c r="DI158" s="53" cm="1">
        <f t="array" aca="1" ref="DI158" ca="1">DF158*CELL("contents",$Q158)</f>
        <v>0</v>
      </c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>
        <f t="shared" si="233"/>
        <v>0</v>
      </c>
      <c r="DW158" s="51">
        <f t="shared" si="234"/>
        <v>0</v>
      </c>
      <c r="DX158" s="53">
        <f>IF($G158="Labor Hours",DJ158*$K158*(1+$M158)*$ET158,DJ158)</f>
        <v>0</v>
      </c>
      <c r="DY158" s="53">
        <f>IF($G158="Labor Hours",DK158*$K158*(1+$M158)*$ET158,DK158)</f>
        <v>0</v>
      </c>
      <c r="DZ158" s="53">
        <f>IF($G158="Labor Hours",DL158*$K158*(1+$M158)*$ET158,DL158)</f>
        <v>0</v>
      </c>
      <c r="EA158" s="53">
        <f>IF($G158="Labor Hours",DM158*$K158*(1+$M158)*$ET158,DM158)</f>
        <v>0</v>
      </c>
      <c r="EB158" s="53">
        <f>IF($G158="Labor Hours",DN158*$K158*(1+$M158)*$ET158,DN158)</f>
        <v>0</v>
      </c>
      <c r="EC158" s="53">
        <f>IF($G158="Labor Hours",DO158*$K158*(1+$M158)*$ET158,DO158)</f>
        <v>0</v>
      </c>
      <c r="ED158" s="53">
        <f>IF($G158="Labor Hours",DP158*$K158*(1+$M158)*$ET158,DP158)</f>
        <v>0</v>
      </c>
      <c r="EE158" s="53">
        <f>IF($G158="Labor Hours",DQ158*$K158*(1+$M158)*$ET158,DQ158)</f>
        <v>0</v>
      </c>
      <c r="EF158" s="53">
        <f>IF($G158="Labor Hours",DR158*$K158*(1+$M158)*$ET158,DR158)</f>
        <v>0</v>
      </c>
      <c r="EG158" s="53">
        <f>IF($G158="Labor Hours",DS158*$K158*(1+$M158)*$ET158,DS158)</f>
        <v>0</v>
      </c>
      <c r="EH158" s="53">
        <f>IF($G158="Labor Hours",DT158*$K158*(1+$M158)*$ET158,DT158)</f>
        <v>0</v>
      </c>
      <c r="EI158" s="53">
        <f>IF($G158="Labor Hours",DU158*$K158*(1+$M158)*$ET158,DU158)</f>
        <v>0</v>
      </c>
      <c r="EJ158" s="10">
        <f t="shared" si="235"/>
        <v>0</v>
      </c>
      <c r="EK158" s="54">
        <f t="shared" si="236"/>
        <v>0</v>
      </c>
      <c r="EL158" s="10">
        <f t="shared" si="237"/>
        <v>0</v>
      </c>
      <c r="EM158" s="53" cm="1">
        <f t="array" aca="1" ref="EM158" ca="1">EJ158*CELL("contents",$Q158)</f>
        <v>0</v>
      </c>
      <c r="EN158" s="53" cm="1">
        <f t="array" aca="1" ref="EN158" ca="1">EK158*CELL("contents",$Q158)</f>
        <v>0</v>
      </c>
      <c r="EO158" s="11">
        <f>AW158+CB158+DG158+EL158</f>
        <v>2349.4500000000003</v>
      </c>
      <c r="EP158" s="2">
        <v>1</v>
      </c>
      <c r="EQ158" s="2">
        <f t="shared" ref="EQ158:ET158" si="251">EP158*1.0215</f>
        <v>1.0215000000000001</v>
      </c>
      <c r="ER158" s="2">
        <f t="shared" si="251"/>
        <v>1.0434622500000001</v>
      </c>
      <c r="ES158" s="2">
        <f t="shared" si="251"/>
        <v>1.0658966883750003</v>
      </c>
      <c r="ET158" s="2">
        <f t="shared" si="251"/>
        <v>1.0888134671750629</v>
      </c>
      <c r="EU158" s="53">
        <f>IF($G158="Labor Hours",$K158*$AG158*EQ158,0)</f>
        <v>2349.4500000000003</v>
      </c>
      <c r="EV158" s="53">
        <f>IF($G158="Labor Hours",$K158*BL158*ER158,0)</f>
        <v>0</v>
      </c>
      <c r="EW158" s="69">
        <f>IF($G158="Labor Hours",$K158*$CQ158*ES158,0)</f>
        <v>0</v>
      </c>
      <c r="EX158" s="69">
        <f>IF($G158="Labor Hours",$K158*$DV158*ET158,0)</f>
        <v>0</v>
      </c>
      <c r="EY158" s="9">
        <f t="shared" si="240"/>
        <v>0</v>
      </c>
      <c r="EZ158" s="9">
        <f t="shared" si="217"/>
        <v>0</v>
      </c>
      <c r="FA158" s="9">
        <f t="shared" si="218"/>
        <v>0</v>
      </c>
      <c r="FB158" s="9">
        <f t="shared" si="219"/>
        <v>0</v>
      </c>
      <c r="FC158" t="s">
        <v>1541</v>
      </c>
    </row>
    <row r="159" spans="1:159" x14ac:dyDescent="0.25">
      <c r="A159" s="2">
        <v>1.2</v>
      </c>
      <c r="B159" s="2" t="s">
        <v>460</v>
      </c>
      <c r="C159" s="4" t="s">
        <v>157</v>
      </c>
      <c r="D159" s="2" t="s">
        <v>461</v>
      </c>
      <c r="E159" s="33" t="s">
        <v>463</v>
      </c>
      <c r="F159" s="2"/>
      <c r="G159" s="4" t="s">
        <v>347</v>
      </c>
      <c r="H159" s="6" t="s">
        <v>347</v>
      </c>
      <c r="I159" s="4"/>
      <c r="J159" s="4" t="s">
        <v>268</v>
      </c>
      <c r="K159" s="75"/>
      <c r="L159" s="80">
        <v>1</v>
      </c>
      <c r="M159" s="56">
        <v>0</v>
      </c>
      <c r="N159" s="86">
        <v>0.53</v>
      </c>
      <c r="O159" s="6" t="s">
        <v>155</v>
      </c>
      <c r="P159" s="2" t="s">
        <v>173</v>
      </c>
      <c r="Q159" s="216">
        <f>VLOOKUP(P159,Contingencies!$A$2:$D$7,4,FALSE)</f>
        <v>0.125</v>
      </c>
      <c r="R159" s="53">
        <f>Q159*EO159</f>
        <v>287.125</v>
      </c>
      <c r="S159" s="67">
        <f t="shared" si="201"/>
        <v>0</v>
      </c>
      <c r="T159" s="4"/>
      <c r="U159" s="4">
        <v>2297</v>
      </c>
      <c r="V159" s="26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f>IF(G159="Labor Hours",SUM(U159:AF159),0)</f>
        <v>0</v>
      </c>
      <c r="AH159" s="51">
        <f t="shared" si="220"/>
        <v>0</v>
      </c>
      <c r="AI159" s="53">
        <f>IF($G159="Labor Hours",U159*$K159*(1+$M159)*$EQ159,U159)</f>
        <v>2297</v>
      </c>
      <c r="AJ159" s="53">
        <f>IF($G159="Labor Hours",V159*$K159*(1+$M159)*$EQ159,V159)</f>
        <v>0</v>
      </c>
      <c r="AK159" s="53">
        <f>IF($G159="Labor Hours",W159*$K159*(1+$M159)*$EQ159,W159)</f>
        <v>0</v>
      </c>
      <c r="AL159" s="53">
        <f>IF($G159="Labor Hours",X159*$K159*(1+$M159)*$EQ159,X159)</f>
        <v>0</v>
      </c>
      <c r="AM159" s="53">
        <f>IF($G159="Labor Hours",Y159*$K159*(1+$M159)*$EQ159,Y159)</f>
        <v>0</v>
      </c>
      <c r="AN159" s="53">
        <f>IF($G159="Labor Hours",Z159*$K159*(1+$M159)*$EQ159,Z159)</f>
        <v>0</v>
      </c>
      <c r="AO159" s="53">
        <f>IF($G159="Labor Hours",AA159*$K159*(1+$M159)*$EQ159,AA159)</f>
        <v>0</v>
      </c>
      <c r="AP159" s="53">
        <f>IF($G159="Labor Hours",AB159*$K159*(1+$M159)*$EQ159,AB159)</f>
        <v>0</v>
      </c>
      <c r="AQ159" s="53">
        <f>IF($G159="Labor Hours",AC159*$K159*(1+$M159)*$EQ159,AC159)</f>
        <v>0</v>
      </c>
      <c r="AR159" s="53">
        <f>IF($G159="Labor Hours",AD159*$K159*(1+$M159)*$EQ159,AD159)</f>
        <v>0</v>
      </c>
      <c r="AS159" s="53">
        <f>IF($G159="Labor Hours",AE159*$K159*(1+$M159)*$EQ159,AE159)</f>
        <v>0</v>
      </c>
      <c r="AT159" s="53">
        <f>IF($G159="Labor Hours",AF159*$K159*(1+$M159)*$EQ159,AF159)</f>
        <v>0</v>
      </c>
      <c r="AU159" s="10">
        <f t="shared" si="221"/>
        <v>2297</v>
      </c>
      <c r="AV159" s="54">
        <f>IF(G159="CapEx",0,AU159*N159)</f>
        <v>0</v>
      </c>
      <c r="AW159" s="10">
        <f t="shared" si="222"/>
        <v>2297</v>
      </c>
      <c r="AX159" s="53" cm="1">
        <f t="array" aca="1" ref="AX159" ca="1">AU159*CELL("contents",$Q159)</f>
        <v>287.125</v>
      </c>
      <c r="AY159" s="53" cm="1">
        <f t="array" aca="1" ref="AY159" ca="1">AV159*CELL("contents",$Q159)</f>
        <v>0</v>
      </c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>
        <f t="shared" si="223"/>
        <v>0</v>
      </c>
      <c r="BM159" s="51">
        <f t="shared" si="224"/>
        <v>0</v>
      </c>
      <c r="BN159" s="53">
        <f>IF($G159="Labor Hours",AZ159*$K159*(1+$M159)*$ER159,AZ159)</f>
        <v>0</v>
      </c>
      <c r="BO159" s="53">
        <f>IF($G159="Labor Hours",BA159*$K159*(1+$M159)*$ER159,BA159)</f>
        <v>0</v>
      </c>
      <c r="BP159" s="53">
        <f>IF($G159="Labor Hours",BB159*$K159*(1+$M159)*$ER159,BB159)</f>
        <v>0</v>
      </c>
      <c r="BQ159" s="53">
        <f>IF($G159="Labor Hours",BC159*$K159*(1+$M159)*$ER159,BC159)</f>
        <v>0</v>
      </c>
      <c r="BR159" s="53">
        <f>IF($G159="Labor Hours",BD159*$K159*(1+$M159)*$ER159,BD159)</f>
        <v>0</v>
      </c>
      <c r="BS159" s="53">
        <f>IF($G159="Labor Hours",BE159*$K159*(1+$M159)*$ER159,BE159)</f>
        <v>0</v>
      </c>
      <c r="BT159" s="53">
        <f>IF($G159="Labor Hours",BF159*$K159*(1+$M159)*$ER159,BF159)</f>
        <v>0</v>
      </c>
      <c r="BU159" s="53">
        <f>IF($G159="Labor Hours",BG159*$K159*(1+$M159)*$ER159,BG159)</f>
        <v>0</v>
      </c>
      <c r="BV159" s="53">
        <f>IF($G159="Labor Hours",BH159*$K159*(1+$M159)*$ER159,BH159)</f>
        <v>0</v>
      </c>
      <c r="BW159" s="53">
        <f>IF($G159="Labor Hours",BI159*$K159*(1+$M159)*$ER159,BI159)</f>
        <v>0</v>
      </c>
      <c r="BX159" s="53">
        <f>IF($G159="Labor Hours",BJ159*$K159*(1+$M159)*$ER159,BJ159)</f>
        <v>0</v>
      </c>
      <c r="BY159" s="53">
        <f>IF($G159="Labor Hours",BK159*$K159*(1+$M159)*$ER159,BK159)</f>
        <v>0</v>
      </c>
      <c r="BZ159" s="10">
        <f t="shared" si="225"/>
        <v>0</v>
      </c>
      <c r="CA159" s="54">
        <f t="shared" si="226"/>
        <v>0</v>
      </c>
      <c r="CB159" s="10">
        <f t="shared" si="227"/>
        <v>0</v>
      </c>
      <c r="CC159" s="53" cm="1">
        <f t="array" aca="1" ref="CC159" ca="1">BZ159*CELL("contents",$Q159)</f>
        <v>0</v>
      </c>
      <c r="CD159" s="53" cm="1">
        <f t="array" aca="1" ref="CD159" ca="1">CA159*CELL("contents",$Q159)</f>
        <v>0</v>
      </c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>
        <f t="shared" si="228"/>
        <v>0</v>
      </c>
      <c r="CR159" s="51">
        <f t="shared" si="229"/>
        <v>0</v>
      </c>
      <c r="CS159" s="53">
        <f>IF($G159="Labor Hours",CE159*$K159*(1+$M159)*$ES159,CE159)</f>
        <v>0</v>
      </c>
      <c r="CT159" s="53">
        <f>IF($G159="Labor Hours",CF159*$K159*(1+$M159)*$ES159,CF159)</f>
        <v>0</v>
      </c>
      <c r="CU159" s="53">
        <f>IF($G159="Labor Hours",CG159*$K159*(1+$M159)*$ES159,CG159)</f>
        <v>0</v>
      </c>
      <c r="CV159" s="53">
        <f>IF($G159="Labor Hours",CH159*$K159*(1+$M159)*$ES159,CH159)</f>
        <v>0</v>
      </c>
      <c r="CW159" s="53">
        <f>IF($G159="Labor Hours",CI159*$K159*(1+$M159)*$ES159,CI159)</f>
        <v>0</v>
      </c>
      <c r="CX159" s="53">
        <f>IF($G159="Labor Hours",CJ159*$K159*(1+$M159)*$ES159,CJ159)</f>
        <v>0</v>
      </c>
      <c r="CY159" s="53">
        <f>IF($G159="Labor Hours",CK159*$K159*(1+$M159)*$ES159,CK159)</f>
        <v>0</v>
      </c>
      <c r="CZ159" s="53">
        <f>IF($G159="Labor Hours",CL159*$K159*(1+$M159)*$ES159,CL159)</f>
        <v>0</v>
      </c>
      <c r="DA159" s="53">
        <f>IF($G159="Labor Hours",CM159*$K159*(1+$M159)*$ES159,CM159)</f>
        <v>0</v>
      </c>
      <c r="DB159" s="53">
        <f>IF($G159="Labor Hours",CN159*$K159*(1+$M159)*$ES159,CN159)</f>
        <v>0</v>
      </c>
      <c r="DC159" s="53">
        <f>IF($G159="Labor Hours",CO159*$K159*(1+$M159)*$ES159,CO159)</f>
        <v>0</v>
      </c>
      <c r="DD159" s="53">
        <f>IF($G159="Labor Hours",CP159*$K159*(1+$M159)*$ES159,CP159)</f>
        <v>0</v>
      </c>
      <c r="DE159" s="10">
        <f t="shared" si="230"/>
        <v>0</v>
      </c>
      <c r="DF159" s="54">
        <f t="shared" si="231"/>
        <v>0</v>
      </c>
      <c r="DG159" s="10">
        <f t="shared" si="232"/>
        <v>0</v>
      </c>
      <c r="DH159" s="53" cm="1">
        <f t="array" aca="1" ref="DH159" ca="1">DE159*CELL("contents",$Q159)</f>
        <v>0</v>
      </c>
      <c r="DI159" s="53" cm="1">
        <f t="array" aca="1" ref="DI159" ca="1">DF159*CELL("contents",$Q159)</f>
        <v>0</v>
      </c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>
        <f t="shared" si="233"/>
        <v>0</v>
      </c>
      <c r="DW159" s="51">
        <f t="shared" si="234"/>
        <v>0</v>
      </c>
      <c r="DX159" s="53">
        <f>IF($G159="Labor Hours",DJ159*$K159*(1+$M159)*$ET159,DJ159)</f>
        <v>0</v>
      </c>
      <c r="DY159" s="53">
        <f>IF($G159="Labor Hours",DK159*$K159*(1+$M159)*$ET159,DK159)</f>
        <v>0</v>
      </c>
      <c r="DZ159" s="53">
        <f>IF($G159="Labor Hours",DL159*$K159*(1+$M159)*$ET159,DL159)</f>
        <v>0</v>
      </c>
      <c r="EA159" s="53">
        <f>IF($G159="Labor Hours",DM159*$K159*(1+$M159)*$ET159,DM159)</f>
        <v>0</v>
      </c>
      <c r="EB159" s="53">
        <f>IF($G159="Labor Hours",DN159*$K159*(1+$M159)*$ET159,DN159)</f>
        <v>0</v>
      </c>
      <c r="EC159" s="53">
        <f>IF($G159="Labor Hours",DO159*$K159*(1+$M159)*$ET159,DO159)</f>
        <v>0</v>
      </c>
      <c r="ED159" s="53">
        <f>IF($G159="Labor Hours",DP159*$K159*(1+$M159)*$ET159,DP159)</f>
        <v>0</v>
      </c>
      <c r="EE159" s="53">
        <f>IF($G159="Labor Hours",DQ159*$K159*(1+$M159)*$ET159,DQ159)</f>
        <v>0</v>
      </c>
      <c r="EF159" s="53">
        <f>IF($G159="Labor Hours",DR159*$K159*(1+$M159)*$ET159,DR159)</f>
        <v>0</v>
      </c>
      <c r="EG159" s="53">
        <f>IF($G159="Labor Hours",DS159*$K159*(1+$M159)*$ET159,DS159)</f>
        <v>0</v>
      </c>
      <c r="EH159" s="53">
        <f>IF($G159="Labor Hours",DT159*$K159*(1+$M159)*$ET159,DT159)</f>
        <v>0</v>
      </c>
      <c r="EI159" s="53">
        <f>IF($G159="Labor Hours",DU159*$K159*(1+$M159)*$ET159,DU159)</f>
        <v>0</v>
      </c>
      <c r="EJ159" s="10">
        <f t="shared" si="235"/>
        <v>0</v>
      </c>
      <c r="EK159" s="54">
        <f t="shared" si="236"/>
        <v>0</v>
      </c>
      <c r="EL159" s="10">
        <f t="shared" si="237"/>
        <v>0</v>
      </c>
      <c r="EM159" s="53" cm="1">
        <f t="array" aca="1" ref="EM159" ca="1">EJ159*CELL("contents",$Q159)</f>
        <v>0</v>
      </c>
      <c r="EN159" s="53" cm="1">
        <f t="array" aca="1" ref="EN159" ca="1">EK159*CELL("contents",$Q159)</f>
        <v>0</v>
      </c>
      <c r="EO159" s="11">
        <f>AW159+CB159+DG159+EL159</f>
        <v>2297</v>
      </c>
      <c r="EP159" s="2">
        <v>1</v>
      </c>
      <c r="EQ159" s="2">
        <f t="shared" ref="EQ159:ET159" si="252">EP159*1.0215</f>
        <v>1.0215000000000001</v>
      </c>
      <c r="ER159" s="2">
        <f t="shared" si="252"/>
        <v>1.0434622500000001</v>
      </c>
      <c r="ES159" s="2">
        <f t="shared" si="252"/>
        <v>1.0658966883750003</v>
      </c>
      <c r="ET159" s="2">
        <f t="shared" si="252"/>
        <v>1.0888134671750629</v>
      </c>
      <c r="EU159" s="53">
        <f>IF($G159="Labor Hours",$K159*$AG159*EQ159,0)</f>
        <v>0</v>
      </c>
      <c r="EV159" s="53">
        <f>IF($G159="Labor Hours",$K159*BL159*ER159,0)</f>
        <v>0</v>
      </c>
      <c r="EW159" s="69">
        <f>IF($G159="Labor Hours",$K159*$CQ159*ES159,0)</f>
        <v>0</v>
      </c>
      <c r="EX159" s="69">
        <f>IF($G159="Labor Hours",$K159*$DV159*ET159,0)</f>
        <v>0</v>
      </c>
      <c r="EY159" s="9">
        <f t="shared" si="240"/>
        <v>0</v>
      </c>
      <c r="EZ159" s="9">
        <f t="shared" si="217"/>
        <v>0</v>
      </c>
      <c r="FA159" s="9">
        <f t="shared" si="218"/>
        <v>0</v>
      </c>
      <c r="FB159" s="9">
        <f t="shared" si="219"/>
        <v>0</v>
      </c>
      <c r="FC159" t="s">
        <v>1541</v>
      </c>
    </row>
    <row r="160" spans="1:159" ht="25.5" x14ac:dyDescent="0.25">
      <c r="A160" s="2">
        <v>1.2</v>
      </c>
      <c r="B160" s="3" t="s">
        <v>464</v>
      </c>
      <c r="C160" s="4" t="s">
        <v>157</v>
      </c>
      <c r="D160" s="2" t="s">
        <v>465</v>
      </c>
      <c r="E160" s="21" t="s">
        <v>466</v>
      </c>
      <c r="F160" s="2"/>
      <c r="G160" s="4" t="s">
        <v>151</v>
      </c>
      <c r="H160" s="6" t="s">
        <v>163</v>
      </c>
      <c r="I160" s="4" t="s">
        <v>348</v>
      </c>
      <c r="J160" s="7" t="s">
        <v>154</v>
      </c>
      <c r="K160" s="75">
        <v>115</v>
      </c>
      <c r="L160" s="81">
        <v>115</v>
      </c>
      <c r="M160" s="56">
        <v>0</v>
      </c>
      <c r="N160" s="86">
        <v>0</v>
      </c>
      <c r="O160" s="6" t="s">
        <v>155</v>
      </c>
      <c r="P160" s="2" t="s">
        <v>352</v>
      </c>
      <c r="Q160" s="216">
        <f>VLOOKUP(P160,Contingencies!$A$2:$D$7,4,FALSE)</f>
        <v>0.2</v>
      </c>
      <c r="R160" s="53">
        <f>Q160*EO160</f>
        <v>469.8900000000001</v>
      </c>
      <c r="S160" s="67">
        <f t="shared" si="201"/>
        <v>0</v>
      </c>
      <c r="T160" s="4"/>
      <c r="U160" s="29"/>
      <c r="V160" s="29"/>
      <c r="W160" s="2"/>
      <c r="X160" s="2"/>
      <c r="Y160" s="2"/>
      <c r="Z160" s="2"/>
      <c r="AA160" s="37">
        <v>20</v>
      </c>
      <c r="AB160" s="24"/>
      <c r="AC160" s="2"/>
      <c r="AD160" s="2"/>
      <c r="AE160" s="2"/>
      <c r="AF160" s="2"/>
      <c r="AG160" s="2">
        <f>IF(G160="Labor Hours",SUM(U160:AF160),0)</f>
        <v>20</v>
      </c>
      <c r="AH160" s="51">
        <f t="shared" si="220"/>
        <v>0.13333333333333333</v>
      </c>
      <c r="AI160" s="53">
        <f>IF($G160="Labor Hours",U160*$K160*(1+$M160)*$EQ160,U160)</f>
        <v>0</v>
      </c>
      <c r="AJ160" s="53">
        <f>IF($G160="Labor Hours",V160*$K160*(1+$M160)*$EQ160,V160)</f>
        <v>0</v>
      </c>
      <c r="AK160" s="53">
        <f>IF($G160="Labor Hours",W160*$K160*(1+$M160)*$EQ160,W160)</f>
        <v>0</v>
      </c>
      <c r="AL160" s="53">
        <f>IF($G160="Labor Hours",X160*$K160*(1+$M160)*$EQ160,X160)</f>
        <v>0</v>
      </c>
      <c r="AM160" s="53">
        <f>IF($G160="Labor Hours",Y160*$K160*(1+$M160)*$EQ160,Y160)</f>
        <v>0</v>
      </c>
      <c r="AN160" s="53">
        <f>IF($G160="Labor Hours",Z160*$K160*(1+$M160)*$EQ160,Z160)</f>
        <v>0</v>
      </c>
      <c r="AO160" s="53">
        <f>IF($G160="Labor Hours",AA160*$K160*(1+$M160)*$EQ160,AA160)</f>
        <v>2349.4500000000003</v>
      </c>
      <c r="AP160" s="53">
        <f>IF($G160="Labor Hours",AB160*$K160*(1+$M160)*$EQ160,AB160)</f>
        <v>0</v>
      </c>
      <c r="AQ160" s="53">
        <f>IF($G160="Labor Hours",AC160*$K160*(1+$M160)*$EQ160,AC160)</f>
        <v>0</v>
      </c>
      <c r="AR160" s="53">
        <f>IF($G160="Labor Hours",AD160*$K160*(1+$M160)*$EQ160,AD160)</f>
        <v>0</v>
      </c>
      <c r="AS160" s="53">
        <f>IF($G160="Labor Hours",AE160*$K160*(1+$M160)*$EQ160,AE160)</f>
        <v>0</v>
      </c>
      <c r="AT160" s="53">
        <f>IF($G160="Labor Hours",AF160*$K160*(1+$M160)*$EQ160,AF160)</f>
        <v>0</v>
      </c>
      <c r="AU160" s="10">
        <f t="shared" si="221"/>
        <v>2349.4500000000003</v>
      </c>
      <c r="AV160" s="54">
        <f>IF(G160="CapEx",0,AU160*N160)</f>
        <v>0</v>
      </c>
      <c r="AW160" s="10">
        <f t="shared" si="222"/>
        <v>2349.4500000000003</v>
      </c>
      <c r="AX160" s="53" cm="1">
        <f t="array" aca="1" ref="AX160" ca="1">AU160*CELL("contents",$Q160)</f>
        <v>469.8900000000001</v>
      </c>
      <c r="AY160" s="53" cm="1">
        <f t="array" aca="1" ref="AY160" ca="1">AV160*CELL("contents",$Q160)</f>
        <v>0</v>
      </c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>
        <f t="shared" si="223"/>
        <v>0</v>
      </c>
      <c r="BM160" s="51">
        <f t="shared" si="224"/>
        <v>0</v>
      </c>
      <c r="BN160" s="53">
        <f>IF($G160="Labor Hours",AZ160*$K160*(1+$M160)*$ER160,AZ160)</f>
        <v>0</v>
      </c>
      <c r="BO160" s="53">
        <f>IF($G160="Labor Hours",BA160*$K160*(1+$M160)*$ER160,BA160)</f>
        <v>0</v>
      </c>
      <c r="BP160" s="53">
        <f>IF($G160="Labor Hours",BB160*$K160*(1+$M160)*$ER160,BB160)</f>
        <v>0</v>
      </c>
      <c r="BQ160" s="53">
        <f>IF($G160="Labor Hours",BC160*$K160*(1+$M160)*$ER160,BC160)</f>
        <v>0</v>
      </c>
      <c r="BR160" s="53">
        <f>IF($G160="Labor Hours",BD160*$K160*(1+$M160)*$ER160,BD160)</f>
        <v>0</v>
      </c>
      <c r="BS160" s="53">
        <f>IF($G160="Labor Hours",BE160*$K160*(1+$M160)*$ER160,BE160)</f>
        <v>0</v>
      </c>
      <c r="BT160" s="53">
        <f>IF($G160="Labor Hours",BF160*$K160*(1+$M160)*$ER160,BF160)</f>
        <v>0</v>
      </c>
      <c r="BU160" s="53">
        <f>IF($G160="Labor Hours",BG160*$K160*(1+$M160)*$ER160,BG160)</f>
        <v>0</v>
      </c>
      <c r="BV160" s="53">
        <f>IF($G160="Labor Hours",BH160*$K160*(1+$M160)*$ER160,BH160)</f>
        <v>0</v>
      </c>
      <c r="BW160" s="53">
        <f>IF($G160="Labor Hours",BI160*$K160*(1+$M160)*$ER160,BI160)</f>
        <v>0</v>
      </c>
      <c r="BX160" s="53">
        <f>IF($G160="Labor Hours",BJ160*$K160*(1+$M160)*$ER160,BJ160)</f>
        <v>0</v>
      </c>
      <c r="BY160" s="53">
        <f>IF($G160="Labor Hours",BK160*$K160*(1+$M160)*$ER160,BK160)</f>
        <v>0</v>
      </c>
      <c r="BZ160" s="10">
        <f t="shared" si="225"/>
        <v>0</v>
      </c>
      <c r="CA160" s="54">
        <f t="shared" si="226"/>
        <v>0</v>
      </c>
      <c r="CB160" s="10">
        <f t="shared" si="227"/>
        <v>0</v>
      </c>
      <c r="CC160" s="53" cm="1">
        <f t="array" aca="1" ref="CC160" ca="1">BZ160*CELL("contents",$Q160)</f>
        <v>0</v>
      </c>
      <c r="CD160" s="53" cm="1">
        <f t="array" aca="1" ref="CD160" ca="1">CA160*CELL("contents",$Q160)</f>
        <v>0</v>
      </c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>
        <f t="shared" si="228"/>
        <v>0</v>
      </c>
      <c r="CR160" s="51">
        <f t="shared" si="229"/>
        <v>0</v>
      </c>
      <c r="CS160" s="53">
        <f>IF($G160="Labor Hours",CE160*$K160*(1+$M160)*$ES160,CE160)</f>
        <v>0</v>
      </c>
      <c r="CT160" s="53">
        <f>IF($G160="Labor Hours",CF160*$K160*(1+$M160)*$ES160,CF160)</f>
        <v>0</v>
      </c>
      <c r="CU160" s="53">
        <f>IF($G160="Labor Hours",CG160*$K160*(1+$M160)*$ES160,CG160)</f>
        <v>0</v>
      </c>
      <c r="CV160" s="53">
        <f>IF($G160="Labor Hours",CH160*$K160*(1+$M160)*$ES160,CH160)</f>
        <v>0</v>
      </c>
      <c r="CW160" s="53">
        <f>IF($G160="Labor Hours",CI160*$K160*(1+$M160)*$ES160,CI160)</f>
        <v>0</v>
      </c>
      <c r="CX160" s="53">
        <f>IF($G160="Labor Hours",CJ160*$K160*(1+$M160)*$ES160,CJ160)</f>
        <v>0</v>
      </c>
      <c r="CY160" s="53">
        <f>IF($G160="Labor Hours",CK160*$K160*(1+$M160)*$ES160,CK160)</f>
        <v>0</v>
      </c>
      <c r="CZ160" s="53">
        <f>IF($G160="Labor Hours",CL160*$K160*(1+$M160)*$ES160,CL160)</f>
        <v>0</v>
      </c>
      <c r="DA160" s="53">
        <f>IF($G160="Labor Hours",CM160*$K160*(1+$M160)*$ES160,CM160)</f>
        <v>0</v>
      </c>
      <c r="DB160" s="53">
        <f>IF($G160="Labor Hours",CN160*$K160*(1+$M160)*$ES160,CN160)</f>
        <v>0</v>
      </c>
      <c r="DC160" s="53">
        <f>IF($G160="Labor Hours",CO160*$K160*(1+$M160)*$ES160,CO160)</f>
        <v>0</v>
      </c>
      <c r="DD160" s="53">
        <f>IF($G160="Labor Hours",CP160*$K160*(1+$M160)*$ES160,CP160)</f>
        <v>0</v>
      </c>
      <c r="DE160" s="10">
        <f t="shared" si="230"/>
        <v>0</v>
      </c>
      <c r="DF160" s="54">
        <f t="shared" si="231"/>
        <v>0</v>
      </c>
      <c r="DG160" s="10">
        <f t="shared" si="232"/>
        <v>0</v>
      </c>
      <c r="DH160" s="53" cm="1">
        <f t="array" aca="1" ref="DH160" ca="1">DE160*CELL("contents",$Q160)</f>
        <v>0</v>
      </c>
      <c r="DI160" s="53" cm="1">
        <f t="array" aca="1" ref="DI160" ca="1">DF160*CELL("contents",$Q160)</f>
        <v>0</v>
      </c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>
        <f t="shared" si="233"/>
        <v>0</v>
      </c>
      <c r="DW160" s="51">
        <f t="shared" si="234"/>
        <v>0</v>
      </c>
      <c r="DX160" s="53">
        <f>IF($G160="Labor Hours",DJ160*$K160*(1+$M160)*$ET160,DJ160)</f>
        <v>0</v>
      </c>
      <c r="DY160" s="53">
        <f>IF($G160="Labor Hours",DK160*$K160*(1+$M160)*$ET160,DK160)</f>
        <v>0</v>
      </c>
      <c r="DZ160" s="53">
        <f>IF($G160="Labor Hours",DL160*$K160*(1+$M160)*$ET160,DL160)</f>
        <v>0</v>
      </c>
      <c r="EA160" s="53">
        <f>IF($G160="Labor Hours",DM160*$K160*(1+$M160)*$ET160,DM160)</f>
        <v>0</v>
      </c>
      <c r="EB160" s="53">
        <f>IF($G160="Labor Hours",DN160*$K160*(1+$M160)*$ET160,DN160)</f>
        <v>0</v>
      </c>
      <c r="EC160" s="53">
        <f>IF($G160="Labor Hours",DO160*$K160*(1+$M160)*$ET160,DO160)</f>
        <v>0</v>
      </c>
      <c r="ED160" s="53">
        <f>IF($G160="Labor Hours",DP160*$K160*(1+$M160)*$ET160,DP160)</f>
        <v>0</v>
      </c>
      <c r="EE160" s="53">
        <f>IF($G160="Labor Hours",DQ160*$K160*(1+$M160)*$ET160,DQ160)</f>
        <v>0</v>
      </c>
      <c r="EF160" s="53">
        <f>IF($G160="Labor Hours",DR160*$K160*(1+$M160)*$ET160,DR160)</f>
        <v>0</v>
      </c>
      <c r="EG160" s="53">
        <f>IF($G160="Labor Hours",DS160*$K160*(1+$M160)*$ET160,DS160)</f>
        <v>0</v>
      </c>
      <c r="EH160" s="53">
        <f>IF($G160="Labor Hours",DT160*$K160*(1+$M160)*$ET160,DT160)</f>
        <v>0</v>
      </c>
      <c r="EI160" s="53">
        <f>IF($G160="Labor Hours",DU160*$K160*(1+$M160)*$ET160,DU160)</f>
        <v>0</v>
      </c>
      <c r="EJ160" s="10">
        <f t="shared" si="235"/>
        <v>0</v>
      </c>
      <c r="EK160" s="54">
        <f t="shared" si="236"/>
        <v>0</v>
      </c>
      <c r="EL160" s="10">
        <f t="shared" si="237"/>
        <v>0</v>
      </c>
      <c r="EM160" s="53" cm="1">
        <f t="array" aca="1" ref="EM160" ca="1">EJ160*CELL("contents",$Q160)</f>
        <v>0</v>
      </c>
      <c r="EN160" s="53" cm="1">
        <f t="array" aca="1" ref="EN160" ca="1">EK160*CELL("contents",$Q160)</f>
        <v>0</v>
      </c>
      <c r="EO160" s="11">
        <f>AW160+CB160+DG160+EL160</f>
        <v>2349.4500000000003</v>
      </c>
      <c r="EP160" s="2">
        <v>1</v>
      </c>
      <c r="EQ160" s="2">
        <f t="shared" ref="EQ160:ET160" si="253">EP160*1.0215</f>
        <v>1.0215000000000001</v>
      </c>
      <c r="ER160" s="2">
        <f t="shared" si="253"/>
        <v>1.0434622500000001</v>
      </c>
      <c r="ES160" s="2">
        <f t="shared" si="253"/>
        <v>1.0658966883750003</v>
      </c>
      <c r="ET160" s="2">
        <f t="shared" si="253"/>
        <v>1.0888134671750629</v>
      </c>
      <c r="EU160" s="53">
        <f>IF($G160="Labor Hours",$K160*$AG160*EQ160,0)</f>
        <v>2349.4500000000003</v>
      </c>
      <c r="EV160" s="53">
        <f>IF($G160="Labor Hours",$K160*BL160*ER160,0)</f>
        <v>0</v>
      </c>
      <c r="EW160" s="69">
        <f>IF($G160="Labor Hours",$K160*$CQ160*ES160,0)</f>
        <v>0</v>
      </c>
      <c r="EX160" s="69">
        <f>IF($G160="Labor Hours",$K160*$DV160*ET160,0)</f>
        <v>0</v>
      </c>
      <c r="EY160" s="9">
        <f t="shared" si="240"/>
        <v>0</v>
      </c>
      <c r="EZ160" s="9">
        <f t="shared" si="217"/>
        <v>0</v>
      </c>
      <c r="FA160" s="9">
        <f t="shared" si="218"/>
        <v>0</v>
      </c>
      <c r="FB160" s="9">
        <f t="shared" si="219"/>
        <v>0</v>
      </c>
      <c r="FC160" t="s">
        <v>1541</v>
      </c>
    </row>
    <row r="161" spans="1:159" ht="25.5" x14ac:dyDescent="0.25">
      <c r="A161" s="2">
        <v>1.2</v>
      </c>
      <c r="B161" s="3" t="s">
        <v>467</v>
      </c>
      <c r="C161" s="4" t="s">
        <v>157</v>
      </c>
      <c r="D161" s="2" t="s">
        <v>468</v>
      </c>
      <c r="E161" s="21" t="s">
        <v>469</v>
      </c>
      <c r="F161" s="2"/>
      <c r="G161" s="4" t="s">
        <v>151</v>
      </c>
      <c r="H161" s="6" t="s">
        <v>163</v>
      </c>
      <c r="I161" s="4" t="s">
        <v>348</v>
      </c>
      <c r="J161" s="7" t="s">
        <v>154</v>
      </c>
      <c r="K161" s="75">
        <v>115</v>
      </c>
      <c r="L161" s="81">
        <v>115</v>
      </c>
      <c r="M161" s="56">
        <v>0</v>
      </c>
      <c r="N161" s="86">
        <v>0</v>
      </c>
      <c r="O161" s="6" t="s">
        <v>155</v>
      </c>
      <c r="P161" s="2" t="s">
        <v>352</v>
      </c>
      <c r="Q161" s="216">
        <f>VLOOKUP(P161,Contingencies!$A$2:$D$7,4,FALSE)</f>
        <v>0.2</v>
      </c>
      <c r="R161" s="53">
        <f>Q161*EO161</f>
        <v>479.99263500000006</v>
      </c>
      <c r="S161" s="67">
        <f t="shared" si="201"/>
        <v>0</v>
      </c>
      <c r="T161" s="4"/>
      <c r="U161" s="29"/>
      <c r="V161" s="29"/>
      <c r="W161" s="2"/>
      <c r="X161" s="2"/>
      <c r="Y161" s="2"/>
      <c r="Z161" s="2"/>
      <c r="AA161" s="2"/>
      <c r="AB161" s="24"/>
      <c r="AC161" s="2"/>
      <c r="AD161" s="2"/>
      <c r="AE161" s="2"/>
      <c r="AF161" s="2"/>
      <c r="AG161" s="2">
        <f>IF(G161="Labor Hours",SUM(U161:AF161),0)</f>
        <v>0</v>
      </c>
      <c r="AH161" s="51">
        <f t="shared" si="220"/>
        <v>0</v>
      </c>
      <c r="AI161" s="53">
        <f>IF($G161="Labor Hours",U161*$K161*(1+$M161)*$EQ161,U161)</f>
        <v>0</v>
      </c>
      <c r="AJ161" s="53">
        <f>IF($G161="Labor Hours",V161*$K161*(1+$M161)*$EQ161,V161)</f>
        <v>0</v>
      </c>
      <c r="AK161" s="53">
        <f>IF($G161="Labor Hours",W161*$K161*(1+$M161)*$EQ161,W161)</f>
        <v>0</v>
      </c>
      <c r="AL161" s="53">
        <f>IF($G161="Labor Hours",X161*$K161*(1+$M161)*$EQ161,X161)</f>
        <v>0</v>
      </c>
      <c r="AM161" s="53">
        <f>IF($G161="Labor Hours",Y161*$K161*(1+$M161)*$EQ161,Y161)</f>
        <v>0</v>
      </c>
      <c r="AN161" s="53">
        <f>IF($G161="Labor Hours",Z161*$K161*(1+$M161)*$EQ161,Z161)</f>
        <v>0</v>
      </c>
      <c r="AO161" s="53">
        <f>IF($G161="Labor Hours",AA161*$K161*(1+$M161)*$EQ161,AA161)</f>
        <v>0</v>
      </c>
      <c r="AP161" s="53">
        <f>IF($G161="Labor Hours",AB161*$K161*(1+$M161)*$EQ161,AB161)</f>
        <v>0</v>
      </c>
      <c r="AQ161" s="53">
        <f>IF($G161="Labor Hours",AC161*$K161*(1+$M161)*$EQ161,AC161)</f>
        <v>0</v>
      </c>
      <c r="AR161" s="53">
        <f>IF($G161="Labor Hours",AD161*$K161*(1+$M161)*$EQ161,AD161)</f>
        <v>0</v>
      </c>
      <c r="AS161" s="53">
        <f>IF($G161="Labor Hours",AE161*$K161*(1+$M161)*$EQ161,AE161)</f>
        <v>0</v>
      </c>
      <c r="AT161" s="53">
        <f>IF($G161="Labor Hours",AF161*$K161*(1+$M161)*$EQ161,AF161)</f>
        <v>0</v>
      </c>
      <c r="AU161" s="10">
        <f t="shared" si="221"/>
        <v>0</v>
      </c>
      <c r="AV161" s="54">
        <f>IF(G161="CapEx",0,AU161*N161)</f>
        <v>0</v>
      </c>
      <c r="AW161" s="10">
        <f t="shared" si="222"/>
        <v>0</v>
      </c>
      <c r="AX161" s="53" cm="1">
        <f t="array" aca="1" ref="AX161" ca="1">AU161*CELL("contents",$Q161)</f>
        <v>0</v>
      </c>
      <c r="AY161" s="53" cm="1">
        <f t="array" aca="1" ref="AY161" ca="1">AV161*CELL("contents",$Q161)</f>
        <v>0</v>
      </c>
      <c r="AZ161" s="2"/>
      <c r="BA161" s="2"/>
      <c r="BB161" s="2"/>
      <c r="BC161" s="2"/>
      <c r="BD161" s="2"/>
      <c r="BE161" s="2"/>
      <c r="BF161" s="37">
        <v>20</v>
      </c>
      <c r="BG161" s="2"/>
      <c r="BH161" s="2"/>
      <c r="BI161" s="2"/>
      <c r="BJ161" s="2"/>
      <c r="BK161" s="2"/>
      <c r="BL161" s="2">
        <f t="shared" si="223"/>
        <v>20</v>
      </c>
      <c r="BM161" s="51">
        <f t="shared" si="224"/>
        <v>0.13333333333333333</v>
      </c>
      <c r="BN161" s="53">
        <f>IF($G161="Labor Hours",AZ161*$K161*(1+$M161)*$ER161,AZ161)</f>
        <v>0</v>
      </c>
      <c r="BO161" s="53">
        <f>IF($G161="Labor Hours",BA161*$K161*(1+$M161)*$ER161,BA161)</f>
        <v>0</v>
      </c>
      <c r="BP161" s="53">
        <f>IF($G161="Labor Hours",BB161*$K161*(1+$M161)*$ER161,BB161)</f>
        <v>0</v>
      </c>
      <c r="BQ161" s="53">
        <f>IF($G161="Labor Hours",BC161*$K161*(1+$M161)*$ER161,BC161)</f>
        <v>0</v>
      </c>
      <c r="BR161" s="53">
        <f>IF($G161="Labor Hours",BD161*$K161*(1+$M161)*$ER161,BD161)</f>
        <v>0</v>
      </c>
      <c r="BS161" s="53">
        <f>IF($G161="Labor Hours",BE161*$K161*(1+$M161)*$ER161,BE161)</f>
        <v>0</v>
      </c>
      <c r="BT161" s="53">
        <f>IF($G161="Labor Hours",BF161*$K161*(1+$M161)*$ER161,BF161)</f>
        <v>2399.9631750000003</v>
      </c>
      <c r="BU161" s="53">
        <f>IF($G161="Labor Hours",BG161*$K161*(1+$M161)*$ER161,BG161)</f>
        <v>0</v>
      </c>
      <c r="BV161" s="53">
        <f>IF($G161="Labor Hours",BH161*$K161*(1+$M161)*$ER161,BH161)</f>
        <v>0</v>
      </c>
      <c r="BW161" s="53">
        <f>IF($G161="Labor Hours",BI161*$K161*(1+$M161)*$ER161,BI161)</f>
        <v>0</v>
      </c>
      <c r="BX161" s="53">
        <f>IF($G161="Labor Hours",BJ161*$K161*(1+$M161)*$ER161,BJ161)</f>
        <v>0</v>
      </c>
      <c r="BY161" s="53">
        <f>IF($G161="Labor Hours",BK161*$K161*(1+$M161)*$ER161,BK161)</f>
        <v>0</v>
      </c>
      <c r="BZ161" s="10">
        <f t="shared" si="225"/>
        <v>2399.9631750000003</v>
      </c>
      <c r="CA161" s="54">
        <f t="shared" si="226"/>
        <v>0</v>
      </c>
      <c r="CB161" s="10">
        <f t="shared" si="227"/>
        <v>2399.9631750000003</v>
      </c>
      <c r="CC161" s="53" cm="1">
        <f t="array" aca="1" ref="CC161" ca="1">BZ161*CELL("contents",$Q161)</f>
        <v>479.99263500000006</v>
      </c>
      <c r="CD161" s="53" cm="1">
        <f t="array" aca="1" ref="CD161" ca="1">CA161*CELL("contents",$Q161)</f>
        <v>0</v>
      </c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>
        <f t="shared" si="228"/>
        <v>0</v>
      </c>
      <c r="CR161" s="51">
        <f t="shared" si="229"/>
        <v>0</v>
      </c>
      <c r="CS161" s="53">
        <f>IF($G161="Labor Hours",CE161*$K161*(1+$M161)*$ES161,CE161)</f>
        <v>0</v>
      </c>
      <c r="CT161" s="53">
        <f>IF($G161="Labor Hours",CF161*$K161*(1+$M161)*$ES161,CF161)</f>
        <v>0</v>
      </c>
      <c r="CU161" s="53">
        <f>IF($G161="Labor Hours",CG161*$K161*(1+$M161)*$ES161,CG161)</f>
        <v>0</v>
      </c>
      <c r="CV161" s="53">
        <f>IF($G161="Labor Hours",CH161*$K161*(1+$M161)*$ES161,CH161)</f>
        <v>0</v>
      </c>
      <c r="CW161" s="53">
        <f>IF($G161="Labor Hours",CI161*$K161*(1+$M161)*$ES161,CI161)</f>
        <v>0</v>
      </c>
      <c r="CX161" s="53">
        <f>IF($G161="Labor Hours",CJ161*$K161*(1+$M161)*$ES161,CJ161)</f>
        <v>0</v>
      </c>
      <c r="CY161" s="53">
        <f>IF($G161="Labor Hours",CK161*$K161*(1+$M161)*$ES161,CK161)</f>
        <v>0</v>
      </c>
      <c r="CZ161" s="53">
        <f>IF($G161="Labor Hours",CL161*$K161*(1+$M161)*$ES161,CL161)</f>
        <v>0</v>
      </c>
      <c r="DA161" s="53">
        <f>IF($G161="Labor Hours",CM161*$K161*(1+$M161)*$ES161,CM161)</f>
        <v>0</v>
      </c>
      <c r="DB161" s="53">
        <f>IF($G161="Labor Hours",CN161*$K161*(1+$M161)*$ES161,CN161)</f>
        <v>0</v>
      </c>
      <c r="DC161" s="53">
        <f>IF($G161="Labor Hours",CO161*$K161*(1+$M161)*$ES161,CO161)</f>
        <v>0</v>
      </c>
      <c r="DD161" s="53">
        <f>IF($G161="Labor Hours",CP161*$K161*(1+$M161)*$ES161,CP161)</f>
        <v>0</v>
      </c>
      <c r="DE161" s="10">
        <f t="shared" si="230"/>
        <v>0</v>
      </c>
      <c r="DF161" s="54">
        <f t="shared" si="231"/>
        <v>0</v>
      </c>
      <c r="DG161" s="10">
        <f t="shared" si="232"/>
        <v>0</v>
      </c>
      <c r="DH161" s="53" cm="1">
        <f t="array" aca="1" ref="DH161" ca="1">DE161*CELL("contents",$Q161)</f>
        <v>0</v>
      </c>
      <c r="DI161" s="53" cm="1">
        <f t="array" aca="1" ref="DI161" ca="1">DF161*CELL("contents",$Q161)</f>
        <v>0</v>
      </c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>
        <f t="shared" si="233"/>
        <v>0</v>
      </c>
      <c r="DW161" s="51">
        <f t="shared" si="234"/>
        <v>0</v>
      </c>
      <c r="DX161" s="53">
        <f>IF($G161="Labor Hours",DJ161*$K161*(1+$M161)*$ET161,DJ161)</f>
        <v>0</v>
      </c>
      <c r="DY161" s="53">
        <f>IF($G161="Labor Hours",DK161*$K161*(1+$M161)*$ET161,DK161)</f>
        <v>0</v>
      </c>
      <c r="DZ161" s="53">
        <f>IF($G161="Labor Hours",DL161*$K161*(1+$M161)*$ET161,DL161)</f>
        <v>0</v>
      </c>
      <c r="EA161" s="53">
        <f>IF($G161="Labor Hours",DM161*$K161*(1+$M161)*$ET161,DM161)</f>
        <v>0</v>
      </c>
      <c r="EB161" s="53">
        <f>IF($G161="Labor Hours",DN161*$K161*(1+$M161)*$ET161,DN161)</f>
        <v>0</v>
      </c>
      <c r="EC161" s="53">
        <f>IF($G161="Labor Hours",DO161*$K161*(1+$M161)*$ET161,DO161)</f>
        <v>0</v>
      </c>
      <c r="ED161" s="53">
        <f>IF($G161="Labor Hours",DP161*$K161*(1+$M161)*$ET161,DP161)</f>
        <v>0</v>
      </c>
      <c r="EE161" s="53">
        <f>IF($G161="Labor Hours",DQ161*$K161*(1+$M161)*$ET161,DQ161)</f>
        <v>0</v>
      </c>
      <c r="EF161" s="53">
        <f>IF($G161="Labor Hours",DR161*$K161*(1+$M161)*$ET161,DR161)</f>
        <v>0</v>
      </c>
      <c r="EG161" s="53">
        <f>IF($G161="Labor Hours",DS161*$K161*(1+$M161)*$ET161,DS161)</f>
        <v>0</v>
      </c>
      <c r="EH161" s="53">
        <f>IF($G161="Labor Hours",DT161*$K161*(1+$M161)*$ET161,DT161)</f>
        <v>0</v>
      </c>
      <c r="EI161" s="53">
        <f>IF($G161="Labor Hours",DU161*$K161*(1+$M161)*$ET161,DU161)</f>
        <v>0</v>
      </c>
      <c r="EJ161" s="10">
        <f t="shared" si="235"/>
        <v>0</v>
      </c>
      <c r="EK161" s="54">
        <f t="shared" si="236"/>
        <v>0</v>
      </c>
      <c r="EL161" s="10">
        <f t="shared" si="237"/>
        <v>0</v>
      </c>
      <c r="EM161" s="53" cm="1">
        <f t="array" aca="1" ref="EM161" ca="1">EJ161*CELL("contents",$Q161)</f>
        <v>0</v>
      </c>
      <c r="EN161" s="53" cm="1">
        <f t="array" aca="1" ref="EN161" ca="1">EK161*CELL("contents",$Q161)</f>
        <v>0</v>
      </c>
      <c r="EO161" s="11">
        <f>AW161+CB161+DG161+EL161</f>
        <v>2399.9631750000003</v>
      </c>
      <c r="EP161" s="2">
        <v>1</v>
      </c>
      <c r="EQ161" s="2">
        <f t="shared" ref="EQ161:ET161" si="254">EP161*1.0215</f>
        <v>1.0215000000000001</v>
      </c>
      <c r="ER161" s="2">
        <f t="shared" si="254"/>
        <v>1.0434622500000001</v>
      </c>
      <c r="ES161" s="2">
        <f t="shared" si="254"/>
        <v>1.0658966883750003</v>
      </c>
      <c r="ET161" s="2">
        <f t="shared" si="254"/>
        <v>1.0888134671750629</v>
      </c>
      <c r="EU161" s="53">
        <f>IF($G161="Labor Hours",$K161*$AG161*EQ161,0)</f>
        <v>0</v>
      </c>
      <c r="EV161" s="53">
        <f>IF($G161="Labor Hours",$K161*BL161*ER161,0)</f>
        <v>2399.9631750000003</v>
      </c>
      <c r="EW161" s="69">
        <f>IF($G161="Labor Hours",$K161*$CQ161*ES161,0)</f>
        <v>0</v>
      </c>
      <c r="EX161" s="69">
        <f>IF($G161="Labor Hours",$K161*$DV161*ET161,0)</f>
        <v>0</v>
      </c>
      <c r="EY161" s="9">
        <f t="shared" si="240"/>
        <v>0</v>
      </c>
      <c r="EZ161" s="9">
        <f t="shared" si="217"/>
        <v>0</v>
      </c>
      <c r="FA161" s="9">
        <f t="shared" si="218"/>
        <v>0</v>
      </c>
      <c r="FB161" s="9">
        <f t="shared" si="219"/>
        <v>0</v>
      </c>
      <c r="FC161" t="s">
        <v>1541</v>
      </c>
    </row>
    <row r="162" spans="1:159" x14ac:dyDescent="0.25">
      <c r="A162" s="2">
        <v>1.2</v>
      </c>
      <c r="B162" s="3" t="s">
        <v>470</v>
      </c>
      <c r="C162" s="4" t="s">
        <v>157</v>
      </c>
      <c r="D162" s="2" t="s">
        <v>471</v>
      </c>
      <c r="E162" s="21" t="s">
        <v>472</v>
      </c>
      <c r="F162" s="2"/>
      <c r="G162" s="4" t="s">
        <v>151</v>
      </c>
      <c r="H162" s="6" t="s">
        <v>163</v>
      </c>
      <c r="I162" s="4" t="s">
        <v>348</v>
      </c>
      <c r="J162" s="7" t="s">
        <v>154</v>
      </c>
      <c r="K162" s="75">
        <v>115</v>
      </c>
      <c r="L162" s="81">
        <v>115</v>
      </c>
      <c r="M162" s="56">
        <v>0</v>
      </c>
      <c r="N162" s="86">
        <v>0</v>
      </c>
      <c r="O162" s="6" t="s">
        <v>155</v>
      </c>
      <c r="P162" s="2" t="s">
        <v>352</v>
      </c>
      <c r="Q162" s="216">
        <f>VLOOKUP(P162,Contingencies!$A$2:$D$7,4,FALSE)</f>
        <v>0.2</v>
      </c>
      <c r="R162" s="53">
        <f>Q162*EO162</f>
        <v>1879.5600000000004</v>
      </c>
      <c r="S162" s="67">
        <f t="shared" si="201"/>
        <v>0</v>
      </c>
      <c r="T162" s="4"/>
      <c r="U162" s="29"/>
      <c r="V162" s="29"/>
      <c r="W162" s="2"/>
      <c r="X162" s="2"/>
      <c r="Y162" s="2"/>
      <c r="Z162" s="2"/>
      <c r="AA162" s="37">
        <v>80</v>
      </c>
      <c r="AB162" s="24"/>
      <c r="AC162" s="2"/>
      <c r="AD162" s="2"/>
      <c r="AE162" s="2"/>
      <c r="AF162" s="2"/>
      <c r="AG162" s="2">
        <f>IF(G162="Labor Hours",SUM(U162:AF162),0)</f>
        <v>80</v>
      </c>
      <c r="AH162" s="51">
        <f t="shared" si="220"/>
        <v>0.53333333333333333</v>
      </c>
      <c r="AI162" s="53">
        <f>IF($G162="Labor Hours",U162*$K162*(1+$M162)*$EQ162,U162)</f>
        <v>0</v>
      </c>
      <c r="AJ162" s="53">
        <f>IF($G162="Labor Hours",V162*$K162*(1+$M162)*$EQ162,V162)</f>
        <v>0</v>
      </c>
      <c r="AK162" s="53">
        <f>IF($G162="Labor Hours",W162*$K162*(1+$M162)*$EQ162,W162)</f>
        <v>0</v>
      </c>
      <c r="AL162" s="53">
        <f>IF($G162="Labor Hours",X162*$K162*(1+$M162)*$EQ162,X162)</f>
        <v>0</v>
      </c>
      <c r="AM162" s="53">
        <f>IF($G162="Labor Hours",Y162*$K162*(1+$M162)*$EQ162,Y162)</f>
        <v>0</v>
      </c>
      <c r="AN162" s="53">
        <f>IF($G162="Labor Hours",Z162*$K162*(1+$M162)*$EQ162,Z162)</f>
        <v>0</v>
      </c>
      <c r="AO162" s="53">
        <f>IF($G162="Labor Hours",AA162*$K162*(1+$M162)*$EQ162,AA162)</f>
        <v>9397.8000000000011</v>
      </c>
      <c r="AP162" s="53">
        <f>IF($G162="Labor Hours",AB162*$K162*(1+$M162)*$EQ162,AB162)</f>
        <v>0</v>
      </c>
      <c r="AQ162" s="53">
        <f>IF($G162="Labor Hours",AC162*$K162*(1+$M162)*$EQ162,AC162)</f>
        <v>0</v>
      </c>
      <c r="AR162" s="53">
        <f>IF($G162="Labor Hours",AD162*$K162*(1+$M162)*$EQ162,AD162)</f>
        <v>0</v>
      </c>
      <c r="AS162" s="53">
        <f>IF($G162="Labor Hours",AE162*$K162*(1+$M162)*$EQ162,AE162)</f>
        <v>0</v>
      </c>
      <c r="AT162" s="53">
        <f>IF($G162="Labor Hours",AF162*$K162*(1+$M162)*$EQ162,AF162)</f>
        <v>0</v>
      </c>
      <c r="AU162" s="10">
        <f t="shared" si="221"/>
        <v>9397.8000000000011</v>
      </c>
      <c r="AV162" s="54">
        <f>IF(G162="CapEx",0,AU162*N162)</f>
        <v>0</v>
      </c>
      <c r="AW162" s="10">
        <f t="shared" si="222"/>
        <v>9397.8000000000011</v>
      </c>
      <c r="AX162" s="53" cm="1">
        <f t="array" aca="1" ref="AX162" ca="1">AU162*CELL("contents",$Q162)</f>
        <v>1879.5600000000004</v>
      </c>
      <c r="AY162" s="53" cm="1">
        <f t="array" aca="1" ref="AY162" ca="1">AV162*CELL("contents",$Q162)</f>
        <v>0</v>
      </c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>
        <f t="shared" si="223"/>
        <v>0</v>
      </c>
      <c r="BM162" s="51">
        <f t="shared" si="224"/>
        <v>0</v>
      </c>
      <c r="BN162" s="53">
        <f>IF($G162="Labor Hours",AZ162*$K162*(1+$M162)*$ER162,AZ162)</f>
        <v>0</v>
      </c>
      <c r="BO162" s="53">
        <f>IF($G162="Labor Hours",BA162*$K162*(1+$M162)*$ER162,BA162)</f>
        <v>0</v>
      </c>
      <c r="BP162" s="53">
        <f>IF($G162="Labor Hours",BB162*$K162*(1+$M162)*$ER162,BB162)</f>
        <v>0</v>
      </c>
      <c r="BQ162" s="53">
        <f>IF($G162="Labor Hours",BC162*$K162*(1+$M162)*$ER162,BC162)</f>
        <v>0</v>
      </c>
      <c r="BR162" s="53">
        <f>IF($G162="Labor Hours",BD162*$K162*(1+$M162)*$ER162,BD162)</f>
        <v>0</v>
      </c>
      <c r="BS162" s="53">
        <f>IF($G162="Labor Hours",BE162*$K162*(1+$M162)*$ER162,BE162)</f>
        <v>0</v>
      </c>
      <c r="BT162" s="53">
        <f>IF($G162="Labor Hours",BF162*$K162*(1+$M162)*$ER162,BF162)</f>
        <v>0</v>
      </c>
      <c r="BU162" s="53">
        <f>IF($G162="Labor Hours",BG162*$K162*(1+$M162)*$ER162,BG162)</f>
        <v>0</v>
      </c>
      <c r="BV162" s="53">
        <f>IF($G162="Labor Hours",BH162*$K162*(1+$M162)*$ER162,BH162)</f>
        <v>0</v>
      </c>
      <c r="BW162" s="53">
        <f>IF($G162="Labor Hours",BI162*$K162*(1+$M162)*$ER162,BI162)</f>
        <v>0</v>
      </c>
      <c r="BX162" s="53">
        <f>IF($G162="Labor Hours",BJ162*$K162*(1+$M162)*$ER162,BJ162)</f>
        <v>0</v>
      </c>
      <c r="BY162" s="53">
        <f>IF($G162="Labor Hours",BK162*$K162*(1+$M162)*$ER162,BK162)</f>
        <v>0</v>
      </c>
      <c r="BZ162" s="10">
        <f t="shared" si="225"/>
        <v>0</v>
      </c>
      <c r="CA162" s="54">
        <f t="shared" si="226"/>
        <v>0</v>
      </c>
      <c r="CB162" s="10">
        <f t="shared" si="227"/>
        <v>0</v>
      </c>
      <c r="CC162" s="53" cm="1">
        <f t="array" aca="1" ref="CC162" ca="1">BZ162*CELL("contents",$Q162)</f>
        <v>0</v>
      </c>
      <c r="CD162" s="53" cm="1">
        <f t="array" aca="1" ref="CD162" ca="1">CA162*CELL("contents",$Q162)</f>
        <v>0</v>
      </c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>
        <f t="shared" si="228"/>
        <v>0</v>
      </c>
      <c r="CR162" s="51">
        <f t="shared" si="229"/>
        <v>0</v>
      </c>
      <c r="CS162" s="53">
        <f>IF($G162="Labor Hours",CE162*$K162*(1+$M162)*$ES162,CE162)</f>
        <v>0</v>
      </c>
      <c r="CT162" s="53">
        <f>IF($G162="Labor Hours",CF162*$K162*(1+$M162)*$ES162,CF162)</f>
        <v>0</v>
      </c>
      <c r="CU162" s="53">
        <f>IF($G162="Labor Hours",CG162*$K162*(1+$M162)*$ES162,CG162)</f>
        <v>0</v>
      </c>
      <c r="CV162" s="53">
        <f>IF($G162="Labor Hours",CH162*$K162*(1+$M162)*$ES162,CH162)</f>
        <v>0</v>
      </c>
      <c r="CW162" s="53">
        <f>IF($G162="Labor Hours",CI162*$K162*(1+$M162)*$ES162,CI162)</f>
        <v>0</v>
      </c>
      <c r="CX162" s="53">
        <f>IF($G162="Labor Hours",CJ162*$K162*(1+$M162)*$ES162,CJ162)</f>
        <v>0</v>
      </c>
      <c r="CY162" s="53">
        <f>IF($G162="Labor Hours",CK162*$K162*(1+$M162)*$ES162,CK162)</f>
        <v>0</v>
      </c>
      <c r="CZ162" s="53">
        <f>IF($G162="Labor Hours",CL162*$K162*(1+$M162)*$ES162,CL162)</f>
        <v>0</v>
      </c>
      <c r="DA162" s="53">
        <f>IF($G162="Labor Hours",CM162*$K162*(1+$M162)*$ES162,CM162)</f>
        <v>0</v>
      </c>
      <c r="DB162" s="53">
        <f>IF($G162="Labor Hours",CN162*$K162*(1+$M162)*$ES162,CN162)</f>
        <v>0</v>
      </c>
      <c r="DC162" s="53">
        <f>IF($G162="Labor Hours",CO162*$K162*(1+$M162)*$ES162,CO162)</f>
        <v>0</v>
      </c>
      <c r="DD162" s="53">
        <f>IF($G162="Labor Hours",CP162*$K162*(1+$M162)*$ES162,CP162)</f>
        <v>0</v>
      </c>
      <c r="DE162" s="10">
        <f t="shared" si="230"/>
        <v>0</v>
      </c>
      <c r="DF162" s="54">
        <f t="shared" si="231"/>
        <v>0</v>
      </c>
      <c r="DG162" s="10">
        <f t="shared" si="232"/>
        <v>0</v>
      </c>
      <c r="DH162" s="53" cm="1">
        <f t="array" aca="1" ref="DH162" ca="1">DE162*CELL("contents",$Q162)</f>
        <v>0</v>
      </c>
      <c r="DI162" s="53" cm="1">
        <f t="array" aca="1" ref="DI162" ca="1">DF162*CELL("contents",$Q162)</f>
        <v>0</v>
      </c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>
        <f t="shared" si="233"/>
        <v>0</v>
      </c>
      <c r="DW162" s="51">
        <f t="shared" si="234"/>
        <v>0</v>
      </c>
      <c r="DX162" s="53">
        <f>IF($G162="Labor Hours",DJ162*$K162*(1+$M162)*$ET162,DJ162)</f>
        <v>0</v>
      </c>
      <c r="DY162" s="53">
        <f>IF($G162="Labor Hours",DK162*$K162*(1+$M162)*$ET162,DK162)</f>
        <v>0</v>
      </c>
      <c r="DZ162" s="53">
        <f>IF($G162="Labor Hours",DL162*$K162*(1+$M162)*$ET162,DL162)</f>
        <v>0</v>
      </c>
      <c r="EA162" s="53">
        <f>IF($G162="Labor Hours",DM162*$K162*(1+$M162)*$ET162,DM162)</f>
        <v>0</v>
      </c>
      <c r="EB162" s="53">
        <f>IF($G162="Labor Hours",DN162*$K162*(1+$M162)*$ET162,DN162)</f>
        <v>0</v>
      </c>
      <c r="EC162" s="53">
        <f>IF($G162="Labor Hours",DO162*$K162*(1+$M162)*$ET162,DO162)</f>
        <v>0</v>
      </c>
      <c r="ED162" s="53">
        <f>IF($G162="Labor Hours",DP162*$K162*(1+$M162)*$ET162,DP162)</f>
        <v>0</v>
      </c>
      <c r="EE162" s="53">
        <f>IF($G162="Labor Hours",DQ162*$K162*(1+$M162)*$ET162,DQ162)</f>
        <v>0</v>
      </c>
      <c r="EF162" s="53">
        <f>IF($G162="Labor Hours",DR162*$K162*(1+$M162)*$ET162,DR162)</f>
        <v>0</v>
      </c>
      <c r="EG162" s="53">
        <f>IF($G162="Labor Hours",DS162*$K162*(1+$M162)*$ET162,DS162)</f>
        <v>0</v>
      </c>
      <c r="EH162" s="53">
        <f>IF($G162="Labor Hours",DT162*$K162*(1+$M162)*$ET162,DT162)</f>
        <v>0</v>
      </c>
      <c r="EI162" s="53">
        <f>IF($G162="Labor Hours",DU162*$K162*(1+$M162)*$ET162,DU162)</f>
        <v>0</v>
      </c>
      <c r="EJ162" s="10">
        <f t="shared" si="235"/>
        <v>0</v>
      </c>
      <c r="EK162" s="54">
        <f t="shared" si="236"/>
        <v>0</v>
      </c>
      <c r="EL162" s="10">
        <f t="shared" si="237"/>
        <v>0</v>
      </c>
      <c r="EM162" s="53" cm="1">
        <f t="array" aca="1" ref="EM162" ca="1">EJ162*CELL("contents",$Q162)</f>
        <v>0</v>
      </c>
      <c r="EN162" s="53" cm="1">
        <f t="array" aca="1" ref="EN162" ca="1">EK162*CELL("contents",$Q162)</f>
        <v>0</v>
      </c>
      <c r="EO162" s="11">
        <f>AW162+CB162+DG162+EL162</f>
        <v>9397.8000000000011</v>
      </c>
      <c r="EP162" s="2">
        <v>1</v>
      </c>
      <c r="EQ162" s="2">
        <f t="shared" ref="EQ162:ET162" si="255">EP162*1.0215</f>
        <v>1.0215000000000001</v>
      </c>
      <c r="ER162" s="2">
        <f t="shared" si="255"/>
        <v>1.0434622500000001</v>
      </c>
      <c r="ES162" s="2">
        <f t="shared" si="255"/>
        <v>1.0658966883750003</v>
      </c>
      <c r="ET162" s="2">
        <f t="shared" si="255"/>
        <v>1.0888134671750629</v>
      </c>
      <c r="EU162" s="53">
        <f>IF($G162="Labor Hours",$K162*$AG162*EQ162,0)</f>
        <v>9397.8000000000011</v>
      </c>
      <c r="EV162" s="53">
        <f>IF($G162="Labor Hours",$K162*BL162*ER162,0)</f>
        <v>0</v>
      </c>
      <c r="EW162" s="69">
        <f>IF($G162="Labor Hours",$K162*$CQ162*ES162,0)</f>
        <v>0</v>
      </c>
      <c r="EX162" s="69">
        <f>IF($G162="Labor Hours",$K162*$DV162*ET162,0)</f>
        <v>0</v>
      </c>
      <c r="EY162" s="9">
        <f t="shared" si="240"/>
        <v>0</v>
      </c>
      <c r="EZ162" s="9">
        <f t="shared" si="217"/>
        <v>0</v>
      </c>
      <c r="FA162" s="9">
        <f t="shared" si="218"/>
        <v>0</v>
      </c>
      <c r="FB162" s="9">
        <f t="shared" si="219"/>
        <v>0</v>
      </c>
      <c r="FC162" t="s">
        <v>1541</v>
      </c>
    </row>
    <row r="163" spans="1:159" x14ac:dyDescent="0.25">
      <c r="A163" s="2">
        <v>1.2</v>
      </c>
      <c r="B163" s="3" t="s">
        <v>473</v>
      </c>
      <c r="C163" s="4" t="s">
        <v>157</v>
      </c>
      <c r="D163" s="2" t="s">
        <v>474</v>
      </c>
      <c r="E163" s="21" t="s">
        <v>475</v>
      </c>
      <c r="F163" s="2"/>
      <c r="G163" s="4" t="s">
        <v>151</v>
      </c>
      <c r="H163" s="6" t="s">
        <v>163</v>
      </c>
      <c r="I163" s="4" t="s">
        <v>348</v>
      </c>
      <c r="J163" s="7" t="s">
        <v>154</v>
      </c>
      <c r="K163" s="75">
        <v>115</v>
      </c>
      <c r="L163" s="81">
        <v>115</v>
      </c>
      <c r="M163" s="56">
        <v>0</v>
      </c>
      <c r="N163" s="86">
        <v>0</v>
      </c>
      <c r="O163" s="6" t="s">
        <v>155</v>
      </c>
      <c r="P163" s="2" t="s">
        <v>352</v>
      </c>
      <c r="Q163" s="216">
        <f>VLOOKUP(P163,Contingencies!$A$2:$D$7,4,FALSE)</f>
        <v>0.2</v>
      </c>
      <c r="R163" s="53">
        <f>Q163*EO163</f>
        <v>1919.9705400000003</v>
      </c>
      <c r="S163" s="67">
        <f t="shared" si="201"/>
        <v>0</v>
      </c>
      <c r="T163" s="4"/>
      <c r="U163" s="29"/>
      <c r="V163" s="29"/>
      <c r="W163" s="2"/>
      <c r="X163" s="2"/>
      <c r="Y163" s="2"/>
      <c r="Z163" s="2"/>
      <c r="AA163" s="38"/>
      <c r="AB163" s="24"/>
      <c r="AC163" s="2"/>
      <c r="AD163" s="2"/>
      <c r="AE163" s="2"/>
      <c r="AF163" s="2"/>
      <c r="AG163" s="2">
        <f>IF(G163="Labor Hours",SUM(U163:AF163),0)</f>
        <v>0</v>
      </c>
      <c r="AH163" s="51">
        <f t="shared" si="220"/>
        <v>0</v>
      </c>
      <c r="AI163" s="53">
        <f>IF($G163="Labor Hours",U163*$K163*(1+$M163)*$EQ163,U163)</f>
        <v>0</v>
      </c>
      <c r="AJ163" s="53">
        <f>IF($G163="Labor Hours",V163*$K163*(1+$M163)*$EQ163,V163)</f>
        <v>0</v>
      </c>
      <c r="AK163" s="53">
        <f>IF($G163="Labor Hours",W163*$K163*(1+$M163)*$EQ163,W163)</f>
        <v>0</v>
      </c>
      <c r="AL163" s="53">
        <f>IF($G163="Labor Hours",X163*$K163*(1+$M163)*$EQ163,X163)</f>
        <v>0</v>
      </c>
      <c r="AM163" s="53">
        <f>IF($G163="Labor Hours",Y163*$K163*(1+$M163)*$EQ163,Y163)</f>
        <v>0</v>
      </c>
      <c r="AN163" s="53">
        <f>IF($G163="Labor Hours",Z163*$K163*(1+$M163)*$EQ163,Z163)</f>
        <v>0</v>
      </c>
      <c r="AO163" s="53">
        <f>IF($G163="Labor Hours",AA163*$K163*(1+$M163)*$EQ163,AA163)</f>
        <v>0</v>
      </c>
      <c r="AP163" s="53">
        <f>IF($G163="Labor Hours",AB163*$K163*(1+$M163)*$EQ163,AB163)</f>
        <v>0</v>
      </c>
      <c r="AQ163" s="53">
        <f>IF($G163="Labor Hours",AC163*$K163*(1+$M163)*$EQ163,AC163)</f>
        <v>0</v>
      </c>
      <c r="AR163" s="53">
        <f>IF($G163="Labor Hours",AD163*$K163*(1+$M163)*$EQ163,AD163)</f>
        <v>0</v>
      </c>
      <c r="AS163" s="53">
        <f>IF($G163="Labor Hours",AE163*$K163*(1+$M163)*$EQ163,AE163)</f>
        <v>0</v>
      </c>
      <c r="AT163" s="53">
        <f>IF($G163="Labor Hours",AF163*$K163*(1+$M163)*$EQ163,AF163)</f>
        <v>0</v>
      </c>
      <c r="AU163" s="10">
        <f t="shared" si="221"/>
        <v>0</v>
      </c>
      <c r="AV163" s="54">
        <f>IF(G163="CapEx",0,AU163*N163)</f>
        <v>0</v>
      </c>
      <c r="AW163" s="10">
        <f t="shared" si="222"/>
        <v>0</v>
      </c>
      <c r="AX163" s="53" cm="1">
        <f t="array" aca="1" ref="AX163" ca="1">AU163*CELL("contents",$Q163)</f>
        <v>0</v>
      </c>
      <c r="AY163" s="53" cm="1">
        <f t="array" aca="1" ref="AY163" ca="1">AV163*CELL("contents",$Q163)</f>
        <v>0</v>
      </c>
      <c r="AZ163" s="2"/>
      <c r="BA163" s="2"/>
      <c r="BB163" s="2"/>
      <c r="BC163" s="2"/>
      <c r="BD163" s="2"/>
      <c r="BE163" s="2"/>
      <c r="BF163" s="37">
        <v>80</v>
      </c>
      <c r="BG163" s="2"/>
      <c r="BH163" s="2"/>
      <c r="BI163" s="2"/>
      <c r="BJ163" s="2"/>
      <c r="BK163" s="2"/>
      <c r="BL163" s="2">
        <f t="shared" si="223"/>
        <v>80</v>
      </c>
      <c r="BM163" s="51">
        <f t="shared" si="224"/>
        <v>0.53333333333333333</v>
      </c>
      <c r="BN163" s="53">
        <f>IF($G163="Labor Hours",AZ163*$K163*(1+$M163)*$ER163,AZ163)</f>
        <v>0</v>
      </c>
      <c r="BO163" s="53">
        <f>IF($G163="Labor Hours",BA163*$K163*(1+$M163)*$ER163,BA163)</f>
        <v>0</v>
      </c>
      <c r="BP163" s="53">
        <f>IF($G163="Labor Hours",BB163*$K163*(1+$M163)*$ER163,BB163)</f>
        <v>0</v>
      </c>
      <c r="BQ163" s="53">
        <f>IF($G163="Labor Hours",BC163*$K163*(1+$M163)*$ER163,BC163)</f>
        <v>0</v>
      </c>
      <c r="BR163" s="53">
        <f>IF($G163="Labor Hours",BD163*$K163*(1+$M163)*$ER163,BD163)</f>
        <v>0</v>
      </c>
      <c r="BS163" s="53">
        <f>IF($G163="Labor Hours",BE163*$K163*(1+$M163)*$ER163,BE163)</f>
        <v>0</v>
      </c>
      <c r="BT163" s="53">
        <f>IF($G163="Labor Hours",BF163*$K163*(1+$M163)*$ER163,BF163)</f>
        <v>9599.8527000000013</v>
      </c>
      <c r="BU163" s="53">
        <f>IF($G163="Labor Hours",BG163*$K163*(1+$M163)*$ER163,BG163)</f>
        <v>0</v>
      </c>
      <c r="BV163" s="53">
        <f>IF($G163="Labor Hours",BH163*$K163*(1+$M163)*$ER163,BH163)</f>
        <v>0</v>
      </c>
      <c r="BW163" s="53">
        <f>IF($G163="Labor Hours",BI163*$K163*(1+$M163)*$ER163,BI163)</f>
        <v>0</v>
      </c>
      <c r="BX163" s="53">
        <f>IF($G163="Labor Hours",BJ163*$K163*(1+$M163)*$ER163,BJ163)</f>
        <v>0</v>
      </c>
      <c r="BY163" s="53">
        <f>IF($G163="Labor Hours",BK163*$K163*(1+$M163)*$ER163,BK163)</f>
        <v>0</v>
      </c>
      <c r="BZ163" s="10">
        <f t="shared" si="225"/>
        <v>9599.8527000000013</v>
      </c>
      <c r="CA163" s="54">
        <f t="shared" si="226"/>
        <v>0</v>
      </c>
      <c r="CB163" s="10">
        <f t="shared" si="227"/>
        <v>9599.8527000000013</v>
      </c>
      <c r="CC163" s="53" cm="1">
        <f t="array" aca="1" ref="CC163" ca="1">BZ163*CELL("contents",$Q163)</f>
        <v>1919.9705400000003</v>
      </c>
      <c r="CD163" s="53" cm="1">
        <f t="array" aca="1" ref="CD163" ca="1">CA163*CELL("contents",$Q163)</f>
        <v>0</v>
      </c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>
        <f t="shared" si="228"/>
        <v>0</v>
      </c>
      <c r="CR163" s="51">
        <f t="shared" si="229"/>
        <v>0</v>
      </c>
      <c r="CS163" s="53">
        <f>IF($G163="Labor Hours",CE163*$K163*(1+$M163)*$ES163,CE163)</f>
        <v>0</v>
      </c>
      <c r="CT163" s="53">
        <f>IF($G163="Labor Hours",CF163*$K163*(1+$M163)*$ES163,CF163)</f>
        <v>0</v>
      </c>
      <c r="CU163" s="53">
        <f>IF($G163="Labor Hours",CG163*$K163*(1+$M163)*$ES163,CG163)</f>
        <v>0</v>
      </c>
      <c r="CV163" s="53">
        <f>IF($G163="Labor Hours",CH163*$K163*(1+$M163)*$ES163,CH163)</f>
        <v>0</v>
      </c>
      <c r="CW163" s="53">
        <f>IF($G163="Labor Hours",CI163*$K163*(1+$M163)*$ES163,CI163)</f>
        <v>0</v>
      </c>
      <c r="CX163" s="53">
        <f>IF($G163="Labor Hours",CJ163*$K163*(1+$M163)*$ES163,CJ163)</f>
        <v>0</v>
      </c>
      <c r="CY163" s="53">
        <f>IF($G163="Labor Hours",CK163*$K163*(1+$M163)*$ES163,CK163)</f>
        <v>0</v>
      </c>
      <c r="CZ163" s="53">
        <f>IF($G163="Labor Hours",CL163*$K163*(1+$M163)*$ES163,CL163)</f>
        <v>0</v>
      </c>
      <c r="DA163" s="53">
        <f>IF($G163="Labor Hours",CM163*$K163*(1+$M163)*$ES163,CM163)</f>
        <v>0</v>
      </c>
      <c r="DB163" s="53">
        <f>IF($G163="Labor Hours",CN163*$K163*(1+$M163)*$ES163,CN163)</f>
        <v>0</v>
      </c>
      <c r="DC163" s="53">
        <f>IF($G163="Labor Hours",CO163*$K163*(1+$M163)*$ES163,CO163)</f>
        <v>0</v>
      </c>
      <c r="DD163" s="53">
        <f>IF($G163="Labor Hours",CP163*$K163*(1+$M163)*$ES163,CP163)</f>
        <v>0</v>
      </c>
      <c r="DE163" s="10">
        <f t="shared" si="230"/>
        <v>0</v>
      </c>
      <c r="DF163" s="54">
        <f t="shared" si="231"/>
        <v>0</v>
      </c>
      <c r="DG163" s="10">
        <f t="shared" si="232"/>
        <v>0</v>
      </c>
      <c r="DH163" s="53" cm="1">
        <f t="array" aca="1" ref="DH163" ca="1">DE163*CELL("contents",$Q163)</f>
        <v>0</v>
      </c>
      <c r="DI163" s="53" cm="1">
        <f t="array" aca="1" ref="DI163" ca="1">DF163*CELL("contents",$Q163)</f>
        <v>0</v>
      </c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>
        <f t="shared" si="233"/>
        <v>0</v>
      </c>
      <c r="DW163" s="51">
        <f t="shared" si="234"/>
        <v>0</v>
      </c>
      <c r="DX163" s="53">
        <f>IF($G163="Labor Hours",DJ163*$K163*(1+$M163)*$ET163,DJ163)</f>
        <v>0</v>
      </c>
      <c r="DY163" s="53">
        <f>IF($G163="Labor Hours",DK163*$K163*(1+$M163)*$ET163,DK163)</f>
        <v>0</v>
      </c>
      <c r="DZ163" s="53">
        <f>IF($G163="Labor Hours",DL163*$K163*(1+$M163)*$ET163,DL163)</f>
        <v>0</v>
      </c>
      <c r="EA163" s="53">
        <f>IF($G163="Labor Hours",DM163*$K163*(1+$M163)*$ET163,DM163)</f>
        <v>0</v>
      </c>
      <c r="EB163" s="53">
        <f>IF($G163="Labor Hours",DN163*$K163*(1+$M163)*$ET163,DN163)</f>
        <v>0</v>
      </c>
      <c r="EC163" s="53">
        <f>IF($G163="Labor Hours",DO163*$K163*(1+$M163)*$ET163,DO163)</f>
        <v>0</v>
      </c>
      <c r="ED163" s="53">
        <f>IF($G163="Labor Hours",DP163*$K163*(1+$M163)*$ET163,DP163)</f>
        <v>0</v>
      </c>
      <c r="EE163" s="53">
        <f>IF($G163="Labor Hours",DQ163*$K163*(1+$M163)*$ET163,DQ163)</f>
        <v>0</v>
      </c>
      <c r="EF163" s="53">
        <f>IF($G163="Labor Hours",DR163*$K163*(1+$M163)*$ET163,DR163)</f>
        <v>0</v>
      </c>
      <c r="EG163" s="53">
        <f>IF($G163="Labor Hours",DS163*$K163*(1+$M163)*$ET163,DS163)</f>
        <v>0</v>
      </c>
      <c r="EH163" s="53">
        <f>IF($G163="Labor Hours",DT163*$K163*(1+$M163)*$ET163,DT163)</f>
        <v>0</v>
      </c>
      <c r="EI163" s="53">
        <f>IF($G163="Labor Hours",DU163*$K163*(1+$M163)*$ET163,DU163)</f>
        <v>0</v>
      </c>
      <c r="EJ163" s="10">
        <f t="shared" si="235"/>
        <v>0</v>
      </c>
      <c r="EK163" s="54">
        <f t="shared" si="236"/>
        <v>0</v>
      </c>
      <c r="EL163" s="10">
        <f t="shared" si="237"/>
        <v>0</v>
      </c>
      <c r="EM163" s="53" cm="1">
        <f t="array" aca="1" ref="EM163" ca="1">EJ163*CELL("contents",$Q163)</f>
        <v>0</v>
      </c>
      <c r="EN163" s="53" cm="1">
        <f t="array" aca="1" ref="EN163" ca="1">EK163*CELL("contents",$Q163)</f>
        <v>0</v>
      </c>
      <c r="EO163" s="11">
        <f>AW163+CB163+DG163+EL163</f>
        <v>9599.8527000000013</v>
      </c>
      <c r="EP163" s="2">
        <v>1</v>
      </c>
      <c r="EQ163" s="2">
        <f t="shared" ref="EQ163:ET163" si="256">EP163*1.0215</f>
        <v>1.0215000000000001</v>
      </c>
      <c r="ER163" s="2">
        <f t="shared" si="256"/>
        <v>1.0434622500000001</v>
      </c>
      <c r="ES163" s="2">
        <f t="shared" si="256"/>
        <v>1.0658966883750003</v>
      </c>
      <c r="ET163" s="2">
        <f t="shared" si="256"/>
        <v>1.0888134671750629</v>
      </c>
      <c r="EU163" s="53">
        <f>IF($G163="Labor Hours",$K163*$AG163*EQ163,0)</f>
        <v>0</v>
      </c>
      <c r="EV163" s="53">
        <f>IF($G163="Labor Hours",$K163*BL163*ER163,0)</f>
        <v>9599.8527000000013</v>
      </c>
      <c r="EW163" s="69">
        <f>IF($G163="Labor Hours",$K163*$CQ163*ES163,0)</f>
        <v>0</v>
      </c>
      <c r="EX163" s="69">
        <f>IF($G163="Labor Hours",$K163*$DV163*ET163,0)</f>
        <v>0</v>
      </c>
      <c r="EY163" s="9">
        <f t="shared" si="240"/>
        <v>0</v>
      </c>
      <c r="EZ163" s="9">
        <f t="shared" si="217"/>
        <v>0</v>
      </c>
      <c r="FA163" s="9">
        <f t="shared" si="218"/>
        <v>0</v>
      </c>
      <c r="FB163" s="9">
        <f t="shared" si="219"/>
        <v>0</v>
      </c>
      <c r="FC163" t="s">
        <v>1541</v>
      </c>
    </row>
    <row r="164" spans="1:159" ht="25.5" x14ac:dyDescent="0.25">
      <c r="A164" s="2">
        <v>1.2</v>
      </c>
      <c r="B164" s="3" t="s">
        <v>476</v>
      </c>
      <c r="C164" s="4" t="s">
        <v>157</v>
      </c>
      <c r="D164" s="2" t="s">
        <v>465</v>
      </c>
      <c r="E164" s="21" t="s">
        <v>477</v>
      </c>
      <c r="F164" s="2"/>
      <c r="G164" s="4" t="s">
        <v>151</v>
      </c>
      <c r="H164" s="6" t="s">
        <v>163</v>
      </c>
      <c r="I164" s="4" t="s">
        <v>348</v>
      </c>
      <c r="J164" s="7" t="s">
        <v>154</v>
      </c>
      <c r="K164" s="75">
        <v>115</v>
      </c>
      <c r="L164" s="81">
        <v>115</v>
      </c>
      <c r="M164" s="56">
        <v>0</v>
      </c>
      <c r="N164" s="86">
        <v>0</v>
      </c>
      <c r="O164" s="6" t="s">
        <v>155</v>
      </c>
      <c r="P164" s="2" t="s">
        <v>352</v>
      </c>
      <c r="Q164" s="216">
        <f>VLOOKUP(P164,Contingencies!$A$2:$D$7,4,FALSE)</f>
        <v>0.2</v>
      </c>
      <c r="R164" s="53">
        <f>Q164*EO164</f>
        <v>187.95600000000002</v>
      </c>
      <c r="S164" s="67">
        <f t="shared" si="201"/>
        <v>0</v>
      </c>
      <c r="T164" s="4"/>
      <c r="U164" s="29"/>
      <c r="V164" s="29"/>
      <c r="W164" s="2"/>
      <c r="X164" s="2"/>
      <c r="Y164" s="2"/>
      <c r="Z164" s="2"/>
      <c r="AA164" s="2"/>
      <c r="AB164" s="37">
        <v>8</v>
      </c>
      <c r="AC164" s="2"/>
      <c r="AD164" s="2"/>
      <c r="AE164" s="2"/>
      <c r="AF164" s="2"/>
      <c r="AG164" s="2">
        <f>IF(G164="Labor Hours",SUM(U164:AF164),0)</f>
        <v>8</v>
      </c>
      <c r="AH164" s="51">
        <f t="shared" si="220"/>
        <v>5.333333333333333E-2</v>
      </c>
      <c r="AI164" s="53">
        <f>IF($G164="Labor Hours",U164*$K164*(1+$M164)*$EQ164,U164)</f>
        <v>0</v>
      </c>
      <c r="AJ164" s="53">
        <f>IF($G164="Labor Hours",V164*$K164*(1+$M164)*$EQ164,V164)</f>
        <v>0</v>
      </c>
      <c r="AK164" s="53">
        <f>IF($G164="Labor Hours",W164*$K164*(1+$M164)*$EQ164,W164)</f>
        <v>0</v>
      </c>
      <c r="AL164" s="53">
        <f>IF($G164="Labor Hours",X164*$K164*(1+$M164)*$EQ164,X164)</f>
        <v>0</v>
      </c>
      <c r="AM164" s="53">
        <f>IF($G164="Labor Hours",Y164*$K164*(1+$M164)*$EQ164,Y164)</f>
        <v>0</v>
      </c>
      <c r="AN164" s="53">
        <f>IF($G164="Labor Hours",Z164*$K164*(1+$M164)*$EQ164,Z164)</f>
        <v>0</v>
      </c>
      <c r="AO164" s="53">
        <f>IF($G164="Labor Hours",AA164*$K164*(1+$M164)*$EQ164,AA164)</f>
        <v>0</v>
      </c>
      <c r="AP164" s="53">
        <f>IF($G164="Labor Hours",AB164*$K164*(1+$M164)*$EQ164,AB164)</f>
        <v>939.78000000000009</v>
      </c>
      <c r="AQ164" s="53">
        <f>IF($G164="Labor Hours",AC164*$K164*(1+$M164)*$EQ164,AC164)</f>
        <v>0</v>
      </c>
      <c r="AR164" s="53">
        <f>IF($G164="Labor Hours",AD164*$K164*(1+$M164)*$EQ164,AD164)</f>
        <v>0</v>
      </c>
      <c r="AS164" s="53">
        <f>IF($G164="Labor Hours",AE164*$K164*(1+$M164)*$EQ164,AE164)</f>
        <v>0</v>
      </c>
      <c r="AT164" s="53">
        <f>IF($G164="Labor Hours",AF164*$K164*(1+$M164)*$EQ164,AF164)</f>
        <v>0</v>
      </c>
      <c r="AU164" s="10">
        <f t="shared" si="221"/>
        <v>939.78000000000009</v>
      </c>
      <c r="AV164" s="54">
        <f>IF(G164="CapEx",0,AU164*N164)</f>
        <v>0</v>
      </c>
      <c r="AW164" s="10">
        <f t="shared" si="222"/>
        <v>939.78000000000009</v>
      </c>
      <c r="AX164" s="53" cm="1">
        <f t="array" aca="1" ref="AX164" ca="1">AU164*CELL("contents",$Q164)</f>
        <v>187.95600000000002</v>
      </c>
      <c r="AY164" s="53" cm="1">
        <f t="array" aca="1" ref="AY164" ca="1">AV164*CELL("contents",$Q164)</f>
        <v>0</v>
      </c>
      <c r="AZ164" s="2"/>
      <c r="BA164" s="2"/>
      <c r="BB164" s="2"/>
      <c r="BC164" s="2"/>
      <c r="BD164" s="2"/>
      <c r="BE164" s="2"/>
      <c r="BF164" s="38"/>
      <c r="BG164" s="2"/>
      <c r="BH164" s="2"/>
      <c r="BI164" s="2"/>
      <c r="BJ164" s="2"/>
      <c r="BK164" s="2"/>
      <c r="BL164" s="2">
        <f t="shared" si="223"/>
        <v>0</v>
      </c>
      <c r="BM164" s="51">
        <f t="shared" si="224"/>
        <v>0</v>
      </c>
      <c r="BN164" s="53">
        <f>IF($G164="Labor Hours",AZ164*$K164*(1+$M164)*$ER164,AZ164)</f>
        <v>0</v>
      </c>
      <c r="BO164" s="53">
        <f>IF($G164="Labor Hours",BA164*$K164*(1+$M164)*$ER164,BA164)</f>
        <v>0</v>
      </c>
      <c r="BP164" s="53">
        <f>IF($G164="Labor Hours",BB164*$K164*(1+$M164)*$ER164,BB164)</f>
        <v>0</v>
      </c>
      <c r="BQ164" s="53">
        <f>IF($G164="Labor Hours",BC164*$K164*(1+$M164)*$ER164,BC164)</f>
        <v>0</v>
      </c>
      <c r="BR164" s="53">
        <f>IF($G164="Labor Hours",BD164*$K164*(1+$M164)*$ER164,BD164)</f>
        <v>0</v>
      </c>
      <c r="BS164" s="53">
        <f>IF($G164="Labor Hours",BE164*$K164*(1+$M164)*$ER164,BE164)</f>
        <v>0</v>
      </c>
      <c r="BT164" s="53">
        <f>IF($G164="Labor Hours",BF164*$K164*(1+$M164)*$ER164,BF164)</f>
        <v>0</v>
      </c>
      <c r="BU164" s="53">
        <f>IF($G164="Labor Hours",BG164*$K164*(1+$M164)*$ER164,BG164)</f>
        <v>0</v>
      </c>
      <c r="BV164" s="53">
        <f>IF($G164="Labor Hours",BH164*$K164*(1+$M164)*$ER164,BH164)</f>
        <v>0</v>
      </c>
      <c r="BW164" s="53">
        <f>IF($G164="Labor Hours",BI164*$K164*(1+$M164)*$ER164,BI164)</f>
        <v>0</v>
      </c>
      <c r="BX164" s="53">
        <f>IF($G164="Labor Hours",BJ164*$K164*(1+$M164)*$ER164,BJ164)</f>
        <v>0</v>
      </c>
      <c r="BY164" s="53">
        <f>IF($G164="Labor Hours",BK164*$K164*(1+$M164)*$ER164,BK164)</f>
        <v>0</v>
      </c>
      <c r="BZ164" s="10">
        <f t="shared" si="225"/>
        <v>0</v>
      </c>
      <c r="CA164" s="54">
        <f t="shared" si="226"/>
        <v>0</v>
      </c>
      <c r="CB164" s="10">
        <f t="shared" si="227"/>
        <v>0</v>
      </c>
      <c r="CC164" s="53" cm="1">
        <f t="array" aca="1" ref="CC164" ca="1">BZ164*CELL("contents",$Q164)</f>
        <v>0</v>
      </c>
      <c r="CD164" s="53" cm="1">
        <f t="array" aca="1" ref="CD164" ca="1">CA164*CELL("contents",$Q164)</f>
        <v>0</v>
      </c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>
        <f t="shared" si="228"/>
        <v>0</v>
      </c>
      <c r="CR164" s="51">
        <f t="shared" si="229"/>
        <v>0</v>
      </c>
      <c r="CS164" s="53">
        <f>IF($G164="Labor Hours",CE164*$K164*(1+$M164)*$ES164,CE164)</f>
        <v>0</v>
      </c>
      <c r="CT164" s="53">
        <f>IF($G164="Labor Hours",CF164*$K164*(1+$M164)*$ES164,CF164)</f>
        <v>0</v>
      </c>
      <c r="CU164" s="53">
        <f>IF($G164="Labor Hours",CG164*$K164*(1+$M164)*$ES164,CG164)</f>
        <v>0</v>
      </c>
      <c r="CV164" s="53">
        <f>IF($G164="Labor Hours",CH164*$K164*(1+$M164)*$ES164,CH164)</f>
        <v>0</v>
      </c>
      <c r="CW164" s="53">
        <f>IF($G164="Labor Hours",CI164*$K164*(1+$M164)*$ES164,CI164)</f>
        <v>0</v>
      </c>
      <c r="CX164" s="53">
        <f>IF($G164="Labor Hours",CJ164*$K164*(1+$M164)*$ES164,CJ164)</f>
        <v>0</v>
      </c>
      <c r="CY164" s="53">
        <f>IF($G164="Labor Hours",CK164*$K164*(1+$M164)*$ES164,CK164)</f>
        <v>0</v>
      </c>
      <c r="CZ164" s="53">
        <f>IF($G164="Labor Hours",CL164*$K164*(1+$M164)*$ES164,CL164)</f>
        <v>0</v>
      </c>
      <c r="DA164" s="53">
        <f>IF($G164="Labor Hours",CM164*$K164*(1+$M164)*$ES164,CM164)</f>
        <v>0</v>
      </c>
      <c r="DB164" s="53">
        <f>IF($G164="Labor Hours",CN164*$K164*(1+$M164)*$ES164,CN164)</f>
        <v>0</v>
      </c>
      <c r="DC164" s="53">
        <f>IF($G164="Labor Hours",CO164*$K164*(1+$M164)*$ES164,CO164)</f>
        <v>0</v>
      </c>
      <c r="DD164" s="53">
        <f>IF($G164="Labor Hours",CP164*$K164*(1+$M164)*$ES164,CP164)</f>
        <v>0</v>
      </c>
      <c r="DE164" s="10">
        <f t="shared" si="230"/>
        <v>0</v>
      </c>
      <c r="DF164" s="54">
        <f t="shared" si="231"/>
        <v>0</v>
      </c>
      <c r="DG164" s="10">
        <f t="shared" si="232"/>
        <v>0</v>
      </c>
      <c r="DH164" s="53" cm="1">
        <f t="array" aca="1" ref="DH164" ca="1">DE164*CELL("contents",$Q164)</f>
        <v>0</v>
      </c>
      <c r="DI164" s="53" cm="1">
        <f t="array" aca="1" ref="DI164" ca="1">DF164*CELL("contents",$Q164)</f>
        <v>0</v>
      </c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>
        <f t="shared" si="233"/>
        <v>0</v>
      </c>
      <c r="DW164" s="51">
        <f t="shared" si="234"/>
        <v>0</v>
      </c>
      <c r="DX164" s="53">
        <f>IF($G164="Labor Hours",DJ164*$K164*(1+$M164)*$ET164,DJ164)</f>
        <v>0</v>
      </c>
      <c r="DY164" s="53">
        <f>IF($G164="Labor Hours",DK164*$K164*(1+$M164)*$ET164,DK164)</f>
        <v>0</v>
      </c>
      <c r="DZ164" s="53">
        <f>IF($G164="Labor Hours",DL164*$K164*(1+$M164)*$ET164,DL164)</f>
        <v>0</v>
      </c>
      <c r="EA164" s="53">
        <f>IF($G164="Labor Hours",DM164*$K164*(1+$M164)*$ET164,DM164)</f>
        <v>0</v>
      </c>
      <c r="EB164" s="53">
        <f>IF($G164="Labor Hours",DN164*$K164*(1+$M164)*$ET164,DN164)</f>
        <v>0</v>
      </c>
      <c r="EC164" s="53">
        <f>IF($G164="Labor Hours",DO164*$K164*(1+$M164)*$ET164,DO164)</f>
        <v>0</v>
      </c>
      <c r="ED164" s="53">
        <f>IF($G164="Labor Hours",DP164*$K164*(1+$M164)*$ET164,DP164)</f>
        <v>0</v>
      </c>
      <c r="EE164" s="53">
        <f>IF($G164="Labor Hours",DQ164*$K164*(1+$M164)*$ET164,DQ164)</f>
        <v>0</v>
      </c>
      <c r="EF164" s="53">
        <f>IF($G164="Labor Hours",DR164*$K164*(1+$M164)*$ET164,DR164)</f>
        <v>0</v>
      </c>
      <c r="EG164" s="53">
        <f>IF($G164="Labor Hours",DS164*$K164*(1+$M164)*$ET164,DS164)</f>
        <v>0</v>
      </c>
      <c r="EH164" s="53">
        <f>IF($G164="Labor Hours",DT164*$K164*(1+$M164)*$ET164,DT164)</f>
        <v>0</v>
      </c>
      <c r="EI164" s="53">
        <f>IF($G164="Labor Hours",DU164*$K164*(1+$M164)*$ET164,DU164)</f>
        <v>0</v>
      </c>
      <c r="EJ164" s="10">
        <f t="shared" si="235"/>
        <v>0</v>
      </c>
      <c r="EK164" s="54">
        <f t="shared" si="236"/>
        <v>0</v>
      </c>
      <c r="EL164" s="10">
        <f t="shared" si="237"/>
        <v>0</v>
      </c>
      <c r="EM164" s="53" cm="1">
        <f t="array" aca="1" ref="EM164" ca="1">EJ164*CELL("contents",$Q164)</f>
        <v>0</v>
      </c>
      <c r="EN164" s="53" cm="1">
        <f t="array" aca="1" ref="EN164" ca="1">EK164*CELL("contents",$Q164)</f>
        <v>0</v>
      </c>
      <c r="EO164" s="11">
        <f>AW164+CB164+DG164+EL164</f>
        <v>939.78000000000009</v>
      </c>
      <c r="EP164" s="2">
        <v>1</v>
      </c>
      <c r="EQ164" s="2">
        <f t="shared" ref="EQ164:ET164" si="257">EP164*1.0215</f>
        <v>1.0215000000000001</v>
      </c>
      <c r="ER164" s="2">
        <f t="shared" si="257"/>
        <v>1.0434622500000001</v>
      </c>
      <c r="ES164" s="2">
        <f t="shared" si="257"/>
        <v>1.0658966883750003</v>
      </c>
      <c r="ET164" s="2">
        <f t="shared" si="257"/>
        <v>1.0888134671750629</v>
      </c>
      <c r="EU164" s="53">
        <f>IF($G164="Labor Hours",$K164*$AG164*EQ164,0)</f>
        <v>939.78000000000009</v>
      </c>
      <c r="EV164" s="53">
        <f>IF($G164="Labor Hours",$K164*BL164*ER164,0)</f>
        <v>0</v>
      </c>
      <c r="EW164" s="69">
        <f>IF($G164="Labor Hours",$K164*$CQ164*ES164,0)</f>
        <v>0</v>
      </c>
      <c r="EX164" s="69">
        <f>IF($G164="Labor Hours",$K164*$DV164*ET164,0)</f>
        <v>0</v>
      </c>
      <c r="EY164" s="9">
        <f t="shared" si="240"/>
        <v>0</v>
      </c>
      <c r="EZ164" s="9">
        <f t="shared" si="217"/>
        <v>0</v>
      </c>
      <c r="FA164" s="9">
        <f t="shared" si="218"/>
        <v>0</v>
      </c>
      <c r="FB164" s="9">
        <f t="shared" si="219"/>
        <v>0</v>
      </c>
      <c r="FC164" t="s">
        <v>1541</v>
      </c>
    </row>
    <row r="165" spans="1:159" ht="25.5" x14ac:dyDescent="0.25">
      <c r="A165" s="2">
        <v>1.2</v>
      </c>
      <c r="B165" s="3" t="s">
        <v>478</v>
      </c>
      <c r="C165" s="4" t="s">
        <v>157</v>
      </c>
      <c r="D165" s="2" t="s">
        <v>468</v>
      </c>
      <c r="E165" s="21" t="s">
        <v>479</v>
      </c>
      <c r="F165" s="2"/>
      <c r="G165" s="4" t="s">
        <v>151</v>
      </c>
      <c r="H165" s="6" t="s">
        <v>163</v>
      </c>
      <c r="I165" s="4" t="s">
        <v>348</v>
      </c>
      <c r="J165" s="7" t="s">
        <v>154</v>
      </c>
      <c r="K165" s="75">
        <v>115</v>
      </c>
      <c r="L165" s="81">
        <v>115</v>
      </c>
      <c r="M165" s="56">
        <v>0</v>
      </c>
      <c r="N165" s="86">
        <v>0</v>
      </c>
      <c r="O165" s="6" t="s">
        <v>155</v>
      </c>
      <c r="P165" s="2" t="s">
        <v>352</v>
      </c>
      <c r="Q165" s="216">
        <f>VLOOKUP(P165,Contingencies!$A$2:$D$7,4,FALSE)</f>
        <v>0.2</v>
      </c>
      <c r="R165" s="53">
        <f>Q165*EO165</f>
        <v>191.99705400000005</v>
      </c>
      <c r="S165" s="67">
        <f t="shared" si="201"/>
        <v>0</v>
      </c>
      <c r="T165" s="4"/>
      <c r="U165" s="29"/>
      <c r="V165" s="29"/>
      <c r="W165" s="2"/>
      <c r="X165" s="2"/>
      <c r="Y165" s="2"/>
      <c r="Z165" s="2"/>
      <c r="AA165" s="38"/>
      <c r="AB165" s="24"/>
      <c r="AC165" s="2"/>
      <c r="AD165" s="2"/>
      <c r="AE165" s="2"/>
      <c r="AF165" s="2"/>
      <c r="AG165" s="2">
        <f>IF(G165="Labor Hours",SUM(U165:AF165),0)</f>
        <v>0</v>
      </c>
      <c r="AH165" s="51">
        <f t="shared" si="220"/>
        <v>0</v>
      </c>
      <c r="AI165" s="53">
        <f>IF($G165="Labor Hours",U165*$K165*(1+$M165)*$EQ165,U165)</f>
        <v>0</v>
      </c>
      <c r="AJ165" s="53">
        <f>IF($G165="Labor Hours",V165*$K165*(1+$M165)*$EQ165,V165)</f>
        <v>0</v>
      </c>
      <c r="AK165" s="53">
        <f>IF($G165="Labor Hours",W165*$K165*(1+$M165)*$EQ165,W165)</f>
        <v>0</v>
      </c>
      <c r="AL165" s="53">
        <f>IF($G165="Labor Hours",X165*$K165*(1+$M165)*$EQ165,X165)</f>
        <v>0</v>
      </c>
      <c r="AM165" s="53">
        <f>IF($G165="Labor Hours",Y165*$K165*(1+$M165)*$EQ165,Y165)</f>
        <v>0</v>
      </c>
      <c r="AN165" s="53">
        <f>IF($G165="Labor Hours",Z165*$K165*(1+$M165)*$EQ165,Z165)</f>
        <v>0</v>
      </c>
      <c r="AO165" s="53">
        <f>IF($G165="Labor Hours",AA165*$K165*(1+$M165)*$EQ165,AA165)</f>
        <v>0</v>
      </c>
      <c r="AP165" s="53">
        <f>IF($G165="Labor Hours",AB165*$K165*(1+$M165)*$EQ165,AB165)</f>
        <v>0</v>
      </c>
      <c r="AQ165" s="53">
        <f>IF($G165="Labor Hours",AC165*$K165*(1+$M165)*$EQ165,AC165)</f>
        <v>0</v>
      </c>
      <c r="AR165" s="53">
        <f>IF($G165="Labor Hours",AD165*$K165*(1+$M165)*$EQ165,AD165)</f>
        <v>0</v>
      </c>
      <c r="AS165" s="53">
        <f>IF($G165="Labor Hours",AE165*$K165*(1+$M165)*$EQ165,AE165)</f>
        <v>0</v>
      </c>
      <c r="AT165" s="53">
        <f>IF($G165="Labor Hours",AF165*$K165*(1+$M165)*$EQ165,AF165)</f>
        <v>0</v>
      </c>
      <c r="AU165" s="10">
        <f t="shared" si="221"/>
        <v>0</v>
      </c>
      <c r="AV165" s="54">
        <f>IF(G165="CapEx",0,AU165*N165)</f>
        <v>0</v>
      </c>
      <c r="AW165" s="10">
        <f t="shared" si="222"/>
        <v>0</v>
      </c>
      <c r="AX165" s="53" cm="1">
        <f t="array" aca="1" ref="AX165" ca="1">AU165*CELL("contents",$Q165)</f>
        <v>0</v>
      </c>
      <c r="AY165" s="53" cm="1">
        <f t="array" aca="1" ref="AY165" ca="1">AV165*CELL("contents",$Q165)</f>
        <v>0</v>
      </c>
      <c r="AZ165" s="2"/>
      <c r="BA165" s="2"/>
      <c r="BB165" s="2"/>
      <c r="BC165" s="2"/>
      <c r="BD165" s="2"/>
      <c r="BE165" s="2"/>
      <c r="BF165" s="2"/>
      <c r="BG165" s="37">
        <v>8</v>
      </c>
      <c r="BH165" s="2"/>
      <c r="BI165" s="2"/>
      <c r="BJ165" s="2"/>
      <c r="BK165" s="2"/>
      <c r="BL165" s="2">
        <f t="shared" si="223"/>
        <v>8</v>
      </c>
      <c r="BM165" s="51">
        <f t="shared" si="224"/>
        <v>5.333333333333333E-2</v>
      </c>
      <c r="BN165" s="53">
        <f>IF($G165="Labor Hours",AZ165*$K165*(1+$M165)*$ER165,AZ165)</f>
        <v>0</v>
      </c>
      <c r="BO165" s="53">
        <f>IF($G165="Labor Hours",BA165*$K165*(1+$M165)*$ER165,BA165)</f>
        <v>0</v>
      </c>
      <c r="BP165" s="53">
        <f>IF($G165="Labor Hours",BB165*$K165*(1+$M165)*$ER165,BB165)</f>
        <v>0</v>
      </c>
      <c r="BQ165" s="53">
        <f>IF($G165="Labor Hours",BC165*$K165*(1+$M165)*$ER165,BC165)</f>
        <v>0</v>
      </c>
      <c r="BR165" s="53">
        <f>IF($G165="Labor Hours",BD165*$K165*(1+$M165)*$ER165,BD165)</f>
        <v>0</v>
      </c>
      <c r="BS165" s="53">
        <f>IF($G165="Labor Hours",BE165*$K165*(1+$M165)*$ER165,BE165)</f>
        <v>0</v>
      </c>
      <c r="BT165" s="53">
        <f>IF($G165="Labor Hours",BF165*$K165*(1+$M165)*$ER165,BF165)</f>
        <v>0</v>
      </c>
      <c r="BU165" s="53">
        <f>IF($G165="Labor Hours",BG165*$K165*(1+$M165)*$ER165,BG165)</f>
        <v>959.98527000000013</v>
      </c>
      <c r="BV165" s="53">
        <f>IF($G165="Labor Hours",BH165*$K165*(1+$M165)*$ER165,BH165)</f>
        <v>0</v>
      </c>
      <c r="BW165" s="53">
        <f>IF($G165="Labor Hours",BI165*$K165*(1+$M165)*$ER165,BI165)</f>
        <v>0</v>
      </c>
      <c r="BX165" s="53">
        <f>IF($G165="Labor Hours",BJ165*$K165*(1+$M165)*$ER165,BJ165)</f>
        <v>0</v>
      </c>
      <c r="BY165" s="53">
        <f>IF($G165="Labor Hours",BK165*$K165*(1+$M165)*$ER165,BK165)</f>
        <v>0</v>
      </c>
      <c r="BZ165" s="10">
        <f t="shared" si="225"/>
        <v>959.98527000000013</v>
      </c>
      <c r="CA165" s="54">
        <f t="shared" si="226"/>
        <v>0</v>
      </c>
      <c r="CB165" s="10">
        <f t="shared" si="227"/>
        <v>959.98527000000013</v>
      </c>
      <c r="CC165" s="53" cm="1">
        <f t="array" aca="1" ref="CC165" ca="1">BZ165*CELL("contents",$Q165)</f>
        <v>191.99705400000005</v>
      </c>
      <c r="CD165" s="53" cm="1">
        <f t="array" aca="1" ref="CD165" ca="1">CA165*CELL("contents",$Q165)</f>
        <v>0</v>
      </c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>
        <f t="shared" si="228"/>
        <v>0</v>
      </c>
      <c r="CR165" s="51">
        <f t="shared" si="229"/>
        <v>0</v>
      </c>
      <c r="CS165" s="53">
        <f>IF($G165="Labor Hours",CE165*$K165*(1+$M165)*$ES165,CE165)</f>
        <v>0</v>
      </c>
      <c r="CT165" s="53">
        <f>IF($G165="Labor Hours",CF165*$K165*(1+$M165)*$ES165,CF165)</f>
        <v>0</v>
      </c>
      <c r="CU165" s="53">
        <f>IF($G165="Labor Hours",CG165*$K165*(1+$M165)*$ES165,CG165)</f>
        <v>0</v>
      </c>
      <c r="CV165" s="53">
        <f>IF($G165="Labor Hours",CH165*$K165*(1+$M165)*$ES165,CH165)</f>
        <v>0</v>
      </c>
      <c r="CW165" s="53">
        <f>IF($G165="Labor Hours",CI165*$K165*(1+$M165)*$ES165,CI165)</f>
        <v>0</v>
      </c>
      <c r="CX165" s="53">
        <f>IF($G165="Labor Hours",CJ165*$K165*(1+$M165)*$ES165,CJ165)</f>
        <v>0</v>
      </c>
      <c r="CY165" s="53">
        <f>IF($G165="Labor Hours",CK165*$K165*(1+$M165)*$ES165,CK165)</f>
        <v>0</v>
      </c>
      <c r="CZ165" s="53">
        <f>IF($G165="Labor Hours",CL165*$K165*(1+$M165)*$ES165,CL165)</f>
        <v>0</v>
      </c>
      <c r="DA165" s="53">
        <f>IF($G165="Labor Hours",CM165*$K165*(1+$M165)*$ES165,CM165)</f>
        <v>0</v>
      </c>
      <c r="DB165" s="53">
        <f>IF($G165="Labor Hours",CN165*$K165*(1+$M165)*$ES165,CN165)</f>
        <v>0</v>
      </c>
      <c r="DC165" s="53">
        <f>IF($G165="Labor Hours",CO165*$K165*(1+$M165)*$ES165,CO165)</f>
        <v>0</v>
      </c>
      <c r="DD165" s="53">
        <f>IF($G165="Labor Hours",CP165*$K165*(1+$M165)*$ES165,CP165)</f>
        <v>0</v>
      </c>
      <c r="DE165" s="10">
        <f t="shared" si="230"/>
        <v>0</v>
      </c>
      <c r="DF165" s="54">
        <f t="shared" si="231"/>
        <v>0</v>
      </c>
      <c r="DG165" s="10">
        <f t="shared" si="232"/>
        <v>0</v>
      </c>
      <c r="DH165" s="53" cm="1">
        <f t="array" aca="1" ref="DH165" ca="1">DE165*CELL("contents",$Q165)</f>
        <v>0</v>
      </c>
      <c r="DI165" s="53" cm="1">
        <f t="array" aca="1" ref="DI165" ca="1">DF165*CELL("contents",$Q165)</f>
        <v>0</v>
      </c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>
        <f t="shared" si="233"/>
        <v>0</v>
      </c>
      <c r="DW165" s="51">
        <f t="shared" si="234"/>
        <v>0</v>
      </c>
      <c r="DX165" s="53">
        <f>IF($G165="Labor Hours",DJ165*$K165*(1+$M165)*$ET165,DJ165)</f>
        <v>0</v>
      </c>
      <c r="DY165" s="53">
        <f>IF($G165="Labor Hours",DK165*$K165*(1+$M165)*$ET165,DK165)</f>
        <v>0</v>
      </c>
      <c r="DZ165" s="53">
        <f>IF($G165="Labor Hours",DL165*$K165*(1+$M165)*$ET165,DL165)</f>
        <v>0</v>
      </c>
      <c r="EA165" s="53">
        <f>IF($G165="Labor Hours",DM165*$K165*(1+$M165)*$ET165,DM165)</f>
        <v>0</v>
      </c>
      <c r="EB165" s="53">
        <f>IF($G165="Labor Hours",DN165*$K165*(1+$M165)*$ET165,DN165)</f>
        <v>0</v>
      </c>
      <c r="EC165" s="53">
        <f>IF($G165="Labor Hours",DO165*$K165*(1+$M165)*$ET165,DO165)</f>
        <v>0</v>
      </c>
      <c r="ED165" s="53">
        <f>IF($G165="Labor Hours",DP165*$K165*(1+$M165)*$ET165,DP165)</f>
        <v>0</v>
      </c>
      <c r="EE165" s="53">
        <f>IF($G165="Labor Hours",DQ165*$K165*(1+$M165)*$ET165,DQ165)</f>
        <v>0</v>
      </c>
      <c r="EF165" s="53">
        <f>IF($G165="Labor Hours",DR165*$K165*(1+$M165)*$ET165,DR165)</f>
        <v>0</v>
      </c>
      <c r="EG165" s="53">
        <f>IF($G165="Labor Hours",DS165*$K165*(1+$M165)*$ET165,DS165)</f>
        <v>0</v>
      </c>
      <c r="EH165" s="53">
        <f>IF($G165="Labor Hours",DT165*$K165*(1+$M165)*$ET165,DT165)</f>
        <v>0</v>
      </c>
      <c r="EI165" s="53">
        <f>IF($G165="Labor Hours",DU165*$K165*(1+$M165)*$ET165,DU165)</f>
        <v>0</v>
      </c>
      <c r="EJ165" s="10">
        <f t="shared" si="235"/>
        <v>0</v>
      </c>
      <c r="EK165" s="54">
        <f t="shared" si="236"/>
        <v>0</v>
      </c>
      <c r="EL165" s="10">
        <f t="shared" si="237"/>
        <v>0</v>
      </c>
      <c r="EM165" s="53" cm="1">
        <f t="array" aca="1" ref="EM165" ca="1">EJ165*CELL("contents",$Q165)</f>
        <v>0</v>
      </c>
      <c r="EN165" s="53" cm="1">
        <f t="array" aca="1" ref="EN165" ca="1">EK165*CELL("contents",$Q165)</f>
        <v>0</v>
      </c>
      <c r="EO165" s="11">
        <f>AW165+CB165+DG165+EL165</f>
        <v>959.98527000000013</v>
      </c>
      <c r="EP165" s="2">
        <v>1</v>
      </c>
      <c r="EQ165" s="2">
        <f t="shared" ref="EQ165:ET165" si="258">EP165*1.0215</f>
        <v>1.0215000000000001</v>
      </c>
      <c r="ER165" s="2">
        <f t="shared" si="258"/>
        <v>1.0434622500000001</v>
      </c>
      <c r="ES165" s="2">
        <f t="shared" si="258"/>
        <v>1.0658966883750003</v>
      </c>
      <c r="ET165" s="2">
        <f t="shared" si="258"/>
        <v>1.0888134671750629</v>
      </c>
      <c r="EU165" s="53">
        <f>IF($G165="Labor Hours",$K165*$AG165*EQ165,0)</f>
        <v>0</v>
      </c>
      <c r="EV165" s="53">
        <f>IF($G165="Labor Hours",$K165*BL165*ER165,0)</f>
        <v>959.98527000000013</v>
      </c>
      <c r="EW165" s="69">
        <f>IF($G165="Labor Hours",$K165*$CQ165*ES165,0)</f>
        <v>0</v>
      </c>
      <c r="EX165" s="69">
        <f>IF($G165="Labor Hours",$K165*$DV165*ET165,0)</f>
        <v>0</v>
      </c>
      <c r="EY165" s="9">
        <f t="shared" si="240"/>
        <v>0</v>
      </c>
      <c r="EZ165" s="9">
        <f t="shared" si="217"/>
        <v>0</v>
      </c>
      <c r="FA165" s="9">
        <f t="shared" si="218"/>
        <v>0</v>
      </c>
      <c r="FB165" s="9">
        <f t="shared" si="219"/>
        <v>0</v>
      </c>
      <c r="FC165" t="s">
        <v>1541</v>
      </c>
    </row>
    <row r="166" spans="1:159" x14ac:dyDescent="0.25">
      <c r="A166" s="2">
        <v>1.2</v>
      </c>
      <c r="B166" s="3" t="s">
        <v>480</v>
      </c>
      <c r="C166" s="4" t="s">
        <v>157</v>
      </c>
      <c r="D166" s="2" t="s">
        <v>481</v>
      </c>
      <c r="E166" s="21" t="s">
        <v>482</v>
      </c>
      <c r="F166" s="2"/>
      <c r="G166" s="4" t="s">
        <v>151</v>
      </c>
      <c r="H166" s="6" t="s">
        <v>163</v>
      </c>
      <c r="I166" s="4" t="s">
        <v>348</v>
      </c>
      <c r="J166" s="7" t="s">
        <v>154</v>
      </c>
      <c r="K166" s="75">
        <v>115</v>
      </c>
      <c r="L166" s="81">
        <v>115</v>
      </c>
      <c r="M166" s="56">
        <v>0</v>
      </c>
      <c r="N166" s="86">
        <v>0</v>
      </c>
      <c r="O166" s="6" t="s">
        <v>155</v>
      </c>
      <c r="P166" s="2" t="s">
        <v>352</v>
      </c>
      <c r="Q166" s="216">
        <f>VLOOKUP(P166,Contingencies!$A$2:$D$7,4,FALSE)</f>
        <v>0.2</v>
      </c>
      <c r="R166" s="53">
        <f>Q166*EO166</f>
        <v>187.95600000000002</v>
      </c>
      <c r="S166" s="67">
        <f t="shared" si="201"/>
        <v>0</v>
      </c>
      <c r="T166" s="4"/>
      <c r="U166" s="29"/>
      <c r="V166" s="29"/>
      <c r="W166" s="2"/>
      <c r="X166" s="2"/>
      <c r="Y166" s="2"/>
      <c r="Z166" s="2"/>
      <c r="AA166" s="2"/>
      <c r="AB166" s="37">
        <v>8</v>
      </c>
      <c r="AC166" s="2"/>
      <c r="AD166" s="2"/>
      <c r="AE166" s="2"/>
      <c r="AF166" s="2"/>
      <c r="AG166" s="2">
        <f>IF(G166="Labor Hours",SUM(U166:AF166),0)</f>
        <v>8</v>
      </c>
      <c r="AH166" s="51">
        <f t="shared" si="220"/>
        <v>5.333333333333333E-2</v>
      </c>
      <c r="AI166" s="53">
        <f>IF($G166="Labor Hours",U166*$K166*(1+$M166)*$EQ166,U166)</f>
        <v>0</v>
      </c>
      <c r="AJ166" s="53">
        <f>IF($G166="Labor Hours",V166*$K166*(1+$M166)*$EQ166,V166)</f>
        <v>0</v>
      </c>
      <c r="AK166" s="53">
        <f>IF($G166="Labor Hours",W166*$K166*(1+$M166)*$EQ166,W166)</f>
        <v>0</v>
      </c>
      <c r="AL166" s="53">
        <f>IF($G166="Labor Hours",X166*$K166*(1+$M166)*$EQ166,X166)</f>
        <v>0</v>
      </c>
      <c r="AM166" s="53">
        <f>IF($G166="Labor Hours",Y166*$K166*(1+$M166)*$EQ166,Y166)</f>
        <v>0</v>
      </c>
      <c r="AN166" s="53">
        <f>IF($G166="Labor Hours",Z166*$K166*(1+$M166)*$EQ166,Z166)</f>
        <v>0</v>
      </c>
      <c r="AO166" s="53">
        <f>IF($G166="Labor Hours",AA166*$K166*(1+$M166)*$EQ166,AA166)</f>
        <v>0</v>
      </c>
      <c r="AP166" s="53">
        <f>IF($G166="Labor Hours",AB166*$K166*(1+$M166)*$EQ166,AB166)</f>
        <v>939.78000000000009</v>
      </c>
      <c r="AQ166" s="53">
        <f>IF($G166="Labor Hours",AC166*$K166*(1+$M166)*$EQ166,AC166)</f>
        <v>0</v>
      </c>
      <c r="AR166" s="53">
        <f>IF($G166="Labor Hours",AD166*$K166*(1+$M166)*$EQ166,AD166)</f>
        <v>0</v>
      </c>
      <c r="AS166" s="53">
        <f>IF($G166="Labor Hours",AE166*$K166*(1+$M166)*$EQ166,AE166)</f>
        <v>0</v>
      </c>
      <c r="AT166" s="53">
        <f>IF($G166="Labor Hours",AF166*$K166*(1+$M166)*$EQ166,AF166)</f>
        <v>0</v>
      </c>
      <c r="AU166" s="10">
        <f t="shared" si="221"/>
        <v>939.78000000000009</v>
      </c>
      <c r="AV166" s="54">
        <f>IF(G166="CapEx",0,AU166*N166)</f>
        <v>0</v>
      </c>
      <c r="AW166" s="10">
        <f t="shared" si="222"/>
        <v>939.78000000000009</v>
      </c>
      <c r="AX166" s="53" cm="1">
        <f t="array" aca="1" ref="AX166" ca="1">AU166*CELL("contents",$Q166)</f>
        <v>187.95600000000002</v>
      </c>
      <c r="AY166" s="53" cm="1">
        <f t="array" aca="1" ref="AY166" ca="1">AV166*CELL("contents",$Q166)</f>
        <v>0</v>
      </c>
      <c r="AZ166" s="2"/>
      <c r="BA166" s="2"/>
      <c r="BB166" s="2"/>
      <c r="BC166" s="2"/>
      <c r="BD166" s="2"/>
      <c r="BE166" s="2"/>
      <c r="BF166" s="38"/>
      <c r="BG166" s="2"/>
      <c r="BH166" s="2"/>
      <c r="BI166" s="2"/>
      <c r="BJ166" s="2"/>
      <c r="BK166" s="2"/>
      <c r="BL166" s="2">
        <f t="shared" si="223"/>
        <v>0</v>
      </c>
      <c r="BM166" s="51">
        <f t="shared" si="224"/>
        <v>0</v>
      </c>
      <c r="BN166" s="53">
        <f>IF($G166="Labor Hours",AZ166*$K166*(1+$M166)*$ER166,AZ166)</f>
        <v>0</v>
      </c>
      <c r="BO166" s="53">
        <f>IF($G166="Labor Hours",BA166*$K166*(1+$M166)*$ER166,BA166)</f>
        <v>0</v>
      </c>
      <c r="BP166" s="53">
        <f>IF($G166="Labor Hours",BB166*$K166*(1+$M166)*$ER166,BB166)</f>
        <v>0</v>
      </c>
      <c r="BQ166" s="53">
        <f>IF($G166="Labor Hours",BC166*$K166*(1+$M166)*$ER166,BC166)</f>
        <v>0</v>
      </c>
      <c r="BR166" s="53">
        <f>IF($G166="Labor Hours",BD166*$K166*(1+$M166)*$ER166,BD166)</f>
        <v>0</v>
      </c>
      <c r="BS166" s="53">
        <f>IF($G166="Labor Hours",BE166*$K166*(1+$M166)*$ER166,BE166)</f>
        <v>0</v>
      </c>
      <c r="BT166" s="53">
        <f>IF($G166="Labor Hours",BF166*$K166*(1+$M166)*$ER166,BF166)</f>
        <v>0</v>
      </c>
      <c r="BU166" s="53">
        <f>IF($G166="Labor Hours",BG166*$K166*(1+$M166)*$ER166,BG166)</f>
        <v>0</v>
      </c>
      <c r="BV166" s="53">
        <f>IF($G166="Labor Hours",BH166*$K166*(1+$M166)*$ER166,BH166)</f>
        <v>0</v>
      </c>
      <c r="BW166" s="53">
        <f>IF($G166="Labor Hours",BI166*$K166*(1+$M166)*$ER166,BI166)</f>
        <v>0</v>
      </c>
      <c r="BX166" s="53">
        <f>IF($G166="Labor Hours",BJ166*$K166*(1+$M166)*$ER166,BJ166)</f>
        <v>0</v>
      </c>
      <c r="BY166" s="53">
        <f>IF($G166="Labor Hours",BK166*$K166*(1+$M166)*$ER166,BK166)</f>
        <v>0</v>
      </c>
      <c r="BZ166" s="10">
        <f t="shared" si="225"/>
        <v>0</v>
      </c>
      <c r="CA166" s="54">
        <f t="shared" si="226"/>
        <v>0</v>
      </c>
      <c r="CB166" s="10">
        <f t="shared" si="227"/>
        <v>0</v>
      </c>
      <c r="CC166" s="53" cm="1">
        <f t="array" aca="1" ref="CC166" ca="1">BZ166*CELL("contents",$Q166)</f>
        <v>0</v>
      </c>
      <c r="CD166" s="53" cm="1">
        <f t="array" aca="1" ref="CD166" ca="1">CA166*CELL("contents",$Q166)</f>
        <v>0</v>
      </c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>
        <f t="shared" si="228"/>
        <v>0</v>
      </c>
      <c r="CR166" s="51">
        <f t="shared" si="229"/>
        <v>0</v>
      </c>
      <c r="CS166" s="53">
        <f>IF($G166="Labor Hours",CE166*$K166*(1+$M166)*$ES166,CE166)</f>
        <v>0</v>
      </c>
      <c r="CT166" s="53">
        <f>IF($G166="Labor Hours",CF166*$K166*(1+$M166)*$ES166,CF166)</f>
        <v>0</v>
      </c>
      <c r="CU166" s="53">
        <f>IF($G166="Labor Hours",CG166*$K166*(1+$M166)*$ES166,CG166)</f>
        <v>0</v>
      </c>
      <c r="CV166" s="53">
        <f>IF($G166="Labor Hours",CH166*$K166*(1+$M166)*$ES166,CH166)</f>
        <v>0</v>
      </c>
      <c r="CW166" s="53">
        <f>IF($G166="Labor Hours",CI166*$K166*(1+$M166)*$ES166,CI166)</f>
        <v>0</v>
      </c>
      <c r="CX166" s="53">
        <f>IF($G166="Labor Hours",CJ166*$K166*(1+$M166)*$ES166,CJ166)</f>
        <v>0</v>
      </c>
      <c r="CY166" s="53">
        <f>IF($G166="Labor Hours",CK166*$K166*(1+$M166)*$ES166,CK166)</f>
        <v>0</v>
      </c>
      <c r="CZ166" s="53">
        <f>IF($G166="Labor Hours",CL166*$K166*(1+$M166)*$ES166,CL166)</f>
        <v>0</v>
      </c>
      <c r="DA166" s="53">
        <f>IF($G166="Labor Hours",CM166*$K166*(1+$M166)*$ES166,CM166)</f>
        <v>0</v>
      </c>
      <c r="DB166" s="53">
        <f>IF($G166="Labor Hours",CN166*$K166*(1+$M166)*$ES166,CN166)</f>
        <v>0</v>
      </c>
      <c r="DC166" s="53">
        <f>IF($G166="Labor Hours",CO166*$K166*(1+$M166)*$ES166,CO166)</f>
        <v>0</v>
      </c>
      <c r="DD166" s="53">
        <f>IF($G166="Labor Hours",CP166*$K166*(1+$M166)*$ES166,CP166)</f>
        <v>0</v>
      </c>
      <c r="DE166" s="10">
        <f t="shared" si="230"/>
        <v>0</v>
      </c>
      <c r="DF166" s="54">
        <f t="shared" si="231"/>
        <v>0</v>
      </c>
      <c r="DG166" s="10">
        <f t="shared" si="232"/>
        <v>0</v>
      </c>
      <c r="DH166" s="53" cm="1">
        <f t="array" aca="1" ref="DH166" ca="1">DE166*CELL("contents",$Q166)</f>
        <v>0</v>
      </c>
      <c r="DI166" s="53" cm="1">
        <f t="array" aca="1" ref="DI166" ca="1">DF166*CELL("contents",$Q166)</f>
        <v>0</v>
      </c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>
        <f t="shared" si="233"/>
        <v>0</v>
      </c>
      <c r="DW166" s="51">
        <f t="shared" si="234"/>
        <v>0</v>
      </c>
      <c r="DX166" s="53">
        <f>IF($G166="Labor Hours",DJ166*$K166*(1+$M166)*$ET166,DJ166)</f>
        <v>0</v>
      </c>
      <c r="DY166" s="53">
        <f>IF($G166="Labor Hours",DK166*$K166*(1+$M166)*$ET166,DK166)</f>
        <v>0</v>
      </c>
      <c r="DZ166" s="53">
        <f>IF($G166="Labor Hours",DL166*$K166*(1+$M166)*$ET166,DL166)</f>
        <v>0</v>
      </c>
      <c r="EA166" s="53">
        <f>IF($G166="Labor Hours",DM166*$K166*(1+$M166)*$ET166,DM166)</f>
        <v>0</v>
      </c>
      <c r="EB166" s="53">
        <f>IF($G166="Labor Hours",DN166*$K166*(1+$M166)*$ET166,DN166)</f>
        <v>0</v>
      </c>
      <c r="EC166" s="53">
        <f>IF($G166="Labor Hours",DO166*$K166*(1+$M166)*$ET166,DO166)</f>
        <v>0</v>
      </c>
      <c r="ED166" s="53">
        <f>IF($G166="Labor Hours",DP166*$K166*(1+$M166)*$ET166,DP166)</f>
        <v>0</v>
      </c>
      <c r="EE166" s="53">
        <f>IF($G166="Labor Hours",DQ166*$K166*(1+$M166)*$ET166,DQ166)</f>
        <v>0</v>
      </c>
      <c r="EF166" s="53">
        <f>IF($G166="Labor Hours",DR166*$K166*(1+$M166)*$ET166,DR166)</f>
        <v>0</v>
      </c>
      <c r="EG166" s="53">
        <f>IF($G166="Labor Hours",DS166*$K166*(1+$M166)*$ET166,DS166)</f>
        <v>0</v>
      </c>
      <c r="EH166" s="53">
        <f>IF($G166="Labor Hours",DT166*$K166*(1+$M166)*$ET166,DT166)</f>
        <v>0</v>
      </c>
      <c r="EI166" s="53">
        <f>IF($G166="Labor Hours",DU166*$K166*(1+$M166)*$ET166,DU166)</f>
        <v>0</v>
      </c>
      <c r="EJ166" s="10">
        <f t="shared" si="235"/>
        <v>0</v>
      </c>
      <c r="EK166" s="54">
        <f t="shared" si="236"/>
        <v>0</v>
      </c>
      <c r="EL166" s="10">
        <f t="shared" si="237"/>
        <v>0</v>
      </c>
      <c r="EM166" s="53" cm="1">
        <f t="array" aca="1" ref="EM166" ca="1">EJ166*CELL("contents",$Q166)</f>
        <v>0</v>
      </c>
      <c r="EN166" s="53" cm="1">
        <f t="array" aca="1" ref="EN166" ca="1">EK166*CELL("contents",$Q166)</f>
        <v>0</v>
      </c>
      <c r="EO166" s="11">
        <f>AW166+CB166+DG166+EL166</f>
        <v>939.78000000000009</v>
      </c>
      <c r="EP166" s="2">
        <v>1</v>
      </c>
      <c r="EQ166" s="2">
        <f t="shared" ref="EQ166:ET166" si="259">EP166*1.0215</f>
        <v>1.0215000000000001</v>
      </c>
      <c r="ER166" s="2">
        <f t="shared" si="259"/>
        <v>1.0434622500000001</v>
      </c>
      <c r="ES166" s="2">
        <f t="shared" si="259"/>
        <v>1.0658966883750003</v>
      </c>
      <c r="ET166" s="2">
        <f t="shared" si="259"/>
        <v>1.0888134671750629</v>
      </c>
      <c r="EU166" s="53">
        <f>IF($G166="Labor Hours",$K166*$AG166*EQ166,0)</f>
        <v>939.78000000000009</v>
      </c>
      <c r="EV166" s="53">
        <f>IF($G166="Labor Hours",$K166*BL166*ER166,0)</f>
        <v>0</v>
      </c>
      <c r="EW166" s="69">
        <f>IF($G166="Labor Hours",$K166*$CQ166*ES166,0)</f>
        <v>0</v>
      </c>
      <c r="EX166" s="69">
        <f>IF($G166="Labor Hours",$K166*$DV166*ET166,0)</f>
        <v>0</v>
      </c>
      <c r="EY166" s="9">
        <f t="shared" si="240"/>
        <v>0</v>
      </c>
      <c r="EZ166" s="9">
        <f t="shared" si="217"/>
        <v>0</v>
      </c>
      <c r="FA166" s="9">
        <f t="shared" si="218"/>
        <v>0</v>
      </c>
      <c r="FB166" s="9">
        <f t="shared" si="219"/>
        <v>0</v>
      </c>
      <c r="FC166" t="s">
        <v>1541</v>
      </c>
    </row>
    <row r="167" spans="1:159" x14ac:dyDescent="0.25">
      <c r="A167" s="2">
        <v>1.2</v>
      </c>
      <c r="B167" s="3" t="s">
        <v>483</v>
      </c>
      <c r="C167" s="4" t="s">
        <v>157</v>
      </c>
      <c r="D167" s="2" t="s">
        <v>484</v>
      </c>
      <c r="E167" s="21" t="s">
        <v>485</v>
      </c>
      <c r="F167" s="2"/>
      <c r="G167" s="4" t="s">
        <v>151</v>
      </c>
      <c r="H167" s="6" t="s">
        <v>163</v>
      </c>
      <c r="I167" s="4" t="s">
        <v>348</v>
      </c>
      <c r="J167" s="7" t="s">
        <v>154</v>
      </c>
      <c r="K167" s="75">
        <v>115</v>
      </c>
      <c r="L167" s="81">
        <v>115</v>
      </c>
      <c r="M167" s="56">
        <v>0</v>
      </c>
      <c r="N167" s="86">
        <v>0</v>
      </c>
      <c r="O167" s="6" t="s">
        <v>155</v>
      </c>
      <c r="P167" s="2" t="s">
        <v>352</v>
      </c>
      <c r="Q167" s="216">
        <f>VLOOKUP(P167,Contingencies!$A$2:$D$7,4,FALSE)</f>
        <v>0.2</v>
      </c>
      <c r="R167" s="53">
        <f>Q167*EO167</f>
        <v>191.99705400000005</v>
      </c>
      <c r="S167" s="67">
        <f t="shared" si="201"/>
        <v>0</v>
      </c>
      <c r="T167" s="4"/>
      <c r="U167" s="29"/>
      <c r="V167" s="29"/>
      <c r="W167" s="2"/>
      <c r="X167" s="2"/>
      <c r="Y167" s="2"/>
      <c r="Z167" s="2"/>
      <c r="AA167" s="38"/>
      <c r="AB167" s="24"/>
      <c r="AC167" s="2"/>
      <c r="AD167" s="2"/>
      <c r="AE167" s="2"/>
      <c r="AF167" s="2"/>
      <c r="AG167" s="2">
        <f>IF(G167="Labor Hours",SUM(U167:AF167),0)</f>
        <v>0</v>
      </c>
      <c r="AH167" s="51">
        <f t="shared" si="220"/>
        <v>0</v>
      </c>
      <c r="AI167" s="53">
        <f>IF($G167="Labor Hours",U167*$K167*(1+$M167)*$EQ167,U167)</f>
        <v>0</v>
      </c>
      <c r="AJ167" s="53">
        <f>IF($G167="Labor Hours",V167*$K167*(1+$M167)*$EQ167,V167)</f>
        <v>0</v>
      </c>
      <c r="AK167" s="53">
        <f>IF($G167="Labor Hours",W167*$K167*(1+$M167)*$EQ167,W167)</f>
        <v>0</v>
      </c>
      <c r="AL167" s="53">
        <f>IF($G167="Labor Hours",X167*$K167*(1+$M167)*$EQ167,X167)</f>
        <v>0</v>
      </c>
      <c r="AM167" s="53">
        <f>IF($G167="Labor Hours",Y167*$K167*(1+$M167)*$EQ167,Y167)</f>
        <v>0</v>
      </c>
      <c r="AN167" s="53">
        <f>IF($G167="Labor Hours",Z167*$K167*(1+$M167)*$EQ167,Z167)</f>
        <v>0</v>
      </c>
      <c r="AO167" s="53">
        <f>IF($G167="Labor Hours",AA167*$K167*(1+$M167)*$EQ167,AA167)</f>
        <v>0</v>
      </c>
      <c r="AP167" s="53">
        <f>IF($G167="Labor Hours",AB167*$K167*(1+$M167)*$EQ167,AB167)</f>
        <v>0</v>
      </c>
      <c r="AQ167" s="53">
        <f>IF($G167="Labor Hours",AC167*$K167*(1+$M167)*$EQ167,AC167)</f>
        <v>0</v>
      </c>
      <c r="AR167" s="53">
        <f>IF($G167="Labor Hours",AD167*$K167*(1+$M167)*$EQ167,AD167)</f>
        <v>0</v>
      </c>
      <c r="AS167" s="53">
        <f>IF($G167="Labor Hours",AE167*$K167*(1+$M167)*$EQ167,AE167)</f>
        <v>0</v>
      </c>
      <c r="AT167" s="53">
        <f>IF($G167="Labor Hours",AF167*$K167*(1+$M167)*$EQ167,AF167)</f>
        <v>0</v>
      </c>
      <c r="AU167" s="10">
        <f t="shared" si="221"/>
        <v>0</v>
      </c>
      <c r="AV167" s="54">
        <f>IF(G167="CapEx",0,AU167*N167)</f>
        <v>0</v>
      </c>
      <c r="AW167" s="10">
        <f t="shared" si="222"/>
        <v>0</v>
      </c>
      <c r="AX167" s="53" cm="1">
        <f t="array" aca="1" ref="AX167" ca="1">AU167*CELL("contents",$Q167)</f>
        <v>0</v>
      </c>
      <c r="AY167" s="53" cm="1">
        <f t="array" aca="1" ref="AY167" ca="1">AV167*CELL("contents",$Q167)</f>
        <v>0</v>
      </c>
      <c r="AZ167" s="2"/>
      <c r="BA167" s="2"/>
      <c r="BB167" s="2"/>
      <c r="BC167" s="2"/>
      <c r="BD167" s="2"/>
      <c r="BE167" s="2"/>
      <c r="BF167" s="2"/>
      <c r="BG167" s="37">
        <v>8</v>
      </c>
      <c r="BH167" s="2"/>
      <c r="BI167" s="2"/>
      <c r="BJ167" s="2"/>
      <c r="BK167" s="2"/>
      <c r="BL167" s="2">
        <f t="shared" si="223"/>
        <v>8</v>
      </c>
      <c r="BM167" s="51">
        <f t="shared" si="224"/>
        <v>5.333333333333333E-2</v>
      </c>
      <c r="BN167" s="53">
        <f>IF($G167="Labor Hours",AZ167*$K167*(1+$M167)*$ER167,AZ167)</f>
        <v>0</v>
      </c>
      <c r="BO167" s="53">
        <f>IF($G167="Labor Hours",BA167*$K167*(1+$M167)*$ER167,BA167)</f>
        <v>0</v>
      </c>
      <c r="BP167" s="53">
        <f>IF($G167="Labor Hours",BB167*$K167*(1+$M167)*$ER167,BB167)</f>
        <v>0</v>
      </c>
      <c r="BQ167" s="53">
        <f>IF($G167="Labor Hours",BC167*$K167*(1+$M167)*$ER167,BC167)</f>
        <v>0</v>
      </c>
      <c r="BR167" s="53">
        <f>IF($G167="Labor Hours",BD167*$K167*(1+$M167)*$ER167,BD167)</f>
        <v>0</v>
      </c>
      <c r="BS167" s="53">
        <f>IF($G167="Labor Hours",BE167*$K167*(1+$M167)*$ER167,BE167)</f>
        <v>0</v>
      </c>
      <c r="BT167" s="53">
        <f>IF($G167="Labor Hours",BF167*$K167*(1+$M167)*$ER167,BF167)</f>
        <v>0</v>
      </c>
      <c r="BU167" s="53">
        <f>IF($G167="Labor Hours",BG167*$K167*(1+$M167)*$ER167,BG167)</f>
        <v>959.98527000000013</v>
      </c>
      <c r="BV167" s="53">
        <f>IF($G167="Labor Hours",BH167*$K167*(1+$M167)*$ER167,BH167)</f>
        <v>0</v>
      </c>
      <c r="BW167" s="53">
        <f>IF($G167="Labor Hours",BI167*$K167*(1+$M167)*$ER167,BI167)</f>
        <v>0</v>
      </c>
      <c r="BX167" s="53">
        <f>IF($G167="Labor Hours",BJ167*$K167*(1+$M167)*$ER167,BJ167)</f>
        <v>0</v>
      </c>
      <c r="BY167" s="53">
        <f>IF($G167="Labor Hours",BK167*$K167*(1+$M167)*$ER167,BK167)</f>
        <v>0</v>
      </c>
      <c r="BZ167" s="10">
        <f t="shared" si="225"/>
        <v>959.98527000000013</v>
      </c>
      <c r="CA167" s="54">
        <f t="shared" si="226"/>
        <v>0</v>
      </c>
      <c r="CB167" s="10">
        <f t="shared" si="227"/>
        <v>959.98527000000013</v>
      </c>
      <c r="CC167" s="53" cm="1">
        <f t="array" aca="1" ref="CC167" ca="1">BZ167*CELL("contents",$Q167)</f>
        <v>191.99705400000005</v>
      </c>
      <c r="CD167" s="53" cm="1">
        <f t="array" aca="1" ref="CD167" ca="1">CA167*CELL("contents",$Q167)</f>
        <v>0</v>
      </c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>
        <f t="shared" si="228"/>
        <v>0</v>
      </c>
      <c r="CR167" s="51">
        <f t="shared" si="229"/>
        <v>0</v>
      </c>
      <c r="CS167" s="53">
        <f>IF($G167="Labor Hours",CE167*$K167*(1+$M167)*$ES167,CE167)</f>
        <v>0</v>
      </c>
      <c r="CT167" s="53">
        <f>IF($G167="Labor Hours",CF167*$K167*(1+$M167)*$ES167,CF167)</f>
        <v>0</v>
      </c>
      <c r="CU167" s="53">
        <f>IF($G167="Labor Hours",CG167*$K167*(1+$M167)*$ES167,CG167)</f>
        <v>0</v>
      </c>
      <c r="CV167" s="53">
        <f>IF($G167="Labor Hours",CH167*$K167*(1+$M167)*$ES167,CH167)</f>
        <v>0</v>
      </c>
      <c r="CW167" s="53">
        <f>IF($G167="Labor Hours",CI167*$K167*(1+$M167)*$ES167,CI167)</f>
        <v>0</v>
      </c>
      <c r="CX167" s="53">
        <f>IF($G167="Labor Hours",CJ167*$K167*(1+$M167)*$ES167,CJ167)</f>
        <v>0</v>
      </c>
      <c r="CY167" s="53">
        <f>IF($G167="Labor Hours",CK167*$K167*(1+$M167)*$ES167,CK167)</f>
        <v>0</v>
      </c>
      <c r="CZ167" s="53">
        <f>IF($G167="Labor Hours",CL167*$K167*(1+$M167)*$ES167,CL167)</f>
        <v>0</v>
      </c>
      <c r="DA167" s="53">
        <f>IF($G167="Labor Hours",CM167*$K167*(1+$M167)*$ES167,CM167)</f>
        <v>0</v>
      </c>
      <c r="DB167" s="53">
        <f>IF($G167="Labor Hours",CN167*$K167*(1+$M167)*$ES167,CN167)</f>
        <v>0</v>
      </c>
      <c r="DC167" s="53">
        <f>IF($G167="Labor Hours",CO167*$K167*(1+$M167)*$ES167,CO167)</f>
        <v>0</v>
      </c>
      <c r="DD167" s="53">
        <f>IF($G167="Labor Hours",CP167*$K167*(1+$M167)*$ES167,CP167)</f>
        <v>0</v>
      </c>
      <c r="DE167" s="10">
        <f t="shared" si="230"/>
        <v>0</v>
      </c>
      <c r="DF167" s="54">
        <f t="shared" si="231"/>
        <v>0</v>
      </c>
      <c r="DG167" s="10">
        <f t="shared" si="232"/>
        <v>0</v>
      </c>
      <c r="DH167" s="53" cm="1">
        <f t="array" aca="1" ref="DH167" ca="1">DE167*CELL("contents",$Q167)</f>
        <v>0</v>
      </c>
      <c r="DI167" s="53" cm="1">
        <f t="array" aca="1" ref="DI167" ca="1">DF167*CELL("contents",$Q167)</f>
        <v>0</v>
      </c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>
        <f t="shared" si="233"/>
        <v>0</v>
      </c>
      <c r="DW167" s="51">
        <f t="shared" si="234"/>
        <v>0</v>
      </c>
      <c r="DX167" s="53">
        <f>IF($G167="Labor Hours",DJ167*$K167*(1+$M167)*$ET167,DJ167)</f>
        <v>0</v>
      </c>
      <c r="DY167" s="53">
        <f>IF($G167="Labor Hours",DK167*$K167*(1+$M167)*$ET167,DK167)</f>
        <v>0</v>
      </c>
      <c r="DZ167" s="53">
        <f>IF($G167="Labor Hours",DL167*$K167*(1+$M167)*$ET167,DL167)</f>
        <v>0</v>
      </c>
      <c r="EA167" s="53">
        <f>IF($G167="Labor Hours",DM167*$K167*(1+$M167)*$ET167,DM167)</f>
        <v>0</v>
      </c>
      <c r="EB167" s="53">
        <f>IF($G167="Labor Hours",DN167*$K167*(1+$M167)*$ET167,DN167)</f>
        <v>0</v>
      </c>
      <c r="EC167" s="53">
        <f>IF($G167="Labor Hours",DO167*$K167*(1+$M167)*$ET167,DO167)</f>
        <v>0</v>
      </c>
      <c r="ED167" s="53">
        <f>IF($G167="Labor Hours",DP167*$K167*(1+$M167)*$ET167,DP167)</f>
        <v>0</v>
      </c>
      <c r="EE167" s="53">
        <f>IF($G167="Labor Hours",DQ167*$K167*(1+$M167)*$ET167,DQ167)</f>
        <v>0</v>
      </c>
      <c r="EF167" s="53">
        <f>IF($G167="Labor Hours",DR167*$K167*(1+$M167)*$ET167,DR167)</f>
        <v>0</v>
      </c>
      <c r="EG167" s="53">
        <f>IF($G167="Labor Hours",DS167*$K167*(1+$M167)*$ET167,DS167)</f>
        <v>0</v>
      </c>
      <c r="EH167" s="53">
        <f>IF($G167="Labor Hours",DT167*$K167*(1+$M167)*$ET167,DT167)</f>
        <v>0</v>
      </c>
      <c r="EI167" s="53">
        <f>IF($G167="Labor Hours",DU167*$K167*(1+$M167)*$ET167,DU167)</f>
        <v>0</v>
      </c>
      <c r="EJ167" s="10">
        <f t="shared" si="235"/>
        <v>0</v>
      </c>
      <c r="EK167" s="54">
        <f t="shared" si="236"/>
        <v>0</v>
      </c>
      <c r="EL167" s="10">
        <f t="shared" si="237"/>
        <v>0</v>
      </c>
      <c r="EM167" s="53" cm="1">
        <f t="array" aca="1" ref="EM167" ca="1">EJ167*CELL("contents",$Q167)</f>
        <v>0</v>
      </c>
      <c r="EN167" s="53" cm="1">
        <f t="array" aca="1" ref="EN167" ca="1">EK167*CELL("contents",$Q167)</f>
        <v>0</v>
      </c>
      <c r="EO167" s="11">
        <f>AW167+CB167+DG167+EL167</f>
        <v>959.98527000000013</v>
      </c>
      <c r="EP167" s="2">
        <v>1</v>
      </c>
      <c r="EQ167" s="2">
        <f t="shared" ref="EQ167:ET167" si="260">EP167*1.0215</f>
        <v>1.0215000000000001</v>
      </c>
      <c r="ER167" s="2">
        <f t="shared" si="260"/>
        <v>1.0434622500000001</v>
      </c>
      <c r="ES167" s="2">
        <f t="shared" si="260"/>
        <v>1.0658966883750003</v>
      </c>
      <c r="ET167" s="2">
        <f t="shared" si="260"/>
        <v>1.0888134671750629</v>
      </c>
      <c r="EU167" s="53">
        <f>IF($G167="Labor Hours",$K167*$AG167*EQ167,0)</f>
        <v>0</v>
      </c>
      <c r="EV167" s="53">
        <f>IF($G167="Labor Hours",$K167*BL167*ER167,0)</f>
        <v>959.98527000000013</v>
      </c>
      <c r="EW167" s="69">
        <f>IF($G167="Labor Hours",$K167*$CQ167*ES167,0)</f>
        <v>0</v>
      </c>
      <c r="EX167" s="69">
        <f>IF($G167="Labor Hours",$K167*$DV167*ET167,0)</f>
        <v>0</v>
      </c>
      <c r="EY167" s="9">
        <f t="shared" si="240"/>
        <v>0</v>
      </c>
      <c r="EZ167" s="9">
        <f t="shared" si="217"/>
        <v>0</v>
      </c>
      <c r="FA167" s="9">
        <f t="shared" si="218"/>
        <v>0</v>
      </c>
      <c r="FB167" s="9">
        <f t="shared" si="219"/>
        <v>0</v>
      </c>
      <c r="FC167" t="s">
        <v>1541</v>
      </c>
    </row>
    <row r="168" spans="1:159" ht="25.5" x14ac:dyDescent="0.25">
      <c r="A168" s="2">
        <v>1.2</v>
      </c>
      <c r="B168" s="3" t="s">
        <v>486</v>
      </c>
      <c r="C168" s="4" t="s">
        <v>157</v>
      </c>
      <c r="D168" s="2" t="s">
        <v>465</v>
      </c>
      <c r="E168" s="21" t="s">
        <v>487</v>
      </c>
      <c r="F168" s="2"/>
      <c r="G168" s="4" t="s">
        <v>151</v>
      </c>
      <c r="H168" s="6" t="s">
        <v>163</v>
      </c>
      <c r="I168" s="4" t="s">
        <v>348</v>
      </c>
      <c r="J168" s="7" t="s">
        <v>154</v>
      </c>
      <c r="K168" s="75">
        <v>115</v>
      </c>
      <c r="L168" s="81">
        <v>115</v>
      </c>
      <c r="M168" s="56">
        <v>0</v>
      </c>
      <c r="N168" s="86">
        <v>0</v>
      </c>
      <c r="O168" s="6" t="s">
        <v>155</v>
      </c>
      <c r="P168" s="2" t="s">
        <v>352</v>
      </c>
      <c r="Q168" s="216">
        <f>VLOOKUP(P168,Contingencies!$A$2:$D$7,4,FALSE)</f>
        <v>0.2</v>
      </c>
      <c r="R168" s="53">
        <f>Q168*EO168</f>
        <v>187.95600000000002</v>
      </c>
      <c r="S168" s="67">
        <f t="shared" si="201"/>
        <v>0</v>
      </c>
      <c r="T168" s="4"/>
      <c r="U168" s="29"/>
      <c r="V168" s="29"/>
      <c r="W168" s="2"/>
      <c r="X168" s="2"/>
      <c r="Y168" s="2"/>
      <c r="Z168" s="2"/>
      <c r="AA168" s="2"/>
      <c r="AB168" s="24"/>
      <c r="AC168" s="37">
        <v>8</v>
      </c>
      <c r="AD168" s="2"/>
      <c r="AE168" s="2"/>
      <c r="AF168" s="2"/>
      <c r="AG168" s="2">
        <f>IF(G168="Labor Hours",SUM(U168:AF168),0)</f>
        <v>8</v>
      </c>
      <c r="AH168" s="51">
        <f t="shared" si="220"/>
        <v>5.333333333333333E-2</v>
      </c>
      <c r="AI168" s="53">
        <f>IF($G168="Labor Hours",U168*$K168*(1+$M168)*$EQ168,U168)</f>
        <v>0</v>
      </c>
      <c r="AJ168" s="53">
        <f>IF($G168="Labor Hours",V168*$K168*(1+$M168)*$EQ168,V168)</f>
        <v>0</v>
      </c>
      <c r="AK168" s="53">
        <f>IF($G168="Labor Hours",W168*$K168*(1+$M168)*$EQ168,W168)</f>
        <v>0</v>
      </c>
      <c r="AL168" s="53">
        <f>IF($G168="Labor Hours",X168*$K168*(1+$M168)*$EQ168,X168)</f>
        <v>0</v>
      </c>
      <c r="AM168" s="53">
        <f>IF($G168="Labor Hours",Y168*$K168*(1+$M168)*$EQ168,Y168)</f>
        <v>0</v>
      </c>
      <c r="AN168" s="53">
        <f>IF($G168="Labor Hours",Z168*$K168*(1+$M168)*$EQ168,Z168)</f>
        <v>0</v>
      </c>
      <c r="AO168" s="53">
        <f>IF($G168="Labor Hours",AA168*$K168*(1+$M168)*$EQ168,AA168)</f>
        <v>0</v>
      </c>
      <c r="AP168" s="53">
        <f>IF($G168="Labor Hours",AB168*$K168*(1+$M168)*$EQ168,AB168)</f>
        <v>0</v>
      </c>
      <c r="AQ168" s="53">
        <f>IF($G168="Labor Hours",AC168*$K168*(1+$M168)*$EQ168,AC168)</f>
        <v>939.78000000000009</v>
      </c>
      <c r="AR168" s="53">
        <f>IF($G168="Labor Hours",AD168*$K168*(1+$M168)*$EQ168,AD168)</f>
        <v>0</v>
      </c>
      <c r="AS168" s="53">
        <f>IF($G168="Labor Hours",AE168*$K168*(1+$M168)*$EQ168,AE168)</f>
        <v>0</v>
      </c>
      <c r="AT168" s="53">
        <f>IF($G168="Labor Hours",AF168*$K168*(1+$M168)*$EQ168,AF168)</f>
        <v>0</v>
      </c>
      <c r="AU168" s="10">
        <f t="shared" si="221"/>
        <v>939.78000000000009</v>
      </c>
      <c r="AV168" s="54">
        <f>IF(G168="CapEx",0,AU168*N168)</f>
        <v>0</v>
      </c>
      <c r="AW168" s="10">
        <f t="shared" si="222"/>
        <v>939.78000000000009</v>
      </c>
      <c r="AX168" s="53" cm="1">
        <f t="array" aca="1" ref="AX168" ca="1">AU168*CELL("contents",$Q168)</f>
        <v>187.95600000000002</v>
      </c>
      <c r="AY168" s="53" cm="1">
        <f t="array" aca="1" ref="AY168" ca="1">AV168*CELL("contents",$Q168)</f>
        <v>0</v>
      </c>
      <c r="AZ168" s="2"/>
      <c r="BA168" s="2"/>
      <c r="BB168" s="2"/>
      <c r="BC168" s="2"/>
      <c r="BD168" s="2"/>
      <c r="BE168" s="2"/>
      <c r="BF168" s="38"/>
      <c r="BG168" s="2"/>
      <c r="BH168" s="2"/>
      <c r="BI168" s="2"/>
      <c r="BJ168" s="2"/>
      <c r="BK168" s="2"/>
      <c r="BL168" s="2">
        <f t="shared" si="223"/>
        <v>0</v>
      </c>
      <c r="BM168" s="51">
        <f t="shared" si="224"/>
        <v>0</v>
      </c>
      <c r="BN168" s="53">
        <f>IF($G168="Labor Hours",AZ168*$K168*(1+$M168)*$ER168,AZ168)</f>
        <v>0</v>
      </c>
      <c r="BO168" s="53">
        <f>IF($G168="Labor Hours",BA168*$K168*(1+$M168)*$ER168,BA168)</f>
        <v>0</v>
      </c>
      <c r="BP168" s="53">
        <f>IF($G168="Labor Hours",BB168*$K168*(1+$M168)*$ER168,BB168)</f>
        <v>0</v>
      </c>
      <c r="BQ168" s="53">
        <f>IF($G168="Labor Hours",BC168*$K168*(1+$M168)*$ER168,BC168)</f>
        <v>0</v>
      </c>
      <c r="BR168" s="53">
        <f>IF($G168="Labor Hours",BD168*$K168*(1+$M168)*$ER168,BD168)</f>
        <v>0</v>
      </c>
      <c r="BS168" s="53">
        <f>IF($G168="Labor Hours",BE168*$K168*(1+$M168)*$ER168,BE168)</f>
        <v>0</v>
      </c>
      <c r="BT168" s="53">
        <f>IF($G168="Labor Hours",BF168*$K168*(1+$M168)*$ER168,BF168)</f>
        <v>0</v>
      </c>
      <c r="BU168" s="53">
        <f>IF($G168="Labor Hours",BG168*$K168*(1+$M168)*$ER168,BG168)</f>
        <v>0</v>
      </c>
      <c r="BV168" s="53">
        <f>IF($G168="Labor Hours",BH168*$K168*(1+$M168)*$ER168,BH168)</f>
        <v>0</v>
      </c>
      <c r="BW168" s="53">
        <f>IF($G168="Labor Hours",BI168*$K168*(1+$M168)*$ER168,BI168)</f>
        <v>0</v>
      </c>
      <c r="BX168" s="53">
        <f>IF($G168="Labor Hours",BJ168*$K168*(1+$M168)*$ER168,BJ168)</f>
        <v>0</v>
      </c>
      <c r="BY168" s="53">
        <f>IF($G168="Labor Hours",BK168*$K168*(1+$M168)*$ER168,BK168)</f>
        <v>0</v>
      </c>
      <c r="BZ168" s="10">
        <f t="shared" si="225"/>
        <v>0</v>
      </c>
      <c r="CA168" s="54">
        <f t="shared" si="226"/>
        <v>0</v>
      </c>
      <c r="CB168" s="10">
        <f t="shared" si="227"/>
        <v>0</v>
      </c>
      <c r="CC168" s="53" cm="1">
        <f t="array" aca="1" ref="CC168" ca="1">BZ168*CELL("contents",$Q168)</f>
        <v>0</v>
      </c>
      <c r="CD168" s="53" cm="1">
        <f t="array" aca="1" ref="CD168" ca="1">CA168*CELL("contents",$Q168)</f>
        <v>0</v>
      </c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>
        <f t="shared" si="228"/>
        <v>0</v>
      </c>
      <c r="CR168" s="51">
        <f t="shared" si="229"/>
        <v>0</v>
      </c>
      <c r="CS168" s="53">
        <f>IF($G168="Labor Hours",CE168*$K168*(1+$M168)*$ES168,CE168)</f>
        <v>0</v>
      </c>
      <c r="CT168" s="53">
        <f>IF($G168="Labor Hours",CF168*$K168*(1+$M168)*$ES168,CF168)</f>
        <v>0</v>
      </c>
      <c r="CU168" s="53">
        <f>IF($G168="Labor Hours",CG168*$K168*(1+$M168)*$ES168,CG168)</f>
        <v>0</v>
      </c>
      <c r="CV168" s="53">
        <f>IF($G168="Labor Hours",CH168*$K168*(1+$M168)*$ES168,CH168)</f>
        <v>0</v>
      </c>
      <c r="CW168" s="53">
        <f>IF($G168="Labor Hours",CI168*$K168*(1+$M168)*$ES168,CI168)</f>
        <v>0</v>
      </c>
      <c r="CX168" s="53">
        <f>IF($G168="Labor Hours",CJ168*$K168*(1+$M168)*$ES168,CJ168)</f>
        <v>0</v>
      </c>
      <c r="CY168" s="53">
        <f>IF($G168="Labor Hours",CK168*$K168*(1+$M168)*$ES168,CK168)</f>
        <v>0</v>
      </c>
      <c r="CZ168" s="53">
        <f>IF($G168="Labor Hours",CL168*$K168*(1+$M168)*$ES168,CL168)</f>
        <v>0</v>
      </c>
      <c r="DA168" s="53">
        <f>IF($G168="Labor Hours",CM168*$K168*(1+$M168)*$ES168,CM168)</f>
        <v>0</v>
      </c>
      <c r="DB168" s="53">
        <f>IF($G168="Labor Hours",CN168*$K168*(1+$M168)*$ES168,CN168)</f>
        <v>0</v>
      </c>
      <c r="DC168" s="53">
        <f>IF($G168="Labor Hours",CO168*$K168*(1+$M168)*$ES168,CO168)</f>
        <v>0</v>
      </c>
      <c r="DD168" s="53">
        <f>IF($G168="Labor Hours",CP168*$K168*(1+$M168)*$ES168,CP168)</f>
        <v>0</v>
      </c>
      <c r="DE168" s="10">
        <f t="shared" si="230"/>
        <v>0</v>
      </c>
      <c r="DF168" s="54">
        <f t="shared" si="231"/>
        <v>0</v>
      </c>
      <c r="DG168" s="10">
        <f t="shared" si="232"/>
        <v>0</v>
      </c>
      <c r="DH168" s="53" cm="1">
        <f t="array" aca="1" ref="DH168" ca="1">DE168*CELL("contents",$Q168)</f>
        <v>0</v>
      </c>
      <c r="DI168" s="53" cm="1">
        <f t="array" aca="1" ref="DI168" ca="1">DF168*CELL("contents",$Q168)</f>
        <v>0</v>
      </c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>
        <f t="shared" si="233"/>
        <v>0</v>
      </c>
      <c r="DW168" s="51">
        <f t="shared" si="234"/>
        <v>0</v>
      </c>
      <c r="DX168" s="53">
        <f>IF($G168="Labor Hours",DJ168*$K168*(1+$M168)*$ET168,DJ168)</f>
        <v>0</v>
      </c>
      <c r="DY168" s="53">
        <f>IF($G168="Labor Hours",DK168*$K168*(1+$M168)*$ET168,DK168)</f>
        <v>0</v>
      </c>
      <c r="DZ168" s="53">
        <f>IF($G168="Labor Hours",DL168*$K168*(1+$M168)*$ET168,DL168)</f>
        <v>0</v>
      </c>
      <c r="EA168" s="53">
        <f>IF($G168="Labor Hours",DM168*$K168*(1+$M168)*$ET168,DM168)</f>
        <v>0</v>
      </c>
      <c r="EB168" s="53">
        <f>IF($G168="Labor Hours",DN168*$K168*(1+$M168)*$ET168,DN168)</f>
        <v>0</v>
      </c>
      <c r="EC168" s="53">
        <f>IF($G168="Labor Hours",DO168*$K168*(1+$M168)*$ET168,DO168)</f>
        <v>0</v>
      </c>
      <c r="ED168" s="53">
        <f>IF($G168="Labor Hours",DP168*$K168*(1+$M168)*$ET168,DP168)</f>
        <v>0</v>
      </c>
      <c r="EE168" s="53">
        <f>IF($G168="Labor Hours",DQ168*$K168*(1+$M168)*$ET168,DQ168)</f>
        <v>0</v>
      </c>
      <c r="EF168" s="53">
        <f>IF($G168="Labor Hours",DR168*$K168*(1+$M168)*$ET168,DR168)</f>
        <v>0</v>
      </c>
      <c r="EG168" s="53">
        <f>IF($G168="Labor Hours",DS168*$K168*(1+$M168)*$ET168,DS168)</f>
        <v>0</v>
      </c>
      <c r="EH168" s="53">
        <f>IF($G168="Labor Hours",DT168*$K168*(1+$M168)*$ET168,DT168)</f>
        <v>0</v>
      </c>
      <c r="EI168" s="53">
        <f>IF($G168="Labor Hours",DU168*$K168*(1+$M168)*$ET168,DU168)</f>
        <v>0</v>
      </c>
      <c r="EJ168" s="10">
        <f t="shared" si="235"/>
        <v>0</v>
      </c>
      <c r="EK168" s="54">
        <f t="shared" si="236"/>
        <v>0</v>
      </c>
      <c r="EL168" s="10">
        <f t="shared" si="237"/>
        <v>0</v>
      </c>
      <c r="EM168" s="53" cm="1">
        <f t="array" aca="1" ref="EM168" ca="1">EJ168*CELL("contents",$Q168)</f>
        <v>0</v>
      </c>
      <c r="EN168" s="53" cm="1">
        <f t="array" aca="1" ref="EN168" ca="1">EK168*CELL("contents",$Q168)</f>
        <v>0</v>
      </c>
      <c r="EO168" s="11">
        <f>AW168+CB168+DG168+EL168</f>
        <v>939.78000000000009</v>
      </c>
      <c r="EP168" s="2">
        <v>1</v>
      </c>
      <c r="EQ168" s="2">
        <f t="shared" ref="EQ168:ET168" si="261">EP168*1.0215</f>
        <v>1.0215000000000001</v>
      </c>
      <c r="ER168" s="2">
        <f t="shared" si="261"/>
        <v>1.0434622500000001</v>
      </c>
      <c r="ES168" s="2">
        <f t="shared" si="261"/>
        <v>1.0658966883750003</v>
      </c>
      <c r="ET168" s="2">
        <f t="shared" si="261"/>
        <v>1.0888134671750629</v>
      </c>
      <c r="EU168" s="53">
        <f>IF($G168="Labor Hours",$K168*$AG168*EQ168,0)</f>
        <v>939.78000000000009</v>
      </c>
      <c r="EV168" s="53">
        <f>IF($G168="Labor Hours",$K168*BL168*ER168,0)</f>
        <v>0</v>
      </c>
      <c r="EW168" s="69">
        <f>IF($G168="Labor Hours",$K168*$CQ168*ES168,0)</f>
        <v>0</v>
      </c>
      <c r="EX168" s="69">
        <f>IF($G168="Labor Hours",$K168*$DV168*ET168,0)</f>
        <v>0</v>
      </c>
      <c r="EY168" s="9">
        <f t="shared" si="240"/>
        <v>0</v>
      </c>
      <c r="EZ168" s="9">
        <f t="shared" si="217"/>
        <v>0</v>
      </c>
      <c r="FA168" s="9">
        <f t="shared" si="218"/>
        <v>0</v>
      </c>
      <c r="FB168" s="9">
        <f t="shared" si="219"/>
        <v>0</v>
      </c>
      <c r="FC168" t="s">
        <v>1541</v>
      </c>
    </row>
    <row r="169" spans="1:159" ht="25.5" x14ac:dyDescent="0.25">
      <c r="A169" s="2">
        <v>1.2</v>
      </c>
      <c r="B169" s="3" t="s">
        <v>488</v>
      </c>
      <c r="C169" s="4" t="s">
        <v>157</v>
      </c>
      <c r="D169" s="2" t="s">
        <v>468</v>
      </c>
      <c r="E169" s="21" t="s">
        <v>489</v>
      </c>
      <c r="F169" s="2"/>
      <c r="G169" s="4" t="s">
        <v>151</v>
      </c>
      <c r="H169" s="6" t="s">
        <v>163</v>
      </c>
      <c r="I169" s="4" t="s">
        <v>348</v>
      </c>
      <c r="J169" s="7" t="s">
        <v>154</v>
      </c>
      <c r="K169" s="75">
        <v>115</v>
      </c>
      <c r="L169" s="81">
        <v>115</v>
      </c>
      <c r="M169" s="56">
        <v>0</v>
      </c>
      <c r="N169" s="86">
        <v>0</v>
      </c>
      <c r="O169" s="6" t="s">
        <v>155</v>
      </c>
      <c r="P169" s="2" t="s">
        <v>352</v>
      </c>
      <c r="Q169" s="216">
        <f>VLOOKUP(P169,Contingencies!$A$2:$D$7,4,FALSE)</f>
        <v>0.2</v>
      </c>
      <c r="R169" s="53">
        <f>Q169*EO169</f>
        <v>191.99705400000005</v>
      </c>
      <c r="S169" s="67">
        <f t="shared" si="201"/>
        <v>0</v>
      </c>
      <c r="T169" s="4"/>
      <c r="U169" s="29"/>
      <c r="V169" s="29"/>
      <c r="W169" s="2"/>
      <c r="X169" s="2"/>
      <c r="Y169" s="2"/>
      <c r="Z169" s="2"/>
      <c r="AA169" s="38"/>
      <c r="AB169" s="24"/>
      <c r="AC169" s="2"/>
      <c r="AD169" s="2"/>
      <c r="AE169" s="2"/>
      <c r="AF169" s="2"/>
      <c r="AG169" s="2">
        <f>IF(G169="Labor Hours",SUM(U169:AF169),0)</f>
        <v>0</v>
      </c>
      <c r="AH169" s="51">
        <f t="shared" si="220"/>
        <v>0</v>
      </c>
      <c r="AI169" s="53">
        <f>IF($G169="Labor Hours",U169*$K169*(1+$M169)*$EQ169,U169)</f>
        <v>0</v>
      </c>
      <c r="AJ169" s="53">
        <f>IF($G169="Labor Hours",V169*$K169*(1+$M169)*$EQ169,V169)</f>
        <v>0</v>
      </c>
      <c r="AK169" s="53">
        <f>IF($G169="Labor Hours",W169*$K169*(1+$M169)*$EQ169,W169)</f>
        <v>0</v>
      </c>
      <c r="AL169" s="53">
        <f>IF($G169="Labor Hours",X169*$K169*(1+$M169)*$EQ169,X169)</f>
        <v>0</v>
      </c>
      <c r="AM169" s="53">
        <f>IF($G169="Labor Hours",Y169*$K169*(1+$M169)*$EQ169,Y169)</f>
        <v>0</v>
      </c>
      <c r="AN169" s="53">
        <f>IF($G169="Labor Hours",Z169*$K169*(1+$M169)*$EQ169,Z169)</f>
        <v>0</v>
      </c>
      <c r="AO169" s="53">
        <f>IF($G169="Labor Hours",AA169*$K169*(1+$M169)*$EQ169,AA169)</f>
        <v>0</v>
      </c>
      <c r="AP169" s="53">
        <f>IF($G169="Labor Hours",AB169*$K169*(1+$M169)*$EQ169,AB169)</f>
        <v>0</v>
      </c>
      <c r="AQ169" s="53">
        <f>IF($G169="Labor Hours",AC169*$K169*(1+$M169)*$EQ169,AC169)</f>
        <v>0</v>
      </c>
      <c r="AR169" s="53">
        <f>IF($G169="Labor Hours",AD169*$K169*(1+$M169)*$EQ169,AD169)</f>
        <v>0</v>
      </c>
      <c r="AS169" s="53">
        <f>IF($G169="Labor Hours",AE169*$K169*(1+$M169)*$EQ169,AE169)</f>
        <v>0</v>
      </c>
      <c r="AT169" s="53">
        <f>IF($G169="Labor Hours",AF169*$K169*(1+$M169)*$EQ169,AF169)</f>
        <v>0</v>
      </c>
      <c r="AU169" s="10">
        <f t="shared" si="221"/>
        <v>0</v>
      </c>
      <c r="AV169" s="54">
        <f>IF(G169="CapEx",0,AU169*N169)</f>
        <v>0</v>
      </c>
      <c r="AW169" s="10">
        <f t="shared" si="222"/>
        <v>0</v>
      </c>
      <c r="AX169" s="53" cm="1">
        <f t="array" aca="1" ref="AX169" ca="1">AU169*CELL("contents",$Q169)</f>
        <v>0</v>
      </c>
      <c r="AY169" s="53" cm="1">
        <f t="array" aca="1" ref="AY169" ca="1">AV169*CELL("contents",$Q169)</f>
        <v>0</v>
      </c>
      <c r="AZ169" s="2"/>
      <c r="BA169" s="2"/>
      <c r="BB169" s="2"/>
      <c r="BC169" s="2"/>
      <c r="BD169" s="2"/>
      <c r="BE169" s="2"/>
      <c r="BF169" s="2"/>
      <c r="BG169" s="2"/>
      <c r="BH169" s="37">
        <v>8</v>
      </c>
      <c r="BI169" s="2"/>
      <c r="BJ169" s="2"/>
      <c r="BK169" s="2"/>
      <c r="BL169" s="2">
        <f t="shared" si="223"/>
        <v>8</v>
      </c>
      <c r="BM169" s="51">
        <f t="shared" si="224"/>
        <v>5.333333333333333E-2</v>
      </c>
      <c r="BN169" s="53">
        <f>IF($G169="Labor Hours",AZ169*$K169*(1+$M169)*$ER169,AZ169)</f>
        <v>0</v>
      </c>
      <c r="BO169" s="53">
        <f>IF($G169="Labor Hours",BA169*$K169*(1+$M169)*$ER169,BA169)</f>
        <v>0</v>
      </c>
      <c r="BP169" s="53">
        <f>IF($G169="Labor Hours",BB169*$K169*(1+$M169)*$ER169,BB169)</f>
        <v>0</v>
      </c>
      <c r="BQ169" s="53">
        <f>IF($G169="Labor Hours",BC169*$K169*(1+$M169)*$ER169,BC169)</f>
        <v>0</v>
      </c>
      <c r="BR169" s="53">
        <f>IF($G169="Labor Hours",BD169*$K169*(1+$M169)*$ER169,BD169)</f>
        <v>0</v>
      </c>
      <c r="BS169" s="53">
        <f>IF($G169="Labor Hours",BE169*$K169*(1+$M169)*$ER169,BE169)</f>
        <v>0</v>
      </c>
      <c r="BT169" s="53">
        <f>IF($G169="Labor Hours",BF169*$K169*(1+$M169)*$ER169,BF169)</f>
        <v>0</v>
      </c>
      <c r="BU169" s="53">
        <f>IF($G169="Labor Hours",BG169*$K169*(1+$M169)*$ER169,BG169)</f>
        <v>0</v>
      </c>
      <c r="BV169" s="53">
        <f>IF($G169="Labor Hours",BH169*$K169*(1+$M169)*$ER169,BH169)</f>
        <v>959.98527000000013</v>
      </c>
      <c r="BW169" s="53">
        <f>IF($G169="Labor Hours",BI169*$K169*(1+$M169)*$ER169,BI169)</f>
        <v>0</v>
      </c>
      <c r="BX169" s="53">
        <f>IF($G169="Labor Hours",BJ169*$K169*(1+$M169)*$ER169,BJ169)</f>
        <v>0</v>
      </c>
      <c r="BY169" s="53">
        <f>IF($G169="Labor Hours",BK169*$K169*(1+$M169)*$ER169,BK169)</f>
        <v>0</v>
      </c>
      <c r="BZ169" s="10">
        <f t="shared" si="225"/>
        <v>959.98527000000013</v>
      </c>
      <c r="CA169" s="54">
        <f t="shared" si="226"/>
        <v>0</v>
      </c>
      <c r="CB169" s="10">
        <f t="shared" si="227"/>
        <v>959.98527000000013</v>
      </c>
      <c r="CC169" s="53" cm="1">
        <f t="array" aca="1" ref="CC169" ca="1">BZ169*CELL("contents",$Q169)</f>
        <v>191.99705400000005</v>
      </c>
      <c r="CD169" s="53" cm="1">
        <f t="array" aca="1" ref="CD169" ca="1">CA169*CELL("contents",$Q169)</f>
        <v>0</v>
      </c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>
        <f t="shared" si="228"/>
        <v>0</v>
      </c>
      <c r="CR169" s="51">
        <f t="shared" si="229"/>
        <v>0</v>
      </c>
      <c r="CS169" s="53">
        <f>IF($G169="Labor Hours",CE169*$K169*(1+$M169)*$ES169,CE169)</f>
        <v>0</v>
      </c>
      <c r="CT169" s="53">
        <f>IF($G169="Labor Hours",CF169*$K169*(1+$M169)*$ES169,CF169)</f>
        <v>0</v>
      </c>
      <c r="CU169" s="53">
        <f>IF($G169="Labor Hours",CG169*$K169*(1+$M169)*$ES169,CG169)</f>
        <v>0</v>
      </c>
      <c r="CV169" s="53">
        <f>IF($G169="Labor Hours",CH169*$K169*(1+$M169)*$ES169,CH169)</f>
        <v>0</v>
      </c>
      <c r="CW169" s="53">
        <f>IF($G169="Labor Hours",CI169*$K169*(1+$M169)*$ES169,CI169)</f>
        <v>0</v>
      </c>
      <c r="CX169" s="53">
        <f>IF($G169="Labor Hours",CJ169*$K169*(1+$M169)*$ES169,CJ169)</f>
        <v>0</v>
      </c>
      <c r="CY169" s="53">
        <f>IF($G169="Labor Hours",CK169*$K169*(1+$M169)*$ES169,CK169)</f>
        <v>0</v>
      </c>
      <c r="CZ169" s="53">
        <f>IF($G169="Labor Hours",CL169*$K169*(1+$M169)*$ES169,CL169)</f>
        <v>0</v>
      </c>
      <c r="DA169" s="53">
        <f>IF($G169="Labor Hours",CM169*$K169*(1+$M169)*$ES169,CM169)</f>
        <v>0</v>
      </c>
      <c r="DB169" s="53">
        <f>IF($G169="Labor Hours",CN169*$K169*(1+$M169)*$ES169,CN169)</f>
        <v>0</v>
      </c>
      <c r="DC169" s="53">
        <f>IF($G169="Labor Hours",CO169*$K169*(1+$M169)*$ES169,CO169)</f>
        <v>0</v>
      </c>
      <c r="DD169" s="53">
        <f>IF($G169="Labor Hours",CP169*$K169*(1+$M169)*$ES169,CP169)</f>
        <v>0</v>
      </c>
      <c r="DE169" s="10">
        <f t="shared" si="230"/>
        <v>0</v>
      </c>
      <c r="DF169" s="54">
        <f t="shared" si="231"/>
        <v>0</v>
      </c>
      <c r="DG169" s="10">
        <f t="shared" si="232"/>
        <v>0</v>
      </c>
      <c r="DH169" s="53" cm="1">
        <f t="array" aca="1" ref="DH169" ca="1">DE169*CELL("contents",$Q169)</f>
        <v>0</v>
      </c>
      <c r="DI169" s="53" cm="1">
        <f t="array" aca="1" ref="DI169" ca="1">DF169*CELL("contents",$Q169)</f>
        <v>0</v>
      </c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>
        <f t="shared" si="233"/>
        <v>0</v>
      </c>
      <c r="DW169" s="51">
        <f t="shared" si="234"/>
        <v>0</v>
      </c>
      <c r="DX169" s="53">
        <f>IF($G169="Labor Hours",DJ169*$K169*(1+$M169)*$ET169,DJ169)</f>
        <v>0</v>
      </c>
      <c r="DY169" s="53">
        <f>IF($G169="Labor Hours",DK169*$K169*(1+$M169)*$ET169,DK169)</f>
        <v>0</v>
      </c>
      <c r="DZ169" s="53">
        <f>IF($G169="Labor Hours",DL169*$K169*(1+$M169)*$ET169,DL169)</f>
        <v>0</v>
      </c>
      <c r="EA169" s="53">
        <f>IF($G169="Labor Hours",DM169*$K169*(1+$M169)*$ET169,DM169)</f>
        <v>0</v>
      </c>
      <c r="EB169" s="53">
        <f>IF($G169="Labor Hours",DN169*$K169*(1+$M169)*$ET169,DN169)</f>
        <v>0</v>
      </c>
      <c r="EC169" s="53">
        <f>IF($G169="Labor Hours",DO169*$K169*(1+$M169)*$ET169,DO169)</f>
        <v>0</v>
      </c>
      <c r="ED169" s="53">
        <f>IF($G169="Labor Hours",DP169*$K169*(1+$M169)*$ET169,DP169)</f>
        <v>0</v>
      </c>
      <c r="EE169" s="53">
        <f>IF($G169="Labor Hours",DQ169*$K169*(1+$M169)*$ET169,DQ169)</f>
        <v>0</v>
      </c>
      <c r="EF169" s="53">
        <f>IF($G169="Labor Hours",DR169*$K169*(1+$M169)*$ET169,DR169)</f>
        <v>0</v>
      </c>
      <c r="EG169" s="53">
        <f>IF($G169="Labor Hours",DS169*$K169*(1+$M169)*$ET169,DS169)</f>
        <v>0</v>
      </c>
      <c r="EH169" s="53">
        <f>IF($G169="Labor Hours",DT169*$K169*(1+$M169)*$ET169,DT169)</f>
        <v>0</v>
      </c>
      <c r="EI169" s="53">
        <f>IF($G169="Labor Hours",DU169*$K169*(1+$M169)*$ET169,DU169)</f>
        <v>0</v>
      </c>
      <c r="EJ169" s="10">
        <f t="shared" si="235"/>
        <v>0</v>
      </c>
      <c r="EK169" s="54">
        <f t="shared" si="236"/>
        <v>0</v>
      </c>
      <c r="EL169" s="10">
        <f t="shared" si="237"/>
        <v>0</v>
      </c>
      <c r="EM169" s="53" cm="1">
        <f t="array" aca="1" ref="EM169" ca="1">EJ169*CELL("contents",$Q169)</f>
        <v>0</v>
      </c>
      <c r="EN169" s="53" cm="1">
        <f t="array" aca="1" ref="EN169" ca="1">EK169*CELL("contents",$Q169)</f>
        <v>0</v>
      </c>
      <c r="EO169" s="11">
        <f>AW169+CB169+DG169+EL169</f>
        <v>959.98527000000013</v>
      </c>
      <c r="EP169" s="2">
        <v>1</v>
      </c>
      <c r="EQ169" s="2">
        <f t="shared" ref="EQ169:ET169" si="262">EP169*1.0215</f>
        <v>1.0215000000000001</v>
      </c>
      <c r="ER169" s="2">
        <f t="shared" si="262"/>
        <v>1.0434622500000001</v>
      </c>
      <c r="ES169" s="2">
        <f t="shared" si="262"/>
        <v>1.0658966883750003</v>
      </c>
      <c r="ET169" s="2">
        <f t="shared" si="262"/>
        <v>1.0888134671750629</v>
      </c>
      <c r="EU169" s="53">
        <f>IF($G169="Labor Hours",$K169*$AG169*EQ169,0)</f>
        <v>0</v>
      </c>
      <c r="EV169" s="53">
        <f>IF($G169="Labor Hours",$K169*BL169*ER169,0)</f>
        <v>959.98527000000013</v>
      </c>
      <c r="EW169" s="69">
        <f>IF($G169="Labor Hours",$K169*$CQ169*ES169,0)</f>
        <v>0</v>
      </c>
      <c r="EX169" s="69">
        <f>IF($G169="Labor Hours",$K169*$DV169*ET169,0)</f>
        <v>0</v>
      </c>
      <c r="EY169" s="9">
        <f t="shared" si="240"/>
        <v>0</v>
      </c>
      <c r="EZ169" s="9">
        <f t="shared" si="217"/>
        <v>0</v>
      </c>
      <c r="FA169" s="9">
        <f t="shared" si="218"/>
        <v>0</v>
      </c>
      <c r="FB169" s="9">
        <f t="shared" si="219"/>
        <v>0</v>
      </c>
      <c r="FC169" t="s">
        <v>1541</v>
      </c>
    </row>
    <row r="170" spans="1:159" x14ac:dyDescent="0.25">
      <c r="A170" s="2">
        <v>1.2</v>
      </c>
      <c r="B170" s="3" t="s">
        <v>490</v>
      </c>
      <c r="C170" s="4" t="s">
        <v>157</v>
      </c>
      <c r="D170" s="2" t="s">
        <v>491</v>
      </c>
      <c r="E170" s="21" t="s">
        <v>492</v>
      </c>
      <c r="F170" s="2"/>
      <c r="G170" s="4" t="s">
        <v>151</v>
      </c>
      <c r="H170" s="6" t="s">
        <v>163</v>
      </c>
      <c r="I170" s="4" t="s">
        <v>348</v>
      </c>
      <c r="J170" s="7" t="s">
        <v>154</v>
      </c>
      <c r="K170" s="75">
        <v>115</v>
      </c>
      <c r="L170" s="81">
        <v>115</v>
      </c>
      <c r="M170" s="56">
        <v>0</v>
      </c>
      <c r="N170" s="86">
        <v>0</v>
      </c>
      <c r="O170" s="6" t="s">
        <v>155</v>
      </c>
      <c r="P170" s="2" t="s">
        <v>352</v>
      </c>
      <c r="Q170" s="216">
        <f>VLOOKUP(P170,Contingencies!$A$2:$D$7,4,FALSE)</f>
        <v>0.2</v>
      </c>
      <c r="R170" s="53">
        <f>Q170*EO170</f>
        <v>281.93400000000003</v>
      </c>
      <c r="S170" s="67">
        <f t="shared" si="201"/>
        <v>0</v>
      </c>
      <c r="T170" s="4"/>
      <c r="U170" s="29"/>
      <c r="V170" s="29"/>
      <c r="W170" s="2"/>
      <c r="X170" s="2"/>
      <c r="Y170" s="2"/>
      <c r="Z170" s="2"/>
      <c r="AA170" s="2"/>
      <c r="AB170" s="24"/>
      <c r="AC170" s="37">
        <v>12</v>
      </c>
      <c r="AD170" s="2"/>
      <c r="AE170" s="2"/>
      <c r="AF170" s="2"/>
      <c r="AG170" s="2">
        <f>IF(G170="Labor Hours",SUM(U170:AF170),0)</f>
        <v>12</v>
      </c>
      <c r="AH170" s="51">
        <f t="shared" si="220"/>
        <v>0.08</v>
      </c>
      <c r="AI170" s="53">
        <f>IF($G170="Labor Hours",U170*$K170*(1+$M170)*$EQ170,U170)</f>
        <v>0</v>
      </c>
      <c r="AJ170" s="53">
        <f>IF($G170="Labor Hours",V170*$K170*(1+$M170)*$EQ170,V170)</f>
        <v>0</v>
      </c>
      <c r="AK170" s="53">
        <f>IF($G170="Labor Hours",W170*$K170*(1+$M170)*$EQ170,W170)</f>
        <v>0</v>
      </c>
      <c r="AL170" s="53">
        <f>IF($G170="Labor Hours",X170*$K170*(1+$M170)*$EQ170,X170)</f>
        <v>0</v>
      </c>
      <c r="AM170" s="53">
        <f>IF($G170="Labor Hours",Y170*$K170*(1+$M170)*$EQ170,Y170)</f>
        <v>0</v>
      </c>
      <c r="AN170" s="53">
        <f>IF($G170="Labor Hours",Z170*$K170*(1+$M170)*$EQ170,Z170)</f>
        <v>0</v>
      </c>
      <c r="AO170" s="53">
        <f>IF($G170="Labor Hours",AA170*$K170*(1+$M170)*$EQ170,AA170)</f>
        <v>0</v>
      </c>
      <c r="AP170" s="53">
        <f>IF($G170="Labor Hours",AB170*$K170*(1+$M170)*$EQ170,AB170)</f>
        <v>0</v>
      </c>
      <c r="AQ170" s="53">
        <f>IF($G170="Labor Hours",AC170*$K170*(1+$M170)*$EQ170,AC170)</f>
        <v>1409.67</v>
      </c>
      <c r="AR170" s="53">
        <f>IF($G170="Labor Hours",AD170*$K170*(1+$M170)*$EQ170,AD170)</f>
        <v>0</v>
      </c>
      <c r="AS170" s="53">
        <f>IF($G170="Labor Hours",AE170*$K170*(1+$M170)*$EQ170,AE170)</f>
        <v>0</v>
      </c>
      <c r="AT170" s="53">
        <f>IF($G170="Labor Hours",AF170*$K170*(1+$M170)*$EQ170,AF170)</f>
        <v>0</v>
      </c>
      <c r="AU170" s="10">
        <f t="shared" si="221"/>
        <v>1409.67</v>
      </c>
      <c r="AV170" s="54">
        <f>IF(G170="CapEx",0,AU170*N170)</f>
        <v>0</v>
      </c>
      <c r="AW170" s="10">
        <f t="shared" si="222"/>
        <v>1409.67</v>
      </c>
      <c r="AX170" s="53" cm="1">
        <f t="array" aca="1" ref="AX170" ca="1">AU170*CELL("contents",$Q170)</f>
        <v>281.93400000000003</v>
      </c>
      <c r="AY170" s="53" cm="1">
        <f t="array" aca="1" ref="AY170" ca="1">AV170*CELL("contents",$Q170)</f>
        <v>0</v>
      </c>
      <c r="AZ170" s="2"/>
      <c r="BA170" s="2"/>
      <c r="BB170" s="2"/>
      <c r="BC170" s="2"/>
      <c r="BD170" s="2"/>
      <c r="BE170" s="2"/>
      <c r="BF170" s="38"/>
      <c r="BG170" s="2"/>
      <c r="BH170" s="2"/>
      <c r="BI170" s="2"/>
      <c r="BJ170" s="2"/>
      <c r="BK170" s="2"/>
      <c r="BL170" s="2">
        <f t="shared" si="223"/>
        <v>0</v>
      </c>
      <c r="BM170" s="51">
        <f t="shared" si="224"/>
        <v>0</v>
      </c>
      <c r="BN170" s="53">
        <f>IF($G170="Labor Hours",AZ170*$K170*(1+$M170)*$ER170,AZ170)</f>
        <v>0</v>
      </c>
      <c r="BO170" s="53">
        <f>IF($G170="Labor Hours",BA170*$K170*(1+$M170)*$ER170,BA170)</f>
        <v>0</v>
      </c>
      <c r="BP170" s="53">
        <f>IF($G170="Labor Hours",BB170*$K170*(1+$M170)*$ER170,BB170)</f>
        <v>0</v>
      </c>
      <c r="BQ170" s="53">
        <f>IF($G170="Labor Hours",BC170*$K170*(1+$M170)*$ER170,BC170)</f>
        <v>0</v>
      </c>
      <c r="BR170" s="53">
        <f>IF($G170="Labor Hours",BD170*$K170*(1+$M170)*$ER170,BD170)</f>
        <v>0</v>
      </c>
      <c r="BS170" s="53">
        <f>IF($G170="Labor Hours",BE170*$K170*(1+$M170)*$ER170,BE170)</f>
        <v>0</v>
      </c>
      <c r="BT170" s="53">
        <f>IF($G170="Labor Hours",BF170*$K170*(1+$M170)*$ER170,BF170)</f>
        <v>0</v>
      </c>
      <c r="BU170" s="53">
        <f>IF($G170="Labor Hours",BG170*$K170*(1+$M170)*$ER170,BG170)</f>
        <v>0</v>
      </c>
      <c r="BV170" s="53">
        <f>IF($G170="Labor Hours",BH170*$K170*(1+$M170)*$ER170,BH170)</f>
        <v>0</v>
      </c>
      <c r="BW170" s="53">
        <f>IF($G170="Labor Hours",BI170*$K170*(1+$M170)*$ER170,BI170)</f>
        <v>0</v>
      </c>
      <c r="BX170" s="53">
        <f>IF($G170="Labor Hours",BJ170*$K170*(1+$M170)*$ER170,BJ170)</f>
        <v>0</v>
      </c>
      <c r="BY170" s="53">
        <f>IF($G170="Labor Hours",BK170*$K170*(1+$M170)*$ER170,BK170)</f>
        <v>0</v>
      </c>
      <c r="BZ170" s="10">
        <f t="shared" si="225"/>
        <v>0</v>
      </c>
      <c r="CA170" s="54">
        <f t="shared" si="226"/>
        <v>0</v>
      </c>
      <c r="CB170" s="10">
        <f t="shared" si="227"/>
        <v>0</v>
      </c>
      <c r="CC170" s="53" cm="1">
        <f t="array" aca="1" ref="CC170" ca="1">BZ170*CELL("contents",$Q170)</f>
        <v>0</v>
      </c>
      <c r="CD170" s="53" cm="1">
        <f t="array" aca="1" ref="CD170" ca="1">CA170*CELL("contents",$Q170)</f>
        <v>0</v>
      </c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>
        <f t="shared" si="228"/>
        <v>0</v>
      </c>
      <c r="CR170" s="51">
        <f t="shared" si="229"/>
        <v>0</v>
      </c>
      <c r="CS170" s="53">
        <f>IF($G170="Labor Hours",CE170*$K170*(1+$M170)*$ES170,CE170)</f>
        <v>0</v>
      </c>
      <c r="CT170" s="53">
        <f>IF($G170="Labor Hours",CF170*$K170*(1+$M170)*$ES170,CF170)</f>
        <v>0</v>
      </c>
      <c r="CU170" s="53">
        <f>IF($G170="Labor Hours",CG170*$K170*(1+$M170)*$ES170,CG170)</f>
        <v>0</v>
      </c>
      <c r="CV170" s="53">
        <f>IF($G170="Labor Hours",CH170*$K170*(1+$M170)*$ES170,CH170)</f>
        <v>0</v>
      </c>
      <c r="CW170" s="53">
        <f>IF($G170="Labor Hours",CI170*$K170*(1+$M170)*$ES170,CI170)</f>
        <v>0</v>
      </c>
      <c r="CX170" s="53">
        <f>IF($G170="Labor Hours",CJ170*$K170*(1+$M170)*$ES170,CJ170)</f>
        <v>0</v>
      </c>
      <c r="CY170" s="53">
        <f>IF($G170="Labor Hours",CK170*$K170*(1+$M170)*$ES170,CK170)</f>
        <v>0</v>
      </c>
      <c r="CZ170" s="53">
        <f>IF($G170="Labor Hours",CL170*$K170*(1+$M170)*$ES170,CL170)</f>
        <v>0</v>
      </c>
      <c r="DA170" s="53">
        <f>IF($G170="Labor Hours",CM170*$K170*(1+$M170)*$ES170,CM170)</f>
        <v>0</v>
      </c>
      <c r="DB170" s="53">
        <f>IF($G170="Labor Hours",CN170*$K170*(1+$M170)*$ES170,CN170)</f>
        <v>0</v>
      </c>
      <c r="DC170" s="53">
        <f>IF($G170="Labor Hours",CO170*$K170*(1+$M170)*$ES170,CO170)</f>
        <v>0</v>
      </c>
      <c r="DD170" s="53">
        <f>IF($G170="Labor Hours",CP170*$K170*(1+$M170)*$ES170,CP170)</f>
        <v>0</v>
      </c>
      <c r="DE170" s="10">
        <f t="shared" si="230"/>
        <v>0</v>
      </c>
      <c r="DF170" s="54">
        <f t="shared" si="231"/>
        <v>0</v>
      </c>
      <c r="DG170" s="10">
        <f t="shared" si="232"/>
        <v>0</v>
      </c>
      <c r="DH170" s="53" cm="1">
        <f t="array" aca="1" ref="DH170" ca="1">DE170*CELL("contents",$Q170)</f>
        <v>0</v>
      </c>
      <c r="DI170" s="53" cm="1">
        <f t="array" aca="1" ref="DI170" ca="1">DF170*CELL("contents",$Q170)</f>
        <v>0</v>
      </c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>
        <f t="shared" si="233"/>
        <v>0</v>
      </c>
      <c r="DW170" s="51">
        <f t="shared" si="234"/>
        <v>0</v>
      </c>
      <c r="DX170" s="53">
        <f>IF($G170="Labor Hours",DJ170*$K170*(1+$M170)*$ET170,DJ170)</f>
        <v>0</v>
      </c>
      <c r="DY170" s="53">
        <f>IF($G170="Labor Hours",DK170*$K170*(1+$M170)*$ET170,DK170)</f>
        <v>0</v>
      </c>
      <c r="DZ170" s="53">
        <f>IF($G170="Labor Hours",DL170*$K170*(1+$M170)*$ET170,DL170)</f>
        <v>0</v>
      </c>
      <c r="EA170" s="53">
        <f>IF($G170="Labor Hours",DM170*$K170*(1+$M170)*$ET170,DM170)</f>
        <v>0</v>
      </c>
      <c r="EB170" s="53">
        <f>IF($G170="Labor Hours",DN170*$K170*(1+$M170)*$ET170,DN170)</f>
        <v>0</v>
      </c>
      <c r="EC170" s="53">
        <f>IF($G170="Labor Hours",DO170*$K170*(1+$M170)*$ET170,DO170)</f>
        <v>0</v>
      </c>
      <c r="ED170" s="53">
        <f>IF($G170="Labor Hours",DP170*$K170*(1+$M170)*$ET170,DP170)</f>
        <v>0</v>
      </c>
      <c r="EE170" s="53">
        <f>IF($G170="Labor Hours",DQ170*$K170*(1+$M170)*$ET170,DQ170)</f>
        <v>0</v>
      </c>
      <c r="EF170" s="53">
        <f>IF($G170="Labor Hours",DR170*$K170*(1+$M170)*$ET170,DR170)</f>
        <v>0</v>
      </c>
      <c r="EG170" s="53">
        <f>IF($G170="Labor Hours",DS170*$K170*(1+$M170)*$ET170,DS170)</f>
        <v>0</v>
      </c>
      <c r="EH170" s="53">
        <f>IF($G170="Labor Hours",DT170*$K170*(1+$M170)*$ET170,DT170)</f>
        <v>0</v>
      </c>
      <c r="EI170" s="53">
        <f>IF($G170="Labor Hours",DU170*$K170*(1+$M170)*$ET170,DU170)</f>
        <v>0</v>
      </c>
      <c r="EJ170" s="10">
        <f t="shared" si="235"/>
        <v>0</v>
      </c>
      <c r="EK170" s="54">
        <f t="shared" si="236"/>
        <v>0</v>
      </c>
      <c r="EL170" s="10">
        <f t="shared" si="237"/>
        <v>0</v>
      </c>
      <c r="EM170" s="53" cm="1">
        <f t="array" aca="1" ref="EM170" ca="1">EJ170*CELL("contents",$Q170)</f>
        <v>0</v>
      </c>
      <c r="EN170" s="53" cm="1">
        <f t="array" aca="1" ref="EN170" ca="1">EK170*CELL("contents",$Q170)</f>
        <v>0</v>
      </c>
      <c r="EO170" s="11">
        <f>AW170+CB170+DG170+EL170</f>
        <v>1409.67</v>
      </c>
      <c r="EP170" s="2">
        <v>1</v>
      </c>
      <c r="EQ170" s="2">
        <f t="shared" ref="EQ170:ET170" si="263">EP170*1.0215</f>
        <v>1.0215000000000001</v>
      </c>
      <c r="ER170" s="2">
        <f t="shared" si="263"/>
        <v>1.0434622500000001</v>
      </c>
      <c r="ES170" s="2">
        <f t="shared" si="263"/>
        <v>1.0658966883750003</v>
      </c>
      <c r="ET170" s="2">
        <f t="shared" si="263"/>
        <v>1.0888134671750629</v>
      </c>
      <c r="EU170" s="53">
        <f>IF($G170="Labor Hours",$K170*$AG170*EQ170,0)</f>
        <v>1409.67</v>
      </c>
      <c r="EV170" s="53">
        <f>IF($G170="Labor Hours",$K170*BL170*ER170,0)</f>
        <v>0</v>
      </c>
      <c r="EW170" s="69">
        <f>IF($G170="Labor Hours",$K170*$CQ170*ES170,0)</f>
        <v>0</v>
      </c>
      <c r="EX170" s="69">
        <f>IF($G170="Labor Hours",$K170*$DV170*ET170,0)</f>
        <v>0</v>
      </c>
      <c r="EY170" s="9">
        <f t="shared" si="240"/>
        <v>0</v>
      </c>
      <c r="EZ170" s="9">
        <f t="shared" si="217"/>
        <v>0</v>
      </c>
      <c r="FA170" s="9">
        <f t="shared" si="218"/>
        <v>0</v>
      </c>
      <c r="FB170" s="9">
        <f t="shared" si="219"/>
        <v>0</v>
      </c>
      <c r="FC170" t="s">
        <v>1541</v>
      </c>
    </row>
    <row r="171" spans="1:159" x14ac:dyDescent="0.25">
      <c r="A171" s="2">
        <v>1.2</v>
      </c>
      <c r="B171" s="3" t="s">
        <v>493</v>
      </c>
      <c r="C171" s="4" t="s">
        <v>157</v>
      </c>
      <c r="D171" s="2" t="s">
        <v>484</v>
      </c>
      <c r="E171" s="21" t="s">
        <v>494</v>
      </c>
      <c r="F171" s="2"/>
      <c r="G171" s="4" t="s">
        <v>151</v>
      </c>
      <c r="H171" s="6" t="s">
        <v>163</v>
      </c>
      <c r="I171" s="4" t="s">
        <v>348</v>
      </c>
      <c r="J171" s="7" t="s">
        <v>154</v>
      </c>
      <c r="K171" s="75">
        <v>115</v>
      </c>
      <c r="L171" s="81">
        <v>115</v>
      </c>
      <c r="M171" s="56">
        <v>0</v>
      </c>
      <c r="N171" s="86">
        <v>0</v>
      </c>
      <c r="O171" s="6" t="s">
        <v>155</v>
      </c>
      <c r="P171" s="2" t="s">
        <v>352</v>
      </c>
      <c r="Q171" s="216">
        <f>VLOOKUP(P171,Contingencies!$A$2:$D$7,4,FALSE)</f>
        <v>0.2</v>
      </c>
      <c r="R171" s="53">
        <f>Q171*EO171</f>
        <v>287.99558100000007</v>
      </c>
      <c r="S171" s="67">
        <f t="shared" si="201"/>
        <v>0</v>
      </c>
      <c r="T171" s="4"/>
      <c r="U171" s="29"/>
      <c r="V171" s="29"/>
      <c r="W171" s="2"/>
      <c r="X171" s="2"/>
      <c r="Y171" s="2"/>
      <c r="Z171" s="2"/>
      <c r="AA171" s="38"/>
      <c r="AB171" s="24"/>
      <c r="AC171" s="2"/>
      <c r="AD171" s="2"/>
      <c r="AE171" s="2"/>
      <c r="AF171" s="2"/>
      <c r="AG171" s="2">
        <f>IF(G171="Labor Hours",SUM(U171:AF171),0)</f>
        <v>0</v>
      </c>
      <c r="AH171" s="51">
        <f t="shared" si="220"/>
        <v>0</v>
      </c>
      <c r="AI171" s="53">
        <f>IF($G171="Labor Hours",U171*$K171*(1+$M171)*$EQ171,U171)</f>
        <v>0</v>
      </c>
      <c r="AJ171" s="53">
        <f>IF($G171="Labor Hours",V171*$K171*(1+$M171)*$EQ171,V171)</f>
        <v>0</v>
      </c>
      <c r="AK171" s="53">
        <f>IF($G171="Labor Hours",W171*$K171*(1+$M171)*$EQ171,W171)</f>
        <v>0</v>
      </c>
      <c r="AL171" s="53">
        <f>IF($G171="Labor Hours",X171*$K171*(1+$M171)*$EQ171,X171)</f>
        <v>0</v>
      </c>
      <c r="AM171" s="53">
        <f>IF($G171="Labor Hours",Y171*$K171*(1+$M171)*$EQ171,Y171)</f>
        <v>0</v>
      </c>
      <c r="AN171" s="53">
        <f>IF($G171="Labor Hours",Z171*$K171*(1+$M171)*$EQ171,Z171)</f>
        <v>0</v>
      </c>
      <c r="AO171" s="53">
        <f>IF($G171="Labor Hours",AA171*$K171*(1+$M171)*$EQ171,AA171)</f>
        <v>0</v>
      </c>
      <c r="AP171" s="53">
        <f>IF($G171="Labor Hours",AB171*$K171*(1+$M171)*$EQ171,AB171)</f>
        <v>0</v>
      </c>
      <c r="AQ171" s="53">
        <f>IF($G171="Labor Hours",AC171*$K171*(1+$M171)*$EQ171,AC171)</f>
        <v>0</v>
      </c>
      <c r="AR171" s="53">
        <f>IF($G171="Labor Hours",AD171*$K171*(1+$M171)*$EQ171,AD171)</f>
        <v>0</v>
      </c>
      <c r="AS171" s="53">
        <f>IF($G171="Labor Hours",AE171*$K171*(1+$M171)*$EQ171,AE171)</f>
        <v>0</v>
      </c>
      <c r="AT171" s="53">
        <f>IF($G171="Labor Hours",AF171*$K171*(1+$M171)*$EQ171,AF171)</f>
        <v>0</v>
      </c>
      <c r="AU171" s="10">
        <f t="shared" si="221"/>
        <v>0</v>
      </c>
      <c r="AV171" s="54">
        <f>IF(G171="CapEx",0,AU171*N171)</f>
        <v>0</v>
      </c>
      <c r="AW171" s="10">
        <f t="shared" si="222"/>
        <v>0</v>
      </c>
      <c r="AX171" s="53" cm="1">
        <f t="array" aca="1" ref="AX171" ca="1">AU171*CELL("contents",$Q171)</f>
        <v>0</v>
      </c>
      <c r="AY171" s="53" cm="1">
        <f t="array" aca="1" ref="AY171" ca="1">AV171*CELL("contents",$Q171)</f>
        <v>0</v>
      </c>
      <c r="AZ171" s="2"/>
      <c r="BA171" s="2"/>
      <c r="BB171" s="2"/>
      <c r="BC171" s="2"/>
      <c r="BD171" s="2"/>
      <c r="BE171" s="2"/>
      <c r="BF171" s="2"/>
      <c r="BG171" s="2"/>
      <c r="BH171" s="37">
        <v>12</v>
      </c>
      <c r="BI171" s="2"/>
      <c r="BJ171" s="2"/>
      <c r="BK171" s="2"/>
      <c r="BL171" s="2">
        <f t="shared" si="223"/>
        <v>12</v>
      </c>
      <c r="BM171" s="51">
        <f t="shared" si="224"/>
        <v>0.08</v>
      </c>
      <c r="BN171" s="53">
        <f>IF($G171="Labor Hours",AZ171*$K171*(1+$M171)*$ER171,AZ171)</f>
        <v>0</v>
      </c>
      <c r="BO171" s="53">
        <f>IF($G171="Labor Hours",BA171*$K171*(1+$M171)*$ER171,BA171)</f>
        <v>0</v>
      </c>
      <c r="BP171" s="53">
        <f>IF($G171="Labor Hours",BB171*$K171*(1+$M171)*$ER171,BB171)</f>
        <v>0</v>
      </c>
      <c r="BQ171" s="53">
        <f>IF($G171="Labor Hours",BC171*$K171*(1+$M171)*$ER171,BC171)</f>
        <v>0</v>
      </c>
      <c r="BR171" s="53">
        <f>IF($G171="Labor Hours",BD171*$K171*(1+$M171)*$ER171,BD171)</f>
        <v>0</v>
      </c>
      <c r="BS171" s="53">
        <f>IF($G171="Labor Hours",BE171*$K171*(1+$M171)*$ER171,BE171)</f>
        <v>0</v>
      </c>
      <c r="BT171" s="53">
        <f>IF($G171="Labor Hours",BF171*$K171*(1+$M171)*$ER171,BF171)</f>
        <v>0</v>
      </c>
      <c r="BU171" s="53">
        <f>IF($G171="Labor Hours",BG171*$K171*(1+$M171)*$ER171,BG171)</f>
        <v>0</v>
      </c>
      <c r="BV171" s="53">
        <f>IF($G171="Labor Hours",BH171*$K171*(1+$M171)*$ER171,BH171)</f>
        <v>1439.9779050000002</v>
      </c>
      <c r="BW171" s="53">
        <f>IF($G171="Labor Hours",BI171*$K171*(1+$M171)*$ER171,BI171)</f>
        <v>0</v>
      </c>
      <c r="BX171" s="53">
        <f>IF($G171="Labor Hours",BJ171*$K171*(1+$M171)*$ER171,BJ171)</f>
        <v>0</v>
      </c>
      <c r="BY171" s="53">
        <f>IF($G171="Labor Hours",BK171*$K171*(1+$M171)*$ER171,BK171)</f>
        <v>0</v>
      </c>
      <c r="BZ171" s="10">
        <f t="shared" si="225"/>
        <v>1439.9779050000002</v>
      </c>
      <c r="CA171" s="54">
        <f t="shared" si="226"/>
        <v>0</v>
      </c>
      <c r="CB171" s="10">
        <f t="shared" si="227"/>
        <v>1439.9779050000002</v>
      </c>
      <c r="CC171" s="53" cm="1">
        <f t="array" aca="1" ref="CC171" ca="1">BZ171*CELL("contents",$Q171)</f>
        <v>287.99558100000007</v>
      </c>
      <c r="CD171" s="53" cm="1">
        <f t="array" aca="1" ref="CD171" ca="1">CA171*CELL("contents",$Q171)</f>
        <v>0</v>
      </c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>
        <f t="shared" si="228"/>
        <v>0</v>
      </c>
      <c r="CR171" s="51">
        <f t="shared" si="229"/>
        <v>0</v>
      </c>
      <c r="CS171" s="53">
        <f>IF($G171="Labor Hours",CE171*$K171*(1+$M171)*$ES171,CE171)</f>
        <v>0</v>
      </c>
      <c r="CT171" s="53">
        <f>IF($G171="Labor Hours",CF171*$K171*(1+$M171)*$ES171,CF171)</f>
        <v>0</v>
      </c>
      <c r="CU171" s="53">
        <f>IF($G171="Labor Hours",CG171*$K171*(1+$M171)*$ES171,CG171)</f>
        <v>0</v>
      </c>
      <c r="CV171" s="53">
        <f>IF($G171="Labor Hours",CH171*$K171*(1+$M171)*$ES171,CH171)</f>
        <v>0</v>
      </c>
      <c r="CW171" s="53">
        <f>IF($G171="Labor Hours",CI171*$K171*(1+$M171)*$ES171,CI171)</f>
        <v>0</v>
      </c>
      <c r="CX171" s="53">
        <f>IF($G171="Labor Hours",CJ171*$K171*(1+$M171)*$ES171,CJ171)</f>
        <v>0</v>
      </c>
      <c r="CY171" s="53">
        <f>IF($G171="Labor Hours",CK171*$K171*(1+$M171)*$ES171,CK171)</f>
        <v>0</v>
      </c>
      <c r="CZ171" s="53">
        <f>IF($G171="Labor Hours",CL171*$K171*(1+$M171)*$ES171,CL171)</f>
        <v>0</v>
      </c>
      <c r="DA171" s="53">
        <f>IF($G171="Labor Hours",CM171*$K171*(1+$M171)*$ES171,CM171)</f>
        <v>0</v>
      </c>
      <c r="DB171" s="53">
        <f>IF($G171="Labor Hours",CN171*$K171*(1+$M171)*$ES171,CN171)</f>
        <v>0</v>
      </c>
      <c r="DC171" s="53">
        <f>IF($G171="Labor Hours",CO171*$K171*(1+$M171)*$ES171,CO171)</f>
        <v>0</v>
      </c>
      <c r="DD171" s="53">
        <f>IF($G171="Labor Hours",CP171*$K171*(1+$M171)*$ES171,CP171)</f>
        <v>0</v>
      </c>
      <c r="DE171" s="10">
        <f t="shared" si="230"/>
        <v>0</v>
      </c>
      <c r="DF171" s="54">
        <f t="shared" si="231"/>
        <v>0</v>
      </c>
      <c r="DG171" s="10">
        <f t="shared" si="232"/>
        <v>0</v>
      </c>
      <c r="DH171" s="53" cm="1">
        <f t="array" aca="1" ref="DH171" ca="1">DE171*CELL("contents",$Q171)</f>
        <v>0</v>
      </c>
      <c r="DI171" s="53" cm="1">
        <f t="array" aca="1" ref="DI171" ca="1">DF171*CELL("contents",$Q171)</f>
        <v>0</v>
      </c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>
        <f t="shared" si="233"/>
        <v>0</v>
      </c>
      <c r="DW171" s="51">
        <f t="shared" si="234"/>
        <v>0</v>
      </c>
      <c r="DX171" s="53">
        <f>IF($G171="Labor Hours",DJ171*$K171*(1+$M171)*$ET171,DJ171)</f>
        <v>0</v>
      </c>
      <c r="DY171" s="53">
        <f>IF($G171="Labor Hours",DK171*$K171*(1+$M171)*$ET171,DK171)</f>
        <v>0</v>
      </c>
      <c r="DZ171" s="53">
        <f>IF($G171="Labor Hours",DL171*$K171*(1+$M171)*$ET171,DL171)</f>
        <v>0</v>
      </c>
      <c r="EA171" s="53">
        <f>IF($G171="Labor Hours",DM171*$K171*(1+$M171)*$ET171,DM171)</f>
        <v>0</v>
      </c>
      <c r="EB171" s="53">
        <f>IF($G171="Labor Hours",DN171*$K171*(1+$M171)*$ET171,DN171)</f>
        <v>0</v>
      </c>
      <c r="EC171" s="53">
        <f>IF($G171="Labor Hours",DO171*$K171*(1+$M171)*$ET171,DO171)</f>
        <v>0</v>
      </c>
      <c r="ED171" s="53">
        <f>IF($G171="Labor Hours",DP171*$K171*(1+$M171)*$ET171,DP171)</f>
        <v>0</v>
      </c>
      <c r="EE171" s="53">
        <f>IF($G171="Labor Hours",DQ171*$K171*(1+$M171)*$ET171,DQ171)</f>
        <v>0</v>
      </c>
      <c r="EF171" s="53">
        <f>IF($G171="Labor Hours",DR171*$K171*(1+$M171)*$ET171,DR171)</f>
        <v>0</v>
      </c>
      <c r="EG171" s="53">
        <f>IF($G171="Labor Hours",DS171*$K171*(1+$M171)*$ET171,DS171)</f>
        <v>0</v>
      </c>
      <c r="EH171" s="53">
        <f>IF($G171="Labor Hours",DT171*$K171*(1+$M171)*$ET171,DT171)</f>
        <v>0</v>
      </c>
      <c r="EI171" s="53">
        <f>IF($G171="Labor Hours",DU171*$K171*(1+$M171)*$ET171,DU171)</f>
        <v>0</v>
      </c>
      <c r="EJ171" s="10">
        <f t="shared" si="235"/>
        <v>0</v>
      </c>
      <c r="EK171" s="54">
        <f t="shared" si="236"/>
        <v>0</v>
      </c>
      <c r="EL171" s="10">
        <f t="shared" si="237"/>
        <v>0</v>
      </c>
      <c r="EM171" s="53" cm="1">
        <f t="array" aca="1" ref="EM171" ca="1">EJ171*CELL("contents",$Q171)</f>
        <v>0</v>
      </c>
      <c r="EN171" s="53" cm="1">
        <f t="array" aca="1" ref="EN171" ca="1">EK171*CELL("contents",$Q171)</f>
        <v>0</v>
      </c>
      <c r="EO171" s="11">
        <f>AW171+CB171+DG171+EL171</f>
        <v>1439.9779050000002</v>
      </c>
      <c r="EP171" s="2">
        <v>1</v>
      </c>
      <c r="EQ171" s="2">
        <f t="shared" ref="EQ171:ET171" si="264">EP171*1.0215</f>
        <v>1.0215000000000001</v>
      </c>
      <c r="ER171" s="2">
        <f t="shared" si="264"/>
        <v>1.0434622500000001</v>
      </c>
      <c r="ES171" s="2">
        <f t="shared" si="264"/>
        <v>1.0658966883750003</v>
      </c>
      <c r="ET171" s="2">
        <f t="shared" si="264"/>
        <v>1.0888134671750629</v>
      </c>
      <c r="EU171" s="53">
        <f>IF($G171="Labor Hours",$K171*$AG171*EQ171,0)</f>
        <v>0</v>
      </c>
      <c r="EV171" s="53">
        <f>IF($G171="Labor Hours",$K171*BL171*ER171,0)</f>
        <v>1439.9779050000002</v>
      </c>
      <c r="EW171" s="69">
        <f>IF($G171="Labor Hours",$K171*$CQ171*ES171,0)</f>
        <v>0</v>
      </c>
      <c r="EX171" s="69">
        <f>IF($G171="Labor Hours",$K171*$DV171*ET171,0)</f>
        <v>0</v>
      </c>
      <c r="EY171" s="9">
        <f t="shared" si="240"/>
        <v>0</v>
      </c>
      <c r="EZ171" s="9">
        <f t="shared" si="217"/>
        <v>0</v>
      </c>
      <c r="FA171" s="9">
        <f t="shared" si="218"/>
        <v>0</v>
      </c>
      <c r="FB171" s="9">
        <f t="shared" si="219"/>
        <v>0</v>
      </c>
      <c r="FC171" t="s">
        <v>1541</v>
      </c>
    </row>
    <row r="172" spans="1:159" x14ac:dyDescent="0.25">
      <c r="A172" s="2">
        <v>1.2</v>
      </c>
      <c r="B172" s="3" t="s">
        <v>495</v>
      </c>
      <c r="C172" s="4" t="s">
        <v>157</v>
      </c>
      <c r="D172" s="2" t="s">
        <v>491</v>
      </c>
      <c r="E172" s="21" t="s">
        <v>496</v>
      </c>
      <c r="F172" s="2"/>
      <c r="G172" s="4" t="s">
        <v>151</v>
      </c>
      <c r="H172" s="6" t="s">
        <v>163</v>
      </c>
      <c r="I172" s="4" t="s">
        <v>348</v>
      </c>
      <c r="J172" s="7" t="s">
        <v>154</v>
      </c>
      <c r="K172" s="75">
        <v>115</v>
      </c>
      <c r="L172" s="82">
        <v>115</v>
      </c>
      <c r="M172" s="57">
        <v>0</v>
      </c>
      <c r="N172" s="86">
        <v>0</v>
      </c>
      <c r="O172" s="6" t="s">
        <v>155</v>
      </c>
      <c r="P172" s="2" t="s">
        <v>352</v>
      </c>
      <c r="Q172" s="216">
        <f>VLOOKUP(P172,Contingencies!$A$2:$D$7,4,FALSE)</f>
        <v>0.2</v>
      </c>
      <c r="R172" s="53">
        <f>Q172*EO172</f>
        <v>939.7800000000002</v>
      </c>
      <c r="S172" s="67">
        <f t="shared" si="201"/>
        <v>0</v>
      </c>
      <c r="T172" s="4"/>
      <c r="U172" s="29"/>
      <c r="V172" s="29"/>
      <c r="W172" s="2"/>
      <c r="X172" s="2"/>
      <c r="Y172" s="2"/>
      <c r="Z172" s="2"/>
      <c r="AA172" s="2"/>
      <c r="AB172" s="24"/>
      <c r="AC172" s="2"/>
      <c r="AD172" s="37">
        <v>40</v>
      </c>
      <c r="AE172" s="2"/>
      <c r="AF172" s="2"/>
      <c r="AG172" s="2">
        <f>IF(G172="Labor Hours",SUM(U172:AF172),0)</f>
        <v>40</v>
      </c>
      <c r="AH172" s="51">
        <f t="shared" si="220"/>
        <v>0.26666666666666666</v>
      </c>
      <c r="AI172" s="53">
        <f>IF($G172="Labor Hours",U172*$K172*(1+$M172)*$EQ172,U172)</f>
        <v>0</v>
      </c>
      <c r="AJ172" s="53">
        <f>IF($G172="Labor Hours",V172*$K172*(1+$M172)*$EQ172,V172)</f>
        <v>0</v>
      </c>
      <c r="AK172" s="53">
        <f>IF($G172="Labor Hours",W172*$K172*(1+$M172)*$EQ172,W172)</f>
        <v>0</v>
      </c>
      <c r="AL172" s="53">
        <f>IF($G172="Labor Hours",X172*$K172*(1+$M172)*$EQ172,X172)</f>
        <v>0</v>
      </c>
      <c r="AM172" s="53">
        <f>IF($G172="Labor Hours",Y172*$K172*(1+$M172)*$EQ172,Y172)</f>
        <v>0</v>
      </c>
      <c r="AN172" s="53">
        <f>IF($G172="Labor Hours",Z172*$K172*(1+$M172)*$EQ172,Z172)</f>
        <v>0</v>
      </c>
      <c r="AO172" s="53">
        <f>IF($G172="Labor Hours",AA172*$K172*(1+$M172)*$EQ172,AA172)</f>
        <v>0</v>
      </c>
      <c r="AP172" s="53">
        <f>IF($G172="Labor Hours",AB172*$K172*(1+$M172)*$EQ172,AB172)</f>
        <v>0</v>
      </c>
      <c r="AQ172" s="53">
        <f>IF($G172="Labor Hours",AC172*$K172*(1+$M172)*$EQ172,AC172)</f>
        <v>0</v>
      </c>
      <c r="AR172" s="53">
        <f>IF($G172="Labor Hours",AD172*$K172*(1+$M172)*$EQ172,AD172)</f>
        <v>4698.9000000000005</v>
      </c>
      <c r="AS172" s="53">
        <f>IF($G172="Labor Hours",AE172*$K172*(1+$M172)*$EQ172,AE172)</f>
        <v>0</v>
      </c>
      <c r="AT172" s="53">
        <f>IF($G172="Labor Hours",AF172*$K172*(1+$M172)*$EQ172,AF172)</f>
        <v>0</v>
      </c>
      <c r="AU172" s="10">
        <f t="shared" si="221"/>
        <v>4698.9000000000005</v>
      </c>
      <c r="AV172" s="54">
        <f>IF(G172="CapEx",0,AU172*N172)</f>
        <v>0</v>
      </c>
      <c r="AW172" s="10">
        <f t="shared" si="222"/>
        <v>4698.9000000000005</v>
      </c>
      <c r="AX172" s="53" cm="1">
        <f t="array" aca="1" ref="AX172" ca="1">AU172*CELL("contents",$Q172)</f>
        <v>939.7800000000002</v>
      </c>
      <c r="AY172" s="53" cm="1">
        <f t="array" aca="1" ref="AY172" ca="1">AV172*CELL("contents",$Q172)</f>
        <v>0</v>
      </c>
      <c r="AZ172" s="2"/>
      <c r="BA172" s="2"/>
      <c r="BB172" s="2"/>
      <c r="BC172" s="2"/>
      <c r="BD172" s="2"/>
      <c r="BE172" s="2"/>
      <c r="BF172" s="38"/>
      <c r="BG172" s="2"/>
      <c r="BH172" s="2"/>
      <c r="BI172" s="2"/>
      <c r="BJ172" s="2"/>
      <c r="BK172" s="2"/>
      <c r="BL172" s="2">
        <f t="shared" si="223"/>
        <v>0</v>
      </c>
      <c r="BM172" s="51">
        <f t="shared" si="224"/>
        <v>0</v>
      </c>
      <c r="BN172" s="53">
        <f>IF($G172="Labor Hours",AZ172*$K172*(1+$M172)*$ER172,AZ172)</f>
        <v>0</v>
      </c>
      <c r="BO172" s="53">
        <f>IF($G172="Labor Hours",BA172*$K172*(1+$M172)*$ER172,BA172)</f>
        <v>0</v>
      </c>
      <c r="BP172" s="53">
        <f>IF($G172="Labor Hours",BB172*$K172*(1+$M172)*$ER172,BB172)</f>
        <v>0</v>
      </c>
      <c r="BQ172" s="53">
        <f>IF($G172="Labor Hours",BC172*$K172*(1+$M172)*$ER172,BC172)</f>
        <v>0</v>
      </c>
      <c r="BR172" s="53">
        <f>IF($G172="Labor Hours",BD172*$K172*(1+$M172)*$ER172,BD172)</f>
        <v>0</v>
      </c>
      <c r="BS172" s="53">
        <f>IF($G172="Labor Hours",BE172*$K172*(1+$M172)*$ER172,BE172)</f>
        <v>0</v>
      </c>
      <c r="BT172" s="53">
        <f>IF($G172="Labor Hours",BF172*$K172*(1+$M172)*$ER172,BF172)</f>
        <v>0</v>
      </c>
      <c r="BU172" s="53">
        <f>IF($G172="Labor Hours",BG172*$K172*(1+$M172)*$ER172,BG172)</f>
        <v>0</v>
      </c>
      <c r="BV172" s="53">
        <f>IF($G172="Labor Hours",BH172*$K172*(1+$M172)*$ER172,BH172)</f>
        <v>0</v>
      </c>
      <c r="BW172" s="53">
        <f>IF($G172="Labor Hours",BI172*$K172*(1+$M172)*$ER172,BI172)</f>
        <v>0</v>
      </c>
      <c r="BX172" s="53">
        <f>IF($G172="Labor Hours",BJ172*$K172*(1+$M172)*$ER172,BJ172)</f>
        <v>0</v>
      </c>
      <c r="BY172" s="53">
        <f>IF($G172="Labor Hours",BK172*$K172*(1+$M172)*$ER172,BK172)</f>
        <v>0</v>
      </c>
      <c r="BZ172" s="10">
        <f t="shared" si="225"/>
        <v>0</v>
      </c>
      <c r="CA172" s="54">
        <f t="shared" si="226"/>
        <v>0</v>
      </c>
      <c r="CB172" s="10">
        <f t="shared" si="227"/>
        <v>0</v>
      </c>
      <c r="CC172" s="53" cm="1">
        <f t="array" aca="1" ref="CC172" ca="1">BZ172*CELL("contents",$Q172)</f>
        <v>0</v>
      </c>
      <c r="CD172" s="53" cm="1">
        <f t="array" aca="1" ref="CD172" ca="1">CA172*CELL("contents",$Q172)</f>
        <v>0</v>
      </c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>
        <f t="shared" si="228"/>
        <v>0</v>
      </c>
      <c r="CR172" s="51">
        <f t="shared" si="229"/>
        <v>0</v>
      </c>
      <c r="CS172" s="53">
        <f>IF($G172="Labor Hours",CE172*$K172*(1+$M172)*$ES172,CE172)</f>
        <v>0</v>
      </c>
      <c r="CT172" s="53">
        <f>IF($G172="Labor Hours",CF172*$K172*(1+$M172)*$ES172,CF172)</f>
        <v>0</v>
      </c>
      <c r="CU172" s="53">
        <f>IF($G172="Labor Hours",CG172*$K172*(1+$M172)*$ES172,CG172)</f>
        <v>0</v>
      </c>
      <c r="CV172" s="53">
        <f>IF($G172="Labor Hours",CH172*$K172*(1+$M172)*$ES172,CH172)</f>
        <v>0</v>
      </c>
      <c r="CW172" s="53">
        <f>IF($G172="Labor Hours",CI172*$K172*(1+$M172)*$ES172,CI172)</f>
        <v>0</v>
      </c>
      <c r="CX172" s="53">
        <f>IF($G172="Labor Hours",CJ172*$K172*(1+$M172)*$ES172,CJ172)</f>
        <v>0</v>
      </c>
      <c r="CY172" s="53">
        <f>IF($G172="Labor Hours",CK172*$K172*(1+$M172)*$ES172,CK172)</f>
        <v>0</v>
      </c>
      <c r="CZ172" s="53">
        <f>IF($G172="Labor Hours",CL172*$K172*(1+$M172)*$ES172,CL172)</f>
        <v>0</v>
      </c>
      <c r="DA172" s="53">
        <f>IF($G172="Labor Hours",CM172*$K172*(1+$M172)*$ES172,CM172)</f>
        <v>0</v>
      </c>
      <c r="DB172" s="53">
        <f>IF($G172="Labor Hours",CN172*$K172*(1+$M172)*$ES172,CN172)</f>
        <v>0</v>
      </c>
      <c r="DC172" s="53">
        <f>IF($G172="Labor Hours",CO172*$K172*(1+$M172)*$ES172,CO172)</f>
        <v>0</v>
      </c>
      <c r="DD172" s="53">
        <f>IF($G172="Labor Hours",CP172*$K172*(1+$M172)*$ES172,CP172)</f>
        <v>0</v>
      </c>
      <c r="DE172" s="10">
        <f t="shared" si="230"/>
        <v>0</v>
      </c>
      <c r="DF172" s="54">
        <f t="shared" si="231"/>
        <v>0</v>
      </c>
      <c r="DG172" s="10">
        <f t="shared" si="232"/>
        <v>0</v>
      </c>
      <c r="DH172" s="53" cm="1">
        <f t="array" aca="1" ref="DH172" ca="1">DE172*CELL("contents",$Q172)</f>
        <v>0</v>
      </c>
      <c r="DI172" s="53" cm="1">
        <f t="array" aca="1" ref="DI172" ca="1">DF172*CELL("contents",$Q172)</f>
        <v>0</v>
      </c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>
        <f t="shared" si="233"/>
        <v>0</v>
      </c>
      <c r="DW172" s="51">
        <f t="shared" si="234"/>
        <v>0</v>
      </c>
      <c r="DX172" s="53">
        <f>IF($G172="Labor Hours",DJ172*$K172*(1+$M172)*$ET172,DJ172)</f>
        <v>0</v>
      </c>
      <c r="DY172" s="53">
        <f>IF($G172="Labor Hours",DK172*$K172*(1+$M172)*$ET172,DK172)</f>
        <v>0</v>
      </c>
      <c r="DZ172" s="53">
        <f>IF($G172="Labor Hours",DL172*$K172*(1+$M172)*$ET172,DL172)</f>
        <v>0</v>
      </c>
      <c r="EA172" s="53">
        <f>IF($G172="Labor Hours",DM172*$K172*(1+$M172)*$ET172,DM172)</f>
        <v>0</v>
      </c>
      <c r="EB172" s="53">
        <f>IF($G172="Labor Hours",DN172*$K172*(1+$M172)*$ET172,DN172)</f>
        <v>0</v>
      </c>
      <c r="EC172" s="53">
        <f>IF($G172="Labor Hours",DO172*$K172*(1+$M172)*$ET172,DO172)</f>
        <v>0</v>
      </c>
      <c r="ED172" s="53">
        <f>IF($G172="Labor Hours",DP172*$K172*(1+$M172)*$ET172,DP172)</f>
        <v>0</v>
      </c>
      <c r="EE172" s="53">
        <f>IF($G172="Labor Hours",DQ172*$K172*(1+$M172)*$ET172,DQ172)</f>
        <v>0</v>
      </c>
      <c r="EF172" s="53">
        <f>IF($G172="Labor Hours",DR172*$K172*(1+$M172)*$ET172,DR172)</f>
        <v>0</v>
      </c>
      <c r="EG172" s="53">
        <f>IF($G172="Labor Hours",DS172*$K172*(1+$M172)*$ET172,DS172)</f>
        <v>0</v>
      </c>
      <c r="EH172" s="53">
        <f>IF($G172="Labor Hours",DT172*$K172*(1+$M172)*$ET172,DT172)</f>
        <v>0</v>
      </c>
      <c r="EI172" s="53">
        <f>IF($G172="Labor Hours",DU172*$K172*(1+$M172)*$ET172,DU172)</f>
        <v>0</v>
      </c>
      <c r="EJ172" s="10">
        <f t="shared" si="235"/>
        <v>0</v>
      </c>
      <c r="EK172" s="54">
        <f t="shared" si="236"/>
        <v>0</v>
      </c>
      <c r="EL172" s="10">
        <f t="shared" si="237"/>
        <v>0</v>
      </c>
      <c r="EM172" s="53" cm="1">
        <f t="array" aca="1" ref="EM172" ca="1">EJ172*CELL("contents",$Q172)</f>
        <v>0</v>
      </c>
      <c r="EN172" s="53" cm="1">
        <f t="array" aca="1" ref="EN172" ca="1">EK172*CELL("contents",$Q172)</f>
        <v>0</v>
      </c>
      <c r="EO172" s="11">
        <f>AW172+CB172+DG172+EL172</f>
        <v>4698.9000000000005</v>
      </c>
      <c r="EP172" s="2">
        <v>1</v>
      </c>
      <c r="EQ172" s="2">
        <f t="shared" ref="EQ172:ET172" si="265">EP172*1.0215</f>
        <v>1.0215000000000001</v>
      </c>
      <c r="ER172" s="2">
        <f t="shared" si="265"/>
        <v>1.0434622500000001</v>
      </c>
      <c r="ES172" s="2">
        <f t="shared" si="265"/>
        <v>1.0658966883750003</v>
      </c>
      <c r="ET172" s="2">
        <f t="shared" si="265"/>
        <v>1.0888134671750629</v>
      </c>
      <c r="EU172" s="53">
        <f>IF($G172="Labor Hours",$K172*$AG172*EQ172,0)</f>
        <v>4698.9000000000005</v>
      </c>
      <c r="EV172" s="53">
        <f>IF($G172="Labor Hours",$K172*BL172*ER172,0)</f>
        <v>0</v>
      </c>
      <c r="EW172" s="69">
        <f>IF($G172="Labor Hours",$K172*$CQ172*ES172,0)</f>
        <v>0</v>
      </c>
      <c r="EX172" s="69">
        <f>IF($G172="Labor Hours",$K172*$DV172*ET172,0)</f>
        <v>0</v>
      </c>
      <c r="EY172" s="9">
        <f t="shared" si="240"/>
        <v>0</v>
      </c>
      <c r="EZ172" s="9">
        <f t="shared" si="217"/>
        <v>0</v>
      </c>
      <c r="FA172" s="9">
        <f t="shared" si="218"/>
        <v>0</v>
      </c>
      <c r="FB172" s="9">
        <f t="shared" si="219"/>
        <v>0</v>
      </c>
      <c r="FC172" t="s">
        <v>1541</v>
      </c>
    </row>
    <row r="173" spans="1:159" x14ac:dyDescent="0.25">
      <c r="A173" s="2">
        <v>1.2</v>
      </c>
      <c r="B173" s="3" t="s">
        <v>497</v>
      </c>
      <c r="C173" s="4" t="s">
        <v>157</v>
      </c>
      <c r="D173" s="2" t="s">
        <v>484</v>
      </c>
      <c r="E173" s="21" t="s">
        <v>498</v>
      </c>
      <c r="F173" s="2"/>
      <c r="G173" s="4" t="s">
        <v>151</v>
      </c>
      <c r="H173" s="6" t="s">
        <v>163</v>
      </c>
      <c r="I173" s="4" t="s">
        <v>348</v>
      </c>
      <c r="J173" s="7" t="s">
        <v>154</v>
      </c>
      <c r="K173" s="75">
        <v>115</v>
      </c>
      <c r="L173" s="81">
        <v>115</v>
      </c>
      <c r="M173" s="56">
        <v>0</v>
      </c>
      <c r="N173" s="86">
        <v>0</v>
      </c>
      <c r="O173" s="6" t="s">
        <v>155</v>
      </c>
      <c r="P173" s="2" t="s">
        <v>352</v>
      </c>
      <c r="Q173" s="216">
        <f>VLOOKUP(P173,Contingencies!$A$2:$D$7,4,FALSE)</f>
        <v>0.2</v>
      </c>
      <c r="R173" s="53">
        <f>Q173*EO173</f>
        <v>959.98527000000013</v>
      </c>
      <c r="S173" s="67">
        <f t="shared" si="201"/>
        <v>0</v>
      </c>
      <c r="T173" s="4"/>
      <c r="U173" s="29"/>
      <c r="V173" s="29"/>
      <c r="W173" s="2"/>
      <c r="X173" s="2"/>
      <c r="Y173" s="2"/>
      <c r="Z173" s="2"/>
      <c r="AA173" s="38"/>
      <c r="AB173" s="24"/>
      <c r="AC173" s="2"/>
      <c r="AD173" s="2"/>
      <c r="AE173" s="2"/>
      <c r="AF173" s="2"/>
      <c r="AG173" s="2">
        <f>IF(G173="Labor Hours",SUM(U173:AF173),0)</f>
        <v>0</v>
      </c>
      <c r="AH173" s="51">
        <f t="shared" si="220"/>
        <v>0</v>
      </c>
      <c r="AI173" s="53">
        <f>IF($G173="Labor Hours",U173*$K173*(1+$M173)*$EQ173,U173)</f>
        <v>0</v>
      </c>
      <c r="AJ173" s="53">
        <f>IF($G173="Labor Hours",V173*$K173*(1+$M173)*$EQ173,V173)</f>
        <v>0</v>
      </c>
      <c r="AK173" s="53">
        <f>IF($G173="Labor Hours",W173*$K173*(1+$M173)*$EQ173,W173)</f>
        <v>0</v>
      </c>
      <c r="AL173" s="53">
        <f>IF($G173="Labor Hours",X173*$K173*(1+$M173)*$EQ173,X173)</f>
        <v>0</v>
      </c>
      <c r="AM173" s="53">
        <f>IF($G173="Labor Hours",Y173*$K173*(1+$M173)*$EQ173,Y173)</f>
        <v>0</v>
      </c>
      <c r="AN173" s="53">
        <f>IF($G173="Labor Hours",Z173*$K173*(1+$M173)*$EQ173,Z173)</f>
        <v>0</v>
      </c>
      <c r="AO173" s="53">
        <f>IF($G173="Labor Hours",AA173*$K173*(1+$M173)*$EQ173,AA173)</f>
        <v>0</v>
      </c>
      <c r="AP173" s="53">
        <f>IF($G173="Labor Hours",AB173*$K173*(1+$M173)*$EQ173,AB173)</f>
        <v>0</v>
      </c>
      <c r="AQ173" s="53">
        <f>IF($G173="Labor Hours",AC173*$K173*(1+$M173)*$EQ173,AC173)</f>
        <v>0</v>
      </c>
      <c r="AR173" s="53">
        <f>IF($G173="Labor Hours",AD173*$K173*(1+$M173)*$EQ173,AD173)</f>
        <v>0</v>
      </c>
      <c r="AS173" s="53">
        <f>IF($G173="Labor Hours",AE173*$K173*(1+$M173)*$EQ173,AE173)</f>
        <v>0</v>
      </c>
      <c r="AT173" s="53">
        <f>IF($G173="Labor Hours",AF173*$K173*(1+$M173)*$EQ173,AF173)</f>
        <v>0</v>
      </c>
      <c r="AU173" s="10">
        <f t="shared" si="221"/>
        <v>0</v>
      </c>
      <c r="AV173" s="54">
        <f>IF(G173="CapEx",0,AU173*N173)</f>
        <v>0</v>
      </c>
      <c r="AW173" s="10">
        <f t="shared" si="222"/>
        <v>0</v>
      </c>
      <c r="AX173" s="53" cm="1">
        <f t="array" aca="1" ref="AX173" ca="1">AU173*CELL("contents",$Q173)</f>
        <v>0</v>
      </c>
      <c r="AY173" s="53" cm="1">
        <f t="array" aca="1" ref="AY173" ca="1">AV173*CELL("contents",$Q173)</f>
        <v>0</v>
      </c>
      <c r="AZ173" s="2"/>
      <c r="BA173" s="2"/>
      <c r="BB173" s="2"/>
      <c r="BC173" s="2"/>
      <c r="BD173" s="2"/>
      <c r="BE173" s="2"/>
      <c r="BF173" s="2"/>
      <c r="BG173" s="2"/>
      <c r="BH173" s="2"/>
      <c r="BI173" s="37">
        <v>40</v>
      </c>
      <c r="BJ173" s="2"/>
      <c r="BK173" s="2"/>
      <c r="BL173" s="2">
        <f t="shared" si="223"/>
        <v>40</v>
      </c>
      <c r="BM173" s="51">
        <f t="shared" si="224"/>
        <v>0.26666666666666666</v>
      </c>
      <c r="BN173" s="53">
        <f>IF($G173="Labor Hours",AZ173*$K173*(1+$M173)*$ER173,AZ173)</f>
        <v>0</v>
      </c>
      <c r="BO173" s="53">
        <f>IF($G173="Labor Hours",BA173*$K173*(1+$M173)*$ER173,BA173)</f>
        <v>0</v>
      </c>
      <c r="BP173" s="53">
        <f>IF($G173="Labor Hours",BB173*$K173*(1+$M173)*$ER173,BB173)</f>
        <v>0</v>
      </c>
      <c r="BQ173" s="53">
        <f>IF($G173="Labor Hours",BC173*$K173*(1+$M173)*$ER173,BC173)</f>
        <v>0</v>
      </c>
      <c r="BR173" s="53">
        <f>IF($G173="Labor Hours",BD173*$K173*(1+$M173)*$ER173,BD173)</f>
        <v>0</v>
      </c>
      <c r="BS173" s="53">
        <f>IF($G173="Labor Hours",BE173*$K173*(1+$M173)*$ER173,BE173)</f>
        <v>0</v>
      </c>
      <c r="BT173" s="53">
        <f>IF($G173="Labor Hours",BF173*$K173*(1+$M173)*$ER173,BF173)</f>
        <v>0</v>
      </c>
      <c r="BU173" s="53">
        <f>IF($G173="Labor Hours",BG173*$K173*(1+$M173)*$ER173,BG173)</f>
        <v>0</v>
      </c>
      <c r="BV173" s="53">
        <f>IF($G173="Labor Hours",BH173*$K173*(1+$M173)*$ER173,BH173)</f>
        <v>0</v>
      </c>
      <c r="BW173" s="53">
        <f>IF($G173="Labor Hours",BI173*$K173*(1+$M173)*$ER173,BI173)</f>
        <v>4799.9263500000006</v>
      </c>
      <c r="BX173" s="53">
        <f>IF($G173="Labor Hours",BJ173*$K173*(1+$M173)*$ER173,BJ173)</f>
        <v>0</v>
      </c>
      <c r="BY173" s="53">
        <f>IF($G173="Labor Hours",BK173*$K173*(1+$M173)*$ER173,BK173)</f>
        <v>0</v>
      </c>
      <c r="BZ173" s="10">
        <f t="shared" si="225"/>
        <v>4799.9263500000006</v>
      </c>
      <c r="CA173" s="54">
        <f t="shared" si="226"/>
        <v>0</v>
      </c>
      <c r="CB173" s="10">
        <f t="shared" si="227"/>
        <v>4799.9263500000006</v>
      </c>
      <c r="CC173" s="53" cm="1">
        <f t="array" aca="1" ref="CC173" ca="1">BZ173*CELL("contents",$Q173)</f>
        <v>959.98527000000013</v>
      </c>
      <c r="CD173" s="53" cm="1">
        <f t="array" aca="1" ref="CD173" ca="1">CA173*CELL("contents",$Q173)</f>
        <v>0</v>
      </c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>
        <f t="shared" si="228"/>
        <v>0</v>
      </c>
      <c r="CR173" s="51">
        <f t="shared" si="229"/>
        <v>0</v>
      </c>
      <c r="CS173" s="53">
        <f>IF($G173="Labor Hours",CE173*$K173*(1+$M173)*$ES173,CE173)</f>
        <v>0</v>
      </c>
      <c r="CT173" s="53">
        <f>IF($G173="Labor Hours",CF173*$K173*(1+$M173)*$ES173,CF173)</f>
        <v>0</v>
      </c>
      <c r="CU173" s="53">
        <f>IF($G173="Labor Hours",CG173*$K173*(1+$M173)*$ES173,CG173)</f>
        <v>0</v>
      </c>
      <c r="CV173" s="53">
        <f>IF($G173="Labor Hours",CH173*$K173*(1+$M173)*$ES173,CH173)</f>
        <v>0</v>
      </c>
      <c r="CW173" s="53">
        <f>IF($G173="Labor Hours",CI173*$K173*(1+$M173)*$ES173,CI173)</f>
        <v>0</v>
      </c>
      <c r="CX173" s="53">
        <f>IF($G173="Labor Hours",CJ173*$K173*(1+$M173)*$ES173,CJ173)</f>
        <v>0</v>
      </c>
      <c r="CY173" s="53">
        <f>IF($G173="Labor Hours",CK173*$K173*(1+$M173)*$ES173,CK173)</f>
        <v>0</v>
      </c>
      <c r="CZ173" s="53">
        <f>IF($G173="Labor Hours",CL173*$K173*(1+$M173)*$ES173,CL173)</f>
        <v>0</v>
      </c>
      <c r="DA173" s="53">
        <f>IF($G173="Labor Hours",CM173*$K173*(1+$M173)*$ES173,CM173)</f>
        <v>0</v>
      </c>
      <c r="DB173" s="53">
        <f>IF($G173="Labor Hours",CN173*$K173*(1+$M173)*$ES173,CN173)</f>
        <v>0</v>
      </c>
      <c r="DC173" s="53">
        <f>IF($G173="Labor Hours",CO173*$K173*(1+$M173)*$ES173,CO173)</f>
        <v>0</v>
      </c>
      <c r="DD173" s="53">
        <f>IF($G173="Labor Hours",CP173*$K173*(1+$M173)*$ES173,CP173)</f>
        <v>0</v>
      </c>
      <c r="DE173" s="10">
        <f t="shared" si="230"/>
        <v>0</v>
      </c>
      <c r="DF173" s="54">
        <f t="shared" si="231"/>
        <v>0</v>
      </c>
      <c r="DG173" s="10">
        <f t="shared" si="232"/>
        <v>0</v>
      </c>
      <c r="DH173" s="53" cm="1">
        <f t="array" aca="1" ref="DH173" ca="1">DE173*CELL("contents",$Q173)</f>
        <v>0</v>
      </c>
      <c r="DI173" s="53" cm="1">
        <f t="array" aca="1" ref="DI173" ca="1">DF173*CELL("contents",$Q173)</f>
        <v>0</v>
      </c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>
        <f t="shared" si="233"/>
        <v>0</v>
      </c>
      <c r="DW173" s="51">
        <f t="shared" si="234"/>
        <v>0</v>
      </c>
      <c r="DX173" s="53">
        <f>IF($G173="Labor Hours",DJ173*$K173*(1+$M173)*$ET173,DJ173)</f>
        <v>0</v>
      </c>
      <c r="DY173" s="53">
        <f>IF($G173="Labor Hours",DK173*$K173*(1+$M173)*$ET173,DK173)</f>
        <v>0</v>
      </c>
      <c r="DZ173" s="53">
        <f>IF($G173="Labor Hours",DL173*$K173*(1+$M173)*$ET173,DL173)</f>
        <v>0</v>
      </c>
      <c r="EA173" s="53">
        <f>IF($G173="Labor Hours",DM173*$K173*(1+$M173)*$ET173,DM173)</f>
        <v>0</v>
      </c>
      <c r="EB173" s="53">
        <f>IF($G173="Labor Hours",DN173*$K173*(1+$M173)*$ET173,DN173)</f>
        <v>0</v>
      </c>
      <c r="EC173" s="53">
        <f>IF($G173="Labor Hours",DO173*$K173*(1+$M173)*$ET173,DO173)</f>
        <v>0</v>
      </c>
      <c r="ED173" s="53">
        <f>IF($G173="Labor Hours",DP173*$K173*(1+$M173)*$ET173,DP173)</f>
        <v>0</v>
      </c>
      <c r="EE173" s="53">
        <f>IF($G173="Labor Hours",DQ173*$K173*(1+$M173)*$ET173,DQ173)</f>
        <v>0</v>
      </c>
      <c r="EF173" s="53">
        <f>IF($G173="Labor Hours",DR173*$K173*(1+$M173)*$ET173,DR173)</f>
        <v>0</v>
      </c>
      <c r="EG173" s="53">
        <f>IF($G173="Labor Hours",DS173*$K173*(1+$M173)*$ET173,DS173)</f>
        <v>0</v>
      </c>
      <c r="EH173" s="53">
        <f>IF($G173="Labor Hours",DT173*$K173*(1+$M173)*$ET173,DT173)</f>
        <v>0</v>
      </c>
      <c r="EI173" s="53">
        <f>IF($G173="Labor Hours",DU173*$K173*(1+$M173)*$ET173,DU173)</f>
        <v>0</v>
      </c>
      <c r="EJ173" s="10">
        <f t="shared" si="235"/>
        <v>0</v>
      </c>
      <c r="EK173" s="54">
        <f t="shared" si="236"/>
        <v>0</v>
      </c>
      <c r="EL173" s="10">
        <f t="shared" si="237"/>
        <v>0</v>
      </c>
      <c r="EM173" s="53" cm="1">
        <f t="array" aca="1" ref="EM173" ca="1">EJ173*CELL("contents",$Q173)</f>
        <v>0</v>
      </c>
      <c r="EN173" s="53" cm="1">
        <f t="array" aca="1" ref="EN173" ca="1">EK173*CELL("contents",$Q173)</f>
        <v>0</v>
      </c>
      <c r="EO173" s="11">
        <f>AW173+CB173+DG173+EL173</f>
        <v>4799.9263500000006</v>
      </c>
      <c r="EP173" s="2">
        <v>1</v>
      </c>
      <c r="EQ173" s="2">
        <f t="shared" ref="EQ173:ET173" si="266">EP173*1.0215</f>
        <v>1.0215000000000001</v>
      </c>
      <c r="ER173" s="2">
        <f t="shared" si="266"/>
        <v>1.0434622500000001</v>
      </c>
      <c r="ES173" s="2">
        <f t="shared" si="266"/>
        <v>1.0658966883750003</v>
      </c>
      <c r="ET173" s="2">
        <f t="shared" si="266"/>
        <v>1.0888134671750629</v>
      </c>
      <c r="EU173" s="53">
        <f>IF($G173="Labor Hours",$K173*$AG173*EQ173,0)</f>
        <v>0</v>
      </c>
      <c r="EV173" s="53">
        <f>IF($G173="Labor Hours",$K173*BL173*ER173,0)</f>
        <v>4799.9263500000006</v>
      </c>
      <c r="EW173" s="69">
        <f>IF($G173="Labor Hours",$K173*$CQ173*ES173,0)</f>
        <v>0</v>
      </c>
      <c r="EX173" s="69">
        <f>IF($G173="Labor Hours",$K173*$DV173*ET173,0)</f>
        <v>0</v>
      </c>
      <c r="EY173" s="9">
        <f t="shared" si="240"/>
        <v>0</v>
      </c>
      <c r="EZ173" s="9">
        <f t="shared" si="217"/>
        <v>0</v>
      </c>
      <c r="FA173" s="9">
        <f t="shared" si="218"/>
        <v>0</v>
      </c>
      <c r="FB173" s="9">
        <f t="shared" si="219"/>
        <v>0</v>
      </c>
      <c r="FC173" t="s">
        <v>1541</v>
      </c>
    </row>
    <row r="174" spans="1:159" ht="25.5" x14ac:dyDescent="0.25">
      <c r="A174" s="2">
        <v>1.2</v>
      </c>
      <c r="B174" s="3" t="s">
        <v>499</v>
      </c>
      <c r="C174" s="4" t="s">
        <v>157</v>
      </c>
      <c r="D174" s="2" t="s">
        <v>465</v>
      </c>
      <c r="E174" s="21" t="s">
        <v>500</v>
      </c>
      <c r="F174" s="2"/>
      <c r="G174" s="4" t="s">
        <v>151</v>
      </c>
      <c r="H174" s="6" t="s">
        <v>163</v>
      </c>
      <c r="I174" s="4" t="s">
        <v>348</v>
      </c>
      <c r="J174" s="7" t="s">
        <v>154</v>
      </c>
      <c r="K174" s="75">
        <v>115</v>
      </c>
      <c r="L174" s="81">
        <v>115</v>
      </c>
      <c r="M174" s="56">
        <v>0</v>
      </c>
      <c r="N174" s="86">
        <v>0</v>
      </c>
      <c r="O174" s="6" t="s">
        <v>155</v>
      </c>
      <c r="P174" s="2" t="s">
        <v>352</v>
      </c>
      <c r="Q174" s="216">
        <f>VLOOKUP(P174,Contingencies!$A$2:$D$7,4,FALSE)</f>
        <v>0.2</v>
      </c>
      <c r="R174" s="53">
        <f>Q174*EO174</f>
        <v>422.90100000000007</v>
      </c>
      <c r="S174" s="67">
        <f t="shared" si="201"/>
        <v>0</v>
      </c>
      <c r="T174" s="4"/>
      <c r="U174" s="29"/>
      <c r="V174" s="29"/>
      <c r="W174" s="2"/>
      <c r="X174" s="2"/>
      <c r="Y174" s="2"/>
      <c r="Z174" s="2"/>
      <c r="AA174" s="2"/>
      <c r="AB174" s="24"/>
      <c r="AC174" s="2"/>
      <c r="AD174" s="2"/>
      <c r="AE174" s="37">
        <v>18</v>
      </c>
      <c r="AF174" s="2"/>
      <c r="AG174" s="2">
        <f>IF(G174="Labor Hours",SUM(U174:AF174),0)</f>
        <v>18</v>
      </c>
      <c r="AH174" s="51">
        <f t="shared" si="220"/>
        <v>0.12</v>
      </c>
      <c r="AI174" s="53">
        <f>IF($G174="Labor Hours",U174*$K174*(1+$M174)*$EQ174,U174)</f>
        <v>0</v>
      </c>
      <c r="AJ174" s="53">
        <f>IF($G174="Labor Hours",V174*$K174*(1+$M174)*$EQ174,V174)</f>
        <v>0</v>
      </c>
      <c r="AK174" s="53">
        <f>IF($G174="Labor Hours",W174*$K174*(1+$M174)*$EQ174,W174)</f>
        <v>0</v>
      </c>
      <c r="AL174" s="53">
        <f>IF($G174="Labor Hours",X174*$K174*(1+$M174)*$EQ174,X174)</f>
        <v>0</v>
      </c>
      <c r="AM174" s="53">
        <f>IF($G174="Labor Hours",Y174*$K174*(1+$M174)*$EQ174,Y174)</f>
        <v>0</v>
      </c>
      <c r="AN174" s="53">
        <f>IF($G174="Labor Hours",Z174*$K174*(1+$M174)*$EQ174,Z174)</f>
        <v>0</v>
      </c>
      <c r="AO174" s="53">
        <f>IF($G174="Labor Hours",AA174*$K174*(1+$M174)*$EQ174,AA174)</f>
        <v>0</v>
      </c>
      <c r="AP174" s="53">
        <f>IF($G174="Labor Hours",AB174*$K174*(1+$M174)*$EQ174,AB174)</f>
        <v>0</v>
      </c>
      <c r="AQ174" s="53">
        <f>IF($G174="Labor Hours",AC174*$K174*(1+$M174)*$EQ174,AC174)</f>
        <v>0</v>
      </c>
      <c r="AR174" s="53">
        <f>IF($G174="Labor Hours",AD174*$K174*(1+$M174)*$EQ174,AD174)</f>
        <v>0</v>
      </c>
      <c r="AS174" s="53">
        <f>IF($G174="Labor Hours",AE174*$K174*(1+$M174)*$EQ174,AE174)</f>
        <v>2114.5050000000001</v>
      </c>
      <c r="AT174" s="53">
        <f>IF($G174="Labor Hours",AF174*$K174*(1+$M174)*$EQ174,AF174)</f>
        <v>0</v>
      </c>
      <c r="AU174" s="10">
        <f t="shared" si="221"/>
        <v>2114.5050000000001</v>
      </c>
      <c r="AV174" s="54">
        <f>IF(G174="CapEx",0,AU174*N174)</f>
        <v>0</v>
      </c>
      <c r="AW174" s="10">
        <f t="shared" si="222"/>
        <v>2114.5050000000001</v>
      </c>
      <c r="AX174" s="53" cm="1">
        <f t="array" aca="1" ref="AX174" ca="1">AU174*CELL("contents",$Q174)</f>
        <v>422.90100000000007</v>
      </c>
      <c r="AY174" s="53" cm="1">
        <f t="array" aca="1" ref="AY174" ca="1">AV174*CELL("contents",$Q174)</f>
        <v>0</v>
      </c>
      <c r="AZ174" s="2"/>
      <c r="BA174" s="2"/>
      <c r="BB174" s="2"/>
      <c r="BC174" s="2"/>
      <c r="BD174" s="2"/>
      <c r="BE174" s="2"/>
      <c r="BF174" s="38"/>
      <c r="BG174" s="2"/>
      <c r="BH174" s="2"/>
      <c r="BI174" s="2"/>
      <c r="BJ174" s="2"/>
      <c r="BK174" s="2"/>
      <c r="BL174" s="2">
        <f t="shared" si="223"/>
        <v>0</v>
      </c>
      <c r="BM174" s="51">
        <f t="shared" si="224"/>
        <v>0</v>
      </c>
      <c r="BN174" s="53">
        <f>IF($G174="Labor Hours",AZ174*$K174*(1+$M174)*$ER174,AZ174)</f>
        <v>0</v>
      </c>
      <c r="BO174" s="53">
        <f>IF($G174="Labor Hours",BA174*$K174*(1+$M174)*$ER174,BA174)</f>
        <v>0</v>
      </c>
      <c r="BP174" s="53">
        <f>IF($G174="Labor Hours",BB174*$K174*(1+$M174)*$ER174,BB174)</f>
        <v>0</v>
      </c>
      <c r="BQ174" s="53">
        <f>IF($G174="Labor Hours",BC174*$K174*(1+$M174)*$ER174,BC174)</f>
        <v>0</v>
      </c>
      <c r="BR174" s="53">
        <f>IF($G174="Labor Hours",BD174*$K174*(1+$M174)*$ER174,BD174)</f>
        <v>0</v>
      </c>
      <c r="BS174" s="53">
        <f>IF($G174="Labor Hours",BE174*$K174*(1+$M174)*$ER174,BE174)</f>
        <v>0</v>
      </c>
      <c r="BT174" s="53">
        <f>IF($G174="Labor Hours",BF174*$K174*(1+$M174)*$ER174,BF174)</f>
        <v>0</v>
      </c>
      <c r="BU174" s="53">
        <f>IF($G174="Labor Hours",BG174*$K174*(1+$M174)*$ER174,BG174)</f>
        <v>0</v>
      </c>
      <c r="BV174" s="53">
        <f>IF($G174="Labor Hours",BH174*$K174*(1+$M174)*$ER174,BH174)</f>
        <v>0</v>
      </c>
      <c r="BW174" s="53">
        <f>IF($G174="Labor Hours",BI174*$K174*(1+$M174)*$ER174,BI174)</f>
        <v>0</v>
      </c>
      <c r="BX174" s="53">
        <f>IF($G174="Labor Hours",BJ174*$K174*(1+$M174)*$ER174,BJ174)</f>
        <v>0</v>
      </c>
      <c r="BY174" s="53">
        <f>IF($G174="Labor Hours",BK174*$K174*(1+$M174)*$ER174,BK174)</f>
        <v>0</v>
      </c>
      <c r="BZ174" s="10">
        <f t="shared" si="225"/>
        <v>0</v>
      </c>
      <c r="CA174" s="54">
        <f t="shared" si="226"/>
        <v>0</v>
      </c>
      <c r="CB174" s="10">
        <f t="shared" si="227"/>
        <v>0</v>
      </c>
      <c r="CC174" s="53" cm="1">
        <f t="array" aca="1" ref="CC174" ca="1">BZ174*CELL("contents",$Q174)</f>
        <v>0</v>
      </c>
      <c r="CD174" s="53" cm="1">
        <f t="array" aca="1" ref="CD174" ca="1">CA174*CELL("contents",$Q174)</f>
        <v>0</v>
      </c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>
        <f t="shared" si="228"/>
        <v>0</v>
      </c>
      <c r="CR174" s="51">
        <f t="shared" si="229"/>
        <v>0</v>
      </c>
      <c r="CS174" s="53">
        <f>IF($G174="Labor Hours",CE174*$K174*(1+$M174)*$ES174,CE174)</f>
        <v>0</v>
      </c>
      <c r="CT174" s="53">
        <f>IF($G174="Labor Hours",CF174*$K174*(1+$M174)*$ES174,CF174)</f>
        <v>0</v>
      </c>
      <c r="CU174" s="53">
        <f>IF($G174="Labor Hours",CG174*$K174*(1+$M174)*$ES174,CG174)</f>
        <v>0</v>
      </c>
      <c r="CV174" s="53">
        <f>IF($G174="Labor Hours",CH174*$K174*(1+$M174)*$ES174,CH174)</f>
        <v>0</v>
      </c>
      <c r="CW174" s="53">
        <f>IF($G174="Labor Hours",CI174*$K174*(1+$M174)*$ES174,CI174)</f>
        <v>0</v>
      </c>
      <c r="CX174" s="53">
        <f>IF($G174="Labor Hours",CJ174*$K174*(1+$M174)*$ES174,CJ174)</f>
        <v>0</v>
      </c>
      <c r="CY174" s="53">
        <f>IF($G174="Labor Hours",CK174*$K174*(1+$M174)*$ES174,CK174)</f>
        <v>0</v>
      </c>
      <c r="CZ174" s="53">
        <f>IF($G174="Labor Hours",CL174*$K174*(1+$M174)*$ES174,CL174)</f>
        <v>0</v>
      </c>
      <c r="DA174" s="53">
        <f>IF($G174="Labor Hours",CM174*$K174*(1+$M174)*$ES174,CM174)</f>
        <v>0</v>
      </c>
      <c r="DB174" s="53">
        <f>IF($G174="Labor Hours",CN174*$K174*(1+$M174)*$ES174,CN174)</f>
        <v>0</v>
      </c>
      <c r="DC174" s="53">
        <f>IF($G174="Labor Hours",CO174*$K174*(1+$M174)*$ES174,CO174)</f>
        <v>0</v>
      </c>
      <c r="DD174" s="53">
        <f>IF($G174="Labor Hours",CP174*$K174*(1+$M174)*$ES174,CP174)</f>
        <v>0</v>
      </c>
      <c r="DE174" s="10">
        <f t="shared" si="230"/>
        <v>0</v>
      </c>
      <c r="DF174" s="54">
        <f t="shared" si="231"/>
        <v>0</v>
      </c>
      <c r="DG174" s="10">
        <f t="shared" si="232"/>
        <v>0</v>
      </c>
      <c r="DH174" s="53" cm="1">
        <f t="array" aca="1" ref="DH174" ca="1">DE174*CELL("contents",$Q174)</f>
        <v>0</v>
      </c>
      <c r="DI174" s="53" cm="1">
        <f t="array" aca="1" ref="DI174" ca="1">DF174*CELL("contents",$Q174)</f>
        <v>0</v>
      </c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>
        <f t="shared" si="233"/>
        <v>0</v>
      </c>
      <c r="DW174" s="51">
        <f t="shared" si="234"/>
        <v>0</v>
      </c>
      <c r="DX174" s="53">
        <f>IF($G174="Labor Hours",DJ174*$K174*(1+$M174)*$ET174,DJ174)</f>
        <v>0</v>
      </c>
      <c r="DY174" s="53">
        <f>IF($G174="Labor Hours",DK174*$K174*(1+$M174)*$ET174,DK174)</f>
        <v>0</v>
      </c>
      <c r="DZ174" s="53">
        <f>IF($G174="Labor Hours",DL174*$K174*(1+$M174)*$ET174,DL174)</f>
        <v>0</v>
      </c>
      <c r="EA174" s="53">
        <f>IF($G174="Labor Hours",DM174*$K174*(1+$M174)*$ET174,DM174)</f>
        <v>0</v>
      </c>
      <c r="EB174" s="53">
        <f>IF($G174="Labor Hours",DN174*$K174*(1+$M174)*$ET174,DN174)</f>
        <v>0</v>
      </c>
      <c r="EC174" s="53">
        <f>IF($G174="Labor Hours",DO174*$K174*(1+$M174)*$ET174,DO174)</f>
        <v>0</v>
      </c>
      <c r="ED174" s="53">
        <f>IF($G174="Labor Hours",DP174*$K174*(1+$M174)*$ET174,DP174)</f>
        <v>0</v>
      </c>
      <c r="EE174" s="53">
        <f>IF($G174="Labor Hours",DQ174*$K174*(1+$M174)*$ET174,DQ174)</f>
        <v>0</v>
      </c>
      <c r="EF174" s="53">
        <f>IF($G174="Labor Hours",DR174*$K174*(1+$M174)*$ET174,DR174)</f>
        <v>0</v>
      </c>
      <c r="EG174" s="53">
        <f>IF($G174="Labor Hours",DS174*$K174*(1+$M174)*$ET174,DS174)</f>
        <v>0</v>
      </c>
      <c r="EH174" s="53">
        <f>IF($G174="Labor Hours",DT174*$K174*(1+$M174)*$ET174,DT174)</f>
        <v>0</v>
      </c>
      <c r="EI174" s="53">
        <f>IF($G174="Labor Hours",DU174*$K174*(1+$M174)*$ET174,DU174)</f>
        <v>0</v>
      </c>
      <c r="EJ174" s="10">
        <f t="shared" si="235"/>
        <v>0</v>
      </c>
      <c r="EK174" s="54">
        <f t="shared" si="236"/>
        <v>0</v>
      </c>
      <c r="EL174" s="10">
        <f t="shared" si="237"/>
        <v>0</v>
      </c>
      <c r="EM174" s="53" cm="1">
        <f t="array" aca="1" ref="EM174" ca="1">EJ174*CELL("contents",$Q174)</f>
        <v>0</v>
      </c>
      <c r="EN174" s="53" cm="1">
        <f t="array" aca="1" ref="EN174" ca="1">EK174*CELL("contents",$Q174)</f>
        <v>0</v>
      </c>
      <c r="EO174" s="11">
        <f>AW174+CB174+DG174+EL174</f>
        <v>2114.5050000000001</v>
      </c>
      <c r="EP174" s="2">
        <v>1</v>
      </c>
      <c r="EQ174" s="2">
        <f t="shared" ref="EQ174:ET174" si="267">EP174*1.0215</f>
        <v>1.0215000000000001</v>
      </c>
      <c r="ER174" s="2">
        <f t="shared" si="267"/>
        <v>1.0434622500000001</v>
      </c>
      <c r="ES174" s="2">
        <f t="shared" si="267"/>
        <v>1.0658966883750003</v>
      </c>
      <c r="ET174" s="2">
        <f t="shared" si="267"/>
        <v>1.0888134671750629</v>
      </c>
      <c r="EU174" s="53">
        <f>IF($G174="Labor Hours",$K174*$AG174*EQ174,0)</f>
        <v>2114.5050000000001</v>
      </c>
      <c r="EV174" s="53">
        <f>IF($G174="Labor Hours",$K174*BL174*ER174,0)</f>
        <v>0</v>
      </c>
      <c r="EW174" s="69">
        <f>IF($G174="Labor Hours",$K174*$CQ174*ES174,0)</f>
        <v>0</v>
      </c>
      <c r="EX174" s="69">
        <f>IF($G174="Labor Hours",$K174*$DV174*ET174,0)</f>
        <v>0</v>
      </c>
      <c r="EY174" s="9">
        <f t="shared" si="240"/>
        <v>0</v>
      </c>
      <c r="EZ174" s="9">
        <f t="shared" si="217"/>
        <v>0</v>
      </c>
      <c r="FA174" s="9">
        <f t="shared" si="218"/>
        <v>0</v>
      </c>
      <c r="FB174" s="9">
        <f t="shared" si="219"/>
        <v>0</v>
      </c>
      <c r="FC174" t="s">
        <v>1541</v>
      </c>
    </row>
    <row r="175" spans="1:159" ht="25.5" x14ac:dyDescent="0.25">
      <c r="A175" s="2">
        <v>1.2</v>
      </c>
      <c r="B175" s="3" t="s">
        <v>501</v>
      </c>
      <c r="C175" s="4" t="s">
        <v>157</v>
      </c>
      <c r="D175" s="2" t="s">
        <v>468</v>
      </c>
      <c r="E175" s="21" t="s">
        <v>502</v>
      </c>
      <c r="F175" s="2"/>
      <c r="G175" s="4" t="s">
        <v>151</v>
      </c>
      <c r="H175" s="6" t="s">
        <v>163</v>
      </c>
      <c r="I175" s="4" t="s">
        <v>348</v>
      </c>
      <c r="J175" s="7" t="s">
        <v>154</v>
      </c>
      <c r="K175" s="75">
        <v>115</v>
      </c>
      <c r="L175" s="81">
        <v>115</v>
      </c>
      <c r="M175" s="56">
        <v>0</v>
      </c>
      <c r="N175" s="86">
        <v>0</v>
      </c>
      <c r="O175" s="6" t="s">
        <v>155</v>
      </c>
      <c r="P175" s="2" t="s">
        <v>352</v>
      </c>
      <c r="Q175" s="216">
        <f>VLOOKUP(P175,Contingencies!$A$2:$D$7,4,FALSE)</f>
        <v>0.2</v>
      </c>
      <c r="R175" s="53">
        <f>Q175*EO175</f>
        <v>431.99337150000014</v>
      </c>
      <c r="S175" s="67">
        <f t="shared" si="201"/>
        <v>0</v>
      </c>
      <c r="T175" s="4"/>
      <c r="U175" s="29"/>
      <c r="V175" s="29"/>
      <c r="W175" s="2"/>
      <c r="X175" s="2"/>
      <c r="Y175" s="2"/>
      <c r="Z175" s="2"/>
      <c r="AA175" s="38"/>
      <c r="AB175" s="24"/>
      <c r="AC175" s="2"/>
      <c r="AD175" s="2"/>
      <c r="AE175" s="2"/>
      <c r="AF175" s="2"/>
      <c r="AG175" s="2">
        <f>IF(G175="Labor Hours",SUM(U175:AF175),0)</f>
        <v>0</v>
      </c>
      <c r="AH175" s="51">
        <f t="shared" si="220"/>
        <v>0</v>
      </c>
      <c r="AI175" s="53">
        <f>IF($G175="Labor Hours",U175*$K175*(1+$M175)*$EQ175,U175)</f>
        <v>0</v>
      </c>
      <c r="AJ175" s="53">
        <f>IF($G175="Labor Hours",V175*$K175*(1+$M175)*$EQ175,V175)</f>
        <v>0</v>
      </c>
      <c r="AK175" s="53">
        <f>IF($G175="Labor Hours",W175*$K175*(1+$M175)*$EQ175,W175)</f>
        <v>0</v>
      </c>
      <c r="AL175" s="53">
        <f>IF($G175="Labor Hours",X175*$K175*(1+$M175)*$EQ175,X175)</f>
        <v>0</v>
      </c>
      <c r="AM175" s="53">
        <f>IF($G175="Labor Hours",Y175*$K175*(1+$M175)*$EQ175,Y175)</f>
        <v>0</v>
      </c>
      <c r="AN175" s="53">
        <f>IF($G175="Labor Hours",Z175*$K175*(1+$M175)*$EQ175,Z175)</f>
        <v>0</v>
      </c>
      <c r="AO175" s="53">
        <f>IF($G175="Labor Hours",AA175*$K175*(1+$M175)*$EQ175,AA175)</f>
        <v>0</v>
      </c>
      <c r="AP175" s="53">
        <f>IF($G175="Labor Hours",AB175*$K175*(1+$M175)*$EQ175,AB175)</f>
        <v>0</v>
      </c>
      <c r="AQ175" s="53">
        <f>IF($G175="Labor Hours",AC175*$K175*(1+$M175)*$EQ175,AC175)</f>
        <v>0</v>
      </c>
      <c r="AR175" s="53">
        <f>IF($G175="Labor Hours",AD175*$K175*(1+$M175)*$EQ175,AD175)</f>
        <v>0</v>
      </c>
      <c r="AS175" s="53">
        <f>IF($G175="Labor Hours",AE175*$K175*(1+$M175)*$EQ175,AE175)</f>
        <v>0</v>
      </c>
      <c r="AT175" s="53">
        <f>IF($G175="Labor Hours",AF175*$K175*(1+$M175)*$EQ175,AF175)</f>
        <v>0</v>
      </c>
      <c r="AU175" s="10">
        <f t="shared" si="221"/>
        <v>0</v>
      </c>
      <c r="AV175" s="54">
        <f>IF(G175="CapEx",0,AU175*N175)</f>
        <v>0</v>
      </c>
      <c r="AW175" s="10">
        <f t="shared" si="222"/>
        <v>0</v>
      </c>
      <c r="AX175" s="53" cm="1">
        <f t="array" aca="1" ref="AX175" ca="1">AU175*CELL("contents",$Q175)</f>
        <v>0</v>
      </c>
      <c r="AY175" s="53" cm="1">
        <f t="array" aca="1" ref="AY175" ca="1">AV175*CELL("contents",$Q175)</f>
        <v>0</v>
      </c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37">
        <v>18</v>
      </c>
      <c r="BK175" s="2"/>
      <c r="BL175" s="2">
        <f t="shared" si="223"/>
        <v>18</v>
      </c>
      <c r="BM175" s="51">
        <f t="shared" si="224"/>
        <v>0.12</v>
      </c>
      <c r="BN175" s="53">
        <f>IF($G175="Labor Hours",AZ175*$K175*(1+$M175)*$ER175,AZ175)</f>
        <v>0</v>
      </c>
      <c r="BO175" s="53">
        <f>IF($G175="Labor Hours",BA175*$K175*(1+$M175)*$ER175,BA175)</f>
        <v>0</v>
      </c>
      <c r="BP175" s="53">
        <f>IF($G175="Labor Hours",BB175*$K175*(1+$M175)*$ER175,BB175)</f>
        <v>0</v>
      </c>
      <c r="BQ175" s="53">
        <f>IF($G175="Labor Hours",BC175*$K175*(1+$M175)*$ER175,BC175)</f>
        <v>0</v>
      </c>
      <c r="BR175" s="53">
        <f>IF($G175="Labor Hours",BD175*$K175*(1+$M175)*$ER175,BD175)</f>
        <v>0</v>
      </c>
      <c r="BS175" s="53">
        <f>IF($G175="Labor Hours",BE175*$K175*(1+$M175)*$ER175,BE175)</f>
        <v>0</v>
      </c>
      <c r="BT175" s="53">
        <f>IF($G175="Labor Hours",BF175*$K175*(1+$M175)*$ER175,BF175)</f>
        <v>0</v>
      </c>
      <c r="BU175" s="53">
        <f>IF($G175="Labor Hours",BG175*$K175*(1+$M175)*$ER175,BG175)</f>
        <v>0</v>
      </c>
      <c r="BV175" s="53">
        <f>IF($G175="Labor Hours",BH175*$K175*(1+$M175)*$ER175,BH175)</f>
        <v>0</v>
      </c>
      <c r="BW175" s="53">
        <f>IF($G175="Labor Hours",BI175*$K175*(1+$M175)*$ER175,BI175)</f>
        <v>0</v>
      </c>
      <c r="BX175" s="53">
        <f>IF($G175="Labor Hours",BJ175*$K175*(1+$M175)*$ER175,BJ175)</f>
        <v>2159.9668575000005</v>
      </c>
      <c r="BY175" s="53">
        <f>IF($G175="Labor Hours",BK175*$K175*(1+$M175)*$ER175,BK175)</f>
        <v>0</v>
      </c>
      <c r="BZ175" s="10">
        <f t="shared" si="225"/>
        <v>2159.9668575000005</v>
      </c>
      <c r="CA175" s="54">
        <f t="shared" si="226"/>
        <v>0</v>
      </c>
      <c r="CB175" s="10">
        <f t="shared" si="227"/>
        <v>2159.9668575000005</v>
      </c>
      <c r="CC175" s="53" cm="1">
        <f t="array" aca="1" ref="CC175" ca="1">BZ175*CELL("contents",$Q175)</f>
        <v>431.99337150000014</v>
      </c>
      <c r="CD175" s="53" cm="1">
        <f t="array" aca="1" ref="CD175" ca="1">CA175*CELL("contents",$Q175)</f>
        <v>0</v>
      </c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>
        <f t="shared" si="228"/>
        <v>0</v>
      </c>
      <c r="CR175" s="51">
        <f t="shared" si="229"/>
        <v>0</v>
      </c>
      <c r="CS175" s="53">
        <f>IF($G175="Labor Hours",CE175*$K175*(1+$M175)*$ES175,CE175)</f>
        <v>0</v>
      </c>
      <c r="CT175" s="53">
        <f>IF($G175="Labor Hours",CF175*$K175*(1+$M175)*$ES175,CF175)</f>
        <v>0</v>
      </c>
      <c r="CU175" s="53">
        <f>IF($G175="Labor Hours",CG175*$K175*(1+$M175)*$ES175,CG175)</f>
        <v>0</v>
      </c>
      <c r="CV175" s="53">
        <f>IF($G175="Labor Hours",CH175*$K175*(1+$M175)*$ES175,CH175)</f>
        <v>0</v>
      </c>
      <c r="CW175" s="53">
        <f>IF($G175="Labor Hours",CI175*$K175*(1+$M175)*$ES175,CI175)</f>
        <v>0</v>
      </c>
      <c r="CX175" s="53">
        <f>IF($G175="Labor Hours",CJ175*$K175*(1+$M175)*$ES175,CJ175)</f>
        <v>0</v>
      </c>
      <c r="CY175" s="53">
        <f>IF($G175="Labor Hours",CK175*$K175*(1+$M175)*$ES175,CK175)</f>
        <v>0</v>
      </c>
      <c r="CZ175" s="53">
        <f>IF($G175="Labor Hours",CL175*$K175*(1+$M175)*$ES175,CL175)</f>
        <v>0</v>
      </c>
      <c r="DA175" s="53">
        <f>IF($G175="Labor Hours",CM175*$K175*(1+$M175)*$ES175,CM175)</f>
        <v>0</v>
      </c>
      <c r="DB175" s="53">
        <f>IF($G175="Labor Hours",CN175*$K175*(1+$M175)*$ES175,CN175)</f>
        <v>0</v>
      </c>
      <c r="DC175" s="53">
        <f>IF($G175="Labor Hours",CO175*$K175*(1+$M175)*$ES175,CO175)</f>
        <v>0</v>
      </c>
      <c r="DD175" s="53">
        <f>IF($G175="Labor Hours",CP175*$K175*(1+$M175)*$ES175,CP175)</f>
        <v>0</v>
      </c>
      <c r="DE175" s="10">
        <f t="shared" si="230"/>
        <v>0</v>
      </c>
      <c r="DF175" s="54">
        <f t="shared" si="231"/>
        <v>0</v>
      </c>
      <c r="DG175" s="10">
        <f t="shared" si="232"/>
        <v>0</v>
      </c>
      <c r="DH175" s="53" cm="1">
        <f t="array" aca="1" ref="DH175" ca="1">DE175*CELL("contents",$Q175)</f>
        <v>0</v>
      </c>
      <c r="DI175" s="53" cm="1">
        <f t="array" aca="1" ref="DI175" ca="1">DF175*CELL("contents",$Q175)</f>
        <v>0</v>
      </c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>
        <f t="shared" si="233"/>
        <v>0</v>
      </c>
      <c r="DW175" s="51">
        <f t="shared" si="234"/>
        <v>0</v>
      </c>
      <c r="DX175" s="53">
        <f>IF($G175="Labor Hours",DJ175*$K175*(1+$M175)*$ET175,DJ175)</f>
        <v>0</v>
      </c>
      <c r="DY175" s="53">
        <f>IF($G175="Labor Hours",DK175*$K175*(1+$M175)*$ET175,DK175)</f>
        <v>0</v>
      </c>
      <c r="DZ175" s="53">
        <f>IF($G175="Labor Hours",DL175*$K175*(1+$M175)*$ET175,DL175)</f>
        <v>0</v>
      </c>
      <c r="EA175" s="53">
        <f>IF($G175="Labor Hours",DM175*$K175*(1+$M175)*$ET175,DM175)</f>
        <v>0</v>
      </c>
      <c r="EB175" s="53">
        <f>IF($G175="Labor Hours",DN175*$K175*(1+$M175)*$ET175,DN175)</f>
        <v>0</v>
      </c>
      <c r="EC175" s="53">
        <f>IF($G175="Labor Hours",DO175*$K175*(1+$M175)*$ET175,DO175)</f>
        <v>0</v>
      </c>
      <c r="ED175" s="53">
        <f>IF($G175="Labor Hours",DP175*$K175*(1+$M175)*$ET175,DP175)</f>
        <v>0</v>
      </c>
      <c r="EE175" s="53">
        <f>IF($G175="Labor Hours",DQ175*$K175*(1+$M175)*$ET175,DQ175)</f>
        <v>0</v>
      </c>
      <c r="EF175" s="53">
        <f>IF($G175="Labor Hours",DR175*$K175*(1+$M175)*$ET175,DR175)</f>
        <v>0</v>
      </c>
      <c r="EG175" s="53">
        <f>IF($G175="Labor Hours",DS175*$K175*(1+$M175)*$ET175,DS175)</f>
        <v>0</v>
      </c>
      <c r="EH175" s="53">
        <f>IF($G175="Labor Hours",DT175*$K175*(1+$M175)*$ET175,DT175)</f>
        <v>0</v>
      </c>
      <c r="EI175" s="53">
        <f>IF($G175="Labor Hours",DU175*$K175*(1+$M175)*$ET175,DU175)</f>
        <v>0</v>
      </c>
      <c r="EJ175" s="10">
        <f t="shared" si="235"/>
        <v>0</v>
      </c>
      <c r="EK175" s="54">
        <f t="shared" si="236"/>
        <v>0</v>
      </c>
      <c r="EL175" s="10">
        <f t="shared" si="237"/>
        <v>0</v>
      </c>
      <c r="EM175" s="53" cm="1">
        <f t="array" aca="1" ref="EM175" ca="1">EJ175*CELL("contents",$Q175)</f>
        <v>0</v>
      </c>
      <c r="EN175" s="53" cm="1">
        <f t="array" aca="1" ref="EN175" ca="1">EK175*CELL("contents",$Q175)</f>
        <v>0</v>
      </c>
      <c r="EO175" s="11">
        <f>AW175+CB175+DG175+EL175</f>
        <v>2159.9668575000005</v>
      </c>
      <c r="EP175" s="2">
        <v>1</v>
      </c>
      <c r="EQ175" s="2">
        <f t="shared" ref="EQ175:ET175" si="268">EP175*1.0215</f>
        <v>1.0215000000000001</v>
      </c>
      <c r="ER175" s="2">
        <f t="shared" si="268"/>
        <v>1.0434622500000001</v>
      </c>
      <c r="ES175" s="2">
        <f t="shared" si="268"/>
        <v>1.0658966883750003</v>
      </c>
      <c r="ET175" s="2">
        <f t="shared" si="268"/>
        <v>1.0888134671750629</v>
      </c>
      <c r="EU175" s="53">
        <f>IF($G175="Labor Hours",$K175*$AG175*EQ175,0)</f>
        <v>0</v>
      </c>
      <c r="EV175" s="53">
        <f>IF($G175="Labor Hours",$K175*BL175*ER175,0)</f>
        <v>2159.9668575000005</v>
      </c>
      <c r="EW175" s="69">
        <f>IF($G175="Labor Hours",$K175*$CQ175*ES175,0)</f>
        <v>0</v>
      </c>
      <c r="EX175" s="69">
        <f>IF($G175="Labor Hours",$K175*$DV175*ET175,0)</f>
        <v>0</v>
      </c>
      <c r="EY175" s="9">
        <f t="shared" si="240"/>
        <v>0</v>
      </c>
      <c r="EZ175" s="9">
        <f t="shared" si="217"/>
        <v>0</v>
      </c>
      <c r="FA175" s="9">
        <f t="shared" si="218"/>
        <v>0</v>
      </c>
      <c r="FB175" s="9">
        <f t="shared" si="219"/>
        <v>0</v>
      </c>
      <c r="FC175" t="s">
        <v>1541</v>
      </c>
    </row>
    <row r="176" spans="1:159" x14ac:dyDescent="0.25">
      <c r="A176" s="2">
        <v>1.2</v>
      </c>
      <c r="B176" s="3" t="s">
        <v>503</v>
      </c>
      <c r="C176" s="4" t="s">
        <v>157</v>
      </c>
      <c r="D176" s="2" t="s">
        <v>491</v>
      </c>
      <c r="E176" s="21" t="s">
        <v>504</v>
      </c>
      <c r="F176" s="2"/>
      <c r="G176" s="4" t="s">
        <v>151</v>
      </c>
      <c r="H176" s="6" t="s">
        <v>163</v>
      </c>
      <c r="I176" s="4" t="s">
        <v>348</v>
      </c>
      <c r="J176" s="7" t="s">
        <v>154</v>
      </c>
      <c r="K176" s="75">
        <v>115</v>
      </c>
      <c r="L176" s="81">
        <v>115</v>
      </c>
      <c r="M176" s="56">
        <v>0</v>
      </c>
      <c r="N176" s="86">
        <v>0</v>
      </c>
      <c r="O176" s="6" t="s">
        <v>155</v>
      </c>
      <c r="P176" s="2" t="s">
        <v>352</v>
      </c>
      <c r="Q176" s="216">
        <f>VLOOKUP(P176,Contingencies!$A$2:$D$7,4,FALSE)</f>
        <v>0.2</v>
      </c>
      <c r="R176" s="53">
        <f>Q176*EO176</f>
        <v>939.7800000000002</v>
      </c>
      <c r="S176" s="67">
        <f t="shared" si="201"/>
        <v>0</v>
      </c>
      <c r="T176" s="4"/>
      <c r="U176" s="29"/>
      <c r="V176" s="29"/>
      <c r="W176" s="2"/>
      <c r="X176" s="2"/>
      <c r="Y176" s="2"/>
      <c r="Z176" s="2"/>
      <c r="AA176" s="2"/>
      <c r="AB176" s="24"/>
      <c r="AC176" s="2"/>
      <c r="AD176" s="2"/>
      <c r="AE176" s="37">
        <v>40</v>
      </c>
      <c r="AF176" s="2"/>
      <c r="AG176" s="2">
        <f>IF(G176="Labor Hours",SUM(U176:AF176),0)</f>
        <v>40</v>
      </c>
      <c r="AH176" s="51">
        <f t="shared" si="220"/>
        <v>0.26666666666666666</v>
      </c>
      <c r="AI176" s="53">
        <f>IF($G176="Labor Hours",U176*$K176*(1+$M176)*$EQ176,U176)</f>
        <v>0</v>
      </c>
      <c r="AJ176" s="53">
        <f>IF($G176="Labor Hours",V176*$K176*(1+$M176)*$EQ176,V176)</f>
        <v>0</v>
      </c>
      <c r="AK176" s="53">
        <f>IF($G176="Labor Hours",W176*$K176*(1+$M176)*$EQ176,W176)</f>
        <v>0</v>
      </c>
      <c r="AL176" s="53">
        <f>IF($G176="Labor Hours",X176*$K176*(1+$M176)*$EQ176,X176)</f>
        <v>0</v>
      </c>
      <c r="AM176" s="53">
        <f>IF($G176="Labor Hours",Y176*$K176*(1+$M176)*$EQ176,Y176)</f>
        <v>0</v>
      </c>
      <c r="AN176" s="53">
        <f>IF($G176="Labor Hours",Z176*$K176*(1+$M176)*$EQ176,Z176)</f>
        <v>0</v>
      </c>
      <c r="AO176" s="53">
        <f>IF($G176="Labor Hours",AA176*$K176*(1+$M176)*$EQ176,AA176)</f>
        <v>0</v>
      </c>
      <c r="AP176" s="53">
        <f>IF($G176="Labor Hours",AB176*$K176*(1+$M176)*$EQ176,AB176)</f>
        <v>0</v>
      </c>
      <c r="AQ176" s="53">
        <f>IF($G176="Labor Hours",AC176*$K176*(1+$M176)*$EQ176,AC176)</f>
        <v>0</v>
      </c>
      <c r="AR176" s="53">
        <f>IF($G176="Labor Hours",AD176*$K176*(1+$M176)*$EQ176,AD176)</f>
        <v>0</v>
      </c>
      <c r="AS176" s="53">
        <f>IF($G176="Labor Hours",AE176*$K176*(1+$M176)*$EQ176,AE176)</f>
        <v>4698.9000000000005</v>
      </c>
      <c r="AT176" s="53">
        <f>IF($G176="Labor Hours",AF176*$K176*(1+$M176)*$EQ176,AF176)</f>
        <v>0</v>
      </c>
      <c r="AU176" s="10">
        <f t="shared" si="221"/>
        <v>4698.9000000000005</v>
      </c>
      <c r="AV176" s="54">
        <f>IF(G176="CapEx",0,AU176*N176)</f>
        <v>0</v>
      </c>
      <c r="AW176" s="10">
        <f t="shared" si="222"/>
        <v>4698.9000000000005</v>
      </c>
      <c r="AX176" s="53" cm="1">
        <f t="array" aca="1" ref="AX176" ca="1">AU176*CELL("contents",$Q176)</f>
        <v>939.7800000000002</v>
      </c>
      <c r="AY176" s="53" cm="1">
        <f t="array" aca="1" ref="AY176" ca="1">AV176*CELL("contents",$Q176)</f>
        <v>0</v>
      </c>
      <c r="AZ176" s="2"/>
      <c r="BA176" s="2"/>
      <c r="BB176" s="2"/>
      <c r="BC176" s="2"/>
      <c r="BD176" s="2"/>
      <c r="BE176" s="2"/>
      <c r="BF176" s="38"/>
      <c r="BG176" s="2"/>
      <c r="BH176" s="2"/>
      <c r="BI176" s="2"/>
      <c r="BJ176" s="2"/>
      <c r="BK176" s="2"/>
      <c r="BL176" s="2">
        <f t="shared" si="223"/>
        <v>0</v>
      </c>
      <c r="BM176" s="51">
        <f t="shared" si="224"/>
        <v>0</v>
      </c>
      <c r="BN176" s="53">
        <f>IF($G176="Labor Hours",AZ176*$K176*(1+$M176)*$ER176,AZ176)</f>
        <v>0</v>
      </c>
      <c r="BO176" s="53">
        <f>IF($G176="Labor Hours",BA176*$K176*(1+$M176)*$ER176,BA176)</f>
        <v>0</v>
      </c>
      <c r="BP176" s="53">
        <f>IF($G176="Labor Hours",BB176*$K176*(1+$M176)*$ER176,BB176)</f>
        <v>0</v>
      </c>
      <c r="BQ176" s="53">
        <f>IF($G176="Labor Hours",BC176*$K176*(1+$M176)*$ER176,BC176)</f>
        <v>0</v>
      </c>
      <c r="BR176" s="53">
        <f>IF($G176="Labor Hours",BD176*$K176*(1+$M176)*$ER176,BD176)</f>
        <v>0</v>
      </c>
      <c r="BS176" s="53">
        <f>IF($G176="Labor Hours",BE176*$K176*(1+$M176)*$ER176,BE176)</f>
        <v>0</v>
      </c>
      <c r="BT176" s="53">
        <f>IF($G176="Labor Hours",BF176*$K176*(1+$M176)*$ER176,BF176)</f>
        <v>0</v>
      </c>
      <c r="BU176" s="53">
        <f>IF($G176="Labor Hours",BG176*$K176*(1+$M176)*$ER176,BG176)</f>
        <v>0</v>
      </c>
      <c r="BV176" s="53">
        <f>IF($G176="Labor Hours",BH176*$K176*(1+$M176)*$ER176,BH176)</f>
        <v>0</v>
      </c>
      <c r="BW176" s="53">
        <f>IF($G176="Labor Hours",BI176*$K176*(1+$M176)*$ER176,BI176)</f>
        <v>0</v>
      </c>
      <c r="BX176" s="53">
        <f>IF($G176="Labor Hours",BJ176*$K176*(1+$M176)*$ER176,BJ176)</f>
        <v>0</v>
      </c>
      <c r="BY176" s="53">
        <f>IF($G176="Labor Hours",BK176*$K176*(1+$M176)*$ER176,BK176)</f>
        <v>0</v>
      </c>
      <c r="BZ176" s="10">
        <f t="shared" si="225"/>
        <v>0</v>
      </c>
      <c r="CA176" s="54">
        <f t="shared" si="226"/>
        <v>0</v>
      </c>
      <c r="CB176" s="10">
        <f t="shared" si="227"/>
        <v>0</v>
      </c>
      <c r="CC176" s="53" cm="1">
        <f t="array" aca="1" ref="CC176" ca="1">BZ176*CELL("contents",$Q176)</f>
        <v>0</v>
      </c>
      <c r="CD176" s="53" cm="1">
        <f t="array" aca="1" ref="CD176" ca="1">CA176*CELL("contents",$Q176)</f>
        <v>0</v>
      </c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>
        <f t="shared" si="228"/>
        <v>0</v>
      </c>
      <c r="CR176" s="51">
        <f t="shared" si="229"/>
        <v>0</v>
      </c>
      <c r="CS176" s="53">
        <f>IF($G176="Labor Hours",CE176*$K176*(1+$M176)*$ES176,CE176)</f>
        <v>0</v>
      </c>
      <c r="CT176" s="53">
        <f>IF($G176="Labor Hours",CF176*$K176*(1+$M176)*$ES176,CF176)</f>
        <v>0</v>
      </c>
      <c r="CU176" s="53">
        <f>IF($G176="Labor Hours",CG176*$K176*(1+$M176)*$ES176,CG176)</f>
        <v>0</v>
      </c>
      <c r="CV176" s="53">
        <f>IF($G176="Labor Hours",CH176*$K176*(1+$M176)*$ES176,CH176)</f>
        <v>0</v>
      </c>
      <c r="CW176" s="53">
        <f>IF($G176="Labor Hours",CI176*$K176*(1+$M176)*$ES176,CI176)</f>
        <v>0</v>
      </c>
      <c r="CX176" s="53">
        <f>IF($G176="Labor Hours",CJ176*$K176*(1+$M176)*$ES176,CJ176)</f>
        <v>0</v>
      </c>
      <c r="CY176" s="53">
        <f>IF($G176="Labor Hours",CK176*$K176*(1+$M176)*$ES176,CK176)</f>
        <v>0</v>
      </c>
      <c r="CZ176" s="53">
        <f>IF($G176="Labor Hours",CL176*$K176*(1+$M176)*$ES176,CL176)</f>
        <v>0</v>
      </c>
      <c r="DA176" s="53">
        <f>IF($G176="Labor Hours",CM176*$K176*(1+$M176)*$ES176,CM176)</f>
        <v>0</v>
      </c>
      <c r="DB176" s="53">
        <f>IF($G176="Labor Hours",CN176*$K176*(1+$M176)*$ES176,CN176)</f>
        <v>0</v>
      </c>
      <c r="DC176" s="53">
        <f>IF($G176="Labor Hours",CO176*$K176*(1+$M176)*$ES176,CO176)</f>
        <v>0</v>
      </c>
      <c r="DD176" s="53">
        <f>IF($G176="Labor Hours",CP176*$K176*(1+$M176)*$ES176,CP176)</f>
        <v>0</v>
      </c>
      <c r="DE176" s="10">
        <f t="shared" si="230"/>
        <v>0</v>
      </c>
      <c r="DF176" s="54">
        <f t="shared" si="231"/>
        <v>0</v>
      </c>
      <c r="DG176" s="10">
        <f t="shared" si="232"/>
        <v>0</v>
      </c>
      <c r="DH176" s="53" cm="1">
        <f t="array" aca="1" ref="DH176" ca="1">DE176*CELL("contents",$Q176)</f>
        <v>0</v>
      </c>
      <c r="DI176" s="53" cm="1">
        <f t="array" aca="1" ref="DI176" ca="1">DF176*CELL("contents",$Q176)</f>
        <v>0</v>
      </c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>
        <f t="shared" si="233"/>
        <v>0</v>
      </c>
      <c r="DW176" s="51">
        <f t="shared" si="234"/>
        <v>0</v>
      </c>
      <c r="DX176" s="53">
        <f>IF($G176="Labor Hours",DJ176*$K176*(1+$M176)*$ET176,DJ176)</f>
        <v>0</v>
      </c>
      <c r="DY176" s="53">
        <f>IF($G176="Labor Hours",DK176*$K176*(1+$M176)*$ET176,DK176)</f>
        <v>0</v>
      </c>
      <c r="DZ176" s="53">
        <f>IF($G176="Labor Hours",DL176*$K176*(1+$M176)*$ET176,DL176)</f>
        <v>0</v>
      </c>
      <c r="EA176" s="53">
        <f>IF($G176="Labor Hours",DM176*$K176*(1+$M176)*$ET176,DM176)</f>
        <v>0</v>
      </c>
      <c r="EB176" s="53">
        <f>IF($G176="Labor Hours",DN176*$K176*(1+$M176)*$ET176,DN176)</f>
        <v>0</v>
      </c>
      <c r="EC176" s="53">
        <f>IF($G176="Labor Hours",DO176*$K176*(1+$M176)*$ET176,DO176)</f>
        <v>0</v>
      </c>
      <c r="ED176" s="53">
        <f>IF($G176="Labor Hours",DP176*$K176*(1+$M176)*$ET176,DP176)</f>
        <v>0</v>
      </c>
      <c r="EE176" s="53">
        <f>IF($G176="Labor Hours",DQ176*$K176*(1+$M176)*$ET176,DQ176)</f>
        <v>0</v>
      </c>
      <c r="EF176" s="53">
        <f>IF($G176="Labor Hours",DR176*$K176*(1+$M176)*$ET176,DR176)</f>
        <v>0</v>
      </c>
      <c r="EG176" s="53">
        <f>IF($G176="Labor Hours",DS176*$K176*(1+$M176)*$ET176,DS176)</f>
        <v>0</v>
      </c>
      <c r="EH176" s="53">
        <f>IF($G176="Labor Hours",DT176*$K176*(1+$M176)*$ET176,DT176)</f>
        <v>0</v>
      </c>
      <c r="EI176" s="53">
        <f>IF($G176="Labor Hours",DU176*$K176*(1+$M176)*$ET176,DU176)</f>
        <v>0</v>
      </c>
      <c r="EJ176" s="10">
        <f t="shared" si="235"/>
        <v>0</v>
      </c>
      <c r="EK176" s="54">
        <f t="shared" si="236"/>
        <v>0</v>
      </c>
      <c r="EL176" s="10">
        <f t="shared" si="237"/>
        <v>0</v>
      </c>
      <c r="EM176" s="53" cm="1">
        <f t="array" aca="1" ref="EM176" ca="1">EJ176*CELL("contents",$Q176)</f>
        <v>0</v>
      </c>
      <c r="EN176" s="53" cm="1">
        <f t="array" aca="1" ref="EN176" ca="1">EK176*CELL("contents",$Q176)</f>
        <v>0</v>
      </c>
      <c r="EO176" s="11">
        <f>AW176+CB176+DG176+EL176</f>
        <v>4698.9000000000005</v>
      </c>
      <c r="EP176" s="2">
        <v>1</v>
      </c>
      <c r="EQ176" s="2">
        <f t="shared" ref="EQ176:ET176" si="269">EP176*1.0215</f>
        <v>1.0215000000000001</v>
      </c>
      <c r="ER176" s="2">
        <f t="shared" si="269"/>
        <v>1.0434622500000001</v>
      </c>
      <c r="ES176" s="2">
        <f t="shared" si="269"/>
        <v>1.0658966883750003</v>
      </c>
      <c r="ET176" s="2">
        <f t="shared" si="269"/>
        <v>1.0888134671750629</v>
      </c>
      <c r="EU176" s="53">
        <f>IF($G176="Labor Hours",$K176*$AG176*EQ176,0)</f>
        <v>4698.9000000000005</v>
      </c>
      <c r="EV176" s="53">
        <f>IF($G176="Labor Hours",$K176*BL176*ER176,0)</f>
        <v>0</v>
      </c>
      <c r="EW176" s="69">
        <f>IF($G176="Labor Hours",$K176*$CQ176*ES176,0)</f>
        <v>0</v>
      </c>
      <c r="EX176" s="69">
        <f>IF($G176="Labor Hours",$K176*$DV176*ET176,0)</f>
        <v>0</v>
      </c>
      <c r="EY176" s="9">
        <f t="shared" si="240"/>
        <v>0</v>
      </c>
      <c r="EZ176" s="9">
        <f t="shared" si="217"/>
        <v>0</v>
      </c>
      <c r="FA176" s="9">
        <f t="shared" si="218"/>
        <v>0</v>
      </c>
      <c r="FB176" s="9">
        <f t="shared" si="219"/>
        <v>0</v>
      </c>
      <c r="FC176" t="s">
        <v>1541</v>
      </c>
    </row>
    <row r="177" spans="1:159" x14ac:dyDescent="0.25">
      <c r="A177" s="2">
        <v>1.2</v>
      </c>
      <c r="B177" s="3" t="s">
        <v>505</v>
      </c>
      <c r="C177" s="4" t="s">
        <v>157</v>
      </c>
      <c r="D177" s="2" t="s">
        <v>484</v>
      </c>
      <c r="E177" s="21" t="s">
        <v>506</v>
      </c>
      <c r="F177" s="2"/>
      <c r="G177" s="4" t="s">
        <v>151</v>
      </c>
      <c r="H177" s="6" t="s">
        <v>163</v>
      </c>
      <c r="I177" s="4" t="s">
        <v>348</v>
      </c>
      <c r="J177" s="7" t="s">
        <v>154</v>
      </c>
      <c r="K177" s="75">
        <v>115</v>
      </c>
      <c r="L177" s="81">
        <v>115</v>
      </c>
      <c r="M177" s="56">
        <v>0</v>
      </c>
      <c r="N177" s="86">
        <v>0</v>
      </c>
      <c r="O177" s="6" t="s">
        <v>155</v>
      </c>
      <c r="P177" s="2" t="s">
        <v>352</v>
      </c>
      <c r="Q177" s="216">
        <f>VLOOKUP(P177,Contingencies!$A$2:$D$7,4,FALSE)</f>
        <v>0.2</v>
      </c>
      <c r="R177" s="53">
        <f>Q177*EO177</f>
        <v>959.98527000000013</v>
      </c>
      <c r="S177" s="67">
        <f t="shared" si="201"/>
        <v>0</v>
      </c>
      <c r="T177" s="4"/>
      <c r="U177" s="29"/>
      <c r="V177" s="29"/>
      <c r="W177" s="2"/>
      <c r="X177" s="2"/>
      <c r="Y177" s="2"/>
      <c r="Z177" s="2"/>
      <c r="AA177" s="38"/>
      <c r="AB177" s="24"/>
      <c r="AC177" s="2"/>
      <c r="AD177" s="2"/>
      <c r="AE177" s="2"/>
      <c r="AF177" s="2"/>
      <c r="AG177" s="2">
        <f>IF(G177="Labor Hours",SUM(U177:AF177),0)</f>
        <v>0</v>
      </c>
      <c r="AH177" s="51">
        <f t="shared" si="220"/>
        <v>0</v>
      </c>
      <c r="AI177" s="53">
        <f>IF($G177="Labor Hours",U177*$K177*(1+$M177)*$EQ177,U177)</f>
        <v>0</v>
      </c>
      <c r="AJ177" s="53">
        <f>IF($G177="Labor Hours",V177*$K177*(1+$M177)*$EQ177,V177)</f>
        <v>0</v>
      </c>
      <c r="AK177" s="53">
        <f>IF($G177="Labor Hours",W177*$K177*(1+$M177)*$EQ177,W177)</f>
        <v>0</v>
      </c>
      <c r="AL177" s="53">
        <f>IF($G177="Labor Hours",X177*$K177*(1+$M177)*$EQ177,X177)</f>
        <v>0</v>
      </c>
      <c r="AM177" s="53">
        <f>IF($G177="Labor Hours",Y177*$K177*(1+$M177)*$EQ177,Y177)</f>
        <v>0</v>
      </c>
      <c r="AN177" s="53">
        <f>IF($G177="Labor Hours",Z177*$K177*(1+$M177)*$EQ177,Z177)</f>
        <v>0</v>
      </c>
      <c r="AO177" s="53">
        <f>IF($G177="Labor Hours",AA177*$K177*(1+$M177)*$EQ177,AA177)</f>
        <v>0</v>
      </c>
      <c r="AP177" s="53">
        <f>IF($G177="Labor Hours",AB177*$K177*(1+$M177)*$EQ177,AB177)</f>
        <v>0</v>
      </c>
      <c r="AQ177" s="53">
        <f>IF($G177="Labor Hours",AC177*$K177*(1+$M177)*$EQ177,AC177)</f>
        <v>0</v>
      </c>
      <c r="AR177" s="53">
        <f>IF($G177="Labor Hours",AD177*$K177*(1+$M177)*$EQ177,AD177)</f>
        <v>0</v>
      </c>
      <c r="AS177" s="53">
        <f>IF($G177="Labor Hours",AE177*$K177*(1+$M177)*$EQ177,AE177)</f>
        <v>0</v>
      </c>
      <c r="AT177" s="53">
        <f>IF($G177="Labor Hours",AF177*$K177*(1+$M177)*$EQ177,AF177)</f>
        <v>0</v>
      </c>
      <c r="AU177" s="10">
        <f t="shared" si="221"/>
        <v>0</v>
      </c>
      <c r="AV177" s="54">
        <f>IF(G177="CapEx",0,AU177*N177)</f>
        <v>0</v>
      </c>
      <c r="AW177" s="10">
        <f t="shared" si="222"/>
        <v>0</v>
      </c>
      <c r="AX177" s="53" cm="1">
        <f t="array" aca="1" ref="AX177" ca="1">AU177*CELL("contents",$Q177)</f>
        <v>0</v>
      </c>
      <c r="AY177" s="53" cm="1">
        <f t="array" aca="1" ref="AY177" ca="1">AV177*CELL("contents",$Q177)</f>
        <v>0</v>
      </c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37">
        <v>40</v>
      </c>
      <c r="BK177" s="2"/>
      <c r="BL177" s="2">
        <f t="shared" si="223"/>
        <v>40</v>
      </c>
      <c r="BM177" s="51">
        <f t="shared" si="224"/>
        <v>0.26666666666666666</v>
      </c>
      <c r="BN177" s="53">
        <f>IF($G177="Labor Hours",AZ177*$K177*(1+$M177)*$ER177,AZ177)</f>
        <v>0</v>
      </c>
      <c r="BO177" s="53">
        <f>IF($G177="Labor Hours",BA177*$K177*(1+$M177)*$ER177,BA177)</f>
        <v>0</v>
      </c>
      <c r="BP177" s="53">
        <f>IF($G177="Labor Hours",BB177*$K177*(1+$M177)*$ER177,BB177)</f>
        <v>0</v>
      </c>
      <c r="BQ177" s="53">
        <f>IF($G177="Labor Hours",BC177*$K177*(1+$M177)*$ER177,BC177)</f>
        <v>0</v>
      </c>
      <c r="BR177" s="53">
        <f>IF($G177="Labor Hours",BD177*$K177*(1+$M177)*$ER177,BD177)</f>
        <v>0</v>
      </c>
      <c r="BS177" s="53">
        <f>IF($G177="Labor Hours",BE177*$K177*(1+$M177)*$ER177,BE177)</f>
        <v>0</v>
      </c>
      <c r="BT177" s="53">
        <f>IF($G177="Labor Hours",BF177*$K177*(1+$M177)*$ER177,BF177)</f>
        <v>0</v>
      </c>
      <c r="BU177" s="53">
        <f>IF($G177="Labor Hours",BG177*$K177*(1+$M177)*$ER177,BG177)</f>
        <v>0</v>
      </c>
      <c r="BV177" s="53">
        <f>IF($G177="Labor Hours",BH177*$K177*(1+$M177)*$ER177,BH177)</f>
        <v>0</v>
      </c>
      <c r="BW177" s="53">
        <f>IF($G177="Labor Hours",BI177*$K177*(1+$M177)*$ER177,BI177)</f>
        <v>0</v>
      </c>
      <c r="BX177" s="53">
        <f>IF($G177="Labor Hours",BJ177*$K177*(1+$M177)*$ER177,BJ177)</f>
        <v>4799.9263500000006</v>
      </c>
      <c r="BY177" s="53">
        <f>IF($G177="Labor Hours",BK177*$K177*(1+$M177)*$ER177,BK177)</f>
        <v>0</v>
      </c>
      <c r="BZ177" s="10">
        <f t="shared" si="225"/>
        <v>4799.9263500000006</v>
      </c>
      <c r="CA177" s="54">
        <f t="shared" si="226"/>
        <v>0</v>
      </c>
      <c r="CB177" s="10">
        <f t="shared" si="227"/>
        <v>4799.9263500000006</v>
      </c>
      <c r="CC177" s="53" cm="1">
        <f t="array" aca="1" ref="CC177" ca="1">BZ177*CELL("contents",$Q177)</f>
        <v>959.98527000000013</v>
      </c>
      <c r="CD177" s="53" cm="1">
        <f t="array" aca="1" ref="CD177" ca="1">CA177*CELL("contents",$Q177)</f>
        <v>0</v>
      </c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>
        <f t="shared" si="228"/>
        <v>0</v>
      </c>
      <c r="CR177" s="51">
        <f t="shared" si="229"/>
        <v>0</v>
      </c>
      <c r="CS177" s="53">
        <f>IF($G177="Labor Hours",CE177*$K177*(1+$M177)*$ES177,CE177)</f>
        <v>0</v>
      </c>
      <c r="CT177" s="53">
        <f>IF($G177="Labor Hours",CF177*$K177*(1+$M177)*$ES177,CF177)</f>
        <v>0</v>
      </c>
      <c r="CU177" s="53">
        <f>IF($G177="Labor Hours",CG177*$K177*(1+$M177)*$ES177,CG177)</f>
        <v>0</v>
      </c>
      <c r="CV177" s="53">
        <f>IF($G177="Labor Hours",CH177*$K177*(1+$M177)*$ES177,CH177)</f>
        <v>0</v>
      </c>
      <c r="CW177" s="53">
        <f>IF($G177="Labor Hours",CI177*$K177*(1+$M177)*$ES177,CI177)</f>
        <v>0</v>
      </c>
      <c r="CX177" s="53">
        <f>IF($G177="Labor Hours",CJ177*$K177*(1+$M177)*$ES177,CJ177)</f>
        <v>0</v>
      </c>
      <c r="CY177" s="53">
        <f>IF($G177="Labor Hours",CK177*$K177*(1+$M177)*$ES177,CK177)</f>
        <v>0</v>
      </c>
      <c r="CZ177" s="53">
        <f>IF($G177="Labor Hours",CL177*$K177*(1+$M177)*$ES177,CL177)</f>
        <v>0</v>
      </c>
      <c r="DA177" s="53">
        <f>IF($G177="Labor Hours",CM177*$K177*(1+$M177)*$ES177,CM177)</f>
        <v>0</v>
      </c>
      <c r="DB177" s="53">
        <f>IF($G177="Labor Hours",CN177*$K177*(1+$M177)*$ES177,CN177)</f>
        <v>0</v>
      </c>
      <c r="DC177" s="53">
        <f>IF($G177="Labor Hours",CO177*$K177*(1+$M177)*$ES177,CO177)</f>
        <v>0</v>
      </c>
      <c r="DD177" s="53">
        <f>IF($G177="Labor Hours",CP177*$K177*(1+$M177)*$ES177,CP177)</f>
        <v>0</v>
      </c>
      <c r="DE177" s="10">
        <f t="shared" si="230"/>
        <v>0</v>
      </c>
      <c r="DF177" s="54">
        <f t="shared" si="231"/>
        <v>0</v>
      </c>
      <c r="DG177" s="10">
        <f t="shared" si="232"/>
        <v>0</v>
      </c>
      <c r="DH177" s="53" cm="1">
        <f t="array" aca="1" ref="DH177" ca="1">DE177*CELL("contents",$Q177)</f>
        <v>0</v>
      </c>
      <c r="DI177" s="53" cm="1">
        <f t="array" aca="1" ref="DI177" ca="1">DF177*CELL("contents",$Q177)</f>
        <v>0</v>
      </c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>
        <f t="shared" si="233"/>
        <v>0</v>
      </c>
      <c r="DW177" s="51">
        <f t="shared" si="234"/>
        <v>0</v>
      </c>
      <c r="DX177" s="53">
        <f>IF($G177="Labor Hours",DJ177*$K177*(1+$M177)*$ET177,DJ177)</f>
        <v>0</v>
      </c>
      <c r="DY177" s="53">
        <f>IF($G177="Labor Hours",DK177*$K177*(1+$M177)*$ET177,DK177)</f>
        <v>0</v>
      </c>
      <c r="DZ177" s="53">
        <f>IF($G177="Labor Hours",DL177*$K177*(1+$M177)*$ET177,DL177)</f>
        <v>0</v>
      </c>
      <c r="EA177" s="53">
        <f>IF($G177="Labor Hours",DM177*$K177*(1+$M177)*$ET177,DM177)</f>
        <v>0</v>
      </c>
      <c r="EB177" s="53">
        <f>IF($G177="Labor Hours",DN177*$K177*(1+$M177)*$ET177,DN177)</f>
        <v>0</v>
      </c>
      <c r="EC177" s="53">
        <f>IF($G177="Labor Hours",DO177*$K177*(1+$M177)*$ET177,DO177)</f>
        <v>0</v>
      </c>
      <c r="ED177" s="53">
        <f>IF($G177="Labor Hours",DP177*$K177*(1+$M177)*$ET177,DP177)</f>
        <v>0</v>
      </c>
      <c r="EE177" s="53">
        <f>IF($G177="Labor Hours",DQ177*$K177*(1+$M177)*$ET177,DQ177)</f>
        <v>0</v>
      </c>
      <c r="EF177" s="53">
        <f>IF($G177="Labor Hours",DR177*$K177*(1+$M177)*$ET177,DR177)</f>
        <v>0</v>
      </c>
      <c r="EG177" s="53">
        <f>IF($G177="Labor Hours",DS177*$K177*(1+$M177)*$ET177,DS177)</f>
        <v>0</v>
      </c>
      <c r="EH177" s="53">
        <f>IF($G177="Labor Hours",DT177*$K177*(1+$M177)*$ET177,DT177)</f>
        <v>0</v>
      </c>
      <c r="EI177" s="53">
        <f>IF($G177="Labor Hours",DU177*$K177*(1+$M177)*$ET177,DU177)</f>
        <v>0</v>
      </c>
      <c r="EJ177" s="10">
        <f t="shared" si="235"/>
        <v>0</v>
      </c>
      <c r="EK177" s="54">
        <f t="shared" si="236"/>
        <v>0</v>
      </c>
      <c r="EL177" s="10">
        <f t="shared" si="237"/>
        <v>0</v>
      </c>
      <c r="EM177" s="53" cm="1">
        <f t="array" aca="1" ref="EM177" ca="1">EJ177*CELL("contents",$Q177)</f>
        <v>0</v>
      </c>
      <c r="EN177" s="53" cm="1">
        <f t="array" aca="1" ref="EN177" ca="1">EK177*CELL("contents",$Q177)</f>
        <v>0</v>
      </c>
      <c r="EO177" s="11">
        <f>AW177+CB177+DG177+EL177</f>
        <v>4799.9263500000006</v>
      </c>
      <c r="EP177" s="2">
        <v>1</v>
      </c>
      <c r="EQ177" s="2">
        <f t="shared" ref="EQ177:ET177" si="270">EP177*1.0215</f>
        <v>1.0215000000000001</v>
      </c>
      <c r="ER177" s="2">
        <f t="shared" si="270"/>
        <v>1.0434622500000001</v>
      </c>
      <c r="ES177" s="2">
        <f t="shared" si="270"/>
        <v>1.0658966883750003</v>
      </c>
      <c r="ET177" s="2">
        <f t="shared" si="270"/>
        <v>1.0888134671750629</v>
      </c>
      <c r="EU177" s="53">
        <f>IF($G177="Labor Hours",$K177*$AG177*EQ177,0)</f>
        <v>0</v>
      </c>
      <c r="EV177" s="53">
        <f>IF($G177="Labor Hours",$K177*BL177*ER177,0)</f>
        <v>4799.9263500000006</v>
      </c>
      <c r="EW177" s="69">
        <f>IF($G177="Labor Hours",$K177*$CQ177*ES177,0)</f>
        <v>0</v>
      </c>
      <c r="EX177" s="69">
        <f>IF($G177="Labor Hours",$K177*$DV177*ET177,0)</f>
        <v>0</v>
      </c>
      <c r="EY177" s="9">
        <f t="shared" si="240"/>
        <v>0</v>
      </c>
      <c r="EZ177" s="9">
        <f t="shared" si="217"/>
        <v>0</v>
      </c>
      <c r="FA177" s="9">
        <f t="shared" si="218"/>
        <v>0</v>
      </c>
      <c r="FB177" s="9">
        <f t="shared" si="219"/>
        <v>0</v>
      </c>
      <c r="FC177" t="s">
        <v>1541</v>
      </c>
    </row>
    <row r="178" spans="1:159" ht="25.5" x14ac:dyDescent="0.25">
      <c r="A178" s="2">
        <v>1.2</v>
      </c>
      <c r="B178" s="3" t="s">
        <v>507</v>
      </c>
      <c r="C178" s="4" t="s">
        <v>157</v>
      </c>
      <c r="D178" s="2" t="s">
        <v>465</v>
      </c>
      <c r="E178" s="21" t="s">
        <v>508</v>
      </c>
      <c r="F178" s="2"/>
      <c r="G178" s="4" t="s">
        <v>151</v>
      </c>
      <c r="H178" s="6" t="s">
        <v>163</v>
      </c>
      <c r="I178" s="4" t="s">
        <v>348</v>
      </c>
      <c r="J178" s="7" t="s">
        <v>154</v>
      </c>
      <c r="K178" s="75">
        <v>115</v>
      </c>
      <c r="L178" s="81">
        <v>115</v>
      </c>
      <c r="M178" s="56">
        <v>0</v>
      </c>
      <c r="N178" s="86">
        <v>0</v>
      </c>
      <c r="O178" s="6" t="s">
        <v>155</v>
      </c>
      <c r="P178" s="2" t="s">
        <v>352</v>
      </c>
      <c r="Q178" s="216">
        <f>VLOOKUP(P178,Contingencies!$A$2:$D$7,4,FALSE)</f>
        <v>0.2</v>
      </c>
      <c r="R178" s="53">
        <f>Q178*EO178</f>
        <v>375.91200000000003</v>
      </c>
      <c r="S178" s="67">
        <f t="shared" si="201"/>
        <v>0</v>
      </c>
      <c r="T178" s="4"/>
      <c r="U178" s="29"/>
      <c r="V178" s="29"/>
      <c r="W178" s="2"/>
      <c r="X178" s="2"/>
      <c r="Y178" s="2"/>
      <c r="Z178" s="2"/>
      <c r="AA178" s="2"/>
      <c r="AB178" s="24"/>
      <c r="AC178" s="2"/>
      <c r="AD178" s="2"/>
      <c r="AE178" s="2"/>
      <c r="AF178" s="37">
        <v>16</v>
      </c>
      <c r="AG178" s="2">
        <f>IF(G178="Labor Hours",SUM(U178:AF178),0)</f>
        <v>16</v>
      </c>
      <c r="AH178" s="51">
        <f t="shared" si="220"/>
        <v>0.10666666666666666</v>
      </c>
      <c r="AI178" s="53">
        <f>IF($G178="Labor Hours",U178*$K178*(1+$M178)*$EQ178,U178)</f>
        <v>0</v>
      </c>
      <c r="AJ178" s="53">
        <f>IF($G178="Labor Hours",V178*$K178*(1+$M178)*$EQ178,V178)</f>
        <v>0</v>
      </c>
      <c r="AK178" s="53">
        <f>IF($G178="Labor Hours",W178*$K178*(1+$M178)*$EQ178,W178)</f>
        <v>0</v>
      </c>
      <c r="AL178" s="53">
        <f>IF($G178="Labor Hours",X178*$K178*(1+$M178)*$EQ178,X178)</f>
        <v>0</v>
      </c>
      <c r="AM178" s="53">
        <f>IF($G178="Labor Hours",Y178*$K178*(1+$M178)*$EQ178,Y178)</f>
        <v>0</v>
      </c>
      <c r="AN178" s="53">
        <f>IF($G178="Labor Hours",Z178*$K178*(1+$M178)*$EQ178,Z178)</f>
        <v>0</v>
      </c>
      <c r="AO178" s="53">
        <f>IF($G178="Labor Hours",AA178*$K178*(1+$M178)*$EQ178,AA178)</f>
        <v>0</v>
      </c>
      <c r="AP178" s="53">
        <f>IF($G178="Labor Hours",AB178*$K178*(1+$M178)*$EQ178,AB178)</f>
        <v>0</v>
      </c>
      <c r="AQ178" s="53">
        <f>IF($G178="Labor Hours",AC178*$K178*(1+$M178)*$EQ178,AC178)</f>
        <v>0</v>
      </c>
      <c r="AR178" s="53">
        <f>IF($G178="Labor Hours",AD178*$K178*(1+$M178)*$EQ178,AD178)</f>
        <v>0</v>
      </c>
      <c r="AS178" s="53">
        <f>IF($G178="Labor Hours",AE178*$K178*(1+$M178)*$EQ178,AE178)</f>
        <v>0</v>
      </c>
      <c r="AT178" s="53">
        <f>IF($G178="Labor Hours",AF178*$K178*(1+$M178)*$EQ178,AF178)</f>
        <v>1879.5600000000002</v>
      </c>
      <c r="AU178" s="10">
        <f t="shared" si="221"/>
        <v>1879.5600000000002</v>
      </c>
      <c r="AV178" s="54">
        <f>IF(G178="CapEx",0,AU178*N178)</f>
        <v>0</v>
      </c>
      <c r="AW178" s="10">
        <f t="shared" si="222"/>
        <v>1879.5600000000002</v>
      </c>
      <c r="AX178" s="53" cm="1">
        <f t="array" aca="1" ref="AX178" ca="1">AU178*CELL("contents",$Q178)</f>
        <v>375.91200000000003</v>
      </c>
      <c r="AY178" s="53" cm="1">
        <f t="array" aca="1" ref="AY178" ca="1">AV178*CELL("contents",$Q178)</f>
        <v>0</v>
      </c>
      <c r="AZ178" s="2"/>
      <c r="BA178" s="2"/>
      <c r="BB178" s="2"/>
      <c r="BC178" s="2"/>
      <c r="BD178" s="2"/>
      <c r="BE178" s="2"/>
      <c r="BF178" s="38"/>
      <c r="BG178" s="2"/>
      <c r="BH178" s="2"/>
      <c r="BI178" s="2"/>
      <c r="BJ178" s="2"/>
      <c r="BK178" s="2"/>
      <c r="BL178" s="2">
        <f t="shared" si="223"/>
        <v>0</v>
      </c>
      <c r="BM178" s="51">
        <f t="shared" si="224"/>
        <v>0</v>
      </c>
      <c r="BN178" s="53">
        <f>IF($G178="Labor Hours",AZ178*$K178*(1+$M178)*$ER178,AZ178)</f>
        <v>0</v>
      </c>
      <c r="BO178" s="53">
        <f>IF($G178="Labor Hours",BA178*$K178*(1+$M178)*$ER178,BA178)</f>
        <v>0</v>
      </c>
      <c r="BP178" s="53">
        <f>IF($G178="Labor Hours",BB178*$K178*(1+$M178)*$ER178,BB178)</f>
        <v>0</v>
      </c>
      <c r="BQ178" s="53">
        <f>IF($G178="Labor Hours",BC178*$K178*(1+$M178)*$ER178,BC178)</f>
        <v>0</v>
      </c>
      <c r="BR178" s="53">
        <f>IF($G178="Labor Hours",BD178*$K178*(1+$M178)*$ER178,BD178)</f>
        <v>0</v>
      </c>
      <c r="BS178" s="53">
        <f>IF($G178="Labor Hours",BE178*$K178*(1+$M178)*$ER178,BE178)</f>
        <v>0</v>
      </c>
      <c r="BT178" s="53">
        <f>IF($G178="Labor Hours",BF178*$K178*(1+$M178)*$ER178,BF178)</f>
        <v>0</v>
      </c>
      <c r="BU178" s="53">
        <f>IF($G178="Labor Hours",BG178*$K178*(1+$M178)*$ER178,BG178)</f>
        <v>0</v>
      </c>
      <c r="BV178" s="53">
        <f>IF($G178="Labor Hours",BH178*$K178*(1+$M178)*$ER178,BH178)</f>
        <v>0</v>
      </c>
      <c r="BW178" s="53">
        <f>IF($G178="Labor Hours",BI178*$K178*(1+$M178)*$ER178,BI178)</f>
        <v>0</v>
      </c>
      <c r="BX178" s="53">
        <f>IF($G178="Labor Hours",BJ178*$K178*(1+$M178)*$ER178,BJ178)</f>
        <v>0</v>
      </c>
      <c r="BY178" s="53">
        <f>IF($G178="Labor Hours",BK178*$K178*(1+$M178)*$ER178,BK178)</f>
        <v>0</v>
      </c>
      <c r="BZ178" s="10">
        <f t="shared" si="225"/>
        <v>0</v>
      </c>
      <c r="CA178" s="54">
        <f t="shared" si="226"/>
        <v>0</v>
      </c>
      <c r="CB178" s="10">
        <f t="shared" si="227"/>
        <v>0</v>
      </c>
      <c r="CC178" s="53" cm="1">
        <f t="array" aca="1" ref="CC178" ca="1">BZ178*CELL("contents",$Q178)</f>
        <v>0</v>
      </c>
      <c r="CD178" s="53" cm="1">
        <f t="array" aca="1" ref="CD178" ca="1">CA178*CELL("contents",$Q178)</f>
        <v>0</v>
      </c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>
        <f t="shared" si="228"/>
        <v>0</v>
      </c>
      <c r="CR178" s="51">
        <f t="shared" si="229"/>
        <v>0</v>
      </c>
      <c r="CS178" s="53">
        <f>IF($G178="Labor Hours",CE178*$K178*(1+$M178)*$ES178,CE178)</f>
        <v>0</v>
      </c>
      <c r="CT178" s="53">
        <f>IF($G178="Labor Hours",CF178*$K178*(1+$M178)*$ES178,CF178)</f>
        <v>0</v>
      </c>
      <c r="CU178" s="53">
        <f>IF($G178="Labor Hours",CG178*$K178*(1+$M178)*$ES178,CG178)</f>
        <v>0</v>
      </c>
      <c r="CV178" s="53">
        <f>IF($G178="Labor Hours",CH178*$K178*(1+$M178)*$ES178,CH178)</f>
        <v>0</v>
      </c>
      <c r="CW178" s="53">
        <f>IF($G178="Labor Hours",CI178*$K178*(1+$M178)*$ES178,CI178)</f>
        <v>0</v>
      </c>
      <c r="CX178" s="53">
        <f>IF($G178="Labor Hours",CJ178*$K178*(1+$M178)*$ES178,CJ178)</f>
        <v>0</v>
      </c>
      <c r="CY178" s="53">
        <f>IF($G178="Labor Hours",CK178*$K178*(1+$M178)*$ES178,CK178)</f>
        <v>0</v>
      </c>
      <c r="CZ178" s="53">
        <f>IF($G178="Labor Hours",CL178*$K178*(1+$M178)*$ES178,CL178)</f>
        <v>0</v>
      </c>
      <c r="DA178" s="53">
        <f>IF($G178="Labor Hours",CM178*$K178*(1+$M178)*$ES178,CM178)</f>
        <v>0</v>
      </c>
      <c r="DB178" s="53">
        <f>IF($G178="Labor Hours",CN178*$K178*(1+$M178)*$ES178,CN178)</f>
        <v>0</v>
      </c>
      <c r="DC178" s="53">
        <f>IF($G178="Labor Hours",CO178*$K178*(1+$M178)*$ES178,CO178)</f>
        <v>0</v>
      </c>
      <c r="DD178" s="53">
        <f>IF($G178="Labor Hours",CP178*$K178*(1+$M178)*$ES178,CP178)</f>
        <v>0</v>
      </c>
      <c r="DE178" s="10">
        <f t="shared" si="230"/>
        <v>0</v>
      </c>
      <c r="DF178" s="54">
        <f t="shared" si="231"/>
        <v>0</v>
      </c>
      <c r="DG178" s="10">
        <f t="shared" si="232"/>
        <v>0</v>
      </c>
      <c r="DH178" s="53" cm="1">
        <f t="array" aca="1" ref="DH178" ca="1">DE178*CELL("contents",$Q178)</f>
        <v>0</v>
      </c>
      <c r="DI178" s="53" cm="1">
        <f t="array" aca="1" ref="DI178" ca="1">DF178*CELL("contents",$Q178)</f>
        <v>0</v>
      </c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>
        <f t="shared" si="233"/>
        <v>0</v>
      </c>
      <c r="DW178" s="51">
        <f t="shared" si="234"/>
        <v>0</v>
      </c>
      <c r="DX178" s="53">
        <f>IF($G178="Labor Hours",DJ178*$K178*(1+$M178)*$ET178,DJ178)</f>
        <v>0</v>
      </c>
      <c r="DY178" s="53">
        <f>IF($G178="Labor Hours",DK178*$K178*(1+$M178)*$ET178,DK178)</f>
        <v>0</v>
      </c>
      <c r="DZ178" s="53">
        <f>IF($G178="Labor Hours",DL178*$K178*(1+$M178)*$ET178,DL178)</f>
        <v>0</v>
      </c>
      <c r="EA178" s="53">
        <f>IF($G178="Labor Hours",DM178*$K178*(1+$M178)*$ET178,DM178)</f>
        <v>0</v>
      </c>
      <c r="EB178" s="53">
        <f>IF($G178="Labor Hours",DN178*$K178*(1+$M178)*$ET178,DN178)</f>
        <v>0</v>
      </c>
      <c r="EC178" s="53">
        <f>IF($G178="Labor Hours",DO178*$K178*(1+$M178)*$ET178,DO178)</f>
        <v>0</v>
      </c>
      <c r="ED178" s="53">
        <f>IF($G178="Labor Hours",DP178*$K178*(1+$M178)*$ET178,DP178)</f>
        <v>0</v>
      </c>
      <c r="EE178" s="53">
        <f>IF($G178="Labor Hours",DQ178*$K178*(1+$M178)*$ET178,DQ178)</f>
        <v>0</v>
      </c>
      <c r="EF178" s="53">
        <f>IF($G178="Labor Hours",DR178*$K178*(1+$M178)*$ET178,DR178)</f>
        <v>0</v>
      </c>
      <c r="EG178" s="53">
        <f>IF($G178="Labor Hours",DS178*$K178*(1+$M178)*$ET178,DS178)</f>
        <v>0</v>
      </c>
      <c r="EH178" s="53">
        <f>IF($G178="Labor Hours",DT178*$K178*(1+$M178)*$ET178,DT178)</f>
        <v>0</v>
      </c>
      <c r="EI178" s="53">
        <f>IF($G178="Labor Hours",DU178*$K178*(1+$M178)*$ET178,DU178)</f>
        <v>0</v>
      </c>
      <c r="EJ178" s="10">
        <f t="shared" si="235"/>
        <v>0</v>
      </c>
      <c r="EK178" s="54">
        <f t="shared" si="236"/>
        <v>0</v>
      </c>
      <c r="EL178" s="10">
        <f t="shared" si="237"/>
        <v>0</v>
      </c>
      <c r="EM178" s="53" cm="1">
        <f t="array" aca="1" ref="EM178" ca="1">EJ178*CELL("contents",$Q178)</f>
        <v>0</v>
      </c>
      <c r="EN178" s="53" cm="1">
        <f t="array" aca="1" ref="EN178" ca="1">EK178*CELL("contents",$Q178)</f>
        <v>0</v>
      </c>
      <c r="EO178" s="11">
        <f>AW178+CB178+DG178+EL178</f>
        <v>1879.5600000000002</v>
      </c>
      <c r="EP178" s="2">
        <v>1</v>
      </c>
      <c r="EQ178" s="2">
        <f t="shared" ref="EQ178:ET178" si="271">EP178*1.0215</f>
        <v>1.0215000000000001</v>
      </c>
      <c r="ER178" s="2">
        <f t="shared" si="271"/>
        <v>1.0434622500000001</v>
      </c>
      <c r="ES178" s="2">
        <f t="shared" si="271"/>
        <v>1.0658966883750003</v>
      </c>
      <c r="ET178" s="2">
        <f t="shared" si="271"/>
        <v>1.0888134671750629</v>
      </c>
      <c r="EU178" s="53">
        <f>IF($G178="Labor Hours",$K178*$AG178*EQ178,0)</f>
        <v>1879.5600000000002</v>
      </c>
      <c r="EV178" s="53">
        <f>IF($G178="Labor Hours",$K178*BL178*ER178,0)</f>
        <v>0</v>
      </c>
      <c r="EW178" s="69">
        <f>IF($G178="Labor Hours",$K178*$CQ178*ES178,0)</f>
        <v>0</v>
      </c>
      <c r="EX178" s="69">
        <f>IF($G178="Labor Hours",$K178*$DV178*ET178,0)</f>
        <v>0</v>
      </c>
      <c r="EY178" s="9">
        <f t="shared" si="240"/>
        <v>0</v>
      </c>
      <c r="EZ178" s="9">
        <f t="shared" si="217"/>
        <v>0</v>
      </c>
      <c r="FA178" s="9">
        <f t="shared" si="218"/>
        <v>0</v>
      </c>
      <c r="FB178" s="9">
        <f t="shared" si="219"/>
        <v>0</v>
      </c>
      <c r="FC178" t="s">
        <v>1541</v>
      </c>
    </row>
    <row r="179" spans="1:159" ht="25.5" x14ac:dyDescent="0.25">
      <c r="A179" s="2">
        <v>1.2</v>
      </c>
      <c r="B179" s="3" t="s">
        <v>509</v>
      </c>
      <c r="C179" s="4" t="s">
        <v>157</v>
      </c>
      <c r="D179" s="2" t="s">
        <v>468</v>
      </c>
      <c r="E179" s="21" t="s">
        <v>510</v>
      </c>
      <c r="F179" s="2"/>
      <c r="G179" s="4" t="s">
        <v>151</v>
      </c>
      <c r="H179" s="6" t="s">
        <v>163</v>
      </c>
      <c r="I179" s="4" t="s">
        <v>348</v>
      </c>
      <c r="J179" s="7" t="s">
        <v>154</v>
      </c>
      <c r="K179" s="75">
        <v>115</v>
      </c>
      <c r="L179" s="81">
        <v>115</v>
      </c>
      <c r="M179" s="56">
        <v>0</v>
      </c>
      <c r="N179" s="86">
        <v>0</v>
      </c>
      <c r="O179" s="6" t="s">
        <v>155</v>
      </c>
      <c r="P179" s="2" t="s">
        <v>352</v>
      </c>
      <c r="Q179" s="216">
        <f>VLOOKUP(P179,Contingencies!$A$2:$D$7,4,FALSE)</f>
        <v>0.2</v>
      </c>
      <c r="R179" s="53">
        <f>Q179*EO179</f>
        <v>383.9941080000001</v>
      </c>
      <c r="S179" s="67">
        <f t="shared" si="201"/>
        <v>0</v>
      </c>
      <c r="T179" s="4"/>
      <c r="U179" s="29"/>
      <c r="V179" s="29"/>
      <c r="W179" s="2"/>
      <c r="X179" s="2"/>
      <c r="Y179" s="2"/>
      <c r="Z179" s="2"/>
      <c r="AA179" s="24"/>
      <c r="AB179" s="24"/>
      <c r="AC179" s="2"/>
      <c r="AD179" s="2"/>
      <c r="AE179" s="2"/>
      <c r="AF179" s="2"/>
      <c r="AG179" s="2">
        <f>IF(G179="Labor Hours",SUM(U179:AF179),0)</f>
        <v>0</v>
      </c>
      <c r="AH179" s="51">
        <f t="shared" si="220"/>
        <v>0</v>
      </c>
      <c r="AI179" s="53">
        <f>IF($G179="Labor Hours",U179*$K179*(1+$M179)*$EQ179,U179)</f>
        <v>0</v>
      </c>
      <c r="AJ179" s="53">
        <f>IF($G179="Labor Hours",V179*$K179*(1+$M179)*$EQ179,V179)</f>
        <v>0</v>
      </c>
      <c r="AK179" s="53">
        <f>IF($G179="Labor Hours",W179*$K179*(1+$M179)*$EQ179,W179)</f>
        <v>0</v>
      </c>
      <c r="AL179" s="53">
        <f>IF($G179="Labor Hours",X179*$K179*(1+$M179)*$EQ179,X179)</f>
        <v>0</v>
      </c>
      <c r="AM179" s="53">
        <f>IF($G179="Labor Hours",Y179*$K179*(1+$M179)*$EQ179,Y179)</f>
        <v>0</v>
      </c>
      <c r="AN179" s="53">
        <f>IF($G179="Labor Hours",Z179*$K179*(1+$M179)*$EQ179,Z179)</f>
        <v>0</v>
      </c>
      <c r="AO179" s="53">
        <f>IF($G179="Labor Hours",AA179*$K179*(1+$M179)*$EQ179,AA179)</f>
        <v>0</v>
      </c>
      <c r="AP179" s="53">
        <f>IF($G179="Labor Hours",AB179*$K179*(1+$M179)*$EQ179,AB179)</f>
        <v>0</v>
      </c>
      <c r="AQ179" s="53">
        <f>IF($G179="Labor Hours",AC179*$K179*(1+$M179)*$EQ179,AC179)</f>
        <v>0</v>
      </c>
      <c r="AR179" s="53">
        <f>IF($G179="Labor Hours",AD179*$K179*(1+$M179)*$EQ179,AD179)</f>
        <v>0</v>
      </c>
      <c r="AS179" s="53">
        <f>IF($G179="Labor Hours",AE179*$K179*(1+$M179)*$EQ179,AE179)</f>
        <v>0</v>
      </c>
      <c r="AT179" s="53">
        <f>IF($G179="Labor Hours",AF179*$K179*(1+$M179)*$EQ179,AF179)</f>
        <v>0</v>
      </c>
      <c r="AU179" s="10">
        <f t="shared" si="221"/>
        <v>0</v>
      </c>
      <c r="AV179" s="54">
        <f>IF(G179="CapEx",0,AU179*N179)</f>
        <v>0</v>
      </c>
      <c r="AW179" s="10">
        <f t="shared" si="222"/>
        <v>0</v>
      </c>
      <c r="AX179" s="53" cm="1">
        <f t="array" aca="1" ref="AX179" ca="1">AU179*CELL("contents",$Q179)</f>
        <v>0</v>
      </c>
      <c r="AY179" s="53" cm="1">
        <f t="array" aca="1" ref="AY179" ca="1">AV179*CELL("contents",$Q179)</f>
        <v>0</v>
      </c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37">
        <v>16</v>
      </c>
      <c r="BL179" s="2">
        <f t="shared" si="223"/>
        <v>16</v>
      </c>
      <c r="BM179" s="51">
        <f t="shared" si="224"/>
        <v>0.10666666666666666</v>
      </c>
      <c r="BN179" s="53">
        <f>IF($G179="Labor Hours",AZ179*$K179*(1+$M179)*$ER179,AZ179)</f>
        <v>0</v>
      </c>
      <c r="BO179" s="53">
        <f>IF($G179="Labor Hours",BA179*$K179*(1+$M179)*$ER179,BA179)</f>
        <v>0</v>
      </c>
      <c r="BP179" s="53">
        <f>IF($G179="Labor Hours",BB179*$K179*(1+$M179)*$ER179,BB179)</f>
        <v>0</v>
      </c>
      <c r="BQ179" s="53">
        <f>IF($G179="Labor Hours",BC179*$K179*(1+$M179)*$ER179,BC179)</f>
        <v>0</v>
      </c>
      <c r="BR179" s="53">
        <f>IF($G179="Labor Hours",BD179*$K179*(1+$M179)*$ER179,BD179)</f>
        <v>0</v>
      </c>
      <c r="BS179" s="53">
        <f>IF($G179="Labor Hours",BE179*$K179*(1+$M179)*$ER179,BE179)</f>
        <v>0</v>
      </c>
      <c r="BT179" s="53">
        <f>IF($G179="Labor Hours",BF179*$K179*(1+$M179)*$ER179,BF179)</f>
        <v>0</v>
      </c>
      <c r="BU179" s="53">
        <f>IF($G179="Labor Hours",BG179*$K179*(1+$M179)*$ER179,BG179)</f>
        <v>0</v>
      </c>
      <c r="BV179" s="53">
        <f>IF($G179="Labor Hours",BH179*$K179*(1+$M179)*$ER179,BH179)</f>
        <v>0</v>
      </c>
      <c r="BW179" s="53">
        <f>IF($G179="Labor Hours",BI179*$K179*(1+$M179)*$ER179,BI179)</f>
        <v>0</v>
      </c>
      <c r="BX179" s="53">
        <f>IF($G179="Labor Hours",BJ179*$K179*(1+$M179)*$ER179,BJ179)</f>
        <v>0</v>
      </c>
      <c r="BY179" s="53">
        <f>IF($G179="Labor Hours",BK179*$K179*(1+$M179)*$ER179,BK179)</f>
        <v>1919.9705400000003</v>
      </c>
      <c r="BZ179" s="10">
        <f t="shared" si="225"/>
        <v>1919.9705400000003</v>
      </c>
      <c r="CA179" s="54">
        <f t="shared" si="226"/>
        <v>0</v>
      </c>
      <c r="CB179" s="10">
        <f t="shared" si="227"/>
        <v>1919.9705400000003</v>
      </c>
      <c r="CC179" s="53" cm="1">
        <f t="array" aca="1" ref="CC179" ca="1">BZ179*CELL("contents",$Q179)</f>
        <v>383.9941080000001</v>
      </c>
      <c r="CD179" s="53" cm="1">
        <f t="array" aca="1" ref="CD179" ca="1">CA179*CELL("contents",$Q179)</f>
        <v>0</v>
      </c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>
        <f t="shared" si="228"/>
        <v>0</v>
      </c>
      <c r="CR179" s="51">
        <f t="shared" si="229"/>
        <v>0</v>
      </c>
      <c r="CS179" s="53">
        <f>IF($G179="Labor Hours",CE179*$K179*(1+$M179)*$ES179,CE179)</f>
        <v>0</v>
      </c>
      <c r="CT179" s="53">
        <f>IF($G179="Labor Hours",CF179*$K179*(1+$M179)*$ES179,CF179)</f>
        <v>0</v>
      </c>
      <c r="CU179" s="53">
        <f>IF($G179="Labor Hours",CG179*$K179*(1+$M179)*$ES179,CG179)</f>
        <v>0</v>
      </c>
      <c r="CV179" s="53">
        <f>IF($G179="Labor Hours",CH179*$K179*(1+$M179)*$ES179,CH179)</f>
        <v>0</v>
      </c>
      <c r="CW179" s="53">
        <f>IF($G179="Labor Hours",CI179*$K179*(1+$M179)*$ES179,CI179)</f>
        <v>0</v>
      </c>
      <c r="CX179" s="53">
        <f>IF($G179="Labor Hours",CJ179*$K179*(1+$M179)*$ES179,CJ179)</f>
        <v>0</v>
      </c>
      <c r="CY179" s="53">
        <f>IF($G179="Labor Hours",CK179*$K179*(1+$M179)*$ES179,CK179)</f>
        <v>0</v>
      </c>
      <c r="CZ179" s="53">
        <f>IF($G179="Labor Hours",CL179*$K179*(1+$M179)*$ES179,CL179)</f>
        <v>0</v>
      </c>
      <c r="DA179" s="53">
        <f>IF($G179="Labor Hours",CM179*$K179*(1+$M179)*$ES179,CM179)</f>
        <v>0</v>
      </c>
      <c r="DB179" s="53">
        <f>IF($G179="Labor Hours",CN179*$K179*(1+$M179)*$ES179,CN179)</f>
        <v>0</v>
      </c>
      <c r="DC179" s="53">
        <f>IF($G179="Labor Hours",CO179*$K179*(1+$M179)*$ES179,CO179)</f>
        <v>0</v>
      </c>
      <c r="DD179" s="53">
        <f>IF($G179="Labor Hours",CP179*$K179*(1+$M179)*$ES179,CP179)</f>
        <v>0</v>
      </c>
      <c r="DE179" s="10">
        <f t="shared" si="230"/>
        <v>0</v>
      </c>
      <c r="DF179" s="54">
        <f t="shared" si="231"/>
        <v>0</v>
      </c>
      <c r="DG179" s="10">
        <f t="shared" si="232"/>
        <v>0</v>
      </c>
      <c r="DH179" s="53" cm="1">
        <f t="array" aca="1" ref="DH179" ca="1">DE179*CELL("contents",$Q179)</f>
        <v>0</v>
      </c>
      <c r="DI179" s="53" cm="1">
        <f t="array" aca="1" ref="DI179" ca="1">DF179*CELL("contents",$Q179)</f>
        <v>0</v>
      </c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>
        <f t="shared" si="233"/>
        <v>0</v>
      </c>
      <c r="DW179" s="51">
        <f t="shared" si="234"/>
        <v>0</v>
      </c>
      <c r="DX179" s="53">
        <f>IF($G179="Labor Hours",DJ179*$K179*(1+$M179)*$ET179,DJ179)</f>
        <v>0</v>
      </c>
      <c r="DY179" s="53">
        <f>IF($G179="Labor Hours",DK179*$K179*(1+$M179)*$ET179,DK179)</f>
        <v>0</v>
      </c>
      <c r="DZ179" s="53">
        <f>IF($G179="Labor Hours",DL179*$K179*(1+$M179)*$ET179,DL179)</f>
        <v>0</v>
      </c>
      <c r="EA179" s="53">
        <f>IF($G179="Labor Hours",DM179*$K179*(1+$M179)*$ET179,DM179)</f>
        <v>0</v>
      </c>
      <c r="EB179" s="53">
        <f>IF($G179="Labor Hours",DN179*$K179*(1+$M179)*$ET179,DN179)</f>
        <v>0</v>
      </c>
      <c r="EC179" s="53">
        <f>IF($G179="Labor Hours",DO179*$K179*(1+$M179)*$ET179,DO179)</f>
        <v>0</v>
      </c>
      <c r="ED179" s="53">
        <f>IF($G179="Labor Hours",DP179*$K179*(1+$M179)*$ET179,DP179)</f>
        <v>0</v>
      </c>
      <c r="EE179" s="53">
        <f>IF($G179="Labor Hours",DQ179*$K179*(1+$M179)*$ET179,DQ179)</f>
        <v>0</v>
      </c>
      <c r="EF179" s="53">
        <f>IF($G179="Labor Hours",DR179*$K179*(1+$M179)*$ET179,DR179)</f>
        <v>0</v>
      </c>
      <c r="EG179" s="53">
        <f>IF($G179="Labor Hours",DS179*$K179*(1+$M179)*$ET179,DS179)</f>
        <v>0</v>
      </c>
      <c r="EH179" s="53">
        <f>IF($G179="Labor Hours",DT179*$K179*(1+$M179)*$ET179,DT179)</f>
        <v>0</v>
      </c>
      <c r="EI179" s="53">
        <f>IF($G179="Labor Hours",DU179*$K179*(1+$M179)*$ET179,DU179)</f>
        <v>0</v>
      </c>
      <c r="EJ179" s="10">
        <f t="shared" si="235"/>
        <v>0</v>
      </c>
      <c r="EK179" s="54">
        <f t="shared" si="236"/>
        <v>0</v>
      </c>
      <c r="EL179" s="10">
        <f t="shared" si="237"/>
        <v>0</v>
      </c>
      <c r="EM179" s="53" cm="1">
        <f t="array" aca="1" ref="EM179" ca="1">EJ179*CELL("contents",$Q179)</f>
        <v>0</v>
      </c>
      <c r="EN179" s="53" cm="1">
        <f t="array" aca="1" ref="EN179" ca="1">EK179*CELL("contents",$Q179)</f>
        <v>0</v>
      </c>
      <c r="EO179" s="11">
        <f>AW179+CB179+DG179+EL179</f>
        <v>1919.9705400000003</v>
      </c>
      <c r="EP179" s="2">
        <v>1</v>
      </c>
      <c r="EQ179" s="2">
        <f t="shared" ref="EQ179:ET179" si="272">EP179*1.0215</f>
        <v>1.0215000000000001</v>
      </c>
      <c r="ER179" s="2">
        <f t="shared" si="272"/>
        <v>1.0434622500000001</v>
      </c>
      <c r="ES179" s="2">
        <f t="shared" si="272"/>
        <v>1.0658966883750003</v>
      </c>
      <c r="ET179" s="2">
        <f t="shared" si="272"/>
        <v>1.0888134671750629</v>
      </c>
      <c r="EU179" s="53">
        <f>IF($G179="Labor Hours",$K179*$AG179*EQ179,0)</f>
        <v>0</v>
      </c>
      <c r="EV179" s="53">
        <f>IF($G179="Labor Hours",$K179*BL179*ER179,0)</f>
        <v>1919.9705400000003</v>
      </c>
      <c r="EW179" s="69">
        <f>IF($G179="Labor Hours",$K179*$CQ179*ES179,0)</f>
        <v>0</v>
      </c>
      <c r="EX179" s="69">
        <f>IF($G179="Labor Hours",$K179*$DV179*ET179,0)</f>
        <v>0</v>
      </c>
      <c r="EY179" s="9">
        <f t="shared" si="240"/>
        <v>0</v>
      </c>
      <c r="EZ179" s="9">
        <f t="shared" si="217"/>
        <v>0</v>
      </c>
      <c r="FA179" s="9">
        <f t="shared" si="218"/>
        <v>0</v>
      </c>
      <c r="FB179" s="9">
        <f t="shared" si="219"/>
        <v>0</v>
      </c>
      <c r="FC179" t="s">
        <v>1541</v>
      </c>
    </row>
    <row r="180" spans="1:159" x14ac:dyDescent="0.25">
      <c r="A180" s="2">
        <v>1.2</v>
      </c>
      <c r="B180" s="3" t="s">
        <v>511</v>
      </c>
      <c r="C180" s="4" t="s">
        <v>157</v>
      </c>
      <c r="D180" s="2" t="s">
        <v>491</v>
      </c>
      <c r="E180" s="21" t="s">
        <v>512</v>
      </c>
      <c r="F180" s="2"/>
      <c r="G180" s="4" t="s">
        <v>151</v>
      </c>
      <c r="H180" s="6" t="s">
        <v>163</v>
      </c>
      <c r="I180" s="4" t="s">
        <v>348</v>
      </c>
      <c r="J180" s="7" t="s">
        <v>154</v>
      </c>
      <c r="K180" s="75">
        <v>115</v>
      </c>
      <c r="L180" s="81">
        <v>115</v>
      </c>
      <c r="M180" s="56">
        <v>0</v>
      </c>
      <c r="N180" s="86">
        <v>0</v>
      </c>
      <c r="O180" s="6" t="s">
        <v>155</v>
      </c>
      <c r="P180" s="2" t="s">
        <v>352</v>
      </c>
      <c r="Q180" s="216">
        <f>VLOOKUP(P180,Contingencies!$A$2:$D$7,4,FALSE)</f>
        <v>0.2</v>
      </c>
      <c r="R180" s="53">
        <f>Q180*EO180</f>
        <v>939.7800000000002</v>
      </c>
      <c r="S180" s="67">
        <f t="shared" si="201"/>
        <v>0</v>
      </c>
      <c r="T180" s="4"/>
      <c r="U180" s="29"/>
      <c r="V180" s="29"/>
      <c r="W180" s="2"/>
      <c r="X180" s="2"/>
      <c r="Y180" s="2"/>
      <c r="Z180" s="2"/>
      <c r="AA180" s="2"/>
      <c r="AB180" s="24"/>
      <c r="AC180" s="2"/>
      <c r="AD180" s="2"/>
      <c r="AE180" s="2"/>
      <c r="AF180" s="37">
        <v>40</v>
      </c>
      <c r="AG180" s="2">
        <f>IF(G180="Labor Hours",SUM(U180:AF180),0)</f>
        <v>40</v>
      </c>
      <c r="AH180" s="51">
        <f t="shared" si="220"/>
        <v>0.26666666666666666</v>
      </c>
      <c r="AI180" s="53">
        <f>IF($G180="Labor Hours",U180*$K180*(1+$M180)*$EQ180,U180)</f>
        <v>0</v>
      </c>
      <c r="AJ180" s="53">
        <f>IF($G180="Labor Hours",V180*$K180*(1+$M180)*$EQ180,V180)</f>
        <v>0</v>
      </c>
      <c r="AK180" s="53">
        <f>IF($G180="Labor Hours",W180*$K180*(1+$M180)*$EQ180,W180)</f>
        <v>0</v>
      </c>
      <c r="AL180" s="53">
        <f>IF($G180="Labor Hours",X180*$K180*(1+$M180)*$EQ180,X180)</f>
        <v>0</v>
      </c>
      <c r="AM180" s="53">
        <f>IF($G180="Labor Hours",Y180*$K180*(1+$M180)*$EQ180,Y180)</f>
        <v>0</v>
      </c>
      <c r="AN180" s="53">
        <f>IF($G180="Labor Hours",Z180*$K180*(1+$M180)*$EQ180,Z180)</f>
        <v>0</v>
      </c>
      <c r="AO180" s="53">
        <f>IF($G180="Labor Hours",AA180*$K180*(1+$M180)*$EQ180,AA180)</f>
        <v>0</v>
      </c>
      <c r="AP180" s="53">
        <f>IF($G180="Labor Hours",AB180*$K180*(1+$M180)*$EQ180,AB180)</f>
        <v>0</v>
      </c>
      <c r="AQ180" s="53">
        <f>IF($G180="Labor Hours",AC180*$K180*(1+$M180)*$EQ180,AC180)</f>
        <v>0</v>
      </c>
      <c r="AR180" s="53">
        <f>IF($G180="Labor Hours",AD180*$K180*(1+$M180)*$EQ180,AD180)</f>
        <v>0</v>
      </c>
      <c r="AS180" s="53">
        <f>IF($G180="Labor Hours",AE180*$K180*(1+$M180)*$EQ180,AE180)</f>
        <v>0</v>
      </c>
      <c r="AT180" s="53">
        <f>IF($G180="Labor Hours",AF180*$K180*(1+$M180)*$EQ180,AF180)</f>
        <v>4698.9000000000005</v>
      </c>
      <c r="AU180" s="10">
        <f t="shared" si="221"/>
        <v>4698.9000000000005</v>
      </c>
      <c r="AV180" s="54">
        <f>IF(G180="CapEx",0,AU180*N180)</f>
        <v>0</v>
      </c>
      <c r="AW180" s="10">
        <f t="shared" si="222"/>
        <v>4698.9000000000005</v>
      </c>
      <c r="AX180" s="53" cm="1">
        <f t="array" aca="1" ref="AX180" ca="1">AU180*CELL("contents",$Q180)</f>
        <v>939.7800000000002</v>
      </c>
      <c r="AY180" s="53" cm="1">
        <f t="array" aca="1" ref="AY180" ca="1">AV180*CELL("contents",$Q180)</f>
        <v>0</v>
      </c>
      <c r="AZ180" s="2"/>
      <c r="BA180" s="2"/>
      <c r="BB180" s="2"/>
      <c r="BC180" s="2"/>
      <c r="BD180" s="2"/>
      <c r="BE180" s="2"/>
      <c r="BF180" s="24"/>
      <c r="BG180" s="2"/>
      <c r="BH180" s="2"/>
      <c r="BI180" s="2"/>
      <c r="BJ180" s="2"/>
      <c r="BK180" s="2"/>
      <c r="BL180" s="2">
        <f t="shared" si="223"/>
        <v>0</v>
      </c>
      <c r="BM180" s="51">
        <f t="shared" si="224"/>
        <v>0</v>
      </c>
      <c r="BN180" s="53">
        <f>IF($G180="Labor Hours",AZ180*$K180*(1+$M180)*$ER180,AZ180)</f>
        <v>0</v>
      </c>
      <c r="BO180" s="53">
        <f>IF($G180="Labor Hours",BA180*$K180*(1+$M180)*$ER180,BA180)</f>
        <v>0</v>
      </c>
      <c r="BP180" s="53">
        <f>IF($G180="Labor Hours",BB180*$K180*(1+$M180)*$ER180,BB180)</f>
        <v>0</v>
      </c>
      <c r="BQ180" s="53">
        <f>IF($G180="Labor Hours",BC180*$K180*(1+$M180)*$ER180,BC180)</f>
        <v>0</v>
      </c>
      <c r="BR180" s="53">
        <f>IF($G180="Labor Hours",BD180*$K180*(1+$M180)*$ER180,BD180)</f>
        <v>0</v>
      </c>
      <c r="BS180" s="53">
        <f>IF($G180="Labor Hours",BE180*$K180*(1+$M180)*$ER180,BE180)</f>
        <v>0</v>
      </c>
      <c r="BT180" s="53">
        <f>IF($G180="Labor Hours",BF180*$K180*(1+$M180)*$ER180,BF180)</f>
        <v>0</v>
      </c>
      <c r="BU180" s="53">
        <f>IF($G180="Labor Hours",BG180*$K180*(1+$M180)*$ER180,BG180)</f>
        <v>0</v>
      </c>
      <c r="BV180" s="53">
        <f>IF($G180="Labor Hours",BH180*$K180*(1+$M180)*$ER180,BH180)</f>
        <v>0</v>
      </c>
      <c r="BW180" s="53">
        <f>IF($G180="Labor Hours",BI180*$K180*(1+$M180)*$ER180,BI180)</f>
        <v>0</v>
      </c>
      <c r="BX180" s="53">
        <f>IF($G180="Labor Hours",BJ180*$K180*(1+$M180)*$ER180,BJ180)</f>
        <v>0</v>
      </c>
      <c r="BY180" s="53">
        <f>IF($G180="Labor Hours",BK180*$K180*(1+$M180)*$ER180,BK180)</f>
        <v>0</v>
      </c>
      <c r="BZ180" s="10">
        <f t="shared" si="225"/>
        <v>0</v>
      </c>
      <c r="CA180" s="54">
        <f t="shared" si="226"/>
        <v>0</v>
      </c>
      <c r="CB180" s="10">
        <f t="shared" si="227"/>
        <v>0</v>
      </c>
      <c r="CC180" s="53" cm="1">
        <f t="array" aca="1" ref="CC180" ca="1">BZ180*CELL("contents",$Q180)</f>
        <v>0</v>
      </c>
      <c r="CD180" s="53" cm="1">
        <f t="array" aca="1" ref="CD180" ca="1">CA180*CELL("contents",$Q180)</f>
        <v>0</v>
      </c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>
        <f t="shared" si="228"/>
        <v>0</v>
      </c>
      <c r="CR180" s="51">
        <f t="shared" si="229"/>
        <v>0</v>
      </c>
      <c r="CS180" s="53">
        <f>IF($G180="Labor Hours",CE180*$K180*(1+$M180)*$ES180,CE180)</f>
        <v>0</v>
      </c>
      <c r="CT180" s="53">
        <f>IF($G180="Labor Hours",CF180*$K180*(1+$M180)*$ES180,CF180)</f>
        <v>0</v>
      </c>
      <c r="CU180" s="53">
        <f>IF($G180="Labor Hours",CG180*$K180*(1+$M180)*$ES180,CG180)</f>
        <v>0</v>
      </c>
      <c r="CV180" s="53">
        <f>IF($G180="Labor Hours",CH180*$K180*(1+$M180)*$ES180,CH180)</f>
        <v>0</v>
      </c>
      <c r="CW180" s="53">
        <f>IF($G180="Labor Hours",CI180*$K180*(1+$M180)*$ES180,CI180)</f>
        <v>0</v>
      </c>
      <c r="CX180" s="53">
        <f>IF($G180="Labor Hours",CJ180*$K180*(1+$M180)*$ES180,CJ180)</f>
        <v>0</v>
      </c>
      <c r="CY180" s="53">
        <f>IF($G180="Labor Hours",CK180*$K180*(1+$M180)*$ES180,CK180)</f>
        <v>0</v>
      </c>
      <c r="CZ180" s="53">
        <f>IF($G180="Labor Hours",CL180*$K180*(1+$M180)*$ES180,CL180)</f>
        <v>0</v>
      </c>
      <c r="DA180" s="53">
        <f>IF($G180="Labor Hours",CM180*$K180*(1+$M180)*$ES180,CM180)</f>
        <v>0</v>
      </c>
      <c r="DB180" s="53">
        <f>IF($G180="Labor Hours",CN180*$K180*(1+$M180)*$ES180,CN180)</f>
        <v>0</v>
      </c>
      <c r="DC180" s="53">
        <f>IF($G180="Labor Hours",CO180*$K180*(1+$M180)*$ES180,CO180)</f>
        <v>0</v>
      </c>
      <c r="DD180" s="53">
        <f>IF($G180="Labor Hours",CP180*$K180*(1+$M180)*$ES180,CP180)</f>
        <v>0</v>
      </c>
      <c r="DE180" s="10">
        <f t="shared" si="230"/>
        <v>0</v>
      </c>
      <c r="DF180" s="54">
        <f t="shared" si="231"/>
        <v>0</v>
      </c>
      <c r="DG180" s="10">
        <f t="shared" si="232"/>
        <v>0</v>
      </c>
      <c r="DH180" s="53" cm="1">
        <f t="array" aca="1" ref="DH180" ca="1">DE180*CELL("contents",$Q180)</f>
        <v>0</v>
      </c>
      <c r="DI180" s="53" cm="1">
        <f t="array" aca="1" ref="DI180" ca="1">DF180*CELL("contents",$Q180)</f>
        <v>0</v>
      </c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>
        <f t="shared" si="233"/>
        <v>0</v>
      </c>
      <c r="DW180" s="51">
        <f t="shared" si="234"/>
        <v>0</v>
      </c>
      <c r="DX180" s="53">
        <f>IF($G180="Labor Hours",DJ180*$K180*(1+$M180)*$ET180,DJ180)</f>
        <v>0</v>
      </c>
      <c r="DY180" s="53">
        <f>IF($G180="Labor Hours",DK180*$K180*(1+$M180)*$ET180,DK180)</f>
        <v>0</v>
      </c>
      <c r="DZ180" s="53">
        <f>IF($G180="Labor Hours",DL180*$K180*(1+$M180)*$ET180,DL180)</f>
        <v>0</v>
      </c>
      <c r="EA180" s="53">
        <f>IF($G180="Labor Hours",DM180*$K180*(1+$M180)*$ET180,DM180)</f>
        <v>0</v>
      </c>
      <c r="EB180" s="53">
        <f>IF($G180="Labor Hours",DN180*$K180*(1+$M180)*$ET180,DN180)</f>
        <v>0</v>
      </c>
      <c r="EC180" s="53">
        <f>IF($G180="Labor Hours",DO180*$K180*(1+$M180)*$ET180,DO180)</f>
        <v>0</v>
      </c>
      <c r="ED180" s="53">
        <f>IF($G180="Labor Hours",DP180*$K180*(1+$M180)*$ET180,DP180)</f>
        <v>0</v>
      </c>
      <c r="EE180" s="53">
        <f>IF($G180="Labor Hours",DQ180*$K180*(1+$M180)*$ET180,DQ180)</f>
        <v>0</v>
      </c>
      <c r="EF180" s="53">
        <f>IF($G180="Labor Hours",DR180*$K180*(1+$M180)*$ET180,DR180)</f>
        <v>0</v>
      </c>
      <c r="EG180" s="53">
        <f>IF($G180="Labor Hours",DS180*$K180*(1+$M180)*$ET180,DS180)</f>
        <v>0</v>
      </c>
      <c r="EH180" s="53">
        <f>IF($G180="Labor Hours",DT180*$K180*(1+$M180)*$ET180,DT180)</f>
        <v>0</v>
      </c>
      <c r="EI180" s="53">
        <f>IF($G180="Labor Hours",DU180*$K180*(1+$M180)*$ET180,DU180)</f>
        <v>0</v>
      </c>
      <c r="EJ180" s="10">
        <f t="shared" si="235"/>
        <v>0</v>
      </c>
      <c r="EK180" s="54">
        <f t="shared" si="236"/>
        <v>0</v>
      </c>
      <c r="EL180" s="10">
        <f t="shared" si="237"/>
        <v>0</v>
      </c>
      <c r="EM180" s="53" cm="1">
        <f t="array" aca="1" ref="EM180" ca="1">EJ180*CELL("contents",$Q180)</f>
        <v>0</v>
      </c>
      <c r="EN180" s="53" cm="1">
        <f t="array" aca="1" ref="EN180" ca="1">EK180*CELL("contents",$Q180)</f>
        <v>0</v>
      </c>
      <c r="EO180" s="11">
        <f>AW180+CB180+DG180+EL180</f>
        <v>4698.9000000000005</v>
      </c>
      <c r="EP180" s="2">
        <v>1</v>
      </c>
      <c r="EQ180" s="2">
        <f t="shared" ref="EQ180:ET180" si="273">EP180*1.0215</f>
        <v>1.0215000000000001</v>
      </c>
      <c r="ER180" s="2">
        <f t="shared" si="273"/>
        <v>1.0434622500000001</v>
      </c>
      <c r="ES180" s="2">
        <f t="shared" si="273"/>
        <v>1.0658966883750003</v>
      </c>
      <c r="ET180" s="2">
        <f t="shared" si="273"/>
        <v>1.0888134671750629</v>
      </c>
      <c r="EU180" s="53">
        <f>IF($G180="Labor Hours",$K180*$AG180*EQ180,0)</f>
        <v>4698.9000000000005</v>
      </c>
      <c r="EV180" s="53">
        <f>IF($G180="Labor Hours",$K180*BL180*ER180,0)</f>
        <v>0</v>
      </c>
      <c r="EW180" s="69">
        <f>IF($G180="Labor Hours",$K180*$CQ180*ES180,0)</f>
        <v>0</v>
      </c>
      <c r="EX180" s="69">
        <f>IF($G180="Labor Hours",$K180*$DV180*ET180,0)</f>
        <v>0</v>
      </c>
      <c r="EY180" s="9">
        <f t="shared" si="240"/>
        <v>0</v>
      </c>
      <c r="EZ180" s="9">
        <f t="shared" si="217"/>
        <v>0</v>
      </c>
      <c r="FA180" s="9">
        <f t="shared" si="218"/>
        <v>0</v>
      </c>
      <c r="FB180" s="9">
        <f t="shared" si="219"/>
        <v>0</v>
      </c>
      <c r="FC180" t="s">
        <v>1541</v>
      </c>
    </row>
    <row r="181" spans="1:159" x14ac:dyDescent="0.25">
      <c r="A181" s="2">
        <v>1.2</v>
      </c>
      <c r="B181" s="3" t="s">
        <v>513</v>
      </c>
      <c r="C181" s="4" t="s">
        <v>157</v>
      </c>
      <c r="D181" s="2" t="s">
        <v>484</v>
      </c>
      <c r="E181" s="21" t="s">
        <v>514</v>
      </c>
      <c r="F181" s="2"/>
      <c r="G181" s="4" t="s">
        <v>151</v>
      </c>
      <c r="H181" s="6" t="s">
        <v>163</v>
      </c>
      <c r="I181" s="4" t="s">
        <v>348</v>
      </c>
      <c r="J181" s="7" t="s">
        <v>154</v>
      </c>
      <c r="K181" s="75">
        <v>115</v>
      </c>
      <c r="L181" s="81">
        <v>115</v>
      </c>
      <c r="M181" s="56">
        <v>0</v>
      </c>
      <c r="N181" s="86">
        <v>0</v>
      </c>
      <c r="O181" s="6" t="s">
        <v>155</v>
      </c>
      <c r="P181" s="2" t="s">
        <v>352</v>
      </c>
      <c r="Q181" s="216">
        <f>VLOOKUP(P181,Contingencies!$A$2:$D$7,4,FALSE)</f>
        <v>0.2</v>
      </c>
      <c r="R181" s="53">
        <f>Q181*EO181</f>
        <v>959.98527000000013</v>
      </c>
      <c r="S181" s="67">
        <f t="shared" si="201"/>
        <v>0</v>
      </c>
      <c r="T181" s="4"/>
      <c r="U181" s="29"/>
      <c r="V181" s="29"/>
      <c r="W181" s="2"/>
      <c r="X181" s="2"/>
      <c r="Y181" s="2"/>
      <c r="Z181" s="2"/>
      <c r="AA181" s="38"/>
      <c r="AB181" s="24"/>
      <c r="AC181" s="2"/>
      <c r="AD181" s="2"/>
      <c r="AE181" s="2"/>
      <c r="AF181" s="2"/>
      <c r="AG181" s="2">
        <f>IF(G181="Labor Hours",SUM(U181:AF181),0)</f>
        <v>0</v>
      </c>
      <c r="AH181" s="51">
        <f t="shared" si="220"/>
        <v>0</v>
      </c>
      <c r="AI181" s="53">
        <f>IF($G181="Labor Hours",U181*$K181*(1+$M181)*$EQ181,U181)</f>
        <v>0</v>
      </c>
      <c r="AJ181" s="53">
        <f>IF($G181="Labor Hours",V181*$K181*(1+$M181)*$EQ181,V181)</f>
        <v>0</v>
      </c>
      <c r="AK181" s="53">
        <f>IF($G181="Labor Hours",W181*$K181*(1+$M181)*$EQ181,W181)</f>
        <v>0</v>
      </c>
      <c r="AL181" s="53">
        <f>IF($G181="Labor Hours",X181*$K181*(1+$M181)*$EQ181,X181)</f>
        <v>0</v>
      </c>
      <c r="AM181" s="53">
        <f>IF($G181="Labor Hours",Y181*$K181*(1+$M181)*$EQ181,Y181)</f>
        <v>0</v>
      </c>
      <c r="AN181" s="53">
        <f>IF($G181="Labor Hours",Z181*$K181*(1+$M181)*$EQ181,Z181)</f>
        <v>0</v>
      </c>
      <c r="AO181" s="53">
        <f>IF($G181="Labor Hours",AA181*$K181*(1+$M181)*$EQ181,AA181)</f>
        <v>0</v>
      </c>
      <c r="AP181" s="53">
        <f>IF($G181="Labor Hours",AB181*$K181*(1+$M181)*$EQ181,AB181)</f>
        <v>0</v>
      </c>
      <c r="AQ181" s="53">
        <f>IF($G181="Labor Hours",AC181*$K181*(1+$M181)*$EQ181,AC181)</f>
        <v>0</v>
      </c>
      <c r="AR181" s="53">
        <f>IF($G181="Labor Hours",AD181*$K181*(1+$M181)*$EQ181,AD181)</f>
        <v>0</v>
      </c>
      <c r="AS181" s="53">
        <f>IF($G181="Labor Hours",AE181*$K181*(1+$M181)*$EQ181,AE181)</f>
        <v>0</v>
      </c>
      <c r="AT181" s="53">
        <f>IF($G181="Labor Hours",AF181*$K181*(1+$M181)*$EQ181,AF181)</f>
        <v>0</v>
      </c>
      <c r="AU181" s="10">
        <f t="shared" si="221"/>
        <v>0</v>
      </c>
      <c r="AV181" s="54">
        <f>IF(G181="CapEx",0,AU181*N181)</f>
        <v>0</v>
      </c>
      <c r="AW181" s="10">
        <f t="shared" si="222"/>
        <v>0</v>
      </c>
      <c r="AX181" s="53" cm="1">
        <f t="array" aca="1" ref="AX181" ca="1">AU181*CELL("contents",$Q181)</f>
        <v>0</v>
      </c>
      <c r="AY181" s="53" cm="1">
        <f t="array" aca="1" ref="AY181" ca="1">AV181*CELL("contents",$Q181)</f>
        <v>0</v>
      </c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37">
        <v>40</v>
      </c>
      <c r="BL181" s="2">
        <f t="shared" si="223"/>
        <v>40</v>
      </c>
      <c r="BM181" s="51">
        <f t="shared" si="224"/>
        <v>0.26666666666666666</v>
      </c>
      <c r="BN181" s="53">
        <f>IF($G181="Labor Hours",AZ181*$K181*(1+$M181)*$ER181,AZ181)</f>
        <v>0</v>
      </c>
      <c r="BO181" s="53">
        <f>IF($G181="Labor Hours",BA181*$K181*(1+$M181)*$ER181,BA181)</f>
        <v>0</v>
      </c>
      <c r="BP181" s="53">
        <f>IF($G181="Labor Hours",BB181*$K181*(1+$M181)*$ER181,BB181)</f>
        <v>0</v>
      </c>
      <c r="BQ181" s="53">
        <f>IF($G181="Labor Hours",BC181*$K181*(1+$M181)*$ER181,BC181)</f>
        <v>0</v>
      </c>
      <c r="BR181" s="53">
        <f>IF($G181="Labor Hours",BD181*$K181*(1+$M181)*$ER181,BD181)</f>
        <v>0</v>
      </c>
      <c r="BS181" s="53">
        <f>IF($G181="Labor Hours",BE181*$K181*(1+$M181)*$ER181,BE181)</f>
        <v>0</v>
      </c>
      <c r="BT181" s="53">
        <f>IF($G181="Labor Hours",BF181*$K181*(1+$M181)*$ER181,BF181)</f>
        <v>0</v>
      </c>
      <c r="BU181" s="53">
        <f>IF($G181="Labor Hours",BG181*$K181*(1+$M181)*$ER181,BG181)</f>
        <v>0</v>
      </c>
      <c r="BV181" s="53">
        <f>IF($G181="Labor Hours",BH181*$K181*(1+$M181)*$ER181,BH181)</f>
        <v>0</v>
      </c>
      <c r="BW181" s="53">
        <f>IF($G181="Labor Hours",BI181*$K181*(1+$M181)*$ER181,BI181)</f>
        <v>0</v>
      </c>
      <c r="BX181" s="53">
        <f>IF($G181="Labor Hours",BJ181*$K181*(1+$M181)*$ER181,BJ181)</f>
        <v>0</v>
      </c>
      <c r="BY181" s="53">
        <f>IF($G181="Labor Hours",BK181*$K181*(1+$M181)*$ER181,BK181)</f>
        <v>4799.9263500000006</v>
      </c>
      <c r="BZ181" s="10">
        <f t="shared" si="225"/>
        <v>4799.9263500000006</v>
      </c>
      <c r="CA181" s="54">
        <f t="shared" si="226"/>
        <v>0</v>
      </c>
      <c r="CB181" s="10">
        <f t="shared" si="227"/>
        <v>4799.9263500000006</v>
      </c>
      <c r="CC181" s="53" cm="1">
        <f t="array" aca="1" ref="CC181" ca="1">BZ181*CELL("contents",$Q181)</f>
        <v>959.98527000000013</v>
      </c>
      <c r="CD181" s="53" cm="1">
        <f t="array" aca="1" ref="CD181" ca="1">CA181*CELL("contents",$Q181)</f>
        <v>0</v>
      </c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>
        <f t="shared" si="228"/>
        <v>0</v>
      </c>
      <c r="CR181" s="51">
        <f t="shared" si="229"/>
        <v>0</v>
      </c>
      <c r="CS181" s="53">
        <f>IF($G181="Labor Hours",CE181*$K181*(1+$M181)*$ES181,CE181)</f>
        <v>0</v>
      </c>
      <c r="CT181" s="53">
        <f>IF($G181="Labor Hours",CF181*$K181*(1+$M181)*$ES181,CF181)</f>
        <v>0</v>
      </c>
      <c r="CU181" s="53">
        <f>IF($G181="Labor Hours",CG181*$K181*(1+$M181)*$ES181,CG181)</f>
        <v>0</v>
      </c>
      <c r="CV181" s="53">
        <f>IF($G181="Labor Hours",CH181*$K181*(1+$M181)*$ES181,CH181)</f>
        <v>0</v>
      </c>
      <c r="CW181" s="53">
        <f>IF($G181="Labor Hours",CI181*$K181*(1+$M181)*$ES181,CI181)</f>
        <v>0</v>
      </c>
      <c r="CX181" s="53">
        <f>IF($G181="Labor Hours",CJ181*$K181*(1+$M181)*$ES181,CJ181)</f>
        <v>0</v>
      </c>
      <c r="CY181" s="53">
        <f>IF($G181="Labor Hours",CK181*$K181*(1+$M181)*$ES181,CK181)</f>
        <v>0</v>
      </c>
      <c r="CZ181" s="53">
        <f>IF($G181="Labor Hours",CL181*$K181*(1+$M181)*$ES181,CL181)</f>
        <v>0</v>
      </c>
      <c r="DA181" s="53">
        <f>IF($G181="Labor Hours",CM181*$K181*(1+$M181)*$ES181,CM181)</f>
        <v>0</v>
      </c>
      <c r="DB181" s="53">
        <f>IF($G181="Labor Hours",CN181*$K181*(1+$M181)*$ES181,CN181)</f>
        <v>0</v>
      </c>
      <c r="DC181" s="53">
        <f>IF($G181="Labor Hours",CO181*$K181*(1+$M181)*$ES181,CO181)</f>
        <v>0</v>
      </c>
      <c r="DD181" s="53">
        <f>IF($G181="Labor Hours",CP181*$K181*(1+$M181)*$ES181,CP181)</f>
        <v>0</v>
      </c>
      <c r="DE181" s="10">
        <f t="shared" si="230"/>
        <v>0</v>
      </c>
      <c r="DF181" s="54">
        <f t="shared" si="231"/>
        <v>0</v>
      </c>
      <c r="DG181" s="10">
        <f t="shared" si="232"/>
        <v>0</v>
      </c>
      <c r="DH181" s="53" cm="1">
        <f t="array" aca="1" ref="DH181" ca="1">DE181*CELL("contents",$Q181)</f>
        <v>0</v>
      </c>
      <c r="DI181" s="53" cm="1">
        <f t="array" aca="1" ref="DI181" ca="1">DF181*CELL("contents",$Q181)</f>
        <v>0</v>
      </c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>
        <f t="shared" si="233"/>
        <v>0</v>
      </c>
      <c r="DW181" s="51">
        <f t="shared" si="234"/>
        <v>0</v>
      </c>
      <c r="DX181" s="53">
        <f>IF($G181="Labor Hours",DJ181*$K181*(1+$M181)*$ET181,DJ181)</f>
        <v>0</v>
      </c>
      <c r="DY181" s="53">
        <f>IF($G181="Labor Hours",DK181*$K181*(1+$M181)*$ET181,DK181)</f>
        <v>0</v>
      </c>
      <c r="DZ181" s="53">
        <f>IF($G181="Labor Hours",DL181*$K181*(1+$M181)*$ET181,DL181)</f>
        <v>0</v>
      </c>
      <c r="EA181" s="53">
        <f>IF($G181="Labor Hours",DM181*$K181*(1+$M181)*$ET181,DM181)</f>
        <v>0</v>
      </c>
      <c r="EB181" s="53">
        <f>IF($G181="Labor Hours",DN181*$K181*(1+$M181)*$ET181,DN181)</f>
        <v>0</v>
      </c>
      <c r="EC181" s="53">
        <f>IF($G181="Labor Hours",DO181*$K181*(1+$M181)*$ET181,DO181)</f>
        <v>0</v>
      </c>
      <c r="ED181" s="53">
        <f>IF($G181="Labor Hours",DP181*$K181*(1+$M181)*$ET181,DP181)</f>
        <v>0</v>
      </c>
      <c r="EE181" s="53">
        <f>IF($G181="Labor Hours",DQ181*$K181*(1+$M181)*$ET181,DQ181)</f>
        <v>0</v>
      </c>
      <c r="EF181" s="53">
        <f>IF($G181="Labor Hours",DR181*$K181*(1+$M181)*$ET181,DR181)</f>
        <v>0</v>
      </c>
      <c r="EG181" s="53">
        <f>IF($G181="Labor Hours",DS181*$K181*(1+$M181)*$ET181,DS181)</f>
        <v>0</v>
      </c>
      <c r="EH181" s="53">
        <f>IF($G181="Labor Hours",DT181*$K181*(1+$M181)*$ET181,DT181)</f>
        <v>0</v>
      </c>
      <c r="EI181" s="53">
        <f>IF($G181="Labor Hours",DU181*$K181*(1+$M181)*$ET181,DU181)</f>
        <v>0</v>
      </c>
      <c r="EJ181" s="10">
        <f t="shared" si="235"/>
        <v>0</v>
      </c>
      <c r="EK181" s="54">
        <f t="shared" si="236"/>
        <v>0</v>
      </c>
      <c r="EL181" s="10">
        <f t="shared" si="237"/>
        <v>0</v>
      </c>
      <c r="EM181" s="53" cm="1">
        <f t="array" aca="1" ref="EM181" ca="1">EJ181*CELL("contents",$Q181)</f>
        <v>0</v>
      </c>
      <c r="EN181" s="53" cm="1">
        <f t="array" aca="1" ref="EN181" ca="1">EK181*CELL("contents",$Q181)</f>
        <v>0</v>
      </c>
      <c r="EO181" s="11">
        <f>AW181+CB181+DG181+EL181</f>
        <v>4799.9263500000006</v>
      </c>
      <c r="EP181" s="2">
        <v>1</v>
      </c>
      <c r="EQ181" s="2">
        <f t="shared" ref="EQ181:ET181" si="274">EP181*1.0215</f>
        <v>1.0215000000000001</v>
      </c>
      <c r="ER181" s="2">
        <f t="shared" si="274"/>
        <v>1.0434622500000001</v>
      </c>
      <c r="ES181" s="2">
        <f t="shared" si="274"/>
        <v>1.0658966883750003</v>
      </c>
      <c r="ET181" s="2">
        <f t="shared" si="274"/>
        <v>1.0888134671750629</v>
      </c>
      <c r="EU181" s="53">
        <f>IF($G181="Labor Hours",$K181*$AG181*EQ181,0)</f>
        <v>0</v>
      </c>
      <c r="EV181" s="53">
        <f>IF($G181="Labor Hours",$K181*BL181*ER181,0)</f>
        <v>4799.9263500000006</v>
      </c>
      <c r="EW181" s="69">
        <f>IF($G181="Labor Hours",$K181*$CQ181*ES181,0)</f>
        <v>0</v>
      </c>
      <c r="EX181" s="69">
        <f>IF($G181="Labor Hours",$K181*$DV181*ET181,0)</f>
        <v>0</v>
      </c>
      <c r="EY181" s="9">
        <f t="shared" si="240"/>
        <v>0</v>
      </c>
      <c r="EZ181" s="9">
        <f t="shared" si="217"/>
        <v>0</v>
      </c>
      <c r="FA181" s="9">
        <f t="shared" si="218"/>
        <v>0</v>
      </c>
      <c r="FB181" s="9">
        <f t="shared" si="219"/>
        <v>0</v>
      </c>
      <c r="FC181" t="s">
        <v>1541</v>
      </c>
    </row>
    <row r="182" spans="1:159" x14ac:dyDescent="0.25">
      <c r="A182" s="2">
        <v>1.2</v>
      </c>
      <c r="B182" s="2" t="s">
        <v>515</v>
      </c>
      <c r="C182" s="4" t="s">
        <v>157</v>
      </c>
      <c r="D182" s="2" t="s">
        <v>516</v>
      </c>
      <c r="E182" s="21" t="s">
        <v>517</v>
      </c>
      <c r="F182" s="2"/>
      <c r="G182" s="4" t="s">
        <v>151</v>
      </c>
      <c r="H182" s="6" t="s">
        <v>163</v>
      </c>
      <c r="I182" s="4" t="s">
        <v>348</v>
      </c>
      <c r="J182" s="7" t="s">
        <v>154</v>
      </c>
      <c r="K182" s="75">
        <v>115</v>
      </c>
      <c r="L182" s="81">
        <v>115</v>
      </c>
      <c r="M182" s="56">
        <v>0</v>
      </c>
      <c r="N182" s="86">
        <v>0</v>
      </c>
      <c r="O182" s="6" t="s">
        <v>155</v>
      </c>
      <c r="P182" s="2" t="s">
        <v>352</v>
      </c>
      <c r="Q182" s="216">
        <f>VLOOKUP(P182,Contingencies!$A$2:$D$7,4,FALSE)</f>
        <v>0.2</v>
      </c>
      <c r="R182" s="53">
        <f>Q182*EO182</f>
        <v>187.95600000000002</v>
      </c>
      <c r="S182" s="67">
        <f t="shared" si="201"/>
        <v>0</v>
      </c>
      <c r="T182" s="4"/>
      <c r="U182" s="29"/>
      <c r="V182" s="29"/>
      <c r="W182" s="2"/>
      <c r="X182" s="2"/>
      <c r="Y182" s="2"/>
      <c r="Z182" s="2"/>
      <c r="AA182" s="2"/>
      <c r="AB182" s="37">
        <v>8</v>
      </c>
      <c r="AC182" s="2"/>
      <c r="AD182" s="2"/>
      <c r="AE182" s="2"/>
      <c r="AF182" s="2"/>
      <c r="AG182" s="2">
        <f>IF(G182="Labor Hours",SUM(U182:AF182),0)</f>
        <v>8</v>
      </c>
      <c r="AH182" s="51">
        <f t="shared" si="220"/>
        <v>5.333333333333333E-2</v>
      </c>
      <c r="AI182" s="53">
        <f>IF($G182="Labor Hours",U182*$K182*(1+$M182)*$EQ182,U182)</f>
        <v>0</v>
      </c>
      <c r="AJ182" s="53">
        <f>IF($G182="Labor Hours",V182*$K182*(1+$M182)*$EQ182,V182)</f>
        <v>0</v>
      </c>
      <c r="AK182" s="53">
        <f>IF($G182="Labor Hours",W182*$K182*(1+$M182)*$EQ182,W182)</f>
        <v>0</v>
      </c>
      <c r="AL182" s="53">
        <f>IF($G182="Labor Hours",X182*$K182*(1+$M182)*$EQ182,X182)</f>
        <v>0</v>
      </c>
      <c r="AM182" s="53">
        <f>IF($G182="Labor Hours",Y182*$K182*(1+$M182)*$EQ182,Y182)</f>
        <v>0</v>
      </c>
      <c r="AN182" s="53">
        <f>IF($G182="Labor Hours",Z182*$K182*(1+$M182)*$EQ182,Z182)</f>
        <v>0</v>
      </c>
      <c r="AO182" s="53">
        <f>IF($G182="Labor Hours",AA182*$K182*(1+$M182)*$EQ182,AA182)</f>
        <v>0</v>
      </c>
      <c r="AP182" s="53">
        <f>IF($G182="Labor Hours",AB182*$K182*(1+$M182)*$EQ182,AB182)</f>
        <v>939.78000000000009</v>
      </c>
      <c r="AQ182" s="53">
        <f>IF($G182="Labor Hours",AC182*$K182*(1+$M182)*$EQ182,AC182)</f>
        <v>0</v>
      </c>
      <c r="AR182" s="53">
        <f>IF($G182="Labor Hours",AD182*$K182*(1+$M182)*$EQ182,AD182)</f>
        <v>0</v>
      </c>
      <c r="AS182" s="53">
        <f>IF($G182="Labor Hours",AE182*$K182*(1+$M182)*$EQ182,AE182)</f>
        <v>0</v>
      </c>
      <c r="AT182" s="53">
        <f>IF($G182="Labor Hours",AF182*$K182*(1+$M182)*$EQ182,AF182)</f>
        <v>0</v>
      </c>
      <c r="AU182" s="10">
        <f t="shared" si="221"/>
        <v>939.78000000000009</v>
      </c>
      <c r="AV182" s="54">
        <f>IF(G182="CapEx",0,AU182*N182)</f>
        <v>0</v>
      </c>
      <c r="AW182" s="10">
        <f t="shared" si="222"/>
        <v>939.78000000000009</v>
      </c>
      <c r="AX182" s="53" cm="1">
        <f t="array" aca="1" ref="AX182" ca="1">AU182*CELL("contents",$Q182)</f>
        <v>187.95600000000002</v>
      </c>
      <c r="AY182" s="53" cm="1">
        <f t="array" aca="1" ref="AY182" ca="1">AV182*CELL("contents",$Q182)</f>
        <v>0</v>
      </c>
      <c r="AZ182" s="2"/>
      <c r="BA182" s="2"/>
      <c r="BB182" s="2"/>
      <c r="BC182" s="2"/>
      <c r="BD182" s="2"/>
      <c r="BE182" s="2"/>
      <c r="BF182" s="38"/>
      <c r="BG182" s="2"/>
      <c r="BH182" s="2"/>
      <c r="BI182" s="2"/>
      <c r="BJ182" s="2"/>
      <c r="BK182" s="2"/>
      <c r="BL182" s="2">
        <f t="shared" si="223"/>
        <v>0</v>
      </c>
      <c r="BM182" s="51">
        <f t="shared" si="224"/>
        <v>0</v>
      </c>
      <c r="BN182" s="53">
        <f>IF($G182="Labor Hours",AZ182*$K182*(1+$M182)*$ER182,AZ182)</f>
        <v>0</v>
      </c>
      <c r="BO182" s="53">
        <f>IF($G182="Labor Hours",BA182*$K182*(1+$M182)*$ER182,BA182)</f>
        <v>0</v>
      </c>
      <c r="BP182" s="53">
        <f>IF($G182="Labor Hours",BB182*$K182*(1+$M182)*$ER182,BB182)</f>
        <v>0</v>
      </c>
      <c r="BQ182" s="53">
        <f>IF($G182="Labor Hours",BC182*$K182*(1+$M182)*$ER182,BC182)</f>
        <v>0</v>
      </c>
      <c r="BR182" s="53">
        <f>IF($G182="Labor Hours",BD182*$K182*(1+$M182)*$ER182,BD182)</f>
        <v>0</v>
      </c>
      <c r="BS182" s="53">
        <f>IF($G182="Labor Hours",BE182*$K182*(1+$M182)*$ER182,BE182)</f>
        <v>0</v>
      </c>
      <c r="BT182" s="53">
        <f>IF($G182="Labor Hours",BF182*$K182*(1+$M182)*$ER182,BF182)</f>
        <v>0</v>
      </c>
      <c r="BU182" s="53">
        <f>IF($G182="Labor Hours",BG182*$K182*(1+$M182)*$ER182,BG182)</f>
        <v>0</v>
      </c>
      <c r="BV182" s="53">
        <f>IF($G182="Labor Hours",BH182*$K182*(1+$M182)*$ER182,BH182)</f>
        <v>0</v>
      </c>
      <c r="BW182" s="53">
        <f>IF($G182="Labor Hours",BI182*$K182*(1+$M182)*$ER182,BI182)</f>
        <v>0</v>
      </c>
      <c r="BX182" s="53">
        <f>IF($G182="Labor Hours",BJ182*$K182*(1+$M182)*$ER182,BJ182)</f>
        <v>0</v>
      </c>
      <c r="BY182" s="53">
        <f>IF($G182="Labor Hours",BK182*$K182*(1+$M182)*$ER182,BK182)</f>
        <v>0</v>
      </c>
      <c r="BZ182" s="10">
        <f t="shared" si="225"/>
        <v>0</v>
      </c>
      <c r="CA182" s="54">
        <f t="shared" si="226"/>
        <v>0</v>
      </c>
      <c r="CB182" s="10">
        <f t="shared" si="227"/>
        <v>0</v>
      </c>
      <c r="CC182" s="53" cm="1">
        <f t="array" aca="1" ref="CC182" ca="1">BZ182*CELL("contents",$Q182)</f>
        <v>0</v>
      </c>
      <c r="CD182" s="53" cm="1">
        <f t="array" aca="1" ref="CD182" ca="1">CA182*CELL("contents",$Q182)</f>
        <v>0</v>
      </c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>
        <f t="shared" si="228"/>
        <v>0</v>
      </c>
      <c r="CR182" s="51">
        <f t="shared" si="229"/>
        <v>0</v>
      </c>
      <c r="CS182" s="53">
        <f>IF($G182="Labor Hours",CE182*$K182*(1+$M182)*$ES182,CE182)</f>
        <v>0</v>
      </c>
      <c r="CT182" s="53">
        <f>IF($G182="Labor Hours",CF182*$K182*(1+$M182)*$ES182,CF182)</f>
        <v>0</v>
      </c>
      <c r="CU182" s="53">
        <f>IF($G182="Labor Hours",CG182*$K182*(1+$M182)*$ES182,CG182)</f>
        <v>0</v>
      </c>
      <c r="CV182" s="53">
        <f>IF($G182="Labor Hours",CH182*$K182*(1+$M182)*$ES182,CH182)</f>
        <v>0</v>
      </c>
      <c r="CW182" s="53">
        <f>IF($G182="Labor Hours",CI182*$K182*(1+$M182)*$ES182,CI182)</f>
        <v>0</v>
      </c>
      <c r="CX182" s="53">
        <f>IF($G182="Labor Hours",CJ182*$K182*(1+$M182)*$ES182,CJ182)</f>
        <v>0</v>
      </c>
      <c r="CY182" s="53">
        <f>IF($G182="Labor Hours",CK182*$K182*(1+$M182)*$ES182,CK182)</f>
        <v>0</v>
      </c>
      <c r="CZ182" s="53">
        <f>IF($G182="Labor Hours",CL182*$K182*(1+$M182)*$ES182,CL182)</f>
        <v>0</v>
      </c>
      <c r="DA182" s="53">
        <f>IF($G182="Labor Hours",CM182*$K182*(1+$M182)*$ES182,CM182)</f>
        <v>0</v>
      </c>
      <c r="DB182" s="53">
        <f>IF($G182="Labor Hours",CN182*$K182*(1+$M182)*$ES182,CN182)</f>
        <v>0</v>
      </c>
      <c r="DC182" s="53">
        <f>IF($G182="Labor Hours",CO182*$K182*(1+$M182)*$ES182,CO182)</f>
        <v>0</v>
      </c>
      <c r="DD182" s="53">
        <f>IF($G182="Labor Hours",CP182*$K182*(1+$M182)*$ES182,CP182)</f>
        <v>0</v>
      </c>
      <c r="DE182" s="10">
        <f t="shared" si="230"/>
        <v>0</v>
      </c>
      <c r="DF182" s="54">
        <f t="shared" si="231"/>
        <v>0</v>
      </c>
      <c r="DG182" s="10">
        <f t="shared" si="232"/>
        <v>0</v>
      </c>
      <c r="DH182" s="53" cm="1">
        <f t="array" aca="1" ref="DH182" ca="1">DE182*CELL("contents",$Q182)</f>
        <v>0</v>
      </c>
      <c r="DI182" s="53" cm="1">
        <f t="array" aca="1" ref="DI182" ca="1">DF182*CELL("contents",$Q182)</f>
        <v>0</v>
      </c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>
        <f t="shared" si="233"/>
        <v>0</v>
      </c>
      <c r="DW182" s="51">
        <f t="shared" si="234"/>
        <v>0</v>
      </c>
      <c r="DX182" s="53">
        <f>IF($G182="Labor Hours",DJ182*$K182*(1+$M182)*$ET182,DJ182)</f>
        <v>0</v>
      </c>
      <c r="DY182" s="53">
        <f>IF($G182="Labor Hours",DK182*$K182*(1+$M182)*$ET182,DK182)</f>
        <v>0</v>
      </c>
      <c r="DZ182" s="53">
        <f>IF($G182="Labor Hours",DL182*$K182*(1+$M182)*$ET182,DL182)</f>
        <v>0</v>
      </c>
      <c r="EA182" s="53">
        <f>IF($G182="Labor Hours",DM182*$K182*(1+$M182)*$ET182,DM182)</f>
        <v>0</v>
      </c>
      <c r="EB182" s="53">
        <f>IF($G182="Labor Hours",DN182*$K182*(1+$M182)*$ET182,DN182)</f>
        <v>0</v>
      </c>
      <c r="EC182" s="53">
        <f>IF($G182="Labor Hours",DO182*$K182*(1+$M182)*$ET182,DO182)</f>
        <v>0</v>
      </c>
      <c r="ED182" s="53">
        <f>IF($G182="Labor Hours",DP182*$K182*(1+$M182)*$ET182,DP182)</f>
        <v>0</v>
      </c>
      <c r="EE182" s="53">
        <f>IF($G182="Labor Hours",DQ182*$K182*(1+$M182)*$ET182,DQ182)</f>
        <v>0</v>
      </c>
      <c r="EF182" s="53">
        <f>IF($G182="Labor Hours",DR182*$K182*(1+$M182)*$ET182,DR182)</f>
        <v>0</v>
      </c>
      <c r="EG182" s="53">
        <f>IF($G182="Labor Hours",DS182*$K182*(1+$M182)*$ET182,DS182)</f>
        <v>0</v>
      </c>
      <c r="EH182" s="53">
        <f>IF($G182="Labor Hours",DT182*$K182*(1+$M182)*$ET182,DT182)</f>
        <v>0</v>
      </c>
      <c r="EI182" s="53">
        <f>IF($G182="Labor Hours",DU182*$K182*(1+$M182)*$ET182,DU182)</f>
        <v>0</v>
      </c>
      <c r="EJ182" s="10">
        <f t="shared" si="235"/>
        <v>0</v>
      </c>
      <c r="EK182" s="54">
        <f t="shared" si="236"/>
        <v>0</v>
      </c>
      <c r="EL182" s="10">
        <f t="shared" si="237"/>
        <v>0</v>
      </c>
      <c r="EM182" s="53" cm="1">
        <f t="array" aca="1" ref="EM182" ca="1">EJ182*CELL("contents",$Q182)</f>
        <v>0</v>
      </c>
      <c r="EN182" s="53" cm="1">
        <f t="array" aca="1" ref="EN182" ca="1">EK182*CELL("contents",$Q182)</f>
        <v>0</v>
      </c>
      <c r="EO182" s="11">
        <f>AW182+CB182+DG182+EL182</f>
        <v>939.78000000000009</v>
      </c>
      <c r="EP182" s="2">
        <v>1</v>
      </c>
      <c r="EQ182" s="2">
        <f t="shared" ref="EQ182:ET182" si="275">EP182*1.0215</f>
        <v>1.0215000000000001</v>
      </c>
      <c r="ER182" s="2">
        <f t="shared" si="275"/>
        <v>1.0434622500000001</v>
      </c>
      <c r="ES182" s="2">
        <f t="shared" si="275"/>
        <v>1.0658966883750003</v>
      </c>
      <c r="ET182" s="2">
        <f t="shared" si="275"/>
        <v>1.0888134671750629</v>
      </c>
      <c r="EU182" s="53">
        <f>IF($G182="Labor Hours",$K182*$AG182*EQ182,0)</f>
        <v>939.78000000000009</v>
      </c>
      <c r="EV182" s="53">
        <f>IF($G182="Labor Hours",$K182*BL182*ER182,0)</f>
        <v>0</v>
      </c>
      <c r="EW182" s="69">
        <f>IF($G182="Labor Hours",$K182*$CQ182*ES182,0)</f>
        <v>0</v>
      </c>
      <c r="EX182" s="69">
        <f>IF($G182="Labor Hours",$K182*$DV182*ET182,0)</f>
        <v>0</v>
      </c>
      <c r="EY182" s="9">
        <f t="shared" si="240"/>
        <v>0</v>
      </c>
      <c r="EZ182" s="9">
        <f t="shared" si="217"/>
        <v>0</v>
      </c>
      <c r="FA182" s="9">
        <f t="shared" si="218"/>
        <v>0</v>
      </c>
      <c r="FB182" s="9">
        <f t="shared" si="219"/>
        <v>0</v>
      </c>
      <c r="FC182" t="s">
        <v>1541</v>
      </c>
    </row>
    <row r="183" spans="1:159" x14ac:dyDescent="0.25">
      <c r="A183" s="2">
        <v>1.2</v>
      </c>
      <c r="B183" s="2" t="s">
        <v>518</v>
      </c>
      <c r="C183" s="4" t="s">
        <v>157</v>
      </c>
      <c r="D183" s="2" t="s">
        <v>519</v>
      </c>
      <c r="E183" s="21" t="s">
        <v>520</v>
      </c>
      <c r="F183" s="2"/>
      <c r="G183" s="4" t="s">
        <v>151</v>
      </c>
      <c r="H183" s="6" t="s">
        <v>163</v>
      </c>
      <c r="I183" s="4" t="s">
        <v>348</v>
      </c>
      <c r="J183" s="7" t="s">
        <v>154</v>
      </c>
      <c r="K183" s="75">
        <v>115</v>
      </c>
      <c r="L183" s="82">
        <v>115</v>
      </c>
      <c r="M183" s="57">
        <v>0</v>
      </c>
      <c r="N183" s="86">
        <v>0</v>
      </c>
      <c r="O183" s="6" t="s">
        <v>155</v>
      </c>
      <c r="P183" s="2" t="s">
        <v>352</v>
      </c>
      <c r="Q183" s="216">
        <f>VLOOKUP(P183,Contingencies!$A$2:$D$7,4,FALSE)</f>
        <v>0.2</v>
      </c>
      <c r="R183" s="53">
        <f>Q183*EO183</f>
        <v>191.99705400000005</v>
      </c>
      <c r="S183" s="67">
        <f t="shared" si="201"/>
        <v>0</v>
      </c>
      <c r="T183" s="4"/>
      <c r="U183" s="29"/>
      <c r="V183" s="29"/>
      <c r="W183" s="2"/>
      <c r="X183" s="2"/>
      <c r="Y183" s="2"/>
      <c r="Z183" s="2"/>
      <c r="AA183" s="38"/>
      <c r="AB183" s="24"/>
      <c r="AC183" s="2"/>
      <c r="AD183" s="2"/>
      <c r="AE183" s="2"/>
      <c r="AF183" s="2"/>
      <c r="AG183" s="2">
        <f>IF(G183="Labor Hours",SUM(U183:AF183),0)</f>
        <v>0</v>
      </c>
      <c r="AH183" s="51">
        <f t="shared" si="220"/>
        <v>0</v>
      </c>
      <c r="AI183" s="53">
        <f>IF($G183="Labor Hours",U183*$K183*(1+$M183)*$EQ183,U183)</f>
        <v>0</v>
      </c>
      <c r="AJ183" s="53">
        <f>IF($G183="Labor Hours",V183*$K183*(1+$M183)*$EQ183,V183)</f>
        <v>0</v>
      </c>
      <c r="AK183" s="53">
        <f>IF($G183="Labor Hours",W183*$K183*(1+$M183)*$EQ183,W183)</f>
        <v>0</v>
      </c>
      <c r="AL183" s="53">
        <f>IF($G183="Labor Hours",X183*$K183*(1+$M183)*$EQ183,X183)</f>
        <v>0</v>
      </c>
      <c r="AM183" s="53">
        <f>IF($G183="Labor Hours",Y183*$K183*(1+$M183)*$EQ183,Y183)</f>
        <v>0</v>
      </c>
      <c r="AN183" s="53">
        <f>IF($G183="Labor Hours",Z183*$K183*(1+$M183)*$EQ183,Z183)</f>
        <v>0</v>
      </c>
      <c r="AO183" s="53">
        <f>IF($G183="Labor Hours",AA183*$K183*(1+$M183)*$EQ183,AA183)</f>
        <v>0</v>
      </c>
      <c r="AP183" s="53">
        <f>IF($G183="Labor Hours",AB183*$K183*(1+$M183)*$EQ183,AB183)</f>
        <v>0</v>
      </c>
      <c r="AQ183" s="53">
        <f>IF($G183="Labor Hours",AC183*$K183*(1+$M183)*$EQ183,AC183)</f>
        <v>0</v>
      </c>
      <c r="AR183" s="53">
        <f>IF($G183="Labor Hours",AD183*$K183*(1+$M183)*$EQ183,AD183)</f>
        <v>0</v>
      </c>
      <c r="AS183" s="53">
        <f>IF($G183="Labor Hours",AE183*$K183*(1+$M183)*$EQ183,AE183)</f>
        <v>0</v>
      </c>
      <c r="AT183" s="53">
        <f>IF($G183="Labor Hours",AF183*$K183*(1+$M183)*$EQ183,AF183)</f>
        <v>0</v>
      </c>
      <c r="AU183" s="10">
        <f t="shared" si="221"/>
        <v>0</v>
      </c>
      <c r="AV183" s="54">
        <f>IF(G183="CapEx",0,AU183*N183)</f>
        <v>0</v>
      </c>
      <c r="AW183" s="10">
        <f t="shared" si="222"/>
        <v>0</v>
      </c>
      <c r="AX183" s="53" cm="1">
        <f t="array" aca="1" ref="AX183" ca="1">AU183*CELL("contents",$Q183)</f>
        <v>0</v>
      </c>
      <c r="AY183" s="53" cm="1">
        <f t="array" aca="1" ref="AY183" ca="1">AV183*CELL("contents",$Q183)</f>
        <v>0</v>
      </c>
      <c r="AZ183" s="2"/>
      <c r="BA183" s="2"/>
      <c r="BB183" s="2"/>
      <c r="BC183" s="2"/>
      <c r="BD183" s="2"/>
      <c r="BE183" s="2"/>
      <c r="BF183" s="2"/>
      <c r="BG183" s="37">
        <v>8</v>
      </c>
      <c r="BH183" s="2"/>
      <c r="BI183" s="2"/>
      <c r="BJ183" s="2"/>
      <c r="BK183" s="2"/>
      <c r="BL183" s="2">
        <f t="shared" si="223"/>
        <v>8</v>
      </c>
      <c r="BM183" s="51">
        <f t="shared" si="224"/>
        <v>5.333333333333333E-2</v>
      </c>
      <c r="BN183" s="53">
        <f>IF($G183="Labor Hours",AZ183*$K183*(1+$M183)*$ER183,AZ183)</f>
        <v>0</v>
      </c>
      <c r="BO183" s="53">
        <f>IF($G183="Labor Hours",BA183*$K183*(1+$M183)*$ER183,BA183)</f>
        <v>0</v>
      </c>
      <c r="BP183" s="53">
        <f>IF($G183="Labor Hours",BB183*$K183*(1+$M183)*$ER183,BB183)</f>
        <v>0</v>
      </c>
      <c r="BQ183" s="53">
        <f>IF($G183="Labor Hours",BC183*$K183*(1+$M183)*$ER183,BC183)</f>
        <v>0</v>
      </c>
      <c r="BR183" s="53">
        <f>IF($G183="Labor Hours",BD183*$K183*(1+$M183)*$ER183,BD183)</f>
        <v>0</v>
      </c>
      <c r="BS183" s="53">
        <f>IF($G183="Labor Hours",BE183*$K183*(1+$M183)*$ER183,BE183)</f>
        <v>0</v>
      </c>
      <c r="BT183" s="53">
        <f>IF($G183="Labor Hours",BF183*$K183*(1+$M183)*$ER183,BF183)</f>
        <v>0</v>
      </c>
      <c r="BU183" s="53">
        <f>IF($G183="Labor Hours",BG183*$K183*(1+$M183)*$ER183,BG183)</f>
        <v>959.98527000000013</v>
      </c>
      <c r="BV183" s="53">
        <f>IF($G183="Labor Hours",BH183*$K183*(1+$M183)*$ER183,BH183)</f>
        <v>0</v>
      </c>
      <c r="BW183" s="53">
        <f>IF($G183="Labor Hours",BI183*$K183*(1+$M183)*$ER183,BI183)</f>
        <v>0</v>
      </c>
      <c r="BX183" s="53">
        <f>IF($G183="Labor Hours",BJ183*$K183*(1+$M183)*$ER183,BJ183)</f>
        <v>0</v>
      </c>
      <c r="BY183" s="53">
        <f>IF($G183="Labor Hours",BK183*$K183*(1+$M183)*$ER183,BK183)</f>
        <v>0</v>
      </c>
      <c r="BZ183" s="10">
        <f t="shared" si="225"/>
        <v>959.98527000000013</v>
      </c>
      <c r="CA183" s="54">
        <f t="shared" si="226"/>
        <v>0</v>
      </c>
      <c r="CB183" s="10">
        <f t="shared" si="227"/>
        <v>959.98527000000013</v>
      </c>
      <c r="CC183" s="53" cm="1">
        <f t="array" aca="1" ref="CC183" ca="1">BZ183*CELL("contents",$Q183)</f>
        <v>191.99705400000005</v>
      </c>
      <c r="CD183" s="53" cm="1">
        <f t="array" aca="1" ref="CD183" ca="1">CA183*CELL("contents",$Q183)</f>
        <v>0</v>
      </c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>
        <f t="shared" si="228"/>
        <v>0</v>
      </c>
      <c r="CR183" s="51">
        <f t="shared" si="229"/>
        <v>0</v>
      </c>
      <c r="CS183" s="53">
        <f>IF($G183="Labor Hours",CE183*$K183*(1+$M183)*$ES183,CE183)</f>
        <v>0</v>
      </c>
      <c r="CT183" s="53">
        <f>IF($G183="Labor Hours",CF183*$K183*(1+$M183)*$ES183,CF183)</f>
        <v>0</v>
      </c>
      <c r="CU183" s="53">
        <f>IF($G183="Labor Hours",CG183*$K183*(1+$M183)*$ES183,CG183)</f>
        <v>0</v>
      </c>
      <c r="CV183" s="53">
        <f>IF($G183="Labor Hours",CH183*$K183*(1+$M183)*$ES183,CH183)</f>
        <v>0</v>
      </c>
      <c r="CW183" s="53">
        <f>IF($G183="Labor Hours",CI183*$K183*(1+$M183)*$ES183,CI183)</f>
        <v>0</v>
      </c>
      <c r="CX183" s="53">
        <f>IF($G183="Labor Hours",CJ183*$K183*(1+$M183)*$ES183,CJ183)</f>
        <v>0</v>
      </c>
      <c r="CY183" s="53">
        <f>IF($G183="Labor Hours",CK183*$K183*(1+$M183)*$ES183,CK183)</f>
        <v>0</v>
      </c>
      <c r="CZ183" s="53">
        <f>IF($G183="Labor Hours",CL183*$K183*(1+$M183)*$ES183,CL183)</f>
        <v>0</v>
      </c>
      <c r="DA183" s="53">
        <f>IF($G183="Labor Hours",CM183*$K183*(1+$M183)*$ES183,CM183)</f>
        <v>0</v>
      </c>
      <c r="DB183" s="53">
        <f>IF($G183="Labor Hours",CN183*$K183*(1+$M183)*$ES183,CN183)</f>
        <v>0</v>
      </c>
      <c r="DC183" s="53">
        <f>IF($G183="Labor Hours",CO183*$K183*(1+$M183)*$ES183,CO183)</f>
        <v>0</v>
      </c>
      <c r="DD183" s="53">
        <f>IF($G183="Labor Hours",CP183*$K183*(1+$M183)*$ES183,CP183)</f>
        <v>0</v>
      </c>
      <c r="DE183" s="10">
        <f t="shared" si="230"/>
        <v>0</v>
      </c>
      <c r="DF183" s="54">
        <f t="shared" si="231"/>
        <v>0</v>
      </c>
      <c r="DG183" s="10">
        <f t="shared" si="232"/>
        <v>0</v>
      </c>
      <c r="DH183" s="53" cm="1">
        <f t="array" aca="1" ref="DH183" ca="1">DE183*CELL("contents",$Q183)</f>
        <v>0</v>
      </c>
      <c r="DI183" s="53" cm="1">
        <f t="array" aca="1" ref="DI183" ca="1">DF183*CELL("contents",$Q183)</f>
        <v>0</v>
      </c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>
        <f t="shared" si="233"/>
        <v>0</v>
      </c>
      <c r="DW183" s="51">
        <f t="shared" si="234"/>
        <v>0</v>
      </c>
      <c r="DX183" s="53">
        <f>IF($G183="Labor Hours",DJ183*$K183*(1+$M183)*$ET183,DJ183)</f>
        <v>0</v>
      </c>
      <c r="DY183" s="53">
        <f>IF($G183="Labor Hours",DK183*$K183*(1+$M183)*$ET183,DK183)</f>
        <v>0</v>
      </c>
      <c r="DZ183" s="53">
        <f>IF($G183="Labor Hours",DL183*$K183*(1+$M183)*$ET183,DL183)</f>
        <v>0</v>
      </c>
      <c r="EA183" s="53">
        <f>IF($G183="Labor Hours",DM183*$K183*(1+$M183)*$ET183,DM183)</f>
        <v>0</v>
      </c>
      <c r="EB183" s="53">
        <f>IF($G183="Labor Hours",DN183*$K183*(1+$M183)*$ET183,DN183)</f>
        <v>0</v>
      </c>
      <c r="EC183" s="53">
        <f>IF($G183="Labor Hours",DO183*$K183*(1+$M183)*$ET183,DO183)</f>
        <v>0</v>
      </c>
      <c r="ED183" s="53">
        <f>IF($G183="Labor Hours",DP183*$K183*(1+$M183)*$ET183,DP183)</f>
        <v>0</v>
      </c>
      <c r="EE183" s="53">
        <f>IF($G183="Labor Hours",DQ183*$K183*(1+$M183)*$ET183,DQ183)</f>
        <v>0</v>
      </c>
      <c r="EF183" s="53">
        <f>IF($G183="Labor Hours",DR183*$K183*(1+$M183)*$ET183,DR183)</f>
        <v>0</v>
      </c>
      <c r="EG183" s="53">
        <f>IF($G183="Labor Hours",DS183*$K183*(1+$M183)*$ET183,DS183)</f>
        <v>0</v>
      </c>
      <c r="EH183" s="53">
        <f>IF($G183="Labor Hours",DT183*$K183*(1+$M183)*$ET183,DT183)</f>
        <v>0</v>
      </c>
      <c r="EI183" s="53">
        <f>IF($G183="Labor Hours",DU183*$K183*(1+$M183)*$ET183,DU183)</f>
        <v>0</v>
      </c>
      <c r="EJ183" s="10">
        <f t="shared" si="235"/>
        <v>0</v>
      </c>
      <c r="EK183" s="54">
        <f t="shared" si="236"/>
        <v>0</v>
      </c>
      <c r="EL183" s="10">
        <f t="shared" si="237"/>
        <v>0</v>
      </c>
      <c r="EM183" s="53" cm="1">
        <f t="array" aca="1" ref="EM183" ca="1">EJ183*CELL("contents",$Q183)</f>
        <v>0</v>
      </c>
      <c r="EN183" s="53" cm="1">
        <f t="array" aca="1" ref="EN183" ca="1">EK183*CELL("contents",$Q183)</f>
        <v>0</v>
      </c>
      <c r="EO183" s="11">
        <f>AW183+CB183+DG183+EL183</f>
        <v>959.98527000000013</v>
      </c>
      <c r="EP183" s="2">
        <v>1</v>
      </c>
      <c r="EQ183" s="2">
        <f t="shared" ref="EQ183:ET183" si="276">EP183*1.0215</f>
        <v>1.0215000000000001</v>
      </c>
      <c r="ER183" s="2">
        <f t="shared" si="276"/>
        <v>1.0434622500000001</v>
      </c>
      <c r="ES183" s="2">
        <f t="shared" si="276"/>
        <v>1.0658966883750003</v>
      </c>
      <c r="ET183" s="2">
        <f t="shared" si="276"/>
        <v>1.0888134671750629</v>
      </c>
      <c r="EU183" s="53">
        <f>IF($G183="Labor Hours",$K183*$AG183*EQ183,0)</f>
        <v>0</v>
      </c>
      <c r="EV183" s="53">
        <f>IF($G183="Labor Hours",$K183*BL183*ER183,0)</f>
        <v>959.98527000000013</v>
      </c>
      <c r="EW183" s="69">
        <f>IF($G183="Labor Hours",$K183*$CQ183*ES183,0)</f>
        <v>0</v>
      </c>
      <c r="EX183" s="69">
        <f>IF($G183="Labor Hours",$K183*$DV183*ET183,0)</f>
        <v>0</v>
      </c>
      <c r="EY183" s="9">
        <f t="shared" si="240"/>
        <v>0</v>
      </c>
      <c r="EZ183" s="9">
        <f t="shared" si="217"/>
        <v>0</v>
      </c>
      <c r="FA183" s="9">
        <f t="shared" si="218"/>
        <v>0</v>
      </c>
      <c r="FB183" s="9">
        <f t="shared" si="219"/>
        <v>0</v>
      </c>
      <c r="FC183" t="s">
        <v>1541</v>
      </c>
    </row>
    <row r="184" spans="1:159" x14ac:dyDescent="0.25">
      <c r="A184" s="2">
        <v>1.2</v>
      </c>
      <c r="B184" s="2" t="s">
        <v>521</v>
      </c>
      <c r="C184" s="4" t="s">
        <v>157</v>
      </c>
      <c r="D184" s="2" t="s">
        <v>522</v>
      </c>
      <c r="E184" s="21" t="s">
        <v>523</v>
      </c>
      <c r="F184" s="2"/>
      <c r="G184" s="4" t="s">
        <v>151</v>
      </c>
      <c r="H184" s="6" t="s">
        <v>163</v>
      </c>
      <c r="I184" s="4" t="s">
        <v>348</v>
      </c>
      <c r="J184" s="7" t="s">
        <v>154</v>
      </c>
      <c r="K184" s="75">
        <v>115</v>
      </c>
      <c r="L184" s="82">
        <v>115</v>
      </c>
      <c r="M184" s="57">
        <v>0</v>
      </c>
      <c r="N184" s="86">
        <v>0</v>
      </c>
      <c r="O184" s="6" t="s">
        <v>155</v>
      </c>
      <c r="P184" s="2" t="s">
        <v>352</v>
      </c>
      <c r="Q184" s="216">
        <f>VLOOKUP(P184,Contingencies!$A$2:$D$7,4,FALSE)</f>
        <v>0.2</v>
      </c>
      <c r="R184" s="53">
        <f>Q184*EO184</f>
        <v>187.95600000000002</v>
      </c>
      <c r="S184" s="67">
        <f t="shared" si="201"/>
        <v>0</v>
      </c>
      <c r="T184" s="4"/>
      <c r="U184" s="29"/>
      <c r="V184" s="29"/>
      <c r="W184" s="2"/>
      <c r="X184" s="2"/>
      <c r="Y184" s="2"/>
      <c r="Z184" s="2"/>
      <c r="AA184" s="2"/>
      <c r="AB184" s="37">
        <v>8</v>
      </c>
      <c r="AC184" s="4"/>
      <c r="AD184" s="2"/>
      <c r="AE184" s="2"/>
      <c r="AF184" s="2"/>
      <c r="AG184" s="2">
        <f>IF(G184="Labor Hours",SUM(U184:AF184),0)</f>
        <v>8</v>
      </c>
      <c r="AH184" s="51">
        <f t="shared" si="220"/>
        <v>5.333333333333333E-2</v>
      </c>
      <c r="AI184" s="53">
        <f>IF($G184="Labor Hours",U184*$K184*(1+$M184)*$EQ184,U184)</f>
        <v>0</v>
      </c>
      <c r="AJ184" s="53">
        <f>IF($G184="Labor Hours",V184*$K184*(1+$M184)*$EQ184,V184)</f>
        <v>0</v>
      </c>
      <c r="AK184" s="53">
        <f>IF($G184="Labor Hours",W184*$K184*(1+$M184)*$EQ184,W184)</f>
        <v>0</v>
      </c>
      <c r="AL184" s="53">
        <f>IF($G184="Labor Hours",X184*$K184*(1+$M184)*$EQ184,X184)</f>
        <v>0</v>
      </c>
      <c r="AM184" s="53">
        <f>IF($G184="Labor Hours",Y184*$K184*(1+$M184)*$EQ184,Y184)</f>
        <v>0</v>
      </c>
      <c r="AN184" s="53">
        <f>IF($G184="Labor Hours",Z184*$K184*(1+$M184)*$EQ184,Z184)</f>
        <v>0</v>
      </c>
      <c r="AO184" s="53">
        <f>IF($G184="Labor Hours",AA184*$K184*(1+$M184)*$EQ184,AA184)</f>
        <v>0</v>
      </c>
      <c r="AP184" s="53">
        <f>IF($G184="Labor Hours",AB184*$K184*(1+$M184)*$EQ184,AB184)</f>
        <v>939.78000000000009</v>
      </c>
      <c r="AQ184" s="53">
        <f>IF($G184="Labor Hours",AC184*$K184*(1+$M184)*$EQ184,AC184)</f>
        <v>0</v>
      </c>
      <c r="AR184" s="53">
        <f>IF($G184="Labor Hours",AD184*$K184*(1+$M184)*$EQ184,AD184)</f>
        <v>0</v>
      </c>
      <c r="AS184" s="53">
        <f>IF($G184="Labor Hours",AE184*$K184*(1+$M184)*$EQ184,AE184)</f>
        <v>0</v>
      </c>
      <c r="AT184" s="53">
        <f>IF($G184="Labor Hours",AF184*$K184*(1+$M184)*$EQ184,AF184)</f>
        <v>0</v>
      </c>
      <c r="AU184" s="10">
        <f t="shared" si="221"/>
        <v>939.78000000000009</v>
      </c>
      <c r="AV184" s="54">
        <f>IF(G184="CapEx",0,AU184*N184)</f>
        <v>0</v>
      </c>
      <c r="AW184" s="10">
        <f t="shared" si="222"/>
        <v>939.78000000000009</v>
      </c>
      <c r="AX184" s="53" cm="1">
        <f t="array" aca="1" ref="AX184" ca="1">AU184*CELL("contents",$Q184)</f>
        <v>187.95600000000002</v>
      </c>
      <c r="AY184" s="53" cm="1">
        <f t="array" aca="1" ref="AY184" ca="1">AV184*CELL("contents",$Q184)</f>
        <v>0</v>
      </c>
      <c r="AZ184" s="2"/>
      <c r="BA184" s="2"/>
      <c r="BB184" s="2"/>
      <c r="BC184" s="2"/>
      <c r="BD184" s="2"/>
      <c r="BE184" s="2"/>
      <c r="BF184" s="38"/>
      <c r="BG184" s="2"/>
      <c r="BH184" s="2"/>
      <c r="BI184" s="2"/>
      <c r="BJ184" s="2"/>
      <c r="BK184" s="2"/>
      <c r="BL184" s="2">
        <f t="shared" si="223"/>
        <v>0</v>
      </c>
      <c r="BM184" s="51">
        <f t="shared" si="224"/>
        <v>0</v>
      </c>
      <c r="BN184" s="53">
        <f>IF($G184="Labor Hours",AZ184*$K184*(1+$M184)*$ER184,AZ184)</f>
        <v>0</v>
      </c>
      <c r="BO184" s="53">
        <f>IF($G184="Labor Hours",BA184*$K184*(1+$M184)*$ER184,BA184)</f>
        <v>0</v>
      </c>
      <c r="BP184" s="53">
        <f>IF($G184="Labor Hours",BB184*$K184*(1+$M184)*$ER184,BB184)</f>
        <v>0</v>
      </c>
      <c r="BQ184" s="53">
        <f>IF($G184="Labor Hours",BC184*$K184*(1+$M184)*$ER184,BC184)</f>
        <v>0</v>
      </c>
      <c r="BR184" s="53">
        <f>IF($G184="Labor Hours",BD184*$K184*(1+$M184)*$ER184,BD184)</f>
        <v>0</v>
      </c>
      <c r="BS184" s="53">
        <f>IF($G184="Labor Hours",BE184*$K184*(1+$M184)*$ER184,BE184)</f>
        <v>0</v>
      </c>
      <c r="BT184" s="53">
        <f>IF($G184="Labor Hours",BF184*$K184*(1+$M184)*$ER184,BF184)</f>
        <v>0</v>
      </c>
      <c r="BU184" s="53">
        <f>IF($G184="Labor Hours",BG184*$K184*(1+$M184)*$ER184,BG184)</f>
        <v>0</v>
      </c>
      <c r="BV184" s="53">
        <f>IF($G184="Labor Hours",BH184*$K184*(1+$M184)*$ER184,BH184)</f>
        <v>0</v>
      </c>
      <c r="BW184" s="53">
        <f>IF($G184="Labor Hours",BI184*$K184*(1+$M184)*$ER184,BI184)</f>
        <v>0</v>
      </c>
      <c r="BX184" s="53">
        <f>IF($G184="Labor Hours",BJ184*$K184*(1+$M184)*$ER184,BJ184)</f>
        <v>0</v>
      </c>
      <c r="BY184" s="53">
        <f>IF($G184="Labor Hours",BK184*$K184*(1+$M184)*$ER184,BK184)</f>
        <v>0</v>
      </c>
      <c r="BZ184" s="10">
        <f t="shared" si="225"/>
        <v>0</v>
      </c>
      <c r="CA184" s="54">
        <f t="shared" si="226"/>
        <v>0</v>
      </c>
      <c r="CB184" s="10">
        <f t="shared" si="227"/>
        <v>0</v>
      </c>
      <c r="CC184" s="53" cm="1">
        <f t="array" aca="1" ref="CC184" ca="1">BZ184*CELL("contents",$Q184)</f>
        <v>0</v>
      </c>
      <c r="CD184" s="53" cm="1">
        <f t="array" aca="1" ref="CD184" ca="1">CA184*CELL("contents",$Q184)</f>
        <v>0</v>
      </c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>
        <f t="shared" si="228"/>
        <v>0</v>
      </c>
      <c r="CR184" s="51">
        <f t="shared" si="229"/>
        <v>0</v>
      </c>
      <c r="CS184" s="53">
        <f>IF($G184="Labor Hours",CE184*$K184*(1+$M184)*$ES184,CE184)</f>
        <v>0</v>
      </c>
      <c r="CT184" s="53">
        <f>IF($G184="Labor Hours",CF184*$K184*(1+$M184)*$ES184,CF184)</f>
        <v>0</v>
      </c>
      <c r="CU184" s="53">
        <f>IF($G184="Labor Hours",CG184*$K184*(1+$M184)*$ES184,CG184)</f>
        <v>0</v>
      </c>
      <c r="CV184" s="53">
        <f>IF($G184="Labor Hours",CH184*$K184*(1+$M184)*$ES184,CH184)</f>
        <v>0</v>
      </c>
      <c r="CW184" s="53">
        <f>IF($G184="Labor Hours",CI184*$K184*(1+$M184)*$ES184,CI184)</f>
        <v>0</v>
      </c>
      <c r="CX184" s="53">
        <f>IF($G184="Labor Hours",CJ184*$K184*(1+$M184)*$ES184,CJ184)</f>
        <v>0</v>
      </c>
      <c r="CY184" s="53">
        <f>IF($G184="Labor Hours",CK184*$K184*(1+$M184)*$ES184,CK184)</f>
        <v>0</v>
      </c>
      <c r="CZ184" s="53">
        <f>IF($G184="Labor Hours",CL184*$K184*(1+$M184)*$ES184,CL184)</f>
        <v>0</v>
      </c>
      <c r="DA184" s="53">
        <f>IF($G184="Labor Hours",CM184*$K184*(1+$M184)*$ES184,CM184)</f>
        <v>0</v>
      </c>
      <c r="DB184" s="53">
        <f>IF($G184="Labor Hours",CN184*$K184*(1+$M184)*$ES184,CN184)</f>
        <v>0</v>
      </c>
      <c r="DC184" s="53">
        <f>IF($G184="Labor Hours",CO184*$K184*(1+$M184)*$ES184,CO184)</f>
        <v>0</v>
      </c>
      <c r="DD184" s="53">
        <f>IF($G184="Labor Hours",CP184*$K184*(1+$M184)*$ES184,CP184)</f>
        <v>0</v>
      </c>
      <c r="DE184" s="10">
        <f t="shared" si="230"/>
        <v>0</v>
      </c>
      <c r="DF184" s="54">
        <f t="shared" si="231"/>
        <v>0</v>
      </c>
      <c r="DG184" s="10">
        <f t="shared" si="232"/>
        <v>0</v>
      </c>
      <c r="DH184" s="53" cm="1">
        <f t="array" aca="1" ref="DH184" ca="1">DE184*CELL("contents",$Q184)</f>
        <v>0</v>
      </c>
      <c r="DI184" s="53" cm="1">
        <f t="array" aca="1" ref="DI184" ca="1">DF184*CELL("contents",$Q184)</f>
        <v>0</v>
      </c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>
        <f t="shared" si="233"/>
        <v>0</v>
      </c>
      <c r="DW184" s="51">
        <f t="shared" si="234"/>
        <v>0</v>
      </c>
      <c r="DX184" s="53">
        <f>IF($G184="Labor Hours",DJ184*$K184*(1+$M184)*$ET184,DJ184)</f>
        <v>0</v>
      </c>
      <c r="DY184" s="53">
        <f>IF($G184="Labor Hours",DK184*$K184*(1+$M184)*$ET184,DK184)</f>
        <v>0</v>
      </c>
      <c r="DZ184" s="53">
        <f>IF($G184="Labor Hours",DL184*$K184*(1+$M184)*$ET184,DL184)</f>
        <v>0</v>
      </c>
      <c r="EA184" s="53">
        <f>IF($G184="Labor Hours",DM184*$K184*(1+$M184)*$ET184,DM184)</f>
        <v>0</v>
      </c>
      <c r="EB184" s="53">
        <f>IF($G184="Labor Hours",DN184*$K184*(1+$M184)*$ET184,DN184)</f>
        <v>0</v>
      </c>
      <c r="EC184" s="53">
        <f>IF($G184="Labor Hours",DO184*$K184*(1+$M184)*$ET184,DO184)</f>
        <v>0</v>
      </c>
      <c r="ED184" s="53">
        <f>IF($G184="Labor Hours",DP184*$K184*(1+$M184)*$ET184,DP184)</f>
        <v>0</v>
      </c>
      <c r="EE184" s="53">
        <f>IF($G184="Labor Hours",DQ184*$K184*(1+$M184)*$ET184,DQ184)</f>
        <v>0</v>
      </c>
      <c r="EF184" s="53">
        <f>IF($G184="Labor Hours",DR184*$K184*(1+$M184)*$ET184,DR184)</f>
        <v>0</v>
      </c>
      <c r="EG184" s="53">
        <f>IF($G184="Labor Hours",DS184*$K184*(1+$M184)*$ET184,DS184)</f>
        <v>0</v>
      </c>
      <c r="EH184" s="53">
        <f>IF($G184="Labor Hours",DT184*$K184*(1+$M184)*$ET184,DT184)</f>
        <v>0</v>
      </c>
      <c r="EI184" s="53">
        <f>IF($G184="Labor Hours",DU184*$K184*(1+$M184)*$ET184,DU184)</f>
        <v>0</v>
      </c>
      <c r="EJ184" s="10">
        <f t="shared" si="235"/>
        <v>0</v>
      </c>
      <c r="EK184" s="54">
        <f t="shared" si="236"/>
        <v>0</v>
      </c>
      <c r="EL184" s="10">
        <f t="shared" si="237"/>
        <v>0</v>
      </c>
      <c r="EM184" s="53" cm="1">
        <f t="array" aca="1" ref="EM184" ca="1">EJ184*CELL("contents",$Q184)</f>
        <v>0</v>
      </c>
      <c r="EN184" s="53" cm="1">
        <f t="array" aca="1" ref="EN184" ca="1">EK184*CELL("contents",$Q184)</f>
        <v>0</v>
      </c>
      <c r="EO184" s="11">
        <f>AW184+CB184+DG184+EL184</f>
        <v>939.78000000000009</v>
      </c>
      <c r="EP184" s="2">
        <v>1</v>
      </c>
      <c r="EQ184" s="2">
        <f t="shared" ref="EQ184:ET184" si="277">EP184*1.0215</f>
        <v>1.0215000000000001</v>
      </c>
      <c r="ER184" s="2">
        <f t="shared" si="277"/>
        <v>1.0434622500000001</v>
      </c>
      <c r="ES184" s="2">
        <f t="shared" si="277"/>
        <v>1.0658966883750003</v>
      </c>
      <c r="ET184" s="2">
        <f t="shared" si="277"/>
        <v>1.0888134671750629</v>
      </c>
      <c r="EU184" s="53">
        <f>IF($G184="Labor Hours",$K184*$AG184*EQ184,0)</f>
        <v>939.78000000000009</v>
      </c>
      <c r="EV184" s="53">
        <f>IF($G184="Labor Hours",$K184*BL184*ER184,0)</f>
        <v>0</v>
      </c>
      <c r="EW184" s="69">
        <f>IF($G184="Labor Hours",$K184*$CQ184*ES184,0)</f>
        <v>0</v>
      </c>
      <c r="EX184" s="69">
        <f>IF($G184="Labor Hours",$K184*$DV184*ET184,0)</f>
        <v>0</v>
      </c>
      <c r="EY184" s="9">
        <f t="shared" si="240"/>
        <v>0</v>
      </c>
      <c r="EZ184" s="9">
        <f t="shared" si="217"/>
        <v>0</v>
      </c>
      <c r="FA184" s="9">
        <f t="shared" si="218"/>
        <v>0</v>
      </c>
      <c r="FB184" s="9">
        <f t="shared" si="219"/>
        <v>0</v>
      </c>
      <c r="FC184" t="s">
        <v>1541</v>
      </c>
    </row>
    <row r="185" spans="1:159" x14ac:dyDescent="0.25">
      <c r="A185" s="2">
        <v>1.2</v>
      </c>
      <c r="B185" s="2" t="s">
        <v>524</v>
      </c>
      <c r="C185" s="4" t="s">
        <v>157</v>
      </c>
      <c r="D185" s="2" t="s">
        <v>525</v>
      </c>
      <c r="E185" s="21" t="s">
        <v>526</v>
      </c>
      <c r="F185" s="2"/>
      <c r="G185" s="4" t="s">
        <v>151</v>
      </c>
      <c r="H185" s="6" t="s">
        <v>163</v>
      </c>
      <c r="I185" s="4" t="s">
        <v>348</v>
      </c>
      <c r="J185" s="7" t="s">
        <v>154</v>
      </c>
      <c r="K185" s="75">
        <v>115</v>
      </c>
      <c r="L185" s="81">
        <v>115</v>
      </c>
      <c r="M185" s="56">
        <v>0</v>
      </c>
      <c r="N185" s="86">
        <v>0</v>
      </c>
      <c r="O185" s="6" t="s">
        <v>155</v>
      </c>
      <c r="P185" s="2" t="s">
        <v>352</v>
      </c>
      <c r="Q185" s="216">
        <f>VLOOKUP(P185,Contingencies!$A$2:$D$7,4,FALSE)</f>
        <v>0.2</v>
      </c>
      <c r="R185" s="53">
        <f>Q185*EO185</f>
        <v>191.99705400000005</v>
      </c>
      <c r="S185" s="67">
        <f t="shared" si="201"/>
        <v>0</v>
      </c>
      <c r="T185" s="4"/>
      <c r="U185" s="29"/>
      <c r="V185" s="29"/>
      <c r="W185" s="2"/>
      <c r="X185" s="2"/>
      <c r="Y185" s="2"/>
      <c r="Z185" s="2"/>
      <c r="AA185" s="38"/>
      <c r="AB185" s="24"/>
      <c r="AC185" s="2"/>
      <c r="AD185" s="2"/>
      <c r="AE185" s="2"/>
      <c r="AF185" s="2"/>
      <c r="AG185" s="2">
        <f>IF(G185="Labor Hours",SUM(U185:AF185),0)</f>
        <v>0</v>
      </c>
      <c r="AH185" s="51">
        <f t="shared" si="220"/>
        <v>0</v>
      </c>
      <c r="AI185" s="53">
        <f>IF($G185="Labor Hours",U185*$K185*(1+$M185)*$EQ185,U185)</f>
        <v>0</v>
      </c>
      <c r="AJ185" s="53">
        <f>IF($G185="Labor Hours",V185*$K185*(1+$M185)*$EQ185,V185)</f>
        <v>0</v>
      </c>
      <c r="AK185" s="53">
        <f>IF($G185="Labor Hours",W185*$K185*(1+$M185)*$EQ185,W185)</f>
        <v>0</v>
      </c>
      <c r="AL185" s="53">
        <f>IF($G185="Labor Hours",X185*$K185*(1+$M185)*$EQ185,X185)</f>
        <v>0</v>
      </c>
      <c r="AM185" s="53">
        <f>IF($G185="Labor Hours",Y185*$K185*(1+$M185)*$EQ185,Y185)</f>
        <v>0</v>
      </c>
      <c r="AN185" s="53">
        <f>IF($G185="Labor Hours",Z185*$K185*(1+$M185)*$EQ185,Z185)</f>
        <v>0</v>
      </c>
      <c r="AO185" s="53">
        <f>IF($G185="Labor Hours",AA185*$K185*(1+$M185)*$EQ185,AA185)</f>
        <v>0</v>
      </c>
      <c r="AP185" s="53">
        <f>IF($G185="Labor Hours",AB185*$K185*(1+$M185)*$EQ185,AB185)</f>
        <v>0</v>
      </c>
      <c r="AQ185" s="53">
        <f>IF($G185="Labor Hours",AC185*$K185*(1+$M185)*$EQ185,AC185)</f>
        <v>0</v>
      </c>
      <c r="AR185" s="53">
        <f>IF($G185="Labor Hours",AD185*$K185*(1+$M185)*$EQ185,AD185)</f>
        <v>0</v>
      </c>
      <c r="AS185" s="53">
        <f>IF($G185="Labor Hours",AE185*$K185*(1+$M185)*$EQ185,AE185)</f>
        <v>0</v>
      </c>
      <c r="AT185" s="53">
        <f>IF($G185="Labor Hours",AF185*$K185*(1+$M185)*$EQ185,AF185)</f>
        <v>0</v>
      </c>
      <c r="AU185" s="10">
        <f t="shared" si="221"/>
        <v>0</v>
      </c>
      <c r="AV185" s="54">
        <f>IF(G185="CapEx",0,AU185*N185)</f>
        <v>0</v>
      </c>
      <c r="AW185" s="10">
        <f t="shared" si="222"/>
        <v>0</v>
      </c>
      <c r="AX185" s="53" cm="1">
        <f t="array" aca="1" ref="AX185" ca="1">AU185*CELL("contents",$Q185)</f>
        <v>0</v>
      </c>
      <c r="AY185" s="53" cm="1">
        <f t="array" aca="1" ref="AY185" ca="1">AV185*CELL("contents",$Q185)</f>
        <v>0</v>
      </c>
      <c r="AZ185" s="2"/>
      <c r="BA185" s="2"/>
      <c r="BB185" s="2"/>
      <c r="BC185" s="2"/>
      <c r="BD185" s="2"/>
      <c r="BE185" s="2"/>
      <c r="BF185" s="2"/>
      <c r="BG185" s="37">
        <v>8</v>
      </c>
      <c r="BH185" s="4"/>
      <c r="BI185" s="2"/>
      <c r="BJ185" s="2"/>
      <c r="BK185" s="2"/>
      <c r="BL185" s="2">
        <f t="shared" si="223"/>
        <v>8</v>
      </c>
      <c r="BM185" s="51">
        <f t="shared" si="224"/>
        <v>5.333333333333333E-2</v>
      </c>
      <c r="BN185" s="53">
        <f>IF($G185="Labor Hours",AZ185*$K185*(1+$M185)*$ER185,AZ185)</f>
        <v>0</v>
      </c>
      <c r="BO185" s="53">
        <f>IF($G185="Labor Hours",BA185*$K185*(1+$M185)*$ER185,BA185)</f>
        <v>0</v>
      </c>
      <c r="BP185" s="53">
        <f>IF($G185="Labor Hours",BB185*$K185*(1+$M185)*$ER185,BB185)</f>
        <v>0</v>
      </c>
      <c r="BQ185" s="53">
        <f>IF($G185="Labor Hours",BC185*$K185*(1+$M185)*$ER185,BC185)</f>
        <v>0</v>
      </c>
      <c r="BR185" s="53">
        <f>IF($G185="Labor Hours",BD185*$K185*(1+$M185)*$ER185,BD185)</f>
        <v>0</v>
      </c>
      <c r="BS185" s="53">
        <f>IF($G185="Labor Hours",BE185*$K185*(1+$M185)*$ER185,BE185)</f>
        <v>0</v>
      </c>
      <c r="BT185" s="53">
        <f>IF($G185="Labor Hours",BF185*$K185*(1+$M185)*$ER185,BF185)</f>
        <v>0</v>
      </c>
      <c r="BU185" s="53">
        <f>IF($G185="Labor Hours",BG185*$K185*(1+$M185)*$ER185,BG185)</f>
        <v>959.98527000000013</v>
      </c>
      <c r="BV185" s="53">
        <f>IF($G185="Labor Hours",BH185*$K185*(1+$M185)*$ER185,BH185)</f>
        <v>0</v>
      </c>
      <c r="BW185" s="53">
        <f>IF($G185="Labor Hours",BI185*$K185*(1+$M185)*$ER185,BI185)</f>
        <v>0</v>
      </c>
      <c r="BX185" s="53">
        <f>IF($G185="Labor Hours",BJ185*$K185*(1+$M185)*$ER185,BJ185)</f>
        <v>0</v>
      </c>
      <c r="BY185" s="53">
        <f>IF($G185="Labor Hours",BK185*$K185*(1+$M185)*$ER185,BK185)</f>
        <v>0</v>
      </c>
      <c r="BZ185" s="10">
        <f t="shared" si="225"/>
        <v>959.98527000000013</v>
      </c>
      <c r="CA185" s="54">
        <f t="shared" si="226"/>
        <v>0</v>
      </c>
      <c r="CB185" s="10">
        <f t="shared" si="227"/>
        <v>959.98527000000013</v>
      </c>
      <c r="CC185" s="53" cm="1">
        <f t="array" aca="1" ref="CC185" ca="1">BZ185*CELL("contents",$Q185)</f>
        <v>191.99705400000005</v>
      </c>
      <c r="CD185" s="53" cm="1">
        <f t="array" aca="1" ref="CD185" ca="1">CA185*CELL("contents",$Q185)</f>
        <v>0</v>
      </c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>
        <f t="shared" si="228"/>
        <v>0</v>
      </c>
      <c r="CR185" s="51">
        <f t="shared" si="229"/>
        <v>0</v>
      </c>
      <c r="CS185" s="53">
        <f>IF($G185="Labor Hours",CE185*$K185*(1+$M185)*$ES185,CE185)</f>
        <v>0</v>
      </c>
      <c r="CT185" s="53">
        <f>IF($G185="Labor Hours",CF185*$K185*(1+$M185)*$ES185,CF185)</f>
        <v>0</v>
      </c>
      <c r="CU185" s="53">
        <f>IF($G185="Labor Hours",CG185*$K185*(1+$M185)*$ES185,CG185)</f>
        <v>0</v>
      </c>
      <c r="CV185" s="53">
        <f>IF($G185="Labor Hours",CH185*$K185*(1+$M185)*$ES185,CH185)</f>
        <v>0</v>
      </c>
      <c r="CW185" s="53">
        <f>IF($G185="Labor Hours",CI185*$K185*(1+$M185)*$ES185,CI185)</f>
        <v>0</v>
      </c>
      <c r="CX185" s="53">
        <f>IF($G185="Labor Hours",CJ185*$K185*(1+$M185)*$ES185,CJ185)</f>
        <v>0</v>
      </c>
      <c r="CY185" s="53">
        <f>IF($G185="Labor Hours",CK185*$K185*(1+$M185)*$ES185,CK185)</f>
        <v>0</v>
      </c>
      <c r="CZ185" s="53">
        <f>IF($G185="Labor Hours",CL185*$K185*(1+$M185)*$ES185,CL185)</f>
        <v>0</v>
      </c>
      <c r="DA185" s="53">
        <f>IF($G185="Labor Hours",CM185*$K185*(1+$M185)*$ES185,CM185)</f>
        <v>0</v>
      </c>
      <c r="DB185" s="53">
        <f>IF($G185="Labor Hours",CN185*$K185*(1+$M185)*$ES185,CN185)</f>
        <v>0</v>
      </c>
      <c r="DC185" s="53">
        <f>IF($G185="Labor Hours",CO185*$K185*(1+$M185)*$ES185,CO185)</f>
        <v>0</v>
      </c>
      <c r="DD185" s="53">
        <f>IF($G185="Labor Hours",CP185*$K185*(1+$M185)*$ES185,CP185)</f>
        <v>0</v>
      </c>
      <c r="DE185" s="10">
        <f t="shared" si="230"/>
        <v>0</v>
      </c>
      <c r="DF185" s="54">
        <f t="shared" si="231"/>
        <v>0</v>
      </c>
      <c r="DG185" s="10">
        <f t="shared" si="232"/>
        <v>0</v>
      </c>
      <c r="DH185" s="53" cm="1">
        <f t="array" aca="1" ref="DH185" ca="1">DE185*CELL("contents",$Q185)</f>
        <v>0</v>
      </c>
      <c r="DI185" s="53" cm="1">
        <f t="array" aca="1" ref="DI185" ca="1">DF185*CELL("contents",$Q185)</f>
        <v>0</v>
      </c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>
        <f t="shared" si="233"/>
        <v>0</v>
      </c>
      <c r="DW185" s="51">
        <f t="shared" si="234"/>
        <v>0</v>
      </c>
      <c r="DX185" s="53">
        <f>IF($G185="Labor Hours",DJ185*$K185*(1+$M185)*$ET185,DJ185)</f>
        <v>0</v>
      </c>
      <c r="DY185" s="53">
        <f>IF($G185="Labor Hours",DK185*$K185*(1+$M185)*$ET185,DK185)</f>
        <v>0</v>
      </c>
      <c r="DZ185" s="53">
        <f>IF($G185="Labor Hours",DL185*$K185*(1+$M185)*$ET185,DL185)</f>
        <v>0</v>
      </c>
      <c r="EA185" s="53">
        <f>IF($G185="Labor Hours",DM185*$K185*(1+$M185)*$ET185,DM185)</f>
        <v>0</v>
      </c>
      <c r="EB185" s="53">
        <f>IF($G185="Labor Hours",DN185*$K185*(1+$M185)*$ET185,DN185)</f>
        <v>0</v>
      </c>
      <c r="EC185" s="53">
        <f>IF($G185="Labor Hours",DO185*$K185*(1+$M185)*$ET185,DO185)</f>
        <v>0</v>
      </c>
      <c r="ED185" s="53">
        <f>IF($G185="Labor Hours",DP185*$K185*(1+$M185)*$ET185,DP185)</f>
        <v>0</v>
      </c>
      <c r="EE185" s="53">
        <f>IF($G185="Labor Hours",DQ185*$K185*(1+$M185)*$ET185,DQ185)</f>
        <v>0</v>
      </c>
      <c r="EF185" s="53">
        <f>IF($G185="Labor Hours",DR185*$K185*(1+$M185)*$ET185,DR185)</f>
        <v>0</v>
      </c>
      <c r="EG185" s="53">
        <f>IF($G185="Labor Hours",DS185*$K185*(1+$M185)*$ET185,DS185)</f>
        <v>0</v>
      </c>
      <c r="EH185" s="53">
        <f>IF($G185="Labor Hours",DT185*$K185*(1+$M185)*$ET185,DT185)</f>
        <v>0</v>
      </c>
      <c r="EI185" s="53">
        <f>IF($G185="Labor Hours",DU185*$K185*(1+$M185)*$ET185,DU185)</f>
        <v>0</v>
      </c>
      <c r="EJ185" s="10">
        <f t="shared" si="235"/>
        <v>0</v>
      </c>
      <c r="EK185" s="54">
        <f t="shared" si="236"/>
        <v>0</v>
      </c>
      <c r="EL185" s="10">
        <f t="shared" si="237"/>
        <v>0</v>
      </c>
      <c r="EM185" s="53" cm="1">
        <f t="array" aca="1" ref="EM185" ca="1">EJ185*CELL("contents",$Q185)</f>
        <v>0</v>
      </c>
      <c r="EN185" s="53" cm="1">
        <f t="array" aca="1" ref="EN185" ca="1">EK185*CELL("contents",$Q185)</f>
        <v>0</v>
      </c>
      <c r="EO185" s="11">
        <f>AW185+CB185+DG185+EL185</f>
        <v>959.98527000000013</v>
      </c>
      <c r="EP185" s="2">
        <v>1</v>
      </c>
      <c r="EQ185" s="2">
        <f t="shared" ref="EQ185:ET185" si="278">EP185*1.0215</f>
        <v>1.0215000000000001</v>
      </c>
      <c r="ER185" s="2">
        <f t="shared" si="278"/>
        <v>1.0434622500000001</v>
      </c>
      <c r="ES185" s="2">
        <f t="shared" si="278"/>
        <v>1.0658966883750003</v>
      </c>
      <c r="ET185" s="2">
        <f t="shared" si="278"/>
        <v>1.0888134671750629</v>
      </c>
      <c r="EU185" s="53">
        <f>IF($G185="Labor Hours",$K185*$AG185*EQ185,0)</f>
        <v>0</v>
      </c>
      <c r="EV185" s="53">
        <f>IF($G185="Labor Hours",$K185*BL185*ER185,0)</f>
        <v>959.98527000000013</v>
      </c>
      <c r="EW185" s="69">
        <f>IF($G185="Labor Hours",$K185*$CQ185*ES185,0)</f>
        <v>0</v>
      </c>
      <c r="EX185" s="69">
        <f>IF($G185="Labor Hours",$K185*$DV185*ET185,0)</f>
        <v>0</v>
      </c>
      <c r="EY185" s="9">
        <f t="shared" si="240"/>
        <v>0</v>
      </c>
      <c r="EZ185" s="9">
        <f t="shared" si="217"/>
        <v>0</v>
      </c>
      <c r="FA185" s="9">
        <f t="shared" si="218"/>
        <v>0</v>
      </c>
      <c r="FB185" s="9">
        <f t="shared" si="219"/>
        <v>0</v>
      </c>
      <c r="FC185" t="s">
        <v>1541</v>
      </c>
    </row>
    <row r="186" spans="1:159" ht="25.5" x14ac:dyDescent="0.25">
      <c r="A186" s="2">
        <v>1.2</v>
      </c>
      <c r="B186" s="2" t="s">
        <v>527</v>
      </c>
      <c r="C186" s="4" t="s">
        <v>157</v>
      </c>
      <c r="D186" s="2" t="s">
        <v>528</v>
      </c>
      <c r="E186" s="21" t="s">
        <v>529</v>
      </c>
      <c r="F186" s="2"/>
      <c r="G186" s="4" t="s">
        <v>151</v>
      </c>
      <c r="H186" s="6" t="s">
        <v>163</v>
      </c>
      <c r="I186" s="4" t="s">
        <v>348</v>
      </c>
      <c r="J186" s="7" t="s">
        <v>154</v>
      </c>
      <c r="K186" s="75">
        <v>115</v>
      </c>
      <c r="L186" s="82">
        <v>115</v>
      </c>
      <c r="M186" s="57">
        <v>0</v>
      </c>
      <c r="N186" s="86">
        <v>0</v>
      </c>
      <c r="O186" s="6" t="s">
        <v>155</v>
      </c>
      <c r="P186" s="2" t="s">
        <v>352</v>
      </c>
      <c r="Q186" s="216">
        <f>VLOOKUP(P186,Contingencies!$A$2:$D$7,4,FALSE)</f>
        <v>0.2</v>
      </c>
      <c r="R186" s="53">
        <f>Q186*EO186</f>
        <v>281.93400000000003</v>
      </c>
      <c r="S186" s="67">
        <f t="shared" si="201"/>
        <v>0</v>
      </c>
      <c r="T186" s="4"/>
      <c r="U186" s="29"/>
      <c r="V186" s="29"/>
      <c r="W186" s="2"/>
      <c r="X186" s="2"/>
      <c r="Y186" s="2"/>
      <c r="Z186" s="2"/>
      <c r="AA186" s="2"/>
      <c r="AB186" s="24"/>
      <c r="AC186" s="37">
        <v>12</v>
      </c>
      <c r="AD186" s="2"/>
      <c r="AE186" s="2"/>
      <c r="AF186" s="2"/>
      <c r="AG186" s="2">
        <f>IF(G186="Labor Hours",SUM(U186:AF186),0)</f>
        <v>12</v>
      </c>
      <c r="AH186" s="51">
        <f t="shared" si="220"/>
        <v>0.08</v>
      </c>
      <c r="AI186" s="53">
        <f>IF($G186="Labor Hours",U186*$K186*(1+$M186)*$EQ186,U186)</f>
        <v>0</v>
      </c>
      <c r="AJ186" s="53">
        <f>IF($G186="Labor Hours",V186*$K186*(1+$M186)*$EQ186,V186)</f>
        <v>0</v>
      </c>
      <c r="AK186" s="53">
        <f>IF($G186="Labor Hours",W186*$K186*(1+$M186)*$EQ186,W186)</f>
        <v>0</v>
      </c>
      <c r="AL186" s="53">
        <f>IF($G186="Labor Hours",X186*$K186*(1+$M186)*$EQ186,X186)</f>
        <v>0</v>
      </c>
      <c r="AM186" s="53">
        <f>IF($G186="Labor Hours",Y186*$K186*(1+$M186)*$EQ186,Y186)</f>
        <v>0</v>
      </c>
      <c r="AN186" s="53">
        <f>IF($G186="Labor Hours",Z186*$K186*(1+$M186)*$EQ186,Z186)</f>
        <v>0</v>
      </c>
      <c r="AO186" s="53">
        <f>IF($G186="Labor Hours",AA186*$K186*(1+$M186)*$EQ186,AA186)</f>
        <v>0</v>
      </c>
      <c r="AP186" s="53">
        <f>IF($G186="Labor Hours",AB186*$K186*(1+$M186)*$EQ186,AB186)</f>
        <v>0</v>
      </c>
      <c r="AQ186" s="53">
        <f>IF($G186="Labor Hours",AC186*$K186*(1+$M186)*$EQ186,AC186)</f>
        <v>1409.67</v>
      </c>
      <c r="AR186" s="53">
        <f>IF($G186="Labor Hours",AD186*$K186*(1+$M186)*$EQ186,AD186)</f>
        <v>0</v>
      </c>
      <c r="AS186" s="53">
        <f>IF($G186="Labor Hours",AE186*$K186*(1+$M186)*$EQ186,AE186)</f>
        <v>0</v>
      </c>
      <c r="AT186" s="53">
        <f>IF($G186="Labor Hours",AF186*$K186*(1+$M186)*$EQ186,AF186)</f>
        <v>0</v>
      </c>
      <c r="AU186" s="10">
        <f t="shared" si="221"/>
        <v>1409.67</v>
      </c>
      <c r="AV186" s="54">
        <f>IF(G186="CapEx",0,AU186*N186)</f>
        <v>0</v>
      </c>
      <c r="AW186" s="10">
        <f t="shared" si="222"/>
        <v>1409.67</v>
      </c>
      <c r="AX186" s="53" cm="1">
        <f t="array" aca="1" ref="AX186" ca="1">AU186*CELL("contents",$Q186)</f>
        <v>281.93400000000003</v>
      </c>
      <c r="AY186" s="53" cm="1">
        <f t="array" aca="1" ref="AY186" ca="1">AV186*CELL("contents",$Q186)</f>
        <v>0</v>
      </c>
      <c r="AZ186" s="2"/>
      <c r="BA186" s="2"/>
      <c r="BB186" s="2"/>
      <c r="BC186" s="2"/>
      <c r="BD186" s="2"/>
      <c r="BE186" s="2"/>
      <c r="BF186" s="38"/>
      <c r="BG186" s="2"/>
      <c r="BH186" s="2"/>
      <c r="BI186" s="2"/>
      <c r="BJ186" s="2"/>
      <c r="BK186" s="2"/>
      <c r="BL186" s="2">
        <f t="shared" si="223"/>
        <v>0</v>
      </c>
      <c r="BM186" s="51">
        <f t="shared" si="224"/>
        <v>0</v>
      </c>
      <c r="BN186" s="53">
        <f>IF($G186="Labor Hours",AZ186*$K186*(1+$M186)*$ER186,AZ186)</f>
        <v>0</v>
      </c>
      <c r="BO186" s="53">
        <f>IF($G186="Labor Hours",BA186*$K186*(1+$M186)*$ER186,BA186)</f>
        <v>0</v>
      </c>
      <c r="BP186" s="53">
        <f>IF($G186="Labor Hours",BB186*$K186*(1+$M186)*$ER186,BB186)</f>
        <v>0</v>
      </c>
      <c r="BQ186" s="53">
        <f>IF($G186="Labor Hours",BC186*$K186*(1+$M186)*$ER186,BC186)</f>
        <v>0</v>
      </c>
      <c r="BR186" s="53">
        <f>IF($G186="Labor Hours",BD186*$K186*(1+$M186)*$ER186,BD186)</f>
        <v>0</v>
      </c>
      <c r="BS186" s="53">
        <f>IF($G186="Labor Hours",BE186*$K186*(1+$M186)*$ER186,BE186)</f>
        <v>0</v>
      </c>
      <c r="BT186" s="53">
        <f>IF($G186="Labor Hours",BF186*$K186*(1+$M186)*$ER186,BF186)</f>
        <v>0</v>
      </c>
      <c r="BU186" s="53">
        <f>IF($G186="Labor Hours",BG186*$K186*(1+$M186)*$ER186,BG186)</f>
        <v>0</v>
      </c>
      <c r="BV186" s="53">
        <f>IF($G186="Labor Hours",BH186*$K186*(1+$M186)*$ER186,BH186)</f>
        <v>0</v>
      </c>
      <c r="BW186" s="53">
        <f>IF($G186="Labor Hours",BI186*$K186*(1+$M186)*$ER186,BI186)</f>
        <v>0</v>
      </c>
      <c r="BX186" s="53">
        <f>IF($G186="Labor Hours",BJ186*$K186*(1+$M186)*$ER186,BJ186)</f>
        <v>0</v>
      </c>
      <c r="BY186" s="53">
        <f>IF($G186="Labor Hours",BK186*$K186*(1+$M186)*$ER186,BK186)</f>
        <v>0</v>
      </c>
      <c r="BZ186" s="10">
        <f t="shared" si="225"/>
        <v>0</v>
      </c>
      <c r="CA186" s="54">
        <f t="shared" si="226"/>
        <v>0</v>
      </c>
      <c r="CB186" s="10">
        <f t="shared" si="227"/>
        <v>0</v>
      </c>
      <c r="CC186" s="53" cm="1">
        <f t="array" aca="1" ref="CC186" ca="1">BZ186*CELL("contents",$Q186)</f>
        <v>0</v>
      </c>
      <c r="CD186" s="53" cm="1">
        <f t="array" aca="1" ref="CD186" ca="1">CA186*CELL("contents",$Q186)</f>
        <v>0</v>
      </c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>
        <f t="shared" si="228"/>
        <v>0</v>
      </c>
      <c r="CR186" s="51">
        <f t="shared" si="229"/>
        <v>0</v>
      </c>
      <c r="CS186" s="53">
        <f>IF($G186="Labor Hours",CE186*$K186*(1+$M186)*$ES186,CE186)</f>
        <v>0</v>
      </c>
      <c r="CT186" s="53">
        <f>IF($G186="Labor Hours",CF186*$K186*(1+$M186)*$ES186,CF186)</f>
        <v>0</v>
      </c>
      <c r="CU186" s="53">
        <f>IF($G186="Labor Hours",CG186*$K186*(1+$M186)*$ES186,CG186)</f>
        <v>0</v>
      </c>
      <c r="CV186" s="53">
        <f>IF($G186="Labor Hours",CH186*$K186*(1+$M186)*$ES186,CH186)</f>
        <v>0</v>
      </c>
      <c r="CW186" s="53">
        <f>IF($G186="Labor Hours",CI186*$K186*(1+$M186)*$ES186,CI186)</f>
        <v>0</v>
      </c>
      <c r="CX186" s="53">
        <f>IF($G186="Labor Hours",CJ186*$K186*(1+$M186)*$ES186,CJ186)</f>
        <v>0</v>
      </c>
      <c r="CY186" s="53">
        <f>IF($G186="Labor Hours",CK186*$K186*(1+$M186)*$ES186,CK186)</f>
        <v>0</v>
      </c>
      <c r="CZ186" s="53">
        <f>IF($G186="Labor Hours",CL186*$K186*(1+$M186)*$ES186,CL186)</f>
        <v>0</v>
      </c>
      <c r="DA186" s="53">
        <f>IF($G186="Labor Hours",CM186*$K186*(1+$M186)*$ES186,CM186)</f>
        <v>0</v>
      </c>
      <c r="DB186" s="53">
        <f>IF($G186="Labor Hours",CN186*$K186*(1+$M186)*$ES186,CN186)</f>
        <v>0</v>
      </c>
      <c r="DC186" s="53">
        <f>IF($G186="Labor Hours",CO186*$K186*(1+$M186)*$ES186,CO186)</f>
        <v>0</v>
      </c>
      <c r="DD186" s="53">
        <f>IF($G186="Labor Hours",CP186*$K186*(1+$M186)*$ES186,CP186)</f>
        <v>0</v>
      </c>
      <c r="DE186" s="10">
        <f>SUM(CS186:DD186)</f>
        <v>0</v>
      </c>
      <c r="DF186" s="54">
        <f t="shared" si="231"/>
        <v>0</v>
      </c>
      <c r="DG186" s="10">
        <f t="shared" si="232"/>
        <v>0</v>
      </c>
      <c r="DH186" s="53" cm="1">
        <f t="array" aca="1" ref="DH186" ca="1">DE186*CELL("contents",$Q186)</f>
        <v>0</v>
      </c>
      <c r="DI186" s="53" cm="1">
        <f t="array" aca="1" ref="DI186" ca="1">DF186*CELL("contents",$Q186)</f>
        <v>0</v>
      </c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>
        <f t="shared" si="233"/>
        <v>0</v>
      </c>
      <c r="DW186" s="51">
        <f t="shared" si="234"/>
        <v>0</v>
      </c>
      <c r="DX186" s="53">
        <f>IF($G186="Labor Hours",DJ186*$K186*(1+$M186)*$ET186,DJ186)</f>
        <v>0</v>
      </c>
      <c r="DY186" s="53">
        <f>IF($G186="Labor Hours",DK186*$K186*(1+$M186)*$ET186,DK186)</f>
        <v>0</v>
      </c>
      <c r="DZ186" s="53">
        <f>IF($G186="Labor Hours",DL186*$K186*(1+$M186)*$ET186,DL186)</f>
        <v>0</v>
      </c>
      <c r="EA186" s="53">
        <f>IF($G186="Labor Hours",DM186*$K186*(1+$M186)*$ET186,DM186)</f>
        <v>0</v>
      </c>
      <c r="EB186" s="53">
        <f>IF($G186="Labor Hours",DN186*$K186*(1+$M186)*$ET186,DN186)</f>
        <v>0</v>
      </c>
      <c r="EC186" s="53">
        <f>IF($G186="Labor Hours",DO186*$K186*(1+$M186)*$ET186,DO186)</f>
        <v>0</v>
      </c>
      <c r="ED186" s="53">
        <f>IF($G186="Labor Hours",DP186*$K186*(1+$M186)*$ET186,DP186)</f>
        <v>0</v>
      </c>
      <c r="EE186" s="53">
        <f>IF($G186="Labor Hours",DQ186*$K186*(1+$M186)*$ET186,DQ186)</f>
        <v>0</v>
      </c>
      <c r="EF186" s="53">
        <f>IF($G186="Labor Hours",DR186*$K186*(1+$M186)*$ET186,DR186)</f>
        <v>0</v>
      </c>
      <c r="EG186" s="53">
        <f>IF($G186="Labor Hours",DS186*$K186*(1+$M186)*$ET186,DS186)</f>
        <v>0</v>
      </c>
      <c r="EH186" s="53">
        <f>IF($G186="Labor Hours",DT186*$K186*(1+$M186)*$ET186,DT186)</f>
        <v>0</v>
      </c>
      <c r="EI186" s="53">
        <f>IF($G186="Labor Hours",DU186*$K186*(1+$M186)*$ET186,DU186)</f>
        <v>0</v>
      </c>
      <c r="EJ186" s="10">
        <f t="shared" si="235"/>
        <v>0</v>
      </c>
      <c r="EK186" s="54">
        <f t="shared" si="236"/>
        <v>0</v>
      </c>
      <c r="EL186" s="10">
        <f t="shared" si="237"/>
        <v>0</v>
      </c>
      <c r="EM186" s="53" cm="1">
        <f t="array" aca="1" ref="EM186" ca="1">EJ186*CELL("contents",$Q186)</f>
        <v>0</v>
      </c>
      <c r="EN186" s="53" cm="1">
        <f t="array" aca="1" ref="EN186" ca="1">EK186*CELL("contents",$Q186)</f>
        <v>0</v>
      </c>
      <c r="EO186" s="11">
        <f>AW186+CB186+DG186+EL186</f>
        <v>1409.67</v>
      </c>
      <c r="EP186" s="2">
        <v>1</v>
      </c>
      <c r="EQ186" s="2">
        <f t="shared" ref="EQ186:ET186" si="279">EP186*1.0215</f>
        <v>1.0215000000000001</v>
      </c>
      <c r="ER186" s="2">
        <f t="shared" si="279"/>
        <v>1.0434622500000001</v>
      </c>
      <c r="ES186" s="2">
        <f t="shared" si="279"/>
        <v>1.0658966883750003</v>
      </c>
      <c r="ET186" s="2">
        <f t="shared" si="279"/>
        <v>1.0888134671750629</v>
      </c>
      <c r="EU186" s="53">
        <f>IF($G186="Labor Hours",$K186*$AG186*EQ186,0)</f>
        <v>1409.67</v>
      </c>
      <c r="EV186" s="53">
        <f>IF($G186="Labor Hours",$K186*BL186*ER186,0)</f>
        <v>0</v>
      </c>
      <c r="EW186" s="69">
        <f>IF($G186="Labor Hours",$K186*$CQ186*ES186,0)</f>
        <v>0</v>
      </c>
      <c r="EX186" s="69">
        <f>IF($G186="Labor Hours",$K186*$DV186*ET186,0)</f>
        <v>0</v>
      </c>
      <c r="EY186" s="9">
        <f t="shared" si="240"/>
        <v>0</v>
      </c>
      <c r="EZ186" s="9">
        <f t="shared" si="217"/>
        <v>0</v>
      </c>
      <c r="FA186" s="9">
        <f t="shared" si="218"/>
        <v>0</v>
      </c>
      <c r="FB186" s="9">
        <f t="shared" si="219"/>
        <v>0</v>
      </c>
      <c r="FC186" t="s">
        <v>1541</v>
      </c>
    </row>
    <row r="187" spans="1:159" ht="25.5" x14ac:dyDescent="0.25">
      <c r="A187" s="2">
        <v>1.2</v>
      </c>
      <c r="B187" s="2" t="s">
        <v>530</v>
      </c>
      <c r="C187" s="4" t="s">
        <v>157</v>
      </c>
      <c r="D187" s="2" t="s">
        <v>531</v>
      </c>
      <c r="E187" s="21" t="s">
        <v>532</v>
      </c>
      <c r="F187" s="2"/>
      <c r="G187" s="4" t="s">
        <v>151</v>
      </c>
      <c r="H187" s="6" t="s">
        <v>163</v>
      </c>
      <c r="I187" s="4" t="s">
        <v>348</v>
      </c>
      <c r="J187" s="7" t="s">
        <v>154</v>
      </c>
      <c r="K187" s="75">
        <v>115</v>
      </c>
      <c r="L187" s="82">
        <v>115</v>
      </c>
      <c r="M187" s="57">
        <v>0</v>
      </c>
      <c r="N187" s="86">
        <v>0</v>
      </c>
      <c r="O187" s="6" t="s">
        <v>155</v>
      </c>
      <c r="P187" s="2" t="s">
        <v>352</v>
      </c>
      <c r="Q187" s="216">
        <f>VLOOKUP(P187,Contingencies!$A$2:$D$7,4,FALSE)</f>
        <v>0.2</v>
      </c>
      <c r="R187" s="53">
        <f>Q187*EO187</f>
        <v>287.99558100000007</v>
      </c>
      <c r="S187" s="67">
        <f t="shared" si="201"/>
        <v>0</v>
      </c>
      <c r="T187" s="4"/>
      <c r="U187" s="29"/>
      <c r="V187" s="29"/>
      <c r="W187" s="2"/>
      <c r="X187" s="2"/>
      <c r="Y187" s="2"/>
      <c r="Z187" s="2"/>
      <c r="AA187" s="38"/>
      <c r="AB187" s="24"/>
      <c r="AC187" s="2"/>
      <c r="AD187" s="2"/>
      <c r="AE187" s="2"/>
      <c r="AF187" s="2"/>
      <c r="AG187" s="2">
        <f>IF(G187="Labor Hours",SUM(U187:AF187),0)</f>
        <v>0</v>
      </c>
      <c r="AH187" s="51">
        <f t="shared" si="220"/>
        <v>0</v>
      </c>
      <c r="AI187" s="53">
        <f>IF($G187="Labor Hours",U187*$K187*(1+$M187)*$EQ187,U187)</f>
        <v>0</v>
      </c>
      <c r="AJ187" s="53">
        <f>IF($G187="Labor Hours",V187*$K187*(1+$M187)*$EQ187,V187)</f>
        <v>0</v>
      </c>
      <c r="AK187" s="53">
        <f>IF($G187="Labor Hours",W187*$K187*(1+$M187)*$EQ187,W187)</f>
        <v>0</v>
      </c>
      <c r="AL187" s="53">
        <f>IF($G187="Labor Hours",X187*$K187*(1+$M187)*$EQ187,X187)</f>
        <v>0</v>
      </c>
      <c r="AM187" s="53">
        <f>IF($G187="Labor Hours",Y187*$K187*(1+$M187)*$EQ187,Y187)</f>
        <v>0</v>
      </c>
      <c r="AN187" s="53">
        <f>IF($G187="Labor Hours",Z187*$K187*(1+$M187)*$EQ187,Z187)</f>
        <v>0</v>
      </c>
      <c r="AO187" s="53">
        <f>IF($G187="Labor Hours",AA187*$K187*(1+$M187)*$EQ187,AA187)</f>
        <v>0</v>
      </c>
      <c r="AP187" s="53">
        <f>IF($G187="Labor Hours",AB187*$K187*(1+$M187)*$EQ187,AB187)</f>
        <v>0</v>
      </c>
      <c r="AQ187" s="53">
        <f>IF($G187="Labor Hours",AC187*$K187*(1+$M187)*$EQ187,AC187)</f>
        <v>0</v>
      </c>
      <c r="AR187" s="53">
        <f>IF($G187="Labor Hours",AD187*$K187*(1+$M187)*$EQ187,AD187)</f>
        <v>0</v>
      </c>
      <c r="AS187" s="53">
        <f>IF($G187="Labor Hours",AE187*$K187*(1+$M187)*$EQ187,AE187)</f>
        <v>0</v>
      </c>
      <c r="AT187" s="53">
        <f>IF($G187="Labor Hours",AF187*$K187*(1+$M187)*$EQ187,AF187)</f>
        <v>0</v>
      </c>
      <c r="AU187" s="10">
        <f t="shared" si="221"/>
        <v>0</v>
      </c>
      <c r="AV187" s="54">
        <f>IF(G187="CapEx",0,AU187*N187)</f>
        <v>0</v>
      </c>
      <c r="AW187" s="10">
        <f t="shared" si="222"/>
        <v>0</v>
      </c>
      <c r="AX187" s="53" cm="1">
        <f t="array" aca="1" ref="AX187" ca="1">AU187*CELL("contents",$Q187)</f>
        <v>0</v>
      </c>
      <c r="AY187" s="53" cm="1">
        <f t="array" aca="1" ref="AY187" ca="1">AV187*CELL("contents",$Q187)</f>
        <v>0</v>
      </c>
      <c r="AZ187" s="2"/>
      <c r="BA187" s="2"/>
      <c r="BB187" s="2"/>
      <c r="BC187" s="2"/>
      <c r="BD187" s="2"/>
      <c r="BE187" s="2"/>
      <c r="BF187" s="2"/>
      <c r="BG187" s="2"/>
      <c r="BH187" s="37">
        <v>12</v>
      </c>
      <c r="BI187" s="4"/>
      <c r="BJ187" s="2"/>
      <c r="BK187" s="2"/>
      <c r="BL187" s="2">
        <f t="shared" si="223"/>
        <v>12</v>
      </c>
      <c r="BM187" s="51">
        <f t="shared" si="224"/>
        <v>0.08</v>
      </c>
      <c r="BN187" s="53">
        <f>IF($G187="Labor Hours",AZ187*$K187*(1+$M187)*$ER187,AZ187)</f>
        <v>0</v>
      </c>
      <c r="BO187" s="53">
        <f>IF($G187="Labor Hours",BA187*$K187*(1+$M187)*$ER187,BA187)</f>
        <v>0</v>
      </c>
      <c r="BP187" s="53">
        <f>IF($G187="Labor Hours",BB187*$K187*(1+$M187)*$ER187,BB187)</f>
        <v>0</v>
      </c>
      <c r="BQ187" s="53">
        <f>IF($G187="Labor Hours",BC187*$K187*(1+$M187)*$ER187,BC187)</f>
        <v>0</v>
      </c>
      <c r="BR187" s="53">
        <f>IF($G187="Labor Hours",BD187*$K187*(1+$M187)*$ER187,BD187)</f>
        <v>0</v>
      </c>
      <c r="BS187" s="53">
        <f>IF($G187="Labor Hours",BE187*$K187*(1+$M187)*$ER187,BE187)</f>
        <v>0</v>
      </c>
      <c r="BT187" s="53">
        <f>IF($G187="Labor Hours",BF187*$K187*(1+$M187)*$ER187,BF187)</f>
        <v>0</v>
      </c>
      <c r="BU187" s="53">
        <f>IF($G187="Labor Hours",BG187*$K187*(1+$M187)*$ER187,BG187)</f>
        <v>0</v>
      </c>
      <c r="BV187" s="53">
        <f>IF($G187="Labor Hours",BH187*$K187*(1+$M187)*$ER187,BH187)</f>
        <v>1439.9779050000002</v>
      </c>
      <c r="BW187" s="53">
        <f>IF($G187="Labor Hours",BI187*$K187*(1+$M187)*$ER187,BI187)</f>
        <v>0</v>
      </c>
      <c r="BX187" s="53">
        <f>IF($G187="Labor Hours",BJ187*$K187*(1+$M187)*$ER187,BJ187)</f>
        <v>0</v>
      </c>
      <c r="BY187" s="53">
        <f>IF($G187="Labor Hours",BK187*$K187*(1+$M187)*$ER187,BK187)</f>
        <v>0</v>
      </c>
      <c r="BZ187" s="10">
        <f t="shared" si="225"/>
        <v>1439.9779050000002</v>
      </c>
      <c r="CA187" s="54">
        <f t="shared" si="226"/>
        <v>0</v>
      </c>
      <c r="CB187" s="10">
        <f t="shared" si="227"/>
        <v>1439.9779050000002</v>
      </c>
      <c r="CC187" s="53" cm="1">
        <f t="array" aca="1" ref="CC187" ca="1">BZ187*CELL("contents",$Q187)</f>
        <v>287.99558100000007</v>
      </c>
      <c r="CD187" s="53" cm="1">
        <f t="array" aca="1" ref="CD187" ca="1">CA187*CELL("contents",$Q187)</f>
        <v>0</v>
      </c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>
        <f t="shared" si="228"/>
        <v>0</v>
      </c>
      <c r="CR187" s="51">
        <f t="shared" si="229"/>
        <v>0</v>
      </c>
      <c r="CS187" s="53">
        <f>IF($G187="Labor Hours",CE187*$K187*(1+$M187)*$ES187,CE187)</f>
        <v>0</v>
      </c>
      <c r="CT187" s="53">
        <f>IF($G187="Labor Hours",CF187*$K187*(1+$M187)*$ES187,CF187)</f>
        <v>0</v>
      </c>
      <c r="CU187" s="53">
        <f>IF($G187="Labor Hours",CG187*$K187*(1+$M187)*$ES187,CG187)</f>
        <v>0</v>
      </c>
      <c r="CV187" s="53">
        <f>IF($G187="Labor Hours",CH187*$K187*(1+$M187)*$ES187,CH187)</f>
        <v>0</v>
      </c>
      <c r="CW187" s="53">
        <f>IF($G187="Labor Hours",CI187*$K187*(1+$M187)*$ES187,CI187)</f>
        <v>0</v>
      </c>
      <c r="CX187" s="53">
        <f>IF($G187="Labor Hours",CJ187*$K187*(1+$M187)*$ES187,CJ187)</f>
        <v>0</v>
      </c>
      <c r="CY187" s="53">
        <f>IF($G187="Labor Hours",CK187*$K187*(1+$M187)*$ES187,CK187)</f>
        <v>0</v>
      </c>
      <c r="CZ187" s="53">
        <f>IF($G187="Labor Hours",CL187*$K187*(1+$M187)*$ES187,CL187)</f>
        <v>0</v>
      </c>
      <c r="DA187" s="53">
        <f>IF($G187="Labor Hours",CM187*$K187*(1+$M187)*$ES187,CM187)</f>
        <v>0</v>
      </c>
      <c r="DB187" s="53">
        <f>IF($G187="Labor Hours",CN187*$K187*(1+$M187)*$ES187,CN187)</f>
        <v>0</v>
      </c>
      <c r="DC187" s="53">
        <f>IF($G187="Labor Hours",CO187*$K187*(1+$M187)*$ES187,CO187)</f>
        <v>0</v>
      </c>
      <c r="DD187" s="53">
        <f>IF($G187="Labor Hours",CP187*$K187*(1+$M187)*$ES187,CP187)</f>
        <v>0</v>
      </c>
      <c r="DE187" s="10">
        <f t="shared" si="230"/>
        <v>0</v>
      </c>
      <c r="DF187" s="54">
        <f t="shared" si="231"/>
        <v>0</v>
      </c>
      <c r="DG187" s="10">
        <f t="shared" si="232"/>
        <v>0</v>
      </c>
      <c r="DH187" s="53" cm="1">
        <f t="array" aca="1" ref="DH187" ca="1">DE187*CELL("contents",$Q187)</f>
        <v>0</v>
      </c>
      <c r="DI187" s="53" cm="1">
        <f t="array" aca="1" ref="DI187" ca="1">DF187*CELL("contents",$Q187)</f>
        <v>0</v>
      </c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>
        <f t="shared" si="233"/>
        <v>0</v>
      </c>
      <c r="DW187" s="51">
        <f t="shared" si="234"/>
        <v>0</v>
      </c>
      <c r="DX187" s="53">
        <f>IF($G187="Labor Hours",DJ187*$K187*(1+$M187)*$ET187,DJ187)</f>
        <v>0</v>
      </c>
      <c r="DY187" s="53">
        <f>IF($G187="Labor Hours",DK187*$K187*(1+$M187)*$ET187,DK187)</f>
        <v>0</v>
      </c>
      <c r="DZ187" s="53">
        <f>IF($G187="Labor Hours",DL187*$K187*(1+$M187)*$ET187,DL187)</f>
        <v>0</v>
      </c>
      <c r="EA187" s="53">
        <f>IF($G187="Labor Hours",DM187*$K187*(1+$M187)*$ET187,DM187)</f>
        <v>0</v>
      </c>
      <c r="EB187" s="53">
        <f>IF($G187="Labor Hours",DN187*$K187*(1+$M187)*$ET187,DN187)</f>
        <v>0</v>
      </c>
      <c r="EC187" s="53">
        <f>IF($G187="Labor Hours",DO187*$K187*(1+$M187)*$ET187,DO187)</f>
        <v>0</v>
      </c>
      <c r="ED187" s="53">
        <f>IF($G187="Labor Hours",DP187*$K187*(1+$M187)*$ET187,DP187)</f>
        <v>0</v>
      </c>
      <c r="EE187" s="53">
        <f>IF($G187="Labor Hours",DQ187*$K187*(1+$M187)*$ET187,DQ187)</f>
        <v>0</v>
      </c>
      <c r="EF187" s="53">
        <f>IF($G187="Labor Hours",DR187*$K187*(1+$M187)*$ET187,DR187)</f>
        <v>0</v>
      </c>
      <c r="EG187" s="53">
        <f>IF($G187="Labor Hours",DS187*$K187*(1+$M187)*$ET187,DS187)</f>
        <v>0</v>
      </c>
      <c r="EH187" s="53">
        <f>IF($G187="Labor Hours",DT187*$K187*(1+$M187)*$ET187,DT187)</f>
        <v>0</v>
      </c>
      <c r="EI187" s="53">
        <f>IF($G187="Labor Hours",DU187*$K187*(1+$M187)*$ET187,DU187)</f>
        <v>0</v>
      </c>
      <c r="EJ187" s="10">
        <f t="shared" si="235"/>
        <v>0</v>
      </c>
      <c r="EK187" s="54">
        <f t="shared" si="236"/>
        <v>0</v>
      </c>
      <c r="EL187" s="10">
        <f t="shared" si="237"/>
        <v>0</v>
      </c>
      <c r="EM187" s="53" cm="1">
        <f t="array" aca="1" ref="EM187" ca="1">EJ187*CELL("contents",$Q187)</f>
        <v>0</v>
      </c>
      <c r="EN187" s="53" cm="1">
        <f t="array" aca="1" ref="EN187" ca="1">EK187*CELL("contents",$Q187)</f>
        <v>0</v>
      </c>
      <c r="EO187" s="11">
        <f>AW187+CB187+DG187+EL187</f>
        <v>1439.9779050000002</v>
      </c>
      <c r="EP187" s="2">
        <v>1</v>
      </c>
      <c r="EQ187" s="2">
        <f t="shared" ref="EQ187:ET187" si="280">EP187*1.0215</f>
        <v>1.0215000000000001</v>
      </c>
      <c r="ER187" s="2">
        <f t="shared" si="280"/>
        <v>1.0434622500000001</v>
      </c>
      <c r="ES187" s="2">
        <f t="shared" si="280"/>
        <v>1.0658966883750003</v>
      </c>
      <c r="ET187" s="2">
        <f t="shared" si="280"/>
        <v>1.0888134671750629</v>
      </c>
      <c r="EU187" s="53">
        <f>IF($G187="Labor Hours",$K187*$AG187*EQ187,0)</f>
        <v>0</v>
      </c>
      <c r="EV187" s="53">
        <f>IF($G187="Labor Hours",$K187*BL187*ER187,0)</f>
        <v>1439.9779050000002</v>
      </c>
      <c r="EW187" s="69">
        <f>IF($G187="Labor Hours",$K187*$CQ187*ES187,0)</f>
        <v>0</v>
      </c>
      <c r="EX187" s="69">
        <f>IF($G187="Labor Hours",$K187*$DV187*ET187,0)</f>
        <v>0</v>
      </c>
      <c r="EY187" s="9">
        <f t="shared" si="240"/>
        <v>0</v>
      </c>
      <c r="EZ187" s="9">
        <f t="shared" si="217"/>
        <v>0</v>
      </c>
      <c r="FA187" s="9">
        <f t="shared" si="218"/>
        <v>0</v>
      </c>
      <c r="FB187" s="9">
        <f t="shared" si="219"/>
        <v>0</v>
      </c>
      <c r="FC187" t="s">
        <v>1541</v>
      </c>
    </row>
    <row r="188" spans="1:159" ht="25.5" x14ac:dyDescent="0.25">
      <c r="A188" s="2">
        <v>1.2</v>
      </c>
      <c r="B188" s="2" t="s">
        <v>533</v>
      </c>
      <c r="C188" s="4" t="s">
        <v>157</v>
      </c>
      <c r="D188" s="2" t="s">
        <v>534</v>
      </c>
      <c r="E188" s="21" t="s">
        <v>535</v>
      </c>
      <c r="F188" s="2"/>
      <c r="G188" s="4" t="s">
        <v>151</v>
      </c>
      <c r="H188" s="6" t="s">
        <v>163</v>
      </c>
      <c r="I188" s="4" t="s">
        <v>348</v>
      </c>
      <c r="J188" s="7" t="s">
        <v>154</v>
      </c>
      <c r="K188" s="75">
        <v>115</v>
      </c>
      <c r="L188" s="82">
        <v>115</v>
      </c>
      <c r="M188" s="57">
        <v>0</v>
      </c>
      <c r="N188" s="86">
        <v>0</v>
      </c>
      <c r="O188" s="6" t="s">
        <v>155</v>
      </c>
      <c r="P188" s="2" t="s">
        <v>352</v>
      </c>
      <c r="Q188" s="216">
        <f>VLOOKUP(P188,Contingencies!$A$2:$D$7,4,FALSE)</f>
        <v>0.2</v>
      </c>
      <c r="R188" s="53">
        <f>Q188*EO188</f>
        <v>281.93400000000003</v>
      </c>
      <c r="S188" s="67">
        <f t="shared" si="201"/>
        <v>0</v>
      </c>
      <c r="T188" s="4"/>
      <c r="U188" s="29"/>
      <c r="V188" s="29"/>
      <c r="W188" s="2"/>
      <c r="X188" s="2"/>
      <c r="Y188" s="2"/>
      <c r="Z188" s="2"/>
      <c r="AA188" s="2"/>
      <c r="AB188" s="24"/>
      <c r="AC188" s="2"/>
      <c r="AD188" s="37">
        <v>12</v>
      </c>
      <c r="AE188" s="2"/>
      <c r="AF188" s="2"/>
      <c r="AG188" s="2">
        <f>IF(G188="Labor Hours",SUM(U188:AF188),0)</f>
        <v>12</v>
      </c>
      <c r="AH188" s="51">
        <f t="shared" si="220"/>
        <v>0.08</v>
      </c>
      <c r="AI188" s="53">
        <f>IF($G188="Labor Hours",U188*$K188*(1+$M188)*$EQ188,U188)</f>
        <v>0</v>
      </c>
      <c r="AJ188" s="53">
        <f>IF($G188="Labor Hours",V188*$K188*(1+$M188)*$EQ188,V188)</f>
        <v>0</v>
      </c>
      <c r="AK188" s="53">
        <f>IF($G188="Labor Hours",W188*$K188*(1+$M188)*$EQ188,W188)</f>
        <v>0</v>
      </c>
      <c r="AL188" s="53">
        <f>IF($G188="Labor Hours",X188*$K188*(1+$M188)*$EQ188,X188)</f>
        <v>0</v>
      </c>
      <c r="AM188" s="53">
        <f>IF($G188="Labor Hours",Y188*$K188*(1+$M188)*$EQ188,Y188)</f>
        <v>0</v>
      </c>
      <c r="AN188" s="53">
        <f>IF($G188="Labor Hours",Z188*$K188*(1+$M188)*$EQ188,Z188)</f>
        <v>0</v>
      </c>
      <c r="AO188" s="53">
        <f>IF($G188="Labor Hours",AA188*$K188*(1+$M188)*$EQ188,AA188)</f>
        <v>0</v>
      </c>
      <c r="AP188" s="53">
        <f>IF($G188="Labor Hours",AB188*$K188*(1+$M188)*$EQ188,AB188)</f>
        <v>0</v>
      </c>
      <c r="AQ188" s="53">
        <f>IF($G188="Labor Hours",AC188*$K188*(1+$M188)*$EQ188,AC188)</f>
        <v>0</v>
      </c>
      <c r="AR188" s="53">
        <f>IF($G188="Labor Hours",AD188*$K188*(1+$M188)*$EQ188,AD188)</f>
        <v>1409.67</v>
      </c>
      <c r="AS188" s="53">
        <f>IF($G188="Labor Hours",AE188*$K188*(1+$M188)*$EQ188,AE188)</f>
        <v>0</v>
      </c>
      <c r="AT188" s="53">
        <f>IF($G188="Labor Hours",AF188*$K188*(1+$M188)*$EQ188,AF188)</f>
        <v>0</v>
      </c>
      <c r="AU188" s="10">
        <f t="shared" si="221"/>
        <v>1409.67</v>
      </c>
      <c r="AV188" s="54">
        <f>IF(G188="CapEx",0,AU188*N188)</f>
        <v>0</v>
      </c>
      <c r="AW188" s="10">
        <f t="shared" si="222"/>
        <v>1409.67</v>
      </c>
      <c r="AX188" s="53" cm="1">
        <f t="array" aca="1" ref="AX188" ca="1">AU188*CELL("contents",$Q188)</f>
        <v>281.93400000000003</v>
      </c>
      <c r="AY188" s="53" cm="1">
        <f t="array" aca="1" ref="AY188" ca="1">AV188*CELL("contents",$Q188)</f>
        <v>0</v>
      </c>
      <c r="AZ188" s="2"/>
      <c r="BA188" s="2"/>
      <c r="BB188" s="2"/>
      <c r="BC188" s="2"/>
      <c r="BD188" s="2"/>
      <c r="BE188" s="2"/>
      <c r="BF188" s="38"/>
      <c r="BG188" s="2"/>
      <c r="BH188" s="2"/>
      <c r="BI188" s="2"/>
      <c r="BJ188" s="2"/>
      <c r="BK188" s="2"/>
      <c r="BL188" s="2">
        <f t="shared" si="223"/>
        <v>0</v>
      </c>
      <c r="BM188" s="51">
        <f t="shared" si="224"/>
        <v>0</v>
      </c>
      <c r="BN188" s="53">
        <f>IF($G188="Labor Hours",AZ188*$K188*(1+$M188)*$ER188,AZ188)</f>
        <v>0</v>
      </c>
      <c r="BO188" s="53">
        <f>IF($G188="Labor Hours",BA188*$K188*(1+$M188)*$ER188,BA188)</f>
        <v>0</v>
      </c>
      <c r="BP188" s="53">
        <f>IF($G188="Labor Hours",BB188*$K188*(1+$M188)*$ER188,BB188)</f>
        <v>0</v>
      </c>
      <c r="BQ188" s="53">
        <f>IF($G188="Labor Hours",BC188*$K188*(1+$M188)*$ER188,BC188)</f>
        <v>0</v>
      </c>
      <c r="BR188" s="53">
        <f>IF($G188="Labor Hours",BD188*$K188*(1+$M188)*$ER188,BD188)</f>
        <v>0</v>
      </c>
      <c r="BS188" s="53">
        <f>IF($G188="Labor Hours",BE188*$K188*(1+$M188)*$ER188,BE188)</f>
        <v>0</v>
      </c>
      <c r="BT188" s="53">
        <f>IF($G188="Labor Hours",BF188*$K188*(1+$M188)*$ER188,BF188)</f>
        <v>0</v>
      </c>
      <c r="BU188" s="53">
        <f>IF($G188="Labor Hours",BG188*$K188*(1+$M188)*$ER188,BG188)</f>
        <v>0</v>
      </c>
      <c r="BV188" s="53">
        <f>IF($G188="Labor Hours",BH188*$K188*(1+$M188)*$ER188,BH188)</f>
        <v>0</v>
      </c>
      <c r="BW188" s="53">
        <f>IF($G188="Labor Hours",BI188*$K188*(1+$M188)*$ER188,BI188)</f>
        <v>0</v>
      </c>
      <c r="BX188" s="53">
        <f>IF($G188="Labor Hours",BJ188*$K188*(1+$M188)*$ER188,BJ188)</f>
        <v>0</v>
      </c>
      <c r="BY188" s="53">
        <f>IF($G188="Labor Hours",BK188*$K188*(1+$M188)*$ER188,BK188)</f>
        <v>0</v>
      </c>
      <c r="BZ188" s="10">
        <f t="shared" si="225"/>
        <v>0</v>
      </c>
      <c r="CA188" s="54">
        <f t="shared" si="226"/>
        <v>0</v>
      </c>
      <c r="CB188" s="10">
        <f t="shared" si="227"/>
        <v>0</v>
      </c>
      <c r="CC188" s="53" cm="1">
        <f t="array" aca="1" ref="CC188" ca="1">BZ188*CELL("contents",$Q188)</f>
        <v>0</v>
      </c>
      <c r="CD188" s="53" cm="1">
        <f t="array" aca="1" ref="CD188" ca="1">CA188*CELL("contents",$Q188)</f>
        <v>0</v>
      </c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>
        <f t="shared" si="228"/>
        <v>0</v>
      </c>
      <c r="CR188" s="51">
        <f t="shared" si="229"/>
        <v>0</v>
      </c>
      <c r="CS188" s="53">
        <f>IF($G188="Labor Hours",CE188*$K188*(1+$M188)*$ES188,CE188)</f>
        <v>0</v>
      </c>
      <c r="CT188" s="53">
        <f>IF($G188="Labor Hours",CF188*$K188*(1+$M188)*$ES188,CF188)</f>
        <v>0</v>
      </c>
      <c r="CU188" s="53">
        <f>IF($G188="Labor Hours",CG188*$K188*(1+$M188)*$ES188,CG188)</f>
        <v>0</v>
      </c>
      <c r="CV188" s="53">
        <f>IF($G188="Labor Hours",CH188*$K188*(1+$M188)*$ES188,CH188)</f>
        <v>0</v>
      </c>
      <c r="CW188" s="53">
        <f>IF($G188="Labor Hours",CI188*$K188*(1+$M188)*$ES188,CI188)</f>
        <v>0</v>
      </c>
      <c r="CX188" s="53">
        <f>IF($G188="Labor Hours",CJ188*$K188*(1+$M188)*$ES188,CJ188)</f>
        <v>0</v>
      </c>
      <c r="CY188" s="53">
        <f>IF($G188="Labor Hours",CK188*$K188*(1+$M188)*$ES188,CK188)</f>
        <v>0</v>
      </c>
      <c r="CZ188" s="53">
        <f>IF($G188="Labor Hours",CL188*$K188*(1+$M188)*$ES188,CL188)</f>
        <v>0</v>
      </c>
      <c r="DA188" s="53">
        <f>IF($G188="Labor Hours",CM188*$K188*(1+$M188)*$ES188,CM188)</f>
        <v>0</v>
      </c>
      <c r="DB188" s="53">
        <f>IF($G188="Labor Hours",CN188*$K188*(1+$M188)*$ES188,CN188)</f>
        <v>0</v>
      </c>
      <c r="DC188" s="53">
        <f>IF($G188="Labor Hours",CO188*$K188*(1+$M188)*$ES188,CO188)</f>
        <v>0</v>
      </c>
      <c r="DD188" s="53">
        <f>IF($G188="Labor Hours",CP188*$K188*(1+$M188)*$ES188,CP188)</f>
        <v>0</v>
      </c>
      <c r="DE188" s="10">
        <f t="shared" si="230"/>
        <v>0</v>
      </c>
      <c r="DF188" s="54">
        <f t="shared" si="231"/>
        <v>0</v>
      </c>
      <c r="DG188" s="10">
        <f t="shared" si="232"/>
        <v>0</v>
      </c>
      <c r="DH188" s="53" cm="1">
        <f t="array" aca="1" ref="DH188" ca="1">DE188*CELL("contents",$Q188)</f>
        <v>0</v>
      </c>
      <c r="DI188" s="53" cm="1">
        <f t="array" aca="1" ref="DI188" ca="1">DF188*CELL("contents",$Q188)</f>
        <v>0</v>
      </c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>
        <f t="shared" si="233"/>
        <v>0</v>
      </c>
      <c r="DW188" s="51">
        <f t="shared" si="234"/>
        <v>0</v>
      </c>
      <c r="DX188" s="53">
        <f>IF($G188="Labor Hours",DJ188*$K188*(1+$M188)*$ET188,DJ188)</f>
        <v>0</v>
      </c>
      <c r="DY188" s="53">
        <f>IF($G188="Labor Hours",DK188*$K188*(1+$M188)*$ET188,DK188)</f>
        <v>0</v>
      </c>
      <c r="DZ188" s="53">
        <f>IF($G188="Labor Hours",DL188*$K188*(1+$M188)*$ET188,DL188)</f>
        <v>0</v>
      </c>
      <c r="EA188" s="53">
        <f>IF($G188="Labor Hours",DM188*$K188*(1+$M188)*$ET188,DM188)</f>
        <v>0</v>
      </c>
      <c r="EB188" s="53">
        <f>IF($G188="Labor Hours",DN188*$K188*(1+$M188)*$ET188,DN188)</f>
        <v>0</v>
      </c>
      <c r="EC188" s="53">
        <f>IF($G188="Labor Hours",DO188*$K188*(1+$M188)*$ET188,DO188)</f>
        <v>0</v>
      </c>
      <c r="ED188" s="53">
        <f>IF($G188="Labor Hours",DP188*$K188*(1+$M188)*$ET188,DP188)</f>
        <v>0</v>
      </c>
      <c r="EE188" s="53">
        <f>IF($G188="Labor Hours",DQ188*$K188*(1+$M188)*$ET188,DQ188)</f>
        <v>0</v>
      </c>
      <c r="EF188" s="53">
        <f>IF($G188="Labor Hours",DR188*$K188*(1+$M188)*$ET188,DR188)</f>
        <v>0</v>
      </c>
      <c r="EG188" s="53">
        <f>IF($G188="Labor Hours",DS188*$K188*(1+$M188)*$ET188,DS188)</f>
        <v>0</v>
      </c>
      <c r="EH188" s="53">
        <f>IF($G188="Labor Hours",DT188*$K188*(1+$M188)*$ET188,DT188)</f>
        <v>0</v>
      </c>
      <c r="EI188" s="53">
        <f>IF($G188="Labor Hours",DU188*$K188*(1+$M188)*$ET188,DU188)</f>
        <v>0</v>
      </c>
      <c r="EJ188" s="10">
        <f t="shared" si="235"/>
        <v>0</v>
      </c>
      <c r="EK188" s="54">
        <f t="shared" si="236"/>
        <v>0</v>
      </c>
      <c r="EL188" s="10">
        <f t="shared" si="237"/>
        <v>0</v>
      </c>
      <c r="EM188" s="53" cm="1">
        <f t="array" aca="1" ref="EM188" ca="1">EJ188*CELL("contents",$Q188)</f>
        <v>0</v>
      </c>
      <c r="EN188" s="53" cm="1">
        <f t="array" aca="1" ref="EN188" ca="1">EK188*CELL("contents",$Q188)</f>
        <v>0</v>
      </c>
      <c r="EO188" s="11">
        <f>AW188+CB188+DG188+EL188</f>
        <v>1409.67</v>
      </c>
      <c r="EP188" s="2">
        <v>1</v>
      </c>
      <c r="EQ188" s="2">
        <f t="shared" ref="EQ188:ET188" si="281">EP188*1.0215</f>
        <v>1.0215000000000001</v>
      </c>
      <c r="ER188" s="2">
        <f t="shared" si="281"/>
        <v>1.0434622500000001</v>
      </c>
      <c r="ES188" s="2">
        <f t="shared" si="281"/>
        <v>1.0658966883750003</v>
      </c>
      <c r="ET188" s="2">
        <f t="shared" si="281"/>
        <v>1.0888134671750629</v>
      </c>
      <c r="EU188" s="53">
        <f>IF($G188="Labor Hours",$K188*$AG188*EQ188,0)</f>
        <v>1409.67</v>
      </c>
      <c r="EV188" s="53">
        <f>IF($G188="Labor Hours",$K188*BL188*ER188,0)</f>
        <v>0</v>
      </c>
      <c r="EW188" s="69">
        <f>IF($G188="Labor Hours",$K188*$CQ188*ES188,0)</f>
        <v>0</v>
      </c>
      <c r="EX188" s="69">
        <f>IF($G188="Labor Hours",$K188*$DV188*ET188,0)</f>
        <v>0</v>
      </c>
      <c r="EY188" s="9">
        <f t="shared" si="240"/>
        <v>0</v>
      </c>
      <c r="EZ188" s="9">
        <f t="shared" si="217"/>
        <v>0</v>
      </c>
      <c r="FA188" s="9">
        <f t="shared" si="218"/>
        <v>0</v>
      </c>
      <c r="FB188" s="9">
        <f t="shared" si="219"/>
        <v>0</v>
      </c>
      <c r="FC188" t="s">
        <v>1541</v>
      </c>
    </row>
    <row r="189" spans="1:159" ht="25.5" x14ac:dyDescent="0.25">
      <c r="A189" s="2">
        <v>1.2</v>
      </c>
      <c r="B189" s="2" t="s">
        <v>536</v>
      </c>
      <c r="C189" s="4" t="s">
        <v>157</v>
      </c>
      <c r="D189" s="2" t="s">
        <v>537</v>
      </c>
      <c r="E189" s="21" t="s">
        <v>538</v>
      </c>
      <c r="F189" s="2"/>
      <c r="G189" s="4" t="s">
        <v>151</v>
      </c>
      <c r="H189" s="6" t="s">
        <v>163</v>
      </c>
      <c r="I189" s="4" t="s">
        <v>348</v>
      </c>
      <c r="J189" s="7" t="s">
        <v>154</v>
      </c>
      <c r="K189" s="75">
        <v>115</v>
      </c>
      <c r="L189" s="82">
        <v>115</v>
      </c>
      <c r="M189" s="57">
        <v>0</v>
      </c>
      <c r="N189" s="86">
        <v>0</v>
      </c>
      <c r="O189" s="6" t="s">
        <v>155</v>
      </c>
      <c r="P189" s="2" t="s">
        <v>352</v>
      </c>
      <c r="Q189" s="216">
        <f>VLOOKUP(P189,Contingencies!$A$2:$D$7,4,FALSE)</f>
        <v>0.2</v>
      </c>
      <c r="R189" s="53">
        <f>Q189*EO189</f>
        <v>287.99558100000007</v>
      </c>
      <c r="S189" s="67">
        <f t="shared" si="201"/>
        <v>0</v>
      </c>
      <c r="T189" s="4"/>
      <c r="U189" s="29"/>
      <c r="V189" s="29"/>
      <c r="W189" s="2"/>
      <c r="X189" s="2"/>
      <c r="Y189" s="2"/>
      <c r="Z189" s="2"/>
      <c r="AA189" s="38"/>
      <c r="AB189" s="24"/>
      <c r="AC189" s="2"/>
      <c r="AD189" s="2"/>
      <c r="AE189" s="2"/>
      <c r="AF189" s="2"/>
      <c r="AG189" s="2">
        <f>IF(G189="Labor Hours",SUM(U189:AF189),0)</f>
        <v>0</v>
      </c>
      <c r="AH189" s="51">
        <f t="shared" si="220"/>
        <v>0</v>
      </c>
      <c r="AI189" s="53">
        <f>IF($G189="Labor Hours",U189*$K189*(1+$M189)*$EQ189,U189)</f>
        <v>0</v>
      </c>
      <c r="AJ189" s="53">
        <f>IF($G189="Labor Hours",V189*$K189*(1+$M189)*$EQ189,V189)</f>
        <v>0</v>
      </c>
      <c r="AK189" s="53">
        <f>IF($G189="Labor Hours",W189*$K189*(1+$M189)*$EQ189,W189)</f>
        <v>0</v>
      </c>
      <c r="AL189" s="53">
        <f>IF($G189="Labor Hours",X189*$K189*(1+$M189)*$EQ189,X189)</f>
        <v>0</v>
      </c>
      <c r="AM189" s="53">
        <f>IF($G189="Labor Hours",Y189*$K189*(1+$M189)*$EQ189,Y189)</f>
        <v>0</v>
      </c>
      <c r="AN189" s="53">
        <f>IF($G189="Labor Hours",Z189*$K189*(1+$M189)*$EQ189,Z189)</f>
        <v>0</v>
      </c>
      <c r="AO189" s="53">
        <f>IF($G189="Labor Hours",AA189*$K189*(1+$M189)*$EQ189,AA189)</f>
        <v>0</v>
      </c>
      <c r="AP189" s="53">
        <f>IF($G189="Labor Hours",AB189*$K189*(1+$M189)*$EQ189,AB189)</f>
        <v>0</v>
      </c>
      <c r="AQ189" s="53">
        <f>IF($G189="Labor Hours",AC189*$K189*(1+$M189)*$EQ189,AC189)</f>
        <v>0</v>
      </c>
      <c r="AR189" s="53">
        <f>IF($G189="Labor Hours",AD189*$K189*(1+$M189)*$EQ189,AD189)</f>
        <v>0</v>
      </c>
      <c r="AS189" s="53">
        <f>IF($G189="Labor Hours",AE189*$K189*(1+$M189)*$EQ189,AE189)</f>
        <v>0</v>
      </c>
      <c r="AT189" s="53">
        <f>IF($G189="Labor Hours",AF189*$K189*(1+$M189)*$EQ189,AF189)</f>
        <v>0</v>
      </c>
      <c r="AU189" s="10">
        <f t="shared" si="221"/>
        <v>0</v>
      </c>
      <c r="AV189" s="54">
        <f>IF(G189="CapEx",0,AU189*N189)</f>
        <v>0</v>
      </c>
      <c r="AW189" s="10">
        <f t="shared" si="222"/>
        <v>0</v>
      </c>
      <c r="AX189" s="53" cm="1">
        <f t="array" aca="1" ref="AX189" ca="1">AU189*CELL("contents",$Q189)</f>
        <v>0</v>
      </c>
      <c r="AY189" s="53" cm="1">
        <f t="array" aca="1" ref="AY189" ca="1">AV189*CELL("contents",$Q189)</f>
        <v>0</v>
      </c>
      <c r="AZ189" s="2"/>
      <c r="BA189" s="2"/>
      <c r="BB189" s="2"/>
      <c r="BC189" s="2"/>
      <c r="BD189" s="2"/>
      <c r="BE189" s="2"/>
      <c r="BF189" s="2"/>
      <c r="BG189" s="2"/>
      <c r="BH189" s="2"/>
      <c r="BI189" s="37">
        <v>12</v>
      </c>
      <c r="BJ189" s="2"/>
      <c r="BK189" s="2"/>
      <c r="BL189" s="2">
        <f t="shared" si="223"/>
        <v>12</v>
      </c>
      <c r="BM189" s="51">
        <f t="shared" si="224"/>
        <v>0.08</v>
      </c>
      <c r="BN189" s="53">
        <f>IF($G189="Labor Hours",AZ189*$K189*(1+$M189)*$ER189,AZ189)</f>
        <v>0</v>
      </c>
      <c r="BO189" s="53">
        <f>IF($G189="Labor Hours",BA189*$K189*(1+$M189)*$ER189,BA189)</f>
        <v>0</v>
      </c>
      <c r="BP189" s="53">
        <f>IF($G189="Labor Hours",BB189*$K189*(1+$M189)*$ER189,BB189)</f>
        <v>0</v>
      </c>
      <c r="BQ189" s="53">
        <f>IF($G189="Labor Hours",BC189*$K189*(1+$M189)*$ER189,BC189)</f>
        <v>0</v>
      </c>
      <c r="BR189" s="53">
        <f>IF($G189="Labor Hours",BD189*$K189*(1+$M189)*$ER189,BD189)</f>
        <v>0</v>
      </c>
      <c r="BS189" s="53">
        <f>IF($G189="Labor Hours",BE189*$K189*(1+$M189)*$ER189,BE189)</f>
        <v>0</v>
      </c>
      <c r="BT189" s="53">
        <f>IF($G189="Labor Hours",BF189*$K189*(1+$M189)*$ER189,BF189)</f>
        <v>0</v>
      </c>
      <c r="BU189" s="53">
        <f>IF($G189="Labor Hours",BG189*$K189*(1+$M189)*$ER189,BG189)</f>
        <v>0</v>
      </c>
      <c r="BV189" s="53">
        <f>IF($G189="Labor Hours",BH189*$K189*(1+$M189)*$ER189,BH189)</f>
        <v>0</v>
      </c>
      <c r="BW189" s="53">
        <f>IF($G189="Labor Hours",BI189*$K189*(1+$M189)*$ER189,BI189)</f>
        <v>1439.9779050000002</v>
      </c>
      <c r="BX189" s="53">
        <f>IF($G189="Labor Hours",BJ189*$K189*(1+$M189)*$ER189,BJ189)</f>
        <v>0</v>
      </c>
      <c r="BY189" s="53">
        <f>IF($G189="Labor Hours",BK189*$K189*(1+$M189)*$ER189,BK189)</f>
        <v>0</v>
      </c>
      <c r="BZ189" s="10">
        <f t="shared" si="225"/>
        <v>1439.9779050000002</v>
      </c>
      <c r="CA189" s="54">
        <f t="shared" si="226"/>
        <v>0</v>
      </c>
      <c r="CB189" s="10">
        <f t="shared" si="227"/>
        <v>1439.9779050000002</v>
      </c>
      <c r="CC189" s="53" cm="1">
        <f t="array" aca="1" ref="CC189" ca="1">BZ189*CELL("contents",$Q189)</f>
        <v>287.99558100000007</v>
      </c>
      <c r="CD189" s="53" cm="1">
        <f t="array" aca="1" ref="CD189" ca="1">CA189*CELL("contents",$Q189)</f>
        <v>0</v>
      </c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>
        <f t="shared" si="228"/>
        <v>0</v>
      </c>
      <c r="CR189" s="51">
        <f t="shared" si="229"/>
        <v>0</v>
      </c>
      <c r="CS189" s="53">
        <f>IF($G189="Labor Hours",CE189*$K189*(1+$M189)*$ES189,CE189)</f>
        <v>0</v>
      </c>
      <c r="CT189" s="53">
        <f>IF($G189="Labor Hours",CF189*$K189*(1+$M189)*$ES189,CF189)</f>
        <v>0</v>
      </c>
      <c r="CU189" s="53">
        <f>IF($G189="Labor Hours",CG189*$K189*(1+$M189)*$ES189,CG189)</f>
        <v>0</v>
      </c>
      <c r="CV189" s="53">
        <f>IF($G189="Labor Hours",CH189*$K189*(1+$M189)*$ES189,CH189)</f>
        <v>0</v>
      </c>
      <c r="CW189" s="53">
        <f>IF($G189="Labor Hours",CI189*$K189*(1+$M189)*$ES189,CI189)</f>
        <v>0</v>
      </c>
      <c r="CX189" s="53">
        <f>IF($G189="Labor Hours",CJ189*$K189*(1+$M189)*$ES189,CJ189)</f>
        <v>0</v>
      </c>
      <c r="CY189" s="53">
        <f>IF($G189="Labor Hours",CK189*$K189*(1+$M189)*$ES189,CK189)</f>
        <v>0</v>
      </c>
      <c r="CZ189" s="53">
        <f>IF($G189="Labor Hours",CL189*$K189*(1+$M189)*$ES189,CL189)</f>
        <v>0</v>
      </c>
      <c r="DA189" s="53">
        <f>IF($G189="Labor Hours",CM189*$K189*(1+$M189)*$ES189,CM189)</f>
        <v>0</v>
      </c>
      <c r="DB189" s="53">
        <f>IF($G189="Labor Hours",CN189*$K189*(1+$M189)*$ES189,CN189)</f>
        <v>0</v>
      </c>
      <c r="DC189" s="53">
        <f>IF($G189="Labor Hours",CO189*$K189*(1+$M189)*$ES189,CO189)</f>
        <v>0</v>
      </c>
      <c r="DD189" s="53">
        <f>IF($G189="Labor Hours",CP189*$K189*(1+$M189)*$ES189,CP189)</f>
        <v>0</v>
      </c>
      <c r="DE189" s="10">
        <f t="shared" si="230"/>
        <v>0</v>
      </c>
      <c r="DF189" s="54">
        <f t="shared" si="231"/>
        <v>0</v>
      </c>
      <c r="DG189" s="10">
        <f t="shared" si="232"/>
        <v>0</v>
      </c>
      <c r="DH189" s="53" cm="1">
        <f t="array" aca="1" ref="DH189" ca="1">DE189*CELL("contents",$Q189)</f>
        <v>0</v>
      </c>
      <c r="DI189" s="53" cm="1">
        <f t="array" aca="1" ref="DI189" ca="1">DF189*CELL("contents",$Q189)</f>
        <v>0</v>
      </c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>
        <f t="shared" si="233"/>
        <v>0</v>
      </c>
      <c r="DW189" s="51">
        <f t="shared" si="234"/>
        <v>0</v>
      </c>
      <c r="DX189" s="53">
        <f>IF($G189="Labor Hours",DJ189*$K189*(1+$M189)*$ET189,DJ189)</f>
        <v>0</v>
      </c>
      <c r="DY189" s="53">
        <f>IF($G189="Labor Hours",DK189*$K189*(1+$M189)*$ET189,DK189)</f>
        <v>0</v>
      </c>
      <c r="DZ189" s="53">
        <f>IF($G189="Labor Hours",DL189*$K189*(1+$M189)*$ET189,DL189)</f>
        <v>0</v>
      </c>
      <c r="EA189" s="53">
        <f>IF($G189="Labor Hours",DM189*$K189*(1+$M189)*$ET189,DM189)</f>
        <v>0</v>
      </c>
      <c r="EB189" s="53">
        <f>IF($G189="Labor Hours",DN189*$K189*(1+$M189)*$ET189,DN189)</f>
        <v>0</v>
      </c>
      <c r="EC189" s="53">
        <f>IF($G189="Labor Hours",DO189*$K189*(1+$M189)*$ET189,DO189)</f>
        <v>0</v>
      </c>
      <c r="ED189" s="53">
        <f>IF($G189="Labor Hours",DP189*$K189*(1+$M189)*$ET189,DP189)</f>
        <v>0</v>
      </c>
      <c r="EE189" s="53">
        <f>IF($G189="Labor Hours",DQ189*$K189*(1+$M189)*$ET189,DQ189)</f>
        <v>0</v>
      </c>
      <c r="EF189" s="53">
        <f>IF($G189="Labor Hours",DR189*$K189*(1+$M189)*$ET189,DR189)</f>
        <v>0</v>
      </c>
      <c r="EG189" s="53">
        <f>IF($G189="Labor Hours",DS189*$K189*(1+$M189)*$ET189,DS189)</f>
        <v>0</v>
      </c>
      <c r="EH189" s="53">
        <f>IF($G189="Labor Hours",DT189*$K189*(1+$M189)*$ET189,DT189)</f>
        <v>0</v>
      </c>
      <c r="EI189" s="53">
        <f>IF($G189="Labor Hours",DU189*$K189*(1+$M189)*$ET189,DU189)</f>
        <v>0</v>
      </c>
      <c r="EJ189" s="10">
        <f t="shared" si="235"/>
        <v>0</v>
      </c>
      <c r="EK189" s="54">
        <f t="shared" si="236"/>
        <v>0</v>
      </c>
      <c r="EL189" s="10">
        <f t="shared" si="237"/>
        <v>0</v>
      </c>
      <c r="EM189" s="53" cm="1">
        <f t="array" aca="1" ref="EM189" ca="1">EJ189*CELL("contents",$Q189)</f>
        <v>0</v>
      </c>
      <c r="EN189" s="53" cm="1">
        <f t="array" aca="1" ref="EN189" ca="1">EK189*CELL("contents",$Q189)</f>
        <v>0</v>
      </c>
      <c r="EO189" s="11">
        <f>AW189+CB189+DG189+EL189</f>
        <v>1439.9779050000002</v>
      </c>
      <c r="EP189" s="2">
        <v>1</v>
      </c>
      <c r="EQ189" s="2">
        <f t="shared" ref="EQ189:ET189" si="282">EP189*1.0215</f>
        <v>1.0215000000000001</v>
      </c>
      <c r="ER189" s="2">
        <f t="shared" si="282"/>
        <v>1.0434622500000001</v>
      </c>
      <c r="ES189" s="2">
        <f t="shared" si="282"/>
        <v>1.0658966883750003</v>
      </c>
      <c r="ET189" s="2">
        <f t="shared" si="282"/>
        <v>1.0888134671750629</v>
      </c>
      <c r="EU189" s="53">
        <f>IF($G189="Labor Hours",$K189*$AG189*EQ189,0)</f>
        <v>0</v>
      </c>
      <c r="EV189" s="53">
        <f>IF($G189="Labor Hours",$K189*BL189*ER189,0)</f>
        <v>1439.9779050000002</v>
      </c>
      <c r="EW189" s="69">
        <f>IF($G189="Labor Hours",$K189*$CQ189*ES189,0)</f>
        <v>0</v>
      </c>
      <c r="EX189" s="69">
        <f>IF($G189="Labor Hours",$K189*$DV189*ET189,0)</f>
        <v>0</v>
      </c>
      <c r="EY189" s="9">
        <f t="shared" si="240"/>
        <v>0</v>
      </c>
      <c r="EZ189" s="9">
        <f t="shared" si="217"/>
        <v>0</v>
      </c>
      <c r="FA189" s="9">
        <f t="shared" si="218"/>
        <v>0</v>
      </c>
      <c r="FB189" s="9">
        <f t="shared" si="219"/>
        <v>0</v>
      </c>
      <c r="FC189" t="s">
        <v>1541</v>
      </c>
    </row>
    <row r="190" spans="1:159" ht="25.5" x14ac:dyDescent="0.25">
      <c r="A190" s="2">
        <v>1.2</v>
      </c>
      <c r="B190" s="2" t="s">
        <v>539</v>
      </c>
      <c r="C190" s="4" t="s">
        <v>157</v>
      </c>
      <c r="D190" s="2" t="s">
        <v>540</v>
      </c>
      <c r="E190" s="21" t="s">
        <v>541</v>
      </c>
      <c r="F190" s="2"/>
      <c r="G190" s="4" t="s">
        <v>151</v>
      </c>
      <c r="H190" s="6" t="s">
        <v>163</v>
      </c>
      <c r="I190" s="4" t="s">
        <v>348</v>
      </c>
      <c r="J190" s="7" t="s">
        <v>154</v>
      </c>
      <c r="K190" s="75">
        <v>115</v>
      </c>
      <c r="L190" s="82">
        <v>115</v>
      </c>
      <c r="M190" s="57">
        <v>0</v>
      </c>
      <c r="N190" s="86">
        <v>0</v>
      </c>
      <c r="O190" s="6" t="s">
        <v>155</v>
      </c>
      <c r="P190" s="2" t="s">
        <v>352</v>
      </c>
      <c r="Q190" s="216">
        <f>VLOOKUP(P190,Contingencies!$A$2:$D$7,4,FALSE)</f>
        <v>0.2</v>
      </c>
      <c r="R190" s="53">
        <f>Q190*EO190</f>
        <v>281.93400000000003</v>
      </c>
      <c r="S190" s="67">
        <f t="shared" si="201"/>
        <v>0</v>
      </c>
      <c r="T190" s="4"/>
      <c r="U190" s="29"/>
      <c r="V190" s="29"/>
      <c r="W190" s="2"/>
      <c r="X190" s="2"/>
      <c r="Y190" s="2"/>
      <c r="Z190" s="2"/>
      <c r="AA190" s="2"/>
      <c r="AB190" s="24"/>
      <c r="AC190" s="2"/>
      <c r="AD190" s="37">
        <v>12</v>
      </c>
      <c r="AE190" s="4"/>
      <c r="AF190" s="2"/>
      <c r="AG190" s="2">
        <f>IF(G190="Labor Hours",SUM(U190:AF190),0)</f>
        <v>12</v>
      </c>
      <c r="AH190" s="51">
        <f t="shared" si="220"/>
        <v>0.08</v>
      </c>
      <c r="AI190" s="53">
        <f>IF($G190="Labor Hours",U190*$K190*(1+$M190)*$EQ190,U190)</f>
        <v>0</v>
      </c>
      <c r="AJ190" s="53">
        <f>IF($G190="Labor Hours",V190*$K190*(1+$M190)*$EQ190,V190)</f>
        <v>0</v>
      </c>
      <c r="AK190" s="53">
        <f>IF($G190="Labor Hours",W190*$K190*(1+$M190)*$EQ190,W190)</f>
        <v>0</v>
      </c>
      <c r="AL190" s="53">
        <f>IF($G190="Labor Hours",X190*$K190*(1+$M190)*$EQ190,X190)</f>
        <v>0</v>
      </c>
      <c r="AM190" s="53">
        <f>IF($G190="Labor Hours",Y190*$K190*(1+$M190)*$EQ190,Y190)</f>
        <v>0</v>
      </c>
      <c r="AN190" s="53">
        <f>IF($G190="Labor Hours",Z190*$K190*(1+$M190)*$EQ190,Z190)</f>
        <v>0</v>
      </c>
      <c r="AO190" s="53">
        <f>IF($G190="Labor Hours",AA190*$K190*(1+$M190)*$EQ190,AA190)</f>
        <v>0</v>
      </c>
      <c r="AP190" s="53">
        <f>IF($G190="Labor Hours",AB190*$K190*(1+$M190)*$EQ190,AB190)</f>
        <v>0</v>
      </c>
      <c r="AQ190" s="53">
        <f>IF($G190="Labor Hours",AC190*$K190*(1+$M190)*$EQ190,AC190)</f>
        <v>0</v>
      </c>
      <c r="AR190" s="53">
        <f>IF($G190="Labor Hours",AD190*$K190*(1+$M190)*$EQ190,AD190)</f>
        <v>1409.67</v>
      </c>
      <c r="AS190" s="53">
        <f>IF($G190="Labor Hours",AE190*$K190*(1+$M190)*$EQ190,AE190)</f>
        <v>0</v>
      </c>
      <c r="AT190" s="53">
        <f>IF($G190="Labor Hours",AF190*$K190*(1+$M190)*$EQ190,AF190)</f>
        <v>0</v>
      </c>
      <c r="AU190" s="10">
        <f t="shared" si="221"/>
        <v>1409.67</v>
      </c>
      <c r="AV190" s="54">
        <f>IF(G190="CapEx",0,AU190*N190)</f>
        <v>0</v>
      </c>
      <c r="AW190" s="10">
        <f t="shared" si="222"/>
        <v>1409.67</v>
      </c>
      <c r="AX190" s="53" cm="1">
        <f t="array" aca="1" ref="AX190" ca="1">AU190*CELL("contents",$Q190)</f>
        <v>281.93400000000003</v>
      </c>
      <c r="AY190" s="53" cm="1">
        <f t="array" aca="1" ref="AY190" ca="1">AV190*CELL("contents",$Q190)</f>
        <v>0</v>
      </c>
      <c r="AZ190" s="2"/>
      <c r="BA190" s="2"/>
      <c r="BB190" s="2"/>
      <c r="BC190" s="2"/>
      <c r="BD190" s="2"/>
      <c r="BE190" s="2"/>
      <c r="BF190" s="38"/>
      <c r="BG190" s="2"/>
      <c r="BH190" s="2"/>
      <c r="BI190" s="2"/>
      <c r="BJ190" s="2"/>
      <c r="BK190" s="2"/>
      <c r="BL190" s="2">
        <f t="shared" si="223"/>
        <v>0</v>
      </c>
      <c r="BM190" s="51">
        <f t="shared" si="224"/>
        <v>0</v>
      </c>
      <c r="BN190" s="53">
        <f>IF($G190="Labor Hours",AZ190*$K190*(1+$M190)*$ER190,AZ190)</f>
        <v>0</v>
      </c>
      <c r="BO190" s="53">
        <f>IF($G190="Labor Hours",BA190*$K190*(1+$M190)*$ER190,BA190)</f>
        <v>0</v>
      </c>
      <c r="BP190" s="53">
        <f>IF($G190="Labor Hours",BB190*$K190*(1+$M190)*$ER190,BB190)</f>
        <v>0</v>
      </c>
      <c r="BQ190" s="53">
        <f>IF($G190="Labor Hours",BC190*$K190*(1+$M190)*$ER190,BC190)</f>
        <v>0</v>
      </c>
      <c r="BR190" s="53">
        <f>IF($G190="Labor Hours",BD190*$K190*(1+$M190)*$ER190,BD190)</f>
        <v>0</v>
      </c>
      <c r="BS190" s="53">
        <f>IF($G190="Labor Hours",BE190*$K190*(1+$M190)*$ER190,BE190)</f>
        <v>0</v>
      </c>
      <c r="BT190" s="53">
        <f>IF($G190="Labor Hours",BF190*$K190*(1+$M190)*$ER190,BF190)</f>
        <v>0</v>
      </c>
      <c r="BU190" s="53">
        <f>IF($G190="Labor Hours",BG190*$K190*(1+$M190)*$ER190,BG190)</f>
        <v>0</v>
      </c>
      <c r="BV190" s="53">
        <f>IF($G190="Labor Hours",BH190*$K190*(1+$M190)*$ER190,BH190)</f>
        <v>0</v>
      </c>
      <c r="BW190" s="53">
        <f>IF($G190="Labor Hours",BI190*$K190*(1+$M190)*$ER190,BI190)</f>
        <v>0</v>
      </c>
      <c r="BX190" s="53">
        <f>IF($G190="Labor Hours",BJ190*$K190*(1+$M190)*$ER190,BJ190)</f>
        <v>0</v>
      </c>
      <c r="BY190" s="53">
        <f>IF($G190="Labor Hours",BK190*$K190*(1+$M190)*$ER190,BK190)</f>
        <v>0</v>
      </c>
      <c r="BZ190" s="10">
        <f t="shared" si="225"/>
        <v>0</v>
      </c>
      <c r="CA190" s="54">
        <f t="shared" si="226"/>
        <v>0</v>
      </c>
      <c r="CB190" s="10">
        <f t="shared" si="227"/>
        <v>0</v>
      </c>
      <c r="CC190" s="53" cm="1">
        <f t="array" aca="1" ref="CC190" ca="1">BZ190*CELL("contents",$Q190)</f>
        <v>0</v>
      </c>
      <c r="CD190" s="53" cm="1">
        <f t="array" aca="1" ref="CD190" ca="1">CA190*CELL("contents",$Q190)</f>
        <v>0</v>
      </c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>
        <f t="shared" si="228"/>
        <v>0</v>
      </c>
      <c r="CR190" s="51">
        <f t="shared" si="229"/>
        <v>0</v>
      </c>
      <c r="CS190" s="53">
        <f>IF($G190="Labor Hours",CE190*$K190*(1+$M190)*$ES190,CE190)</f>
        <v>0</v>
      </c>
      <c r="CT190" s="53">
        <f>IF($G190="Labor Hours",CF190*$K190*(1+$M190)*$ES190,CF190)</f>
        <v>0</v>
      </c>
      <c r="CU190" s="53">
        <f>IF($G190="Labor Hours",CG190*$K190*(1+$M190)*$ES190,CG190)</f>
        <v>0</v>
      </c>
      <c r="CV190" s="53">
        <f>IF($G190="Labor Hours",CH190*$K190*(1+$M190)*$ES190,CH190)</f>
        <v>0</v>
      </c>
      <c r="CW190" s="53">
        <f>IF($G190="Labor Hours",CI190*$K190*(1+$M190)*$ES190,CI190)</f>
        <v>0</v>
      </c>
      <c r="CX190" s="53">
        <f>IF($G190="Labor Hours",CJ190*$K190*(1+$M190)*$ES190,CJ190)</f>
        <v>0</v>
      </c>
      <c r="CY190" s="53">
        <f>IF($G190="Labor Hours",CK190*$K190*(1+$M190)*$ES190,CK190)</f>
        <v>0</v>
      </c>
      <c r="CZ190" s="53">
        <f>IF($G190="Labor Hours",CL190*$K190*(1+$M190)*$ES190,CL190)</f>
        <v>0</v>
      </c>
      <c r="DA190" s="53">
        <f>IF($G190="Labor Hours",CM190*$K190*(1+$M190)*$ES190,CM190)</f>
        <v>0</v>
      </c>
      <c r="DB190" s="53">
        <f>IF($G190="Labor Hours",CN190*$K190*(1+$M190)*$ES190,CN190)</f>
        <v>0</v>
      </c>
      <c r="DC190" s="53">
        <f>IF($G190="Labor Hours",CO190*$K190*(1+$M190)*$ES190,CO190)</f>
        <v>0</v>
      </c>
      <c r="DD190" s="53">
        <f>IF($G190="Labor Hours",CP190*$K190*(1+$M190)*$ES190,CP190)</f>
        <v>0</v>
      </c>
      <c r="DE190" s="10">
        <f t="shared" si="230"/>
        <v>0</v>
      </c>
      <c r="DF190" s="54">
        <f t="shared" si="231"/>
        <v>0</v>
      </c>
      <c r="DG190" s="10">
        <f t="shared" si="232"/>
        <v>0</v>
      </c>
      <c r="DH190" s="53" cm="1">
        <f t="array" aca="1" ref="DH190" ca="1">DE190*CELL("contents",$Q190)</f>
        <v>0</v>
      </c>
      <c r="DI190" s="53" cm="1">
        <f t="array" aca="1" ref="DI190" ca="1">DF190*CELL("contents",$Q190)</f>
        <v>0</v>
      </c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>
        <f t="shared" si="233"/>
        <v>0</v>
      </c>
      <c r="DW190" s="51">
        <f t="shared" si="234"/>
        <v>0</v>
      </c>
      <c r="DX190" s="53">
        <f>IF($G190="Labor Hours",DJ190*$K190*(1+$M190)*$ET190,DJ190)</f>
        <v>0</v>
      </c>
      <c r="DY190" s="53">
        <f>IF($G190="Labor Hours",DK190*$K190*(1+$M190)*$ET190,DK190)</f>
        <v>0</v>
      </c>
      <c r="DZ190" s="53">
        <f>IF($G190="Labor Hours",DL190*$K190*(1+$M190)*$ET190,DL190)</f>
        <v>0</v>
      </c>
      <c r="EA190" s="53">
        <f>IF($G190="Labor Hours",DM190*$K190*(1+$M190)*$ET190,DM190)</f>
        <v>0</v>
      </c>
      <c r="EB190" s="53">
        <f>IF($G190="Labor Hours",DN190*$K190*(1+$M190)*$ET190,DN190)</f>
        <v>0</v>
      </c>
      <c r="EC190" s="53">
        <f>IF($G190="Labor Hours",DO190*$K190*(1+$M190)*$ET190,DO190)</f>
        <v>0</v>
      </c>
      <c r="ED190" s="53">
        <f>IF($G190="Labor Hours",DP190*$K190*(1+$M190)*$ET190,DP190)</f>
        <v>0</v>
      </c>
      <c r="EE190" s="53">
        <f>IF($G190="Labor Hours",DQ190*$K190*(1+$M190)*$ET190,DQ190)</f>
        <v>0</v>
      </c>
      <c r="EF190" s="53">
        <f>IF($G190="Labor Hours",DR190*$K190*(1+$M190)*$ET190,DR190)</f>
        <v>0</v>
      </c>
      <c r="EG190" s="53">
        <f>IF($G190="Labor Hours",DS190*$K190*(1+$M190)*$ET190,DS190)</f>
        <v>0</v>
      </c>
      <c r="EH190" s="53">
        <f>IF($G190="Labor Hours",DT190*$K190*(1+$M190)*$ET190,DT190)</f>
        <v>0</v>
      </c>
      <c r="EI190" s="53">
        <f>IF($G190="Labor Hours",DU190*$K190*(1+$M190)*$ET190,DU190)</f>
        <v>0</v>
      </c>
      <c r="EJ190" s="10">
        <f t="shared" si="235"/>
        <v>0</v>
      </c>
      <c r="EK190" s="54">
        <f t="shared" si="236"/>
        <v>0</v>
      </c>
      <c r="EL190" s="10">
        <f t="shared" si="237"/>
        <v>0</v>
      </c>
      <c r="EM190" s="53" cm="1">
        <f t="array" aca="1" ref="EM190" ca="1">EJ190*CELL("contents",$Q190)</f>
        <v>0</v>
      </c>
      <c r="EN190" s="53" cm="1">
        <f t="array" aca="1" ref="EN190" ca="1">EK190*CELL("contents",$Q190)</f>
        <v>0</v>
      </c>
      <c r="EO190" s="11">
        <f>AW190+CB190+DG190+EL190</f>
        <v>1409.67</v>
      </c>
      <c r="EP190" s="2">
        <v>1</v>
      </c>
      <c r="EQ190" s="2">
        <f t="shared" ref="EQ190:ET190" si="283">EP190*1.0215</f>
        <v>1.0215000000000001</v>
      </c>
      <c r="ER190" s="2">
        <f t="shared" si="283"/>
        <v>1.0434622500000001</v>
      </c>
      <c r="ES190" s="2">
        <f t="shared" si="283"/>
        <v>1.0658966883750003</v>
      </c>
      <c r="ET190" s="2">
        <f t="shared" si="283"/>
        <v>1.0888134671750629</v>
      </c>
      <c r="EU190" s="53">
        <f>IF($G190="Labor Hours",$K190*$AG190*EQ190,0)</f>
        <v>1409.67</v>
      </c>
      <c r="EV190" s="53">
        <f>IF($G190="Labor Hours",$K190*BL190*ER190,0)</f>
        <v>0</v>
      </c>
      <c r="EW190" s="69">
        <f>IF($G190="Labor Hours",$K190*$CQ190*ES190,0)</f>
        <v>0</v>
      </c>
      <c r="EX190" s="69">
        <f>IF($G190="Labor Hours",$K190*$DV190*ET190,0)</f>
        <v>0</v>
      </c>
      <c r="EY190" s="9">
        <f t="shared" si="240"/>
        <v>0</v>
      </c>
      <c r="EZ190" s="9">
        <f t="shared" si="217"/>
        <v>0</v>
      </c>
      <c r="FA190" s="9">
        <f t="shared" si="218"/>
        <v>0</v>
      </c>
      <c r="FB190" s="9">
        <f t="shared" si="219"/>
        <v>0</v>
      </c>
      <c r="FC190" t="s">
        <v>1541</v>
      </c>
    </row>
    <row r="191" spans="1:159" ht="25.5" x14ac:dyDescent="0.25">
      <c r="A191" s="2">
        <v>1.2</v>
      </c>
      <c r="B191" s="2" t="s">
        <v>542</v>
      </c>
      <c r="C191" s="4" t="s">
        <v>157</v>
      </c>
      <c r="D191" s="2" t="s">
        <v>543</v>
      </c>
      <c r="E191" s="21" t="s">
        <v>544</v>
      </c>
      <c r="F191" s="2"/>
      <c r="G191" s="4" t="s">
        <v>151</v>
      </c>
      <c r="H191" s="6" t="s">
        <v>163</v>
      </c>
      <c r="I191" s="4" t="s">
        <v>348</v>
      </c>
      <c r="J191" s="7" t="s">
        <v>154</v>
      </c>
      <c r="K191" s="75">
        <v>115</v>
      </c>
      <c r="L191" s="82">
        <v>115</v>
      </c>
      <c r="M191" s="57">
        <v>0</v>
      </c>
      <c r="N191" s="86">
        <v>0</v>
      </c>
      <c r="O191" s="6" t="s">
        <v>155</v>
      </c>
      <c r="P191" s="2" t="s">
        <v>352</v>
      </c>
      <c r="Q191" s="216">
        <f>VLOOKUP(P191,Contingencies!$A$2:$D$7,4,FALSE)</f>
        <v>0.2</v>
      </c>
      <c r="R191" s="53">
        <f>Q191*EO191</f>
        <v>287.99558100000007</v>
      </c>
      <c r="S191" s="67">
        <f t="shared" si="201"/>
        <v>0</v>
      </c>
      <c r="T191" s="4"/>
      <c r="U191" s="29"/>
      <c r="V191" s="29"/>
      <c r="W191" s="2"/>
      <c r="X191" s="2"/>
      <c r="Y191" s="2"/>
      <c r="Z191" s="2"/>
      <c r="AA191" s="38"/>
      <c r="AB191" s="24"/>
      <c r="AC191" s="2"/>
      <c r="AD191" s="2"/>
      <c r="AE191" s="2"/>
      <c r="AF191" s="2"/>
      <c r="AG191" s="2">
        <f>IF(G191="Labor Hours",SUM(U191:AF191),0)</f>
        <v>0</v>
      </c>
      <c r="AH191" s="51">
        <f t="shared" si="220"/>
        <v>0</v>
      </c>
      <c r="AI191" s="53">
        <f>IF($G191="Labor Hours",U191*$K191*(1+$M191)*$EQ191,U191)</f>
        <v>0</v>
      </c>
      <c r="AJ191" s="53">
        <f>IF($G191="Labor Hours",V191*$K191*(1+$M191)*$EQ191,V191)</f>
        <v>0</v>
      </c>
      <c r="AK191" s="53">
        <f>IF($G191="Labor Hours",W191*$K191*(1+$M191)*$EQ191,W191)</f>
        <v>0</v>
      </c>
      <c r="AL191" s="53">
        <f>IF($G191="Labor Hours",X191*$K191*(1+$M191)*$EQ191,X191)</f>
        <v>0</v>
      </c>
      <c r="AM191" s="53">
        <f>IF($G191="Labor Hours",Y191*$K191*(1+$M191)*$EQ191,Y191)</f>
        <v>0</v>
      </c>
      <c r="AN191" s="53">
        <f>IF($G191="Labor Hours",Z191*$K191*(1+$M191)*$EQ191,Z191)</f>
        <v>0</v>
      </c>
      <c r="AO191" s="53">
        <f>IF($G191="Labor Hours",AA191*$K191*(1+$M191)*$EQ191,AA191)</f>
        <v>0</v>
      </c>
      <c r="AP191" s="53">
        <f>IF($G191="Labor Hours",AB191*$K191*(1+$M191)*$EQ191,AB191)</f>
        <v>0</v>
      </c>
      <c r="AQ191" s="53">
        <f>IF($G191="Labor Hours",AC191*$K191*(1+$M191)*$EQ191,AC191)</f>
        <v>0</v>
      </c>
      <c r="AR191" s="53">
        <f>IF($G191="Labor Hours",AD191*$K191*(1+$M191)*$EQ191,AD191)</f>
        <v>0</v>
      </c>
      <c r="AS191" s="53">
        <f>IF($G191="Labor Hours",AE191*$K191*(1+$M191)*$EQ191,AE191)</f>
        <v>0</v>
      </c>
      <c r="AT191" s="53">
        <f>IF($G191="Labor Hours",AF191*$K191*(1+$M191)*$EQ191,AF191)</f>
        <v>0</v>
      </c>
      <c r="AU191" s="10">
        <f t="shared" si="221"/>
        <v>0</v>
      </c>
      <c r="AV191" s="54">
        <f>IF(G191="CapEx",0,AU191*N191)</f>
        <v>0</v>
      </c>
      <c r="AW191" s="10">
        <f t="shared" si="222"/>
        <v>0</v>
      </c>
      <c r="AX191" s="53" cm="1">
        <f t="array" aca="1" ref="AX191" ca="1">AU191*CELL("contents",$Q191)</f>
        <v>0</v>
      </c>
      <c r="AY191" s="53" cm="1">
        <f t="array" aca="1" ref="AY191" ca="1">AV191*CELL("contents",$Q191)</f>
        <v>0</v>
      </c>
      <c r="AZ191" s="2"/>
      <c r="BA191" s="2"/>
      <c r="BB191" s="2"/>
      <c r="BC191" s="2"/>
      <c r="BD191" s="2"/>
      <c r="BE191" s="2"/>
      <c r="BF191" s="2"/>
      <c r="BG191" s="2"/>
      <c r="BH191" s="2"/>
      <c r="BI191" s="37">
        <v>12</v>
      </c>
      <c r="BJ191" s="4"/>
      <c r="BK191" s="2"/>
      <c r="BL191" s="2">
        <f t="shared" si="223"/>
        <v>12</v>
      </c>
      <c r="BM191" s="51">
        <f t="shared" si="224"/>
        <v>0.08</v>
      </c>
      <c r="BN191" s="53">
        <f>IF($G191="Labor Hours",AZ191*$K191*(1+$M191)*$ER191,AZ191)</f>
        <v>0</v>
      </c>
      <c r="BO191" s="53">
        <f>IF($G191="Labor Hours",BA191*$K191*(1+$M191)*$ER191,BA191)</f>
        <v>0</v>
      </c>
      <c r="BP191" s="53">
        <f>IF($G191="Labor Hours",BB191*$K191*(1+$M191)*$ER191,BB191)</f>
        <v>0</v>
      </c>
      <c r="BQ191" s="53">
        <f>IF($G191="Labor Hours",BC191*$K191*(1+$M191)*$ER191,BC191)</f>
        <v>0</v>
      </c>
      <c r="BR191" s="53">
        <f>IF($G191="Labor Hours",BD191*$K191*(1+$M191)*$ER191,BD191)</f>
        <v>0</v>
      </c>
      <c r="BS191" s="53">
        <f>IF($G191="Labor Hours",BE191*$K191*(1+$M191)*$ER191,BE191)</f>
        <v>0</v>
      </c>
      <c r="BT191" s="53">
        <f>IF($G191="Labor Hours",BF191*$K191*(1+$M191)*$ER191,BF191)</f>
        <v>0</v>
      </c>
      <c r="BU191" s="53">
        <f>IF($G191="Labor Hours",BG191*$K191*(1+$M191)*$ER191,BG191)</f>
        <v>0</v>
      </c>
      <c r="BV191" s="53">
        <f>IF($G191="Labor Hours",BH191*$K191*(1+$M191)*$ER191,BH191)</f>
        <v>0</v>
      </c>
      <c r="BW191" s="53">
        <f>IF($G191="Labor Hours",BI191*$K191*(1+$M191)*$ER191,BI191)</f>
        <v>1439.9779050000002</v>
      </c>
      <c r="BX191" s="53">
        <f>IF($G191="Labor Hours",BJ191*$K191*(1+$M191)*$ER191,BJ191)</f>
        <v>0</v>
      </c>
      <c r="BY191" s="53">
        <f>IF($G191="Labor Hours",BK191*$K191*(1+$M191)*$ER191,BK191)</f>
        <v>0</v>
      </c>
      <c r="BZ191" s="10">
        <f t="shared" si="225"/>
        <v>1439.9779050000002</v>
      </c>
      <c r="CA191" s="54">
        <f t="shared" si="226"/>
        <v>0</v>
      </c>
      <c r="CB191" s="10">
        <f t="shared" si="227"/>
        <v>1439.9779050000002</v>
      </c>
      <c r="CC191" s="53" cm="1">
        <f t="array" aca="1" ref="CC191" ca="1">BZ191*CELL("contents",$Q191)</f>
        <v>287.99558100000007</v>
      </c>
      <c r="CD191" s="53" cm="1">
        <f t="array" aca="1" ref="CD191" ca="1">CA191*CELL("contents",$Q191)</f>
        <v>0</v>
      </c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>
        <f t="shared" si="228"/>
        <v>0</v>
      </c>
      <c r="CR191" s="51">
        <f t="shared" si="229"/>
        <v>0</v>
      </c>
      <c r="CS191" s="53">
        <f>IF($G191="Labor Hours",CE191*$K191*(1+$M191)*$ES191,CE191)</f>
        <v>0</v>
      </c>
      <c r="CT191" s="53">
        <f>IF($G191="Labor Hours",CF191*$K191*(1+$M191)*$ES191,CF191)</f>
        <v>0</v>
      </c>
      <c r="CU191" s="53">
        <f>IF($G191="Labor Hours",CG191*$K191*(1+$M191)*$ES191,CG191)</f>
        <v>0</v>
      </c>
      <c r="CV191" s="53">
        <f>IF($G191="Labor Hours",CH191*$K191*(1+$M191)*$ES191,CH191)</f>
        <v>0</v>
      </c>
      <c r="CW191" s="53">
        <f>IF($G191="Labor Hours",CI191*$K191*(1+$M191)*$ES191,CI191)</f>
        <v>0</v>
      </c>
      <c r="CX191" s="53">
        <f>IF($G191="Labor Hours",CJ191*$K191*(1+$M191)*$ES191,CJ191)</f>
        <v>0</v>
      </c>
      <c r="CY191" s="53">
        <f>IF($G191="Labor Hours",CK191*$K191*(1+$M191)*$ES191,CK191)</f>
        <v>0</v>
      </c>
      <c r="CZ191" s="53">
        <f>IF($G191="Labor Hours",CL191*$K191*(1+$M191)*$ES191,CL191)</f>
        <v>0</v>
      </c>
      <c r="DA191" s="53">
        <f>IF($G191="Labor Hours",CM191*$K191*(1+$M191)*$ES191,CM191)</f>
        <v>0</v>
      </c>
      <c r="DB191" s="53">
        <f>IF($G191="Labor Hours",CN191*$K191*(1+$M191)*$ES191,CN191)</f>
        <v>0</v>
      </c>
      <c r="DC191" s="53">
        <f>IF($G191="Labor Hours",CO191*$K191*(1+$M191)*$ES191,CO191)</f>
        <v>0</v>
      </c>
      <c r="DD191" s="53">
        <f>IF($G191="Labor Hours",CP191*$K191*(1+$M191)*$ES191,CP191)</f>
        <v>0</v>
      </c>
      <c r="DE191" s="10">
        <f t="shared" si="230"/>
        <v>0</v>
      </c>
      <c r="DF191" s="54">
        <f t="shared" si="231"/>
        <v>0</v>
      </c>
      <c r="DG191" s="10">
        <f t="shared" si="232"/>
        <v>0</v>
      </c>
      <c r="DH191" s="53" cm="1">
        <f t="array" aca="1" ref="DH191" ca="1">DE191*CELL("contents",$Q191)</f>
        <v>0</v>
      </c>
      <c r="DI191" s="53" cm="1">
        <f t="array" aca="1" ref="DI191" ca="1">DF191*CELL("contents",$Q191)</f>
        <v>0</v>
      </c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>
        <f t="shared" si="233"/>
        <v>0</v>
      </c>
      <c r="DW191" s="51">
        <f t="shared" si="234"/>
        <v>0</v>
      </c>
      <c r="DX191" s="53">
        <f>IF($G191="Labor Hours",DJ191*$K191*(1+$M191)*$ET191,DJ191)</f>
        <v>0</v>
      </c>
      <c r="DY191" s="53">
        <f>IF($G191="Labor Hours",DK191*$K191*(1+$M191)*$ET191,DK191)</f>
        <v>0</v>
      </c>
      <c r="DZ191" s="53">
        <f>IF($G191="Labor Hours",DL191*$K191*(1+$M191)*$ET191,DL191)</f>
        <v>0</v>
      </c>
      <c r="EA191" s="53">
        <f>IF($G191="Labor Hours",DM191*$K191*(1+$M191)*$ET191,DM191)</f>
        <v>0</v>
      </c>
      <c r="EB191" s="53">
        <f>IF($G191="Labor Hours",DN191*$K191*(1+$M191)*$ET191,DN191)</f>
        <v>0</v>
      </c>
      <c r="EC191" s="53">
        <f>IF($G191="Labor Hours",DO191*$K191*(1+$M191)*$ET191,DO191)</f>
        <v>0</v>
      </c>
      <c r="ED191" s="53">
        <f>IF($G191="Labor Hours",DP191*$K191*(1+$M191)*$ET191,DP191)</f>
        <v>0</v>
      </c>
      <c r="EE191" s="53">
        <f>IF($G191="Labor Hours",DQ191*$K191*(1+$M191)*$ET191,DQ191)</f>
        <v>0</v>
      </c>
      <c r="EF191" s="53">
        <f>IF($G191="Labor Hours",DR191*$K191*(1+$M191)*$ET191,DR191)</f>
        <v>0</v>
      </c>
      <c r="EG191" s="53">
        <f>IF($G191="Labor Hours",DS191*$K191*(1+$M191)*$ET191,DS191)</f>
        <v>0</v>
      </c>
      <c r="EH191" s="53">
        <f>IF($G191="Labor Hours",DT191*$K191*(1+$M191)*$ET191,DT191)</f>
        <v>0</v>
      </c>
      <c r="EI191" s="53">
        <f>IF($G191="Labor Hours",DU191*$K191*(1+$M191)*$ET191,DU191)</f>
        <v>0</v>
      </c>
      <c r="EJ191" s="10">
        <f t="shared" si="235"/>
        <v>0</v>
      </c>
      <c r="EK191" s="54">
        <f t="shared" si="236"/>
        <v>0</v>
      </c>
      <c r="EL191" s="10">
        <f t="shared" si="237"/>
        <v>0</v>
      </c>
      <c r="EM191" s="53" cm="1">
        <f t="array" aca="1" ref="EM191" ca="1">EJ191*CELL("contents",$Q191)</f>
        <v>0</v>
      </c>
      <c r="EN191" s="53" cm="1">
        <f t="array" aca="1" ref="EN191" ca="1">EK191*CELL("contents",$Q191)</f>
        <v>0</v>
      </c>
      <c r="EO191" s="11">
        <f>AW191+CB191+DG191+EL191</f>
        <v>1439.9779050000002</v>
      </c>
      <c r="EP191" s="2">
        <v>1</v>
      </c>
      <c r="EQ191" s="2">
        <f t="shared" ref="EQ191:ET191" si="284">EP191*1.0215</f>
        <v>1.0215000000000001</v>
      </c>
      <c r="ER191" s="2">
        <f t="shared" si="284"/>
        <v>1.0434622500000001</v>
      </c>
      <c r="ES191" s="2">
        <f t="shared" si="284"/>
        <v>1.0658966883750003</v>
      </c>
      <c r="ET191" s="2">
        <f t="shared" si="284"/>
        <v>1.0888134671750629</v>
      </c>
      <c r="EU191" s="53">
        <f>IF($G191="Labor Hours",$K191*$AG191*EQ191,0)</f>
        <v>0</v>
      </c>
      <c r="EV191" s="53">
        <f>IF($G191="Labor Hours",$K191*BL191*ER191,0)</f>
        <v>1439.9779050000002</v>
      </c>
      <c r="EW191" s="69">
        <f>IF($G191="Labor Hours",$K191*$CQ191*ES191,0)</f>
        <v>0</v>
      </c>
      <c r="EX191" s="69">
        <f>IF($G191="Labor Hours",$K191*$DV191*ET191,0)</f>
        <v>0</v>
      </c>
      <c r="EY191" s="9">
        <f t="shared" si="240"/>
        <v>0</v>
      </c>
      <c r="EZ191" s="9">
        <f t="shared" si="217"/>
        <v>0</v>
      </c>
      <c r="FA191" s="9">
        <f t="shared" si="218"/>
        <v>0</v>
      </c>
      <c r="FB191" s="9">
        <f t="shared" si="219"/>
        <v>0</v>
      </c>
      <c r="FC191" t="s">
        <v>1541</v>
      </c>
    </row>
    <row r="192" spans="1:159" ht="25.5" x14ac:dyDescent="0.25">
      <c r="A192" s="2">
        <v>1.2</v>
      </c>
      <c r="B192" s="2" t="s">
        <v>545</v>
      </c>
      <c r="C192" s="4" t="s">
        <v>157</v>
      </c>
      <c r="D192" s="2" t="s">
        <v>546</v>
      </c>
      <c r="E192" s="21" t="s">
        <v>547</v>
      </c>
      <c r="F192" s="2"/>
      <c r="G192" s="4" t="s">
        <v>151</v>
      </c>
      <c r="H192" s="6" t="s">
        <v>163</v>
      </c>
      <c r="I192" s="4" t="s">
        <v>348</v>
      </c>
      <c r="J192" s="7" t="s">
        <v>154</v>
      </c>
      <c r="K192" s="75">
        <v>115</v>
      </c>
      <c r="L192" s="81">
        <v>115</v>
      </c>
      <c r="M192" s="56">
        <v>0</v>
      </c>
      <c r="N192" s="86">
        <v>0</v>
      </c>
      <c r="O192" s="6" t="s">
        <v>155</v>
      </c>
      <c r="P192" s="2" t="s">
        <v>352</v>
      </c>
      <c r="Q192" s="216">
        <f>VLOOKUP(P192,Contingencies!$A$2:$D$7,4,FALSE)</f>
        <v>0.2</v>
      </c>
      <c r="R192" s="53">
        <f>Q192*EO192</f>
        <v>187.95600000000002</v>
      </c>
      <c r="S192" s="67">
        <f t="shared" si="201"/>
        <v>0</v>
      </c>
      <c r="T192" s="4"/>
      <c r="U192" s="29"/>
      <c r="V192" s="29"/>
      <c r="W192" s="2"/>
      <c r="X192" s="2"/>
      <c r="Y192" s="2"/>
      <c r="Z192" s="2"/>
      <c r="AA192" s="2"/>
      <c r="AB192" s="24"/>
      <c r="AC192" s="2"/>
      <c r="AD192" s="2"/>
      <c r="AE192" s="37">
        <v>8</v>
      </c>
      <c r="AF192" s="4"/>
      <c r="AG192" s="2">
        <f>IF(G192="Labor Hours",SUM(U192:AF192),0)</f>
        <v>8</v>
      </c>
      <c r="AH192" s="51">
        <f t="shared" si="220"/>
        <v>5.333333333333333E-2</v>
      </c>
      <c r="AI192" s="53">
        <f>IF($G192="Labor Hours",U192*$K192*(1+$M192)*$EQ192,U192)</f>
        <v>0</v>
      </c>
      <c r="AJ192" s="53">
        <f>IF($G192="Labor Hours",V192*$K192*(1+$M192)*$EQ192,V192)</f>
        <v>0</v>
      </c>
      <c r="AK192" s="53">
        <f>IF($G192="Labor Hours",W192*$K192*(1+$M192)*$EQ192,W192)</f>
        <v>0</v>
      </c>
      <c r="AL192" s="53">
        <f>IF($G192="Labor Hours",X192*$K192*(1+$M192)*$EQ192,X192)</f>
        <v>0</v>
      </c>
      <c r="AM192" s="53">
        <f>IF($G192="Labor Hours",Y192*$K192*(1+$M192)*$EQ192,Y192)</f>
        <v>0</v>
      </c>
      <c r="AN192" s="53">
        <f>IF($G192="Labor Hours",Z192*$K192*(1+$M192)*$EQ192,Z192)</f>
        <v>0</v>
      </c>
      <c r="AO192" s="53">
        <f>IF($G192="Labor Hours",AA192*$K192*(1+$M192)*$EQ192,AA192)</f>
        <v>0</v>
      </c>
      <c r="AP192" s="53">
        <f>IF($G192="Labor Hours",AB192*$K192*(1+$M192)*$EQ192,AB192)</f>
        <v>0</v>
      </c>
      <c r="AQ192" s="53">
        <f>IF($G192="Labor Hours",AC192*$K192*(1+$M192)*$EQ192,AC192)</f>
        <v>0</v>
      </c>
      <c r="AR192" s="53">
        <f>IF($G192="Labor Hours",AD192*$K192*(1+$M192)*$EQ192,AD192)</f>
        <v>0</v>
      </c>
      <c r="AS192" s="53">
        <f>IF($G192="Labor Hours",AE192*$K192*(1+$M192)*$EQ192,AE192)</f>
        <v>939.78000000000009</v>
      </c>
      <c r="AT192" s="53">
        <f>IF($G192="Labor Hours",AF192*$K192*(1+$M192)*$EQ192,AF192)</f>
        <v>0</v>
      </c>
      <c r="AU192" s="10">
        <f t="shared" si="221"/>
        <v>939.78000000000009</v>
      </c>
      <c r="AV192" s="54">
        <f>IF(G192="CapEx",0,AU192*N192)</f>
        <v>0</v>
      </c>
      <c r="AW192" s="10">
        <f t="shared" si="222"/>
        <v>939.78000000000009</v>
      </c>
      <c r="AX192" s="53" cm="1">
        <f t="array" aca="1" ref="AX192" ca="1">AU192*CELL("contents",$Q192)</f>
        <v>187.95600000000002</v>
      </c>
      <c r="AY192" s="53" cm="1">
        <f t="array" aca="1" ref="AY192" ca="1">AV192*CELL("contents",$Q192)</f>
        <v>0</v>
      </c>
      <c r="AZ192" s="2"/>
      <c r="BA192" s="2"/>
      <c r="BB192" s="2"/>
      <c r="BC192" s="2"/>
      <c r="BD192" s="2"/>
      <c r="BE192" s="2"/>
      <c r="BF192" s="38"/>
      <c r="BG192" s="2"/>
      <c r="BH192" s="2"/>
      <c r="BI192" s="2"/>
      <c r="BJ192" s="2"/>
      <c r="BK192" s="2"/>
      <c r="BL192" s="2">
        <f t="shared" si="223"/>
        <v>0</v>
      </c>
      <c r="BM192" s="51">
        <f t="shared" si="224"/>
        <v>0</v>
      </c>
      <c r="BN192" s="53">
        <f>IF($G192="Labor Hours",AZ192*$K192*(1+$M192)*$ER192,AZ192)</f>
        <v>0</v>
      </c>
      <c r="BO192" s="53">
        <f>IF($G192="Labor Hours",BA192*$K192*(1+$M192)*$ER192,BA192)</f>
        <v>0</v>
      </c>
      <c r="BP192" s="53">
        <f>IF($G192="Labor Hours",BB192*$K192*(1+$M192)*$ER192,BB192)</f>
        <v>0</v>
      </c>
      <c r="BQ192" s="53">
        <f>IF($G192="Labor Hours",BC192*$K192*(1+$M192)*$ER192,BC192)</f>
        <v>0</v>
      </c>
      <c r="BR192" s="53">
        <f>IF($G192="Labor Hours",BD192*$K192*(1+$M192)*$ER192,BD192)</f>
        <v>0</v>
      </c>
      <c r="BS192" s="53">
        <f>IF($G192="Labor Hours",BE192*$K192*(1+$M192)*$ER192,BE192)</f>
        <v>0</v>
      </c>
      <c r="BT192" s="53">
        <f>IF($G192="Labor Hours",BF192*$K192*(1+$M192)*$ER192,BF192)</f>
        <v>0</v>
      </c>
      <c r="BU192" s="53">
        <f>IF($G192="Labor Hours",BG192*$K192*(1+$M192)*$ER192,BG192)</f>
        <v>0</v>
      </c>
      <c r="BV192" s="53">
        <f>IF($G192="Labor Hours",BH192*$K192*(1+$M192)*$ER192,BH192)</f>
        <v>0</v>
      </c>
      <c r="BW192" s="53">
        <f>IF($G192="Labor Hours",BI192*$K192*(1+$M192)*$ER192,BI192)</f>
        <v>0</v>
      </c>
      <c r="BX192" s="53">
        <f>IF($G192="Labor Hours",BJ192*$K192*(1+$M192)*$ER192,BJ192)</f>
        <v>0</v>
      </c>
      <c r="BY192" s="53">
        <f>IF($G192="Labor Hours",BK192*$K192*(1+$M192)*$ER192,BK192)</f>
        <v>0</v>
      </c>
      <c r="BZ192" s="10">
        <f t="shared" si="225"/>
        <v>0</v>
      </c>
      <c r="CA192" s="54">
        <f t="shared" si="226"/>
        <v>0</v>
      </c>
      <c r="CB192" s="10">
        <f t="shared" si="227"/>
        <v>0</v>
      </c>
      <c r="CC192" s="53" cm="1">
        <f t="array" aca="1" ref="CC192" ca="1">BZ192*CELL("contents",$Q192)</f>
        <v>0</v>
      </c>
      <c r="CD192" s="53" cm="1">
        <f t="array" aca="1" ref="CD192" ca="1">CA192*CELL("contents",$Q192)</f>
        <v>0</v>
      </c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>
        <f t="shared" si="228"/>
        <v>0</v>
      </c>
      <c r="CR192" s="51">
        <f t="shared" si="229"/>
        <v>0</v>
      </c>
      <c r="CS192" s="53">
        <f>IF($G192="Labor Hours",CE192*$K192*(1+$M192)*$ES192,CE192)</f>
        <v>0</v>
      </c>
      <c r="CT192" s="53">
        <f>IF($G192="Labor Hours",CF192*$K192*(1+$M192)*$ES192,CF192)</f>
        <v>0</v>
      </c>
      <c r="CU192" s="53">
        <f>IF($G192="Labor Hours",CG192*$K192*(1+$M192)*$ES192,CG192)</f>
        <v>0</v>
      </c>
      <c r="CV192" s="53">
        <f>IF($G192="Labor Hours",CH192*$K192*(1+$M192)*$ES192,CH192)</f>
        <v>0</v>
      </c>
      <c r="CW192" s="53">
        <f>IF($G192="Labor Hours",CI192*$K192*(1+$M192)*$ES192,CI192)</f>
        <v>0</v>
      </c>
      <c r="CX192" s="53">
        <f>IF($G192="Labor Hours",CJ192*$K192*(1+$M192)*$ES192,CJ192)</f>
        <v>0</v>
      </c>
      <c r="CY192" s="53">
        <f>IF($G192="Labor Hours",CK192*$K192*(1+$M192)*$ES192,CK192)</f>
        <v>0</v>
      </c>
      <c r="CZ192" s="53">
        <f>IF($G192="Labor Hours",CL192*$K192*(1+$M192)*$ES192,CL192)</f>
        <v>0</v>
      </c>
      <c r="DA192" s="53">
        <f>IF($G192="Labor Hours",CM192*$K192*(1+$M192)*$ES192,CM192)</f>
        <v>0</v>
      </c>
      <c r="DB192" s="53">
        <f>IF($G192="Labor Hours",CN192*$K192*(1+$M192)*$ES192,CN192)</f>
        <v>0</v>
      </c>
      <c r="DC192" s="53">
        <f>IF($G192="Labor Hours",CO192*$K192*(1+$M192)*$ES192,CO192)</f>
        <v>0</v>
      </c>
      <c r="DD192" s="53">
        <f>IF($G192="Labor Hours",CP192*$K192*(1+$M192)*$ES192,CP192)</f>
        <v>0</v>
      </c>
      <c r="DE192" s="10">
        <f t="shared" si="230"/>
        <v>0</v>
      </c>
      <c r="DF192" s="54">
        <f t="shared" si="231"/>
        <v>0</v>
      </c>
      <c r="DG192" s="10">
        <f t="shared" si="232"/>
        <v>0</v>
      </c>
      <c r="DH192" s="53" cm="1">
        <f t="array" aca="1" ref="DH192" ca="1">DE192*CELL("contents",$Q192)</f>
        <v>0</v>
      </c>
      <c r="DI192" s="53" cm="1">
        <f t="array" aca="1" ref="DI192" ca="1">DF192*CELL("contents",$Q192)</f>
        <v>0</v>
      </c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>
        <f t="shared" si="233"/>
        <v>0</v>
      </c>
      <c r="DW192" s="51">
        <f t="shared" si="234"/>
        <v>0</v>
      </c>
      <c r="DX192" s="53">
        <f>IF($G192="Labor Hours",DJ192*$K192*(1+$M192)*$ET192,DJ192)</f>
        <v>0</v>
      </c>
      <c r="DY192" s="53">
        <f>IF($G192="Labor Hours",DK192*$K192*(1+$M192)*$ET192,DK192)</f>
        <v>0</v>
      </c>
      <c r="DZ192" s="53">
        <f>IF($G192="Labor Hours",DL192*$K192*(1+$M192)*$ET192,DL192)</f>
        <v>0</v>
      </c>
      <c r="EA192" s="53">
        <f>IF($G192="Labor Hours",DM192*$K192*(1+$M192)*$ET192,DM192)</f>
        <v>0</v>
      </c>
      <c r="EB192" s="53">
        <f>IF($G192="Labor Hours",DN192*$K192*(1+$M192)*$ET192,DN192)</f>
        <v>0</v>
      </c>
      <c r="EC192" s="53">
        <f>IF($G192="Labor Hours",DO192*$K192*(1+$M192)*$ET192,DO192)</f>
        <v>0</v>
      </c>
      <c r="ED192" s="53">
        <f>IF($G192="Labor Hours",DP192*$K192*(1+$M192)*$ET192,DP192)</f>
        <v>0</v>
      </c>
      <c r="EE192" s="53">
        <f>IF($G192="Labor Hours",DQ192*$K192*(1+$M192)*$ET192,DQ192)</f>
        <v>0</v>
      </c>
      <c r="EF192" s="53">
        <f>IF($G192="Labor Hours",DR192*$K192*(1+$M192)*$ET192,DR192)</f>
        <v>0</v>
      </c>
      <c r="EG192" s="53">
        <f>IF($G192="Labor Hours",DS192*$K192*(1+$M192)*$ET192,DS192)</f>
        <v>0</v>
      </c>
      <c r="EH192" s="53">
        <f>IF($G192="Labor Hours",DT192*$K192*(1+$M192)*$ET192,DT192)</f>
        <v>0</v>
      </c>
      <c r="EI192" s="53">
        <f>IF($G192="Labor Hours",DU192*$K192*(1+$M192)*$ET192,DU192)</f>
        <v>0</v>
      </c>
      <c r="EJ192" s="10">
        <f t="shared" si="235"/>
        <v>0</v>
      </c>
      <c r="EK192" s="54">
        <f t="shared" si="236"/>
        <v>0</v>
      </c>
      <c r="EL192" s="10">
        <f t="shared" si="237"/>
        <v>0</v>
      </c>
      <c r="EM192" s="53" cm="1">
        <f t="array" aca="1" ref="EM192" ca="1">EJ192*CELL("contents",$Q192)</f>
        <v>0</v>
      </c>
      <c r="EN192" s="53" cm="1">
        <f t="array" aca="1" ref="EN192" ca="1">EK192*CELL("contents",$Q192)</f>
        <v>0</v>
      </c>
      <c r="EO192" s="11">
        <f>AW192+CB192+DG192+EL192</f>
        <v>939.78000000000009</v>
      </c>
      <c r="EP192" s="2">
        <v>1</v>
      </c>
      <c r="EQ192" s="2">
        <f t="shared" ref="EQ192:ET192" si="285">EP192*1.0215</f>
        <v>1.0215000000000001</v>
      </c>
      <c r="ER192" s="2">
        <f t="shared" si="285"/>
        <v>1.0434622500000001</v>
      </c>
      <c r="ES192" s="2">
        <f t="shared" si="285"/>
        <v>1.0658966883750003</v>
      </c>
      <c r="ET192" s="2">
        <f t="shared" si="285"/>
        <v>1.0888134671750629</v>
      </c>
      <c r="EU192" s="53">
        <f>IF($G192="Labor Hours",$K192*$AG192*EQ192,0)</f>
        <v>939.78000000000009</v>
      </c>
      <c r="EV192" s="53">
        <f>IF($G192="Labor Hours",$K192*BL192*ER192,0)</f>
        <v>0</v>
      </c>
      <c r="EW192" s="69">
        <f>IF($G192="Labor Hours",$K192*$CQ192*ES192,0)</f>
        <v>0</v>
      </c>
      <c r="EX192" s="69">
        <f>IF($G192="Labor Hours",$K192*$DV192*ET192,0)</f>
        <v>0</v>
      </c>
      <c r="EY192" s="9">
        <f t="shared" si="240"/>
        <v>0</v>
      </c>
      <c r="EZ192" s="9">
        <f t="shared" si="217"/>
        <v>0</v>
      </c>
      <c r="FA192" s="9">
        <f t="shared" si="218"/>
        <v>0</v>
      </c>
      <c r="FB192" s="9">
        <f t="shared" si="219"/>
        <v>0</v>
      </c>
      <c r="FC192" t="s">
        <v>1541</v>
      </c>
    </row>
    <row r="193" spans="1:159" ht="25.5" x14ac:dyDescent="0.25">
      <c r="A193" s="2">
        <v>1.2</v>
      </c>
      <c r="B193" s="2" t="s">
        <v>548</v>
      </c>
      <c r="C193" s="4" t="s">
        <v>157</v>
      </c>
      <c r="D193" s="2" t="s">
        <v>549</v>
      </c>
      <c r="E193" s="21" t="s">
        <v>550</v>
      </c>
      <c r="F193" s="2"/>
      <c r="G193" s="4" t="s">
        <v>151</v>
      </c>
      <c r="H193" s="6" t="s">
        <v>163</v>
      </c>
      <c r="I193" s="4" t="s">
        <v>348</v>
      </c>
      <c r="J193" s="7" t="s">
        <v>154</v>
      </c>
      <c r="K193" s="75">
        <v>115</v>
      </c>
      <c r="L193" s="81">
        <v>115</v>
      </c>
      <c r="M193" s="56">
        <v>0</v>
      </c>
      <c r="N193" s="86">
        <v>0</v>
      </c>
      <c r="O193" s="6" t="s">
        <v>155</v>
      </c>
      <c r="P193" s="2" t="s">
        <v>352</v>
      </c>
      <c r="Q193" s="216">
        <f>VLOOKUP(P193,Contingencies!$A$2:$D$7,4,FALSE)</f>
        <v>0.2</v>
      </c>
      <c r="R193" s="53">
        <f>Q193*EO193</f>
        <v>191.99705400000005</v>
      </c>
      <c r="S193" s="67">
        <f t="shared" si="201"/>
        <v>0</v>
      </c>
      <c r="T193" s="4"/>
      <c r="U193" s="29"/>
      <c r="V193" s="29"/>
      <c r="W193" s="2"/>
      <c r="X193" s="2"/>
      <c r="Y193" s="2"/>
      <c r="Z193" s="2"/>
      <c r="AA193" s="38"/>
      <c r="AB193" s="24"/>
      <c r="AC193" s="2"/>
      <c r="AD193" s="2"/>
      <c r="AE193" s="2"/>
      <c r="AF193" s="2"/>
      <c r="AG193" s="2">
        <f>IF(G193="Labor Hours",SUM(U193:AF193),0)</f>
        <v>0</v>
      </c>
      <c r="AH193" s="51">
        <f t="shared" si="220"/>
        <v>0</v>
      </c>
      <c r="AI193" s="53">
        <f>IF($G193="Labor Hours",U193*$K193*(1+$M193)*$EQ193,U193)</f>
        <v>0</v>
      </c>
      <c r="AJ193" s="53">
        <f>IF($G193="Labor Hours",V193*$K193*(1+$M193)*$EQ193,V193)</f>
        <v>0</v>
      </c>
      <c r="AK193" s="53">
        <f>IF($G193="Labor Hours",W193*$K193*(1+$M193)*$EQ193,W193)</f>
        <v>0</v>
      </c>
      <c r="AL193" s="53">
        <f>IF($G193="Labor Hours",X193*$K193*(1+$M193)*$EQ193,X193)</f>
        <v>0</v>
      </c>
      <c r="AM193" s="53">
        <f>IF($G193="Labor Hours",Y193*$K193*(1+$M193)*$EQ193,Y193)</f>
        <v>0</v>
      </c>
      <c r="AN193" s="53">
        <f>IF($G193="Labor Hours",Z193*$K193*(1+$M193)*$EQ193,Z193)</f>
        <v>0</v>
      </c>
      <c r="AO193" s="53">
        <f>IF($G193="Labor Hours",AA193*$K193*(1+$M193)*$EQ193,AA193)</f>
        <v>0</v>
      </c>
      <c r="AP193" s="53">
        <f>IF($G193="Labor Hours",AB193*$K193*(1+$M193)*$EQ193,AB193)</f>
        <v>0</v>
      </c>
      <c r="AQ193" s="53">
        <f>IF($G193="Labor Hours",AC193*$K193*(1+$M193)*$EQ193,AC193)</f>
        <v>0</v>
      </c>
      <c r="AR193" s="53">
        <f>IF($G193="Labor Hours",AD193*$K193*(1+$M193)*$EQ193,AD193)</f>
        <v>0</v>
      </c>
      <c r="AS193" s="53">
        <f>IF($G193="Labor Hours",AE193*$K193*(1+$M193)*$EQ193,AE193)</f>
        <v>0</v>
      </c>
      <c r="AT193" s="53">
        <f>IF($G193="Labor Hours",AF193*$K193*(1+$M193)*$EQ193,AF193)</f>
        <v>0</v>
      </c>
      <c r="AU193" s="10">
        <f t="shared" si="221"/>
        <v>0</v>
      </c>
      <c r="AV193" s="54">
        <f>IF(G193="CapEx",0,AU193*N193)</f>
        <v>0</v>
      </c>
      <c r="AW193" s="10">
        <f t="shared" si="222"/>
        <v>0</v>
      </c>
      <c r="AX193" s="53" cm="1">
        <f t="array" aca="1" ref="AX193" ca="1">AU193*CELL("contents",$Q193)</f>
        <v>0</v>
      </c>
      <c r="AY193" s="53" cm="1">
        <f t="array" aca="1" ref="AY193" ca="1">AV193*CELL("contents",$Q193)</f>
        <v>0</v>
      </c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37">
        <v>8</v>
      </c>
      <c r="BK193" s="4"/>
      <c r="BL193" s="2">
        <f t="shared" si="223"/>
        <v>8</v>
      </c>
      <c r="BM193" s="51">
        <f t="shared" si="224"/>
        <v>5.333333333333333E-2</v>
      </c>
      <c r="BN193" s="53">
        <f>IF($G193="Labor Hours",AZ193*$K193*(1+$M193)*$ER193,AZ193)</f>
        <v>0</v>
      </c>
      <c r="BO193" s="53">
        <f>IF($G193="Labor Hours",BA193*$K193*(1+$M193)*$ER193,BA193)</f>
        <v>0</v>
      </c>
      <c r="BP193" s="53">
        <f>IF($G193="Labor Hours",BB193*$K193*(1+$M193)*$ER193,BB193)</f>
        <v>0</v>
      </c>
      <c r="BQ193" s="53">
        <f>IF($G193="Labor Hours",BC193*$K193*(1+$M193)*$ER193,BC193)</f>
        <v>0</v>
      </c>
      <c r="BR193" s="53">
        <f>IF($G193="Labor Hours",BD193*$K193*(1+$M193)*$ER193,BD193)</f>
        <v>0</v>
      </c>
      <c r="BS193" s="53">
        <f>IF($G193="Labor Hours",BE193*$K193*(1+$M193)*$ER193,BE193)</f>
        <v>0</v>
      </c>
      <c r="BT193" s="53">
        <f>IF($G193="Labor Hours",BF193*$K193*(1+$M193)*$ER193,BF193)</f>
        <v>0</v>
      </c>
      <c r="BU193" s="53">
        <f>IF($G193="Labor Hours",BG193*$K193*(1+$M193)*$ER193,BG193)</f>
        <v>0</v>
      </c>
      <c r="BV193" s="53">
        <f>IF($G193="Labor Hours",BH193*$K193*(1+$M193)*$ER193,BH193)</f>
        <v>0</v>
      </c>
      <c r="BW193" s="53">
        <f>IF($G193="Labor Hours",BI193*$K193*(1+$M193)*$ER193,BI193)</f>
        <v>0</v>
      </c>
      <c r="BX193" s="53">
        <f>IF($G193="Labor Hours",BJ193*$K193*(1+$M193)*$ER193,BJ193)</f>
        <v>959.98527000000013</v>
      </c>
      <c r="BY193" s="53">
        <f>IF($G193="Labor Hours",BK193*$K193*(1+$M193)*$ER193,BK193)</f>
        <v>0</v>
      </c>
      <c r="BZ193" s="10">
        <f t="shared" si="225"/>
        <v>959.98527000000013</v>
      </c>
      <c r="CA193" s="54">
        <f t="shared" si="226"/>
        <v>0</v>
      </c>
      <c r="CB193" s="10">
        <f t="shared" si="227"/>
        <v>959.98527000000013</v>
      </c>
      <c r="CC193" s="53" cm="1">
        <f t="array" aca="1" ref="CC193" ca="1">BZ193*CELL("contents",$Q193)</f>
        <v>191.99705400000005</v>
      </c>
      <c r="CD193" s="53" cm="1">
        <f t="array" aca="1" ref="CD193" ca="1">CA193*CELL("contents",$Q193)</f>
        <v>0</v>
      </c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>
        <f t="shared" si="228"/>
        <v>0</v>
      </c>
      <c r="CR193" s="51">
        <f t="shared" si="229"/>
        <v>0</v>
      </c>
      <c r="CS193" s="53">
        <f>IF($G193="Labor Hours",CE193*$K193*(1+$M193)*$ES193,CE193)</f>
        <v>0</v>
      </c>
      <c r="CT193" s="53">
        <f>IF($G193="Labor Hours",CF193*$K193*(1+$M193)*$ES193,CF193)</f>
        <v>0</v>
      </c>
      <c r="CU193" s="53">
        <f>IF($G193="Labor Hours",CG193*$K193*(1+$M193)*$ES193,CG193)</f>
        <v>0</v>
      </c>
      <c r="CV193" s="53">
        <f>IF($G193="Labor Hours",CH193*$K193*(1+$M193)*$ES193,CH193)</f>
        <v>0</v>
      </c>
      <c r="CW193" s="53">
        <f>IF($G193="Labor Hours",CI193*$K193*(1+$M193)*$ES193,CI193)</f>
        <v>0</v>
      </c>
      <c r="CX193" s="53">
        <f>IF($G193="Labor Hours",CJ193*$K193*(1+$M193)*$ES193,CJ193)</f>
        <v>0</v>
      </c>
      <c r="CY193" s="53">
        <f>IF($G193="Labor Hours",CK193*$K193*(1+$M193)*$ES193,CK193)</f>
        <v>0</v>
      </c>
      <c r="CZ193" s="53">
        <f>IF($G193="Labor Hours",CL193*$K193*(1+$M193)*$ES193,CL193)</f>
        <v>0</v>
      </c>
      <c r="DA193" s="53">
        <f>IF($G193="Labor Hours",CM193*$K193*(1+$M193)*$ES193,CM193)</f>
        <v>0</v>
      </c>
      <c r="DB193" s="53">
        <f>IF($G193="Labor Hours",CN193*$K193*(1+$M193)*$ES193,CN193)</f>
        <v>0</v>
      </c>
      <c r="DC193" s="53">
        <f>IF($G193="Labor Hours",CO193*$K193*(1+$M193)*$ES193,CO193)</f>
        <v>0</v>
      </c>
      <c r="DD193" s="53">
        <f>IF($G193="Labor Hours",CP193*$K193*(1+$M193)*$ES193,CP193)</f>
        <v>0</v>
      </c>
      <c r="DE193" s="10">
        <f t="shared" si="230"/>
        <v>0</v>
      </c>
      <c r="DF193" s="54">
        <f t="shared" si="231"/>
        <v>0</v>
      </c>
      <c r="DG193" s="10">
        <f t="shared" si="232"/>
        <v>0</v>
      </c>
      <c r="DH193" s="53" cm="1">
        <f t="array" aca="1" ref="DH193" ca="1">DE193*CELL("contents",$Q193)</f>
        <v>0</v>
      </c>
      <c r="DI193" s="53" cm="1">
        <f t="array" aca="1" ref="DI193" ca="1">DF193*CELL("contents",$Q193)</f>
        <v>0</v>
      </c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>
        <f t="shared" si="233"/>
        <v>0</v>
      </c>
      <c r="DW193" s="51">
        <f t="shared" si="234"/>
        <v>0</v>
      </c>
      <c r="DX193" s="53">
        <f>IF($G193="Labor Hours",DJ193*$K193*(1+$M193)*$ET193,DJ193)</f>
        <v>0</v>
      </c>
      <c r="DY193" s="53">
        <f>IF($G193="Labor Hours",DK193*$K193*(1+$M193)*$ET193,DK193)</f>
        <v>0</v>
      </c>
      <c r="DZ193" s="53">
        <f>IF($G193="Labor Hours",DL193*$K193*(1+$M193)*$ET193,DL193)</f>
        <v>0</v>
      </c>
      <c r="EA193" s="53">
        <f>IF($G193="Labor Hours",DM193*$K193*(1+$M193)*$ET193,DM193)</f>
        <v>0</v>
      </c>
      <c r="EB193" s="53">
        <f>IF($G193="Labor Hours",DN193*$K193*(1+$M193)*$ET193,DN193)</f>
        <v>0</v>
      </c>
      <c r="EC193" s="53">
        <f>IF($G193="Labor Hours",DO193*$K193*(1+$M193)*$ET193,DO193)</f>
        <v>0</v>
      </c>
      <c r="ED193" s="53">
        <f>IF($G193="Labor Hours",DP193*$K193*(1+$M193)*$ET193,DP193)</f>
        <v>0</v>
      </c>
      <c r="EE193" s="53">
        <f>IF($G193="Labor Hours",DQ193*$K193*(1+$M193)*$ET193,DQ193)</f>
        <v>0</v>
      </c>
      <c r="EF193" s="53">
        <f>IF($G193="Labor Hours",DR193*$K193*(1+$M193)*$ET193,DR193)</f>
        <v>0</v>
      </c>
      <c r="EG193" s="53">
        <f>IF($G193="Labor Hours",DS193*$K193*(1+$M193)*$ET193,DS193)</f>
        <v>0</v>
      </c>
      <c r="EH193" s="53">
        <f>IF($G193="Labor Hours",DT193*$K193*(1+$M193)*$ET193,DT193)</f>
        <v>0</v>
      </c>
      <c r="EI193" s="53">
        <f>IF($G193="Labor Hours",DU193*$K193*(1+$M193)*$ET193,DU193)</f>
        <v>0</v>
      </c>
      <c r="EJ193" s="10">
        <f t="shared" si="235"/>
        <v>0</v>
      </c>
      <c r="EK193" s="54">
        <f t="shared" si="236"/>
        <v>0</v>
      </c>
      <c r="EL193" s="10">
        <f t="shared" si="237"/>
        <v>0</v>
      </c>
      <c r="EM193" s="53" cm="1">
        <f t="array" aca="1" ref="EM193" ca="1">EJ193*CELL("contents",$Q193)</f>
        <v>0</v>
      </c>
      <c r="EN193" s="53" cm="1">
        <f t="array" aca="1" ref="EN193" ca="1">EK193*CELL("contents",$Q193)</f>
        <v>0</v>
      </c>
      <c r="EO193" s="11">
        <f>AW193+CB193+DG193+EL193</f>
        <v>959.98527000000013</v>
      </c>
      <c r="EP193" s="2">
        <v>1</v>
      </c>
      <c r="EQ193" s="2">
        <f t="shared" ref="EQ193:ET193" si="286">EP193*1.0215</f>
        <v>1.0215000000000001</v>
      </c>
      <c r="ER193" s="2">
        <f t="shared" si="286"/>
        <v>1.0434622500000001</v>
      </c>
      <c r="ES193" s="2">
        <f t="shared" si="286"/>
        <v>1.0658966883750003</v>
      </c>
      <c r="ET193" s="2">
        <f t="shared" si="286"/>
        <v>1.0888134671750629</v>
      </c>
      <c r="EU193" s="53">
        <f>IF($G193="Labor Hours",$K193*$AG193*EQ193,0)</f>
        <v>0</v>
      </c>
      <c r="EV193" s="53">
        <f>IF($G193="Labor Hours",$K193*BL193*ER193,0)</f>
        <v>959.98527000000013</v>
      </c>
      <c r="EW193" s="69">
        <f>IF($G193="Labor Hours",$K193*$CQ193*ES193,0)</f>
        <v>0</v>
      </c>
      <c r="EX193" s="69">
        <f>IF($G193="Labor Hours",$K193*$DV193*ET193,0)</f>
        <v>0</v>
      </c>
      <c r="EY193" s="9">
        <f t="shared" si="240"/>
        <v>0</v>
      </c>
      <c r="EZ193" s="9">
        <f t="shared" si="217"/>
        <v>0</v>
      </c>
      <c r="FA193" s="9">
        <f t="shared" si="218"/>
        <v>0</v>
      </c>
      <c r="FB193" s="9">
        <f t="shared" si="219"/>
        <v>0</v>
      </c>
      <c r="FC193" t="s">
        <v>1541</v>
      </c>
    </row>
    <row r="194" spans="1:159" ht="25.5" x14ac:dyDescent="0.25">
      <c r="A194" s="2">
        <v>1.2</v>
      </c>
      <c r="B194" s="2" t="s">
        <v>551</v>
      </c>
      <c r="C194" s="4" t="s">
        <v>157</v>
      </c>
      <c r="D194" s="2" t="s">
        <v>552</v>
      </c>
      <c r="E194" s="21" t="s">
        <v>553</v>
      </c>
      <c r="F194" s="2"/>
      <c r="G194" s="4" t="s">
        <v>151</v>
      </c>
      <c r="H194" s="6" t="s">
        <v>163</v>
      </c>
      <c r="I194" s="4" t="s">
        <v>348</v>
      </c>
      <c r="J194" s="7" t="s">
        <v>154</v>
      </c>
      <c r="K194" s="75">
        <v>115</v>
      </c>
      <c r="L194" s="81">
        <v>115</v>
      </c>
      <c r="M194" s="56">
        <v>0</v>
      </c>
      <c r="N194" s="86">
        <v>0</v>
      </c>
      <c r="O194" s="6" t="s">
        <v>155</v>
      </c>
      <c r="P194" s="2" t="s">
        <v>352</v>
      </c>
      <c r="Q194" s="216">
        <f>VLOOKUP(P194,Contingencies!$A$2:$D$7,4,FALSE)</f>
        <v>0.2</v>
      </c>
      <c r="R194" s="53">
        <f t="shared" ref="R194:R257" si="287">Q194*EO194</f>
        <v>187.95600000000002</v>
      </c>
      <c r="S194" s="67">
        <f t="shared" si="201"/>
        <v>0</v>
      </c>
      <c r="T194" s="4"/>
      <c r="U194" s="29"/>
      <c r="V194" s="29"/>
      <c r="W194" s="2"/>
      <c r="X194" s="2"/>
      <c r="Y194" s="2"/>
      <c r="Z194" s="2"/>
      <c r="AA194" s="2"/>
      <c r="AB194" s="24"/>
      <c r="AC194" s="2"/>
      <c r="AD194" s="2"/>
      <c r="AE194" s="2"/>
      <c r="AF194" s="37">
        <v>8</v>
      </c>
      <c r="AG194" s="2">
        <f>IF(G194="Labor Hours",SUM(U194:AF194),0)</f>
        <v>8</v>
      </c>
      <c r="AH194" s="51">
        <f t="shared" si="220"/>
        <v>5.333333333333333E-2</v>
      </c>
      <c r="AI194" s="53">
        <f>IF($G194="Labor Hours",U194*$K194*(1+$M194)*$EQ194,U194)</f>
        <v>0</v>
      </c>
      <c r="AJ194" s="53">
        <f>IF($G194="Labor Hours",V194*$K194*(1+$M194)*$EQ194,V194)</f>
        <v>0</v>
      </c>
      <c r="AK194" s="53">
        <f>IF($G194="Labor Hours",W194*$K194*(1+$M194)*$EQ194,W194)</f>
        <v>0</v>
      </c>
      <c r="AL194" s="53">
        <f>IF($G194="Labor Hours",X194*$K194*(1+$M194)*$EQ194,X194)</f>
        <v>0</v>
      </c>
      <c r="AM194" s="53">
        <f>IF($G194="Labor Hours",Y194*$K194*(1+$M194)*$EQ194,Y194)</f>
        <v>0</v>
      </c>
      <c r="AN194" s="53">
        <f>IF($G194="Labor Hours",Z194*$K194*(1+$M194)*$EQ194,Z194)</f>
        <v>0</v>
      </c>
      <c r="AO194" s="53">
        <f>IF($G194="Labor Hours",AA194*$K194*(1+$M194)*$EQ194,AA194)</f>
        <v>0</v>
      </c>
      <c r="AP194" s="53">
        <f>IF($G194="Labor Hours",AB194*$K194*(1+$M194)*$EQ194,AB194)</f>
        <v>0</v>
      </c>
      <c r="AQ194" s="53">
        <f>IF($G194="Labor Hours",AC194*$K194*(1+$M194)*$EQ194,AC194)</f>
        <v>0</v>
      </c>
      <c r="AR194" s="53">
        <f>IF($G194="Labor Hours",AD194*$K194*(1+$M194)*$EQ194,AD194)</f>
        <v>0</v>
      </c>
      <c r="AS194" s="53">
        <f>IF($G194="Labor Hours",AE194*$K194*(1+$M194)*$EQ194,AE194)</f>
        <v>0</v>
      </c>
      <c r="AT194" s="53">
        <f>IF($G194="Labor Hours",AF194*$K194*(1+$M194)*$EQ194,AF194)</f>
        <v>939.78000000000009</v>
      </c>
      <c r="AU194" s="10">
        <f t="shared" si="221"/>
        <v>939.78000000000009</v>
      </c>
      <c r="AV194" s="54">
        <f>IF(G194="CapEx",0,AU194*N194)</f>
        <v>0</v>
      </c>
      <c r="AW194" s="10">
        <f t="shared" si="222"/>
        <v>939.78000000000009</v>
      </c>
      <c r="AX194" s="53" cm="1">
        <f t="array" aca="1" ref="AX194" ca="1">AU194*CELL("contents",$Q194)</f>
        <v>187.95600000000002</v>
      </c>
      <c r="AY194" s="53" cm="1">
        <f t="array" aca="1" ref="AY194" ca="1">AV194*CELL("contents",$Q194)</f>
        <v>0</v>
      </c>
      <c r="AZ194" s="2"/>
      <c r="BA194" s="2"/>
      <c r="BB194" s="2"/>
      <c r="BC194" s="2"/>
      <c r="BD194" s="2"/>
      <c r="BE194" s="2"/>
      <c r="BF194" s="38"/>
      <c r="BG194" s="2"/>
      <c r="BH194" s="2"/>
      <c r="BI194" s="2"/>
      <c r="BJ194" s="2"/>
      <c r="BK194" s="2"/>
      <c r="BL194" s="2">
        <f t="shared" si="223"/>
        <v>0</v>
      </c>
      <c r="BM194" s="51">
        <f t="shared" si="224"/>
        <v>0</v>
      </c>
      <c r="BN194" s="53">
        <f>IF($G194="Labor Hours",AZ194*$K194*(1+$M194)*$ER194,AZ194)</f>
        <v>0</v>
      </c>
      <c r="BO194" s="53">
        <f>IF($G194="Labor Hours",BA194*$K194*(1+$M194)*$ER194,BA194)</f>
        <v>0</v>
      </c>
      <c r="BP194" s="53">
        <f>IF($G194="Labor Hours",BB194*$K194*(1+$M194)*$ER194,BB194)</f>
        <v>0</v>
      </c>
      <c r="BQ194" s="53">
        <f>IF($G194="Labor Hours",BC194*$K194*(1+$M194)*$ER194,BC194)</f>
        <v>0</v>
      </c>
      <c r="BR194" s="53">
        <f>IF($G194="Labor Hours",BD194*$K194*(1+$M194)*$ER194,BD194)</f>
        <v>0</v>
      </c>
      <c r="BS194" s="53">
        <f>IF($G194="Labor Hours",BE194*$K194*(1+$M194)*$ER194,BE194)</f>
        <v>0</v>
      </c>
      <c r="BT194" s="53">
        <f>IF($G194="Labor Hours",BF194*$K194*(1+$M194)*$ER194,BF194)</f>
        <v>0</v>
      </c>
      <c r="BU194" s="53">
        <f>IF($G194="Labor Hours",BG194*$K194*(1+$M194)*$ER194,BG194)</f>
        <v>0</v>
      </c>
      <c r="BV194" s="53">
        <f>IF($G194="Labor Hours",BH194*$K194*(1+$M194)*$ER194,BH194)</f>
        <v>0</v>
      </c>
      <c r="BW194" s="53">
        <f>IF($G194="Labor Hours",BI194*$K194*(1+$M194)*$ER194,BI194)</f>
        <v>0</v>
      </c>
      <c r="BX194" s="53">
        <f>IF($G194="Labor Hours",BJ194*$K194*(1+$M194)*$ER194,BJ194)</f>
        <v>0</v>
      </c>
      <c r="BY194" s="53">
        <f>IF($G194="Labor Hours",BK194*$K194*(1+$M194)*$ER194,BK194)</f>
        <v>0</v>
      </c>
      <c r="BZ194" s="10">
        <f t="shared" si="225"/>
        <v>0</v>
      </c>
      <c r="CA194" s="54">
        <f t="shared" si="226"/>
        <v>0</v>
      </c>
      <c r="CB194" s="10">
        <f t="shared" si="227"/>
        <v>0</v>
      </c>
      <c r="CC194" s="53" cm="1">
        <f t="array" aca="1" ref="CC194" ca="1">BZ194*CELL("contents",$Q194)</f>
        <v>0</v>
      </c>
      <c r="CD194" s="53" cm="1">
        <f t="array" aca="1" ref="CD194" ca="1">CA194*CELL("contents",$Q194)</f>
        <v>0</v>
      </c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>
        <f t="shared" si="228"/>
        <v>0</v>
      </c>
      <c r="CR194" s="51">
        <f t="shared" si="229"/>
        <v>0</v>
      </c>
      <c r="CS194" s="53">
        <f>IF($G194="Labor Hours",CE194*$K194*(1+$M194)*$ES194,CE194)</f>
        <v>0</v>
      </c>
      <c r="CT194" s="53">
        <f>IF($G194="Labor Hours",CF194*$K194*(1+$M194)*$ES194,CF194)</f>
        <v>0</v>
      </c>
      <c r="CU194" s="53">
        <f>IF($G194="Labor Hours",CG194*$K194*(1+$M194)*$ES194,CG194)</f>
        <v>0</v>
      </c>
      <c r="CV194" s="53">
        <f>IF($G194="Labor Hours",CH194*$K194*(1+$M194)*$ES194,CH194)</f>
        <v>0</v>
      </c>
      <c r="CW194" s="53">
        <f>IF($G194="Labor Hours",CI194*$K194*(1+$M194)*$ES194,CI194)</f>
        <v>0</v>
      </c>
      <c r="CX194" s="53">
        <f>IF($G194="Labor Hours",CJ194*$K194*(1+$M194)*$ES194,CJ194)</f>
        <v>0</v>
      </c>
      <c r="CY194" s="53">
        <f>IF($G194="Labor Hours",CK194*$K194*(1+$M194)*$ES194,CK194)</f>
        <v>0</v>
      </c>
      <c r="CZ194" s="53">
        <f>IF($G194="Labor Hours",CL194*$K194*(1+$M194)*$ES194,CL194)</f>
        <v>0</v>
      </c>
      <c r="DA194" s="53">
        <f>IF($G194="Labor Hours",CM194*$K194*(1+$M194)*$ES194,CM194)</f>
        <v>0</v>
      </c>
      <c r="DB194" s="53">
        <f>IF($G194="Labor Hours",CN194*$K194*(1+$M194)*$ES194,CN194)</f>
        <v>0</v>
      </c>
      <c r="DC194" s="53">
        <f>IF($G194="Labor Hours",CO194*$K194*(1+$M194)*$ES194,CO194)</f>
        <v>0</v>
      </c>
      <c r="DD194" s="53">
        <f>IF($G194="Labor Hours",CP194*$K194*(1+$M194)*$ES194,CP194)</f>
        <v>0</v>
      </c>
      <c r="DE194" s="10">
        <f t="shared" si="230"/>
        <v>0</v>
      </c>
      <c r="DF194" s="54">
        <f t="shared" si="231"/>
        <v>0</v>
      </c>
      <c r="DG194" s="10">
        <f t="shared" si="232"/>
        <v>0</v>
      </c>
      <c r="DH194" s="53" cm="1">
        <f t="array" aca="1" ref="DH194" ca="1">DE194*CELL("contents",$Q194)</f>
        <v>0</v>
      </c>
      <c r="DI194" s="53" cm="1">
        <f t="array" aca="1" ref="DI194" ca="1">DF194*CELL("contents",$Q194)</f>
        <v>0</v>
      </c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>
        <f t="shared" si="233"/>
        <v>0</v>
      </c>
      <c r="DW194" s="51">
        <f t="shared" si="234"/>
        <v>0</v>
      </c>
      <c r="DX194" s="53">
        <f>IF($G194="Labor Hours",DJ194*$K194*(1+$M194)*$ET194,DJ194)</f>
        <v>0</v>
      </c>
      <c r="DY194" s="53">
        <f>IF($G194="Labor Hours",DK194*$K194*(1+$M194)*$ET194,DK194)</f>
        <v>0</v>
      </c>
      <c r="DZ194" s="53">
        <f>IF($G194="Labor Hours",DL194*$K194*(1+$M194)*$ET194,DL194)</f>
        <v>0</v>
      </c>
      <c r="EA194" s="53">
        <f>IF($G194="Labor Hours",DM194*$K194*(1+$M194)*$ET194,DM194)</f>
        <v>0</v>
      </c>
      <c r="EB194" s="53">
        <f>IF($G194="Labor Hours",DN194*$K194*(1+$M194)*$ET194,DN194)</f>
        <v>0</v>
      </c>
      <c r="EC194" s="53">
        <f>IF($G194="Labor Hours",DO194*$K194*(1+$M194)*$ET194,DO194)</f>
        <v>0</v>
      </c>
      <c r="ED194" s="53">
        <f>IF($G194="Labor Hours",DP194*$K194*(1+$M194)*$ET194,DP194)</f>
        <v>0</v>
      </c>
      <c r="EE194" s="53">
        <f>IF($G194="Labor Hours",DQ194*$K194*(1+$M194)*$ET194,DQ194)</f>
        <v>0</v>
      </c>
      <c r="EF194" s="53">
        <f>IF($G194="Labor Hours",DR194*$K194*(1+$M194)*$ET194,DR194)</f>
        <v>0</v>
      </c>
      <c r="EG194" s="53">
        <f>IF($G194="Labor Hours",DS194*$K194*(1+$M194)*$ET194,DS194)</f>
        <v>0</v>
      </c>
      <c r="EH194" s="53">
        <f>IF($G194="Labor Hours",DT194*$K194*(1+$M194)*$ET194,DT194)</f>
        <v>0</v>
      </c>
      <c r="EI194" s="53">
        <f>IF($G194="Labor Hours",DU194*$K194*(1+$M194)*$ET194,DU194)</f>
        <v>0</v>
      </c>
      <c r="EJ194" s="10">
        <f t="shared" si="235"/>
        <v>0</v>
      </c>
      <c r="EK194" s="54">
        <f t="shared" si="236"/>
        <v>0</v>
      </c>
      <c r="EL194" s="10">
        <f t="shared" si="237"/>
        <v>0</v>
      </c>
      <c r="EM194" s="53" cm="1">
        <f t="array" aca="1" ref="EM194" ca="1">EJ194*CELL("contents",$Q194)</f>
        <v>0</v>
      </c>
      <c r="EN194" s="53" cm="1">
        <f t="array" aca="1" ref="EN194" ca="1">EK194*CELL("contents",$Q194)</f>
        <v>0</v>
      </c>
      <c r="EO194" s="11">
        <f>AW194+CB194+DG194+EL194</f>
        <v>939.78000000000009</v>
      </c>
      <c r="EP194" s="2">
        <v>1</v>
      </c>
      <c r="EQ194" s="2">
        <f t="shared" ref="EQ194:ET194" si="288">EP194*1.0215</f>
        <v>1.0215000000000001</v>
      </c>
      <c r="ER194" s="2">
        <f t="shared" si="288"/>
        <v>1.0434622500000001</v>
      </c>
      <c r="ES194" s="2">
        <f t="shared" si="288"/>
        <v>1.0658966883750003</v>
      </c>
      <c r="ET194" s="2">
        <f t="shared" si="288"/>
        <v>1.0888134671750629</v>
      </c>
      <c r="EU194" s="53">
        <f>IF($G194="Labor Hours",$K194*$AG194*EQ194,0)</f>
        <v>939.78000000000009</v>
      </c>
      <c r="EV194" s="53">
        <f>IF($G194="Labor Hours",$K194*BL194*ER194,0)</f>
        <v>0</v>
      </c>
      <c r="EW194" s="69">
        <f>IF($G194="Labor Hours",$K194*$CQ194*ES194,0)</f>
        <v>0</v>
      </c>
      <c r="EX194" s="69">
        <f>IF($G194="Labor Hours",$K194*$DV194*ET194,0)</f>
        <v>0</v>
      </c>
      <c r="EY194" s="9">
        <f t="shared" si="240"/>
        <v>0</v>
      </c>
      <c r="EZ194" s="9">
        <f t="shared" si="217"/>
        <v>0</v>
      </c>
      <c r="FA194" s="9">
        <f t="shared" si="218"/>
        <v>0</v>
      </c>
      <c r="FB194" s="9">
        <f t="shared" si="219"/>
        <v>0</v>
      </c>
      <c r="FC194" t="s">
        <v>1541</v>
      </c>
    </row>
    <row r="195" spans="1:159" ht="25.5" x14ac:dyDescent="0.25">
      <c r="A195" s="2">
        <v>1.2</v>
      </c>
      <c r="B195" s="2" t="s">
        <v>554</v>
      </c>
      <c r="C195" s="4" t="s">
        <v>157</v>
      </c>
      <c r="D195" s="2" t="s">
        <v>555</v>
      </c>
      <c r="E195" s="21" t="s">
        <v>556</v>
      </c>
      <c r="F195" s="2"/>
      <c r="G195" s="4" t="s">
        <v>151</v>
      </c>
      <c r="H195" s="6" t="s">
        <v>163</v>
      </c>
      <c r="I195" s="4" t="s">
        <v>348</v>
      </c>
      <c r="J195" s="7" t="s">
        <v>154</v>
      </c>
      <c r="K195" s="75">
        <v>115</v>
      </c>
      <c r="L195" s="81">
        <v>115</v>
      </c>
      <c r="M195" s="56">
        <v>0</v>
      </c>
      <c r="N195" s="86">
        <v>0</v>
      </c>
      <c r="O195" s="6" t="s">
        <v>155</v>
      </c>
      <c r="P195" s="2" t="s">
        <v>352</v>
      </c>
      <c r="Q195" s="216">
        <f>VLOOKUP(P195,Contingencies!$A$2:$D$7,4,FALSE)</f>
        <v>0.2</v>
      </c>
      <c r="R195" s="53">
        <f t="shared" si="287"/>
        <v>191.99705400000005</v>
      </c>
      <c r="S195" s="67">
        <f t="shared" ref="S195:S258" si="289">IF($H195="CapEx",0,R195*N195)</f>
        <v>0</v>
      </c>
      <c r="T195" s="4"/>
      <c r="U195" s="29"/>
      <c r="V195" s="29"/>
      <c r="W195" s="2"/>
      <c r="X195" s="2"/>
      <c r="Y195" s="2"/>
      <c r="Z195" s="2"/>
      <c r="AA195" s="38"/>
      <c r="AB195" s="24"/>
      <c r="AC195" s="2"/>
      <c r="AD195" s="2"/>
      <c r="AE195" s="2"/>
      <c r="AF195" s="2"/>
      <c r="AG195" s="2">
        <f>IF(G195="Labor Hours",SUM(U195:AF195),0)</f>
        <v>0</v>
      </c>
      <c r="AH195" s="51">
        <f t="shared" si="220"/>
        <v>0</v>
      </c>
      <c r="AI195" s="53">
        <f>IF($G195="Labor Hours",U195*$K195*(1+$M195)*$EQ195,U195)</f>
        <v>0</v>
      </c>
      <c r="AJ195" s="53">
        <f>IF($G195="Labor Hours",V195*$K195*(1+$M195)*$EQ195,V195)</f>
        <v>0</v>
      </c>
      <c r="AK195" s="53">
        <f>IF($G195="Labor Hours",W195*$K195*(1+$M195)*$EQ195,W195)</f>
        <v>0</v>
      </c>
      <c r="AL195" s="53">
        <f>IF($G195="Labor Hours",X195*$K195*(1+$M195)*$EQ195,X195)</f>
        <v>0</v>
      </c>
      <c r="AM195" s="53">
        <f>IF($G195="Labor Hours",Y195*$K195*(1+$M195)*$EQ195,Y195)</f>
        <v>0</v>
      </c>
      <c r="AN195" s="53">
        <f>IF($G195="Labor Hours",Z195*$K195*(1+$M195)*$EQ195,Z195)</f>
        <v>0</v>
      </c>
      <c r="AO195" s="53">
        <f>IF($G195="Labor Hours",AA195*$K195*(1+$M195)*$EQ195,AA195)</f>
        <v>0</v>
      </c>
      <c r="AP195" s="53">
        <f>IF($G195="Labor Hours",AB195*$K195*(1+$M195)*$EQ195,AB195)</f>
        <v>0</v>
      </c>
      <c r="AQ195" s="53">
        <f>IF($G195="Labor Hours",AC195*$K195*(1+$M195)*$EQ195,AC195)</f>
        <v>0</v>
      </c>
      <c r="AR195" s="53">
        <f>IF($G195="Labor Hours",AD195*$K195*(1+$M195)*$EQ195,AD195)</f>
        <v>0</v>
      </c>
      <c r="AS195" s="53">
        <f>IF($G195="Labor Hours",AE195*$K195*(1+$M195)*$EQ195,AE195)</f>
        <v>0</v>
      </c>
      <c r="AT195" s="53">
        <f>IF($G195="Labor Hours",AF195*$K195*(1+$M195)*$EQ195,AF195)</f>
        <v>0</v>
      </c>
      <c r="AU195" s="10">
        <f t="shared" si="221"/>
        <v>0</v>
      </c>
      <c r="AV195" s="54">
        <f>IF(G195="CapEx",0,AU195*N195)</f>
        <v>0</v>
      </c>
      <c r="AW195" s="10">
        <f t="shared" si="222"/>
        <v>0</v>
      </c>
      <c r="AX195" s="53" cm="1">
        <f t="array" aca="1" ref="AX195" ca="1">AU195*CELL("contents",$Q195)</f>
        <v>0</v>
      </c>
      <c r="AY195" s="53" cm="1">
        <f t="array" aca="1" ref="AY195" ca="1">AV195*CELL("contents",$Q195)</f>
        <v>0</v>
      </c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37">
        <v>8</v>
      </c>
      <c r="BL195" s="2">
        <f t="shared" si="223"/>
        <v>8</v>
      </c>
      <c r="BM195" s="51">
        <f t="shared" si="224"/>
        <v>5.333333333333333E-2</v>
      </c>
      <c r="BN195" s="53">
        <f>IF($G195="Labor Hours",AZ195*$K195*(1+$M195)*$ER195,AZ195)</f>
        <v>0</v>
      </c>
      <c r="BO195" s="53">
        <f>IF($G195="Labor Hours",BA195*$K195*(1+$M195)*$ER195,BA195)</f>
        <v>0</v>
      </c>
      <c r="BP195" s="53">
        <f>IF($G195="Labor Hours",BB195*$K195*(1+$M195)*$ER195,BB195)</f>
        <v>0</v>
      </c>
      <c r="BQ195" s="53">
        <f>IF($G195="Labor Hours",BC195*$K195*(1+$M195)*$ER195,BC195)</f>
        <v>0</v>
      </c>
      <c r="BR195" s="53">
        <f>IF($G195="Labor Hours",BD195*$K195*(1+$M195)*$ER195,BD195)</f>
        <v>0</v>
      </c>
      <c r="BS195" s="53">
        <f>IF($G195="Labor Hours",BE195*$K195*(1+$M195)*$ER195,BE195)</f>
        <v>0</v>
      </c>
      <c r="BT195" s="53">
        <f>IF($G195="Labor Hours",BF195*$K195*(1+$M195)*$ER195,BF195)</f>
        <v>0</v>
      </c>
      <c r="BU195" s="53">
        <f>IF($G195="Labor Hours",BG195*$K195*(1+$M195)*$ER195,BG195)</f>
        <v>0</v>
      </c>
      <c r="BV195" s="53">
        <f>IF($G195="Labor Hours",BH195*$K195*(1+$M195)*$ER195,BH195)</f>
        <v>0</v>
      </c>
      <c r="BW195" s="53">
        <f>IF($G195="Labor Hours",BI195*$K195*(1+$M195)*$ER195,BI195)</f>
        <v>0</v>
      </c>
      <c r="BX195" s="53">
        <f>IF($G195="Labor Hours",BJ195*$K195*(1+$M195)*$ER195,BJ195)</f>
        <v>0</v>
      </c>
      <c r="BY195" s="53">
        <f>IF($G195="Labor Hours",BK195*$K195*(1+$M195)*$ER195,BK195)</f>
        <v>959.98527000000013</v>
      </c>
      <c r="BZ195" s="10">
        <f t="shared" si="225"/>
        <v>959.98527000000013</v>
      </c>
      <c r="CA195" s="54">
        <f t="shared" si="226"/>
        <v>0</v>
      </c>
      <c r="CB195" s="10">
        <f t="shared" si="227"/>
        <v>959.98527000000013</v>
      </c>
      <c r="CC195" s="53" cm="1">
        <f t="array" aca="1" ref="CC195" ca="1">BZ195*CELL("contents",$Q195)</f>
        <v>191.99705400000005</v>
      </c>
      <c r="CD195" s="53" cm="1">
        <f t="array" aca="1" ref="CD195" ca="1">CA195*CELL("contents",$Q195)</f>
        <v>0</v>
      </c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>
        <f t="shared" si="228"/>
        <v>0</v>
      </c>
      <c r="CR195" s="51">
        <f t="shared" si="229"/>
        <v>0</v>
      </c>
      <c r="CS195" s="53">
        <f>IF($G195="Labor Hours",CE195*$K195*(1+$M195)*$ES195,CE195)</f>
        <v>0</v>
      </c>
      <c r="CT195" s="53">
        <f>IF($G195="Labor Hours",CF195*$K195*(1+$M195)*$ES195,CF195)</f>
        <v>0</v>
      </c>
      <c r="CU195" s="53">
        <f>IF($G195="Labor Hours",CG195*$K195*(1+$M195)*$ES195,CG195)</f>
        <v>0</v>
      </c>
      <c r="CV195" s="53">
        <f>IF($G195="Labor Hours",CH195*$K195*(1+$M195)*$ES195,CH195)</f>
        <v>0</v>
      </c>
      <c r="CW195" s="53">
        <f>IF($G195="Labor Hours",CI195*$K195*(1+$M195)*$ES195,CI195)</f>
        <v>0</v>
      </c>
      <c r="CX195" s="53">
        <f>IF($G195="Labor Hours",CJ195*$K195*(1+$M195)*$ES195,CJ195)</f>
        <v>0</v>
      </c>
      <c r="CY195" s="53">
        <f>IF($G195="Labor Hours",CK195*$K195*(1+$M195)*$ES195,CK195)</f>
        <v>0</v>
      </c>
      <c r="CZ195" s="53">
        <f>IF($G195="Labor Hours",CL195*$K195*(1+$M195)*$ES195,CL195)</f>
        <v>0</v>
      </c>
      <c r="DA195" s="53">
        <f>IF($G195="Labor Hours",CM195*$K195*(1+$M195)*$ES195,CM195)</f>
        <v>0</v>
      </c>
      <c r="DB195" s="53">
        <f>IF($G195="Labor Hours",CN195*$K195*(1+$M195)*$ES195,CN195)</f>
        <v>0</v>
      </c>
      <c r="DC195" s="53">
        <f>IF($G195="Labor Hours",CO195*$K195*(1+$M195)*$ES195,CO195)</f>
        <v>0</v>
      </c>
      <c r="DD195" s="53">
        <f>IF($G195="Labor Hours",CP195*$K195*(1+$M195)*$ES195,CP195)</f>
        <v>0</v>
      </c>
      <c r="DE195" s="10">
        <f t="shared" si="230"/>
        <v>0</v>
      </c>
      <c r="DF195" s="54">
        <f t="shared" si="231"/>
        <v>0</v>
      </c>
      <c r="DG195" s="10">
        <f t="shared" si="232"/>
        <v>0</v>
      </c>
      <c r="DH195" s="53" cm="1">
        <f t="array" aca="1" ref="DH195" ca="1">DE195*CELL("contents",$Q195)</f>
        <v>0</v>
      </c>
      <c r="DI195" s="53" cm="1">
        <f t="array" aca="1" ref="DI195" ca="1">DF195*CELL("contents",$Q195)</f>
        <v>0</v>
      </c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>
        <f t="shared" si="233"/>
        <v>0</v>
      </c>
      <c r="DW195" s="51">
        <f t="shared" si="234"/>
        <v>0</v>
      </c>
      <c r="DX195" s="53">
        <f>IF($G195="Labor Hours",DJ195*$K195*(1+$M195)*$ET195,DJ195)</f>
        <v>0</v>
      </c>
      <c r="DY195" s="53">
        <f>IF($G195="Labor Hours",DK195*$K195*(1+$M195)*$ET195,DK195)</f>
        <v>0</v>
      </c>
      <c r="DZ195" s="53">
        <f>IF($G195="Labor Hours",DL195*$K195*(1+$M195)*$ET195,DL195)</f>
        <v>0</v>
      </c>
      <c r="EA195" s="53">
        <f>IF($G195="Labor Hours",DM195*$K195*(1+$M195)*$ET195,DM195)</f>
        <v>0</v>
      </c>
      <c r="EB195" s="53">
        <f>IF($G195="Labor Hours",DN195*$K195*(1+$M195)*$ET195,DN195)</f>
        <v>0</v>
      </c>
      <c r="EC195" s="53">
        <f>IF($G195="Labor Hours",DO195*$K195*(1+$M195)*$ET195,DO195)</f>
        <v>0</v>
      </c>
      <c r="ED195" s="53">
        <f>IF($G195="Labor Hours",DP195*$K195*(1+$M195)*$ET195,DP195)</f>
        <v>0</v>
      </c>
      <c r="EE195" s="53">
        <f>IF($G195="Labor Hours",DQ195*$K195*(1+$M195)*$ET195,DQ195)</f>
        <v>0</v>
      </c>
      <c r="EF195" s="53">
        <f>IF($G195="Labor Hours",DR195*$K195*(1+$M195)*$ET195,DR195)</f>
        <v>0</v>
      </c>
      <c r="EG195" s="53">
        <f>IF($G195="Labor Hours",DS195*$K195*(1+$M195)*$ET195,DS195)</f>
        <v>0</v>
      </c>
      <c r="EH195" s="53">
        <f>IF($G195="Labor Hours",DT195*$K195*(1+$M195)*$ET195,DT195)</f>
        <v>0</v>
      </c>
      <c r="EI195" s="53">
        <f>IF($G195="Labor Hours",DU195*$K195*(1+$M195)*$ET195,DU195)</f>
        <v>0</v>
      </c>
      <c r="EJ195" s="10">
        <f t="shared" si="235"/>
        <v>0</v>
      </c>
      <c r="EK195" s="54">
        <f t="shared" si="236"/>
        <v>0</v>
      </c>
      <c r="EL195" s="10">
        <f t="shared" si="237"/>
        <v>0</v>
      </c>
      <c r="EM195" s="53" cm="1">
        <f t="array" aca="1" ref="EM195" ca="1">EJ195*CELL("contents",$Q195)</f>
        <v>0</v>
      </c>
      <c r="EN195" s="53" cm="1">
        <f t="array" aca="1" ref="EN195" ca="1">EK195*CELL("contents",$Q195)</f>
        <v>0</v>
      </c>
      <c r="EO195" s="11">
        <f>AW195+CB195+DG195+EL195</f>
        <v>959.98527000000013</v>
      </c>
      <c r="EP195" s="2">
        <v>1</v>
      </c>
      <c r="EQ195" s="2">
        <f t="shared" ref="EQ195:ET195" si="290">EP195*1.0215</f>
        <v>1.0215000000000001</v>
      </c>
      <c r="ER195" s="2">
        <f t="shared" si="290"/>
        <v>1.0434622500000001</v>
      </c>
      <c r="ES195" s="2">
        <f t="shared" si="290"/>
        <v>1.0658966883750003</v>
      </c>
      <c r="ET195" s="2">
        <f t="shared" si="290"/>
        <v>1.0888134671750629</v>
      </c>
      <c r="EU195" s="53">
        <f>IF($G195="Labor Hours",$K195*$AG195*EQ195,0)</f>
        <v>0</v>
      </c>
      <c r="EV195" s="53">
        <f>IF($G195="Labor Hours",$K195*BL195*ER195,0)</f>
        <v>959.98527000000013</v>
      </c>
      <c r="EW195" s="69">
        <f>IF($G195="Labor Hours",$K195*$CQ195*ES195,0)</f>
        <v>0</v>
      </c>
      <c r="EX195" s="69">
        <f>IF($G195="Labor Hours",$K195*$DV195*ET195,0)</f>
        <v>0</v>
      </c>
      <c r="EY195" s="9">
        <f t="shared" si="240"/>
        <v>0</v>
      </c>
      <c r="EZ195" s="9">
        <f t="shared" si="217"/>
        <v>0</v>
      </c>
      <c r="FA195" s="9">
        <f t="shared" si="218"/>
        <v>0</v>
      </c>
      <c r="FB195" s="9">
        <f t="shared" si="219"/>
        <v>0</v>
      </c>
      <c r="FC195" t="s">
        <v>1541</v>
      </c>
    </row>
    <row r="196" spans="1:159" ht="25.5" x14ac:dyDescent="0.25">
      <c r="A196" s="2">
        <v>1.2</v>
      </c>
      <c r="B196" s="2" t="s">
        <v>557</v>
      </c>
      <c r="C196" s="4" t="s">
        <v>157</v>
      </c>
      <c r="D196" s="2" t="s">
        <v>558</v>
      </c>
      <c r="E196" s="21" t="s">
        <v>559</v>
      </c>
      <c r="F196" s="2"/>
      <c r="G196" s="4" t="s">
        <v>151</v>
      </c>
      <c r="H196" s="6" t="s">
        <v>163</v>
      </c>
      <c r="I196" s="4" t="s">
        <v>348</v>
      </c>
      <c r="J196" s="7" t="s">
        <v>154</v>
      </c>
      <c r="K196" s="75">
        <v>115</v>
      </c>
      <c r="L196" s="81">
        <v>115</v>
      </c>
      <c r="M196" s="56">
        <v>0</v>
      </c>
      <c r="N196" s="86">
        <v>0</v>
      </c>
      <c r="O196" s="6" t="s">
        <v>155</v>
      </c>
      <c r="P196" s="2" t="s">
        <v>352</v>
      </c>
      <c r="Q196" s="216">
        <f>VLOOKUP(P196,Contingencies!$A$2:$D$7,4,FALSE)</f>
        <v>0.2</v>
      </c>
      <c r="R196" s="53">
        <f t="shared" si="287"/>
        <v>234.94500000000005</v>
      </c>
      <c r="S196" s="67">
        <f t="shared" si="289"/>
        <v>0</v>
      </c>
      <c r="T196" s="4"/>
      <c r="U196" s="29"/>
      <c r="V196" s="29"/>
      <c r="W196" s="2"/>
      <c r="X196" s="2"/>
      <c r="Y196" s="2"/>
      <c r="Z196" s="2"/>
      <c r="AA196" s="2"/>
      <c r="AB196" s="24"/>
      <c r="AC196" s="2"/>
      <c r="AD196" s="2"/>
      <c r="AE196" s="2"/>
      <c r="AF196" s="37">
        <v>10</v>
      </c>
      <c r="AG196" s="2">
        <f>IF(G196="Labor Hours",SUM(U196:AF196),0)</f>
        <v>10</v>
      </c>
      <c r="AH196" s="51">
        <f t="shared" si="220"/>
        <v>6.6666666666666666E-2</v>
      </c>
      <c r="AI196" s="53">
        <f>IF($G196="Labor Hours",U196*$K196*(1+$M196)*$EQ196,U196)</f>
        <v>0</v>
      </c>
      <c r="AJ196" s="53">
        <f>IF($G196="Labor Hours",V196*$K196*(1+$M196)*$EQ196,V196)</f>
        <v>0</v>
      </c>
      <c r="AK196" s="53">
        <f>IF($G196="Labor Hours",W196*$K196*(1+$M196)*$EQ196,W196)</f>
        <v>0</v>
      </c>
      <c r="AL196" s="53">
        <f>IF($G196="Labor Hours",X196*$K196*(1+$M196)*$EQ196,X196)</f>
        <v>0</v>
      </c>
      <c r="AM196" s="53">
        <f>IF($G196="Labor Hours",Y196*$K196*(1+$M196)*$EQ196,Y196)</f>
        <v>0</v>
      </c>
      <c r="AN196" s="53">
        <f>IF($G196="Labor Hours",Z196*$K196*(1+$M196)*$EQ196,Z196)</f>
        <v>0</v>
      </c>
      <c r="AO196" s="53">
        <f>IF($G196="Labor Hours",AA196*$K196*(1+$M196)*$EQ196,AA196)</f>
        <v>0</v>
      </c>
      <c r="AP196" s="53">
        <f>IF($G196="Labor Hours",AB196*$K196*(1+$M196)*$EQ196,AB196)</f>
        <v>0</v>
      </c>
      <c r="AQ196" s="53">
        <f>IF($G196="Labor Hours",AC196*$K196*(1+$M196)*$EQ196,AC196)</f>
        <v>0</v>
      </c>
      <c r="AR196" s="53">
        <f>IF($G196="Labor Hours",AD196*$K196*(1+$M196)*$EQ196,AD196)</f>
        <v>0</v>
      </c>
      <c r="AS196" s="53">
        <f>IF($G196="Labor Hours",AE196*$K196*(1+$M196)*$EQ196,AE196)</f>
        <v>0</v>
      </c>
      <c r="AT196" s="53">
        <f>IF($G196="Labor Hours",AF196*$K196*(1+$M196)*$EQ196,AF196)</f>
        <v>1174.7250000000001</v>
      </c>
      <c r="AU196" s="10">
        <f t="shared" si="221"/>
        <v>1174.7250000000001</v>
      </c>
      <c r="AV196" s="54">
        <f>IF(G196="CapEx",0,AU196*N196)</f>
        <v>0</v>
      </c>
      <c r="AW196" s="10">
        <f t="shared" si="222"/>
        <v>1174.7250000000001</v>
      </c>
      <c r="AX196" s="53" cm="1">
        <f t="array" aca="1" ref="AX196" ca="1">AU196*CELL("contents",$Q196)</f>
        <v>234.94500000000005</v>
      </c>
      <c r="AY196" s="53" cm="1">
        <f t="array" aca="1" ref="AY196" ca="1">AV196*CELL("contents",$Q196)</f>
        <v>0</v>
      </c>
      <c r="AZ196" s="4"/>
      <c r="BA196" s="2"/>
      <c r="BB196" s="2"/>
      <c r="BC196" s="2"/>
      <c r="BD196" s="2"/>
      <c r="BE196" s="2"/>
      <c r="BF196" s="38"/>
      <c r="BG196" s="2"/>
      <c r="BH196" s="2"/>
      <c r="BI196" s="2"/>
      <c r="BJ196" s="2"/>
      <c r="BK196" s="2"/>
      <c r="BL196" s="2">
        <f t="shared" si="223"/>
        <v>0</v>
      </c>
      <c r="BM196" s="51">
        <f t="shared" si="224"/>
        <v>0</v>
      </c>
      <c r="BN196" s="53">
        <f>IF($G196="Labor Hours",AZ196*$K196*(1+$M196)*$ER196,AZ196)</f>
        <v>0</v>
      </c>
      <c r="BO196" s="53">
        <f>IF($G196="Labor Hours",BA196*$K196*(1+$M196)*$ER196,BA196)</f>
        <v>0</v>
      </c>
      <c r="BP196" s="53">
        <f>IF($G196="Labor Hours",BB196*$K196*(1+$M196)*$ER196,BB196)</f>
        <v>0</v>
      </c>
      <c r="BQ196" s="53">
        <f>IF($G196="Labor Hours",BC196*$K196*(1+$M196)*$ER196,BC196)</f>
        <v>0</v>
      </c>
      <c r="BR196" s="53">
        <f>IF($G196="Labor Hours",BD196*$K196*(1+$M196)*$ER196,BD196)</f>
        <v>0</v>
      </c>
      <c r="BS196" s="53">
        <f>IF($G196="Labor Hours",BE196*$K196*(1+$M196)*$ER196,BE196)</f>
        <v>0</v>
      </c>
      <c r="BT196" s="53">
        <f>IF($G196="Labor Hours",BF196*$K196*(1+$M196)*$ER196,BF196)</f>
        <v>0</v>
      </c>
      <c r="BU196" s="53">
        <f>IF($G196="Labor Hours",BG196*$K196*(1+$M196)*$ER196,BG196)</f>
        <v>0</v>
      </c>
      <c r="BV196" s="53">
        <f>IF($G196="Labor Hours",BH196*$K196*(1+$M196)*$ER196,BH196)</f>
        <v>0</v>
      </c>
      <c r="BW196" s="53">
        <f>IF($G196="Labor Hours",BI196*$K196*(1+$M196)*$ER196,BI196)</f>
        <v>0</v>
      </c>
      <c r="BX196" s="53">
        <f>IF($G196="Labor Hours",BJ196*$K196*(1+$M196)*$ER196,BJ196)</f>
        <v>0</v>
      </c>
      <c r="BY196" s="53">
        <f>IF($G196="Labor Hours",BK196*$K196*(1+$M196)*$ER196,BK196)</f>
        <v>0</v>
      </c>
      <c r="BZ196" s="10">
        <f t="shared" si="225"/>
        <v>0</v>
      </c>
      <c r="CA196" s="54">
        <f t="shared" si="226"/>
        <v>0</v>
      </c>
      <c r="CB196" s="10">
        <f t="shared" si="227"/>
        <v>0</v>
      </c>
      <c r="CC196" s="53" cm="1">
        <f t="array" aca="1" ref="CC196" ca="1">BZ196*CELL("contents",$Q196)</f>
        <v>0</v>
      </c>
      <c r="CD196" s="53" cm="1">
        <f t="array" aca="1" ref="CD196" ca="1">CA196*CELL("contents",$Q196)</f>
        <v>0</v>
      </c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>
        <f t="shared" si="228"/>
        <v>0</v>
      </c>
      <c r="CR196" s="51">
        <f t="shared" si="229"/>
        <v>0</v>
      </c>
      <c r="CS196" s="53">
        <f>IF($G196="Labor Hours",CE196*$K196*(1+$M196)*$ES196,CE196)</f>
        <v>0</v>
      </c>
      <c r="CT196" s="53">
        <f>IF($G196="Labor Hours",CF196*$K196*(1+$M196)*$ES196,CF196)</f>
        <v>0</v>
      </c>
      <c r="CU196" s="53">
        <f>IF($G196="Labor Hours",CG196*$K196*(1+$M196)*$ES196,CG196)</f>
        <v>0</v>
      </c>
      <c r="CV196" s="53">
        <f>IF($G196="Labor Hours",CH196*$K196*(1+$M196)*$ES196,CH196)</f>
        <v>0</v>
      </c>
      <c r="CW196" s="53">
        <f>IF($G196="Labor Hours",CI196*$K196*(1+$M196)*$ES196,CI196)</f>
        <v>0</v>
      </c>
      <c r="CX196" s="53">
        <f>IF($G196="Labor Hours",CJ196*$K196*(1+$M196)*$ES196,CJ196)</f>
        <v>0</v>
      </c>
      <c r="CY196" s="53">
        <f>IF($G196="Labor Hours",CK196*$K196*(1+$M196)*$ES196,CK196)</f>
        <v>0</v>
      </c>
      <c r="CZ196" s="53">
        <f>IF($G196="Labor Hours",CL196*$K196*(1+$M196)*$ES196,CL196)</f>
        <v>0</v>
      </c>
      <c r="DA196" s="53">
        <f>IF($G196="Labor Hours",CM196*$K196*(1+$M196)*$ES196,CM196)</f>
        <v>0</v>
      </c>
      <c r="DB196" s="53">
        <f>IF($G196="Labor Hours",CN196*$K196*(1+$M196)*$ES196,CN196)</f>
        <v>0</v>
      </c>
      <c r="DC196" s="53">
        <f>IF($G196="Labor Hours",CO196*$K196*(1+$M196)*$ES196,CO196)</f>
        <v>0</v>
      </c>
      <c r="DD196" s="53">
        <f>IF($G196="Labor Hours",CP196*$K196*(1+$M196)*$ES196,CP196)</f>
        <v>0</v>
      </c>
      <c r="DE196" s="10">
        <f t="shared" si="230"/>
        <v>0</v>
      </c>
      <c r="DF196" s="54">
        <f t="shared" si="231"/>
        <v>0</v>
      </c>
      <c r="DG196" s="10">
        <f t="shared" si="232"/>
        <v>0</v>
      </c>
      <c r="DH196" s="53" cm="1">
        <f t="array" aca="1" ref="DH196" ca="1">DE196*CELL("contents",$Q196)</f>
        <v>0</v>
      </c>
      <c r="DI196" s="53" cm="1">
        <f t="array" aca="1" ref="DI196" ca="1">DF196*CELL("contents",$Q196)</f>
        <v>0</v>
      </c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>
        <f t="shared" si="233"/>
        <v>0</v>
      </c>
      <c r="DW196" s="51">
        <f t="shared" si="234"/>
        <v>0</v>
      </c>
      <c r="DX196" s="53">
        <f>IF($G196="Labor Hours",DJ196*$K196*(1+$M196)*$ET196,DJ196)</f>
        <v>0</v>
      </c>
      <c r="DY196" s="53">
        <f>IF($G196="Labor Hours",DK196*$K196*(1+$M196)*$ET196,DK196)</f>
        <v>0</v>
      </c>
      <c r="DZ196" s="53">
        <f>IF($G196="Labor Hours",DL196*$K196*(1+$M196)*$ET196,DL196)</f>
        <v>0</v>
      </c>
      <c r="EA196" s="53">
        <f>IF($G196="Labor Hours",DM196*$K196*(1+$M196)*$ET196,DM196)</f>
        <v>0</v>
      </c>
      <c r="EB196" s="53">
        <f>IF($G196="Labor Hours",DN196*$K196*(1+$M196)*$ET196,DN196)</f>
        <v>0</v>
      </c>
      <c r="EC196" s="53">
        <f>IF($G196="Labor Hours",DO196*$K196*(1+$M196)*$ET196,DO196)</f>
        <v>0</v>
      </c>
      <c r="ED196" s="53">
        <f>IF($G196="Labor Hours",DP196*$K196*(1+$M196)*$ET196,DP196)</f>
        <v>0</v>
      </c>
      <c r="EE196" s="53">
        <f>IF($G196="Labor Hours",DQ196*$K196*(1+$M196)*$ET196,DQ196)</f>
        <v>0</v>
      </c>
      <c r="EF196" s="53">
        <f>IF($G196="Labor Hours",DR196*$K196*(1+$M196)*$ET196,DR196)</f>
        <v>0</v>
      </c>
      <c r="EG196" s="53">
        <f>IF($G196="Labor Hours",DS196*$K196*(1+$M196)*$ET196,DS196)</f>
        <v>0</v>
      </c>
      <c r="EH196" s="53">
        <f>IF($G196="Labor Hours",DT196*$K196*(1+$M196)*$ET196,DT196)</f>
        <v>0</v>
      </c>
      <c r="EI196" s="53">
        <f>IF($G196="Labor Hours",DU196*$K196*(1+$M196)*$ET196,DU196)</f>
        <v>0</v>
      </c>
      <c r="EJ196" s="10">
        <f t="shared" si="235"/>
        <v>0</v>
      </c>
      <c r="EK196" s="54">
        <f t="shared" si="236"/>
        <v>0</v>
      </c>
      <c r="EL196" s="10">
        <f t="shared" si="237"/>
        <v>0</v>
      </c>
      <c r="EM196" s="53" cm="1">
        <f t="array" aca="1" ref="EM196" ca="1">EJ196*CELL("contents",$Q196)</f>
        <v>0</v>
      </c>
      <c r="EN196" s="53" cm="1">
        <f t="array" aca="1" ref="EN196" ca="1">EK196*CELL("contents",$Q196)</f>
        <v>0</v>
      </c>
      <c r="EO196" s="11">
        <f>AW196+CB196+DG196+EL196</f>
        <v>1174.7250000000001</v>
      </c>
      <c r="EP196" s="2">
        <v>1</v>
      </c>
      <c r="EQ196" s="2">
        <f t="shared" ref="EQ196:ET196" si="291">EP196*1.0215</f>
        <v>1.0215000000000001</v>
      </c>
      <c r="ER196" s="2">
        <f t="shared" si="291"/>
        <v>1.0434622500000001</v>
      </c>
      <c r="ES196" s="2">
        <f t="shared" si="291"/>
        <v>1.0658966883750003</v>
      </c>
      <c r="ET196" s="2">
        <f t="shared" si="291"/>
        <v>1.0888134671750629</v>
      </c>
      <c r="EU196" s="53">
        <f>IF($G196="Labor Hours",$K196*$AG196*EQ196,0)</f>
        <v>1174.7250000000001</v>
      </c>
      <c r="EV196" s="53">
        <f>IF($G196="Labor Hours",$K196*BL196*ER196,0)</f>
        <v>0</v>
      </c>
      <c r="EW196" s="69">
        <f>IF($G196="Labor Hours",$K196*$CQ196*ES196,0)</f>
        <v>0</v>
      </c>
      <c r="EX196" s="69">
        <f>IF($G196="Labor Hours",$K196*$DV196*ET196,0)</f>
        <v>0</v>
      </c>
      <c r="EY196" s="9">
        <f t="shared" si="240"/>
        <v>0</v>
      </c>
      <c r="EZ196" s="9">
        <f t="shared" si="217"/>
        <v>0</v>
      </c>
      <c r="FA196" s="9">
        <f t="shared" si="218"/>
        <v>0</v>
      </c>
      <c r="FB196" s="9">
        <f t="shared" si="219"/>
        <v>0</v>
      </c>
      <c r="FC196" t="s">
        <v>1541</v>
      </c>
    </row>
    <row r="197" spans="1:159" ht="25.5" x14ac:dyDescent="0.25">
      <c r="A197" s="2">
        <v>1.2</v>
      </c>
      <c r="B197" s="2" t="s">
        <v>560</v>
      </c>
      <c r="C197" s="4" t="s">
        <v>157</v>
      </c>
      <c r="D197" s="2" t="s">
        <v>561</v>
      </c>
      <c r="E197" s="21" t="s">
        <v>562</v>
      </c>
      <c r="F197" s="2"/>
      <c r="G197" s="4" t="s">
        <v>151</v>
      </c>
      <c r="H197" s="6" t="s">
        <v>163</v>
      </c>
      <c r="I197" s="4" t="s">
        <v>348</v>
      </c>
      <c r="J197" s="7" t="s">
        <v>154</v>
      </c>
      <c r="K197" s="75">
        <v>115</v>
      </c>
      <c r="L197" s="81">
        <v>115</v>
      </c>
      <c r="M197" s="56">
        <v>0</v>
      </c>
      <c r="N197" s="86">
        <v>0</v>
      </c>
      <c r="O197" s="6" t="s">
        <v>155</v>
      </c>
      <c r="P197" s="2" t="s">
        <v>352</v>
      </c>
      <c r="Q197" s="216">
        <f>VLOOKUP(P197,Contingencies!$A$2:$D$7,4,FALSE)</f>
        <v>0.2</v>
      </c>
      <c r="R197" s="53">
        <f t="shared" si="287"/>
        <v>239.99631750000003</v>
      </c>
      <c r="S197" s="67">
        <f t="shared" si="289"/>
        <v>0</v>
      </c>
      <c r="T197" s="4"/>
      <c r="U197" s="29"/>
      <c r="V197" s="29"/>
      <c r="W197" s="2"/>
      <c r="X197" s="2"/>
      <c r="Y197" s="2"/>
      <c r="Z197" s="2"/>
      <c r="AA197" s="38"/>
      <c r="AB197" s="24"/>
      <c r="AC197" s="2"/>
      <c r="AD197" s="2"/>
      <c r="AE197" s="2"/>
      <c r="AF197" s="2"/>
      <c r="AG197" s="2">
        <f>IF(G197="Labor Hours",SUM(U197:AF197),0)</f>
        <v>0</v>
      </c>
      <c r="AH197" s="51">
        <f t="shared" si="220"/>
        <v>0</v>
      </c>
      <c r="AI197" s="53">
        <f>IF($G197="Labor Hours",U197*$K197*(1+$M197)*$EQ197,U197)</f>
        <v>0</v>
      </c>
      <c r="AJ197" s="53">
        <f>IF($G197="Labor Hours",V197*$K197*(1+$M197)*$EQ197,V197)</f>
        <v>0</v>
      </c>
      <c r="AK197" s="53">
        <f>IF($G197="Labor Hours",W197*$K197*(1+$M197)*$EQ197,W197)</f>
        <v>0</v>
      </c>
      <c r="AL197" s="53">
        <f>IF($G197="Labor Hours",X197*$K197*(1+$M197)*$EQ197,X197)</f>
        <v>0</v>
      </c>
      <c r="AM197" s="53">
        <f>IF($G197="Labor Hours",Y197*$K197*(1+$M197)*$EQ197,Y197)</f>
        <v>0</v>
      </c>
      <c r="AN197" s="53">
        <f>IF($G197="Labor Hours",Z197*$K197*(1+$M197)*$EQ197,Z197)</f>
        <v>0</v>
      </c>
      <c r="AO197" s="53">
        <f>IF($G197="Labor Hours",AA197*$K197*(1+$M197)*$EQ197,AA197)</f>
        <v>0</v>
      </c>
      <c r="AP197" s="53">
        <f>IF($G197="Labor Hours",AB197*$K197*(1+$M197)*$EQ197,AB197)</f>
        <v>0</v>
      </c>
      <c r="AQ197" s="53">
        <f>IF($G197="Labor Hours",AC197*$K197*(1+$M197)*$EQ197,AC197)</f>
        <v>0</v>
      </c>
      <c r="AR197" s="53">
        <f>IF($G197="Labor Hours",AD197*$K197*(1+$M197)*$EQ197,AD197)</f>
        <v>0</v>
      </c>
      <c r="AS197" s="53">
        <f>IF($G197="Labor Hours",AE197*$K197*(1+$M197)*$EQ197,AE197)</f>
        <v>0</v>
      </c>
      <c r="AT197" s="53">
        <f>IF($G197="Labor Hours",AF197*$K197*(1+$M197)*$EQ197,AF197)</f>
        <v>0</v>
      </c>
      <c r="AU197" s="10">
        <f t="shared" si="221"/>
        <v>0</v>
      </c>
      <c r="AV197" s="54">
        <f>IF(G197="CapEx",0,AU197*N197)</f>
        <v>0</v>
      </c>
      <c r="AW197" s="10">
        <f t="shared" si="222"/>
        <v>0</v>
      </c>
      <c r="AX197" s="53" cm="1">
        <f t="array" aca="1" ref="AX197" ca="1">AU197*CELL("contents",$Q197)</f>
        <v>0</v>
      </c>
      <c r="AY197" s="53" cm="1">
        <f t="array" aca="1" ref="AY197" ca="1">AV197*CELL("contents",$Q197)</f>
        <v>0</v>
      </c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37">
        <v>10</v>
      </c>
      <c r="BL197" s="2">
        <f t="shared" si="223"/>
        <v>10</v>
      </c>
      <c r="BM197" s="51">
        <f t="shared" si="224"/>
        <v>6.6666666666666666E-2</v>
      </c>
      <c r="BN197" s="53">
        <f>IF($G197="Labor Hours",AZ197*$K197*(1+$M197)*$ER197,AZ197)</f>
        <v>0</v>
      </c>
      <c r="BO197" s="53">
        <f>IF($G197="Labor Hours",BA197*$K197*(1+$M197)*$ER197,BA197)</f>
        <v>0</v>
      </c>
      <c r="BP197" s="53">
        <f>IF($G197="Labor Hours",BB197*$K197*(1+$M197)*$ER197,BB197)</f>
        <v>0</v>
      </c>
      <c r="BQ197" s="53">
        <f>IF($G197="Labor Hours",BC197*$K197*(1+$M197)*$ER197,BC197)</f>
        <v>0</v>
      </c>
      <c r="BR197" s="53">
        <f>IF($G197="Labor Hours",BD197*$K197*(1+$M197)*$ER197,BD197)</f>
        <v>0</v>
      </c>
      <c r="BS197" s="53">
        <f>IF($G197="Labor Hours",BE197*$K197*(1+$M197)*$ER197,BE197)</f>
        <v>0</v>
      </c>
      <c r="BT197" s="53">
        <f>IF($G197="Labor Hours",BF197*$K197*(1+$M197)*$ER197,BF197)</f>
        <v>0</v>
      </c>
      <c r="BU197" s="53">
        <f>IF($G197="Labor Hours",BG197*$K197*(1+$M197)*$ER197,BG197)</f>
        <v>0</v>
      </c>
      <c r="BV197" s="53">
        <f>IF($G197="Labor Hours",BH197*$K197*(1+$M197)*$ER197,BH197)</f>
        <v>0</v>
      </c>
      <c r="BW197" s="53">
        <f>IF($G197="Labor Hours",BI197*$K197*(1+$M197)*$ER197,BI197)</f>
        <v>0</v>
      </c>
      <c r="BX197" s="53">
        <f>IF($G197="Labor Hours",BJ197*$K197*(1+$M197)*$ER197,BJ197)</f>
        <v>0</v>
      </c>
      <c r="BY197" s="53">
        <f>IF($G197="Labor Hours",BK197*$K197*(1+$M197)*$ER197,BK197)</f>
        <v>1199.9815875000002</v>
      </c>
      <c r="BZ197" s="10">
        <f t="shared" si="225"/>
        <v>1199.9815875000002</v>
      </c>
      <c r="CA197" s="54">
        <f t="shared" si="226"/>
        <v>0</v>
      </c>
      <c r="CB197" s="10">
        <f t="shared" si="227"/>
        <v>1199.9815875000002</v>
      </c>
      <c r="CC197" s="53" cm="1">
        <f t="array" aca="1" ref="CC197" ca="1">BZ197*CELL("contents",$Q197)</f>
        <v>239.99631750000003</v>
      </c>
      <c r="CD197" s="53" cm="1">
        <f t="array" aca="1" ref="CD197" ca="1">CA197*CELL("contents",$Q197)</f>
        <v>0</v>
      </c>
      <c r="CE197" s="4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>
        <f t="shared" si="228"/>
        <v>0</v>
      </c>
      <c r="CR197" s="51">
        <f t="shared" si="229"/>
        <v>0</v>
      </c>
      <c r="CS197" s="53">
        <f>IF($G197="Labor Hours",CE197*$K197*(1+$M197)*$ES197,CE197)</f>
        <v>0</v>
      </c>
      <c r="CT197" s="53">
        <f>IF($G197="Labor Hours",CF197*$K197*(1+$M197)*$ES197,CF197)</f>
        <v>0</v>
      </c>
      <c r="CU197" s="53">
        <f>IF($G197="Labor Hours",CG197*$K197*(1+$M197)*$ES197,CG197)</f>
        <v>0</v>
      </c>
      <c r="CV197" s="53">
        <f>IF($G197="Labor Hours",CH197*$K197*(1+$M197)*$ES197,CH197)</f>
        <v>0</v>
      </c>
      <c r="CW197" s="53">
        <f>IF($G197="Labor Hours",CI197*$K197*(1+$M197)*$ES197,CI197)</f>
        <v>0</v>
      </c>
      <c r="CX197" s="53">
        <f>IF($G197="Labor Hours",CJ197*$K197*(1+$M197)*$ES197,CJ197)</f>
        <v>0</v>
      </c>
      <c r="CY197" s="53">
        <f>IF($G197="Labor Hours",CK197*$K197*(1+$M197)*$ES197,CK197)</f>
        <v>0</v>
      </c>
      <c r="CZ197" s="53">
        <f>IF($G197="Labor Hours",CL197*$K197*(1+$M197)*$ES197,CL197)</f>
        <v>0</v>
      </c>
      <c r="DA197" s="53">
        <f>IF($G197="Labor Hours",CM197*$K197*(1+$M197)*$ES197,CM197)</f>
        <v>0</v>
      </c>
      <c r="DB197" s="53">
        <f>IF($G197="Labor Hours",CN197*$K197*(1+$M197)*$ES197,CN197)</f>
        <v>0</v>
      </c>
      <c r="DC197" s="53">
        <f>IF($G197="Labor Hours",CO197*$K197*(1+$M197)*$ES197,CO197)</f>
        <v>0</v>
      </c>
      <c r="DD197" s="53">
        <f>IF($G197="Labor Hours",CP197*$K197*(1+$M197)*$ES197,CP197)</f>
        <v>0</v>
      </c>
      <c r="DE197" s="10">
        <f t="shared" si="230"/>
        <v>0</v>
      </c>
      <c r="DF197" s="54">
        <f t="shared" si="231"/>
        <v>0</v>
      </c>
      <c r="DG197" s="10">
        <f t="shared" si="232"/>
        <v>0</v>
      </c>
      <c r="DH197" s="53" cm="1">
        <f t="array" aca="1" ref="DH197" ca="1">DE197*CELL("contents",$Q197)</f>
        <v>0</v>
      </c>
      <c r="DI197" s="53" cm="1">
        <f t="array" aca="1" ref="DI197" ca="1">DF197*CELL("contents",$Q197)</f>
        <v>0</v>
      </c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>
        <f t="shared" si="233"/>
        <v>0</v>
      </c>
      <c r="DW197" s="51">
        <f t="shared" si="234"/>
        <v>0</v>
      </c>
      <c r="DX197" s="53">
        <f>IF($G197="Labor Hours",DJ197*$K197*(1+$M197)*$ET197,DJ197)</f>
        <v>0</v>
      </c>
      <c r="DY197" s="53">
        <f>IF($G197="Labor Hours",DK197*$K197*(1+$M197)*$ET197,DK197)</f>
        <v>0</v>
      </c>
      <c r="DZ197" s="53">
        <f>IF($G197="Labor Hours",DL197*$K197*(1+$M197)*$ET197,DL197)</f>
        <v>0</v>
      </c>
      <c r="EA197" s="53">
        <f>IF($G197="Labor Hours",DM197*$K197*(1+$M197)*$ET197,DM197)</f>
        <v>0</v>
      </c>
      <c r="EB197" s="53">
        <f>IF($G197="Labor Hours",DN197*$K197*(1+$M197)*$ET197,DN197)</f>
        <v>0</v>
      </c>
      <c r="EC197" s="53">
        <f>IF($G197="Labor Hours",DO197*$K197*(1+$M197)*$ET197,DO197)</f>
        <v>0</v>
      </c>
      <c r="ED197" s="53">
        <f>IF($G197="Labor Hours",DP197*$K197*(1+$M197)*$ET197,DP197)</f>
        <v>0</v>
      </c>
      <c r="EE197" s="53">
        <f>IF($G197="Labor Hours",DQ197*$K197*(1+$M197)*$ET197,DQ197)</f>
        <v>0</v>
      </c>
      <c r="EF197" s="53">
        <f>IF($G197="Labor Hours",DR197*$K197*(1+$M197)*$ET197,DR197)</f>
        <v>0</v>
      </c>
      <c r="EG197" s="53">
        <f>IF($G197="Labor Hours",DS197*$K197*(1+$M197)*$ET197,DS197)</f>
        <v>0</v>
      </c>
      <c r="EH197" s="53">
        <f>IF($G197="Labor Hours",DT197*$K197*(1+$M197)*$ET197,DT197)</f>
        <v>0</v>
      </c>
      <c r="EI197" s="53">
        <f>IF($G197="Labor Hours",DU197*$K197*(1+$M197)*$ET197,DU197)</f>
        <v>0</v>
      </c>
      <c r="EJ197" s="10">
        <f t="shared" si="235"/>
        <v>0</v>
      </c>
      <c r="EK197" s="54">
        <f t="shared" si="236"/>
        <v>0</v>
      </c>
      <c r="EL197" s="10">
        <f t="shared" si="237"/>
        <v>0</v>
      </c>
      <c r="EM197" s="53" cm="1">
        <f t="array" aca="1" ref="EM197" ca="1">EJ197*CELL("contents",$Q197)</f>
        <v>0</v>
      </c>
      <c r="EN197" s="53" cm="1">
        <f t="array" aca="1" ref="EN197" ca="1">EK197*CELL("contents",$Q197)</f>
        <v>0</v>
      </c>
      <c r="EO197" s="11">
        <f>AW197+CB197+DG197+EL197</f>
        <v>1199.9815875000002</v>
      </c>
      <c r="EP197" s="2">
        <v>1</v>
      </c>
      <c r="EQ197" s="2">
        <f t="shared" ref="EQ197:ET197" si="292">EP197*1.0215</f>
        <v>1.0215000000000001</v>
      </c>
      <c r="ER197" s="2">
        <f t="shared" si="292"/>
        <v>1.0434622500000001</v>
      </c>
      <c r="ES197" s="2">
        <f t="shared" si="292"/>
        <v>1.0658966883750003</v>
      </c>
      <c r="ET197" s="2">
        <f t="shared" si="292"/>
        <v>1.0888134671750629</v>
      </c>
      <c r="EU197" s="53">
        <f>IF($G197="Labor Hours",$K197*$AG197*EQ197,0)</f>
        <v>0</v>
      </c>
      <c r="EV197" s="53">
        <f>IF($G197="Labor Hours",$K197*BL197*ER197,0)</f>
        <v>1199.9815875000002</v>
      </c>
      <c r="EW197" s="69">
        <f>IF($G197="Labor Hours",$K197*$CQ197*ES197,0)</f>
        <v>0</v>
      </c>
      <c r="EX197" s="69">
        <f>IF($G197="Labor Hours",$K197*$DV197*ET197,0)</f>
        <v>0</v>
      </c>
      <c r="EY197" s="9">
        <f t="shared" si="240"/>
        <v>0</v>
      </c>
      <c r="EZ197" s="9">
        <f t="shared" si="217"/>
        <v>0</v>
      </c>
      <c r="FA197" s="9">
        <f t="shared" si="218"/>
        <v>0</v>
      </c>
      <c r="FB197" s="9">
        <f t="shared" si="219"/>
        <v>0</v>
      </c>
      <c r="FC197" t="s">
        <v>1541</v>
      </c>
    </row>
    <row r="198" spans="1:159" x14ac:dyDescent="0.25">
      <c r="A198" s="2">
        <v>1.2</v>
      </c>
      <c r="B198" s="2" t="s">
        <v>563</v>
      </c>
      <c r="C198" s="4" t="s">
        <v>157</v>
      </c>
      <c r="D198" s="2" t="s">
        <v>564</v>
      </c>
      <c r="E198" s="21" t="s">
        <v>565</v>
      </c>
      <c r="F198" s="2"/>
      <c r="G198" s="4" t="s">
        <v>151</v>
      </c>
      <c r="H198" s="6" t="s">
        <v>163</v>
      </c>
      <c r="I198" s="4" t="s">
        <v>348</v>
      </c>
      <c r="J198" s="7" t="s">
        <v>154</v>
      </c>
      <c r="K198" s="75">
        <v>115</v>
      </c>
      <c r="L198" s="82">
        <v>115</v>
      </c>
      <c r="M198" s="57">
        <v>0</v>
      </c>
      <c r="N198" s="86">
        <v>0</v>
      </c>
      <c r="O198" s="6" t="s">
        <v>155</v>
      </c>
      <c r="P198" s="2" t="s">
        <v>352</v>
      </c>
      <c r="Q198" s="216">
        <f>VLOOKUP(P198,Contingencies!$A$2:$D$7,4,FALSE)</f>
        <v>0.2</v>
      </c>
      <c r="R198" s="53">
        <f t="shared" si="287"/>
        <v>1879.5600000000004</v>
      </c>
      <c r="S198" s="67">
        <f t="shared" si="289"/>
        <v>0</v>
      </c>
      <c r="T198" s="4"/>
      <c r="U198" s="29"/>
      <c r="V198" s="29"/>
      <c r="W198" s="2"/>
      <c r="X198" s="2"/>
      <c r="Y198" s="2"/>
      <c r="Z198" s="2"/>
      <c r="AA198" s="37">
        <v>40</v>
      </c>
      <c r="AB198" s="14">
        <v>40</v>
      </c>
      <c r="AC198" s="2"/>
      <c r="AD198" s="2"/>
      <c r="AE198" s="2"/>
      <c r="AF198" s="2"/>
      <c r="AG198" s="2">
        <f>IF(G198="Labor Hours",SUM(U198:AF198),0)</f>
        <v>80</v>
      </c>
      <c r="AH198" s="51">
        <f t="shared" si="220"/>
        <v>0.53333333333333333</v>
      </c>
      <c r="AI198" s="53">
        <f>IF($G198="Labor Hours",U198*$K198*(1+$M198)*$EQ198,U198)</f>
        <v>0</v>
      </c>
      <c r="AJ198" s="53">
        <f>IF($G198="Labor Hours",V198*$K198*(1+$M198)*$EQ198,V198)</f>
        <v>0</v>
      </c>
      <c r="AK198" s="53">
        <f>IF($G198="Labor Hours",W198*$K198*(1+$M198)*$EQ198,W198)</f>
        <v>0</v>
      </c>
      <c r="AL198" s="53">
        <f>IF($G198="Labor Hours",X198*$K198*(1+$M198)*$EQ198,X198)</f>
        <v>0</v>
      </c>
      <c r="AM198" s="53">
        <f>IF($G198="Labor Hours",Y198*$K198*(1+$M198)*$EQ198,Y198)</f>
        <v>0</v>
      </c>
      <c r="AN198" s="53">
        <f>IF($G198="Labor Hours",Z198*$K198*(1+$M198)*$EQ198,Z198)</f>
        <v>0</v>
      </c>
      <c r="AO198" s="53">
        <f>IF($G198="Labor Hours",AA198*$K198*(1+$M198)*$EQ198,AA198)</f>
        <v>4698.9000000000005</v>
      </c>
      <c r="AP198" s="53">
        <f>IF($G198="Labor Hours",AB198*$K198*(1+$M198)*$EQ198,AB198)</f>
        <v>4698.9000000000005</v>
      </c>
      <c r="AQ198" s="53">
        <f>IF($G198="Labor Hours",AC198*$K198*(1+$M198)*$EQ198,AC198)</f>
        <v>0</v>
      </c>
      <c r="AR198" s="53">
        <f>IF($G198="Labor Hours",AD198*$K198*(1+$M198)*$EQ198,AD198)</f>
        <v>0</v>
      </c>
      <c r="AS198" s="53">
        <f>IF($G198="Labor Hours",AE198*$K198*(1+$M198)*$EQ198,AE198)</f>
        <v>0</v>
      </c>
      <c r="AT198" s="53">
        <f>IF($G198="Labor Hours",AF198*$K198*(1+$M198)*$EQ198,AF198)</f>
        <v>0</v>
      </c>
      <c r="AU198" s="10">
        <f t="shared" si="221"/>
        <v>9397.8000000000011</v>
      </c>
      <c r="AV198" s="54">
        <f>IF(G198="CapEx",0,AU198*N198)</f>
        <v>0</v>
      </c>
      <c r="AW198" s="10">
        <f t="shared" si="222"/>
        <v>9397.8000000000011</v>
      </c>
      <c r="AX198" s="53" cm="1">
        <f t="array" aca="1" ref="AX198" ca="1">AU198*CELL("contents",$Q198)</f>
        <v>1879.5600000000004</v>
      </c>
      <c r="AY198" s="53" cm="1">
        <f t="array" aca="1" ref="AY198" ca="1">AV198*CELL("contents",$Q198)</f>
        <v>0</v>
      </c>
      <c r="AZ198" s="2"/>
      <c r="BA198" s="2"/>
      <c r="BB198" s="2"/>
      <c r="BC198" s="2"/>
      <c r="BD198" s="2"/>
      <c r="BE198" s="2"/>
      <c r="BF198" s="38"/>
      <c r="BG198" s="2"/>
      <c r="BH198" s="2"/>
      <c r="BI198" s="2"/>
      <c r="BJ198" s="2"/>
      <c r="BK198" s="2"/>
      <c r="BL198" s="2">
        <f t="shared" si="223"/>
        <v>0</v>
      </c>
      <c r="BM198" s="51">
        <f t="shared" si="224"/>
        <v>0</v>
      </c>
      <c r="BN198" s="53">
        <f>IF($G198="Labor Hours",AZ198*$K198*(1+$M198)*$ER198,AZ198)</f>
        <v>0</v>
      </c>
      <c r="BO198" s="53">
        <f>IF($G198="Labor Hours",BA198*$K198*(1+$M198)*$ER198,BA198)</f>
        <v>0</v>
      </c>
      <c r="BP198" s="53">
        <f>IF($G198="Labor Hours",BB198*$K198*(1+$M198)*$ER198,BB198)</f>
        <v>0</v>
      </c>
      <c r="BQ198" s="53">
        <f>IF($G198="Labor Hours",BC198*$K198*(1+$M198)*$ER198,BC198)</f>
        <v>0</v>
      </c>
      <c r="BR198" s="53">
        <f>IF($G198="Labor Hours",BD198*$K198*(1+$M198)*$ER198,BD198)</f>
        <v>0</v>
      </c>
      <c r="BS198" s="53">
        <f>IF($G198="Labor Hours",BE198*$K198*(1+$M198)*$ER198,BE198)</f>
        <v>0</v>
      </c>
      <c r="BT198" s="53">
        <f>IF($G198="Labor Hours",BF198*$K198*(1+$M198)*$ER198,BF198)</f>
        <v>0</v>
      </c>
      <c r="BU198" s="53">
        <f>IF($G198="Labor Hours",BG198*$K198*(1+$M198)*$ER198,BG198)</f>
        <v>0</v>
      </c>
      <c r="BV198" s="53">
        <f>IF($G198="Labor Hours",BH198*$K198*(1+$M198)*$ER198,BH198)</f>
        <v>0</v>
      </c>
      <c r="BW198" s="53">
        <f>IF($G198="Labor Hours",BI198*$K198*(1+$M198)*$ER198,BI198)</f>
        <v>0</v>
      </c>
      <c r="BX198" s="53">
        <f>IF($G198="Labor Hours",BJ198*$K198*(1+$M198)*$ER198,BJ198)</f>
        <v>0</v>
      </c>
      <c r="BY198" s="53">
        <f>IF($G198="Labor Hours",BK198*$K198*(1+$M198)*$ER198,BK198)</f>
        <v>0</v>
      </c>
      <c r="BZ198" s="10">
        <f t="shared" si="225"/>
        <v>0</v>
      </c>
      <c r="CA198" s="54">
        <f t="shared" si="226"/>
        <v>0</v>
      </c>
      <c r="CB198" s="10">
        <f t="shared" si="227"/>
        <v>0</v>
      </c>
      <c r="CC198" s="53" cm="1">
        <f t="array" aca="1" ref="CC198" ca="1">BZ198*CELL("contents",$Q198)</f>
        <v>0</v>
      </c>
      <c r="CD198" s="53" cm="1">
        <f t="array" aca="1" ref="CD198" ca="1">CA198*CELL("contents",$Q198)</f>
        <v>0</v>
      </c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>
        <f t="shared" si="228"/>
        <v>0</v>
      </c>
      <c r="CR198" s="51">
        <f t="shared" si="229"/>
        <v>0</v>
      </c>
      <c r="CS198" s="53">
        <f>IF($G198="Labor Hours",CE198*$K198*(1+$M198)*$ES198,CE198)</f>
        <v>0</v>
      </c>
      <c r="CT198" s="53">
        <f>IF($G198="Labor Hours",CF198*$K198*(1+$M198)*$ES198,CF198)</f>
        <v>0</v>
      </c>
      <c r="CU198" s="53">
        <f>IF($G198="Labor Hours",CG198*$K198*(1+$M198)*$ES198,CG198)</f>
        <v>0</v>
      </c>
      <c r="CV198" s="53">
        <f>IF($G198="Labor Hours",CH198*$K198*(1+$M198)*$ES198,CH198)</f>
        <v>0</v>
      </c>
      <c r="CW198" s="53">
        <f>IF($G198="Labor Hours",CI198*$K198*(1+$M198)*$ES198,CI198)</f>
        <v>0</v>
      </c>
      <c r="CX198" s="53">
        <f>IF($G198="Labor Hours",CJ198*$K198*(1+$M198)*$ES198,CJ198)</f>
        <v>0</v>
      </c>
      <c r="CY198" s="53">
        <f>IF($G198="Labor Hours",CK198*$K198*(1+$M198)*$ES198,CK198)</f>
        <v>0</v>
      </c>
      <c r="CZ198" s="53">
        <f>IF($G198="Labor Hours",CL198*$K198*(1+$M198)*$ES198,CL198)</f>
        <v>0</v>
      </c>
      <c r="DA198" s="53">
        <f>IF($G198="Labor Hours",CM198*$K198*(1+$M198)*$ES198,CM198)</f>
        <v>0</v>
      </c>
      <c r="DB198" s="53">
        <f>IF($G198="Labor Hours",CN198*$K198*(1+$M198)*$ES198,CN198)</f>
        <v>0</v>
      </c>
      <c r="DC198" s="53">
        <f>IF($G198="Labor Hours",CO198*$K198*(1+$M198)*$ES198,CO198)</f>
        <v>0</v>
      </c>
      <c r="DD198" s="53">
        <f>IF($G198="Labor Hours",CP198*$K198*(1+$M198)*$ES198,CP198)</f>
        <v>0</v>
      </c>
      <c r="DE198" s="10">
        <f t="shared" si="230"/>
        <v>0</v>
      </c>
      <c r="DF198" s="54">
        <f t="shared" si="231"/>
        <v>0</v>
      </c>
      <c r="DG198" s="10">
        <f t="shared" si="232"/>
        <v>0</v>
      </c>
      <c r="DH198" s="53" cm="1">
        <f t="array" aca="1" ref="DH198" ca="1">DE198*CELL("contents",$Q198)</f>
        <v>0</v>
      </c>
      <c r="DI198" s="53" cm="1">
        <f t="array" aca="1" ref="DI198" ca="1">DF198*CELL("contents",$Q198)</f>
        <v>0</v>
      </c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>
        <f t="shared" si="233"/>
        <v>0</v>
      </c>
      <c r="DW198" s="51">
        <f t="shared" si="234"/>
        <v>0</v>
      </c>
      <c r="DX198" s="53">
        <f>IF($G198="Labor Hours",DJ198*$K198*(1+$M198)*$ET198,DJ198)</f>
        <v>0</v>
      </c>
      <c r="DY198" s="53">
        <f>IF($G198="Labor Hours",DK198*$K198*(1+$M198)*$ET198,DK198)</f>
        <v>0</v>
      </c>
      <c r="DZ198" s="53">
        <f>IF($G198="Labor Hours",DL198*$K198*(1+$M198)*$ET198,DL198)</f>
        <v>0</v>
      </c>
      <c r="EA198" s="53">
        <f>IF($G198="Labor Hours",DM198*$K198*(1+$M198)*$ET198,DM198)</f>
        <v>0</v>
      </c>
      <c r="EB198" s="53">
        <f>IF($G198="Labor Hours",DN198*$K198*(1+$M198)*$ET198,DN198)</f>
        <v>0</v>
      </c>
      <c r="EC198" s="53">
        <f>IF($G198="Labor Hours",DO198*$K198*(1+$M198)*$ET198,DO198)</f>
        <v>0</v>
      </c>
      <c r="ED198" s="53">
        <f>IF($G198="Labor Hours",DP198*$K198*(1+$M198)*$ET198,DP198)</f>
        <v>0</v>
      </c>
      <c r="EE198" s="53">
        <f>IF($G198="Labor Hours",DQ198*$K198*(1+$M198)*$ET198,DQ198)</f>
        <v>0</v>
      </c>
      <c r="EF198" s="53">
        <f>IF($G198="Labor Hours",DR198*$K198*(1+$M198)*$ET198,DR198)</f>
        <v>0</v>
      </c>
      <c r="EG198" s="53">
        <f>IF($G198="Labor Hours",DS198*$K198*(1+$M198)*$ET198,DS198)</f>
        <v>0</v>
      </c>
      <c r="EH198" s="53">
        <f>IF($G198="Labor Hours",DT198*$K198*(1+$M198)*$ET198,DT198)</f>
        <v>0</v>
      </c>
      <c r="EI198" s="53">
        <f>IF($G198="Labor Hours",DU198*$K198*(1+$M198)*$ET198,DU198)</f>
        <v>0</v>
      </c>
      <c r="EJ198" s="10">
        <f t="shared" si="235"/>
        <v>0</v>
      </c>
      <c r="EK198" s="54">
        <f t="shared" si="236"/>
        <v>0</v>
      </c>
      <c r="EL198" s="10">
        <f t="shared" si="237"/>
        <v>0</v>
      </c>
      <c r="EM198" s="53" cm="1">
        <f t="array" aca="1" ref="EM198" ca="1">EJ198*CELL("contents",$Q198)</f>
        <v>0</v>
      </c>
      <c r="EN198" s="53" cm="1">
        <f t="array" aca="1" ref="EN198" ca="1">EK198*CELL("contents",$Q198)</f>
        <v>0</v>
      </c>
      <c r="EO198" s="11">
        <f>AW198+CB198+DG198+EL198</f>
        <v>9397.8000000000011</v>
      </c>
      <c r="EP198" s="2">
        <v>1</v>
      </c>
      <c r="EQ198" s="2">
        <f t="shared" ref="EQ198:ET198" si="293">EP198*1.0215</f>
        <v>1.0215000000000001</v>
      </c>
      <c r="ER198" s="2">
        <f t="shared" si="293"/>
        <v>1.0434622500000001</v>
      </c>
      <c r="ES198" s="2">
        <f t="shared" si="293"/>
        <v>1.0658966883750003</v>
      </c>
      <c r="ET198" s="2">
        <f t="shared" si="293"/>
        <v>1.0888134671750629</v>
      </c>
      <c r="EU198" s="53">
        <f>IF($G198="Labor Hours",$K198*$AG198*EQ198,0)</f>
        <v>9397.8000000000011</v>
      </c>
      <c r="EV198" s="53">
        <f>IF($G198="Labor Hours",$K198*BL198*ER198,0)</f>
        <v>0</v>
      </c>
      <c r="EW198" s="69">
        <f>IF($G198="Labor Hours",$K198*$CQ198*ES198,0)</f>
        <v>0</v>
      </c>
      <c r="EX198" s="69">
        <f>IF($G198="Labor Hours",$K198*$DV198*ET198,0)</f>
        <v>0</v>
      </c>
      <c r="EY198" s="9">
        <f t="shared" si="240"/>
        <v>0</v>
      </c>
      <c r="EZ198" s="9">
        <f t="shared" si="217"/>
        <v>0</v>
      </c>
      <c r="FA198" s="9">
        <f t="shared" si="218"/>
        <v>0</v>
      </c>
      <c r="FB198" s="9">
        <f t="shared" si="219"/>
        <v>0</v>
      </c>
      <c r="FC198" t="s">
        <v>1541</v>
      </c>
    </row>
    <row r="199" spans="1:159" x14ac:dyDescent="0.25">
      <c r="A199" s="2">
        <v>1.2</v>
      </c>
      <c r="B199" s="2" t="s">
        <v>566</v>
      </c>
      <c r="C199" s="4" t="s">
        <v>157</v>
      </c>
      <c r="D199" s="2" t="s">
        <v>567</v>
      </c>
      <c r="E199" s="21" t="s">
        <v>568</v>
      </c>
      <c r="F199" s="2"/>
      <c r="G199" s="4" t="s">
        <v>151</v>
      </c>
      <c r="H199" s="6" t="s">
        <v>163</v>
      </c>
      <c r="I199" s="4" t="s">
        <v>348</v>
      </c>
      <c r="J199" s="7" t="s">
        <v>154</v>
      </c>
      <c r="K199" s="75">
        <v>115</v>
      </c>
      <c r="L199" s="82">
        <v>115</v>
      </c>
      <c r="M199" s="57">
        <v>0</v>
      </c>
      <c r="N199" s="86">
        <v>0</v>
      </c>
      <c r="O199" s="6" t="s">
        <v>155</v>
      </c>
      <c r="P199" s="2" t="s">
        <v>352</v>
      </c>
      <c r="Q199" s="216">
        <f>VLOOKUP(P199,Contingencies!$A$2:$D$7,4,FALSE)</f>
        <v>0.2</v>
      </c>
      <c r="R199" s="53">
        <f t="shared" si="287"/>
        <v>1919.9705400000003</v>
      </c>
      <c r="S199" s="67">
        <f t="shared" si="289"/>
        <v>0</v>
      </c>
      <c r="T199" s="4"/>
      <c r="U199" s="29"/>
      <c r="V199" s="29"/>
      <c r="W199" s="2"/>
      <c r="X199" s="2"/>
      <c r="Y199" s="2"/>
      <c r="Z199" s="2"/>
      <c r="AA199" s="38"/>
      <c r="AB199" s="24"/>
      <c r="AC199" s="2"/>
      <c r="AD199" s="2"/>
      <c r="AE199" s="2"/>
      <c r="AF199" s="2"/>
      <c r="AG199" s="2">
        <f>IF(G199="Labor Hours",SUM(U199:AF199),0)</f>
        <v>0</v>
      </c>
      <c r="AH199" s="51">
        <f t="shared" si="220"/>
        <v>0</v>
      </c>
      <c r="AI199" s="53">
        <f>IF($G199="Labor Hours",U199*$K199*(1+$M199)*$EQ199,U199)</f>
        <v>0</v>
      </c>
      <c r="AJ199" s="53">
        <f>IF($G199="Labor Hours",V199*$K199*(1+$M199)*$EQ199,V199)</f>
        <v>0</v>
      </c>
      <c r="AK199" s="53">
        <f>IF($G199="Labor Hours",W199*$K199*(1+$M199)*$EQ199,W199)</f>
        <v>0</v>
      </c>
      <c r="AL199" s="53">
        <f>IF($G199="Labor Hours",X199*$K199*(1+$M199)*$EQ199,X199)</f>
        <v>0</v>
      </c>
      <c r="AM199" s="53">
        <f>IF($G199="Labor Hours",Y199*$K199*(1+$M199)*$EQ199,Y199)</f>
        <v>0</v>
      </c>
      <c r="AN199" s="53">
        <f>IF($G199="Labor Hours",Z199*$K199*(1+$M199)*$EQ199,Z199)</f>
        <v>0</v>
      </c>
      <c r="AO199" s="53">
        <f>IF($G199="Labor Hours",AA199*$K199*(1+$M199)*$EQ199,AA199)</f>
        <v>0</v>
      </c>
      <c r="AP199" s="53">
        <f>IF($G199="Labor Hours",AB199*$K199*(1+$M199)*$EQ199,AB199)</f>
        <v>0</v>
      </c>
      <c r="AQ199" s="53">
        <f>IF($G199="Labor Hours",AC199*$K199*(1+$M199)*$EQ199,AC199)</f>
        <v>0</v>
      </c>
      <c r="AR199" s="53">
        <f>IF($G199="Labor Hours",AD199*$K199*(1+$M199)*$EQ199,AD199)</f>
        <v>0</v>
      </c>
      <c r="AS199" s="53">
        <f>IF($G199="Labor Hours",AE199*$K199*(1+$M199)*$EQ199,AE199)</f>
        <v>0</v>
      </c>
      <c r="AT199" s="53">
        <f>IF($G199="Labor Hours",AF199*$K199*(1+$M199)*$EQ199,AF199)</f>
        <v>0</v>
      </c>
      <c r="AU199" s="10">
        <f t="shared" si="221"/>
        <v>0</v>
      </c>
      <c r="AV199" s="54">
        <f>IF(G199="CapEx",0,AU199*N199)</f>
        <v>0</v>
      </c>
      <c r="AW199" s="10">
        <f t="shared" si="222"/>
        <v>0</v>
      </c>
      <c r="AX199" s="53" cm="1">
        <f t="array" aca="1" ref="AX199" ca="1">AU199*CELL("contents",$Q199)</f>
        <v>0</v>
      </c>
      <c r="AY199" s="53" cm="1">
        <f t="array" aca="1" ref="AY199" ca="1">AV199*CELL("contents",$Q199)</f>
        <v>0</v>
      </c>
      <c r="AZ199" s="2"/>
      <c r="BA199" s="2"/>
      <c r="BB199" s="2"/>
      <c r="BC199" s="2"/>
      <c r="BD199" s="2"/>
      <c r="BE199" s="2"/>
      <c r="BF199" s="37">
        <v>80</v>
      </c>
      <c r="BG199" s="4"/>
      <c r="BH199" s="2"/>
      <c r="BI199" s="2"/>
      <c r="BJ199" s="2"/>
      <c r="BK199" s="2"/>
      <c r="BL199" s="2">
        <f t="shared" si="223"/>
        <v>80</v>
      </c>
      <c r="BM199" s="51">
        <f t="shared" si="224"/>
        <v>0.53333333333333333</v>
      </c>
      <c r="BN199" s="53">
        <f>IF($G199="Labor Hours",AZ199*$K199*(1+$M199)*$ER199,AZ199)</f>
        <v>0</v>
      </c>
      <c r="BO199" s="53">
        <f>IF($G199="Labor Hours",BA199*$K199*(1+$M199)*$ER199,BA199)</f>
        <v>0</v>
      </c>
      <c r="BP199" s="53">
        <f>IF($G199="Labor Hours",BB199*$K199*(1+$M199)*$ER199,BB199)</f>
        <v>0</v>
      </c>
      <c r="BQ199" s="53">
        <f>IF($G199="Labor Hours",BC199*$K199*(1+$M199)*$ER199,BC199)</f>
        <v>0</v>
      </c>
      <c r="BR199" s="53">
        <f>IF($G199="Labor Hours",BD199*$K199*(1+$M199)*$ER199,BD199)</f>
        <v>0</v>
      </c>
      <c r="BS199" s="53">
        <f>IF($G199="Labor Hours",BE199*$K199*(1+$M199)*$ER199,BE199)</f>
        <v>0</v>
      </c>
      <c r="BT199" s="53">
        <f>IF($G199="Labor Hours",BF199*$K199*(1+$M199)*$ER199,BF199)</f>
        <v>9599.8527000000013</v>
      </c>
      <c r="BU199" s="53">
        <f>IF($G199="Labor Hours",BG199*$K199*(1+$M199)*$ER199,BG199)</f>
        <v>0</v>
      </c>
      <c r="BV199" s="53">
        <f>IF($G199="Labor Hours",BH199*$K199*(1+$M199)*$ER199,BH199)</f>
        <v>0</v>
      </c>
      <c r="BW199" s="53">
        <f>IF($G199="Labor Hours",BI199*$K199*(1+$M199)*$ER199,BI199)</f>
        <v>0</v>
      </c>
      <c r="BX199" s="53">
        <f>IF($G199="Labor Hours",BJ199*$K199*(1+$M199)*$ER199,BJ199)</f>
        <v>0</v>
      </c>
      <c r="BY199" s="53">
        <f>IF($G199="Labor Hours",BK199*$K199*(1+$M199)*$ER199,BK199)</f>
        <v>0</v>
      </c>
      <c r="BZ199" s="10">
        <f t="shared" si="225"/>
        <v>9599.8527000000013</v>
      </c>
      <c r="CA199" s="54">
        <f t="shared" si="226"/>
        <v>0</v>
      </c>
      <c r="CB199" s="10">
        <f t="shared" si="227"/>
        <v>9599.8527000000013</v>
      </c>
      <c r="CC199" s="53" cm="1">
        <f t="array" aca="1" ref="CC199" ca="1">BZ199*CELL("contents",$Q199)</f>
        <v>1919.9705400000003</v>
      </c>
      <c r="CD199" s="53" cm="1">
        <f t="array" aca="1" ref="CD199" ca="1">CA199*CELL("contents",$Q199)</f>
        <v>0</v>
      </c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>
        <f t="shared" si="228"/>
        <v>0</v>
      </c>
      <c r="CR199" s="51">
        <f t="shared" si="229"/>
        <v>0</v>
      </c>
      <c r="CS199" s="53">
        <f>IF($G199="Labor Hours",CE199*$K199*(1+$M199)*$ES199,CE199)</f>
        <v>0</v>
      </c>
      <c r="CT199" s="53">
        <f>IF($G199="Labor Hours",CF199*$K199*(1+$M199)*$ES199,CF199)</f>
        <v>0</v>
      </c>
      <c r="CU199" s="53">
        <f>IF($G199="Labor Hours",CG199*$K199*(1+$M199)*$ES199,CG199)</f>
        <v>0</v>
      </c>
      <c r="CV199" s="53">
        <f>IF($G199="Labor Hours",CH199*$K199*(1+$M199)*$ES199,CH199)</f>
        <v>0</v>
      </c>
      <c r="CW199" s="53">
        <f>IF($G199="Labor Hours",CI199*$K199*(1+$M199)*$ES199,CI199)</f>
        <v>0</v>
      </c>
      <c r="CX199" s="53">
        <f>IF($G199="Labor Hours",CJ199*$K199*(1+$M199)*$ES199,CJ199)</f>
        <v>0</v>
      </c>
      <c r="CY199" s="53">
        <f>IF($G199="Labor Hours",CK199*$K199*(1+$M199)*$ES199,CK199)</f>
        <v>0</v>
      </c>
      <c r="CZ199" s="53">
        <f>IF($G199="Labor Hours",CL199*$K199*(1+$M199)*$ES199,CL199)</f>
        <v>0</v>
      </c>
      <c r="DA199" s="53">
        <f>IF($G199="Labor Hours",CM199*$K199*(1+$M199)*$ES199,CM199)</f>
        <v>0</v>
      </c>
      <c r="DB199" s="53">
        <f>IF($G199="Labor Hours",CN199*$K199*(1+$M199)*$ES199,CN199)</f>
        <v>0</v>
      </c>
      <c r="DC199" s="53">
        <f>IF($G199="Labor Hours",CO199*$K199*(1+$M199)*$ES199,CO199)</f>
        <v>0</v>
      </c>
      <c r="DD199" s="53">
        <f>IF($G199="Labor Hours",CP199*$K199*(1+$M199)*$ES199,CP199)</f>
        <v>0</v>
      </c>
      <c r="DE199" s="10">
        <f t="shared" si="230"/>
        <v>0</v>
      </c>
      <c r="DF199" s="54">
        <f t="shared" si="231"/>
        <v>0</v>
      </c>
      <c r="DG199" s="10">
        <f t="shared" si="232"/>
        <v>0</v>
      </c>
      <c r="DH199" s="53" cm="1">
        <f t="array" aca="1" ref="DH199" ca="1">DE199*CELL("contents",$Q199)</f>
        <v>0</v>
      </c>
      <c r="DI199" s="53" cm="1">
        <f t="array" aca="1" ref="DI199" ca="1">DF199*CELL("contents",$Q199)</f>
        <v>0</v>
      </c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>
        <f t="shared" si="233"/>
        <v>0</v>
      </c>
      <c r="DW199" s="51">
        <f t="shared" si="234"/>
        <v>0</v>
      </c>
      <c r="DX199" s="53">
        <f>IF($G199="Labor Hours",DJ199*$K199*(1+$M199)*$ET199,DJ199)</f>
        <v>0</v>
      </c>
      <c r="DY199" s="53">
        <f>IF($G199="Labor Hours",DK199*$K199*(1+$M199)*$ET199,DK199)</f>
        <v>0</v>
      </c>
      <c r="DZ199" s="53">
        <f>IF($G199="Labor Hours",DL199*$K199*(1+$M199)*$ET199,DL199)</f>
        <v>0</v>
      </c>
      <c r="EA199" s="53">
        <f>IF($G199="Labor Hours",DM199*$K199*(1+$M199)*$ET199,DM199)</f>
        <v>0</v>
      </c>
      <c r="EB199" s="53">
        <f>IF($G199="Labor Hours",DN199*$K199*(1+$M199)*$ET199,DN199)</f>
        <v>0</v>
      </c>
      <c r="EC199" s="53">
        <f>IF($G199="Labor Hours",DO199*$K199*(1+$M199)*$ET199,DO199)</f>
        <v>0</v>
      </c>
      <c r="ED199" s="53">
        <f>IF($G199="Labor Hours",DP199*$K199*(1+$M199)*$ET199,DP199)</f>
        <v>0</v>
      </c>
      <c r="EE199" s="53">
        <f>IF($G199="Labor Hours",DQ199*$K199*(1+$M199)*$ET199,DQ199)</f>
        <v>0</v>
      </c>
      <c r="EF199" s="53">
        <f>IF($G199="Labor Hours",DR199*$K199*(1+$M199)*$ET199,DR199)</f>
        <v>0</v>
      </c>
      <c r="EG199" s="53">
        <f>IF($G199="Labor Hours",DS199*$K199*(1+$M199)*$ET199,DS199)</f>
        <v>0</v>
      </c>
      <c r="EH199" s="53">
        <f>IF($G199="Labor Hours",DT199*$K199*(1+$M199)*$ET199,DT199)</f>
        <v>0</v>
      </c>
      <c r="EI199" s="53">
        <f>IF($G199="Labor Hours",DU199*$K199*(1+$M199)*$ET199,DU199)</f>
        <v>0</v>
      </c>
      <c r="EJ199" s="10">
        <f t="shared" si="235"/>
        <v>0</v>
      </c>
      <c r="EK199" s="54">
        <f t="shared" si="236"/>
        <v>0</v>
      </c>
      <c r="EL199" s="10">
        <f t="shared" si="237"/>
        <v>0</v>
      </c>
      <c r="EM199" s="53" cm="1">
        <f t="array" aca="1" ref="EM199" ca="1">EJ199*CELL("contents",$Q199)</f>
        <v>0</v>
      </c>
      <c r="EN199" s="53" cm="1">
        <f t="array" aca="1" ref="EN199" ca="1">EK199*CELL("contents",$Q199)</f>
        <v>0</v>
      </c>
      <c r="EO199" s="11">
        <f>AW199+CB199+DG199+EL199</f>
        <v>9599.8527000000013</v>
      </c>
      <c r="EP199" s="2">
        <v>1</v>
      </c>
      <c r="EQ199" s="2">
        <f t="shared" ref="EQ199:ET199" si="294">EP199*1.0215</f>
        <v>1.0215000000000001</v>
      </c>
      <c r="ER199" s="2">
        <f t="shared" si="294"/>
        <v>1.0434622500000001</v>
      </c>
      <c r="ES199" s="2">
        <f t="shared" si="294"/>
        <v>1.0658966883750003</v>
      </c>
      <c r="ET199" s="2">
        <f t="shared" si="294"/>
        <v>1.0888134671750629</v>
      </c>
      <c r="EU199" s="53">
        <f>IF($G199="Labor Hours",$K199*$AG199*EQ199,0)</f>
        <v>0</v>
      </c>
      <c r="EV199" s="53">
        <f>IF($G199="Labor Hours",$K199*BL199*ER199,0)</f>
        <v>9599.8527000000013</v>
      </c>
      <c r="EW199" s="69">
        <f>IF($G199="Labor Hours",$K199*$CQ199*ES199,0)</f>
        <v>0</v>
      </c>
      <c r="EX199" s="69">
        <f>IF($G199="Labor Hours",$K199*$DV199*ET199,0)</f>
        <v>0</v>
      </c>
      <c r="EY199" s="9">
        <f t="shared" si="240"/>
        <v>0</v>
      </c>
      <c r="EZ199" s="9">
        <f t="shared" si="217"/>
        <v>0</v>
      </c>
      <c r="FA199" s="9">
        <f t="shared" si="218"/>
        <v>0</v>
      </c>
      <c r="FB199" s="9">
        <f t="shared" si="219"/>
        <v>0</v>
      </c>
      <c r="FC199" t="s">
        <v>1541</v>
      </c>
    </row>
    <row r="200" spans="1:159" x14ac:dyDescent="0.25">
      <c r="A200" s="2">
        <v>1.2</v>
      </c>
      <c r="B200" s="2" t="s">
        <v>569</v>
      </c>
      <c r="C200" s="4" t="s">
        <v>157</v>
      </c>
      <c r="D200" s="2" t="s">
        <v>570</v>
      </c>
      <c r="E200" s="21" t="s">
        <v>571</v>
      </c>
      <c r="F200" s="2"/>
      <c r="G200" s="4" t="s">
        <v>151</v>
      </c>
      <c r="H200" s="6" t="s">
        <v>163</v>
      </c>
      <c r="I200" s="4" t="s">
        <v>348</v>
      </c>
      <c r="J200" s="7" t="s">
        <v>154</v>
      </c>
      <c r="K200" s="75">
        <v>115</v>
      </c>
      <c r="L200" s="82">
        <v>115</v>
      </c>
      <c r="M200" s="57">
        <v>0</v>
      </c>
      <c r="N200" s="86">
        <v>0</v>
      </c>
      <c r="O200" s="6" t="s">
        <v>155</v>
      </c>
      <c r="P200" s="2" t="s">
        <v>352</v>
      </c>
      <c r="Q200" s="216">
        <f>VLOOKUP(P200,Contingencies!$A$2:$D$7,4,FALSE)</f>
        <v>0.2</v>
      </c>
      <c r="R200" s="53">
        <f t="shared" si="287"/>
        <v>939.7800000000002</v>
      </c>
      <c r="S200" s="67">
        <f t="shared" si="289"/>
        <v>0</v>
      </c>
      <c r="T200" s="4"/>
      <c r="U200" s="29"/>
      <c r="V200" s="29"/>
      <c r="W200" s="2"/>
      <c r="X200" s="2"/>
      <c r="Y200" s="2"/>
      <c r="Z200" s="2"/>
      <c r="AA200" s="38"/>
      <c r="AB200" s="14">
        <v>40</v>
      </c>
      <c r="AC200" s="2"/>
      <c r="AD200" s="2"/>
      <c r="AE200" s="2"/>
      <c r="AF200" s="2"/>
      <c r="AG200" s="2">
        <f>IF(G200="Labor Hours",SUM(U200:AF200),0)</f>
        <v>40</v>
      </c>
      <c r="AH200" s="51">
        <f t="shared" si="220"/>
        <v>0.26666666666666666</v>
      </c>
      <c r="AI200" s="53">
        <f>IF($G200="Labor Hours",U200*$K200*(1+$M200)*$EQ200,U200)</f>
        <v>0</v>
      </c>
      <c r="AJ200" s="53">
        <f>IF($G200="Labor Hours",V200*$K200*(1+$M200)*$EQ200,V200)</f>
        <v>0</v>
      </c>
      <c r="AK200" s="53">
        <f>IF($G200="Labor Hours",W200*$K200*(1+$M200)*$EQ200,W200)</f>
        <v>0</v>
      </c>
      <c r="AL200" s="53">
        <f>IF($G200="Labor Hours",X200*$K200*(1+$M200)*$EQ200,X200)</f>
        <v>0</v>
      </c>
      <c r="AM200" s="53">
        <f>IF($G200="Labor Hours",Y200*$K200*(1+$M200)*$EQ200,Y200)</f>
        <v>0</v>
      </c>
      <c r="AN200" s="53">
        <f>IF($G200="Labor Hours",Z200*$K200*(1+$M200)*$EQ200,Z200)</f>
        <v>0</v>
      </c>
      <c r="AO200" s="53">
        <f>IF($G200="Labor Hours",AA200*$K200*(1+$M200)*$EQ200,AA200)</f>
        <v>0</v>
      </c>
      <c r="AP200" s="53">
        <f>IF($G200="Labor Hours",AB200*$K200*(1+$M200)*$EQ200,AB200)</f>
        <v>4698.9000000000005</v>
      </c>
      <c r="AQ200" s="53">
        <f>IF($G200="Labor Hours",AC200*$K200*(1+$M200)*$EQ200,AC200)</f>
        <v>0</v>
      </c>
      <c r="AR200" s="53">
        <f>IF($G200="Labor Hours",AD200*$K200*(1+$M200)*$EQ200,AD200)</f>
        <v>0</v>
      </c>
      <c r="AS200" s="53">
        <f>IF($G200="Labor Hours",AE200*$K200*(1+$M200)*$EQ200,AE200)</f>
        <v>0</v>
      </c>
      <c r="AT200" s="53">
        <f>IF($G200="Labor Hours",AF200*$K200*(1+$M200)*$EQ200,AF200)</f>
        <v>0</v>
      </c>
      <c r="AU200" s="10">
        <f t="shared" si="221"/>
        <v>4698.9000000000005</v>
      </c>
      <c r="AV200" s="54">
        <f>IF(G200="CapEx",0,AU200*N200)</f>
        <v>0</v>
      </c>
      <c r="AW200" s="10">
        <f t="shared" si="222"/>
        <v>4698.9000000000005</v>
      </c>
      <c r="AX200" s="53" cm="1">
        <f t="array" aca="1" ref="AX200" ca="1">AU200*CELL("contents",$Q200)</f>
        <v>939.7800000000002</v>
      </c>
      <c r="AY200" s="53" cm="1">
        <f t="array" aca="1" ref="AY200" ca="1">AV200*CELL("contents",$Q200)</f>
        <v>0</v>
      </c>
      <c r="AZ200" s="2"/>
      <c r="BA200" s="2"/>
      <c r="BB200" s="2"/>
      <c r="BC200" s="2"/>
      <c r="BD200" s="2"/>
      <c r="BE200" s="2"/>
      <c r="BF200" s="38"/>
      <c r="BG200" s="2"/>
      <c r="BH200" s="2"/>
      <c r="BI200" s="2"/>
      <c r="BJ200" s="2"/>
      <c r="BK200" s="2"/>
      <c r="BL200" s="2">
        <f t="shared" si="223"/>
        <v>0</v>
      </c>
      <c r="BM200" s="51">
        <f t="shared" si="224"/>
        <v>0</v>
      </c>
      <c r="BN200" s="53">
        <f>IF($G200="Labor Hours",AZ200*$K200*(1+$M200)*$ER200,AZ200)</f>
        <v>0</v>
      </c>
      <c r="BO200" s="53">
        <f>IF($G200="Labor Hours",BA200*$K200*(1+$M200)*$ER200,BA200)</f>
        <v>0</v>
      </c>
      <c r="BP200" s="53">
        <f>IF($G200="Labor Hours",BB200*$K200*(1+$M200)*$ER200,BB200)</f>
        <v>0</v>
      </c>
      <c r="BQ200" s="53">
        <f>IF($G200="Labor Hours",BC200*$K200*(1+$M200)*$ER200,BC200)</f>
        <v>0</v>
      </c>
      <c r="BR200" s="53">
        <f>IF($G200="Labor Hours",BD200*$K200*(1+$M200)*$ER200,BD200)</f>
        <v>0</v>
      </c>
      <c r="BS200" s="53">
        <f>IF($G200="Labor Hours",BE200*$K200*(1+$M200)*$ER200,BE200)</f>
        <v>0</v>
      </c>
      <c r="BT200" s="53">
        <f>IF($G200="Labor Hours",BF200*$K200*(1+$M200)*$ER200,BF200)</f>
        <v>0</v>
      </c>
      <c r="BU200" s="53">
        <f>IF($G200="Labor Hours",BG200*$K200*(1+$M200)*$ER200,BG200)</f>
        <v>0</v>
      </c>
      <c r="BV200" s="53">
        <f>IF($G200="Labor Hours",BH200*$K200*(1+$M200)*$ER200,BH200)</f>
        <v>0</v>
      </c>
      <c r="BW200" s="53">
        <f>IF($G200="Labor Hours",BI200*$K200*(1+$M200)*$ER200,BI200)</f>
        <v>0</v>
      </c>
      <c r="BX200" s="53">
        <f>IF($G200="Labor Hours",BJ200*$K200*(1+$M200)*$ER200,BJ200)</f>
        <v>0</v>
      </c>
      <c r="BY200" s="53">
        <f>IF($G200="Labor Hours",BK200*$K200*(1+$M200)*$ER200,BK200)</f>
        <v>0</v>
      </c>
      <c r="BZ200" s="10">
        <f t="shared" si="225"/>
        <v>0</v>
      </c>
      <c r="CA200" s="54">
        <f t="shared" si="226"/>
        <v>0</v>
      </c>
      <c r="CB200" s="10">
        <f t="shared" si="227"/>
        <v>0</v>
      </c>
      <c r="CC200" s="53" cm="1">
        <f t="array" aca="1" ref="CC200" ca="1">BZ200*CELL("contents",$Q200)</f>
        <v>0</v>
      </c>
      <c r="CD200" s="53" cm="1">
        <f t="array" aca="1" ref="CD200" ca="1">CA200*CELL("contents",$Q200)</f>
        <v>0</v>
      </c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>
        <f t="shared" si="228"/>
        <v>0</v>
      </c>
      <c r="CR200" s="51">
        <f t="shared" si="229"/>
        <v>0</v>
      </c>
      <c r="CS200" s="53">
        <f>IF($G200="Labor Hours",CE200*$K200*(1+$M200)*$ES200,CE200)</f>
        <v>0</v>
      </c>
      <c r="CT200" s="53">
        <f>IF($G200="Labor Hours",CF200*$K200*(1+$M200)*$ES200,CF200)</f>
        <v>0</v>
      </c>
      <c r="CU200" s="53">
        <f>IF($G200="Labor Hours",CG200*$K200*(1+$M200)*$ES200,CG200)</f>
        <v>0</v>
      </c>
      <c r="CV200" s="53">
        <f>IF($G200="Labor Hours",CH200*$K200*(1+$M200)*$ES200,CH200)</f>
        <v>0</v>
      </c>
      <c r="CW200" s="53">
        <f>IF($G200="Labor Hours",CI200*$K200*(1+$M200)*$ES200,CI200)</f>
        <v>0</v>
      </c>
      <c r="CX200" s="53">
        <f>IF($G200="Labor Hours",CJ200*$K200*(1+$M200)*$ES200,CJ200)</f>
        <v>0</v>
      </c>
      <c r="CY200" s="53">
        <f>IF($G200="Labor Hours",CK200*$K200*(1+$M200)*$ES200,CK200)</f>
        <v>0</v>
      </c>
      <c r="CZ200" s="53">
        <f>IF($G200="Labor Hours",CL200*$K200*(1+$M200)*$ES200,CL200)</f>
        <v>0</v>
      </c>
      <c r="DA200" s="53">
        <f>IF($G200="Labor Hours",CM200*$K200*(1+$M200)*$ES200,CM200)</f>
        <v>0</v>
      </c>
      <c r="DB200" s="53">
        <f>IF($G200="Labor Hours",CN200*$K200*(1+$M200)*$ES200,CN200)</f>
        <v>0</v>
      </c>
      <c r="DC200" s="53">
        <f>IF($G200="Labor Hours",CO200*$K200*(1+$M200)*$ES200,CO200)</f>
        <v>0</v>
      </c>
      <c r="DD200" s="53">
        <f>IF($G200="Labor Hours",CP200*$K200*(1+$M200)*$ES200,CP200)</f>
        <v>0</v>
      </c>
      <c r="DE200" s="10">
        <f t="shared" si="230"/>
        <v>0</v>
      </c>
      <c r="DF200" s="54">
        <f t="shared" si="231"/>
        <v>0</v>
      </c>
      <c r="DG200" s="10">
        <f t="shared" si="232"/>
        <v>0</v>
      </c>
      <c r="DH200" s="53" cm="1">
        <f t="array" aca="1" ref="DH200" ca="1">DE200*CELL("contents",$Q200)</f>
        <v>0</v>
      </c>
      <c r="DI200" s="53" cm="1">
        <f t="array" aca="1" ref="DI200" ca="1">DF200*CELL("contents",$Q200)</f>
        <v>0</v>
      </c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>
        <f t="shared" si="233"/>
        <v>0</v>
      </c>
      <c r="DW200" s="51">
        <f t="shared" si="234"/>
        <v>0</v>
      </c>
      <c r="DX200" s="53">
        <f>IF($G200="Labor Hours",DJ200*$K200*(1+$M200)*$ET200,DJ200)</f>
        <v>0</v>
      </c>
      <c r="DY200" s="53">
        <f>IF($G200="Labor Hours",DK200*$K200*(1+$M200)*$ET200,DK200)</f>
        <v>0</v>
      </c>
      <c r="DZ200" s="53">
        <f>IF($G200="Labor Hours",DL200*$K200*(1+$M200)*$ET200,DL200)</f>
        <v>0</v>
      </c>
      <c r="EA200" s="53">
        <f>IF($G200="Labor Hours",DM200*$K200*(1+$M200)*$ET200,DM200)</f>
        <v>0</v>
      </c>
      <c r="EB200" s="53">
        <f>IF($G200="Labor Hours",DN200*$K200*(1+$M200)*$ET200,DN200)</f>
        <v>0</v>
      </c>
      <c r="EC200" s="53">
        <f>IF($G200="Labor Hours",DO200*$K200*(1+$M200)*$ET200,DO200)</f>
        <v>0</v>
      </c>
      <c r="ED200" s="53">
        <f>IF($G200="Labor Hours",DP200*$K200*(1+$M200)*$ET200,DP200)</f>
        <v>0</v>
      </c>
      <c r="EE200" s="53">
        <f>IF($G200="Labor Hours",DQ200*$K200*(1+$M200)*$ET200,DQ200)</f>
        <v>0</v>
      </c>
      <c r="EF200" s="53">
        <f>IF($G200="Labor Hours",DR200*$K200*(1+$M200)*$ET200,DR200)</f>
        <v>0</v>
      </c>
      <c r="EG200" s="53">
        <f>IF($G200="Labor Hours",DS200*$K200*(1+$M200)*$ET200,DS200)</f>
        <v>0</v>
      </c>
      <c r="EH200" s="53">
        <f>IF($G200="Labor Hours",DT200*$K200*(1+$M200)*$ET200,DT200)</f>
        <v>0</v>
      </c>
      <c r="EI200" s="53">
        <f>IF($G200="Labor Hours",DU200*$K200*(1+$M200)*$ET200,DU200)</f>
        <v>0</v>
      </c>
      <c r="EJ200" s="10">
        <f t="shared" si="235"/>
        <v>0</v>
      </c>
      <c r="EK200" s="54">
        <f t="shared" si="236"/>
        <v>0</v>
      </c>
      <c r="EL200" s="10">
        <f t="shared" si="237"/>
        <v>0</v>
      </c>
      <c r="EM200" s="53" cm="1">
        <f t="array" aca="1" ref="EM200" ca="1">EJ200*CELL("contents",$Q200)</f>
        <v>0</v>
      </c>
      <c r="EN200" s="53" cm="1">
        <f t="array" aca="1" ref="EN200" ca="1">EK200*CELL("contents",$Q200)</f>
        <v>0</v>
      </c>
      <c r="EO200" s="11">
        <f>AW200+CB200+DG200+EL200</f>
        <v>4698.9000000000005</v>
      </c>
      <c r="EP200" s="2">
        <v>1</v>
      </c>
      <c r="EQ200" s="2">
        <f t="shared" ref="EQ200:ET200" si="295">EP200*1.0215</f>
        <v>1.0215000000000001</v>
      </c>
      <c r="ER200" s="2">
        <f t="shared" si="295"/>
        <v>1.0434622500000001</v>
      </c>
      <c r="ES200" s="2">
        <f t="shared" si="295"/>
        <v>1.0658966883750003</v>
      </c>
      <c r="ET200" s="2">
        <f t="shared" si="295"/>
        <v>1.0888134671750629</v>
      </c>
      <c r="EU200" s="53">
        <f>IF($G200="Labor Hours",$K200*$AG200*EQ200,0)</f>
        <v>4698.9000000000005</v>
      </c>
      <c r="EV200" s="53">
        <f>IF($G200="Labor Hours",$K200*BL200*ER200,0)</f>
        <v>0</v>
      </c>
      <c r="EW200" s="69">
        <f>IF($G200="Labor Hours",$K200*$CQ200*ES200,0)</f>
        <v>0</v>
      </c>
      <c r="EX200" s="69">
        <f>IF($G200="Labor Hours",$K200*$DV200*ET200,0)</f>
        <v>0</v>
      </c>
      <c r="EY200" s="9">
        <f t="shared" si="240"/>
        <v>0</v>
      </c>
      <c r="EZ200" s="9">
        <f t="shared" si="217"/>
        <v>0</v>
      </c>
      <c r="FA200" s="9">
        <f t="shared" si="218"/>
        <v>0</v>
      </c>
      <c r="FB200" s="9">
        <f t="shared" si="219"/>
        <v>0</v>
      </c>
      <c r="FC200" t="s">
        <v>1541</v>
      </c>
    </row>
    <row r="201" spans="1:159" x14ac:dyDescent="0.25">
      <c r="A201" s="2">
        <v>1.2</v>
      </c>
      <c r="B201" s="2" t="s">
        <v>572</v>
      </c>
      <c r="C201" s="4" t="s">
        <v>157</v>
      </c>
      <c r="D201" s="2" t="s">
        <v>573</v>
      </c>
      <c r="E201" s="21" t="s">
        <v>574</v>
      </c>
      <c r="F201" s="2"/>
      <c r="G201" s="4" t="s">
        <v>151</v>
      </c>
      <c r="H201" s="6" t="s">
        <v>163</v>
      </c>
      <c r="I201" s="4" t="s">
        <v>348</v>
      </c>
      <c r="J201" s="7" t="s">
        <v>154</v>
      </c>
      <c r="K201" s="75">
        <v>115</v>
      </c>
      <c r="L201" s="81">
        <v>115</v>
      </c>
      <c r="M201" s="56">
        <v>0</v>
      </c>
      <c r="N201" s="86">
        <v>0</v>
      </c>
      <c r="O201" s="6" t="s">
        <v>155</v>
      </c>
      <c r="P201" s="2" t="s">
        <v>352</v>
      </c>
      <c r="Q201" s="216">
        <f>VLOOKUP(P201,Contingencies!$A$2:$D$7,4,FALSE)</f>
        <v>0.2</v>
      </c>
      <c r="R201" s="53">
        <f t="shared" si="287"/>
        <v>959.98527000000013</v>
      </c>
      <c r="S201" s="67">
        <f t="shared" si="289"/>
        <v>0</v>
      </c>
      <c r="T201" s="4"/>
      <c r="U201" s="29"/>
      <c r="V201" s="29"/>
      <c r="W201" s="2"/>
      <c r="X201" s="2"/>
      <c r="Y201" s="2"/>
      <c r="Z201" s="2"/>
      <c r="AA201" s="38"/>
      <c r="AB201" s="24"/>
      <c r="AC201" s="2"/>
      <c r="AD201" s="2"/>
      <c r="AE201" s="2"/>
      <c r="AF201" s="2"/>
      <c r="AG201" s="2">
        <f>IF(G201="Labor Hours",SUM(U201:AF201),0)</f>
        <v>0</v>
      </c>
      <c r="AH201" s="51">
        <f t="shared" si="220"/>
        <v>0</v>
      </c>
      <c r="AI201" s="53">
        <f>IF($G201="Labor Hours",U201*$K201*(1+$M201)*$EQ201,U201)</f>
        <v>0</v>
      </c>
      <c r="AJ201" s="53">
        <f>IF($G201="Labor Hours",V201*$K201*(1+$M201)*$EQ201,V201)</f>
        <v>0</v>
      </c>
      <c r="AK201" s="53">
        <f>IF($G201="Labor Hours",W201*$K201*(1+$M201)*$EQ201,W201)</f>
        <v>0</v>
      </c>
      <c r="AL201" s="53">
        <f>IF($G201="Labor Hours",X201*$K201*(1+$M201)*$EQ201,X201)</f>
        <v>0</v>
      </c>
      <c r="AM201" s="53">
        <f>IF($G201="Labor Hours",Y201*$K201*(1+$M201)*$EQ201,Y201)</f>
        <v>0</v>
      </c>
      <c r="AN201" s="53">
        <f>IF($G201="Labor Hours",Z201*$K201*(1+$M201)*$EQ201,Z201)</f>
        <v>0</v>
      </c>
      <c r="AO201" s="53">
        <f>IF($G201="Labor Hours",AA201*$K201*(1+$M201)*$EQ201,AA201)</f>
        <v>0</v>
      </c>
      <c r="AP201" s="53">
        <f>IF($G201="Labor Hours",AB201*$K201*(1+$M201)*$EQ201,AB201)</f>
        <v>0</v>
      </c>
      <c r="AQ201" s="53">
        <f>IF($G201="Labor Hours",AC201*$K201*(1+$M201)*$EQ201,AC201)</f>
        <v>0</v>
      </c>
      <c r="AR201" s="53">
        <f>IF($G201="Labor Hours",AD201*$K201*(1+$M201)*$EQ201,AD201)</f>
        <v>0</v>
      </c>
      <c r="AS201" s="53">
        <f>IF($G201="Labor Hours",AE201*$K201*(1+$M201)*$EQ201,AE201)</f>
        <v>0</v>
      </c>
      <c r="AT201" s="53">
        <f>IF($G201="Labor Hours",AF201*$K201*(1+$M201)*$EQ201,AF201)</f>
        <v>0</v>
      </c>
      <c r="AU201" s="10">
        <f t="shared" si="221"/>
        <v>0</v>
      </c>
      <c r="AV201" s="54">
        <f>IF(G201="CapEx",0,AU201*N201)</f>
        <v>0</v>
      </c>
      <c r="AW201" s="10">
        <f t="shared" si="222"/>
        <v>0</v>
      </c>
      <c r="AX201" s="53" cm="1">
        <f t="array" aca="1" ref="AX201" ca="1">AU201*CELL("contents",$Q201)</f>
        <v>0</v>
      </c>
      <c r="AY201" s="53" cm="1">
        <f t="array" aca="1" ref="AY201" ca="1">AV201*CELL("contents",$Q201)</f>
        <v>0</v>
      </c>
      <c r="AZ201" s="2"/>
      <c r="BA201" s="2"/>
      <c r="BB201" s="2"/>
      <c r="BC201" s="2"/>
      <c r="BD201" s="2"/>
      <c r="BE201" s="2"/>
      <c r="BF201" s="2"/>
      <c r="BG201" s="37">
        <v>40</v>
      </c>
      <c r="BH201" s="2"/>
      <c r="BI201" s="2"/>
      <c r="BJ201" s="2"/>
      <c r="BK201" s="2"/>
      <c r="BL201" s="2">
        <f t="shared" si="223"/>
        <v>40</v>
      </c>
      <c r="BM201" s="51">
        <f t="shared" si="224"/>
        <v>0.26666666666666666</v>
      </c>
      <c r="BN201" s="53">
        <f>IF($G201="Labor Hours",AZ201*$K201*(1+$M201)*$ER201,AZ201)</f>
        <v>0</v>
      </c>
      <c r="BO201" s="53">
        <f>IF($G201="Labor Hours",BA201*$K201*(1+$M201)*$ER201,BA201)</f>
        <v>0</v>
      </c>
      <c r="BP201" s="53">
        <f>IF($G201="Labor Hours",BB201*$K201*(1+$M201)*$ER201,BB201)</f>
        <v>0</v>
      </c>
      <c r="BQ201" s="53">
        <f>IF($G201="Labor Hours",BC201*$K201*(1+$M201)*$ER201,BC201)</f>
        <v>0</v>
      </c>
      <c r="BR201" s="53">
        <f>IF($G201="Labor Hours",BD201*$K201*(1+$M201)*$ER201,BD201)</f>
        <v>0</v>
      </c>
      <c r="BS201" s="53">
        <f>IF($G201="Labor Hours",BE201*$K201*(1+$M201)*$ER201,BE201)</f>
        <v>0</v>
      </c>
      <c r="BT201" s="53">
        <f>IF($G201="Labor Hours",BF201*$K201*(1+$M201)*$ER201,BF201)</f>
        <v>0</v>
      </c>
      <c r="BU201" s="53">
        <f>IF($G201="Labor Hours",BG201*$K201*(1+$M201)*$ER201,BG201)</f>
        <v>4799.9263500000006</v>
      </c>
      <c r="BV201" s="53">
        <f>IF($G201="Labor Hours",BH201*$K201*(1+$M201)*$ER201,BH201)</f>
        <v>0</v>
      </c>
      <c r="BW201" s="53">
        <f>IF($G201="Labor Hours",BI201*$K201*(1+$M201)*$ER201,BI201)</f>
        <v>0</v>
      </c>
      <c r="BX201" s="53">
        <f>IF($G201="Labor Hours",BJ201*$K201*(1+$M201)*$ER201,BJ201)</f>
        <v>0</v>
      </c>
      <c r="BY201" s="53">
        <f>IF($G201="Labor Hours",BK201*$K201*(1+$M201)*$ER201,BK201)</f>
        <v>0</v>
      </c>
      <c r="BZ201" s="10">
        <f t="shared" si="225"/>
        <v>4799.9263500000006</v>
      </c>
      <c r="CA201" s="54">
        <f t="shared" si="226"/>
        <v>0</v>
      </c>
      <c r="CB201" s="10">
        <f t="shared" si="227"/>
        <v>4799.9263500000006</v>
      </c>
      <c r="CC201" s="53" cm="1">
        <f t="array" aca="1" ref="CC201" ca="1">BZ201*CELL("contents",$Q201)</f>
        <v>959.98527000000013</v>
      </c>
      <c r="CD201" s="53" cm="1">
        <f t="array" aca="1" ref="CD201" ca="1">CA201*CELL("contents",$Q201)</f>
        <v>0</v>
      </c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>
        <f t="shared" si="228"/>
        <v>0</v>
      </c>
      <c r="CR201" s="51">
        <f t="shared" si="229"/>
        <v>0</v>
      </c>
      <c r="CS201" s="53">
        <f>IF($G201="Labor Hours",CE201*$K201*(1+$M201)*$ES201,CE201)</f>
        <v>0</v>
      </c>
      <c r="CT201" s="53">
        <f>IF($G201="Labor Hours",CF201*$K201*(1+$M201)*$ES201,CF201)</f>
        <v>0</v>
      </c>
      <c r="CU201" s="53">
        <f>IF($G201="Labor Hours",CG201*$K201*(1+$M201)*$ES201,CG201)</f>
        <v>0</v>
      </c>
      <c r="CV201" s="53">
        <f>IF($G201="Labor Hours",CH201*$K201*(1+$M201)*$ES201,CH201)</f>
        <v>0</v>
      </c>
      <c r="CW201" s="53">
        <f>IF($G201="Labor Hours",CI201*$K201*(1+$M201)*$ES201,CI201)</f>
        <v>0</v>
      </c>
      <c r="CX201" s="53">
        <f>IF($G201="Labor Hours",CJ201*$K201*(1+$M201)*$ES201,CJ201)</f>
        <v>0</v>
      </c>
      <c r="CY201" s="53">
        <f>IF($G201="Labor Hours",CK201*$K201*(1+$M201)*$ES201,CK201)</f>
        <v>0</v>
      </c>
      <c r="CZ201" s="53">
        <f>IF($G201="Labor Hours",CL201*$K201*(1+$M201)*$ES201,CL201)</f>
        <v>0</v>
      </c>
      <c r="DA201" s="53">
        <f>IF($G201="Labor Hours",CM201*$K201*(1+$M201)*$ES201,CM201)</f>
        <v>0</v>
      </c>
      <c r="DB201" s="53">
        <f>IF($G201="Labor Hours",CN201*$K201*(1+$M201)*$ES201,CN201)</f>
        <v>0</v>
      </c>
      <c r="DC201" s="53">
        <f>IF($G201="Labor Hours",CO201*$K201*(1+$M201)*$ES201,CO201)</f>
        <v>0</v>
      </c>
      <c r="DD201" s="53">
        <f>IF($G201="Labor Hours",CP201*$K201*(1+$M201)*$ES201,CP201)</f>
        <v>0</v>
      </c>
      <c r="DE201" s="10">
        <f t="shared" si="230"/>
        <v>0</v>
      </c>
      <c r="DF201" s="54">
        <f t="shared" si="231"/>
        <v>0</v>
      </c>
      <c r="DG201" s="10">
        <f t="shared" si="232"/>
        <v>0</v>
      </c>
      <c r="DH201" s="53" cm="1">
        <f t="array" aca="1" ref="DH201" ca="1">DE201*CELL("contents",$Q201)</f>
        <v>0</v>
      </c>
      <c r="DI201" s="53" cm="1">
        <f t="array" aca="1" ref="DI201" ca="1">DF201*CELL("contents",$Q201)</f>
        <v>0</v>
      </c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>
        <f t="shared" si="233"/>
        <v>0</v>
      </c>
      <c r="DW201" s="51">
        <f t="shared" si="234"/>
        <v>0</v>
      </c>
      <c r="DX201" s="53">
        <f>IF($G201="Labor Hours",DJ201*$K201*(1+$M201)*$ET201,DJ201)</f>
        <v>0</v>
      </c>
      <c r="DY201" s="53">
        <f>IF($G201="Labor Hours",DK201*$K201*(1+$M201)*$ET201,DK201)</f>
        <v>0</v>
      </c>
      <c r="DZ201" s="53">
        <f>IF($G201="Labor Hours",DL201*$K201*(1+$M201)*$ET201,DL201)</f>
        <v>0</v>
      </c>
      <c r="EA201" s="53">
        <f>IF($G201="Labor Hours",DM201*$K201*(1+$M201)*$ET201,DM201)</f>
        <v>0</v>
      </c>
      <c r="EB201" s="53">
        <f>IF($G201="Labor Hours",DN201*$K201*(1+$M201)*$ET201,DN201)</f>
        <v>0</v>
      </c>
      <c r="EC201" s="53">
        <f>IF($G201="Labor Hours",DO201*$K201*(1+$M201)*$ET201,DO201)</f>
        <v>0</v>
      </c>
      <c r="ED201" s="53">
        <f>IF($G201="Labor Hours",DP201*$K201*(1+$M201)*$ET201,DP201)</f>
        <v>0</v>
      </c>
      <c r="EE201" s="53">
        <f>IF($G201="Labor Hours",DQ201*$K201*(1+$M201)*$ET201,DQ201)</f>
        <v>0</v>
      </c>
      <c r="EF201" s="53">
        <f>IF($G201="Labor Hours",DR201*$K201*(1+$M201)*$ET201,DR201)</f>
        <v>0</v>
      </c>
      <c r="EG201" s="53">
        <f>IF($G201="Labor Hours",DS201*$K201*(1+$M201)*$ET201,DS201)</f>
        <v>0</v>
      </c>
      <c r="EH201" s="53">
        <f>IF($G201="Labor Hours",DT201*$K201*(1+$M201)*$ET201,DT201)</f>
        <v>0</v>
      </c>
      <c r="EI201" s="53">
        <f>IF($G201="Labor Hours",DU201*$K201*(1+$M201)*$ET201,DU201)</f>
        <v>0</v>
      </c>
      <c r="EJ201" s="10">
        <f t="shared" si="235"/>
        <v>0</v>
      </c>
      <c r="EK201" s="54">
        <f t="shared" si="236"/>
        <v>0</v>
      </c>
      <c r="EL201" s="10">
        <f t="shared" si="237"/>
        <v>0</v>
      </c>
      <c r="EM201" s="53" cm="1">
        <f t="array" aca="1" ref="EM201" ca="1">EJ201*CELL("contents",$Q201)</f>
        <v>0</v>
      </c>
      <c r="EN201" s="53" cm="1">
        <f t="array" aca="1" ref="EN201" ca="1">EK201*CELL("contents",$Q201)</f>
        <v>0</v>
      </c>
      <c r="EO201" s="11">
        <f>AW201+CB201+DG201+EL201</f>
        <v>4799.9263500000006</v>
      </c>
      <c r="EP201" s="2">
        <v>1</v>
      </c>
      <c r="EQ201" s="2">
        <f t="shared" ref="EQ201:ET201" si="296">EP201*1.0215</f>
        <v>1.0215000000000001</v>
      </c>
      <c r="ER201" s="2">
        <f t="shared" si="296"/>
        <v>1.0434622500000001</v>
      </c>
      <c r="ES201" s="2">
        <f t="shared" si="296"/>
        <v>1.0658966883750003</v>
      </c>
      <c r="ET201" s="2">
        <f t="shared" si="296"/>
        <v>1.0888134671750629</v>
      </c>
      <c r="EU201" s="53">
        <f>IF($G201="Labor Hours",$K201*$AG201*EQ201,0)</f>
        <v>0</v>
      </c>
      <c r="EV201" s="53">
        <f>IF($G201="Labor Hours",$K201*BL201*ER201,0)</f>
        <v>4799.9263500000006</v>
      </c>
      <c r="EW201" s="69">
        <f>IF($G201="Labor Hours",$K201*$CQ201*ES201,0)</f>
        <v>0</v>
      </c>
      <c r="EX201" s="69">
        <f>IF($G201="Labor Hours",$K201*$DV201*ET201,0)</f>
        <v>0</v>
      </c>
      <c r="EY201" s="9">
        <f t="shared" si="240"/>
        <v>0</v>
      </c>
      <c r="EZ201" s="9">
        <f t="shared" si="217"/>
        <v>0</v>
      </c>
      <c r="FA201" s="9">
        <f t="shared" si="218"/>
        <v>0</v>
      </c>
      <c r="FB201" s="9">
        <f t="shared" si="219"/>
        <v>0</v>
      </c>
      <c r="FC201" t="s">
        <v>1541</v>
      </c>
    </row>
    <row r="202" spans="1:159" x14ac:dyDescent="0.25">
      <c r="A202" s="2">
        <v>1.2</v>
      </c>
      <c r="B202" s="2" t="s">
        <v>575</v>
      </c>
      <c r="C202" s="4" t="s">
        <v>157</v>
      </c>
      <c r="D202" s="2" t="s">
        <v>576</v>
      </c>
      <c r="E202" s="21" t="s">
        <v>577</v>
      </c>
      <c r="F202" s="2"/>
      <c r="G202" s="4" t="s">
        <v>151</v>
      </c>
      <c r="H202" s="6" t="s">
        <v>163</v>
      </c>
      <c r="I202" s="4" t="s">
        <v>348</v>
      </c>
      <c r="J202" s="7" t="s">
        <v>154</v>
      </c>
      <c r="K202" s="75">
        <v>115</v>
      </c>
      <c r="L202" s="81">
        <v>115</v>
      </c>
      <c r="M202" s="56">
        <v>0</v>
      </c>
      <c r="N202" s="86">
        <v>0</v>
      </c>
      <c r="O202" s="6" t="s">
        <v>155</v>
      </c>
      <c r="P202" s="2" t="s">
        <v>352</v>
      </c>
      <c r="Q202" s="216">
        <f>VLOOKUP(P202,Contingencies!$A$2:$D$7,4,FALSE)</f>
        <v>0.2</v>
      </c>
      <c r="R202" s="53">
        <f t="shared" si="287"/>
        <v>704.83500000000004</v>
      </c>
      <c r="S202" s="67">
        <f t="shared" si="289"/>
        <v>0</v>
      </c>
      <c r="T202" s="4"/>
      <c r="U202" s="29"/>
      <c r="V202" s="29"/>
      <c r="W202" s="2"/>
      <c r="X202" s="2"/>
      <c r="Y202" s="2"/>
      <c r="Z202" s="2"/>
      <c r="AA202" s="2"/>
      <c r="AB202" s="24"/>
      <c r="AC202" s="37">
        <v>30</v>
      </c>
      <c r="AD202" s="2"/>
      <c r="AE202" s="2"/>
      <c r="AF202" s="2"/>
      <c r="AG202" s="2">
        <f>IF(G202="Labor Hours",SUM(U202:AF202),0)</f>
        <v>30</v>
      </c>
      <c r="AH202" s="51">
        <f t="shared" si="220"/>
        <v>0.2</v>
      </c>
      <c r="AI202" s="53">
        <f>IF($G202="Labor Hours",U202*$K202*(1+$M202)*$EQ202,U202)</f>
        <v>0</v>
      </c>
      <c r="AJ202" s="53">
        <f>IF($G202="Labor Hours",V202*$K202*(1+$M202)*$EQ202,V202)</f>
        <v>0</v>
      </c>
      <c r="AK202" s="53">
        <f>IF($G202="Labor Hours",W202*$K202*(1+$M202)*$EQ202,W202)</f>
        <v>0</v>
      </c>
      <c r="AL202" s="53">
        <f>IF($G202="Labor Hours",X202*$K202*(1+$M202)*$EQ202,X202)</f>
        <v>0</v>
      </c>
      <c r="AM202" s="53">
        <f>IF($G202="Labor Hours",Y202*$K202*(1+$M202)*$EQ202,Y202)</f>
        <v>0</v>
      </c>
      <c r="AN202" s="53">
        <f>IF($G202="Labor Hours",Z202*$K202*(1+$M202)*$EQ202,Z202)</f>
        <v>0</v>
      </c>
      <c r="AO202" s="53">
        <f>IF($G202="Labor Hours",AA202*$K202*(1+$M202)*$EQ202,AA202)</f>
        <v>0</v>
      </c>
      <c r="AP202" s="53">
        <f>IF($G202="Labor Hours",AB202*$K202*(1+$M202)*$EQ202,AB202)</f>
        <v>0</v>
      </c>
      <c r="AQ202" s="53">
        <f>IF($G202="Labor Hours",AC202*$K202*(1+$M202)*$EQ202,AC202)</f>
        <v>3524.1750000000002</v>
      </c>
      <c r="AR202" s="53">
        <f>IF($G202="Labor Hours",AD202*$K202*(1+$M202)*$EQ202,AD202)</f>
        <v>0</v>
      </c>
      <c r="AS202" s="53">
        <f>IF($G202="Labor Hours",AE202*$K202*(1+$M202)*$EQ202,AE202)</f>
        <v>0</v>
      </c>
      <c r="AT202" s="53">
        <f>IF($G202="Labor Hours",AF202*$K202*(1+$M202)*$EQ202,AF202)</f>
        <v>0</v>
      </c>
      <c r="AU202" s="10">
        <f t="shared" si="221"/>
        <v>3524.1750000000002</v>
      </c>
      <c r="AV202" s="54">
        <f>IF(G202="CapEx",0,AU202*N202)</f>
        <v>0</v>
      </c>
      <c r="AW202" s="10">
        <f t="shared" si="222"/>
        <v>3524.1750000000002</v>
      </c>
      <c r="AX202" s="53" cm="1">
        <f t="array" aca="1" ref="AX202" ca="1">AU202*CELL("contents",$Q202)</f>
        <v>704.83500000000004</v>
      </c>
      <c r="AY202" s="53" cm="1">
        <f t="array" aca="1" ref="AY202" ca="1">AV202*CELL("contents",$Q202)</f>
        <v>0</v>
      </c>
      <c r="AZ202" s="2"/>
      <c r="BA202" s="2"/>
      <c r="BB202" s="2"/>
      <c r="BC202" s="2"/>
      <c r="BD202" s="2"/>
      <c r="BE202" s="2"/>
      <c r="BF202" s="38"/>
      <c r="BG202" s="2"/>
      <c r="BH202" s="2"/>
      <c r="BI202" s="2"/>
      <c r="BJ202" s="2"/>
      <c r="BK202" s="2"/>
      <c r="BL202" s="2">
        <f t="shared" si="223"/>
        <v>0</v>
      </c>
      <c r="BM202" s="51">
        <f t="shared" si="224"/>
        <v>0</v>
      </c>
      <c r="BN202" s="53">
        <f>IF($G202="Labor Hours",AZ202*$K202*(1+$M202)*$ER202,AZ202)</f>
        <v>0</v>
      </c>
      <c r="BO202" s="53">
        <f>IF($G202="Labor Hours",BA202*$K202*(1+$M202)*$ER202,BA202)</f>
        <v>0</v>
      </c>
      <c r="BP202" s="53">
        <f>IF($G202="Labor Hours",BB202*$K202*(1+$M202)*$ER202,BB202)</f>
        <v>0</v>
      </c>
      <c r="BQ202" s="53">
        <f>IF($G202="Labor Hours",BC202*$K202*(1+$M202)*$ER202,BC202)</f>
        <v>0</v>
      </c>
      <c r="BR202" s="53">
        <f>IF($G202="Labor Hours",BD202*$K202*(1+$M202)*$ER202,BD202)</f>
        <v>0</v>
      </c>
      <c r="BS202" s="53">
        <f>IF($G202="Labor Hours",BE202*$K202*(1+$M202)*$ER202,BE202)</f>
        <v>0</v>
      </c>
      <c r="BT202" s="53">
        <f>IF($G202="Labor Hours",BF202*$K202*(1+$M202)*$ER202,BF202)</f>
        <v>0</v>
      </c>
      <c r="BU202" s="53">
        <f>IF($G202="Labor Hours",BG202*$K202*(1+$M202)*$ER202,BG202)</f>
        <v>0</v>
      </c>
      <c r="BV202" s="53">
        <f>IF($G202="Labor Hours",BH202*$K202*(1+$M202)*$ER202,BH202)</f>
        <v>0</v>
      </c>
      <c r="BW202" s="53">
        <f>IF($G202="Labor Hours",BI202*$K202*(1+$M202)*$ER202,BI202)</f>
        <v>0</v>
      </c>
      <c r="BX202" s="53">
        <f>IF($G202="Labor Hours",BJ202*$K202*(1+$M202)*$ER202,BJ202)</f>
        <v>0</v>
      </c>
      <c r="BY202" s="53">
        <f>IF($G202="Labor Hours",BK202*$K202*(1+$M202)*$ER202,BK202)</f>
        <v>0</v>
      </c>
      <c r="BZ202" s="10">
        <f t="shared" si="225"/>
        <v>0</v>
      </c>
      <c r="CA202" s="54">
        <f t="shared" si="226"/>
        <v>0</v>
      </c>
      <c r="CB202" s="10">
        <f t="shared" si="227"/>
        <v>0</v>
      </c>
      <c r="CC202" s="53" cm="1">
        <f t="array" aca="1" ref="CC202" ca="1">BZ202*CELL("contents",$Q202)</f>
        <v>0</v>
      </c>
      <c r="CD202" s="53" cm="1">
        <f t="array" aca="1" ref="CD202" ca="1">CA202*CELL("contents",$Q202)</f>
        <v>0</v>
      </c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>
        <f t="shared" si="228"/>
        <v>0</v>
      </c>
      <c r="CR202" s="51">
        <f t="shared" si="229"/>
        <v>0</v>
      </c>
      <c r="CS202" s="53">
        <f>IF($G202="Labor Hours",CE202*$K202*(1+$M202)*$ES202,CE202)</f>
        <v>0</v>
      </c>
      <c r="CT202" s="53">
        <f>IF($G202="Labor Hours",CF202*$K202*(1+$M202)*$ES202,CF202)</f>
        <v>0</v>
      </c>
      <c r="CU202" s="53">
        <f>IF($G202="Labor Hours",CG202*$K202*(1+$M202)*$ES202,CG202)</f>
        <v>0</v>
      </c>
      <c r="CV202" s="53">
        <f>IF($G202="Labor Hours",CH202*$K202*(1+$M202)*$ES202,CH202)</f>
        <v>0</v>
      </c>
      <c r="CW202" s="53">
        <f>IF($G202="Labor Hours",CI202*$K202*(1+$M202)*$ES202,CI202)</f>
        <v>0</v>
      </c>
      <c r="CX202" s="53">
        <f>IF($G202="Labor Hours",CJ202*$K202*(1+$M202)*$ES202,CJ202)</f>
        <v>0</v>
      </c>
      <c r="CY202" s="53">
        <f>IF($G202="Labor Hours",CK202*$K202*(1+$M202)*$ES202,CK202)</f>
        <v>0</v>
      </c>
      <c r="CZ202" s="53">
        <f>IF($G202="Labor Hours",CL202*$K202*(1+$M202)*$ES202,CL202)</f>
        <v>0</v>
      </c>
      <c r="DA202" s="53">
        <f>IF($G202="Labor Hours",CM202*$K202*(1+$M202)*$ES202,CM202)</f>
        <v>0</v>
      </c>
      <c r="DB202" s="53">
        <f>IF($G202="Labor Hours",CN202*$K202*(1+$M202)*$ES202,CN202)</f>
        <v>0</v>
      </c>
      <c r="DC202" s="53">
        <f>IF($G202="Labor Hours",CO202*$K202*(1+$M202)*$ES202,CO202)</f>
        <v>0</v>
      </c>
      <c r="DD202" s="53">
        <f>IF($G202="Labor Hours",CP202*$K202*(1+$M202)*$ES202,CP202)</f>
        <v>0</v>
      </c>
      <c r="DE202" s="10">
        <f t="shared" si="230"/>
        <v>0</v>
      </c>
      <c r="DF202" s="54">
        <f t="shared" si="231"/>
        <v>0</v>
      </c>
      <c r="DG202" s="10">
        <f t="shared" si="232"/>
        <v>0</v>
      </c>
      <c r="DH202" s="53" cm="1">
        <f t="array" aca="1" ref="DH202" ca="1">DE202*CELL("contents",$Q202)</f>
        <v>0</v>
      </c>
      <c r="DI202" s="53" cm="1">
        <f t="array" aca="1" ref="DI202" ca="1">DF202*CELL("contents",$Q202)</f>
        <v>0</v>
      </c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>
        <f t="shared" si="233"/>
        <v>0</v>
      </c>
      <c r="DW202" s="51">
        <f t="shared" si="234"/>
        <v>0</v>
      </c>
      <c r="DX202" s="53">
        <f>IF($G202="Labor Hours",DJ202*$K202*(1+$M202)*$ET202,DJ202)</f>
        <v>0</v>
      </c>
      <c r="DY202" s="53">
        <f>IF($G202="Labor Hours",DK202*$K202*(1+$M202)*$ET202,DK202)</f>
        <v>0</v>
      </c>
      <c r="DZ202" s="53">
        <f>IF($G202="Labor Hours",DL202*$K202*(1+$M202)*$ET202,DL202)</f>
        <v>0</v>
      </c>
      <c r="EA202" s="53">
        <f>IF($G202="Labor Hours",DM202*$K202*(1+$M202)*$ET202,DM202)</f>
        <v>0</v>
      </c>
      <c r="EB202" s="53">
        <f>IF($G202="Labor Hours",DN202*$K202*(1+$M202)*$ET202,DN202)</f>
        <v>0</v>
      </c>
      <c r="EC202" s="53">
        <f>IF($G202="Labor Hours",DO202*$K202*(1+$M202)*$ET202,DO202)</f>
        <v>0</v>
      </c>
      <c r="ED202" s="53">
        <f>IF($G202="Labor Hours",DP202*$K202*(1+$M202)*$ET202,DP202)</f>
        <v>0</v>
      </c>
      <c r="EE202" s="53">
        <f>IF($G202="Labor Hours",DQ202*$K202*(1+$M202)*$ET202,DQ202)</f>
        <v>0</v>
      </c>
      <c r="EF202" s="53">
        <f>IF($G202="Labor Hours",DR202*$K202*(1+$M202)*$ET202,DR202)</f>
        <v>0</v>
      </c>
      <c r="EG202" s="53">
        <f>IF($G202="Labor Hours",DS202*$K202*(1+$M202)*$ET202,DS202)</f>
        <v>0</v>
      </c>
      <c r="EH202" s="53">
        <f>IF($G202="Labor Hours",DT202*$K202*(1+$M202)*$ET202,DT202)</f>
        <v>0</v>
      </c>
      <c r="EI202" s="53">
        <f>IF($G202="Labor Hours",DU202*$K202*(1+$M202)*$ET202,DU202)</f>
        <v>0</v>
      </c>
      <c r="EJ202" s="10">
        <f t="shared" si="235"/>
        <v>0</v>
      </c>
      <c r="EK202" s="54">
        <f t="shared" si="236"/>
        <v>0</v>
      </c>
      <c r="EL202" s="10">
        <f t="shared" si="237"/>
        <v>0</v>
      </c>
      <c r="EM202" s="53" cm="1">
        <f t="array" aca="1" ref="EM202" ca="1">EJ202*CELL("contents",$Q202)</f>
        <v>0</v>
      </c>
      <c r="EN202" s="53" cm="1">
        <f t="array" aca="1" ref="EN202" ca="1">EK202*CELL("contents",$Q202)</f>
        <v>0</v>
      </c>
      <c r="EO202" s="11">
        <f>AW202+CB202+DG202+EL202</f>
        <v>3524.1750000000002</v>
      </c>
      <c r="EP202" s="2">
        <v>1</v>
      </c>
      <c r="EQ202" s="2">
        <f t="shared" ref="EQ202:ET202" si="297">EP202*1.0215</f>
        <v>1.0215000000000001</v>
      </c>
      <c r="ER202" s="2">
        <f t="shared" si="297"/>
        <v>1.0434622500000001</v>
      </c>
      <c r="ES202" s="2">
        <f t="shared" si="297"/>
        <v>1.0658966883750003</v>
      </c>
      <c r="ET202" s="2">
        <f t="shared" si="297"/>
        <v>1.0888134671750629</v>
      </c>
      <c r="EU202" s="53">
        <f>IF($G202="Labor Hours",$K202*$AG202*EQ202,0)</f>
        <v>3524.1750000000002</v>
      </c>
      <c r="EV202" s="53">
        <f>IF($G202="Labor Hours",$K202*BL202*ER202,0)</f>
        <v>0</v>
      </c>
      <c r="EW202" s="69">
        <f>IF($G202="Labor Hours",$K202*$CQ202*ES202,0)</f>
        <v>0</v>
      </c>
      <c r="EX202" s="69">
        <f>IF($G202="Labor Hours",$K202*$DV202*ET202,0)</f>
        <v>0</v>
      </c>
      <c r="EY202" s="9">
        <f t="shared" si="240"/>
        <v>0</v>
      </c>
      <c r="EZ202" s="9">
        <f t="shared" si="217"/>
        <v>0</v>
      </c>
      <c r="FA202" s="9">
        <f t="shared" si="218"/>
        <v>0</v>
      </c>
      <c r="FB202" s="9">
        <f t="shared" si="219"/>
        <v>0</v>
      </c>
      <c r="FC202" t="s">
        <v>1541</v>
      </c>
    </row>
    <row r="203" spans="1:159" x14ac:dyDescent="0.25">
      <c r="A203" s="2">
        <v>1.2</v>
      </c>
      <c r="B203" s="2" t="s">
        <v>578</v>
      </c>
      <c r="C203" s="4" t="s">
        <v>157</v>
      </c>
      <c r="D203" s="2" t="s">
        <v>579</v>
      </c>
      <c r="E203" s="21" t="s">
        <v>580</v>
      </c>
      <c r="F203" s="2"/>
      <c r="G203" s="4" t="s">
        <v>151</v>
      </c>
      <c r="H203" s="6" t="s">
        <v>163</v>
      </c>
      <c r="I203" s="4" t="s">
        <v>348</v>
      </c>
      <c r="J203" s="7" t="s">
        <v>154</v>
      </c>
      <c r="K203" s="75">
        <v>115</v>
      </c>
      <c r="L203" s="82">
        <v>115</v>
      </c>
      <c r="M203" s="57">
        <v>0</v>
      </c>
      <c r="N203" s="86">
        <v>0</v>
      </c>
      <c r="O203" s="6" t="s">
        <v>155</v>
      </c>
      <c r="P203" s="2" t="s">
        <v>352</v>
      </c>
      <c r="Q203" s="216">
        <f>VLOOKUP(P203,Contingencies!$A$2:$D$7,4,FALSE)</f>
        <v>0.2</v>
      </c>
      <c r="R203" s="53">
        <f t="shared" si="287"/>
        <v>719.98895250000021</v>
      </c>
      <c r="S203" s="67">
        <f t="shared" si="289"/>
        <v>0</v>
      </c>
      <c r="T203" s="4"/>
      <c r="U203" s="29"/>
      <c r="V203" s="29"/>
      <c r="W203" s="2"/>
      <c r="X203" s="2"/>
      <c r="Y203" s="2"/>
      <c r="Z203" s="2"/>
      <c r="AA203" s="2"/>
      <c r="AB203" s="24"/>
      <c r="AC203" s="2"/>
      <c r="AD203" s="2"/>
      <c r="AE203" s="2"/>
      <c r="AF203" s="2"/>
      <c r="AG203" s="2">
        <f>IF(G203="Labor Hours",SUM(U203:AF203),0)</f>
        <v>0</v>
      </c>
      <c r="AH203" s="51">
        <f t="shared" si="220"/>
        <v>0</v>
      </c>
      <c r="AI203" s="53">
        <f>IF($G203="Labor Hours",U203*$K203*(1+$M203)*$EQ203,U203)</f>
        <v>0</v>
      </c>
      <c r="AJ203" s="53">
        <f>IF($G203="Labor Hours",V203*$K203*(1+$M203)*$EQ203,V203)</f>
        <v>0</v>
      </c>
      <c r="AK203" s="53">
        <f>IF($G203="Labor Hours",W203*$K203*(1+$M203)*$EQ203,W203)</f>
        <v>0</v>
      </c>
      <c r="AL203" s="53">
        <f>IF($G203="Labor Hours",X203*$K203*(1+$M203)*$EQ203,X203)</f>
        <v>0</v>
      </c>
      <c r="AM203" s="53">
        <f>IF($G203="Labor Hours",Y203*$K203*(1+$M203)*$EQ203,Y203)</f>
        <v>0</v>
      </c>
      <c r="AN203" s="53">
        <f>IF($G203="Labor Hours",Z203*$K203*(1+$M203)*$EQ203,Z203)</f>
        <v>0</v>
      </c>
      <c r="AO203" s="53">
        <f>IF($G203="Labor Hours",AA203*$K203*(1+$M203)*$EQ203,AA203)</f>
        <v>0</v>
      </c>
      <c r="AP203" s="53">
        <f>IF($G203="Labor Hours",AB203*$K203*(1+$M203)*$EQ203,AB203)</f>
        <v>0</v>
      </c>
      <c r="AQ203" s="53">
        <f>IF($G203="Labor Hours",AC203*$K203*(1+$M203)*$EQ203,AC203)</f>
        <v>0</v>
      </c>
      <c r="AR203" s="53">
        <f>IF($G203="Labor Hours",AD203*$K203*(1+$M203)*$EQ203,AD203)</f>
        <v>0</v>
      </c>
      <c r="AS203" s="53">
        <f>IF($G203="Labor Hours",AE203*$K203*(1+$M203)*$EQ203,AE203)</f>
        <v>0</v>
      </c>
      <c r="AT203" s="53">
        <f>IF($G203="Labor Hours",AF203*$K203*(1+$M203)*$EQ203,AF203)</f>
        <v>0</v>
      </c>
      <c r="AU203" s="10">
        <f t="shared" si="221"/>
        <v>0</v>
      </c>
      <c r="AV203" s="54">
        <f>IF(G203="CapEx",0,AU203*N203)</f>
        <v>0</v>
      </c>
      <c r="AW203" s="10">
        <f t="shared" si="222"/>
        <v>0</v>
      </c>
      <c r="AX203" s="53" cm="1">
        <f t="array" aca="1" ref="AX203" ca="1">AU203*CELL("contents",$Q203)</f>
        <v>0</v>
      </c>
      <c r="AY203" s="53" cm="1">
        <f t="array" aca="1" ref="AY203" ca="1">AV203*CELL("contents",$Q203)</f>
        <v>0</v>
      </c>
      <c r="AZ203" s="2"/>
      <c r="BA203" s="2"/>
      <c r="BB203" s="2"/>
      <c r="BC203" s="2"/>
      <c r="BD203" s="2"/>
      <c r="BE203" s="2"/>
      <c r="BF203" s="2"/>
      <c r="BG203" s="2"/>
      <c r="BH203" s="37">
        <v>30</v>
      </c>
      <c r="BI203" s="2"/>
      <c r="BJ203" s="2"/>
      <c r="BK203" s="2"/>
      <c r="BL203" s="2">
        <f t="shared" si="223"/>
        <v>30</v>
      </c>
      <c r="BM203" s="51">
        <f t="shared" si="224"/>
        <v>0.2</v>
      </c>
      <c r="BN203" s="53">
        <f>IF($G203="Labor Hours",AZ203*$K203*(1+$M203)*$ER203,AZ203)</f>
        <v>0</v>
      </c>
      <c r="BO203" s="53">
        <f>IF($G203="Labor Hours",BA203*$K203*(1+$M203)*$ER203,BA203)</f>
        <v>0</v>
      </c>
      <c r="BP203" s="53">
        <f>IF($G203="Labor Hours",BB203*$K203*(1+$M203)*$ER203,BB203)</f>
        <v>0</v>
      </c>
      <c r="BQ203" s="53">
        <f>IF($G203="Labor Hours",BC203*$K203*(1+$M203)*$ER203,BC203)</f>
        <v>0</v>
      </c>
      <c r="BR203" s="53">
        <f>IF($G203="Labor Hours",BD203*$K203*(1+$M203)*$ER203,BD203)</f>
        <v>0</v>
      </c>
      <c r="BS203" s="53">
        <f>IF($G203="Labor Hours",BE203*$K203*(1+$M203)*$ER203,BE203)</f>
        <v>0</v>
      </c>
      <c r="BT203" s="53">
        <f>IF($G203="Labor Hours",BF203*$K203*(1+$M203)*$ER203,BF203)</f>
        <v>0</v>
      </c>
      <c r="BU203" s="53">
        <f>IF($G203="Labor Hours",BG203*$K203*(1+$M203)*$ER203,BG203)</f>
        <v>0</v>
      </c>
      <c r="BV203" s="53">
        <f>IF($G203="Labor Hours",BH203*$K203*(1+$M203)*$ER203,BH203)</f>
        <v>3599.9447625000007</v>
      </c>
      <c r="BW203" s="53">
        <f>IF($G203="Labor Hours",BI203*$K203*(1+$M203)*$ER203,BI203)</f>
        <v>0</v>
      </c>
      <c r="BX203" s="53">
        <f>IF($G203="Labor Hours",BJ203*$K203*(1+$M203)*$ER203,BJ203)</f>
        <v>0</v>
      </c>
      <c r="BY203" s="53">
        <f>IF($G203="Labor Hours",BK203*$K203*(1+$M203)*$ER203,BK203)</f>
        <v>0</v>
      </c>
      <c r="BZ203" s="10">
        <f t="shared" si="225"/>
        <v>3599.9447625000007</v>
      </c>
      <c r="CA203" s="54">
        <f t="shared" si="226"/>
        <v>0</v>
      </c>
      <c r="CB203" s="10">
        <f t="shared" si="227"/>
        <v>3599.9447625000007</v>
      </c>
      <c r="CC203" s="53" cm="1">
        <f t="array" aca="1" ref="CC203" ca="1">BZ203*CELL("contents",$Q203)</f>
        <v>719.98895250000021</v>
      </c>
      <c r="CD203" s="53" cm="1">
        <f t="array" aca="1" ref="CD203" ca="1">CA203*CELL("contents",$Q203)</f>
        <v>0</v>
      </c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>
        <f t="shared" si="228"/>
        <v>0</v>
      </c>
      <c r="CR203" s="51">
        <f t="shared" si="229"/>
        <v>0</v>
      </c>
      <c r="CS203" s="53">
        <f>IF($G203="Labor Hours",CE203*$K203*(1+$M203)*$ES203,CE203)</f>
        <v>0</v>
      </c>
      <c r="CT203" s="53">
        <f>IF($G203="Labor Hours",CF203*$K203*(1+$M203)*$ES203,CF203)</f>
        <v>0</v>
      </c>
      <c r="CU203" s="53">
        <f>IF($G203="Labor Hours",CG203*$K203*(1+$M203)*$ES203,CG203)</f>
        <v>0</v>
      </c>
      <c r="CV203" s="53">
        <f>IF($G203="Labor Hours",CH203*$K203*(1+$M203)*$ES203,CH203)</f>
        <v>0</v>
      </c>
      <c r="CW203" s="53">
        <f>IF($G203="Labor Hours",CI203*$K203*(1+$M203)*$ES203,CI203)</f>
        <v>0</v>
      </c>
      <c r="CX203" s="53">
        <f>IF($G203="Labor Hours",CJ203*$K203*(1+$M203)*$ES203,CJ203)</f>
        <v>0</v>
      </c>
      <c r="CY203" s="53">
        <f>IF($G203="Labor Hours",CK203*$K203*(1+$M203)*$ES203,CK203)</f>
        <v>0</v>
      </c>
      <c r="CZ203" s="53">
        <f>IF($G203="Labor Hours",CL203*$K203*(1+$M203)*$ES203,CL203)</f>
        <v>0</v>
      </c>
      <c r="DA203" s="53">
        <f>IF($G203="Labor Hours",CM203*$K203*(1+$M203)*$ES203,CM203)</f>
        <v>0</v>
      </c>
      <c r="DB203" s="53">
        <f>IF($G203="Labor Hours",CN203*$K203*(1+$M203)*$ES203,CN203)</f>
        <v>0</v>
      </c>
      <c r="DC203" s="53">
        <f>IF($G203="Labor Hours",CO203*$K203*(1+$M203)*$ES203,CO203)</f>
        <v>0</v>
      </c>
      <c r="DD203" s="53">
        <f>IF($G203="Labor Hours",CP203*$K203*(1+$M203)*$ES203,CP203)</f>
        <v>0</v>
      </c>
      <c r="DE203" s="10">
        <f t="shared" si="230"/>
        <v>0</v>
      </c>
      <c r="DF203" s="54">
        <f t="shared" si="231"/>
        <v>0</v>
      </c>
      <c r="DG203" s="10">
        <f t="shared" si="232"/>
        <v>0</v>
      </c>
      <c r="DH203" s="53" cm="1">
        <f t="array" aca="1" ref="DH203" ca="1">DE203*CELL("contents",$Q203)</f>
        <v>0</v>
      </c>
      <c r="DI203" s="53" cm="1">
        <f t="array" aca="1" ref="DI203" ca="1">DF203*CELL("contents",$Q203)</f>
        <v>0</v>
      </c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>
        <f t="shared" si="233"/>
        <v>0</v>
      </c>
      <c r="DW203" s="51">
        <f t="shared" si="234"/>
        <v>0</v>
      </c>
      <c r="DX203" s="53">
        <f>IF($G203="Labor Hours",DJ203*$K203*(1+$M203)*$ET203,DJ203)</f>
        <v>0</v>
      </c>
      <c r="DY203" s="53">
        <f>IF($G203="Labor Hours",DK203*$K203*(1+$M203)*$ET203,DK203)</f>
        <v>0</v>
      </c>
      <c r="DZ203" s="53">
        <f>IF($G203="Labor Hours",DL203*$K203*(1+$M203)*$ET203,DL203)</f>
        <v>0</v>
      </c>
      <c r="EA203" s="53">
        <f>IF($G203="Labor Hours",DM203*$K203*(1+$M203)*$ET203,DM203)</f>
        <v>0</v>
      </c>
      <c r="EB203" s="53">
        <f>IF($G203="Labor Hours",DN203*$K203*(1+$M203)*$ET203,DN203)</f>
        <v>0</v>
      </c>
      <c r="EC203" s="53">
        <f>IF($G203="Labor Hours",DO203*$K203*(1+$M203)*$ET203,DO203)</f>
        <v>0</v>
      </c>
      <c r="ED203" s="53">
        <f>IF($G203="Labor Hours",DP203*$K203*(1+$M203)*$ET203,DP203)</f>
        <v>0</v>
      </c>
      <c r="EE203" s="53">
        <f>IF($G203="Labor Hours",DQ203*$K203*(1+$M203)*$ET203,DQ203)</f>
        <v>0</v>
      </c>
      <c r="EF203" s="53">
        <f>IF($G203="Labor Hours",DR203*$K203*(1+$M203)*$ET203,DR203)</f>
        <v>0</v>
      </c>
      <c r="EG203" s="53">
        <f>IF($G203="Labor Hours",DS203*$K203*(1+$M203)*$ET203,DS203)</f>
        <v>0</v>
      </c>
      <c r="EH203" s="53">
        <f>IF($G203="Labor Hours",DT203*$K203*(1+$M203)*$ET203,DT203)</f>
        <v>0</v>
      </c>
      <c r="EI203" s="53">
        <f>IF($G203="Labor Hours",DU203*$K203*(1+$M203)*$ET203,DU203)</f>
        <v>0</v>
      </c>
      <c r="EJ203" s="10">
        <f t="shared" si="235"/>
        <v>0</v>
      </c>
      <c r="EK203" s="54">
        <f t="shared" si="236"/>
        <v>0</v>
      </c>
      <c r="EL203" s="10">
        <f t="shared" si="237"/>
        <v>0</v>
      </c>
      <c r="EM203" s="53" cm="1">
        <f t="array" aca="1" ref="EM203" ca="1">EJ203*CELL("contents",$Q203)</f>
        <v>0</v>
      </c>
      <c r="EN203" s="53" cm="1">
        <f t="array" aca="1" ref="EN203" ca="1">EK203*CELL("contents",$Q203)</f>
        <v>0</v>
      </c>
      <c r="EO203" s="11">
        <f>AW203+CB203+DG203+EL203</f>
        <v>3599.9447625000007</v>
      </c>
      <c r="EP203" s="2">
        <v>1</v>
      </c>
      <c r="EQ203" s="2">
        <f t="shared" ref="EQ203:ET203" si="298">EP203*1.0215</f>
        <v>1.0215000000000001</v>
      </c>
      <c r="ER203" s="2">
        <f t="shared" si="298"/>
        <v>1.0434622500000001</v>
      </c>
      <c r="ES203" s="2">
        <f t="shared" si="298"/>
        <v>1.0658966883750003</v>
      </c>
      <c r="ET203" s="2">
        <f t="shared" si="298"/>
        <v>1.0888134671750629</v>
      </c>
      <c r="EU203" s="53">
        <f>IF($G203="Labor Hours",$K203*$AG203*EQ203,0)</f>
        <v>0</v>
      </c>
      <c r="EV203" s="53">
        <f>IF($G203="Labor Hours",$K203*BL203*ER203,0)</f>
        <v>3599.9447625000007</v>
      </c>
      <c r="EW203" s="69">
        <f>IF($G203="Labor Hours",$K203*$CQ203*ES203,0)</f>
        <v>0</v>
      </c>
      <c r="EX203" s="69">
        <f>IF($G203="Labor Hours",$K203*$DV203*ET203,0)</f>
        <v>0</v>
      </c>
      <c r="EY203" s="9">
        <f t="shared" si="240"/>
        <v>0</v>
      </c>
      <c r="EZ203" s="9">
        <f t="shared" si="217"/>
        <v>0</v>
      </c>
      <c r="FA203" s="9">
        <f t="shared" si="218"/>
        <v>0</v>
      </c>
      <c r="FB203" s="9">
        <f t="shared" si="219"/>
        <v>0</v>
      </c>
      <c r="FC203" t="s">
        <v>1541</v>
      </c>
    </row>
    <row r="204" spans="1:159" ht="38.25" x14ac:dyDescent="0.25">
      <c r="A204" s="2">
        <v>1.2</v>
      </c>
      <c r="B204" s="2" t="s">
        <v>581</v>
      </c>
      <c r="C204" s="4" t="s">
        <v>157</v>
      </c>
      <c r="D204" s="2" t="s">
        <v>582</v>
      </c>
      <c r="E204" s="33" t="s">
        <v>583</v>
      </c>
      <c r="F204" s="2"/>
      <c r="G204" s="4" t="s">
        <v>151</v>
      </c>
      <c r="H204" s="6" t="s">
        <v>163</v>
      </c>
      <c r="I204" s="4" t="s">
        <v>348</v>
      </c>
      <c r="J204" s="7" t="s">
        <v>154</v>
      </c>
      <c r="K204" s="75">
        <v>115</v>
      </c>
      <c r="L204" s="82">
        <v>115</v>
      </c>
      <c r="M204" s="57">
        <v>0</v>
      </c>
      <c r="N204" s="86">
        <v>0</v>
      </c>
      <c r="O204" s="6" t="s">
        <v>155</v>
      </c>
      <c r="P204" s="2" t="s">
        <v>356</v>
      </c>
      <c r="Q204" s="216">
        <f>VLOOKUP(P204,Contingencies!$A$2:$D$7,4,FALSE)</f>
        <v>0.35</v>
      </c>
      <c r="R204" s="53">
        <f t="shared" si="287"/>
        <v>5879.9097787500004</v>
      </c>
      <c r="S204" s="67">
        <f t="shared" si="289"/>
        <v>0</v>
      </c>
      <c r="T204" s="4"/>
      <c r="U204" s="29"/>
      <c r="V204" s="29"/>
      <c r="W204" s="2"/>
      <c r="X204" s="2"/>
      <c r="Y204" s="2"/>
      <c r="Z204" s="2"/>
      <c r="AA204" s="38"/>
      <c r="AB204" s="24"/>
      <c r="AC204" s="2"/>
      <c r="AD204" s="2"/>
      <c r="AE204" s="2"/>
      <c r="AF204" s="2"/>
      <c r="AG204" s="2">
        <f>IF(G204="Labor Hours",SUM(U204:AF204),0)</f>
        <v>0</v>
      </c>
      <c r="AH204" s="51">
        <f t="shared" si="220"/>
        <v>0</v>
      </c>
      <c r="AI204" s="53">
        <f>IF($G204="Labor Hours",U204*$K204*(1+$M204)*$EQ204,U204)</f>
        <v>0</v>
      </c>
      <c r="AJ204" s="53">
        <f>IF($G204="Labor Hours",V204*$K204*(1+$M204)*$EQ204,V204)</f>
        <v>0</v>
      </c>
      <c r="AK204" s="53">
        <f>IF($G204="Labor Hours",W204*$K204*(1+$M204)*$EQ204,W204)</f>
        <v>0</v>
      </c>
      <c r="AL204" s="53">
        <f>IF($G204="Labor Hours",X204*$K204*(1+$M204)*$EQ204,X204)</f>
        <v>0</v>
      </c>
      <c r="AM204" s="53">
        <f>IF($G204="Labor Hours",Y204*$K204*(1+$M204)*$EQ204,Y204)</f>
        <v>0</v>
      </c>
      <c r="AN204" s="53">
        <f>IF($G204="Labor Hours",Z204*$K204*(1+$M204)*$EQ204,Z204)</f>
        <v>0</v>
      </c>
      <c r="AO204" s="53">
        <f>IF($G204="Labor Hours",AA204*$K204*(1+$M204)*$EQ204,AA204)</f>
        <v>0</v>
      </c>
      <c r="AP204" s="53">
        <f>IF($G204="Labor Hours",AB204*$K204*(1+$M204)*$EQ204,AB204)</f>
        <v>0</v>
      </c>
      <c r="AQ204" s="53">
        <f>IF($G204="Labor Hours",AC204*$K204*(1+$M204)*$EQ204,AC204)</f>
        <v>0</v>
      </c>
      <c r="AR204" s="53">
        <f>IF($G204="Labor Hours",AD204*$K204*(1+$M204)*$EQ204,AD204)</f>
        <v>0</v>
      </c>
      <c r="AS204" s="53">
        <f>IF($G204="Labor Hours",AE204*$K204*(1+$M204)*$EQ204,AE204)</f>
        <v>0</v>
      </c>
      <c r="AT204" s="53">
        <f>IF($G204="Labor Hours",AF204*$K204*(1+$M204)*$EQ204,AF204)</f>
        <v>0</v>
      </c>
      <c r="AU204" s="10">
        <f t="shared" si="221"/>
        <v>0</v>
      </c>
      <c r="AV204" s="54">
        <f>IF(G204="CapEx",0,AU204*N204)</f>
        <v>0</v>
      </c>
      <c r="AW204" s="10">
        <f t="shared" si="222"/>
        <v>0</v>
      </c>
      <c r="AX204" s="53" cm="1">
        <f t="array" aca="1" ref="AX204" ca="1">AU204*CELL("contents",$Q204)</f>
        <v>0</v>
      </c>
      <c r="AY204" s="53" cm="1">
        <f t="array" aca="1" ref="AY204" ca="1">AV204*CELL("contents",$Q204)</f>
        <v>0</v>
      </c>
      <c r="AZ204" s="2"/>
      <c r="BA204" s="2"/>
      <c r="BB204" s="2"/>
      <c r="BC204" s="2"/>
      <c r="BD204" s="2"/>
      <c r="BE204" s="4">
        <v>20</v>
      </c>
      <c r="BF204" s="4">
        <v>30</v>
      </c>
      <c r="BG204" s="4">
        <v>30</v>
      </c>
      <c r="BH204" s="4">
        <v>30</v>
      </c>
      <c r="BI204" s="4">
        <v>30</v>
      </c>
      <c r="BJ204" s="2"/>
      <c r="BK204" s="2"/>
      <c r="BL204" s="2">
        <f t="shared" si="223"/>
        <v>140</v>
      </c>
      <c r="BM204" s="51">
        <f t="shared" si="224"/>
        <v>0.93333333333333335</v>
      </c>
      <c r="BN204" s="53">
        <f>IF($G204="Labor Hours",AZ204*$K204*(1+$M204)*$ER204,AZ204)</f>
        <v>0</v>
      </c>
      <c r="BO204" s="53">
        <f>IF($G204="Labor Hours",BA204*$K204*(1+$M204)*$ER204,BA204)</f>
        <v>0</v>
      </c>
      <c r="BP204" s="53">
        <f>IF($G204="Labor Hours",BB204*$K204*(1+$M204)*$ER204,BB204)</f>
        <v>0</v>
      </c>
      <c r="BQ204" s="53">
        <f>IF($G204="Labor Hours",BC204*$K204*(1+$M204)*$ER204,BC204)</f>
        <v>0</v>
      </c>
      <c r="BR204" s="53">
        <f>IF($G204="Labor Hours",BD204*$K204*(1+$M204)*$ER204,BD204)</f>
        <v>0</v>
      </c>
      <c r="BS204" s="53">
        <f>IF($G204="Labor Hours",BE204*$K204*(1+$M204)*$ER204,BE204)</f>
        <v>2399.9631750000003</v>
      </c>
      <c r="BT204" s="53">
        <f>IF($G204="Labor Hours",BF204*$K204*(1+$M204)*$ER204,BF204)</f>
        <v>3599.9447625000007</v>
      </c>
      <c r="BU204" s="53">
        <f>IF($G204="Labor Hours",BG204*$K204*(1+$M204)*$ER204,BG204)</f>
        <v>3599.9447625000007</v>
      </c>
      <c r="BV204" s="53">
        <f>IF($G204="Labor Hours",BH204*$K204*(1+$M204)*$ER204,BH204)</f>
        <v>3599.9447625000007</v>
      </c>
      <c r="BW204" s="53">
        <f>IF($G204="Labor Hours",BI204*$K204*(1+$M204)*$ER204,BI204)</f>
        <v>3599.9447625000007</v>
      </c>
      <c r="BX204" s="53">
        <f>IF($G204="Labor Hours",BJ204*$K204*(1+$M204)*$ER204,BJ204)</f>
        <v>0</v>
      </c>
      <c r="BY204" s="53">
        <f>IF($G204="Labor Hours",BK204*$K204*(1+$M204)*$ER204,BK204)</f>
        <v>0</v>
      </c>
      <c r="BZ204" s="10">
        <f t="shared" si="225"/>
        <v>16799.742225000002</v>
      </c>
      <c r="CA204" s="54">
        <f t="shared" si="226"/>
        <v>0</v>
      </c>
      <c r="CB204" s="10">
        <f t="shared" si="227"/>
        <v>16799.742225000002</v>
      </c>
      <c r="CC204" s="53" cm="1">
        <f t="array" aca="1" ref="CC204" ca="1">BZ204*CELL("contents",$Q204)</f>
        <v>5879.9097787500004</v>
      </c>
      <c r="CD204" s="53" cm="1">
        <f t="array" aca="1" ref="CD204" ca="1">CA204*CELL("contents",$Q204)</f>
        <v>0</v>
      </c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>
        <f t="shared" si="228"/>
        <v>0</v>
      </c>
      <c r="CR204" s="51">
        <f t="shared" si="229"/>
        <v>0</v>
      </c>
      <c r="CS204" s="53">
        <f>IF($G204="Labor Hours",CE204*$K204*(1+$M204)*$ES204,CE204)</f>
        <v>0</v>
      </c>
      <c r="CT204" s="53">
        <f>IF($G204="Labor Hours",CF204*$K204*(1+$M204)*$ES204,CF204)</f>
        <v>0</v>
      </c>
      <c r="CU204" s="53">
        <f>IF($G204="Labor Hours",CG204*$K204*(1+$M204)*$ES204,CG204)</f>
        <v>0</v>
      </c>
      <c r="CV204" s="53">
        <f>IF($G204="Labor Hours",CH204*$K204*(1+$M204)*$ES204,CH204)</f>
        <v>0</v>
      </c>
      <c r="CW204" s="53">
        <f>IF($G204="Labor Hours",CI204*$K204*(1+$M204)*$ES204,CI204)</f>
        <v>0</v>
      </c>
      <c r="CX204" s="53">
        <f>IF($G204="Labor Hours",CJ204*$K204*(1+$M204)*$ES204,CJ204)</f>
        <v>0</v>
      </c>
      <c r="CY204" s="53">
        <f>IF($G204="Labor Hours",CK204*$K204*(1+$M204)*$ES204,CK204)</f>
        <v>0</v>
      </c>
      <c r="CZ204" s="53">
        <f>IF($G204="Labor Hours",CL204*$K204*(1+$M204)*$ES204,CL204)</f>
        <v>0</v>
      </c>
      <c r="DA204" s="53">
        <f>IF($G204="Labor Hours",CM204*$K204*(1+$M204)*$ES204,CM204)</f>
        <v>0</v>
      </c>
      <c r="DB204" s="53">
        <f>IF($G204="Labor Hours",CN204*$K204*(1+$M204)*$ES204,CN204)</f>
        <v>0</v>
      </c>
      <c r="DC204" s="53">
        <f>IF($G204="Labor Hours",CO204*$K204*(1+$M204)*$ES204,CO204)</f>
        <v>0</v>
      </c>
      <c r="DD204" s="53">
        <f>IF($G204="Labor Hours",CP204*$K204*(1+$M204)*$ES204,CP204)</f>
        <v>0</v>
      </c>
      <c r="DE204" s="10">
        <f t="shared" si="230"/>
        <v>0</v>
      </c>
      <c r="DF204" s="54">
        <f t="shared" si="231"/>
        <v>0</v>
      </c>
      <c r="DG204" s="10">
        <f t="shared" si="232"/>
        <v>0</v>
      </c>
      <c r="DH204" s="53" cm="1">
        <f t="array" aca="1" ref="DH204" ca="1">DE204*CELL("contents",$Q204)</f>
        <v>0</v>
      </c>
      <c r="DI204" s="53" cm="1">
        <f t="array" aca="1" ref="DI204" ca="1">DF204*CELL("contents",$Q204)</f>
        <v>0</v>
      </c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>
        <f t="shared" si="233"/>
        <v>0</v>
      </c>
      <c r="DW204" s="51">
        <f t="shared" si="234"/>
        <v>0</v>
      </c>
      <c r="DX204" s="53">
        <f>IF($G204="Labor Hours",DJ204*$K204*(1+$M204)*$ET204,DJ204)</f>
        <v>0</v>
      </c>
      <c r="DY204" s="53">
        <f>IF($G204="Labor Hours",DK204*$K204*(1+$M204)*$ET204,DK204)</f>
        <v>0</v>
      </c>
      <c r="DZ204" s="53">
        <f>IF($G204="Labor Hours",DL204*$K204*(1+$M204)*$ET204,DL204)</f>
        <v>0</v>
      </c>
      <c r="EA204" s="53">
        <f>IF($G204="Labor Hours",DM204*$K204*(1+$M204)*$ET204,DM204)</f>
        <v>0</v>
      </c>
      <c r="EB204" s="53">
        <f>IF($G204="Labor Hours",DN204*$K204*(1+$M204)*$ET204,DN204)</f>
        <v>0</v>
      </c>
      <c r="EC204" s="53">
        <f>IF($G204="Labor Hours",DO204*$K204*(1+$M204)*$ET204,DO204)</f>
        <v>0</v>
      </c>
      <c r="ED204" s="53">
        <f>IF($G204="Labor Hours",DP204*$K204*(1+$M204)*$ET204,DP204)</f>
        <v>0</v>
      </c>
      <c r="EE204" s="53">
        <f>IF($G204="Labor Hours",DQ204*$K204*(1+$M204)*$ET204,DQ204)</f>
        <v>0</v>
      </c>
      <c r="EF204" s="53">
        <f>IF($G204="Labor Hours",DR204*$K204*(1+$M204)*$ET204,DR204)</f>
        <v>0</v>
      </c>
      <c r="EG204" s="53">
        <f>IF($G204="Labor Hours",DS204*$K204*(1+$M204)*$ET204,DS204)</f>
        <v>0</v>
      </c>
      <c r="EH204" s="53">
        <f>IF($G204="Labor Hours",DT204*$K204*(1+$M204)*$ET204,DT204)</f>
        <v>0</v>
      </c>
      <c r="EI204" s="53">
        <f>IF($G204="Labor Hours",DU204*$K204*(1+$M204)*$ET204,DU204)</f>
        <v>0</v>
      </c>
      <c r="EJ204" s="10">
        <f t="shared" si="235"/>
        <v>0</v>
      </c>
      <c r="EK204" s="54">
        <f t="shared" si="236"/>
        <v>0</v>
      </c>
      <c r="EL204" s="10">
        <f t="shared" si="237"/>
        <v>0</v>
      </c>
      <c r="EM204" s="53" cm="1">
        <f t="array" aca="1" ref="EM204" ca="1">EJ204*CELL("contents",$Q204)</f>
        <v>0</v>
      </c>
      <c r="EN204" s="53" cm="1">
        <f t="array" aca="1" ref="EN204" ca="1">EK204*CELL("contents",$Q204)</f>
        <v>0</v>
      </c>
      <c r="EO204" s="11">
        <f>AW204+CB204+DG204+EL204</f>
        <v>16799.742225000002</v>
      </c>
      <c r="EP204" s="2">
        <v>1</v>
      </c>
      <c r="EQ204" s="2">
        <f t="shared" ref="EQ204:ET204" si="299">EP204*1.0215</f>
        <v>1.0215000000000001</v>
      </c>
      <c r="ER204" s="2">
        <f t="shared" si="299"/>
        <v>1.0434622500000001</v>
      </c>
      <c r="ES204" s="2">
        <f t="shared" si="299"/>
        <v>1.0658966883750003</v>
      </c>
      <c r="ET204" s="2">
        <f t="shared" si="299"/>
        <v>1.0888134671750629</v>
      </c>
      <c r="EU204" s="53">
        <f>IF($G204="Labor Hours",$K204*$AG204*EQ204,0)</f>
        <v>0</v>
      </c>
      <c r="EV204" s="53">
        <f>IF($G204="Labor Hours",$K204*BL204*ER204,0)</f>
        <v>16799.742225000002</v>
      </c>
      <c r="EW204" s="69">
        <f>IF($G204="Labor Hours",$K204*$CQ204*ES204,0)</f>
        <v>0</v>
      </c>
      <c r="EX204" s="69">
        <f>IF($G204="Labor Hours",$K204*$DV204*ET204,0)</f>
        <v>0</v>
      </c>
      <c r="EY204" s="9">
        <f t="shared" si="240"/>
        <v>0</v>
      </c>
      <c r="EZ204" s="9">
        <f t="shared" si="217"/>
        <v>0</v>
      </c>
      <c r="FA204" s="9">
        <f t="shared" si="218"/>
        <v>0</v>
      </c>
      <c r="FB204" s="9">
        <f t="shared" si="219"/>
        <v>0</v>
      </c>
      <c r="FC204" t="s">
        <v>1541</v>
      </c>
    </row>
    <row r="205" spans="1:159" ht="25.5" x14ac:dyDescent="0.25">
      <c r="A205" s="2">
        <v>1.2</v>
      </c>
      <c r="B205" s="2" t="s">
        <v>584</v>
      </c>
      <c r="C205" s="4" t="s">
        <v>157</v>
      </c>
      <c r="D205" s="2" t="s">
        <v>585</v>
      </c>
      <c r="E205" s="33" t="s">
        <v>586</v>
      </c>
      <c r="F205" s="2"/>
      <c r="G205" s="4" t="s">
        <v>151</v>
      </c>
      <c r="H205" s="6" t="s">
        <v>163</v>
      </c>
      <c r="I205" s="4" t="s">
        <v>348</v>
      </c>
      <c r="J205" s="7" t="s">
        <v>154</v>
      </c>
      <c r="K205" s="75">
        <v>115</v>
      </c>
      <c r="L205" s="82">
        <v>115</v>
      </c>
      <c r="M205" s="57">
        <v>0</v>
      </c>
      <c r="N205" s="86">
        <v>0</v>
      </c>
      <c r="O205" s="6" t="s">
        <v>155</v>
      </c>
      <c r="P205" s="2" t="s">
        <v>356</v>
      </c>
      <c r="Q205" s="216">
        <f>VLOOKUP(P205,Contingencies!$A$2:$D$7,4,FALSE)</f>
        <v>0.35</v>
      </c>
      <c r="R205" s="53">
        <f t="shared" si="287"/>
        <v>3432.1873365675006</v>
      </c>
      <c r="S205" s="67">
        <f t="shared" si="289"/>
        <v>0</v>
      </c>
      <c r="T205" s="4"/>
      <c r="U205" s="29"/>
      <c r="V205" s="29"/>
      <c r="W205" s="2"/>
      <c r="X205" s="2"/>
      <c r="Y205" s="2"/>
      <c r="Z205" s="2"/>
      <c r="AA205" s="38"/>
      <c r="AB205" s="24"/>
      <c r="AC205" s="2"/>
      <c r="AD205" s="2"/>
      <c r="AE205" s="2"/>
      <c r="AF205" s="2"/>
      <c r="AG205" s="2">
        <f>IF(G205="Labor Hours",SUM(U205:AF205),0)</f>
        <v>0</v>
      </c>
      <c r="AH205" s="51">
        <f t="shared" si="220"/>
        <v>0</v>
      </c>
      <c r="AI205" s="53">
        <f>IF($G205="Labor Hours",U205*$K205*(1+$M205)*$EQ205,U205)</f>
        <v>0</v>
      </c>
      <c r="AJ205" s="53">
        <f>IF($G205="Labor Hours",V205*$K205*(1+$M205)*$EQ205,V205)</f>
        <v>0</v>
      </c>
      <c r="AK205" s="53">
        <f>IF($G205="Labor Hours",W205*$K205*(1+$M205)*$EQ205,W205)</f>
        <v>0</v>
      </c>
      <c r="AL205" s="53">
        <f>IF($G205="Labor Hours",X205*$K205*(1+$M205)*$EQ205,X205)</f>
        <v>0</v>
      </c>
      <c r="AM205" s="53">
        <f>IF($G205="Labor Hours",Y205*$K205*(1+$M205)*$EQ205,Y205)</f>
        <v>0</v>
      </c>
      <c r="AN205" s="53">
        <f>IF($G205="Labor Hours",Z205*$K205*(1+$M205)*$EQ205,Z205)</f>
        <v>0</v>
      </c>
      <c r="AO205" s="53">
        <f>IF($G205="Labor Hours",AA205*$K205*(1+$M205)*$EQ205,AA205)</f>
        <v>0</v>
      </c>
      <c r="AP205" s="53">
        <f>IF($G205="Labor Hours",AB205*$K205*(1+$M205)*$EQ205,AB205)</f>
        <v>0</v>
      </c>
      <c r="AQ205" s="53">
        <f>IF($G205="Labor Hours",AC205*$K205*(1+$M205)*$EQ205,AC205)</f>
        <v>0</v>
      </c>
      <c r="AR205" s="53">
        <f>IF($G205="Labor Hours",AD205*$K205*(1+$M205)*$EQ205,AD205)</f>
        <v>0</v>
      </c>
      <c r="AS205" s="53">
        <f>IF($G205="Labor Hours",AE205*$K205*(1+$M205)*$EQ205,AE205)</f>
        <v>0</v>
      </c>
      <c r="AT205" s="53">
        <f>IF($G205="Labor Hours",AF205*$K205*(1+$M205)*$EQ205,AF205)</f>
        <v>0</v>
      </c>
      <c r="AU205" s="10">
        <f t="shared" si="221"/>
        <v>0</v>
      </c>
      <c r="AV205" s="54">
        <f>IF(G205="CapEx",0,AU205*N205)</f>
        <v>0</v>
      </c>
      <c r="AW205" s="10">
        <f t="shared" si="222"/>
        <v>0</v>
      </c>
      <c r="AX205" s="53" cm="1">
        <f t="array" aca="1" ref="AX205" ca="1">AU205*CELL("contents",$Q205)</f>
        <v>0</v>
      </c>
      <c r="AY205" s="53" cm="1">
        <f t="array" aca="1" ref="AY205" ca="1">AV205*CELL("contents",$Q205)</f>
        <v>0</v>
      </c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>
        <f t="shared" si="223"/>
        <v>0</v>
      </c>
      <c r="BM205" s="51">
        <f t="shared" si="224"/>
        <v>0</v>
      </c>
      <c r="BN205" s="53">
        <f>IF($G205="Labor Hours",AZ205*$K205*(1+$M205)*$ER205,AZ205)</f>
        <v>0</v>
      </c>
      <c r="BO205" s="53">
        <f>IF($G205="Labor Hours",BA205*$K205*(1+$M205)*$ER205,BA205)</f>
        <v>0</v>
      </c>
      <c r="BP205" s="53">
        <f>IF($G205="Labor Hours",BB205*$K205*(1+$M205)*$ER205,BB205)</f>
        <v>0</v>
      </c>
      <c r="BQ205" s="53">
        <f>IF($G205="Labor Hours",BC205*$K205*(1+$M205)*$ER205,BC205)</f>
        <v>0</v>
      </c>
      <c r="BR205" s="53">
        <f>IF($G205="Labor Hours",BD205*$K205*(1+$M205)*$ER205,BD205)</f>
        <v>0</v>
      </c>
      <c r="BS205" s="53">
        <f>IF($G205="Labor Hours",BE205*$K205*(1+$M205)*$ER205,BE205)</f>
        <v>0</v>
      </c>
      <c r="BT205" s="53">
        <f>IF($G205="Labor Hours",BF205*$K205*(1+$M205)*$ER205,BF205)</f>
        <v>0</v>
      </c>
      <c r="BU205" s="53">
        <f>IF($G205="Labor Hours",BG205*$K205*(1+$M205)*$ER205,BG205)</f>
        <v>0</v>
      </c>
      <c r="BV205" s="53">
        <f>IF($G205="Labor Hours",BH205*$K205*(1+$M205)*$ER205,BH205)</f>
        <v>0</v>
      </c>
      <c r="BW205" s="53">
        <f>IF($G205="Labor Hours",BI205*$K205*(1+$M205)*$ER205,BI205)</f>
        <v>0</v>
      </c>
      <c r="BX205" s="53">
        <f>IF($G205="Labor Hours",BJ205*$K205*(1+$M205)*$ER205,BJ205)</f>
        <v>0</v>
      </c>
      <c r="BY205" s="53">
        <f>IF($G205="Labor Hours",BK205*$K205*(1+$M205)*$ER205,BK205)</f>
        <v>0</v>
      </c>
      <c r="BZ205" s="10">
        <f t="shared" si="225"/>
        <v>0</v>
      </c>
      <c r="CA205" s="54">
        <f t="shared" si="226"/>
        <v>0</v>
      </c>
      <c r="CB205" s="10">
        <f t="shared" si="227"/>
        <v>0</v>
      </c>
      <c r="CC205" s="53" cm="1">
        <f t="array" aca="1" ref="CC205" ca="1">BZ205*CELL("contents",$Q205)</f>
        <v>0</v>
      </c>
      <c r="CD205" s="53" cm="1">
        <f t="array" aca="1" ref="CD205" ca="1">CA205*CELL("contents",$Q205)</f>
        <v>0</v>
      </c>
      <c r="CE205" s="2"/>
      <c r="CF205" s="2"/>
      <c r="CG205" s="2"/>
      <c r="CH205" s="2"/>
      <c r="CI205" s="2"/>
      <c r="CJ205" s="2"/>
      <c r="CK205" s="4">
        <v>20</v>
      </c>
      <c r="CL205" s="4">
        <v>20</v>
      </c>
      <c r="CM205" s="4">
        <v>20</v>
      </c>
      <c r="CN205" s="4">
        <v>20</v>
      </c>
      <c r="CO205" s="2"/>
      <c r="CP205" s="2"/>
      <c r="CQ205" s="2">
        <f t="shared" si="228"/>
        <v>80</v>
      </c>
      <c r="CR205" s="51">
        <f t="shared" si="229"/>
        <v>0.53333333333333333</v>
      </c>
      <c r="CS205" s="53">
        <f>IF($G205="Labor Hours",CE205*$K205*(1+$M205)*$ES205,CE205)</f>
        <v>0</v>
      </c>
      <c r="CT205" s="53">
        <f>IF($G205="Labor Hours",CF205*$K205*(1+$M205)*$ES205,CF205)</f>
        <v>0</v>
      </c>
      <c r="CU205" s="53">
        <f>IF($G205="Labor Hours",CG205*$K205*(1+$M205)*$ES205,CG205)</f>
        <v>0</v>
      </c>
      <c r="CV205" s="53">
        <f>IF($G205="Labor Hours",CH205*$K205*(1+$M205)*$ES205,CH205)</f>
        <v>0</v>
      </c>
      <c r="CW205" s="53">
        <f>IF($G205="Labor Hours",CI205*$K205*(1+$M205)*$ES205,CI205)</f>
        <v>0</v>
      </c>
      <c r="CX205" s="53">
        <f>IF($G205="Labor Hours",CJ205*$K205*(1+$M205)*$ES205,CJ205)</f>
        <v>0</v>
      </c>
      <c r="CY205" s="53">
        <f>IF($G205="Labor Hours",CK205*$K205*(1+$M205)*$ES205,CK205)</f>
        <v>2451.5623832625006</v>
      </c>
      <c r="CZ205" s="53">
        <f>IF($G205="Labor Hours",CL205*$K205*(1+$M205)*$ES205,CL205)</f>
        <v>2451.5623832625006</v>
      </c>
      <c r="DA205" s="53">
        <f>IF($G205="Labor Hours",CM205*$K205*(1+$M205)*$ES205,CM205)</f>
        <v>2451.5623832625006</v>
      </c>
      <c r="DB205" s="53">
        <f>IF($G205="Labor Hours",CN205*$K205*(1+$M205)*$ES205,CN205)</f>
        <v>2451.5623832625006</v>
      </c>
      <c r="DC205" s="53">
        <f>IF($G205="Labor Hours",CO205*$K205*(1+$M205)*$ES205,CO205)</f>
        <v>0</v>
      </c>
      <c r="DD205" s="53">
        <f>IF($G205="Labor Hours",CP205*$K205*(1+$M205)*$ES205,CP205)</f>
        <v>0</v>
      </c>
      <c r="DE205" s="10">
        <f t="shared" si="230"/>
        <v>9806.2495330500024</v>
      </c>
      <c r="DF205" s="54">
        <f t="shared" si="231"/>
        <v>0</v>
      </c>
      <c r="DG205" s="10">
        <f t="shared" si="232"/>
        <v>9806.2495330500024</v>
      </c>
      <c r="DH205" s="53" cm="1">
        <f t="array" aca="1" ref="DH205" ca="1">DE205*CELL("contents",$Q205)</f>
        <v>3432.1873365675006</v>
      </c>
      <c r="DI205" s="53" cm="1">
        <f t="array" aca="1" ref="DI205" ca="1">DF205*CELL("contents",$Q205)</f>
        <v>0</v>
      </c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>
        <f t="shared" si="233"/>
        <v>0</v>
      </c>
      <c r="DW205" s="51">
        <f t="shared" si="234"/>
        <v>0</v>
      </c>
      <c r="DX205" s="53">
        <f>IF($G205="Labor Hours",DJ205*$K205*(1+$M205)*$ET205,DJ205)</f>
        <v>0</v>
      </c>
      <c r="DY205" s="53">
        <f>IF($G205="Labor Hours",DK205*$K205*(1+$M205)*$ET205,DK205)</f>
        <v>0</v>
      </c>
      <c r="DZ205" s="53">
        <f>IF($G205="Labor Hours",DL205*$K205*(1+$M205)*$ET205,DL205)</f>
        <v>0</v>
      </c>
      <c r="EA205" s="53">
        <f>IF($G205="Labor Hours",DM205*$K205*(1+$M205)*$ET205,DM205)</f>
        <v>0</v>
      </c>
      <c r="EB205" s="53">
        <f>IF($G205="Labor Hours",DN205*$K205*(1+$M205)*$ET205,DN205)</f>
        <v>0</v>
      </c>
      <c r="EC205" s="53">
        <f>IF($G205="Labor Hours",DO205*$K205*(1+$M205)*$ET205,DO205)</f>
        <v>0</v>
      </c>
      <c r="ED205" s="53">
        <f>IF($G205="Labor Hours",DP205*$K205*(1+$M205)*$ET205,DP205)</f>
        <v>0</v>
      </c>
      <c r="EE205" s="53">
        <f>IF($G205="Labor Hours",DQ205*$K205*(1+$M205)*$ET205,DQ205)</f>
        <v>0</v>
      </c>
      <c r="EF205" s="53">
        <f>IF($G205="Labor Hours",DR205*$K205*(1+$M205)*$ET205,DR205)</f>
        <v>0</v>
      </c>
      <c r="EG205" s="53">
        <f>IF($G205="Labor Hours",DS205*$K205*(1+$M205)*$ET205,DS205)</f>
        <v>0</v>
      </c>
      <c r="EH205" s="53">
        <f>IF($G205="Labor Hours",DT205*$K205*(1+$M205)*$ET205,DT205)</f>
        <v>0</v>
      </c>
      <c r="EI205" s="53">
        <f>IF($G205="Labor Hours",DU205*$K205*(1+$M205)*$ET205,DU205)</f>
        <v>0</v>
      </c>
      <c r="EJ205" s="10">
        <f t="shared" si="235"/>
        <v>0</v>
      </c>
      <c r="EK205" s="54">
        <f t="shared" si="236"/>
        <v>0</v>
      </c>
      <c r="EL205" s="10">
        <f t="shared" si="237"/>
        <v>0</v>
      </c>
      <c r="EM205" s="53" cm="1">
        <f t="array" aca="1" ref="EM205" ca="1">EJ205*CELL("contents",$Q205)</f>
        <v>0</v>
      </c>
      <c r="EN205" s="53" cm="1">
        <f t="array" aca="1" ref="EN205" ca="1">EK205*CELL("contents",$Q205)</f>
        <v>0</v>
      </c>
      <c r="EO205" s="11">
        <f>AW205+CB205+DG205+EL205</f>
        <v>9806.2495330500024</v>
      </c>
      <c r="EP205" s="2">
        <v>1</v>
      </c>
      <c r="EQ205" s="2">
        <f t="shared" ref="EQ205:ET205" si="300">EP205*1.0215</f>
        <v>1.0215000000000001</v>
      </c>
      <c r="ER205" s="2">
        <f t="shared" si="300"/>
        <v>1.0434622500000001</v>
      </c>
      <c r="ES205" s="2">
        <f t="shared" si="300"/>
        <v>1.0658966883750003</v>
      </c>
      <c r="ET205" s="2">
        <f t="shared" si="300"/>
        <v>1.0888134671750629</v>
      </c>
      <c r="EU205" s="53">
        <f>IF($G205="Labor Hours",$K205*$AG205*EQ205,0)</f>
        <v>0</v>
      </c>
      <c r="EV205" s="53">
        <f>IF($G205="Labor Hours",$K205*BL205*ER205,0)</f>
        <v>0</v>
      </c>
      <c r="EW205" s="69">
        <f>IF($G205="Labor Hours",$K205*$CQ205*ES205,0)</f>
        <v>9806.2495330500024</v>
      </c>
      <c r="EX205" s="69">
        <f>IF($G205="Labor Hours",$K205*$DV205*ET205,0)</f>
        <v>0</v>
      </c>
      <c r="EY205" s="9">
        <f t="shared" si="240"/>
        <v>0</v>
      </c>
      <c r="EZ205" s="9">
        <f t="shared" si="217"/>
        <v>0</v>
      </c>
      <c r="FA205" s="9">
        <f t="shared" si="218"/>
        <v>0</v>
      </c>
      <c r="FB205" s="9">
        <f t="shared" si="219"/>
        <v>0</v>
      </c>
      <c r="FC205" t="s">
        <v>1541</v>
      </c>
    </row>
    <row r="206" spans="1:159" ht="25.5" x14ac:dyDescent="0.25">
      <c r="A206" s="2">
        <v>1.2</v>
      </c>
      <c r="B206" s="2" t="s">
        <v>587</v>
      </c>
      <c r="C206" s="4" t="s">
        <v>157</v>
      </c>
      <c r="D206" s="2" t="s">
        <v>588</v>
      </c>
      <c r="E206" s="33" t="s">
        <v>589</v>
      </c>
      <c r="F206" s="2"/>
      <c r="G206" s="4" t="s">
        <v>151</v>
      </c>
      <c r="H206" s="6" t="s">
        <v>163</v>
      </c>
      <c r="I206" s="4" t="s">
        <v>348</v>
      </c>
      <c r="J206" s="7" t="s">
        <v>154</v>
      </c>
      <c r="K206" s="75">
        <v>115</v>
      </c>
      <c r="L206" s="82">
        <v>115</v>
      </c>
      <c r="M206" s="57">
        <v>0</v>
      </c>
      <c r="N206" s="86">
        <v>0</v>
      </c>
      <c r="O206" s="6" t="s">
        <v>155</v>
      </c>
      <c r="P206" s="2" t="s">
        <v>356</v>
      </c>
      <c r="Q206" s="216">
        <f>VLOOKUP(P206,Contingencies!$A$2:$D$7,4,FALSE)</f>
        <v>0.35</v>
      </c>
      <c r="R206" s="53">
        <f t="shared" si="287"/>
        <v>5148.2810048512511</v>
      </c>
      <c r="S206" s="67">
        <f t="shared" si="289"/>
        <v>0</v>
      </c>
      <c r="T206" s="4"/>
      <c r="U206" s="29"/>
      <c r="V206" s="29"/>
      <c r="W206" s="2"/>
      <c r="X206" s="2"/>
      <c r="Y206" s="2"/>
      <c r="Z206" s="2"/>
      <c r="AA206" s="38"/>
      <c r="AB206" s="24"/>
      <c r="AC206" s="2"/>
      <c r="AD206" s="2"/>
      <c r="AE206" s="2"/>
      <c r="AF206" s="2"/>
      <c r="AG206" s="2">
        <f>IF(G206="Labor Hours",SUM(U206:AF206),0)</f>
        <v>0</v>
      </c>
      <c r="AH206" s="51">
        <f t="shared" si="220"/>
        <v>0</v>
      </c>
      <c r="AI206" s="53">
        <f>IF($G206="Labor Hours",U206*$K206*(1+$M206)*$EQ206,U206)</f>
        <v>0</v>
      </c>
      <c r="AJ206" s="53">
        <f>IF($G206="Labor Hours",V206*$K206*(1+$M206)*$EQ206,V206)</f>
        <v>0</v>
      </c>
      <c r="AK206" s="53">
        <f>IF($G206="Labor Hours",W206*$K206*(1+$M206)*$EQ206,W206)</f>
        <v>0</v>
      </c>
      <c r="AL206" s="53">
        <f>IF($G206="Labor Hours",X206*$K206*(1+$M206)*$EQ206,X206)</f>
        <v>0</v>
      </c>
      <c r="AM206" s="53">
        <f>IF($G206="Labor Hours",Y206*$K206*(1+$M206)*$EQ206,Y206)</f>
        <v>0</v>
      </c>
      <c r="AN206" s="53">
        <f>IF($G206="Labor Hours",Z206*$K206*(1+$M206)*$EQ206,Z206)</f>
        <v>0</v>
      </c>
      <c r="AO206" s="53">
        <f>IF($G206="Labor Hours",AA206*$K206*(1+$M206)*$EQ206,AA206)</f>
        <v>0</v>
      </c>
      <c r="AP206" s="53">
        <f>IF($G206="Labor Hours",AB206*$K206*(1+$M206)*$EQ206,AB206)</f>
        <v>0</v>
      </c>
      <c r="AQ206" s="53">
        <f>IF($G206="Labor Hours",AC206*$K206*(1+$M206)*$EQ206,AC206)</f>
        <v>0</v>
      </c>
      <c r="AR206" s="53">
        <f>IF($G206="Labor Hours",AD206*$K206*(1+$M206)*$EQ206,AD206)</f>
        <v>0</v>
      </c>
      <c r="AS206" s="53">
        <f>IF($G206="Labor Hours",AE206*$K206*(1+$M206)*$EQ206,AE206)</f>
        <v>0</v>
      </c>
      <c r="AT206" s="53">
        <f>IF($G206="Labor Hours",AF206*$K206*(1+$M206)*$EQ206,AF206)</f>
        <v>0</v>
      </c>
      <c r="AU206" s="10">
        <f t="shared" si="221"/>
        <v>0</v>
      </c>
      <c r="AV206" s="54">
        <f>IF(G206="CapEx",0,AU206*N206)</f>
        <v>0</v>
      </c>
      <c r="AW206" s="10">
        <f t="shared" si="222"/>
        <v>0</v>
      </c>
      <c r="AX206" s="53" cm="1">
        <f t="array" aca="1" ref="AX206" ca="1">AU206*CELL("contents",$Q206)</f>
        <v>0</v>
      </c>
      <c r="AY206" s="53" cm="1">
        <f t="array" aca="1" ref="AY206" ca="1">AV206*CELL("contents",$Q206)</f>
        <v>0</v>
      </c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>
        <f t="shared" si="223"/>
        <v>0</v>
      </c>
      <c r="BM206" s="51">
        <f t="shared" si="224"/>
        <v>0</v>
      </c>
      <c r="BN206" s="53">
        <f>IF($G206="Labor Hours",AZ206*$K206*(1+$M206)*$ER206,AZ206)</f>
        <v>0</v>
      </c>
      <c r="BO206" s="53">
        <f>IF($G206="Labor Hours",BA206*$K206*(1+$M206)*$ER206,BA206)</f>
        <v>0</v>
      </c>
      <c r="BP206" s="53">
        <f>IF($G206="Labor Hours",BB206*$K206*(1+$M206)*$ER206,BB206)</f>
        <v>0</v>
      </c>
      <c r="BQ206" s="53">
        <f>IF($G206="Labor Hours",BC206*$K206*(1+$M206)*$ER206,BC206)</f>
        <v>0</v>
      </c>
      <c r="BR206" s="53">
        <f>IF($G206="Labor Hours",BD206*$K206*(1+$M206)*$ER206,BD206)</f>
        <v>0</v>
      </c>
      <c r="BS206" s="53">
        <f>IF($G206="Labor Hours",BE206*$K206*(1+$M206)*$ER206,BE206)</f>
        <v>0</v>
      </c>
      <c r="BT206" s="53">
        <f>IF($G206="Labor Hours",BF206*$K206*(1+$M206)*$ER206,BF206)</f>
        <v>0</v>
      </c>
      <c r="BU206" s="53">
        <f>IF($G206="Labor Hours",BG206*$K206*(1+$M206)*$ER206,BG206)</f>
        <v>0</v>
      </c>
      <c r="BV206" s="53">
        <f>IF($G206="Labor Hours",BH206*$K206*(1+$M206)*$ER206,BH206)</f>
        <v>0</v>
      </c>
      <c r="BW206" s="53">
        <f>IF($G206="Labor Hours",BI206*$K206*(1+$M206)*$ER206,BI206)</f>
        <v>0</v>
      </c>
      <c r="BX206" s="53">
        <f>IF($G206="Labor Hours",BJ206*$K206*(1+$M206)*$ER206,BJ206)</f>
        <v>0</v>
      </c>
      <c r="BY206" s="53">
        <f>IF($G206="Labor Hours",BK206*$K206*(1+$M206)*$ER206,BK206)</f>
        <v>0</v>
      </c>
      <c r="BZ206" s="10">
        <f t="shared" si="225"/>
        <v>0</v>
      </c>
      <c r="CA206" s="54">
        <f t="shared" si="226"/>
        <v>0</v>
      </c>
      <c r="CB206" s="10">
        <f t="shared" si="227"/>
        <v>0</v>
      </c>
      <c r="CC206" s="53" cm="1">
        <f t="array" aca="1" ref="CC206" ca="1">BZ206*CELL("contents",$Q206)</f>
        <v>0</v>
      </c>
      <c r="CD206" s="53" cm="1">
        <f t="array" aca="1" ref="CD206" ca="1">CA206*CELL("contents",$Q206)</f>
        <v>0</v>
      </c>
      <c r="CE206" s="2"/>
      <c r="CF206" s="2"/>
      <c r="CG206" s="2"/>
      <c r="CH206" s="2"/>
      <c r="CI206" s="2"/>
      <c r="CJ206" s="2"/>
      <c r="CK206" s="4">
        <v>30</v>
      </c>
      <c r="CL206" s="4">
        <v>30</v>
      </c>
      <c r="CM206" s="4">
        <v>30</v>
      </c>
      <c r="CN206" s="4">
        <v>30</v>
      </c>
      <c r="CO206" s="2"/>
      <c r="CP206" s="2"/>
      <c r="CQ206" s="2">
        <f t="shared" si="228"/>
        <v>120</v>
      </c>
      <c r="CR206" s="51">
        <f t="shared" si="229"/>
        <v>0.8</v>
      </c>
      <c r="CS206" s="53">
        <f>IF($G206="Labor Hours",CE206*$K206*(1+$M206)*$ES206,CE206)</f>
        <v>0</v>
      </c>
      <c r="CT206" s="53">
        <f>IF($G206="Labor Hours",CF206*$K206*(1+$M206)*$ES206,CF206)</f>
        <v>0</v>
      </c>
      <c r="CU206" s="53">
        <f>IF($G206="Labor Hours",CG206*$K206*(1+$M206)*$ES206,CG206)</f>
        <v>0</v>
      </c>
      <c r="CV206" s="53">
        <f>IF($G206="Labor Hours",CH206*$K206*(1+$M206)*$ES206,CH206)</f>
        <v>0</v>
      </c>
      <c r="CW206" s="53">
        <f>IF($G206="Labor Hours",CI206*$K206*(1+$M206)*$ES206,CI206)</f>
        <v>0</v>
      </c>
      <c r="CX206" s="53">
        <f>IF($G206="Labor Hours",CJ206*$K206*(1+$M206)*$ES206,CJ206)</f>
        <v>0</v>
      </c>
      <c r="CY206" s="53">
        <f>IF($G206="Labor Hours",CK206*$K206*(1+$M206)*$ES206,CK206)</f>
        <v>3677.3435748937509</v>
      </c>
      <c r="CZ206" s="53">
        <f>IF($G206="Labor Hours",CL206*$K206*(1+$M206)*$ES206,CL206)</f>
        <v>3677.3435748937509</v>
      </c>
      <c r="DA206" s="53">
        <f>IF($G206="Labor Hours",CM206*$K206*(1+$M206)*$ES206,CM206)</f>
        <v>3677.3435748937509</v>
      </c>
      <c r="DB206" s="53">
        <f>IF($G206="Labor Hours",CN206*$K206*(1+$M206)*$ES206,CN206)</f>
        <v>3677.3435748937509</v>
      </c>
      <c r="DC206" s="53">
        <f>IF($G206="Labor Hours",CO206*$K206*(1+$M206)*$ES206,CO206)</f>
        <v>0</v>
      </c>
      <c r="DD206" s="53">
        <f>IF($G206="Labor Hours",CP206*$K206*(1+$M206)*$ES206,CP206)</f>
        <v>0</v>
      </c>
      <c r="DE206" s="10">
        <f t="shared" si="230"/>
        <v>14709.374299575004</v>
      </c>
      <c r="DF206" s="54">
        <f t="shared" si="231"/>
        <v>0</v>
      </c>
      <c r="DG206" s="10">
        <f t="shared" si="232"/>
        <v>14709.374299575004</v>
      </c>
      <c r="DH206" s="53" cm="1">
        <f t="array" aca="1" ref="DH206" ca="1">DE206*CELL("contents",$Q206)</f>
        <v>5148.2810048512511</v>
      </c>
      <c r="DI206" s="53" cm="1">
        <f t="array" aca="1" ref="DI206" ca="1">DF206*CELL("contents",$Q206)</f>
        <v>0</v>
      </c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>
        <f t="shared" si="233"/>
        <v>0</v>
      </c>
      <c r="DW206" s="51">
        <f t="shared" si="234"/>
        <v>0</v>
      </c>
      <c r="DX206" s="53">
        <f>IF($G206="Labor Hours",DJ206*$K206*(1+$M206)*$ET206,DJ206)</f>
        <v>0</v>
      </c>
      <c r="DY206" s="53">
        <f>IF($G206="Labor Hours",DK206*$K206*(1+$M206)*$ET206,DK206)</f>
        <v>0</v>
      </c>
      <c r="DZ206" s="53">
        <f>IF($G206="Labor Hours",DL206*$K206*(1+$M206)*$ET206,DL206)</f>
        <v>0</v>
      </c>
      <c r="EA206" s="53">
        <f>IF($G206="Labor Hours",DM206*$K206*(1+$M206)*$ET206,DM206)</f>
        <v>0</v>
      </c>
      <c r="EB206" s="53">
        <f>IF($G206="Labor Hours",DN206*$K206*(1+$M206)*$ET206,DN206)</f>
        <v>0</v>
      </c>
      <c r="EC206" s="53">
        <f>IF($G206="Labor Hours",DO206*$K206*(1+$M206)*$ET206,DO206)</f>
        <v>0</v>
      </c>
      <c r="ED206" s="53">
        <f>IF($G206="Labor Hours",DP206*$K206*(1+$M206)*$ET206,DP206)</f>
        <v>0</v>
      </c>
      <c r="EE206" s="53">
        <f>IF($G206="Labor Hours",DQ206*$K206*(1+$M206)*$ET206,DQ206)</f>
        <v>0</v>
      </c>
      <c r="EF206" s="53">
        <f>IF($G206="Labor Hours",DR206*$K206*(1+$M206)*$ET206,DR206)</f>
        <v>0</v>
      </c>
      <c r="EG206" s="53">
        <f>IF($G206="Labor Hours",DS206*$K206*(1+$M206)*$ET206,DS206)</f>
        <v>0</v>
      </c>
      <c r="EH206" s="53">
        <f>IF($G206="Labor Hours",DT206*$K206*(1+$M206)*$ET206,DT206)</f>
        <v>0</v>
      </c>
      <c r="EI206" s="53">
        <f>IF($G206="Labor Hours",DU206*$K206*(1+$M206)*$ET206,DU206)</f>
        <v>0</v>
      </c>
      <c r="EJ206" s="10">
        <f t="shared" si="235"/>
        <v>0</v>
      </c>
      <c r="EK206" s="54">
        <f t="shared" si="236"/>
        <v>0</v>
      </c>
      <c r="EL206" s="10">
        <f t="shared" si="237"/>
        <v>0</v>
      </c>
      <c r="EM206" s="53" cm="1">
        <f t="array" aca="1" ref="EM206" ca="1">EJ206*CELL("contents",$Q206)</f>
        <v>0</v>
      </c>
      <c r="EN206" s="53" cm="1">
        <f t="array" aca="1" ref="EN206" ca="1">EK206*CELL("contents",$Q206)</f>
        <v>0</v>
      </c>
      <c r="EO206" s="11">
        <f>AW206+CB206+DG206+EL206</f>
        <v>14709.374299575004</v>
      </c>
      <c r="EP206" s="2">
        <v>1</v>
      </c>
      <c r="EQ206" s="2">
        <f t="shared" ref="EQ206:ET206" si="301">EP206*1.0215</f>
        <v>1.0215000000000001</v>
      </c>
      <c r="ER206" s="2">
        <f t="shared" si="301"/>
        <v>1.0434622500000001</v>
      </c>
      <c r="ES206" s="2">
        <f t="shared" si="301"/>
        <v>1.0658966883750003</v>
      </c>
      <c r="ET206" s="2">
        <f t="shared" si="301"/>
        <v>1.0888134671750629</v>
      </c>
      <c r="EU206" s="53">
        <f>IF($G206="Labor Hours",$K206*$AG206*EQ206,0)</f>
        <v>0</v>
      </c>
      <c r="EV206" s="53">
        <f>IF($G206="Labor Hours",$K206*BL206*ER206,0)</f>
        <v>0</v>
      </c>
      <c r="EW206" s="69">
        <f>IF($G206="Labor Hours",$K206*$CQ206*ES206,0)</f>
        <v>14709.374299575004</v>
      </c>
      <c r="EX206" s="69">
        <f>IF($G206="Labor Hours",$K206*$DV206*ET206,0)</f>
        <v>0</v>
      </c>
      <c r="EY206" s="9">
        <f t="shared" si="240"/>
        <v>0</v>
      </c>
      <c r="EZ206" s="9">
        <f t="shared" si="217"/>
        <v>0</v>
      </c>
      <c r="FA206" s="9">
        <f t="shared" si="218"/>
        <v>0</v>
      </c>
      <c r="FB206" s="9">
        <f t="shared" si="219"/>
        <v>0</v>
      </c>
      <c r="FC206" t="s">
        <v>1541</v>
      </c>
    </row>
    <row r="207" spans="1:159" ht="25.5" x14ac:dyDescent="0.25">
      <c r="A207" s="2">
        <v>1.2</v>
      </c>
      <c r="B207" s="2" t="s">
        <v>590</v>
      </c>
      <c r="C207" s="4" t="s">
        <v>157</v>
      </c>
      <c r="D207" s="2" t="s">
        <v>591</v>
      </c>
      <c r="E207" s="33" t="s">
        <v>592</v>
      </c>
      <c r="F207" s="2"/>
      <c r="G207" s="4" t="s">
        <v>151</v>
      </c>
      <c r="H207" s="6" t="s">
        <v>163</v>
      </c>
      <c r="I207" s="4" t="s">
        <v>348</v>
      </c>
      <c r="J207" s="7" t="s">
        <v>154</v>
      </c>
      <c r="K207" s="75">
        <v>115</v>
      </c>
      <c r="L207" s="82">
        <v>115</v>
      </c>
      <c r="M207" s="57">
        <v>0</v>
      </c>
      <c r="N207" s="86">
        <v>0</v>
      </c>
      <c r="O207" s="6" t="s">
        <v>155</v>
      </c>
      <c r="P207" s="2" t="s">
        <v>356</v>
      </c>
      <c r="Q207" s="216">
        <f>VLOOKUP(P207,Contingencies!$A$2:$D$7,4,FALSE)</f>
        <v>0.35</v>
      </c>
      <c r="R207" s="53">
        <f t="shared" si="287"/>
        <v>5148.2810048512511</v>
      </c>
      <c r="S207" s="67">
        <f t="shared" si="289"/>
        <v>0</v>
      </c>
      <c r="T207" s="4"/>
      <c r="U207" s="29"/>
      <c r="V207" s="29"/>
      <c r="W207" s="2"/>
      <c r="X207" s="2"/>
      <c r="Y207" s="2"/>
      <c r="Z207" s="2"/>
      <c r="AA207" s="38"/>
      <c r="AB207" s="24"/>
      <c r="AC207" s="2"/>
      <c r="AD207" s="2"/>
      <c r="AE207" s="2"/>
      <c r="AF207" s="2"/>
      <c r="AG207" s="2">
        <f>IF(G207="Labor Hours",SUM(U207:AF207),0)</f>
        <v>0</v>
      </c>
      <c r="AH207" s="51">
        <f t="shared" si="220"/>
        <v>0</v>
      </c>
      <c r="AI207" s="53">
        <f>IF($G207="Labor Hours",U207*$K207*(1+$M207)*$EQ207,U207)</f>
        <v>0</v>
      </c>
      <c r="AJ207" s="53">
        <f>IF($G207="Labor Hours",V207*$K207*(1+$M207)*$EQ207,V207)</f>
        <v>0</v>
      </c>
      <c r="AK207" s="53">
        <f>IF($G207="Labor Hours",W207*$K207*(1+$M207)*$EQ207,W207)</f>
        <v>0</v>
      </c>
      <c r="AL207" s="53">
        <f>IF($G207="Labor Hours",X207*$K207*(1+$M207)*$EQ207,X207)</f>
        <v>0</v>
      </c>
      <c r="AM207" s="53">
        <f>IF($G207="Labor Hours",Y207*$K207*(1+$M207)*$EQ207,Y207)</f>
        <v>0</v>
      </c>
      <c r="AN207" s="53">
        <f>IF($G207="Labor Hours",Z207*$K207*(1+$M207)*$EQ207,Z207)</f>
        <v>0</v>
      </c>
      <c r="AO207" s="53">
        <f>IF($G207="Labor Hours",AA207*$K207*(1+$M207)*$EQ207,AA207)</f>
        <v>0</v>
      </c>
      <c r="AP207" s="53">
        <f>IF($G207="Labor Hours",AB207*$K207*(1+$M207)*$EQ207,AB207)</f>
        <v>0</v>
      </c>
      <c r="AQ207" s="53">
        <f>IF($G207="Labor Hours",AC207*$K207*(1+$M207)*$EQ207,AC207)</f>
        <v>0</v>
      </c>
      <c r="AR207" s="53">
        <f>IF($G207="Labor Hours",AD207*$K207*(1+$M207)*$EQ207,AD207)</f>
        <v>0</v>
      </c>
      <c r="AS207" s="53">
        <f>IF($G207="Labor Hours",AE207*$K207*(1+$M207)*$EQ207,AE207)</f>
        <v>0</v>
      </c>
      <c r="AT207" s="53">
        <f>IF($G207="Labor Hours",AF207*$K207*(1+$M207)*$EQ207,AF207)</f>
        <v>0</v>
      </c>
      <c r="AU207" s="10">
        <f t="shared" si="221"/>
        <v>0</v>
      </c>
      <c r="AV207" s="54">
        <f>IF(G207="CapEx",0,AU207*N207)</f>
        <v>0</v>
      </c>
      <c r="AW207" s="10">
        <f t="shared" si="222"/>
        <v>0</v>
      </c>
      <c r="AX207" s="53" cm="1">
        <f t="array" aca="1" ref="AX207" ca="1">AU207*CELL("contents",$Q207)</f>
        <v>0</v>
      </c>
      <c r="AY207" s="53" cm="1">
        <f t="array" aca="1" ref="AY207" ca="1">AV207*CELL("contents",$Q207)</f>
        <v>0</v>
      </c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>
        <f t="shared" si="223"/>
        <v>0</v>
      </c>
      <c r="BM207" s="51">
        <f t="shared" si="224"/>
        <v>0</v>
      </c>
      <c r="BN207" s="53">
        <f>IF($G207="Labor Hours",AZ207*$K207*(1+$M207)*$ER207,AZ207)</f>
        <v>0</v>
      </c>
      <c r="BO207" s="53">
        <f>IF($G207="Labor Hours",BA207*$K207*(1+$M207)*$ER207,BA207)</f>
        <v>0</v>
      </c>
      <c r="BP207" s="53">
        <f>IF($G207="Labor Hours",BB207*$K207*(1+$M207)*$ER207,BB207)</f>
        <v>0</v>
      </c>
      <c r="BQ207" s="53">
        <f>IF($G207="Labor Hours",BC207*$K207*(1+$M207)*$ER207,BC207)</f>
        <v>0</v>
      </c>
      <c r="BR207" s="53">
        <f>IF($G207="Labor Hours",BD207*$K207*(1+$M207)*$ER207,BD207)</f>
        <v>0</v>
      </c>
      <c r="BS207" s="53">
        <f>IF($G207="Labor Hours",BE207*$K207*(1+$M207)*$ER207,BE207)</f>
        <v>0</v>
      </c>
      <c r="BT207" s="53">
        <f>IF($G207="Labor Hours",BF207*$K207*(1+$M207)*$ER207,BF207)</f>
        <v>0</v>
      </c>
      <c r="BU207" s="53">
        <f>IF($G207="Labor Hours",BG207*$K207*(1+$M207)*$ER207,BG207)</f>
        <v>0</v>
      </c>
      <c r="BV207" s="53">
        <f>IF($G207="Labor Hours",BH207*$K207*(1+$M207)*$ER207,BH207)</f>
        <v>0</v>
      </c>
      <c r="BW207" s="53">
        <f>IF($G207="Labor Hours",BI207*$K207*(1+$M207)*$ER207,BI207)</f>
        <v>0</v>
      </c>
      <c r="BX207" s="53">
        <f>IF($G207="Labor Hours",BJ207*$K207*(1+$M207)*$ER207,BJ207)</f>
        <v>0</v>
      </c>
      <c r="BY207" s="53">
        <f>IF($G207="Labor Hours",BK207*$K207*(1+$M207)*$ER207,BK207)</f>
        <v>0</v>
      </c>
      <c r="BZ207" s="10">
        <f t="shared" si="225"/>
        <v>0</v>
      </c>
      <c r="CA207" s="54">
        <f t="shared" si="226"/>
        <v>0</v>
      </c>
      <c r="CB207" s="10">
        <f t="shared" si="227"/>
        <v>0</v>
      </c>
      <c r="CC207" s="53" cm="1">
        <f t="array" aca="1" ref="CC207" ca="1">BZ207*CELL("contents",$Q207)</f>
        <v>0</v>
      </c>
      <c r="CD207" s="53" cm="1">
        <f t="array" aca="1" ref="CD207" ca="1">CA207*CELL("contents",$Q207)</f>
        <v>0</v>
      </c>
      <c r="CE207" s="2"/>
      <c r="CF207" s="2"/>
      <c r="CG207" s="2"/>
      <c r="CH207" s="2"/>
      <c r="CI207" s="2"/>
      <c r="CJ207" s="2"/>
      <c r="CK207" s="4">
        <v>30</v>
      </c>
      <c r="CL207" s="4">
        <v>30</v>
      </c>
      <c r="CM207" s="4">
        <v>30</v>
      </c>
      <c r="CN207" s="4">
        <v>30</v>
      </c>
      <c r="CO207" s="2"/>
      <c r="CP207" s="2"/>
      <c r="CQ207" s="2">
        <f t="shared" si="228"/>
        <v>120</v>
      </c>
      <c r="CR207" s="51">
        <f t="shared" si="229"/>
        <v>0.8</v>
      </c>
      <c r="CS207" s="53">
        <f>IF($G207="Labor Hours",CE207*$K207*(1+$M207)*$ES207,CE207)</f>
        <v>0</v>
      </c>
      <c r="CT207" s="53">
        <f>IF($G207="Labor Hours",CF207*$K207*(1+$M207)*$ES207,CF207)</f>
        <v>0</v>
      </c>
      <c r="CU207" s="53">
        <f>IF($G207="Labor Hours",CG207*$K207*(1+$M207)*$ES207,CG207)</f>
        <v>0</v>
      </c>
      <c r="CV207" s="53">
        <f>IF($G207="Labor Hours",CH207*$K207*(1+$M207)*$ES207,CH207)</f>
        <v>0</v>
      </c>
      <c r="CW207" s="53">
        <f>IF($G207="Labor Hours",CI207*$K207*(1+$M207)*$ES207,CI207)</f>
        <v>0</v>
      </c>
      <c r="CX207" s="53">
        <f>IF($G207="Labor Hours",CJ207*$K207*(1+$M207)*$ES207,CJ207)</f>
        <v>0</v>
      </c>
      <c r="CY207" s="53">
        <f>IF($G207="Labor Hours",CK207*$K207*(1+$M207)*$ES207,CK207)</f>
        <v>3677.3435748937509</v>
      </c>
      <c r="CZ207" s="53">
        <f>IF($G207="Labor Hours",CL207*$K207*(1+$M207)*$ES207,CL207)</f>
        <v>3677.3435748937509</v>
      </c>
      <c r="DA207" s="53">
        <f>IF($G207="Labor Hours",CM207*$K207*(1+$M207)*$ES207,CM207)</f>
        <v>3677.3435748937509</v>
      </c>
      <c r="DB207" s="53">
        <f>IF($G207="Labor Hours",CN207*$K207*(1+$M207)*$ES207,CN207)</f>
        <v>3677.3435748937509</v>
      </c>
      <c r="DC207" s="53">
        <f>IF($G207="Labor Hours",CO207*$K207*(1+$M207)*$ES207,CO207)</f>
        <v>0</v>
      </c>
      <c r="DD207" s="53">
        <f>IF($G207="Labor Hours",CP207*$K207*(1+$M207)*$ES207,CP207)</f>
        <v>0</v>
      </c>
      <c r="DE207" s="10">
        <f t="shared" si="230"/>
        <v>14709.374299575004</v>
      </c>
      <c r="DF207" s="54">
        <f t="shared" si="231"/>
        <v>0</v>
      </c>
      <c r="DG207" s="10">
        <f t="shared" si="232"/>
        <v>14709.374299575004</v>
      </c>
      <c r="DH207" s="53" cm="1">
        <f t="array" aca="1" ref="DH207" ca="1">DE207*CELL("contents",$Q207)</f>
        <v>5148.2810048512511</v>
      </c>
      <c r="DI207" s="53" cm="1">
        <f t="array" aca="1" ref="DI207" ca="1">DF207*CELL("contents",$Q207)</f>
        <v>0</v>
      </c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>
        <f t="shared" si="233"/>
        <v>0</v>
      </c>
      <c r="DW207" s="51">
        <f t="shared" si="234"/>
        <v>0</v>
      </c>
      <c r="DX207" s="53">
        <f>IF($G207="Labor Hours",DJ207*$K207*(1+$M207)*$ET207,DJ207)</f>
        <v>0</v>
      </c>
      <c r="DY207" s="53">
        <f>IF($G207="Labor Hours",DK207*$K207*(1+$M207)*$ET207,DK207)</f>
        <v>0</v>
      </c>
      <c r="DZ207" s="53">
        <f>IF($G207="Labor Hours",DL207*$K207*(1+$M207)*$ET207,DL207)</f>
        <v>0</v>
      </c>
      <c r="EA207" s="53">
        <f>IF($G207="Labor Hours",DM207*$K207*(1+$M207)*$ET207,DM207)</f>
        <v>0</v>
      </c>
      <c r="EB207" s="53">
        <f>IF($G207="Labor Hours",DN207*$K207*(1+$M207)*$ET207,DN207)</f>
        <v>0</v>
      </c>
      <c r="EC207" s="53">
        <f>IF($G207="Labor Hours",DO207*$K207*(1+$M207)*$ET207,DO207)</f>
        <v>0</v>
      </c>
      <c r="ED207" s="53">
        <f>IF($G207="Labor Hours",DP207*$K207*(1+$M207)*$ET207,DP207)</f>
        <v>0</v>
      </c>
      <c r="EE207" s="53">
        <f>IF($G207="Labor Hours",DQ207*$K207*(1+$M207)*$ET207,DQ207)</f>
        <v>0</v>
      </c>
      <c r="EF207" s="53">
        <f>IF($G207="Labor Hours",DR207*$K207*(1+$M207)*$ET207,DR207)</f>
        <v>0</v>
      </c>
      <c r="EG207" s="53">
        <f>IF($G207="Labor Hours",DS207*$K207*(1+$M207)*$ET207,DS207)</f>
        <v>0</v>
      </c>
      <c r="EH207" s="53">
        <f>IF($G207="Labor Hours",DT207*$K207*(1+$M207)*$ET207,DT207)</f>
        <v>0</v>
      </c>
      <c r="EI207" s="53">
        <f>IF($G207="Labor Hours",DU207*$K207*(1+$M207)*$ET207,DU207)</f>
        <v>0</v>
      </c>
      <c r="EJ207" s="10">
        <f t="shared" si="235"/>
        <v>0</v>
      </c>
      <c r="EK207" s="54">
        <f t="shared" si="236"/>
        <v>0</v>
      </c>
      <c r="EL207" s="10">
        <f t="shared" si="237"/>
        <v>0</v>
      </c>
      <c r="EM207" s="53" cm="1">
        <f t="array" aca="1" ref="EM207" ca="1">EJ207*CELL("contents",$Q207)</f>
        <v>0</v>
      </c>
      <c r="EN207" s="53" cm="1">
        <f t="array" aca="1" ref="EN207" ca="1">EK207*CELL("contents",$Q207)</f>
        <v>0</v>
      </c>
      <c r="EO207" s="11">
        <f>AW207+CB207+DG207+EL207</f>
        <v>14709.374299575004</v>
      </c>
      <c r="EP207" s="2">
        <v>1</v>
      </c>
      <c r="EQ207" s="2">
        <f t="shared" ref="EQ207:ET207" si="302">EP207*1.0215</f>
        <v>1.0215000000000001</v>
      </c>
      <c r="ER207" s="2">
        <f t="shared" si="302"/>
        <v>1.0434622500000001</v>
      </c>
      <c r="ES207" s="2">
        <f t="shared" si="302"/>
        <v>1.0658966883750003</v>
      </c>
      <c r="ET207" s="2">
        <f t="shared" si="302"/>
        <v>1.0888134671750629</v>
      </c>
      <c r="EU207" s="53">
        <f>IF($G207="Labor Hours",$K207*$AG207*EQ207,0)</f>
        <v>0</v>
      </c>
      <c r="EV207" s="53">
        <f>IF($G207="Labor Hours",$K207*BL207*ER207,0)</f>
        <v>0</v>
      </c>
      <c r="EW207" s="69">
        <f>IF($G207="Labor Hours",$K207*$CQ207*ES207,0)</f>
        <v>14709.374299575004</v>
      </c>
      <c r="EX207" s="69">
        <f>IF($G207="Labor Hours",$K207*$DV207*ET207,0)</f>
        <v>0</v>
      </c>
      <c r="EY207" s="9">
        <f t="shared" si="240"/>
        <v>0</v>
      </c>
      <c r="EZ207" s="9">
        <f t="shared" si="217"/>
        <v>0</v>
      </c>
      <c r="FA207" s="9">
        <f t="shared" si="218"/>
        <v>0</v>
      </c>
      <c r="FB207" s="9">
        <f t="shared" si="219"/>
        <v>0</v>
      </c>
      <c r="FC207" t="s">
        <v>1541</v>
      </c>
    </row>
    <row r="208" spans="1:159" x14ac:dyDescent="0.25">
      <c r="A208" s="2">
        <v>1.2</v>
      </c>
      <c r="B208" s="2" t="s">
        <v>593</v>
      </c>
      <c r="C208" s="4" t="s">
        <v>157</v>
      </c>
      <c r="D208" s="2" t="s">
        <v>594</v>
      </c>
      <c r="E208" s="33" t="s">
        <v>595</v>
      </c>
      <c r="F208" s="2"/>
      <c r="G208" s="4" t="s">
        <v>151</v>
      </c>
      <c r="H208" s="6" t="s">
        <v>163</v>
      </c>
      <c r="I208" s="4" t="s">
        <v>348</v>
      </c>
      <c r="J208" s="7" t="s">
        <v>154</v>
      </c>
      <c r="K208" s="75">
        <v>115</v>
      </c>
      <c r="L208" s="81">
        <v>115</v>
      </c>
      <c r="M208" s="56">
        <v>0</v>
      </c>
      <c r="N208" s="86">
        <v>0</v>
      </c>
      <c r="O208" s="6" t="s">
        <v>155</v>
      </c>
      <c r="P208" s="2" t="s">
        <v>356</v>
      </c>
      <c r="Q208" s="216">
        <f>VLOOKUP(P208,Contingencies!$A$2:$D$7,4,FALSE)</f>
        <v>0.35</v>
      </c>
      <c r="R208" s="53">
        <f t="shared" si="287"/>
        <v>5148.2810048512511</v>
      </c>
      <c r="S208" s="67">
        <f t="shared" si="289"/>
        <v>0</v>
      </c>
      <c r="T208" s="4"/>
      <c r="U208" s="29"/>
      <c r="V208" s="29"/>
      <c r="W208" s="2"/>
      <c r="X208" s="2"/>
      <c r="Y208" s="2"/>
      <c r="Z208" s="2"/>
      <c r="AA208" s="38"/>
      <c r="AB208" s="24"/>
      <c r="AC208" s="2"/>
      <c r="AD208" s="2"/>
      <c r="AE208" s="2"/>
      <c r="AF208" s="2"/>
      <c r="AG208" s="2">
        <f>IF(G208="Labor Hours",SUM(U208:AF208),0)</f>
        <v>0</v>
      </c>
      <c r="AH208" s="51">
        <f t="shared" si="220"/>
        <v>0</v>
      </c>
      <c r="AI208" s="53">
        <f>IF($G208="Labor Hours",U208*$K208*(1+$M208)*$EQ208,U208)</f>
        <v>0</v>
      </c>
      <c r="AJ208" s="53">
        <f>IF($G208="Labor Hours",V208*$K208*(1+$M208)*$EQ208,V208)</f>
        <v>0</v>
      </c>
      <c r="AK208" s="53">
        <f>IF($G208="Labor Hours",W208*$K208*(1+$M208)*$EQ208,W208)</f>
        <v>0</v>
      </c>
      <c r="AL208" s="53">
        <f>IF($G208="Labor Hours",X208*$K208*(1+$M208)*$EQ208,X208)</f>
        <v>0</v>
      </c>
      <c r="AM208" s="53">
        <f>IF($G208="Labor Hours",Y208*$K208*(1+$M208)*$EQ208,Y208)</f>
        <v>0</v>
      </c>
      <c r="AN208" s="53">
        <f>IF($G208="Labor Hours",Z208*$K208*(1+$M208)*$EQ208,Z208)</f>
        <v>0</v>
      </c>
      <c r="AO208" s="53">
        <f>IF($G208="Labor Hours",AA208*$K208*(1+$M208)*$EQ208,AA208)</f>
        <v>0</v>
      </c>
      <c r="AP208" s="53">
        <f>IF($G208="Labor Hours",AB208*$K208*(1+$M208)*$EQ208,AB208)</f>
        <v>0</v>
      </c>
      <c r="AQ208" s="53">
        <f>IF($G208="Labor Hours",AC208*$K208*(1+$M208)*$EQ208,AC208)</f>
        <v>0</v>
      </c>
      <c r="AR208" s="53">
        <f>IF($G208="Labor Hours",AD208*$K208*(1+$M208)*$EQ208,AD208)</f>
        <v>0</v>
      </c>
      <c r="AS208" s="53">
        <f>IF($G208="Labor Hours",AE208*$K208*(1+$M208)*$EQ208,AE208)</f>
        <v>0</v>
      </c>
      <c r="AT208" s="53">
        <f>IF($G208="Labor Hours",AF208*$K208*(1+$M208)*$EQ208,AF208)</f>
        <v>0</v>
      </c>
      <c r="AU208" s="10">
        <f t="shared" si="221"/>
        <v>0</v>
      </c>
      <c r="AV208" s="54">
        <f>IF(G208="CapEx",0,AU208*N208)</f>
        <v>0</v>
      </c>
      <c r="AW208" s="10">
        <f t="shared" si="222"/>
        <v>0</v>
      </c>
      <c r="AX208" s="53" cm="1">
        <f t="array" aca="1" ref="AX208" ca="1">AU208*CELL("contents",$Q208)</f>
        <v>0</v>
      </c>
      <c r="AY208" s="53" cm="1">
        <f t="array" aca="1" ref="AY208" ca="1">AV208*CELL("contents",$Q208)</f>
        <v>0</v>
      </c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>
        <f t="shared" si="223"/>
        <v>0</v>
      </c>
      <c r="BM208" s="51">
        <f t="shared" si="224"/>
        <v>0</v>
      </c>
      <c r="BN208" s="53">
        <f>IF($G208="Labor Hours",AZ208*$K208*(1+$M208)*$ER208,AZ208)</f>
        <v>0</v>
      </c>
      <c r="BO208" s="53">
        <f>IF($G208="Labor Hours",BA208*$K208*(1+$M208)*$ER208,BA208)</f>
        <v>0</v>
      </c>
      <c r="BP208" s="53">
        <f>IF($G208="Labor Hours",BB208*$K208*(1+$M208)*$ER208,BB208)</f>
        <v>0</v>
      </c>
      <c r="BQ208" s="53">
        <f>IF($G208="Labor Hours",BC208*$K208*(1+$M208)*$ER208,BC208)</f>
        <v>0</v>
      </c>
      <c r="BR208" s="53">
        <f>IF($G208="Labor Hours",BD208*$K208*(1+$M208)*$ER208,BD208)</f>
        <v>0</v>
      </c>
      <c r="BS208" s="53">
        <f>IF($G208="Labor Hours",BE208*$K208*(1+$M208)*$ER208,BE208)</f>
        <v>0</v>
      </c>
      <c r="BT208" s="53">
        <f>IF($G208="Labor Hours",BF208*$K208*(1+$M208)*$ER208,BF208)</f>
        <v>0</v>
      </c>
      <c r="BU208" s="53">
        <f>IF($G208="Labor Hours",BG208*$K208*(1+$M208)*$ER208,BG208)</f>
        <v>0</v>
      </c>
      <c r="BV208" s="53">
        <f>IF($G208="Labor Hours",BH208*$K208*(1+$M208)*$ER208,BH208)</f>
        <v>0</v>
      </c>
      <c r="BW208" s="53">
        <f>IF($G208="Labor Hours",BI208*$K208*(1+$M208)*$ER208,BI208)</f>
        <v>0</v>
      </c>
      <c r="BX208" s="53">
        <f>IF($G208="Labor Hours",BJ208*$K208*(1+$M208)*$ER208,BJ208)</f>
        <v>0</v>
      </c>
      <c r="BY208" s="53">
        <f>IF($G208="Labor Hours",BK208*$K208*(1+$M208)*$ER208,BK208)</f>
        <v>0</v>
      </c>
      <c r="BZ208" s="10">
        <f t="shared" si="225"/>
        <v>0</v>
      </c>
      <c r="CA208" s="54">
        <f t="shared" si="226"/>
        <v>0</v>
      </c>
      <c r="CB208" s="10">
        <f t="shared" si="227"/>
        <v>0</v>
      </c>
      <c r="CC208" s="53" cm="1">
        <f t="array" aca="1" ref="CC208" ca="1">BZ208*CELL("contents",$Q208)</f>
        <v>0</v>
      </c>
      <c r="CD208" s="53" cm="1">
        <f t="array" aca="1" ref="CD208" ca="1">CA208*CELL("contents",$Q208)</f>
        <v>0</v>
      </c>
      <c r="CE208" s="2"/>
      <c r="CF208" s="2"/>
      <c r="CG208" s="2"/>
      <c r="CH208" s="2"/>
      <c r="CI208" s="2"/>
      <c r="CJ208" s="2"/>
      <c r="CK208" s="4">
        <v>30</v>
      </c>
      <c r="CL208" s="4">
        <v>30</v>
      </c>
      <c r="CM208" s="4">
        <v>30</v>
      </c>
      <c r="CN208" s="4">
        <v>30</v>
      </c>
      <c r="CO208" s="2"/>
      <c r="CP208" s="2"/>
      <c r="CQ208" s="2">
        <f t="shared" si="228"/>
        <v>120</v>
      </c>
      <c r="CR208" s="51">
        <f t="shared" si="229"/>
        <v>0.8</v>
      </c>
      <c r="CS208" s="53">
        <f>IF($G208="Labor Hours",CE208*$K208*(1+$M208)*$ES208,CE208)</f>
        <v>0</v>
      </c>
      <c r="CT208" s="53">
        <f>IF($G208="Labor Hours",CF208*$K208*(1+$M208)*$ES208,CF208)</f>
        <v>0</v>
      </c>
      <c r="CU208" s="53">
        <f>IF($G208="Labor Hours",CG208*$K208*(1+$M208)*$ES208,CG208)</f>
        <v>0</v>
      </c>
      <c r="CV208" s="53">
        <f>IF($G208="Labor Hours",CH208*$K208*(1+$M208)*$ES208,CH208)</f>
        <v>0</v>
      </c>
      <c r="CW208" s="53">
        <f>IF($G208="Labor Hours",CI208*$K208*(1+$M208)*$ES208,CI208)</f>
        <v>0</v>
      </c>
      <c r="CX208" s="53">
        <f>IF($G208="Labor Hours",CJ208*$K208*(1+$M208)*$ES208,CJ208)</f>
        <v>0</v>
      </c>
      <c r="CY208" s="53">
        <f>IF($G208="Labor Hours",CK208*$K208*(1+$M208)*$ES208,CK208)</f>
        <v>3677.3435748937509</v>
      </c>
      <c r="CZ208" s="53">
        <f>IF($G208="Labor Hours",CL208*$K208*(1+$M208)*$ES208,CL208)</f>
        <v>3677.3435748937509</v>
      </c>
      <c r="DA208" s="53">
        <f>IF($G208="Labor Hours",CM208*$K208*(1+$M208)*$ES208,CM208)</f>
        <v>3677.3435748937509</v>
      </c>
      <c r="DB208" s="53">
        <f>IF($G208="Labor Hours",CN208*$K208*(1+$M208)*$ES208,CN208)</f>
        <v>3677.3435748937509</v>
      </c>
      <c r="DC208" s="53">
        <f>IF($G208="Labor Hours",CO208*$K208*(1+$M208)*$ES208,CO208)</f>
        <v>0</v>
      </c>
      <c r="DD208" s="53">
        <f>IF($G208="Labor Hours",CP208*$K208*(1+$M208)*$ES208,CP208)</f>
        <v>0</v>
      </c>
      <c r="DE208" s="10">
        <f t="shared" si="230"/>
        <v>14709.374299575004</v>
      </c>
      <c r="DF208" s="54">
        <f t="shared" si="231"/>
        <v>0</v>
      </c>
      <c r="DG208" s="10">
        <f t="shared" si="232"/>
        <v>14709.374299575004</v>
      </c>
      <c r="DH208" s="53" cm="1">
        <f t="array" aca="1" ref="DH208" ca="1">DE208*CELL("contents",$Q208)</f>
        <v>5148.2810048512511</v>
      </c>
      <c r="DI208" s="53" cm="1">
        <f t="array" aca="1" ref="DI208" ca="1">DF208*CELL("contents",$Q208)</f>
        <v>0</v>
      </c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>
        <f t="shared" si="233"/>
        <v>0</v>
      </c>
      <c r="DW208" s="51">
        <f t="shared" si="234"/>
        <v>0</v>
      </c>
      <c r="DX208" s="53">
        <f>IF($G208="Labor Hours",DJ208*$K208*(1+$M208)*$ET208,DJ208)</f>
        <v>0</v>
      </c>
      <c r="DY208" s="53">
        <f>IF($G208="Labor Hours",DK208*$K208*(1+$M208)*$ET208,DK208)</f>
        <v>0</v>
      </c>
      <c r="DZ208" s="53">
        <f>IF($G208="Labor Hours",DL208*$K208*(1+$M208)*$ET208,DL208)</f>
        <v>0</v>
      </c>
      <c r="EA208" s="53">
        <f>IF($G208="Labor Hours",DM208*$K208*(1+$M208)*$ET208,DM208)</f>
        <v>0</v>
      </c>
      <c r="EB208" s="53">
        <f>IF($G208="Labor Hours",DN208*$K208*(1+$M208)*$ET208,DN208)</f>
        <v>0</v>
      </c>
      <c r="EC208" s="53">
        <f>IF($G208="Labor Hours",DO208*$K208*(1+$M208)*$ET208,DO208)</f>
        <v>0</v>
      </c>
      <c r="ED208" s="53">
        <f>IF($G208="Labor Hours",DP208*$K208*(1+$M208)*$ET208,DP208)</f>
        <v>0</v>
      </c>
      <c r="EE208" s="53">
        <f>IF($G208="Labor Hours",DQ208*$K208*(1+$M208)*$ET208,DQ208)</f>
        <v>0</v>
      </c>
      <c r="EF208" s="53">
        <f>IF($G208="Labor Hours",DR208*$K208*(1+$M208)*$ET208,DR208)</f>
        <v>0</v>
      </c>
      <c r="EG208" s="53">
        <f>IF($G208="Labor Hours",DS208*$K208*(1+$M208)*$ET208,DS208)</f>
        <v>0</v>
      </c>
      <c r="EH208" s="53">
        <f>IF($G208="Labor Hours",DT208*$K208*(1+$M208)*$ET208,DT208)</f>
        <v>0</v>
      </c>
      <c r="EI208" s="53">
        <f>IF($G208="Labor Hours",DU208*$K208*(1+$M208)*$ET208,DU208)</f>
        <v>0</v>
      </c>
      <c r="EJ208" s="10">
        <f t="shared" si="235"/>
        <v>0</v>
      </c>
      <c r="EK208" s="54">
        <f t="shared" si="236"/>
        <v>0</v>
      </c>
      <c r="EL208" s="10">
        <f t="shared" si="237"/>
        <v>0</v>
      </c>
      <c r="EM208" s="53" cm="1">
        <f t="array" aca="1" ref="EM208" ca="1">EJ208*CELL("contents",$Q208)</f>
        <v>0</v>
      </c>
      <c r="EN208" s="53" cm="1">
        <f t="array" aca="1" ref="EN208" ca="1">EK208*CELL("contents",$Q208)</f>
        <v>0</v>
      </c>
      <c r="EO208" s="11">
        <f>AW208+CB208+DG208+EL208</f>
        <v>14709.374299575004</v>
      </c>
      <c r="EP208" s="2">
        <v>1</v>
      </c>
      <c r="EQ208" s="2">
        <f t="shared" ref="EQ208:ET208" si="303">EP208*1.0215</f>
        <v>1.0215000000000001</v>
      </c>
      <c r="ER208" s="2">
        <f t="shared" si="303"/>
        <v>1.0434622500000001</v>
      </c>
      <c r="ES208" s="2">
        <f t="shared" si="303"/>
        <v>1.0658966883750003</v>
      </c>
      <c r="ET208" s="2">
        <f t="shared" si="303"/>
        <v>1.0888134671750629</v>
      </c>
      <c r="EU208" s="53">
        <f>IF($G208="Labor Hours",$K208*$AG208*EQ208,0)</f>
        <v>0</v>
      </c>
      <c r="EV208" s="53">
        <f>IF($G208="Labor Hours",$K208*BL208*ER208,0)</f>
        <v>0</v>
      </c>
      <c r="EW208" s="69">
        <f>IF($G208="Labor Hours",$K208*$CQ208*ES208,0)</f>
        <v>14709.374299575004</v>
      </c>
      <c r="EX208" s="69">
        <f>IF($G208="Labor Hours",$K208*$DV208*ET208,0)</f>
        <v>0</v>
      </c>
      <c r="EY208" s="9">
        <f t="shared" si="240"/>
        <v>0</v>
      </c>
      <c r="EZ208" s="9">
        <f t="shared" ref="EZ208:EZ271" si="304">EV208*$M208</f>
        <v>0</v>
      </c>
      <c r="FA208" s="9">
        <f t="shared" ref="FA208:FA271" si="305">EW208*$M208</f>
        <v>0</v>
      </c>
      <c r="FB208" s="9">
        <f t="shared" ref="FB208:FB271" si="306">EX208*$M208</f>
        <v>0</v>
      </c>
      <c r="FC208" t="s">
        <v>1541</v>
      </c>
    </row>
    <row r="209" spans="1:159" ht="25.5" x14ac:dyDescent="0.25">
      <c r="A209" s="2">
        <v>1.2</v>
      </c>
      <c r="B209" s="2" t="s">
        <v>596</v>
      </c>
      <c r="C209" s="4" t="s">
        <v>157</v>
      </c>
      <c r="D209" s="2" t="s">
        <v>597</v>
      </c>
      <c r="E209" s="33" t="s">
        <v>598</v>
      </c>
      <c r="F209" s="2"/>
      <c r="G209" s="4" t="s">
        <v>151</v>
      </c>
      <c r="H209" s="6" t="s">
        <v>163</v>
      </c>
      <c r="I209" s="4" t="s">
        <v>348</v>
      </c>
      <c r="J209" s="7" t="s">
        <v>154</v>
      </c>
      <c r="K209" s="75">
        <v>115</v>
      </c>
      <c r="L209" s="81">
        <v>115</v>
      </c>
      <c r="M209" s="56">
        <v>0</v>
      </c>
      <c r="N209" s="86">
        <v>0</v>
      </c>
      <c r="O209" s="6" t="s">
        <v>155</v>
      </c>
      <c r="P209" s="2" t="s">
        <v>352</v>
      </c>
      <c r="Q209" s="216">
        <f>VLOOKUP(P209,Contingencies!$A$2:$D$7,4,FALSE)</f>
        <v>0.2</v>
      </c>
      <c r="R209" s="53">
        <f t="shared" si="287"/>
        <v>3171.7575000000006</v>
      </c>
      <c r="S209" s="67">
        <f t="shared" si="289"/>
        <v>0</v>
      </c>
      <c r="T209" s="4"/>
      <c r="U209" s="4"/>
      <c r="V209" s="4"/>
      <c r="W209" s="8"/>
      <c r="X209" s="8"/>
      <c r="Y209" s="4"/>
      <c r="Z209" s="12">
        <v>35</v>
      </c>
      <c r="AA209" s="12">
        <v>35</v>
      </c>
      <c r="AB209" s="12"/>
      <c r="AC209" s="12">
        <v>35</v>
      </c>
      <c r="AD209" s="12"/>
      <c r="AE209" s="12">
        <v>30</v>
      </c>
      <c r="AF209" s="8"/>
      <c r="AG209" s="2">
        <f>IF(G209="Labor Hours",SUM(U209:AF209),0)</f>
        <v>135</v>
      </c>
      <c r="AH209" s="51">
        <f t="shared" ref="AH209:AH272" si="307">(AG209/1800)*12</f>
        <v>0.89999999999999991</v>
      </c>
      <c r="AI209" s="53">
        <f>IF($G209="Labor Hours",U209*$K209*(1+$M209)*$EQ209,U209)</f>
        <v>0</v>
      </c>
      <c r="AJ209" s="53">
        <f>IF($G209="Labor Hours",V209*$K209*(1+$M209)*$EQ209,V209)</f>
        <v>0</v>
      </c>
      <c r="AK209" s="53">
        <f>IF($G209="Labor Hours",W209*$K209*(1+$M209)*$EQ209,W209)</f>
        <v>0</v>
      </c>
      <c r="AL209" s="53">
        <f>IF($G209="Labor Hours",X209*$K209*(1+$M209)*$EQ209,X209)</f>
        <v>0</v>
      </c>
      <c r="AM209" s="53">
        <f>IF($G209="Labor Hours",Y209*$K209*(1+$M209)*$EQ209,Y209)</f>
        <v>0</v>
      </c>
      <c r="AN209" s="53">
        <f>IF($G209="Labor Hours",Z209*$K209*(1+$M209)*$EQ209,Z209)</f>
        <v>4111.5375000000004</v>
      </c>
      <c r="AO209" s="53">
        <f>IF($G209="Labor Hours",AA209*$K209*(1+$M209)*$EQ209,AA209)</f>
        <v>4111.5375000000004</v>
      </c>
      <c r="AP209" s="53">
        <f>IF($G209="Labor Hours",AB209*$K209*(1+$M209)*$EQ209,AB209)</f>
        <v>0</v>
      </c>
      <c r="AQ209" s="53">
        <f>IF($G209="Labor Hours",AC209*$K209*(1+$M209)*$EQ209,AC209)</f>
        <v>4111.5375000000004</v>
      </c>
      <c r="AR209" s="53">
        <f>IF($G209="Labor Hours",AD209*$K209*(1+$M209)*$EQ209,AD209)</f>
        <v>0</v>
      </c>
      <c r="AS209" s="53">
        <f>IF($G209="Labor Hours",AE209*$K209*(1+$M209)*$EQ209,AE209)</f>
        <v>3524.1750000000002</v>
      </c>
      <c r="AT209" s="53">
        <f>IF($G209="Labor Hours",AF209*$K209*(1+$M209)*$EQ209,AF209)</f>
        <v>0</v>
      </c>
      <c r="AU209" s="10">
        <f t="shared" ref="AU209:AU272" si="308">SUM(AI209:AT209)</f>
        <v>15858.787500000002</v>
      </c>
      <c r="AV209" s="54">
        <f>IF(G209="CapEx",0,AU209*N209)</f>
        <v>0</v>
      </c>
      <c r="AW209" s="10">
        <f t="shared" ref="AW209:AW272" si="309">AU209+AV209</f>
        <v>15858.787500000002</v>
      </c>
      <c r="AX209" s="53" cm="1">
        <f t="array" aca="1" ref="AX209" ca="1">AU209*CELL("contents",$Q209)</f>
        <v>3171.7575000000006</v>
      </c>
      <c r="AY209" s="53" cm="1">
        <f t="array" aca="1" ref="AY209" ca="1">AV209*CELL("contents",$Q209)</f>
        <v>0</v>
      </c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2">
        <f t="shared" ref="BL209:BL272" si="310">IF($G209="Labor Hours",SUM(AZ209:BK209),0)</f>
        <v>0</v>
      </c>
      <c r="BM209" s="51">
        <f t="shared" ref="BM209:BM272" si="311">(BL209/1800)*12</f>
        <v>0</v>
      </c>
      <c r="BN209" s="53">
        <f>IF($G209="Labor Hours",AZ209*$K209*(1+$M209)*$ER209,AZ209)</f>
        <v>0</v>
      </c>
      <c r="BO209" s="53">
        <f>IF($G209="Labor Hours",BA209*$K209*(1+$M209)*$ER209,BA209)</f>
        <v>0</v>
      </c>
      <c r="BP209" s="53">
        <f>IF($G209="Labor Hours",BB209*$K209*(1+$M209)*$ER209,BB209)</f>
        <v>0</v>
      </c>
      <c r="BQ209" s="53">
        <f>IF($G209="Labor Hours",BC209*$K209*(1+$M209)*$ER209,BC209)</f>
        <v>0</v>
      </c>
      <c r="BR209" s="53">
        <f>IF($G209="Labor Hours",BD209*$K209*(1+$M209)*$ER209,BD209)</f>
        <v>0</v>
      </c>
      <c r="BS209" s="53">
        <f>IF($G209="Labor Hours",BE209*$K209*(1+$M209)*$ER209,BE209)</f>
        <v>0</v>
      </c>
      <c r="BT209" s="53">
        <f>IF($G209="Labor Hours",BF209*$K209*(1+$M209)*$ER209,BF209)</f>
        <v>0</v>
      </c>
      <c r="BU209" s="53">
        <f>IF($G209="Labor Hours",BG209*$K209*(1+$M209)*$ER209,BG209)</f>
        <v>0</v>
      </c>
      <c r="BV209" s="53">
        <f>IF($G209="Labor Hours",BH209*$K209*(1+$M209)*$ER209,BH209)</f>
        <v>0</v>
      </c>
      <c r="BW209" s="53">
        <f>IF($G209="Labor Hours",BI209*$K209*(1+$M209)*$ER209,BI209)</f>
        <v>0</v>
      </c>
      <c r="BX209" s="53">
        <f>IF($G209="Labor Hours",BJ209*$K209*(1+$M209)*$ER209,BJ209)</f>
        <v>0</v>
      </c>
      <c r="BY209" s="53">
        <f>IF($G209="Labor Hours",BK209*$K209*(1+$M209)*$ER209,BK209)</f>
        <v>0</v>
      </c>
      <c r="BZ209" s="10">
        <f t="shared" ref="BZ209:BZ272" si="312">SUM(BN209:BY209)</f>
        <v>0</v>
      </c>
      <c r="CA209" s="54">
        <f t="shared" ref="CA209:CA272" si="313">IF($G209="CapEx",0,BZ209*$N209)</f>
        <v>0</v>
      </c>
      <c r="CB209" s="10">
        <f t="shared" ref="CB209:CB272" si="314">BZ209+CA209</f>
        <v>0</v>
      </c>
      <c r="CC209" s="53" cm="1">
        <f t="array" aca="1" ref="CC209" ca="1">BZ209*CELL("contents",$Q209)</f>
        <v>0</v>
      </c>
      <c r="CD209" s="53" cm="1">
        <f t="array" aca="1" ref="CD209" ca="1">CA209*CELL("contents",$Q209)</f>
        <v>0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2"/>
      <c r="CO209" s="2"/>
      <c r="CP209" s="2"/>
      <c r="CQ209" s="2">
        <f t="shared" ref="CQ209:CQ272" si="315">IF($G209="Labor Hours",SUM(CE209:CP209),0)</f>
        <v>0</v>
      </c>
      <c r="CR209" s="51">
        <f t="shared" ref="CR209:CR272" si="316">(CQ209/1800)*12</f>
        <v>0</v>
      </c>
      <c r="CS209" s="53">
        <f>IF($G209="Labor Hours",CE209*$K209*(1+$M209)*$ES209,CE209)</f>
        <v>0</v>
      </c>
      <c r="CT209" s="53">
        <f>IF($G209="Labor Hours",CF209*$K209*(1+$M209)*$ES209,CF209)</f>
        <v>0</v>
      </c>
      <c r="CU209" s="53">
        <f>IF($G209="Labor Hours",CG209*$K209*(1+$M209)*$ES209,CG209)</f>
        <v>0</v>
      </c>
      <c r="CV209" s="53">
        <f>IF($G209="Labor Hours",CH209*$K209*(1+$M209)*$ES209,CH209)</f>
        <v>0</v>
      </c>
      <c r="CW209" s="53">
        <f>IF($G209="Labor Hours",CI209*$K209*(1+$M209)*$ES209,CI209)</f>
        <v>0</v>
      </c>
      <c r="CX209" s="53">
        <f>IF($G209="Labor Hours",CJ209*$K209*(1+$M209)*$ES209,CJ209)</f>
        <v>0</v>
      </c>
      <c r="CY209" s="53">
        <f>IF($G209="Labor Hours",CK209*$K209*(1+$M209)*$ES209,CK209)</f>
        <v>0</v>
      </c>
      <c r="CZ209" s="53">
        <f>IF($G209="Labor Hours",CL209*$K209*(1+$M209)*$ES209,CL209)</f>
        <v>0</v>
      </c>
      <c r="DA209" s="53">
        <f>IF($G209="Labor Hours",CM209*$K209*(1+$M209)*$ES209,CM209)</f>
        <v>0</v>
      </c>
      <c r="DB209" s="53">
        <f>IF($G209="Labor Hours",CN209*$K209*(1+$M209)*$ES209,CN209)</f>
        <v>0</v>
      </c>
      <c r="DC209" s="53">
        <f>IF($G209="Labor Hours",CO209*$K209*(1+$M209)*$ES209,CO209)</f>
        <v>0</v>
      </c>
      <c r="DD209" s="53">
        <f>IF($G209="Labor Hours",CP209*$K209*(1+$M209)*$ES209,CP209)</f>
        <v>0</v>
      </c>
      <c r="DE209" s="10">
        <f t="shared" ref="DE209:DE272" si="317">SUM(CS209:DD209)</f>
        <v>0</v>
      </c>
      <c r="DF209" s="54">
        <f t="shared" ref="DF209:DF272" si="318">IF($G209="CapEx",0,DE209*$N209)</f>
        <v>0</v>
      </c>
      <c r="DG209" s="10">
        <f t="shared" ref="DG209:DG272" si="319">SUM(DE209:DF209)</f>
        <v>0</v>
      </c>
      <c r="DH209" s="53" cm="1">
        <f t="array" aca="1" ref="DH209" ca="1">DE209*CELL("contents",$Q209)</f>
        <v>0</v>
      </c>
      <c r="DI209" s="53" cm="1">
        <f t="array" aca="1" ref="DI209" ca="1">DF209*CELL("contents",$Q209)</f>
        <v>0</v>
      </c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>
        <f t="shared" ref="DV209:DV272" si="320">IF($G209="Labor Hours",SUM(DJ209:DU209),0)</f>
        <v>0</v>
      </c>
      <c r="DW209" s="51">
        <f t="shared" ref="DW209:DW272" si="321">(DV209/1800)*12</f>
        <v>0</v>
      </c>
      <c r="DX209" s="53">
        <f>IF($G209="Labor Hours",DJ209*$K209*(1+$M209)*$ET209,DJ209)</f>
        <v>0</v>
      </c>
      <c r="DY209" s="53">
        <f>IF($G209="Labor Hours",DK209*$K209*(1+$M209)*$ET209,DK209)</f>
        <v>0</v>
      </c>
      <c r="DZ209" s="53">
        <f>IF($G209="Labor Hours",DL209*$K209*(1+$M209)*$ET209,DL209)</f>
        <v>0</v>
      </c>
      <c r="EA209" s="53">
        <f>IF($G209="Labor Hours",DM209*$K209*(1+$M209)*$ET209,DM209)</f>
        <v>0</v>
      </c>
      <c r="EB209" s="53">
        <f>IF($G209="Labor Hours",DN209*$K209*(1+$M209)*$ET209,DN209)</f>
        <v>0</v>
      </c>
      <c r="EC209" s="53">
        <f>IF($G209="Labor Hours",DO209*$K209*(1+$M209)*$ET209,DO209)</f>
        <v>0</v>
      </c>
      <c r="ED209" s="53">
        <f>IF($G209="Labor Hours",DP209*$K209*(1+$M209)*$ET209,DP209)</f>
        <v>0</v>
      </c>
      <c r="EE209" s="53">
        <f>IF($G209="Labor Hours",DQ209*$K209*(1+$M209)*$ET209,DQ209)</f>
        <v>0</v>
      </c>
      <c r="EF209" s="53">
        <f>IF($G209="Labor Hours",DR209*$K209*(1+$M209)*$ET209,DR209)</f>
        <v>0</v>
      </c>
      <c r="EG209" s="53">
        <f>IF($G209="Labor Hours",DS209*$K209*(1+$M209)*$ET209,DS209)</f>
        <v>0</v>
      </c>
      <c r="EH209" s="53">
        <f>IF($G209="Labor Hours",DT209*$K209*(1+$M209)*$ET209,DT209)</f>
        <v>0</v>
      </c>
      <c r="EI209" s="53">
        <f>IF($G209="Labor Hours",DU209*$K209*(1+$M209)*$ET209,DU209)</f>
        <v>0</v>
      </c>
      <c r="EJ209" s="10">
        <f t="shared" ref="EJ209:EJ272" si="322">SUM(DX209:EI209)</f>
        <v>0</v>
      </c>
      <c r="EK209" s="54">
        <f t="shared" ref="EK209:EK272" si="323">IF($G209="CapEx",0,EJ209*$N209)</f>
        <v>0</v>
      </c>
      <c r="EL209" s="10">
        <f t="shared" ref="EL209:EL272" si="324">SUM(EJ209:EK209)</f>
        <v>0</v>
      </c>
      <c r="EM209" s="53" cm="1">
        <f t="array" aca="1" ref="EM209" ca="1">EJ209*CELL("contents",$Q209)</f>
        <v>0</v>
      </c>
      <c r="EN209" s="53" cm="1">
        <f t="array" aca="1" ref="EN209" ca="1">EK209*CELL("contents",$Q209)</f>
        <v>0</v>
      </c>
      <c r="EO209" s="11">
        <f t="shared" ref="EO209:EO272" si="325">AW209+CB209+DG209+EL209</f>
        <v>15858.787500000002</v>
      </c>
      <c r="EP209" s="2">
        <v>1</v>
      </c>
      <c r="EQ209" s="2">
        <f t="shared" ref="EQ209:ET209" si="326">EP209*1.0215</f>
        <v>1.0215000000000001</v>
      </c>
      <c r="ER209" s="2">
        <f t="shared" si="326"/>
        <v>1.0434622500000001</v>
      </c>
      <c r="ES209" s="2">
        <f t="shared" si="326"/>
        <v>1.0658966883750003</v>
      </c>
      <c r="ET209" s="2">
        <f t="shared" si="326"/>
        <v>1.0888134671750629</v>
      </c>
      <c r="EU209" s="53">
        <f>IF($G209="Labor Hours",$K209*$AG209*EQ209,0)</f>
        <v>15858.7875</v>
      </c>
      <c r="EV209" s="53">
        <f t="shared" ref="EV209:EV272" si="327">IF($G209="Labor Hours",$K209*BL209*ER209,0)</f>
        <v>0</v>
      </c>
      <c r="EW209" s="69">
        <f>IF($G209="Labor Hours",$K209*$CQ209*ES209,0)</f>
        <v>0</v>
      </c>
      <c r="EX209" s="69">
        <f>IF($G209="Labor Hours",$K209*$DV209*ET209,0)</f>
        <v>0</v>
      </c>
      <c r="EY209" s="9">
        <f t="shared" si="240"/>
        <v>0</v>
      </c>
      <c r="EZ209" s="9">
        <f t="shared" si="304"/>
        <v>0</v>
      </c>
      <c r="FA209" s="9">
        <f t="shared" si="305"/>
        <v>0</v>
      </c>
      <c r="FB209" s="9">
        <f t="shared" si="306"/>
        <v>0</v>
      </c>
      <c r="FC209" t="s">
        <v>1541</v>
      </c>
    </row>
    <row r="210" spans="1:159" x14ac:dyDescent="0.25">
      <c r="A210" s="2">
        <v>1.2</v>
      </c>
      <c r="B210" s="2" t="s">
        <v>599</v>
      </c>
      <c r="C210" s="4" t="s">
        <v>157</v>
      </c>
      <c r="D210" s="2" t="s">
        <v>600</v>
      </c>
      <c r="E210" s="33" t="s">
        <v>601</v>
      </c>
      <c r="F210" s="2"/>
      <c r="G210" s="4" t="s">
        <v>151</v>
      </c>
      <c r="H210" s="6" t="s">
        <v>163</v>
      </c>
      <c r="I210" s="4" t="s">
        <v>348</v>
      </c>
      <c r="J210" s="7" t="s">
        <v>154</v>
      </c>
      <c r="K210" s="75">
        <v>115</v>
      </c>
      <c r="L210" s="81">
        <v>115</v>
      </c>
      <c r="M210" s="56">
        <v>0</v>
      </c>
      <c r="N210" s="86">
        <v>0</v>
      </c>
      <c r="O210" s="6" t="s">
        <v>155</v>
      </c>
      <c r="P210" s="2" t="s">
        <v>356</v>
      </c>
      <c r="Q210" s="216">
        <f>VLOOKUP(P210,Contingencies!$A$2:$D$7,4,FALSE)</f>
        <v>0.35</v>
      </c>
      <c r="R210" s="53">
        <f t="shared" si="287"/>
        <v>1007.9845335000001</v>
      </c>
      <c r="S210" s="67">
        <f t="shared" si="289"/>
        <v>0</v>
      </c>
      <c r="T210" s="4"/>
      <c r="U210" s="18"/>
      <c r="V210" s="18"/>
      <c r="W210" s="18"/>
      <c r="X210" s="18"/>
      <c r="Y210" s="18"/>
      <c r="Z210" s="34"/>
      <c r="AA210" s="34"/>
      <c r="AB210" s="34"/>
      <c r="AC210" s="34"/>
      <c r="AD210" s="34"/>
      <c r="AE210" s="24"/>
      <c r="AF210" s="24"/>
      <c r="AG210" s="2">
        <f>IF(G210="Labor Hours",SUM(U210:AF210),0)</f>
        <v>0</v>
      </c>
      <c r="AH210" s="51">
        <f t="shared" si="307"/>
        <v>0</v>
      </c>
      <c r="AI210" s="53">
        <f>IF($G210="Labor Hours",U210*$K210*(1+$M210)*$EQ210,U210)</f>
        <v>0</v>
      </c>
      <c r="AJ210" s="53">
        <f>IF($G210="Labor Hours",V210*$K210*(1+$M210)*$EQ210,V210)</f>
        <v>0</v>
      </c>
      <c r="AK210" s="53">
        <f>IF($G210="Labor Hours",W210*$K210*(1+$M210)*$EQ210,W210)</f>
        <v>0</v>
      </c>
      <c r="AL210" s="53">
        <f>IF($G210="Labor Hours",X210*$K210*(1+$M210)*$EQ210,X210)</f>
        <v>0</v>
      </c>
      <c r="AM210" s="53">
        <f>IF($G210="Labor Hours",Y210*$K210*(1+$M210)*$EQ210,Y210)</f>
        <v>0</v>
      </c>
      <c r="AN210" s="53">
        <f>IF($G210="Labor Hours",Z210*$K210*(1+$M210)*$EQ210,Z210)</f>
        <v>0</v>
      </c>
      <c r="AO210" s="53">
        <f>IF($G210="Labor Hours",AA210*$K210*(1+$M210)*$EQ210,AA210)</f>
        <v>0</v>
      </c>
      <c r="AP210" s="53">
        <f>IF($G210="Labor Hours",AB210*$K210*(1+$M210)*$EQ210,AB210)</f>
        <v>0</v>
      </c>
      <c r="AQ210" s="53">
        <f>IF($G210="Labor Hours",AC210*$K210*(1+$M210)*$EQ210,AC210)</f>
        <v>0</v>
      </c>
      <c r="AR210" s="53">
        <f>IF($G210="Labor Hours",AD210*$K210*(1+$M210)*$EQ210,AD210)</f>
        <v>0</v>
      </c>
      <c r="AS210" s="53">
        <f>IF($G210="Labor Hours",AE210*$K210*(1+$M210)*$EQ210,AE210)</f>
        <v>0</v>
      </c>
      <c r="AT210" s="53">
        <f>IF($G210="Labor Hours",AF210*$K210*(1+$M210)*$EQ210,AF210)</f>
        <v>0</v>
      </c>
      <c r="AU210" s="10">
        <f t="shared" si="308"/>
        <v>0</v>
      </c>
      <c r="AV210" s="54">
        <f>IF(G210="CapEx",0,AU210*N210)</f>
        <v>0</v>
      </c>
      <c r="AW210" s="10">
        <f t="shared" si="309"/>
        <v>0</v>
      </c>
      <c r="AX210" s="53" cm="1">
        <f t="array" aca="1" ref="AX210" ca="1">AU210*CELL("contents",$Q210)</f>
        <v>0</v>
      </c>
      <c r="AY210" s="53" cm="1">
        <f t="array" aca="1" ref="AY210" ca="1">AV210*CELL("contents",$Q210)</f>
        <v>0</v>
      </c>
      <c r="AZ210" s="2"/>
      <c r="BA210" s="2"/>
      <c r="BB210" s="2"/>
      <c r="BC210" s="2"/>
      <c r="BD210" s="2"/>
      <c r="BE210" s="2"/>
      <c r="BF210" s="2"/>
      <c r="BG210" s="4">
        <v>24</v>
      </c>
      <c r="BH210" s="4"/>
      <c r="BI210" s="2"/>
      <c r="BJ210" s="2"/>
      <c r="BK210" s="2"/>
      <c r="BL210" s="2">
        <f t="shared" si="310"/>
        <v>24</v>
      </c>
      <c r="BM210" s="51">
        <f t="shared" si="311"/>
        <v>0.16</v>
      </c>
      <c r="BN210" s="53">
        <f>IF($G210="Labor Hours",AZ210*$K210*(1+$M210)*$ER210,AZ210)</f>
        <v>0</v>
      </c>
      <c r="BO210" s="53">
        <f>IF($G210="Labor Hours",BA210*$K210*(1+$M210)*$ER210,BA210)</f>
        <v>0</v>
      </c>
      <c r="BP210" s="53">
        <f>IF($G210="Labor Hours",BB210*$K210*(1+$M210)*$ER210,BB210)</f>
        <v>0</v>
      </c>
      <c r="BQ210" s="53">
        <f>IF($G210="Labor Hours",BC210*$K210*(1+$M210)*$ER210,BC210)</f>
        <v>0</v>
      </c>
      <c r="BR210" s="53">
        <f>IF($G210="Labor Hours",BD210*$K210*(1+$M210)*$ER210,BD210)</f>
        <v>0</v>
      </c>
      <c r="BS210" s="53">
        <f>IF($G210="Labor Hours",BE210*$K210*(1+$M210)*$ER210,BE210)</f>
        <v>0</v>
      </c>
      <c r="BT210" s="53">
        <f>IF($G210="Labor Hours",BF210*$K210*(1+$M210)*$ER210,BF210)</f>
        <v>0</v>
      </c>
      <c r="BU210" s="53">
        <f>IF($G210="Labor Hours",BG210*$K210*(1+$M210)*$ER210,BG210)</f>
        <v>2879.9558100000004</v>
      </c>
      <c r="BV210" s="53">
        <f>IF($G210="Labor Hours",BH210*$K210*(1+$M210)*$ER210,BH210)</f>
        <v>0</v>
      </c>
      <c r="BW210" s="53">
        <f>IF($G210="Labor Hours",BI210*$K210*(1+$M210)*$ER210,BI210)</f>
        <v>0</v>
      </c>
      <c r="BX210" s="53">
        <f>IF($G210="Labor Hours",BJ210*$K210*(1+$M210)*$ER210,BJ210)</f>
        <v>0</v>
      </c>
      <c r="BY210" s="53">
        <f>IF($G210="Labor Hours",BK210*$K210*(1+$M210)*$ER210,BK210)</f>
        <v>0</v>
      </c>
      <c r="BZ210" s="10">
        <f t="shared" si="312"/>
        <v>2879.9558100000004</v>
      </c>
      <c r="CA210" s="54">
        <f t="shared" si="313"/>
        <v>0</v>
      </c>
      <c r="CB210" s="10">
        <f t="shared" si="314"/>
        <v>2879.9558100000004</v>
      </c>
      <c r="CC210" s="53" cm="1">
        <f t="array" aca="1" ref="CC210" ca="1">BZ210*CELL("contents",$Q210)</f>
        <v>1007.9845335000001</v>
      </c>
      <c r="CD210" s="53" cm="1">
        <f t="array" aca="1" ref="CD210" ca="1">CA210*CELL("contents",$Q210)</f>
        <v>0</v>
      </c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>
        <f t="shared" si="315"/>
        <v>0</v>
      </c>
      <c r="CR210" s="51">
        <f t="shared" si="316"/>
        <v>0</v>
      </c>
      <c r="CS210" s="53">
        <f>IF($G210="Labor Hours",CE210*$K210*(1+$M210)*$ES210,CE210)</f>
        <v>0</v>
      </c>
      <c r="CT210" s="53">
        <f>IF($G210="Labor Hours",CF210*$K210*(1+$M210)*$ES210,CF210)</f>
        <v>0</v>
      </c>
      <c r="CU210" s="53">
        <f>IF($G210="Labor Hours",CG210*$K210*(1+$M210)*$ES210,CG210)</f>
        <v>0</v>
      </c>
      <c r="CV210" s="53">
        <f>IF($G210="Labor Hours",CH210*$K210*(1+$M210)*$ES210,CH210)</f>
        <v>0</v>
      </c>
      <c r="CW210" s="53">
        <f>IF($G210="Labor Hours",CI210*$K210*(1+$M210)*$ES210,CI210)</f>
        <v>0</v>
      </c>
      <c r="CX210" s="53">
        <f>IF($G210="Labor Hours",CJ210*$K210*(1+$M210)*$ES210,CJ210)</f>
        <v>0</v>
      </c>
      <c r="CY210" s="53">
        <f>IF($G210="Labor Hours",CK210*$K210*(1+$M210)*$ES210,CK210)</f>
        <v>0</v>
      </c>
      <c r="CZ210" s="53">
        <f>IF($G210="Labor Hours",CL210*$K210*(1+$M210)*$ES210,CL210)</f>
        <v>0</v>
      </c>
      <c r="DA210" s="53">
        <f>IF($G210="Labor Hours",CM210*$K210*(1+$M210)*$ES210,CM210)</f>
        <v>0</v>
      </c>
      <c r="DB210" s="53">
        <f>IF($G210="Labor Hours",CN210*$K210*(1+$M210)*$ES210,CN210)</f>
        <v>0</v>
      </c>
      <c r="DC210" s="53">
        <f>IF($G210="Labor Hours",CO210*$K210*(1+$M210)*$ES210,CO210)</f>
        <v>0</v>
      </c>
      <c r="DD210" s="53">
        <f>IF($G210="Labor Hours",CP210*$K210*(1+$M210)*$ES210,CP210)</f>
        <v>0</v>
      </c>
      <c r="DE210" s="10">
        <f t="shared" si="317"/>
        <v>0</v>
      </c>
      <c r="DF210" s="54">
        <f t="shared" si="318"/>
        <v>0</v>
      </c>
      <c r="DG210" s="10">
        <f t="shared" si="319"/>
        <v>0</v>
      </c>
      <c r="DH210" s="53" cm="1">
        <f t="array" aca="1" ref="DH210" ca="1">DE210*CELL("contents",$Q210)</f>
        <v>0</v>
      </c>
      <c r="DI210" s="53" cm="1">
        <f t="array" aca="1" ref="DI210" ca="1">DF210*CELL("contents",$Q210)</f>
        <v>0</v>
      </c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>
        <f t="shared" si="320"/>
        <v>0</v>
      </c>
      <c r="DW210" s="51">
        <f t="shared" si="321"/>
        <v>0</v>
      </c>
      <c r="DX210" s="53">
        <f>IF($G210="Labor Hours",DJ210*$K210*(1+$M210)*$ET210,DJ210)</f>
        <v>0</v>
      </c>
      <c r="DY210" s="53">
        <f>IF($G210="Labor Hours",DK210*$K210*(1+$M210)*$ET210,DK210)</f>
        <v>0</v>
      </c>
      <c r="DZ210" s="53">
        <f>IF($G210="Labor Hours",DL210*$K210*(1+$M210)*$ET210,DL210)</f>
        <v>0</v>
      </c>
      <c r="EA210" s="53">
        <f>IF($G210="Labor Hours",DM210*$K210*(1+$M210)*$ET210,DM210)</f>
        <v>0</v>
      </c>
      <c r="EB210" s="53">
        <f>IF($G210="Labor Hours",DN210*$K210*(1+$M210)*$ET210,DN210)</f>
        <v>0</v>
      </c>
      <c r="EC210" s="53">
        <f>IF($G210="Labor Hours",DO210*$K210*(1+$M210)*$ET210,DO210)</f>
        <v>0</v>
      </c>
      <c r="ED210" s="53">
        <f>IF($G210="Labor Hours",DP210*$K210*(1+$M210)*$ET210,DP210)</f>
        <v>0</v>
      </c>
      <c r="EE210" s="53">
        <f>IF($G210="Labor Hours",DQ210*$K210*(1+$M210)*$ET210,DQ210)</f>
        <v>0</v>
      </c>
      <c r="EF210" s="53">
        <f>IF($G210="Labor Hours",DR210*$K210*(1+$M210)*$ET210,DR210)</f>
        <v>0</v>
      </c>
      <c r="EG210" s="53">
        <f>IF($G210="Labor Hours",DS210*$K210*(1+$M210)*$ET210,DS210)</f>
        <v>0</v>
      </c>
      <c r="EH210" s="53">
        <f>IF($G210="Labor Hours",DT210*$K210*(1+$M210)*$ET210,DT210)</f>
        <v>0</v>
      </c>
      <c r="EI210" s="53">
        <f>IF($G210="Labor Hours",DU210*$K210*(1+$M210)*$ET210,DU210)</f>
        <v>0</v>
      </c>
      <c r="EJ210" s="10">
        <f t="shared" si="322"/>
        <v>0</v>
      </c>
      <c r="EK210" s="54">
        <f t="shared" si="323"/>
        <v>0</v>
      </c>
      <c r="EL210" s="10">
        <f t="shared" si="324"/>
        <v>0</v>
      </c>
      <c r="EM210" s="53" cm="1">
        <f t="array" aca="1" ref="EM210" ca="1">EJ210*CELL("contents",$Q210)</f>
        <v>0</v>
      </c>
      <c r="EN210" s="53" cm="1">
        <f t="array" aca="1" ref="EN210" ca="1">EK210*CELL("contents",$Q210)</f>
        <v>0</v>
      </c>
      <c r="EO210" s="11">
        <f t="shared" si="325"/>
        <v>2879.9558100000004</v>
      </c>
      <c r="EP210" s="2">
        <v>1</v>
      </c>
      <c r="EQ210" s="2">
        <f t="shared" ref="EQ210:ET210" si="328">EP210*1.0215</f>
        <v>1.0215000000000001</v>
      </c>
      <c r="ER210" s="2">
        <f t="shared" si="328"/>
        <v>1.0434622500000001</v>
      </c>
      <c r="ES210" s="2">
        <f t="shared" si="328"/>
        <v>1.0658966883750003</v>
      </c>
      <c r="ET210" s="2">
        <f t="shared" si="328"/>
        <v>1.0888134671750629</v>
      </c>
      <c r="EU210" s="53">
        <f>IF($G210="Labor Hours",$K210*$AG210*EQ210,0)</f>
        <v>0</v>
      </c>
      <c r="EV210" s="53">
        <f t="shared" si="327"/>
        <v>2879.9558100000004</v>
      </c>
      <c r="EW210" s="69">
        <f>IF($G210="Labor Hours",$K210*$CQ210*ES210,0)</f>
        <v>0</v>
      </c>
      <c r="EX210" s="69">
        <f>IF($G210="Labor Hours",$K210*$DV210*ET210,0)</f>
        <v>0</v>
      </c>
      <c r="EY210" s="9">
        <f t="shared" ref="EY210:EY273" si="329">EU210*$M210</f>
        <v>0</v>
      </c>
      <c r="EZ210" s="9">
        <f t="shared" si="304"/>
        <v>0</v>
      </c>
      <c r="FA210" s="9">
        <f t="shared" si="305"/>
        <v>0</v>
      </c>
      <c r="FB210" s="9">
        <f t="shared" si="306"/>
        <v>0</v>
      </c>
      <c r="FC210" t="s">
        <v>1541</v>
      </c>
    </row>
    <row r="211" spans="1:159" x14ac:dyDescent="0.25">
      <c r="A211" s="2">
        <v>1.2</v>
      </c>
      <c r="B211" s="2" t="s">
        <v>599</v>
      </c>
      <c r="C211" s="4" t="s">
        <v>157</v>
      </c>
      <c r="D211" s="2" t="s">
        <v>600</v>
      </c>
      <c r="E211" s="33" t="s">
        <v>601</v>
      </c>
      <c r="F211" s="2"/>
      <c r="G211" s="4" t="s">
        <v>151</v>
      </c>
      <c r="H211" s="6" t="s">
        <v>163</v>
      </c>
      <c r="I211" s="4" t="s">
        <v>269</v>
      </c>
      <c r="J211" s="7" t="s">
        <v>154</v>
      </c>
      <c r="K211" s="75">
        <v>77</v>
      </c>
      <c r="L211" s="81">
        <v>77</v>
      </c>
      <c r="M211" s="56">
        <v>0</v>
      </c>
      <c r="N211" s="86">
        <v>0</v>
      </c>
      <c r="O211" s="6" t="s">
        <v>155</v>
      </c>
      <c r="P211" s="2" t="s">
        <v>356</v>
      </c>
      <c r="Q211" s="216">
        <f>VLOOKUP(P211,Contingencies!$A$2:$D$7,4,FALSE)</f>
        <v>0.35</v>
      </c>
      <c r="R211" s="53">
        <f t="shared" si="287"/>
        <v>674.91138330000001</v>
      </c>
      <c r="S211" s="67">
        <f t="shared" si="289"/>
        <v>0</v>
      </c>
      <c r="T211" s="4"/>
      <c r="U211" s="18"/>
      <c r="V211" s="18"/>
      <c r="W211" s="18"/>
      <c r="X211" s="18"/>
      <c r="Y211" s="18"/>
      <c r="Z211" s="34"/>
      <c r="AA211" s="34"/>
      <c r="AB211" s="34"/>
      <c r="AC211" s="34"/>
      <c r="AD211" s="34"/>
      <c r="AE211" s="24"/>
      <c r="AF211" s="24"/>
      <c r="AG211" s="2">
        <f>IF(G211="Labor Hours",SUM(U211:AF211),0)</f>
        <v>0</v>
      </c>
      <c r="AH211" s="51">
        <f t="shared" si="307"/>
        <v>0</v>
      </c>
      <c r="AI211" s="53">
        <f>IF($G211="Labor Hours",U211*$K211*(1+$M211)*$EQ211,U211)</f>
        <v>0</v>
      </c>
      <c r="AJ211" s="53">
        <f>IF($G211="Labor Hours",V211*$K211*(1+$M211)*$EQ211,V211)</f>
        <v>0</v>
      </c>
      <c r="AK211" s="53">
        <f>IF($G211="Labor Hours",W211*$K211*(1+$M211)*$EQ211,W211)</f>
        <v>0</v>
      </c>
      <c r="AL211" s="53">
        <f>IF($G211="Labor Hours",X211*$K211*(1+$M211)*$EQ211,X211)</f>
        <v>0</v>
      </c>
      <c r="AM211" s="53">
        <f>IF($G211="Labor Hours",Y211*$K211*(1+$M211)*$EQ211,Y211)</f>
        <v>0</v>
      </c>
      <c r="AN211" s="53">
        <f>IF($G211="Labor Hours",Z211*$K211*(1+$M211)*$EQ211,Z211)</f>
        <v>0</v>
      </c>
      <c r="AO211" s="53">
        <f>IF($G211="Labor Hours",AA211*$K211*(1+$M211)*$EQ211,AA211)</f>
        <v>0</v>
      </c>
      <c r="AP211" s="53">
        <f>IF($G211="Labor Hours",AB211*$K211*(1+$M211)*$EQ211,AB211)</f>
        <v>0</v>
      </c>
      <c r="AQ211" s="53">
        <f>IF($G211="Labor Hours",AC211*$K211*(1+$M211)*$EQ211,AC211)</f>
        <v>0</v>
      </c>
      <c r="AR211" s="53">
        <f>IF($G211="Labor Hours",AD211*$K211*(1+$M211)*$EQ211,AD211)</f>
        <v>0</v>
      </c>
      <c r="AS211" s="53">
        <f>IF($G211="Labor Hours",AE211*$K211*(1+$M211)*$EQ211,AE211)</f>
        <v>0</v>
      </c>
      <c r="AT211" s="53">
        <f>IF($G211="Labor Hours",AF211*$K211*(1+$M211)*$EQ211,AF211)</f>
        <v>0</v>
      </c>
      <c r="AU211" s="10">
        <f t="shared" si="308"/>
        <v>0</v>
      </c>
      <c r="AV211" s="54">
        <f>IF(G211="CapEx",0,AU211*N211)</f>
        <v>0</v>
      </c>
      <c r="AW211" s="10">
        <f t="shared" si="309"/>
        <v>0</v>
      </c>
      <c r="AX211" s="53" cm="1">
        <f t="array" aca="1" ref="AX211" ca="1">AU211*CELL("contents",$Q211)</f>
        <v>0</v>
      </c>
      <c r="AY211" s="53" cm="1">
        <f t="array" aca="1" ref="AY211" ca="1">AV211*CELL("contents",$Q211)</f>
        <v>0</v>
      </c>
      <c r="AZ211" s="2"/>
      <c r="BA211" s="2"/>
      <c r="BB211" s="2"/>
      <c r="BC211" s="2"/>
      <c r="BD211" s="2"/>
      <c r="BE211" s="2"/>
      <c r="BF211" s="2"/>
      <c r="BG211" s="4">
        <v>24</v>
      </c>
      <c r="BH211" s="4"/>
      <c r="BI211" s="2"/>
      <c r="BJ211" s="2"/>
      <c r="BK211" s="2"/>
      <c r="BL211" s="2">
        <f t="shared" si="310"/>
        <v>24</v>
      </c>
      <c r="BM211" s="51">
        <f t="shared" si="311"/>
        <v>0.16</v>
      </c>
      <c r="BN211" s="53">
        <f>IF($G211="Labor Hours",AZ211*$K211*(1+$M211)*$ER211,AZ211)</f>
        <v>0</v>
      </c>
      <c r="BO211" s="53">
        <f>IF($G211="Labor Hours",BA211*$K211*(1+$M211)*$ER211,BA211)</f>
        <v>0</v>
      </c>
      <c r="BP211" s="53">
        <f>IF($G211="Labor Hours",BB211*$K211*(1+$M211)*$ER211,BB211)</f>
        <v>0</v>
      </c>
      <c r="BQ211" s="53">
        <f>IF($G211="Labor Hours",BC211*$K211*(1+$M211)*$ER211,BC211)</f>
        <v>0</v>
      </c>
      <c r="BR211" s="53">
        <f>IF($G211="Labor Hours",BD211*$K211*(1+$M211)*$ER211,BD211)</f>
        <v>0</v>
      </c>
      <c r="BS211" s="53">
        <f>IF($G211="Labor Hours",BE211*$K211*(1+$M211)*$ER211,BE211)</f>
        <v>0</v>
      </c>
      <c r="BT211" s="53">
        <f>IF($G211="Labor Hours",BF211*$K211*(1+$M211)*$ER211,BF211)</f>
        <v>0</v>
      </c>
      <c r="BU211" s="53">
        <f>IF($G211="Labor Hours",BG211*$K211*(1+$M211)*$ER211,BG211)</f>
        <v>1928.3182380000003</v>
      </c>
      <c r="BV211" s="53">
        <f>IF($G211="Labor Hours",BH211*$K211*(1+$M211)*$ER211,BH211)</f>
        <v>0</v>
      </c>
      <c r="BW211" s="53">
        <f>IF($G211="Labor Hours",BI211*$K211*(1+$M211)*$ER211,BI211)</f>
        <v>0</v>
      </c>
      <c r="BX211" s="53">
        <f>IF($G211="Labor Hours",BJ211*$K211*(1+$M211)*$ER211,BJ211)</f>
        <v>0</v>
      </c>
      <c r="BY211" s="53">
        <f>IF($G211="Labor Hours",BK211*$K211*(1+$M211)*$ER211,BK211)</f>
        <v>0</v>
      </c>
      <c r="BZ211" s="10">
        <f t="shared" si="312"/>
        <v>1928.3182380000003</v>
      </c>
      <c r="CA211" s="54">
        <f t="shared" si="313"/>
        <v>0</v>
      </c>
      <c r="CB211" s="10">
        <f t="shared" si="314"/>
        <v>1928.3182380000003</v>
      </c>
      <c r="CC211" s="53" cm="1">
        <f t="array" aca="1" ref="CC211" ca="1">BZ211*CELL("contents",$Q211)</f>
        <v>674.91138330000001</v>
      </c>
      <c r="CD211" s="53" cm="1">
        <f t="array" aca="1" ref="CD211" ca="1">CA211*CELL("contents",$Q211)</f>
        <v>0</v>
      </c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>
        <f t="shared" si="315"/>
        <v>0</v>
      </c>
      <c r="CR211" s="51">
        <f t="shared" si="316"/>
        <v>0</v>
      </c>
      <c r="CS211" s="53">
        <f>IF($G211="Labor Hours",CE211*$K211*(1+$M211)*$ES211,CE211)</f>
        <v>0</v>
      </c>
      <c r="CT211" s="53">
        <f>IF($G211="Labor Hours",CF211*$K211*(1+$M211)*$ES211,CF211)</f>
        <v>0</v>
      </c>
      <c r="CU211" s="53">
        <f>IF($G211="Labor Hours",CG211*$K211*(1+$M211)*$ES211,CG211)</f>
        <v>0</v>
      </c>
      <c r="CV211" s="53">
        <f>IF($G211="Labor Hours",CH211*$K211*(1+$M211)*$ES211,CH211)</f>
        <v>0</v>
      </c>
      <c r="CW211" s="53">
        <f>IF($G211="Labor Hours",CI211*$K211*(1+$M211)*$ES211,CI211)</f>
        <v>0</v>
      </c>
      <c r="CX211" s="53">
        <f>IF($G211="Labor Hours",CJ211*$K211*(1+$M211)*$ES211,CJ211)</f>
        <v>0</v>
      </c>
      <c r="CY211" s="53">
        <f>IF($G211="Labor Hours",CK211*$K211*(1+$M211)*$ES211,CK211)</f>
        <v>0</v>
      </c>
      <c r="CZ211" s="53">
        <f>IF($G211="Labor Hours",CL211*$K211*(1+$M211)*$ES211,CL211)</f>
        <v>0</v>
      </c>
      <c r="DA211" s="53">
        <f>IF($G211="Labor Hours",CM211*$K211*(1+$M211)*$ES211,CM211)</f>
        <v>0</v>
      </c>
      <c r="DB211" s="53">
        <f>IF($G211="Labor Hours",CN211*$K211*(1+$M211)*$ES211,CN211)</f>
        <v>0</v>
      </c>
      <c r="DC211" s="53">
        <f>IF($G211="Labor Hours",CO211*$K211*(1+$M211)*$ES211,CO211)</f>
        <v>0</v>
      </c>
      <c r="DD211" s="53">
        <f>IF($G211="Labor Hours",CP211*$K211*(1+$M211)*$ES211,CP211)</f>
        <v>0</v>
      </c>
      <c r="DE211" s="10">
        <f t="shared" si="317"/>
        <v>0</v>
      </c>
      <c r="DF211" s="54">
        <f t="shared" si="318"/>
        <v>0</v>
      </c>
      <c r="DG211" s="10">
        <f t="shared" si="319"/>
        <v>0</v>
      </c>
      <c r="DH211" s="53" cm="1">
        <f t="array" aca="1" ref="DH211" ca="1">DE211*CELL("contents",$Q211)</f>
        <v>0</v>
      </c>
      <c r="DI211" s="53" cm="1">
        <f t="array" aca="1" ref="DI211" ca="1">DF211*CELL("contents",$Q211)</f>
        <v>0</v>
      </c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>
        <f t="shared" si="320"/>
        <v>0</v>
      </c>
      <c r="DW211" s="51">
        <f t="shared" si="321"/>
        <v>0</v>
      </c>
      <c r="DX211" s="53">
        <f>IF($G211="Labor Hours",DJ211*$K211*(1+$M211)*$ET211,DJ211)</f>
        <v>0</v>
      </c>
      <c r="DY211" s="53">
        <f>IF($G211="Labor Hours",DK211*$K211*(1+$M211)*$ET211,DK211)</f>
        <v>0</v>
      </c>
      <c r="DZ211" s="53">
        <f>IF($G211="Labor Hours",DL211*$K211*(1+$M211)*$ET211,DL211)</f>
        <v>0</v>
      </c>
      <c r="EA211" s="53">
        <f>IF($G211="Labor Hours",DM211*$K211*(1+$M211)*$ET211,DM211)</f>
        <v>0</v>
      </c>
      <c r="EB211" s="53">
        <f>IF($G211="Labor Hours",DN211*$K211*(1+$M211)*$ET211,DN211)</f>
        <v>0</v>
      </c>
      <c r="EC211" s="53">
        <f>IF($G211="Labor Hours",DO211*$K211*(1+$M211)*$ET211,DO211)</f>
        <v>0</v>
      </c>
      <c r="ED211" s="53">
        <f>IF($G211="Labor Hours",DP211*$K211*(1+$M211)*$ET211,DP211)</f>
        <v>0</v>
      </c>
      <c r="EE211" s="53">
        <f>IF($G211="Labor Hours",DQ211*$K211*(1+$M211)*$ET211,DQ211)</f>
        <v>0</v>
      </c>
      <c r="EF211" s="53">
        <f>IF($G211="Labor Hours",DR211*$K211*(1+$M211)*$ET211,DR211)</f>
        <v>0</v>
      </c>
      <c r="EG211" s="53">
        <f>IF($G211="Labor Hours",DS211*$K211*(1+$M211)*$ET211,DS211)</f>
        <v>0</v>
      </c>
      <c r="EH211" s="53">
        <f>IF($G211="Labor Hours",DT211*$K211*(1+$M211)*$ET211,DT211)</f>
        <v>0</v>
      </c>
      <c r="EI211" s="53">
        <f>IF($G211="Labor Hours",DU211*$K211*(1+$M211)*$ET211,DU211)</f>
        <v>0</v>
      </c>
      <c r="EJ211" s="10">
        <f t="shared" si="322"/>
        <v>0</v>
      </c>
      <c r="EK211" s="54">
        <f t="shared" si="323"/>
        <v>0</v>
      </c>
      <c r="EL211" s="10">
        <f t="shared" si="324"/>
        <v>0</v>
      </c>
      <c r="EM211" s="53" cm="1">
        <f t="array" aca="1" ref="EM211" ca="1">EJ211*CELL("contents",$Q211)</f>
        <v>0</v>
      </c>
      <c r="EN211" s="53" cm="1">
        <f t="array" aca="1" ref="EN211" ca="1">EK211*CELL("contents",$Q211)</f>
        <v>0</v>
      </c>
      <c r="EO211" s="11">
        <f t="shared" si="325"/>
        <v>1928.3182380000003</v>
      </c>
      <c r="EP211" s="2">
        <v>1</v>
      </c>
      <c r="EQ211" s="2">
        <f t="shared" ref="EQ211:ET211" si="330">EP211*1.0215</f>
        <v>1.0215000000000001</v>
      </c>
      <c r="ER211" s="2">
        <f t="shared" si="330"/>
        <v>1.0434622500000001</v>
      </c>
      <c r="ES211" s="2">
        <f t="shared" si="330"/>
        <v>1.0658966883750003</v>
      </c>
      <c r="ET211" s="2">
        <f t="shared" si="330"/>
        <v>1.0888134671750629</v>
      </c>
      <c r="EU211" s="53">
        <f>IF($G211="Labor Hours",$K211*$AG211*EQ211,0)</f>
        <v>0</v>
      </c>
      <c r="EV211" s="53">
        <f t="shared" si="327"/>
        <v>1928.3182380000003</v>
      </c>
      <c r="EW211" s="69">
        <f>IF($G211="Labor Hours",$K211*$CQ211*ES211,0)</f>
        <v>0</v>
      </c>
      <c r="EX211" s="69">
        <f>IF($G211="Labor Hours",$K211*$DV211*ET211,0)</f>
        <v>0</v>
      </c>
      <c r="EY211" s="9">
        <f t="shared" si="329"/>
        <v>0</v>
      </c>
      <c r="EZ211" s="9">
        <f t="shared" si="304"/>
        <v>0</v>
      </c>
      <c r="FA211" s="9">
        <f t="shared" si="305"/>
        <v>0</v>
      </c>
      <c r="FB211" s="9">
        <f t="shared" si="306"/>
        <v>0</v>
      </c>
      <c r="FC211" t="s">
        <v>1541</v>
      </c>
    </row>
    <row r="212" spans="1:159" x14ac:dyDescent="0.25">
      <c r="A212" s="2">
        <v>1.2</v>
      </c>
      <c r="B212" s="2" t="s">
        <v>599</v>
      </c>
      <c r="C212" s="4" t="s">
        <v>157</v>
      </c>
      <c r="D212" s="2" t="s">
        <v>600</v>
      </c>
      <c r="E212" s="33" t="s">
        <v>601</v>
      </c>
      <c r="F212" s="2"/>
      <c r="G212" s="4" t="s">
        <v>347</v>
      </c>
      <c r="H212" s="6" t="s">
        <v>347</v>
      </c>
      <c r="I212" s="4"/>
      <c r="J212" s="4" t="s">
        <v>154</v>
      </c>
      <c r="K212" s="75"/>
      <c r="L212" s="80">
        <v>1</v>
      </c>
      <c r="M212" s="56">
        <v>0</v>
      </c>
      <c r="N212" s="86">
        <v>0.53</v>
      </c>
      <c r="O212" s="6" t="s">
        <v>155</v>
      </c>
      <c r="P212" s="2" t="s">
        <v>356</v>
      </c>
      <c r="Q212" s="216">
        <f>VLOOKUP(P212,Contingencies!$A$2:$D$7,4,FALSE)</f>
        <v>0.35</v>
      </c>
      <c r="R212" s="53">
        <f t="shared" si="287"/>
        <v>1750</v>
      </c>
      <c r="S212" s="67">
        <f t="shared" si="289"/>
        <v>0</v>
      </c>
      <c r="T212" s="4"/>
      <c r="U212" s="18"/>
      <c r="V212" s="18"/>
      <c r="W212" s="18"/>
      <c r="X212" s="18"/>
      <c r="Y212" s="18"/>
      <c r="Z212" s="34"/>
      <c r="AA212" s="34"/>
      <c r="AB212" s="34"/>
      <c r="AC212" s="34"/>
      <c r="AD212" s="34"/>
      <c r="AE212" s="24"/>
      <c r="AF212" s="24"/>
      <c r="AG212" s="2">
        <f>IF(G212="Labor Hours",SUM(U212:AF212),0)</f>
        <v>0</v>
      </c>
      <c r="AH212" s="51">
        <f t="shared" si="307"/>
        <v>0</v>
      </c>
      <c r="AI212" s="53">
        <f>IF($G212="Labor Hours",U212*$K212*(1+$M212)*$EQ212,U212)</f>
        <v>0</v>
      </c>
      <c r="AJ212" s="53">
        <f>IF($G212="Labor Hours",V212*$K212*(1+$M212)*$EQ212,V212)</f>
        <v>0</v>
      </c>
      <c r="AK212" s="53">
        <f>IF($G212="Labor Hours",W212*$K212*(1+$M212)*$EQ212,W212)</f>
        <v>0</v>
      </c>
      <c r="AL212" s="53">
        <f>IF($G212="Labor Hours",X212*$K212*(1+$M212)*$EQ212,X212)</f>
        <v>0</v>
      </c>
      <c r="AM212" s="53">
        <f>IF($G212="Labor Hours",Y212*$K212*(1+$M212)*$EQ212,Y212)</f>
        <v>0</v>
      </c>
      <c r="AN212" s="53">
        <f>IF($G212="Labor Hours",Z212*$K212*(1+$M212)*$EQ212,Z212)</f>
        <v>0</v>
      </c>
      <c r="AO212" s="53">
        <f>IF($G212="Labor Hours",AA212*$K212*(1+$M212)*$EQ212,AA212)</f>
        <v>0</v>
      </c>
      <c r="AP212" s="53">
        <f>IF($G212="Labor Hours",AB212*$K212*(1+$M212)*$EQ212,AB212)</f>
        <v>0</v>
      </c>
      <c r="AQ212" s="53">
        <f>IF($G212="Labor Hours",AC212*$K212*(1+$M212)*$EQ212,AC212)</f>
        <v>0</v>
      </c>
      <c r="AR212" s="53">
        <f>IF($G212="Labor Hours",AD212*$K212*(1+$M212)*$EQ212,AD212)</f>
        <v>0</v>
      </c>
      <c r="AS212" s="53">
        <f>IF($G212="Labor Hours",AE212*$K212*(1+$M212)*$EQ212,AE212)</f>
        <v>0</v>
      </c>
      <c r="AT212" s="53">
        <f>IF($G212="Labor Hours",AF212*$K212*(1+$M212)*$EQ212,AF212)</f>
        <v>0</v>
      </c>
      <c r="AU212" s="10">
        <f t="shared" si="308"/>
        <v>0</v>
      </c>
      <c r="AV212" s="54">
        <f>IF(G212="CapEx",0,AU212*N212)</f>
        <v>0</v>
      </c>
      <c r="AW212" s="10">
        <f t="shared" si="309"/>
        <v>0</v>
      </c>
      <c r="AX212" s="53" cm="1">
        <f t="array" aca="1" ref="AX212" ca="1">AU212*CELL("contents",$Q212)</f>
        <v>0</v>
      </c>
      <c r="AY212" s="53" cm="1">
        <f t="array" aca="1" ref="AY212" ca="1">AV212*CELL("contents",$Q212)</f>
        <v>0</v>
      </c>
      <c r="AZ212" s="2"/>
      <c r="BA212" s="2"/>
      <c r="BB212" s="2"/>
      <c r="BC212" s="2"/>
      <c r="BD212" s="2"/>
      <c r="BE212" s="2"/>
      <c r="BF212" s="2"/>
      <c r="BG212" s="4">
        <v>5000</v>
      </c>
      <c r="BH212" s="4"/>
      <c r="BI212" s="2"/>
      <c r="BJ212" s="2"/>
      <c r="BK212" s="2"/>
      <c r="BL212" s="2">
        <f t="shared" si="310"/>
        <v>0</v>
      </c>
      <c r="BM212" s="51">
        <f t="shared" si="311"/>
        <v>0</v>
      </c>
      <c r="BN212" s="53">
        <f>IF($G212="Labor Hours",AZ212*$K212*(1+$M212)*$ER212,AZ212)</f>
        <v>0</v>
      </c>
      <c r="BO212" s="53">
        <f>IF($G212="Labor Hours",BA212*$K212*(1+$M212)*$ER212,BA212)</f>
        <v>0</v>
      </c>
      <c r="BP212" s="53">
        <f>IF($G212="Labor Hours",BB212*$K212*(1+$M212)*$ER212,BB212)</f>
        <v>0</v>
      </c>
      <c r="BQ212" s="53">
        <f>IF($G212="Labor Hours",BC212*$K212*(1+$M212)*$ER212,BC212)</f>
        <v>0</v>
      </c>
      <c r="BR212" s="53">
        <f>IF($G212="Labor Hours",BD212*$K212*(1+$M212)*$ER212,BD212)</f>
        <v>0</v>
      </c>
      <c r="BS212" s="53">
        <f>IF($G212="Labor Hours",BE212*$K212*(1+$M212)*$ER212,BE212)</f>
        <v>0</v>
      </c>
      <c r="BT212" s="53">
        <f>IF($G212="Labor Hours",BF212*$K212*(1+$M212)*$ER212,BF212)</f>
        <v>0</v>
      </c>
      <c r="BU212" s="53">
        <f>IF($G212="Labor Hours",BG212*$K212*(1+$M212)*$ER212,BG212)</f>
        <v>5000</v>
      </c>
      <c r="BV212" s="53">
        <f>IF($G212="Labor Hours",BH212*$K212*(1+$M212)*$ER212,BH212)</f>
        <v>0</v>
      </c>
      <c r="BW212" s="53">
        <f>IF($G212="Labor Hours",BI212*$K212*(1+$M212)*$ER212,BI212)</f>
        <v>0</v>
      </c>
      <c r="BX212" s="53">
        <f>IF($G212="Labor Hours",BJ212*$K212*(1+$M212)*$ER212,BJ212)</f>
        <v>0</v>
      </c>
      <c r="BY212" s="53">
        <f>IF($G212="Labor Hours",BK212*$K212*(1+$M212)*$ER212,BK212)</f>
        <v>0</v>
      </c>
      <c r="BZ212" s="10">
        <f t="shared" si="312"/>
        <v>5000</v>
      </c>
      <c r="CA212" s="54">
        <f t="shared" si="313"/>
        <v>0</v>
      </c>
      <c r="CB212" s="10">
        <f t="shared" si="314"/>
        <v>5000</v>
      </c>
      <c r="CC212" s="53" cm="1">
        <f t="array" aca="1" ref="CC212" ca="1">BZ212*CELL("contents",$Q212)</f>
        <v>1750</v>
      </c>
      <c r="CD212" s="53" cm="1">
        <f t="array" aca="1" ref="CD212" ca="1">CA212*CELL("contents",$Q212)</f>
        <v>0</v>
      </c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>
        <f t="shared" si="315"/>
        <v>0</v>
      </c>
      <c r="CR212" s="51">
        <f t="shared" si="316"/>
        <v>0</v>
      </c>
      <c r="CS212" s="53">
        <f>IF($G212="Labor Hours",CE212*$K212*(1+$M212)*$ES212,CE212)</f>
        <v>0</v>
      </c>
      <c r="CT212" s="53">
        <f>IF($G212="Labor Hours",CF212*$K212*(1+$M212)*$ES212,CF212)</f>
        <v>0</v>
      </c>
      <c r="CU212" s="53">
        <f>IF($G212="Labor Hours",CG212*$K212*(1+$M212)*$ES212,CG212)</f>
        <v>0</v>
      </c>
      <c r="CV212" s="53">
        <f>IF($G212="Labor Hours",CH212*$K212*(1+$M212)*$ES212,CH212)</f>
        <v>0</v>
      </c>
      <c r="CW212" s="53">
        <f>IF($G212="Labor Hours",CI212*$K212*(1+$M212)*$ES212,CI212)</f>
        <v>0</v>
      </c>
      <c r="CX212" s="53">
        <f>IF($G212="Labor Hours",CJ212*$K212*(1+$M212)*$ES212,CJ212)</f>
        <v>0</v>
      </c>
      <c r="CY212" s="53">
        <f>IF($G212="Labor Hours",CK212*$K212*(1+$M212)*$ES212,CK212)</f>
        <v>0</v>
      </c>
      <c r="CZ212" s="53">
        <f>IF($G212="Labor Hours",CL212*$K212*(1+$M212)*$ES212,CL212)</f>
        <v>0</v>
      </c>
      <c r="DA212" s="53">
        <f>IF($G212="Labor Hours",CM212*$K212*(1+$M212)*$ES212,CM212)</f>
        <v>0</v>
      </c>
      <c r="DB212" s="53">
        <f>IF($G212="Labor Hours",CN212*$K212*(1+$M212)*$ES212,CN212)</f>
        <v>0</v>
      </c>
      <c r="DC212" s="53">
        <f>IF($G212="Labor Hours",CO212*$K212*(1+$M212)*$ES212,CO212)</f>
        <v>0</v>
      </c>
      <c r="DD212" s="53">
        <f>IF($G212="Labor Hours",CP212*$K212*(1+$M212)*$ES212,CP212)</f>
        <v>0</v>
      </c>
      <c r="DE212" s="10">
        <f t="shared" si="317"/>
        <v>0</v>
      </c>
      <c r="DF212" s="54">
        <f t="shared" si="318"/>
        <v>0</v>
      </c>
      <c r="DG212" s="10">
        <f t="shared" si="319"/>
        <v>0</v>
      </c>
      <c r="DH212" s="53" cm="1">
        <f t="array" aca="1" ref="DH212" ca="1">DE212*CELL("contents",$Q212)</f>
        <v>0</v>
      </c>
      <c r="DI212" s="53" cm="1">
        <f t="array" aca="1" ref="DI212" ca="1">DF212*CELL("contents",$Q212)</f>
        <v>0</v>
      </c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>
        <f t="shared" si="320"/>
        <v>0</v>
      </c>
      <c r="DW212" s="51">
        <f t="shared" si="321"/>
        <v>0</v>
      </c>
      <c r="DX212" s="53">
        <f>IF($G212="Labor Hours",DJ212*$K212*(1+$M212)*$ET212,DJ212)</f>
        <v>0</v>
      </c>
      <c r="DY212" s="53">
        <f>IF($G212="Labor Hours",DK212*$K212*(1+$M212)*$ET212,DK212)</f>
        <v>0</v>
      </c>
      <c r="DZ212" s="53">
        <f>IF($G212="Labor Hours",DL212*$K212*(1+$M212)*$ET212,DL212)</f>
        <v>0</v>
      </c>
      <c r="EA212" s="53">
        <f>IF($G212="Labor Hours",DM212*$K212*(1+$M212)*$ET212,DM212)</f>
        <v>0</v>
      </c>
      <c r="EB212" s="53">
        <f>IF($G212="Labor Hours",DN212*$K212*(1+$M212)*$ET212,DN212)</f>
        <v>0</v>
      </c>
      <c r="EC212" s="53">
        <f>IF($G212="Labor Hours",DO212*$K212*(1+$M212)*$ET212,DO212)</f>
        <v>0</v>
      </c>
      <c r="ED212" s="53">
        <f>IF($G212="Labor Hours",DP212*$K212*(1+$M212)*$ET212,DP212)</f>
        <v>0</v>
      </c>
      <c r="EE212" s="53">
        <f>IF($G212="Labor Hours",DQ212*$K212*(1+$M212)*$ET212,DQ212)</f>
        <v>0</v>
      </c>
      <c r="EF212" s="53">
        <f>IF($G212="Labor Hours",DR212*$K212*(1+$M212)*$ET212,DR212)</f>
        <v>0</v>
      </c>
      <c r="EG212" s="53">
        <f>IF($G212="Labor Hours",DS212*$K212*(1+$M212)*$ET212,DS212)</f>
        <v>0</v>
      </c>
      <c r="EH212" s="53">
        <f>IF($G212="Labor Hours",DT212*$K212*(1+$M212)*$ET212,DT212)</f>
        <v>0</v>
      </c>
      <c r="EI212" s="53">
        <f>IF($G212="Labor Hours",DU212*$K212*(1+$M212)*$ET212,DU212)</f>
        <v>0</v>
      </c>
      <c r="EJ212" s="10">
        <f t="shared" si="322"/>
        <v>0</v>
      </c>
      <c r="EK212" s="54">
        <f t="shared" si="323"/>
        <v>0</v>
      </c>
      <c r="EL212" s="10">
        <f t="shared" si="324"/>
        <v>0</v>
      </c>
      <c r="EM212" s="53" cm="1">
        <f t="array" aca="1" ref="EM212" ca="1">EJ212*CELL("contents",$Q212)</f>
        <v>0</v>
      </c>
      <c r="EN212" s="53" cm="1">
        <f t="array" aca="1" ref="EN212" ca="1">EK212*CELL("contents",$Q212)</f>
        <v>0</v>
      </c>
      <c r="EO212" s="11">
        <f t="shared" si="325"/>
        <v>5000</v>
      </c>
      <c r="EP212" s="2">
        <v>1</v>
      </c>
      <c r="EQ212" s="2">
        <f t="shared" ref="EQ212:ET212" si="331">EP212*1.0215</f>
        <v>1.0215000000000001</v>
      </c>
      <c r="ER212" s="2">
        <f t="shared" si="331"/>
        <v>1.0434622500000001</v>
      </c>
      <c r="ES212" s="2">
        <f t="shared" si="331"/>
        <v>1.0658966883750003</v>
      </c>
      <c r="ET212" s="2">
        <f t="shared" si="331"/>
        <v>1.0888134671750629</v>
      </c>
      <c r="EU212" s="53">
        <f>IF($G212="Labor Hours",$K212*$AG212*EQ212,0)</f>
        <v>0</v>
      </c>
      <c r="EV212" s="53">
        <f t="shared" si="327"/>
        <v>0</v>
      </c>
      <c r="EW212" s="69">
        <f>IF($G212="Labor Hours",$K212*$CQ212*ES212,0)</f>
        <v>0</v>
      </c>
      <c r="EX212" s="69">
        <f>IF($G212="Labor Hours",$K212*$DV212*ET212,0)</f>
        <v>0</v>
      </c>
      <c r="EY212" s="9">
        <f t="shared" si="329"/>
        <v>0</v>
      </c>
      <c r="EZ212" s="9">
        <f t="shared" si="304"/>
        <v>0</v>
      </c>
      <c r="FA212" s="9">
        <f t="shared" si="305"/>
        <v>0</v>
      </c>
      <c r="FB212" s="9">
        <f t="shared" si="306"/>
        <v>0</v>
      </c>
      <c r="FC212" t="s">
        <v>1541</v>
      </c>
    </row>
    <row r="213" spans="1:159" x14ac:dyDescent="0.25">
      <c r="A213" s="2">
        <v>1.2</v>
      </c>
      <c r="B213" s="2" t="s">
        <v>602</v>
      </c>
      <c r="C213" s="4" t="s">
        <v>157</v>
      </c>
      <c r="D213" s="2" t="s">
        <v>603</v>
      </c>
      <c r="E213" s="33" t="s">
        <v>604</v>
      </c>
      <c r="F213" s="2"/>
      <c r="G213" s="4" t="s">
        <v>151</v>
      </c>
      <c r="H213" s="6" t="s">
        <v>163</v>
      </c>
      <c r="I213" s="4" t="s">
        <v>348</v>
      </c>
      <c r="J213" s="7" t="s">
        <v>154</v>
      </c>
      <c r="K213" s="75">
        <v>115</v>
      </c>
      <c r="L213" s="81">
        <v>115</v>
      </c>
      <c r="M213" s="56">
        <v>0</v>
      </c>
      <c r="N213" s="86">
        <v>0</v>
      </c>
      <c r="O213" s="6" t="s">
        <v>155</v>
      </c>
      <c r="P213" s="2" t="s">
        <v>356</v>
      </c>
      <c r="Q213" s="216">
        <f>VLOOKUP(P213,Contingencies!$A$2:$D$7,4,FALSE)</f>
        <v>0.35</v>
      </c>
      <c r="R213" s="53">
        <f t="shared" si="287"/>
        <v>1029.6562009702502</v>
      </c>
      <c r="S213" s="67">
        <f t="shared" si="289"/>
        <v>0</v>
      </c>
      <c r="T213" s="4"/>
      <c r="U213" s="18"/>
      <c r="V213" s="18"/>
      <c r="W213" s="18"/>
      <c r="X213" s="18"/>
      <c r="Y213" s="18"/>
      <c r="Z213" s="34"/>
      <c r="AA213" s="34"/>
      <c r="AB213" s="34"/>
      <c r="AC213" s="34"/>
      <c r="AD213" s="34"/>
      <c r="AE213" s="24"/>
      <c r="AF213" s="24"/>
      <c r="AG213" s="2">
        <f>IF(G213="Labor Hours",SUM(U213:AF213),0)</f>
        <v>0</v>
      </c>
      <c r="AH213" s="51">
        <f t="shared" si="307"/>
        <v>0</v>
      </c>
      <c r="AI213" s="53">
        <f>IF($G213="Labor Hours",U213*$K213*(1+$M213)*$EQ213,U213)</f>
        <v>0</v>
      </c>
      <c r="AJ213" s="53">
        <f>IF($G213="Labor Hours",V213*$K213*(1+$M213)*$EQ213,V213)</f>
        <v>0</v>
      </c>
      <c r="AK213" s="53">
        <f>IF($G213="Labor Hours",W213*$K213*(1+$M213)*$EQ213,W213)</f>
        <v>0</v>
      </c>
      <c r="AL213" s="53">
        <f>IF($G213="Labor Hours",X213*$K213*(1+$M213)*$EQ213,X213)</f>
        <v>0</v>
      </c>
      <c r="AM213" s="53">
        <f>IF($G213="Labor Hours",Y213*$K213*(1+$M213)*$EQ213,Y213)</f>
        <v>0</v>
      </c>
      <c r="AN213" s="53">
        <f>IF($G213="Labor Hours",Z213*$K213*(1+$M213)*$EQ213,Z213)</f>
        <v>0</v>
      </c>
      <c r="AO213" s="53">
        <f>IF($G213="Labor Hours",AA213*$K213*(1+$M213)*$EQ213,AA213)</f>
        <v>0</v>
      </c>
      <c r="AP213" s="53">
        <f>IF($G213="Labor Hours",AB213*$K213*(1+$M213)*$EQ213,AB213)</f>
        <v>0</v>
      </c>
      <c r="AQ213" s="53">
        <f>IF($G213="Labor Hours",AC213*$K213*(1+$M213)*$EQ213,AC213)</f>
        <v>0</v>
      </c>
      <c r="AR213" s="53">
        <f>IF($G213="Labor Hours",AD213*$K213*(1+$M213)*$EQ213,AD213)</f>
        <v>0</v>
      </c>
      <c r="AS213" s="53">
        <f>IF($G213="Labor Hours",AE213*$K213*(1+$M213)*$EQ213,AE213)</f>
        <v>0</v>
      </c>
      <c r="AT213" s="53">
        <f>IF($G213="Labor Hours",AF213*$K213*(1+$M213)*$EQ213,AF213)</f>
        <v>0</v>
      </c>
      <c r="AU213" s="10">
        <f t="shared" si="308"/>
        <v>0</v>
      </c>
      <c r="AV213" s="54">
        <f>IF(G213="CapEx",0,AU213*N213)</f>
        <v>0</v>
      </c>
      <c r="AW213" s="10">
        <f t="shared" si="309"/>
        <v>0</v>
      </c>
      <c r="AX213" s="53" cm="1">
        <f t="array" aca="1" ref="AX213" ca="1">AU213*CELL("contents",$Q213)</f>
        <v>0</v>
      </c>
      <c r="AY213" s="53" cm="1">
        <f t="array" aca="1" ref="AY213" ca="1">AV213*CELL("contents",$Q213)</f>
        <v>0</v>
      </c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>
        <f t="shared" si="310"/>
        <v>0</v>
      </c>
      <c r="BM213" s="51">
        <f t="shared" si="311"/>
        <v>0</v>
      </c>
      <c r="BN213" s="53">
        <f>IF($G213="Labor Hours",AZ213*$K213*(1+$M213)*$ER213,AZ213)</f>
        <v>0</v>
      </c>
      <c r="BO213" s="53">
        <f>IF($G213="Labor Hours",BA213*$K213*(1+$M213)*$ER213,BA213)</f>
        <v>0</v>
      </c>
      <c r="BP213" s="53">
        <f>IF($G213="Labor Hours",BB213*$K213*(1+$M213)*$ER213,BB213)</f>
        <v>0</v>
      </c>
      <c r="BQ213" s="53">
        <f>IF($G213="Labor Hours",BC213*$K213*(1+$M213)*$ER213,BC213)</f>
        <v>0</v>
      </c>
      <c r="BR213" s="53">
        <f>IF($G213="Labor Hours",BD213*$K213*(1+$M213)*$ER213,BD213)</f>
        <v>0</v>
      </c>
      <c r="BS213" s="53">
        <f>IF($G213="Labor Hours",BE213*$K213*(1+$M213)*$ER213,BE213)</f>
        <v>0</v>
      </c>
      <c r="BT213" s="53">
        <f>IF($G213="Labor Hours",BF213*$K213*(1+$M213)*$ER213,BF213)</f>
        <v>0</v>
      </c>
      <c r="BU213" s="53">
        <f>IF($G213="Labor Hours",BG213*$K213*(1+$M213)*$ER213,BG213)</f>
        <v>0</v>
      </c>
      <c r="BV213" s="53">
        <f>IF($G213="Labor Hours",BH213*$K213*(1+$M213)*$ER213,BH213)</f>
        <v>0</v>
      </c>
      <c r="BW213" s="53">
        <f>IF($G213="Labor Hours",BI213*$K213*(1+$M213)*$ER213,BI213)</f>
        <v>0</v>
      </c>
      <c r="BX213" s="53">
        <f>IF($G213="Labor Hours",BJ213*$K213*(1+$M213)*$ER213,BJ213)</f>
        <v>0</v>
      </c>
      <c r="BY213" s="53">
        <f>IF($G213="Labor Hours",BK213*$K213*(1+$M213)*$ER213,BK213)</f>
        <v>0</v>
      </c>
      <c r="BZ213" s="10">
        <f t="shared" si="312"/>
        <v>0</v>
      </c>
      <c r="CA213" s="54">
        <f t="shared" si="313"/>
        <v>0</v>
      </c>
      <c r="CB213" s="10">
        <f t="shared" si="314"/>
        <v>0</v>
      </c>
      <c r="CC213" s="53" cm="1">
        <f t="array" aca="1" ref="CC213" ca="1">BZ213*CELL("contents",$Q213)</f>
        <v>0</v>
      </c>
      <c r="CD213" s="53" cm="1">
        <f t="array" aca="1" ref="CD213" ca="1">CA213*CELL("contents",$Q213)</f>
        <v>0</v>
      </c>
      <c r="CE213" s="2"/>
      <c r="CF213" s="2"/>
      <c r="CG213" s="2"/>
      <c r="CH213" s="2"/>
      <c r="CI213" s="2"/>
      <c r="CJ213" s="2"/>
      <c r="CK213" s="2"/>
      <c r="CL213" s="4">
        <v>24</v>
      </c>
      <c r="CM213" s="4"/>
      <c r="CN213" s="2"/>
      <c r="CO213" s="2"/>
      <c r="CP213" s="2"/>
      <c r="CQ213" s="2">
        <f t="shared" si="315"/>
        <v>24</v>
      </c>
      <c r="CR213" s="51">
        <f t="shared" si="316"/>
        <v>0.16</v>
      </c>
      <c r="CS213" s="53">
        <f>IF($G213="Labor Hours",CE213*$K213*(1+$M213)*$ES213,CE213)</f>
        <v>0</v>
      </c>
      <c r="CT213" s="53">
        <f>IF($G213="Labor Hours",CF213*$K213*(1+$M213)*$ES213,CF213)</f>
        <v>0</v>
      </c>
      <c r="CU213" s="53">
        <f>IF($G213="Labor Hours",CG213*$K213*(1+$M213)*$ES213,CG213)</f>
        <v>0</v>
      </c>
      <c r="CV213" s="53">
        <f>IF($G213="Labor Hours",CH213*$K213*(1+$M213)*$ES213,CH213)</f>
        <v>0</v>
      </c>
      <c r="CW213" s="53">
        <f>IF($G213="Labor Hours",CI213*$K213*(1+$M213)*$ES213,CI213)</f>
        <v>0</v>
      </c>
      <c r="CX213" s="53">
        <f>IF($G213="Labor Hours",CJ213*$K213*(1+$M213)*$ES213,CJ213)</f>
        <v>0</v>
      </c>
      <c r="CY213" s="53">
        <f>IF($G213="Labor Hours",CK213*$K213*(1+$M213)*$ES213,CK213)</f>
        <v>0</v>
      </c>
      <c r="CZ213" s="53">
        <f>IF($G213="Labor Hours",CL213*$K213*(1+$M213)*$ES213,CL213)</f>
        <v>2941.8748599150008</v>
      </c>
      <c r="DA213" s="53">
        <f>IF($G213="Labor Hours",CM213*$K213*(1+$M213)*$ES213,CM213)</f>
        <v>0</v>
      </c>
      <c r="DB213" s="53">
        <f>IF($G213="Labor Hours",CN213*$K213*(1+$M213)*$ES213,CN213)</f>
        <v>0</v>
      </c>
      <c r="DC213" s="53">
        <f>IF($G213="Labor Hours",CO213*$K213*(1+$M213)*$ES213,CO213)</f>
        <v>0</v>
      </c>
      <c r="DD213" s="53">
        <f>IF($G213="Labor Hours",CP213*$K213*(1+$M213)*$ES213,CP213)</f>
        <v>0</v>
      </c>
      <c r="DE213" s="10">
        <f t="shared" si="317"/>
        <v>2941.8748599150008</v>
      </c>
      <c r="DF213" s="54">
        <f t="shared" si="318"/>
        <v>0</v>
      </c>
      <c r="DG213" s="10">
        <f t="shared" si="319"/>
        <v>2941.8748599150008</v>
      </c>
      <c r="DH213" s="53" cm="1">
        <f t="array" aca="1" ref="DH213" ca="1">DE213*CELL("contents",$Q213)</f>
        <v>1029.6562009702502</v>
      </c>
      <c r="DI213" s="53" cm="1">
        <f t="array" aca="1" ref="DI213" ca="1">DF213*CELL("contents",$Q213)</f>
        <v>0</v>
      </c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>
        <f t="shared" si="320"/>
        <v>0</v>
      </c>
      <c r="DW213" s="51">
        <f t="shared" si="321"/>
        <v>0</v>
      </c>
      <c r="DX213" s="53">
        <f>IF($G213="Labor Hours",DJ213*$K213*(1+$M213)*$ET213,DJ213)</f>
        <v>0</v>
      </c>
      <c r="DY213" s="53">
        <f>IF($G213="Labor Hours",DK213*$K213*(1+$M213)*$ET213,DK213)</f>
        <v>0</v>
      </c>
      <c r="DZ213" s="53">
        <f>IF($G213="Labor Hours",DL213*$K213*(1+$M213)*$ET213,DL213)</f>
        <v>0</v>
      </c>
      <c r="EA213" s="53">
        <f>IF($G213="Labor Hours",DM213*$K213*(1+$M213)*$ET213,DM213)</f>
        <v>0</v>
      </c>
      <c r="EB213" s="53">
        <f>IF($G213="Labor Hours",DN213*$K213*(1+$M213)*$ET213,DN213)</f>
        <v>0</v>
      </c>
      <c r="EC213" s="53">
        <f>IF($G213="Labor Hours",DO213*$K213*(1+$M213)*$ET213,DO213)</f>
        <v>0</v>
      </c>
      <c r="ED213" s="53">
        <f>IF($G213="Labor Hours",DP213*$K213*(1+$M213)*$ET213,DP213)</f>
        <v>0</v>
      </c>
      <c r="EE213" s="53">
        <f>IF($G213="Labor Hours",DQ213*$K213*(1+$M213)*$ET213,DQ213)</f>
        <v>0</v>
      </c>
      <c r="EF213" s="53">
        <f>IF($G213="Labor Hours",DR213*$K213*(1+$M213)*$ET213,DR213)</f>
        <v>0</v>
      </c>
      <c r="EG213" s="53">
        <f>IF($G213="Labor Hours",DS213*$K213*(1+$M213)*$ET213,DS213)</f>
        <v>0</v>
      </c>
      <c r="EH213" s="53">
        <f>IF($G213="Labor Hours",DT213*$K213*(1+$M213)*$ET213,DT213)</f>
        <v>0</v>
      </c>
      <c r="EI213" s="53">
        <f>IF($G213="Labor Hours",DU213*$K213*(1+$M213)*$ET213,DU213)</f>
        <v>0</v>
      </c>
      <c r="EJ213" s="10">
        <f t="shared" si="322"/>
        <v>0</v>
      </c>
      <c r="EK213" s="54">
        <f t="shared" si="323"/>
        <v>0</v>
      </c>
      <c r="EL213" s="10">
        <f t="shared" si="324"/>
        <v>0</v>
      </c>
      <c r="EM213" s="53" cm="1">
        <f t="array" aca="1" ref="EM213" ca="1">EJ213*CELL("contents",$Q213)</f>
        <v>0</v>
      </c>
      <c r="EN213" s="53" cm="1">
        <f t="array" aca="1" ref="EN213" ca="1">EK213*CELL("contents",$Q213)</f>
        <v>0</v>
      </c>
      <c r="EO213" s="11">
        <f t="shared" si="325"/>
        <v>2941.8748599150008</v>
      </c>
      <c r="EP213" s="2">
        <v>1</v>
      </c>
      <c r="EQ213" s="2">
        <f t="shared" ref="EQ213:ET213" si="332">EP213*1.0215</f>
        <v>1.0215000000000001</v>
      </c>
      <c r="ER213" s="2">
        <f t="shared" si="332"/>
        <v>1.0434622500000001</v>
      </c>
      <c r="ES213" s="2">
        <f t="shared" si="332"/>
        <v>1.0658966883750003</v>
      </c>
      <c r="ET213" s="2">
        <f t="shared" si="332"/>
        <v>1.0888134671750629</v>
      </c>
      <c r="EU213" s="53">
        <f>IF($G213="Labor Hours",$K213*$AG213*EQ213,0)</f>
        <v>0</v>
      </c>
      <c r="EV213" s="53">
        <f t="shared" si="327"/>
        <v>0</v>
      </c>
      <c r="EW213" s="69">
        <f>IF($G213="Labor Hours",$K213*$CQ213*ES213,0)</f>
        <v>2941.8748599150008</v>
      </c>
      <c r="EX213" s="69">
        <f>IF($G213="Labor Hours",$K213*$DV213*ET213,0)</f>
        <v>0</v>
      </c>
      <c r="EY213" s="9">
        <f t="shared" si="329"/>
        <v>0</v>
      </c>
      <c r="EZ213" s="9">
        <f t="shared" si="304"/>
        <v>0</v>
      </c>
      <c r="FA213" s="9">
        <f t="shared" si="305"/>
        <v>0</v>
      </c>
      <c r="FB213" s="9">
        <f t="shared" si="306"/>
        <v>0</v>
      </c>
      <c r="FC213" t="s">
        <v>1541</v>
      </c>
    </row>
    <row r="214" spans="1:159" x14ac:dyDescent="0.25">
      <c r="A214" s="2">
        <v>1.2</v>
      </c>
      <c r="B214" s="2" t="s">
        <v>602</v>
      </c>
      <c r="C214" s="4" t="s">
        <v>157</v>
      </c>
      <c r="D214" s="2" t="s">
        <v>603</v>
      </c>
      <c r="E214" s="33" t="s">
        <v>604</v>
      </c>
      <c r="F214" s="2"/>
      <c r="G214" s="4" t="s">
        <v>151</v>
      </c>
      <c r="H214" s="6" t="s">
        <v>163</v>
      </c>
      <c r="I214" s="4" t="s">
        <v>269</v>
      </c>
      <c r="J214" s="7" t="s">
        <v>154</v>
      </c>
      <c r="K214" s="75">
        <v>77</v>
      </c>
      <c r="L214" s="81">
        <v>77</v>
      </c>
      <c r="M214" s="56">
        <v>0</v>
      </c>
      <c r="N214" s="86">
        <v>0</v>
      </c>
      <c r="O214" s="6" t="s">
        <v>155</v>
      </c>
      <c r="P214" s="2" t="s">
        <v>356</v>
      </c>
      <c r="Q214" s="216">
        <f>VLOOKUP(P214,Contingencies!$A$2:$D$7,4,FALSE)</f>
        <v>0.35</v>
      </c>
      <c r="R214" s="53">
        <f t="shared" si="287"/>
        <v>689.42197804095008</v>
      </c>
      <c r="S214" s="67">
        <f t="shared" si="289"/>
        <v>0</v>
      </c>
      <c r="T214" s="4"/>
      <c r="U214" s="18"/>
      <c r="V214" s="18"/>
      <c r="W214" s="18"/>
      <c r="X214" s="18"/>
      <c r="Y214" s="18"/>
      <c r="Z214" s="34"/>
      <c r="AA214" s="34"/>
      <c r="AB214" s="34"/>
      <c r="AC214" s="34"/>
      <c r="AD214" s="34"/>
      <c r="AE214" s="24"/>
      <c r="AF214" s="24"/>
      <c r="AG214" s="2">
        <f>IF(G214="Labor Hours",SUM(U214:AF214),0)</f>
        <v>0</v>
      </c>
      <c r="AH214" s="51">
        <f t="shared" si="307"/>
        <v>0</v>
      </c>
      <c r="AI214" s="53">
        <f>IF($G214="Labor Hours",U214*$K214*(1+$M214)*$EQ214,U214)</f>
        <v>0</v>
      </c>
      <c r="AJ214" s="53">
        <f>IF($G214="Labor Hours",V214*$K214*(1+$M214)*$EQ214,V214)</f>
        <v>0</v>
      </c>
      <c r="AK214" s="53">
        <f>IF($G214="Labor Hours",W214*$K214*(1+$M214)*$EQ214,W214)</f>
        <v>0</v>
      </c>
      <c r="AL214" s="53">
        <f>IF($G214="Labor Hours",X214*$K214*(1+$M214)*$EQ214,X214)</f>
        <v>0</v>
      </c>
      <c r="AM214" s="53">
        <f>IF($G214="Labor Hours",Y214*$K214*(1+$M214)*$EQ214,Y214)</f>
        <v>0</v>
      </c>
      <c r="AN214" s="53">
        <f>IF($G214="Labor Hours",Z214*$K214*(1+$M214)*$EQ214,Z214)</f>
        <v>0</v>
      </c>
      <c r="AO214" s="53">
        <f>IF($G214="Labor Hours",AA214*$K214*(1+$M214)*$EQ214,AA214)</f>
        <v>0</v>
      </c>
      <c r="AP214" s="53">
        <f>IF($G214="Labor Hours",AB214*$K214*(1+$M214)*$EQ214,AB214)</f>
        <v>0</v>
      </c>
      <c r="AQ214" s="53">
        <f>IF($G214="Labor Hours",AC214*$K214*(1+$M214)*$EQ214,AC214)</f>
        <v>0</v>
      </c>
      <c r="AR214" s="53">
        <f>IF($G214="Labor Hours",AD214*$K214*(1+$M214)*$EQ214,AD214)</f>
        <v>0</v>
      </c>
      <c r="AS214" s="53">
        <f>IF($G214="Labor Hours",AE214*$K214*(1+$M214)*$EQ214,AE214)</f>
        <v>0</v>
      </c>
      <c r="AT214" s="53">
        <f>IF($G214="Labor Hours",AF214*$K214*(1+$M214)*$EQ214,AF214)</f>
        <v>0</v>
      </c>
      <c r="AU214" s="10">
        <f t="shared" si="308"/>
        <v>0</v>
      </c>
      <c r="AV214" s="54">
        <f>IF(G214="CapEx",0,AU214*N214)</f>
        <v>0</v>
      </c>
      <c r="AW214" s="10">
        <f t="shared" si="309"/>
        <v>0</v>
      </c>
      <c r="AX214" s="53" cm="1">
        <f t="array" aca="1" ref="AX214" ca="1">AU214*CELL("contents",$Q214)</f>
        <v>0</v>
      </c>
      <c r="AY214" s="53" cm="1">
        <f t="array" aca="1" ref="AY214" ca="1">AV214*CELL("contents",$Q214)</f>
        <v>0</v>
      </c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>
        <f t="shared" si="310"/>
        <v>0</v>
      </c>
      <c r="BM214" s="51">
        <f t="shared" si="311"/>
        <v>0</v>
      </c>
      <c r="BN214" s="53">
        <f>IF($G214="Labor Hours",AZ214*$K214*(1+$M214)*$ER214,AZ214)</f>
        <v>0</v>
      </c>
      <c r="BO214" s="53">
        <f>IF($G214="Labor Hours",BA214*$K214*(1+$M214)*$ER214,BA214)</f>
        <v>0</v>
      </c>
      <c r="BP214" s="53">
        <f>IF($G214="Labor Hours",BB214*$K214*(1+$M214)*$ER214,BB214)</f>
        <v>0</v>
      </c>
      <c r="BQ214" s="53">
        <f>IF($G214="Labor Hours",BC214*$K214*(1+$M214)*$ER214,BC214)</f>
        <v>0</v>
      </c>
      <c r="BR214" s="53">
        <f>IF($G214="Labor Hours",BD214*$K214*(1+$M214)*$ER214,BD214)</f>
        <v>0</v>
      </c>
      <c r="BS214" s="53">
        <f>IF($G214="Labor Hours",BE214*$K214*(1+$M214)*$ER214,BE214)</f>
        <v>0</v>
      </c>
      <c r="BT214" s="53">
        <f>IF($G214="Labor Hours",BF214*$K214*(1+$M214)*$ER214,BF214)</f>
        <v>0</v>
      </c>
      <c r="BU214" s="53">
        <f>IF($G214="Labor Hours",BG214*$K214*(1+$M214)*$ER214,BG214)</f>
        <v>0</v>
      </c>
      <c r="BV214" s="53">
        <f>IF($G214="Labor Hours",BH214*$K214*(1+$M214)*$ER214,BH214)</f>
        <v>0</v>
      </c>
      <c r="BW214" s="53">
        <f>IF($G214="Labor Hours",BI214*$K214*(1+$M214)*$ER214,BI214)</f>
        <v>0</v>
      </c>
      <c r="BX214" s="53">
        <f>IF($G214="Labor Hours",BJ214*$K214*(1+$M214)*$ER214,BJ214)</f>
        <v>0</v>
      </c>
      <c r="BY214" s="53">
        <f>IF($G214="Labor Hours",BK214*$K214*(1+$M214)*$ER214,BK214)</f>
        <v>0</v>
      </c>
      <c r="BZ214" s="10">
        <f t="shared" si="312"/>
        <v>0</v>
      </c>
      <c r="CA214" s="54">
        <f t="shared" si="313"/>
        <v>0</v>
      </c>
      <c r="CB214" s="10">
        <f t="shared" si="314"/>
        <v>0</v>
      </c>
      <c r="CC214" s="53" cm="1">
        <f t="array" aca="1" ref="CC214" ca="1">BZ214*CELL("contents",$Q214)</f>
        <v>0</v>
      </c>
      <c r="CD214" s="53" cm="1">
        <f t="array" aca="1" ref="CD214" ca="1">CA214*CELL("contents",$Q214)</f>
        <v>0</v>
      </c>
      <c r="CE214" s="2"/>
      <c r="CF214" s="2"/>
      <c r="CG214" s="2"/>
      <c r="CH214" s="2"/>
      <c r="CI214" s="2"/>
      <c r="CJ214" s="2"/>
      <c r="CK214" s="2"/>
      <c r="CL214" s="4">
        <v>24</v>
      </c>
      <c r="CM214" s="4"/>
      <c r="CN214" s="2"/>
      <c r="CO214" s="2"/>
      <c r="CP214" s="2"/>
      <c r="CQ214" s="2">
        <f t="shared" si="315"/>
        <v>24</v>
      </c>
      <c r="CR214" s="51">
        <f t="shared" si="316"/>
        <v>0.16</v>
      </c>
      <c r="CS214" s="53">
        <f>IF($G214="Labor Hours",CE214*$K214*(1+$M214)*$ES214,CE214)</f>
        <v>0</v>
      </c>
      <c r="CT214" s="53">
        <f>IF($G214="Labor Hours",CF214*$K214*(1+$M214)*$ES214,CF214)</f>
        <v>0</v>
      </c>
      <c r="CU214" s="53">
        <f>IF($G214="Labor Hours",CG214*$K214*(1+$M214)*$ES214,CG214)</f>
        <v>0</v>
      </c>
      <c r="CV214" s="53">
        <f>IF($G214="Labor Hours",CH214*$K214*(1+$M214)*$ES214,CH214)</f>
        <v>0</v>
      </c>
      <c r="CW214" s="53">
        <f>IF($G214="Labor Hours",CI214*$K214*(1+$M214)*$ES214,CI214)</f>
        <v>0</v>
      </c>
      <c r="CX214" s="53">
        <f>IF($G214="Labor Hours",CJ214*$K214*(1+$M214)*$ES214,CJ214)</f>
        <v>0</v>
      </c>
      <c r="CY214" s="53">
        <f>IF($G214="Labor Hours",CK214*$K214*(1+$M214)*$ES214,CK214)</f>
        <v>0</v>
      </c>
      <c r="CZ214" s="53">
        <f>IF($G214="Labor Hours",CL214*$K214*(1+$M214)*$ES214,CL214)</f>
        <v>1969.7770801170004</v>
      </c>
      <c r="DA214" s="53">
        <f>IF($G214="Labor Hours",CM214*$K214*(1+$M214)*$ES214,CM214)</f>
        <v>0</v>
      </c>
      <c r="DB214" s="53">
        <f>IF($G214="Labor Hours",CN214*$K214*(1+$M214)*$ES214,CN214)</f>
        <v>0</v>
      </c>
      <c r="DC214" s="53">
        <f>IF($G214="Labor Hours",CO214*$K214*(1+$M214)*$ES214,CO214)</f>
        <v>0</v>
      </c>
      <c r="DD214" s="53">
        <f>IF($G214="Labor Hours",CP214*$K214*(1+$M214)*$ES214,CP214)</f>
        <v>0</v>
      </c>
      <c r="DE214" s="10">
        <f t="shared" si="317"/>
        <v>1969.7770801170004</v>
      </c>
      <c r="DF214" s="54">
        <f t="shared" si="318"/>
        <v>0</v>
      </c>
      <c r="DG214" s="10">
        <f t="shared" si="319"/>
        <v>1969.7770801170004</v>
      </c>
      <c r="DH214" s="53" cm="1">
        <f t="array" aca="1" ref="DH214" ca="1">DE214*CELL("contents",$Q214)</f>
        <v>689.42197804095008</v>
      </c>
      <c r="DI214" s="53" cm="1">
        <f t="array" aca="1" ref="DI214" ca="1">DF214*CELL("contents",$Q214)</f>
        <v>0</v>
      </c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>
        <f t="shared" si="320"/>
        <v>0</v>
      </c>
      <c r="DW214" s="51">
        <f t="shared" si="321"/>
        <v>0</v>
      </c>
      <c r="DX214" s="53">
        <f>IF($G214="Labor Hours",DJ214*$K214*(1+$M214)*$ET214,DJ214)</f>
        <v>0</v>
      </c>
      <c r="DY214" s="53">
        <f>IF($G214="Labor Hours",DK214*$K214*(1+$M214)*$ET214,DK214)</f>
        <v>0</v>
      </c>
      <c r="DZ214" s="53">
        <f>IF($G214="Labor Hours",DL214*$K214*(1+$M214)*$ET214,DL214)</f>
        <v>0</v>
      </c>
      <c r="EA214" s="53">
        <f>IF($G214="Labor Hours",DM214*$K214*(1+$M214)*$ET214,DM214)</f>
        <v>0</v>
      </c>
      <c r="EB214" s="53">
        <f>IF($G214="Labor Hours",DN214*$K214*(1+$M214)*$ET214,DN214)</f>
        <v>0</v>
      </c>
      <c r="EC214" s="53">
        <f>IF($G214="Labor Hours",DO214*$K214*(1+$M214)*$ET214,DO214)</f>
        <v>0</v>
      </c>
      <c r="ED214" s="53">
        <f>IF($G214="Labor Hours",DP214*$K214*(1+$M214)*$ET214,DP214)</f>
        <v>0</v>
      </c>
      <c r="EE214" s="53">
        <f>IF($G214="Labor Hours",DQ214*$K214*(1+$M214)*$ET214,DQ214)</f>
        <v>0</v>
      </c>
      <c r="EF214" s="53">
        <f>IF($G214="Labor Hours",DR214*$K214*(1+$M214)*$ET214,DR214)</f>
        <v>0</v>
      </c>
      <c r="EG214" s="53">
        <f>IF($G214="Labor Hours",DS214*$K214*(1+$M214)*$ET214,DS214)</f>
        <v>0</v>
      </c>
      <c r="EH214" s="53">
        <f>IF($G214="Labor Hours",DT214*$K214*(1+$M214)*$ET214,DT214)</f>
        <v>0</v>
      </c>
      <c r="EI214" s="53">
        <f>IF($G214="Labor Hours",DU214*$K214*(1+$M214)*$ET214,DU214)</f>
        <v>0</v>
      </c>
      <c r="EJ214" s="10">
        <f t="shared" si="322"/>
        <v>0</v>
      </c>
      <c r="EK214" s="54">
        <f t="shared" si="323"/>
        <v>0</v>
      </c>
      <c r="EL214" s="10">
        <f t="shared" si="324"/>
        <v>0</v>
      </c>
      <c r="EM214" s="53" cm="1">
        <f t="array" aca="1" ref="EM214" ca="1">EJ214*CELL("contents",$Q214)</f>
        <v>0</v>
      </c>
      <c r="EN214" s="53" cm="1">
        <f t="array" aca="1" ref="EN214" ca="1">EK214*CELL("contents",$Q214)</f>
        <v>0</v>
      </c>
      <c r="EO214" s="11">
        <f t="shared" si="325"/>
        <v>1969.7770801170004</v>
      </c>
      <c r="EP214" s="2">
        <v>1</v>
      </c>
      <c r="EQ214" s="2">
        <f t="shared" ref="EQ214:ET214" si="333">EP214*1.0215</f>
        <v>1.0215000000000001</v>
      </c>
      <c r="ER214" s="2">
        <f t="shared" si="333"/>
        <v>1.0434622500000001</v>
      </c>
      <c r="ES214" s="2">
        <f t="shared" si="333"/>
        <v>1.0658966883750003</v>
      </c>
      <c r="ET214" s="2">
        <f t="shared" si="333"/>
        <v>1.0888134671750629</v>
      </c>
      <c r="EU214" s="53">
        <f>IF($G214="Labor Hours",$K214*$AG214*EQ214,0)</f>
        <v>0</v>
      </c>
      <c r="EV214" s="53">
        <f t="shared" si="327"/>
        <v>0</v>
      </c>
      <c r="EW214" s="69">
        <f>IF($G214="Labor Hours",$K214*$CQ214*ES214,0)</f>
        <v>1969.7770801170004</v>
      </c>
      <c r="EX214" s="69">
        <f>IF($G214="Labor Hours",$K214*$DV214*ET214,0)</f>
        <v>0</v>
      </c>
      <c r="EY214" s="9">
        <f t="shared" si="329"/>
        <v>0</v>
      </c>
      <c r="EZ214" s="9">
        <f t="shared" si="304"/>
        <v>0</v>
      </c>
      <c r="FA214" s="9">
        <f t="shared" si="305"/>
        <v>0</v>
      </c>
      <c r="FB214" s="9">
        <f t="shared" si="306"/>
        <v>0</v>
      </c>
      <c r="FC214" t="s">
        <v>1541</v>
      </c>
    </row>
    <row r="215" spans="1:159" x14ac:dyDescent="0.25">
      <c r="A215" s="2">
        <v>1.2</v>
      </c>
      <c r="B215" s="2" t="s">
        <v>602</v>
      </c>
      <c r="C215" s="4" t="s">
        <v>157</v>
      </c>
      <c r="D215" s="2" t="s">
        <v>603</v>
      </c>
      <c r="E215" s="33" t="s">
        <v>604</v>
      </c>
      <c r="F215" s="2"/>
      <c r="G215" s="4" t="s">
        <v>347</v>
      </c>
      <c r="H215" s="6" t="s">
        <v>347</v>
      </c>
      <c r="I215" s="4"/>
      <c r="J215" s="4" t="s">
        <v>154</v>
      </c>
      <c r="K215" s="75"/>
      <c r="L215" s="80">
        <v>1</v>
      </c>
      <c r="M215" s="56">
        <v>0</v>
      </c>
      <c r="N215" s="86">
        <v>0.53</v>
      </c>
      <c r="O215" s="6" t="s">
        <v>155</v>
      </c>
      <c r="P215" s="2" t="s">
        <v>356</v>
      </c>
      <c r="Q215" s="216">
        <f>VLOOKUP(P215,Contingencies!$A$2:$D$7,4,FALSE)</f>
        <v>0.35</v>
      </c>
      <c r="R215" s="53">
        <f t="shared" si="287"/>
        <v>1750</v>
      </c>
      <c r="S215" s="67">
        <f t="shared" si="289"/>
        <v>0</v>
      </c>
      <c r="T215" s="4"/>
      <c r="U215" s="18"/>
      <c r="V215" s="18"/>
      <c r="W215" s="18"/>
      <c r="X215" s="18"/>
      <c r="Y215" s="18"/>
      <c r="Z215" s="34"/>
      <c r="AA215" s="34"/>
      <c r="AB215" s="34"/>
      <c r="AC215" s="34"/>
      <c r="AD215" s="34"/>
      <c r="AE215" s="24"/>
      <c r="AF215" s="24"/>
      <c r="AG215" s="2">
        <f>IF(G215="Labor Hours",SUM(U215:AF215),0)</f>
        <v>0</v>
      </c>
      <c r="AH215" s="51">
        <f t="shared" si="307"/>
        <v>0</v>
      </c>
      <c r="AI215" s="53">
        <f>IF($G215="Labor Hours",U215*$K215*(1+$M215)*$EQ215,U215)</f>
        <v>0</v>
      </c>
      <c r="AJ215" s="53">
        <f>IF($G215="Labor Hours",V215*$K215*(1+$M215)*$EQ215,V215)</f>
        <v>0</v>
      </c>
      <c r="AK215" s="53">
        <f>IF($G215="Labor Hours",W215*$K215*(1+$M215)*$EQ215,W215)</f>
        <v>0</v>
      </c>
      <c r="AL215" s="53">
        <f>IF($G215="Labor Hours",X215*$K215*(1+$M215)*$EQ215,X215)</f>
        <v>0</v>
      </c>
      <c r="AM215" s="53">
        <f>IF($G215="Labor Hours",Y215*$K215*(1+$M215)*$EQ215,Y215)</f>
        <v>0</v>
      </c>
      <c r="AN215" s="53">
        <f>IF($G215="Labor Hours",Z215*$K215*(1+$M215)*$EQ215,Z215)</f>
        <v>0</v>
      </c>
      <c r="AO215" s="53">
        <f>IF($G215="Labor Hours",AA215*$K215*(1+$M215)*$EQ215,AA215)</f>
        <v>0</v>
      </c>
      <c r="AP215" s="53">
        <f>IF($G215="Labor Hours",AB215*$K215*(1+$M215)*$EQ215,AB215)</f>
        <v>0</v>
      </c>
      <c r="AQ215" s="53">
        <f>IF($G215="Labor Hours",AC215*$K215*(1+$M215)*$EQ215,AC215)</f>
        <v>0</v>
      </c>
      <c r="AR215" s="53">
        <f>IF($G215="Labor Hours",AD215*$K215*(1+$M215)*$EQ215,AD215)</f>
        <v>0</v>
      </c>
      <c r="AS215" s="53">
        <f>IF($G215="Labor Hours",AE215*$K215*(1+$M215)*$EQ215,AE215)</f>
        <v>0</v>
      </c>
      <c r="AT215" s="53">
        <f>IF($G215="Labor Hours",AF215*$K215*(1+$M215)*$EQ215,AF215)</f>
        <v>0</v>
      </c>
      <c r="AU215" s="10">
        <f t="shared" si="308"/>
        <v>0</v>
      </c>
      <c r="AV215" s="54">
        <f>IF(G215="CapEx",0,AU215*N215)</f>
        <v>0</v>
      </c>
      <c r="AW215" s="10">
        <f t="shared" si="309"/>
        <v>0</v>
      </c>
      <c r="AX215" s="53" cm="1">
        <f t="array" aca="1" ref="AX215" ca="1">AU215*CELL("contents",$Q215)</f>
        <v>0</v>
      </c>
      <c r="AY215" s="53" cm="1">
        <f t="array" aca="1" ref="AY215" ca="1">AV215*CELL("contents",$Q215)</f>
        <v>0</v>
      </c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>
        <f t="shared" si="310"/>
        <v>0</v>
      </c>
      <c r="BM215" s="51">
        <f t="shared" si="311"/>
        <v>0</v>
      </c>
      <c r="BN215" s="53">
        <f>IF($G215="Labor Hours",AZ215*$K215*(1+$M215)*$ER215,AZ215)</f>
        <v>0</v>
      </c>
      <c r="BO215" s="53">
        <f>IF($G215="Labor Hours",BA215*$K215*(1+$M215)*$ER215,BA215)</f>
        <v>0</v>
      </c>
      <c r="BP215" s="53">
        <f>IF($G215="Labor Hours",BB215*$K215*(1+$M215)*$ER215,BB215)</f>
        <v>0</v>
      </c>
      <c r="BQ215" s="53">
        <f>IF($G215="Labor Hours",BC215*$K215*(1+$M215)*$ER215,BC215)</f>
        <v>0</v>
      </c>
      <c r="BR215" s="53">
        <f>IF($G215="Labor Hours",BD215*$K215*(1+$M215)*$ER215,BD215)</f>
        <v>0</v>
      </c>
      <c r="BS215" s="53">
        <f>IF($G215="Labor Hours",BE215*$K215*(1+$M215)*$ER215,BE215)</f>
        <v>0</v>
      </c>
      <c r="BT215" s="53">
        <f>IF($G215="Labor Hours",BF215*$K215*(1+$M215)*$ER215,BF215)</f>
        <v>0</v>
      </c>
      <c r="BU215" s="53">
        <f>IF($G215="Labor Hours",BG215*$K215*(1+$M215)*$ER215,BG215)</f>
        <v>0</v>
      </c>
      <c r="BV215" s="53">
        <f>IF($G215="Labor Hours",BH215*$K215*(1+$M215)*$ER215,BH215)</f>
        <v>0</v>
      </c>
      <c r="BW215" s="53">
        <f>IF($G215="Labor Hours",BI215*$K215*(1+$M215)*$ER215,BI215)</f>
        <v>0</v>
      </c>
      <c r="BX215" s="53">
        <f>IF($G215="Labor Hours",BJ215*$K215*(1+$M215)*$ER215,BJ215)</f>
        <v>0</v>
      </c>
      <c r="BY215" s="53">
        <f>IF($G215="Labor Hours",BK215*$K215*(1+$M215)*$ER215,BK215)</f>
        <v>0</v>
      </c>
      <c r="BZ215" s="10">
        <f t="shared" si="312"/>
        <v>0</v>
      </c>
      <c r="CA215" s="54">
        <f t="shared" si="313"/>
        <v>0</v>
      </c>
      <c r="CB215" s="10">
        <f t="shared" si="314"/>
        <v>0</v>
      </c>
      <c r="CC215" s="53" cm="1">
        <f t="array" aca="1" ref="CC215" ca="1">BZ215*CELL("contents",$Q215)</f>
        <v>0</v>
      </c>
      <c r="CD215" s="53" cm="1">
        <f t="array" aca="1" ref="CD215" ca="1">CA215*CELL("contents",$Q215)</f>
        <v>0</v>
      </c>
      <c r="CE215" s="2"/>
      <c r="CF215" s="2"/>
      <c r="CG215" s="2"/>
      <c r="CH215" s="2"/>
      <c r="CI215" s="2"/>
      <c r="CJ215" s="2"/>
      <c r="CK215" s="2"/>
      <c r="CL215" s="4">
        <v>5000</v>
      </c>
      <c r="CM215" s="4"/>
      <c r="CN215" s="2"/>
      <c r="CO215" s="2"/>
      <c r="CP215" s="2"/>
      <c r="CQ215" s="2">
        <f t="shared" si="315"/>
        <v>0</v>
      </c>
      <c r="CR215" s="51">
        <f t="shared" si="316"/>
        <v>0</v>
      </c>
      <c r="CS215" s="53">
        <f>IF($G215="Labor Hours",CE215*$K215*(1+$M215)*$ES215,CE215)</f>
        <v>0</v>
      </c>
      <c r="CT215" s="53">
        <f>IF($G215="Labor Hours",CF215*$K215*(1+$M215)*$ES215,CF215)</f>
        <v>0</v>
      </c>
      <c r="CU215" s="53">
        <f>IF($G215="Labor Hours",CG215*$K215*(1+$M215)*$ES215,CG215)</f>
        <v>0</v>
      </c>
      <c r="CV215" s="53">
        <f>IF($G215="Labor Hours",CH215*$K215*(1+$M215)*$ES215,CH215)</f>
        <v>0</v>
      </c>
      <c r="CW215" s="53">
        <f>IF($G215="Labor Hours",CI215*$K215*(1+$M215)*$ES215,CI215)</f>
        <v>0</v>
      </c>
      <c r="CX215" s="53">
        <f>IF($G215="Labor Hours",CJ215*$K215*(1+$M215)*$ES215,CJ215)</f>
        <v>0</v>
      </c>
      <c r="CY215" s="53">
        <f>IF($G215="Labor Hours",CK215*$K215*(1+$M215)*$ES215,CK215)</f>
        <v>0</v>
      </c>
      <c r="CZ215" s="53">
        <f>IF($G215="Labor Hours",CL215*$K215*(1+$M215)*$ES215,CL215)</f>
        <v>5000</v>
      </c>
      <c r="DA215" s="53">
        <f>IF($G215="Labor Hours",CM215*$K215*(1+$M215)*$ES215,CM215)</f>
        <v>0</v>
      </c>
      <c r="DB215" s="53">
        <f>IF($G215="Labor Hours",CN215*$K215*(1+$M215)*$ES215,CN215)</f>
        <v>0</v>
      </c>
      <c r="DC215" s="53">
        <f>IF($G215="Labor Hours",CO215*$K215*(1+$M215)*$ES215,CO215)</f>
        <v>0</v>
      </c>
      <c r="DD215" s="53">
        <f>IF($G215="Labor Hours",CP215*$K215*(1+$M215)*$ES215,CP215)</f>
        <v>0</v>
      </c>
      <c r="DE215" s="10">
        <f t="shared" si="317"/>
        <v>5000</v>
      </c>
      <c r="DF215" s="54">
        <f t="shared" si="318"/>
        <v>0</v>
      </c>
      <c r="DG215" s="10">
        <f t="shared" si="319"/>
        <v>5000</v>
      </c>
      <c r="DH215" s="53" cm="1">
        <f t="array" aca="1" ref="DH215" ca="1">DE215*CELL("contents",$Q215)</f>
        <v>1750</v>
      </c>
      <c r="DI215" s="53" cm="1">
        <f t="array" aca="1" ref="DI215" ca="1">DF215*CELL("contents",$Q215)</f>
        <v>0</v>
      </c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>
        <f t="shared" si="320"/>
        <v>0</v>
      </c>
      <c r="DW215" s="51">
        <f t="shared" si="321"/>
        <v>0</v>
      </c>
      <c r="DX215" s="53">
        <f>IF($G215="Labor Hours",DJ215*$K215*(1+$M215)*$ET215,DJ215)</f>
        <v>0</v>
      </c>
      <c r="DY215" s="53">
        <f>IF($G215="Labor Hours",DK215*$K215*(1+$M215)*$ET215,DK215)</f>
        <v>0</v>
      </c>
      <c r="DZ215" s="53">
        <f>IF($G215="Labor Hours",DL215*$K215*(1+$M215)*$ET215,DL215)</f>
        <v>0</v>
      </c>
      <c r="EA215" s="53">
        <f>IF($G215="Labor Hours",DM215*$K215*(1+$M215)*$ET215,DM215)</f>
        <v>0</v>
      </c>
      <c r="EB215" s="53">
        <f>IF($G215="Labor Hours",DN215*$K215*(1+$M215)*$ET215,DN215)</f>
        <v>0</v>
      </c>
      <c r="EC215" s="53">
        <f>IF($G215="Labor Hours",DO215*$K215*(1+$M215)*$ET215,DO215)</f>
        <v>0</v>
      </c>
      <c r="ED215" s="53">
        <f>IF($G215="Labor Hours",DP215*$K215*(1+$M215)*$ET215,DP215)</f>
        <v>0</v>
      </c>
      <c r="EE215" s="53">
        <f>IF($G215="Labor Hours",DQ215*$K215*(1+$M215)*$ET215,DQ215)</f>
        <v>0</v>
      </c>
      <c r="EF215" s="53">
        <f>IF($G215="Labor Hours",DR215*$K215*(1+$M215)*$ET215,DR215)</f>
        <v>0</v>
      </c>
      <c r="EG215" s="53">
        <f>IF($G215="Labor Hours",DS215*$K215*(1+$M215)*$ET215,DS215)</f>
        <v>0</v>
      </c>
      <c r="EH215" s="53">
        <f>IF($G215="Labor Hours",DT215*$K215*(1+$M215)*$ET215,DT215)</f>
        <v>0</v>
      </c>
      <c r="EI215" s="53">
        <f>IF($G215="Labor Hours",DU215*$K215*(1+$M215)*$ET215,DU215)</f>
        <v>0</v>
      </c>
      <c r="EJ215" s="10">
        <f t="shared" si="322"/>
        <v>0</v>
      </c>
      <c r="EK215" s="54">
        <f t="shared" si="323"/>
        <v>0</v>
      </c>
      <c r="EL215" s="10">
        <f t="shared" si="324"/>
        <v>0</v>
      </c>
      <c r="EM215" s="53" cm="1">
        <f t="array" aca="1" ref="EM215" ca="1">EJ215*CELL("contents",$Q215)</f>
        <v>0</v>
      </c>
      <c r="EN215" s="53" cm="1">
        <f t="array" aca="1" ref="EN215" ca="1">EK215*CELL("contents",$Q215)</f>
        <v>0</v>
      </c>
      <c r="EO215" s="11">
        <f t="shared" si="325"/>
        <v>5000</v>
      </c>
      <c r="EP215" s="2">
        <v>1</v>
      </c>
      <c r="EQ215" s="2">
        <f t="shared" ref="EQ215:ET215" si="334">EP215*1.0215</f>
        <v>1.0215000000000001</v>
      </c>
      <c r="ER215" s="2">
        <f t="shared" si="334"/>
        <v>1.0434622500000001</v>
      </c>
      <c r="ES215" s="2">
        <f t="shared" si="334"/>
        <v>1.0658966883750003</v>
      </c>
      <c r="ET215" s="2">
        <f t="shared" si="334"/>
        <v>1.0888134671750629</v>
      </c>
      <c r="EU215" s="53">
        <f>IF($G215="Labor Hours",$K215*$AG215*EQ215,0)</f>
        <v>0</v>
      </c>
      <c r="EV215" s="53">
        <f t="shared" si="327"/>
        <v>0</v>
      </c>
      <c r="EW215" s="69">
        <f>IF($G215="Labor Hours",$K215*$CQ215*ES215,0)</f>
        <v>0</v>
      </c>
      <c r="EX215" s="69">
        <f>IF($G215="Labor Hours",$K215*$DV215*ET215,0)</f>
        <v>0</v>
      </c>
      <c r="EY215" s="9">
        <f t="shared" si="329"/>
        <v>0</v>
      </c>
      <c r="EZ215" s="9">
        <f t="shared" si="304"/>
        <v>0</v>
      </c>
      <c r="FA215" s="9">
        <f t="shared" si="305"/>
        <v>0</v>
      </c>
      <c r="FB215" s="9">
        <f t="shared" si="306"/>
        <v>0</v>
      </c>
      <c r="FC215" t="s">
        <v>1541</v>
      </c>
    </row>
    <row r="216" spans="1:159" ht="25.5" x14ac:dyDescent="0.25">
      <c r="A216" s="2">
        <v>1.2</v>
      </c>
      <c r="B216" s="2" t="s">
        <v>605</v>
      </c>
      <c r="C216" s="4" t="s">
        <v>157</v>
      </c>
      <c r="D216" s="2" t="s">
        <v>606</v>
      </c>
      <c r="E216" s="33" t="s">
        <v>607</v>
      </c>
      <c r="F216" s="2"/>
      <c r="G216" s="4" t="s">
        <v>151</v>
      </c>
      <c r="H216" s="6" t="s">
        <v>151</v>
      </c>
      <c r="I216" s="4" t="s">
        <v>348</v>
      </c>
      <c r="J216" s="7" t="s">
        <v>268</v>
      </c>
      <c r="K216" s="75">
        <v>115</v>
      </c>
      <c r="L216" s="82">
        <v>115</v>
      </c>
      <c r="M216" s="57">
        <v>0</v>
      </c>
      <c r="N216" s="86">
        <v>0</v>
      </c>
      <c r="O216" s="6" t="s">
        <v>155</v>
      </c>
      <c r="P216" s="2" t="s">
        <v>352</v>
      </c>
      <c r="Q216" s="216">
        <f>VLOOKUP(P216,Contingencies!$A$2:$D$7,4,FALSE)</f>
        <v>0.2</v>
      </c>
      <c r="R216" s="53">
        <f t="shared" si="287"/>
        <v>751.82400000000007</v>
      </c>
      <c r="S216" s="67">
        <f t="shared" si="289"/>
        <v>0</v>
      </c>
      <c r="T216" s="4"/>
      <c r="U216" s="18"/>
      <c r="V216" s="34"/>
      <c r="W216" s="34"/>
      <c r="X216" s="16"/>
      <c r="Y216" s="4">
        <v>8</v>
      </c>
      <c r="Z216" s="4">
        <v>24</v>
      </c>
      <c r="AA216" s="2"/>
      <c r="AB216" s="18"/>
      <c r="AC216" s="18"/>
      <c r="AD216" s="18"/>
      <c r="AE216" s="24"/>
      <c r="AF216" s="24"/>
      <c r="AG216" s="2">
        <f>IF(G216="Labor Hours",SUM(U216:AF216),0)</f>
        <v>32</v>
      </c>
      <c r="AH216" s="51">
        <f t="shared" si="307"/>
        <v>0.21333333333333332</v>
      </c>
      <c r="AI216" s="53">
        <f>IF($G216="Labor Hours",U216*$K216*(1+$M216)*$EQ216,U216)</f>
        <v>0</v>
      </c>
      <c r="AJ216" s="53">
        <f>IF($G216="Labor Hours",V216*$K216*(1+$M216)*$EQ216,V216)</f>
        <v>0</v>
      </c>
      <c r="AK216" s="53">
        <f>IF($G216="Labor Hours",W216*$K216*(1+$M216)*$EQ216,W216)</f>
        <v>0</v>
      </c>
      <c r="AL216" s="53">
        <f>IF($G216="Labor Hours",X216*$K216*(1+$M216)*$EQ216,X216)</f>
        <v>0</v>
      </c>
      <c r="AM216" s="53">
        <f>IF($G216="Labor Hours",Y216*$K216*(1+$M216)*$EQ216,Y216)</f>
        <v>939.78000000000009</v>
      </c>
      <c r="AN216" s="53">
        <f>IF($G216="Labor Hours",Z216*$K216*(1+$M216)*$EQ216,Z216)</f>
        <v>2819.34</v>
      </c>
      <c r="AO216" s="53">
        <f>IF($G216="Labor Hours",AA216*$K216*(1+$M216)*$EQ216,AA216)</f>
        <v>0</v>
      </c>
      <c r="AP216" s="53">
        <f>IF($G216="Labor Hours",AB216*$K216*(1+$M216)*$EQ216,AB216)</f>
        <v>0</v>
      </c>
      <c r="AQ216" s="53">
        <f>IF($G216="Labor Hours",AC216*$K216*(1+$M216)*$EQ216,AC216)</f>
        <v>0</v>
      </c>
      <c r="AR216" s="53">
        <f>IF($G216="Labor Hours",AD216*$K216*(1+$M216)*$EQ216,AD216)</f>
        <v>0</v>
      </c>
      <c r="AS216" s="53">
        <f>IF($G216="Labor Hours",AE216*$K216*(1+$M216)*$EQ216,AE216)</f>
        <v>0</v>
      </c>
      <c r="AT216" s="53">
        <f>IF($G216="Labor Hours",AF216*$K216*(1+$M216)*$EQ216,AF216)</f>
        <v>0</v>
      </c>
      <c r="AU216" s="10">
        <f t="shared" si="308"/>
        <v>3759.1200000000003</v>
      </c>
      <c r="AV216" s="54">
        <f>IF(G216="CapEx",0,AU216*N216)</f>
        <v>0</v>
      </c>
      <c r="AW216" s="10">
        <f t="shared" si="309"/>
        <v>3759.1200000000003</v>
      </c>
      <c r="AX216" s="53" cm="1">
        <f t="array" aca="1" ref="AX216" ca="1">AU216*CELL("contents",$Q216)</f>
        <v>751.82400000000007</v>
      </c>
      <c r="AY216" s="53" cm="1">
        <f t="array" aca="1" ref="AY216" ca="1">AV216*CELL("contents",$Q216)</f>
        <v>0</v>
      </c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>
        <f t="shared" si="310"/>
        <v>0</v>
      </c>
      <c r="BM216" s="51">
        <f t="shared" si="311"/>
        <v>0</v>
      </c>
      <c r="BN216" s="53">
        <f>IF($G216="Labor Hours",AZ216*$K216*(1+$M216)*$ER216,AZ216)</f>
        <v>0</v>
      </c>
      <c r="BO216" s="53">
        <f>IF($G216="Labor Hours",BA216*$K216*(1+$M216)*$ER216,BA216)</f>
        <v>0</v>
      </c>
      <c r="BP216" s="53">
        <f>IF($G216="Labor Hours",BB216*$K216*(1+$M216)*$ER216,BB216)</f>
        <v>0</v>
      </c>
      <c r="BQ216" s="53">
        <f>IF($G216="Labor Hours",BC216*$K216*(1+$M216)*$ER216,BC216)</f>
        <v>0</v>
      </c>
      <c r="BR216" s="53">
        <f>IF($G216="Labor Hours",BD216*$K216*(1+$M216)*$ER216,BD216)</f>
        <v>0</v>
      </c>
      <c r="BS216" s="53">
        <f>IF($G216="Labor Hours",BE216*$K216*(1+$M216)*$ER216,BE216)</f>
        <v>0</v>
      </c>
      <c r="BT216" s="53">
        <f>IF($G216="Labor Hours",BF216*$K216*(1+$M216)*$ER216,BF216)</f>
        <v>0</v>
      </c>
      <c r="BU216" s="53">
        <f>IF($G216="Labor Hours",BG216*$K216*(1+$M216)*$ER216,BG216)</f>
        <v>0</v>
      </c>
      <c r="BV216" s="53">
        <f>IF($G216="Labor Hours",BH216*$K216*(1+$M216)*$ER216,BH216)</f>
        <v>0</v>
      </c>
      <c r="BW216" s="53">
        <f>IF($G216="Labor Hours",BI216*$K216*(1+$M216)*$ER216,BI216)</f>
        <v>0</v>
      </c>
      <c r="BX216" s="53">
        <f>IF($G216="Labor Hours",BJ216*$K216*(1+$M216)*$ER216,BJ216)</f>
        <v>0</v>
      </c>
      <c r="BY216" s="53">
        <f>IF($G216="Labor Hours",BK216*$K216*(1+$M216)*$ER216,BK216)</f>
        <v>0</v>
      </c>
      <c r="BZ216" s="10">
        <f t="shared" si="312"/>
        <v>0</v>
      </c>
      <c r="CA216" s="54">
        <f t="shared" si="313"/>
        <v>0</v>
      </c>
      <c r="CB216" s="10">
        <f t="shared" si="314"/>
        <v>0</v>
      </c>
      <c r="CC216" s="53" cm="1">
        <f t="array" aca="1" ref="CC216" ca="1">BZ216*CELL("contents",$Q216)</f>
        <v>0</v>
      </c>
      <c r="CD216" s="53" cm="1">
        <f t="array" aca="1" ref="CD216" ca="1">CA216*CELL("contents",$Q216)</f>
        <v>0</v>
      </c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>
        <f t="shared" si="315"/>
        <v>0</v>
      </c>
      <c r="CR216" s="51">
        <f t="shared" si="316"/>
        <v>0</v>
      </c>
      <c r="CS216" s="53">
        <f>IF($G216="Labor Hours",CE216*$K216*(1+$M216)*$ES216,CE216)</f>
        <v>0</v>
      </c>
      <c r="CT216" s="53">
        <f>IF($G216="Labor Hours",CF216*$K216*(1+$M216)*$ES216,CF216)</f>
        <v>0</v>
      </c>
      <c r="CU216" s="53">
        <f>IF($G216="Labor Hours",CG216*$K216*(1+$M216)*$ES216,CG216)</f>
        <v>0</v>
      </c>
      <c r="CV216" s="53">
        <f>IF($G216="Labor Hours",CH216*$K216*(1+$M216)*$ES216,CH216)</f>
        <v>0</v>
      </c>
      <c r="CW216" s="53">
        <f>IF($G216="Labor Hours",CI216*$K216*(1+$M216)*$ES216,CI216)</f>
        <v>0</v>
      </c>
      <c r="CX216" s="53">
        <f>IF($G216="Labor Hours",CJ216*$K216*(1+$M216)*$ES216,CJ216)</f>
        <v>0</v>
      </c>
      <c r="CY216" s="53">
        <f>IF($G216="Labor Hours",CK216*$K216*(1+$M216)*$ES216,CK216)</f>
        <v>0</v>
      </c>
      <c r="CZ216" s="53">
        <f>IF($G216="Labor Hours",CL216*$K216*(1+$M216)*$ES216,CL216)</f>
        <v>0</v>
      </c>
      <c r="DA216" s="53">
        <f>IF($G216="Labor Hours",CM216*$K216*(1+$M216)*$ES216,CM216)</f>
        <v>0</v>
      </c>
      <c r="DB216" s="53">
        <f>IF($G216="Labor Hours",CN216*$K216*(1+$M216)*$ES216,CN216)</f>
        <v>0</v>
      </c>
      <c r="DC216" s="53">
        <f>IF($G216="Labor Hours",CO216*$K216*(1+$M216)*$ES216,CO216)</f>
        <v>0</v>
      </c>
      <c r="DD216" s="53">
        <f>IF($G216="Labor Hours",CP216*$K216*(1+$M216)*$ES216,CP216)</f>
        <v>0</v>
      </c>
      <c r="DE216" s="10">
        <f t="shared" si="317"/>
        <v>0</v>
      </c>
      <c r="DF216" s="54">
        <f t="shared" si="318"/>
        <v>0</v>
      </c>
      <c r="DG216" s="10">
        <f t="shared" si="319"/>
        <v>0</v>
      </c>
      <c r="DH216" s="53" cm="1">
        <f t="array" aca="1" ref="DH216" ca="1">DE216*CELL("contents",$Q216)</f>
        <v>0</v>
      </c>
      <c r="DI216" s="53" cm="1">
        <f t="array" aca="1" ref="DI216" ca="1">DF216*CELL("contents",$Q216)</f>
        <v>0</v>
      </c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>
        <f t="shared" si="320"/>
        <v>0</v>
      </c>
      <c r="DW216" s="51">
        <f t="shared" si="321"/>
        <v>0</v>
      </c>
      <c r="DX216" s="53">
        <f>IF($G216="Labor Hours",DJ216*$K216*(1+$M216)*$ET216,DJ216)</f>
        <v>0</v>
      </c>
      <c r="DY216" s="53">
        <f>IF($G216="Labor Hours",DK216*$K216*(1+$M216)*$ET216,DK216)</f>
        <v>0</v>
      </c>
      <c r="DZ216" s="53">
        <f>IF($G216="Labor Hours",DL216*$K216*(1+$M216)*$ET216,DL216)</f>
        <v>0</v>
      </c>
      <c r="EA216" s="53">
        <f>IF($G216="Labor Hours",DM216*$K216*(1+$M216)*$ET216,DM216)</f>
        <v>0</v>
      </c>
      <c r="EB216" s="53">
        <f>IF($G216="Labor Hours",DN216*$K216*(1+$M216)*$ET216,DN216)</f>
        <v>0</v>
      </c>
      <c r="EC216" s="53">
        <f>IF($G216="Labor Hours",DO216*$K216*(1+$M216)*$ET216,DO216)</f>
        <v>0</v>
      </c>
      <c r="ED216" s="53">
        <f>IF($G216="Labor Hours",DP216*$K216*(1+$M216)*$ET216,DP216)</f>
        <v>0</v>
      </c>
      <c r="EE216" s="53">
        <f>IF($G216="Labor Hours",DQ216*$K216*(1+$M216)*$ET216,DQ216)</f>
        <v>0</v>
      </c>
      <c r="EF216" s="53">
        <f>IF($G216="Labor Hours",DR216*$K216*(1+$M216)*$ET216,DR216)</f>
        <v>0</v>
      </c>
      <c r="EG216" s="53">
        <f>IF($G216="Labor Hours",DS216*$K216*(1+$M216)*$ET216,DS216)</f>
        <v>0</v>
      </c>
      <c r="EH216" s="53">
        <f>IF($G216="Labor Hours",DT216*$K216*(1+$M216)*$ET216,DT216)</f>
        <v>0</v>
      </c>
      <c r="EI216" s="53">
        <f>IF($G216="Labor Hours",DU216*$K216*(1+$M216)*$ET216,DU216)</f>
        <v>0</v>
      </c>
      <c r="EJ216" s="10">
        <f t="shared" si="322"/>
        <v>0</v>
      </c>
      <c r="EK216" s="54">
        <f t="shared" si="323"/>
        <v>0</v>
      </c>
      <c r="EL216" s="10">
        <f t="shared" si="324"/>
        <v>0</v>
      </c>
      <c r="EM216" s="53" cm="1">
        <f t="array" aca="1" ref="EM216" ca="1">EJ216*CELL("contents",$Q216)</f>
        <v>0</v>
      </c>
      <c r="EN216" s="53" cm="1">
        <f t="array" aca="1" ref="EN216" ca="1">EK216*CELL("contents",$Q216)</f>
        <v>0</v>
      </c>
      <c r="EO216" s="11">
        <f t="shared" si="325"/>
        <v>3759.1200000000003</v>
      </c>
      <c r="EP216" s="2">
        <v>1</v>
      </c>
      <c r="EQ216" s="2">
        <f t="shared" ref="EQ216:ET216" si="335">EP216*1.0215</f>
        <v>1.0215000000000001</v>
      </c>
      <c r="ER216" s="2">
        <f t="shared" si="335"/>
        <v>1.0434622500000001</v>
      </c>
      <c r="ES216" s="2">
        <f t="shared" si="335"/>
        <v>1.0658966883750003</v>
      </c>
      <c r="ET216" s="2">
        <f t="shared" si="335"/>
        <v>1.0888134671750629</v>
      </c>
      <c r="EU216" s="53">
        <f>IF($G216="Labor Hours",$K216*$AG216*EQ216,0)</f>
        <v>3759.1200000000003</v>
      </c>
      <c r="EV216" s="53">
        <f t="shared" si="327"/>
        <v>0</v>
      </c>
      <c r="EW216" s="69">
        <f>IF($G216="Labor Hours",$K216*$CQ216*ES216,0)</f>
        <v>0</v>
      </c>
      <c r="EX216" s="69">
        <f>IF($G216="Labor Hours",$K216*$DV216*ET216,0)</f>
        <v>0</v>
      </c>
      <c r="EY216" s="9">
        <f t="shared" si="329"/>
        <v>0</v>
      </c>
      <c r="EZ216" s="9">
        <f t="shared" si="304"/>
        <v>0</v>
      </c>
      <c r="FA216" s="9">
        <f t="shared" si="305"/>
        <v>0</v>
      </c>
      <c r="FB216" s="9">
        <f t="shared" si="306"/>
        <v>0</v>
      </c>
      <c r="FC216" t="s">
        <v>1541</v>
      </c>
    </row>
    <row r="217" spans="1:159" ht="25.5" x14ac:dyDescent="0.25">
      <c r="A217" s="2">
        <v>1.2</v>
      </c>
      <c r="B217" s="2" t="s">
        <v>605</v>
      </c>
      <c r="C217" s="4" t="s">
        <v>157</v>
      </c>
      <c r="D217" s="2" t="s">
        <v>606</v>
      </c>
      <c r="E217" s="33" t="s">
        <v>607</v>
      </c>
      <c r="F217" s="2"/>
      <c r="G217" s="4" t="s">
        <v>347</v>
      </c>
      <c r="H217" s="6" t="s">
        <v>347</v>
      </c>
      <c r="I217" s="4"/>
      <c r="J217" s="4" t="s">
        <v>268</v>
      </c>
      <c r="K217" s="75"/>
      <c r="L217" s="80">
        <v>1</v>
      </c>
      <c r="M217" s="56">
        <v>0</v>
      </c>
      <c r="N217" s="86">
        <v>0.53</v>
      </c>
      <c r="O217" s="6" t="s">
        <v>155</v>
      </c>
      <c r="P217" s="2" t="s">
        <v>173</v>
      </c>
      <c r="Q217" s="216">
        <f>VLOOKUP(P217,Contingencies!$A$2:$D$7,4,FALSE)</f>
        <v>0.125</v>
      </c>
      <c r="R217" s="53">
        <f t="shared" si="287"/>
        <v>1346.25</v>
      </c>
      <c r="S217" s="67">
        <f t="shared" si="289"/>
        <v>0</v>
      </c>
      <c r="T217" s="4"/>
      <c r="U217" s="18"/>
      <c r="V217" s="34"/>
      <c r="W217" s="34"/>
      <c r="X217" s="16"/>
      <c r="Y217" s="4">
        <v>10770</v>
      </c>
      <c r="Z217" s="4"/>
      <c r="AA217" s="2"/>
      <c r="AB217" s="18"/>
      <c r="AC217" s="18"/>
      <c r="AD217" s="18"/>
      <c r="AE217" s="24"/>
      <c r="AF217" s="24"/>
      <c r="AG217" s="2">
        <f>IF(G217="Labor Hours",SUM(U217:AF217),0)</f>
        <v>0</v>
      </c>
      <c r="AH217" s="51">
        <f t="shared" si="307"/>
        <v>0</v>
      </c>
      <c r="AI217" s="53">
        <f>IF($G217="Labor Hours",U217*$K217*(1+$M217)*$EQ217,U217)</f>
        <v>0</v>
      </c>
      <c r="AJ217" s="53">
        <f>IF($G217="Labor Hours",V217*$K217*(1+$M217)*$EQ217,V217)</f>
        <v>0</v>
      </c>
      <c r="AK217" s="53">
        <f>IF($G217="Labor Hours",W217*$K217*(1+$M217)*$EQ217,W217)</f>
        <v>0</v>
      </c>
      <c r="AL217" s="53">
        <f>IF($G217="Labor Hours",X217*$K217*(1+$M217)*$EQ217,X217)</f>
        <v>0</v>
      </c>
      <c r="AM217" s="53">
        <f>IF($G217="Labor Hours",Y217*$K217*(1+$M217)*$EQ217,Y217)</f>
        <v>10770</v>
      </c>
      <c r="AN217" s="53">
        <f>IF($G217="Labor Hours",Z217*$K217*(1+$M217)*$EQ217,Z217)</f>
        <v>0</v>
      </c>
      <c r="AO217" s="53">
        <f>IF($G217="Labor Hours",AA217*$K217*(1+$M217)*$EQ217,AA217)</f>
        <v>0</v>
      </c>
      <c r="AP217" s="53">
        <f>IF($G217="Labor Hours",AB217*$K217*(1+$M217)*$EQ217,AB217)</f>
        <v>0</v>
      </c>
      <c r="AQ217" s="53">
        <f>IF($G217="Labor Hours",AC217*$K217*(1+$M217)*$EQ217,AC217)</f>
        <v>0</v>
      </c>
      <c r="AR217" s="53">
        <f>IF($G217="Labor Hours",AD217*$K217*(1+$M217)*$EQ217,AD217)</f>
        <v>0</v>
      </c>
      <c r="AS217" s="53">
        <f>IF($G217="Labor Hours",AE217*$K217*(1+$M217)*$EQ217,AE217)</f>
        <v>0</v>
      </c>
      <c r="AT217" s="53">
        <f>IF($G217="Labor Hours",AF217*$K217*(1+$M217)*$EQ217,AF217)</f>
        <v>0</v>
      </c>
      <c r="AU217" s="10">
        <f t="shared" si="308"/>
        <v>10770</v>
      </c>
      <c r="AV217" s="54">
        <f>IF(G217="CapEx",0,AU217*N217)</f>
        <v>0</v>
      </c>
      <c r="AW217" s="10">
        <f t="shared" si="309"/>
        <v>10770</v>
      </c>
      <c r="AX217" s="53" cm="1">
        <f t="array" aca="1" ref="AX217" ca="1">AU217*CELL("contents",$Q217)</f>
        <v>1346.25</v>
      </c>
      <c r="AY217" s="53" cm="1">
        <f t="array" aca="1" ref="AY217" ca="1">AV217*CELL("contents",$Q217)</f>
        <v>0</v>
      </c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>
        <f t="shared" si="310"/>
        <v>0</v>
      </c>
      <c r="BM217" s="51">
        <f t="shared" si="311"/>
        <v>0</v>
      </c>
      <c r="BN217" s="53">
        <f>IF($G217="Labor Hours",AZ217*$K217*(1+$M217)*$ER217,AZ217)</f>
        <v>0</v>
      </c>
      <c r="BO217" s="53">
        <f>IF($G217="Labor Hours",BA217*$K217*(1+$M217)*$ER217,BA217)</f>
        <v>0</v>
      </c>
      <c r="BP217" s="53">
        <f>IF($G217="Labor Hours",BB217*$K217*(1+$M217)*$ER217,BB217)</f>
        <v>0</v>
      </c>
      <c r="BQ217" s="53">
        <f>IF($G217="Labor Hours",BC217*$K217*(1+$M217)*$ER217,BC217)</f>
        <v>0</v>
      </c>
      <c r="BR217" s="53">
        <f>IF($G217="Labor Hours",BD217*$K217*(1+$M217)*$ER217,BD217)</f>
        <v>0</v>
      </c>
      <c r="BS217" s="53">
        <f>IF($G217="Labor Hours",BE217*$K217*(1+$M217)*$ER217,BE217)</f>
        <v>0</v>
      </c>
      <c r="BT217" s="53">
        <f>IF($G217="Labor Hours",BF217*$K217*(1+$M217)*$ER217,BF217)</f>
        <v>0</v>
      </c>
      <c r="BU217" s="53">
        <f>IF($G217="Labor Hours",BG217*$K217*(1+$M217)*$ER217,BG217)</f>
        <v>0</v>
      </c>
      <c r="BV217" s="53">
        <f>IF($G217="Labor Hours",BH217*$K217*(1+$M217)*$ER217,BH217)</f>
        <v>0</v>
      </c>
      <c r="BW217" s="53">
        <f>IF($G217="Labor Hours",BI217*$K217*(1+$M217)*$ER217,BI217)</f>
        <v>0</v>
      </c>
      <c r="BX217" s="53">
        <f>IF($G217="Labor Hours",BJ217*$K217*(1+$M217)*$ER217,BJ217)</f>
        <v>0</v>
      </c>
      <c r="BY217" s="53">
        <f>IF($G217="Labor Hours",BK217*$K217*(1+$M217)*$ER217,BK217)</f>
        <v>0</v>
      </c>
      <c r="BZ217" s="10">
        <f t="shared" si="312"/>
        <v>0</v>
      </c>
      <c r="CA217" s="54">
        <f t="shared" si="313"/>
        <v>0</v>
      </c>
      <c r="CB217" s="10">
        <f t="shared" si="314"/>
        <v>0</v>
      </c>
      <c r="CC217" s="53" cm="1">
        <f t="array" aca="1" ref="CC217" ca="1">BZ217*CELL("contents",$Q217)</f>
        <v>0</v>
      </c>
      <c r="CD217" s="53" cm="1">
        <f t="array" aca="1" ref="CD217" ca="1">CA217*CELL("contents",$Q217)</f>
        <v>0</v>
      </c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>
        <f t="shared" si="315"/>
        <v>0</v>
      </c>
      <c r="CR217" s="51">
        <f t="shared" si="316"/>
        <v>0</v>
      </c>
      <c r="CS217" s="53">
        <f>IF($G217="Labor Hours",CE217*$K217*(1+$M217)*$ES217,CE217)</f>
        <v>0</v>
      </c>
      <c r="CT217" s="53">
        <f>IF($G217="Labor Hours",CF217*$K217*(1+$M217)*$ES217,CF217)</f>
        <v>0</v>
      </c>
      <c r="CU217" s="53">
        <f>IF($G217="Labor Hours",CG217*$K217*(1+$M217)*$ES217,CG217)</f>
        <v>0</v>
      </c>
      <c r="CV217" s="53">
        <f>IF($G217="Labor Hours",CH217*$K217*(1+$M217)*$ES217,CH217)</f>
        <v>0</v>
      </c>
      <c r="CW217" s="53">
        <f>IF($G217="Labor Hours",CI217*$K217*(1+$M217)*$ES217,CI217)</f>
        <v>0</v>
      </c>
      <c r="CX217" s="53">
        <f>IF($G217="Labor Hours",CJ217*$K217*(1+$M217)*$ES217,CJ217)</f>
        <v>0</v>
      </c>
      <c r="CY217" s="53">
        <f>IF($G217="Labor Hours",CK217*$K217*(1+$M217)*$ES217,CK217)</f>
        <v>0</v>
      </c>
      <c r="CZ217" s="53">
        <f>IF($G217="Labor Hours",CL217*$K217*(1+$M217)*$ES217,CL217)</f>
        <v>0</v>
      </c>
      <c r="DA217" s="53">
        <f>IF($G217="Labor Hours",CM217*$K217*(1+$M217)*$ES217,CM217)</f>
        <v>0</v>
      </c>
      <c r="DB217" s="53">
        <f>IF($G217="Labor Hours",CN217*$K217*(1+$M217)*$ES217,CN217)</f>
        <v>0</v>
      </c>
      <c r="DC217" s="53">
        <f>IF($G217="Labor Hours",CO217*$K217*(1+$M217)*$ES217,CO217)</f>
        <v>0</v>
      </c>
      <c r="DD217" s="53">
        <f>IF($G217="Labor Hours",CP217*$K217*(1+$M217)*$ES217,CP217)</f>
        <v>0</v>
      </c>
      <c r="DE217" s="10">
        <f t="shared" si="317"/>
        <v>0</v>
      </c>
      <c r="DF217" s="54">
        <f t="shared" si="318"/>
        <v>0</v>
      </c>
      <c r="DG217" s="10">
        <f t="shared" si="319"/>
        <v>0</v>
      </c>
      <c r="DH217" s="53" cm="1">
        <f t="array" aca="1" ref="DH217" ca="1">DE217*CELL("contents",$Q217)</f>
        <v>0</v>
      </c>
      <c r="DI217" s="53" cm="1">
        <f t="array" aca="1" ref="DI217" ca="1">DF217*CELL("contents",$Q217)</f>
        <v>0</v>
      </c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>
        <f t="shared" si="320"/>
        <v>0</v>
      </c>
      <c r="DW217" s="51">
        <f t="shared" si="321"/>
        <v>0</v>
      </c>
      <c r="DX217" s="53">
        <f>IF($G217="Labor Hours",DJ217*$K217*(1+$M217)*$ET217,DJ217)</f>
        <v>0</v>
      </c>
      <c r="DY217" s="53">
        <f>IF($G217="Labor Hours",DK217*$K217*(1+$M217)*$ET217,DK217)</f>
        <v>0</v>
      </c>
      <c r="DZ217" s="53">
        <f>IF($G217="Labor Hours",DL217*$K217*(1+$M217)*$ET217,DL217)</f>
        <v>0</v>
      </c>
      <c r="EA217" s="53">
        <f>IF($G217="Labor Hours",DM217*$K217*(1+$M217)*$ET217,DM217)</f>
        <v>0</v>
      </c>
      <c r="EB217" s="53">
        <f>IF($G217="Labor Hours",DN217*$K217*(1+$M217)*$ET217,DN217)</f>
        <v>0</v>
      </c>
      <c r="EC217" s="53">
        <f>IF($G217="Labor Hours",DO217*$K217*(1+$M217)*$ET217,DO217)</f>
        <v>0</v>
      </c>
      <c r="ED217" s="53">
        <f>IF($G217="Labor Hours",DP217*$K217*(1+$M217)*$ET217,DP217)</f>
        <v>0</v>
      </c>
      <c r="EE217" s="53">
        <f>IF($G217="Labor Hours",DQ217*$K217*(1+$M217)*$ET217,DQ217)</f>
        <v>0</v>
      </c>
      <c r="EF217" s="53">
        <f>IF($G217="Labor Hours",DR217*$K217*(1+$M217)*$ET217,DR217)</f>
        <v>0</v>
      </c>
      <c r="EG217" s="53">
        <f>IF($G217="Labor Hours",DS217*$K217*(1+$M217)*$ET217,DS217)</f>
        <v>0</v>
      </c>
      <c r="EH217" s="53">
        <f>IF($G217="Labor Hours",DT217*$K217*(1+$M217)*$ET217,DT217)</f>
        <v>0</v>
      </c>
      <c r="EI217" s="53">
        <f>IF($G217="Labor Hours",DU217*$K217*(1+$M217)*$ET217,DU217)</f>
        <v>0</v>
      </c>
      <c r="EJ217" s="10">
        <f t="shared" si="322"/>
        <v>0</v>
      </c>
      <c r="EK217" s="54">
        <f t="shared" si="323"/>
        <v>0</v>
      </c>
      <c r="EL217" s="10">
        <f t="shared" si="324"/>
        <v>0</v>
      </c>
      <c r="EM217" s="53" cm="1">
        <f t="array" aca="1" ref="EM217" ca="1">EJ217*CELL("contents",$Q217)</f>
        <v>0</v>
      </c>
      <c r="EN217" s="53" cm="1">
        <f t="array" aca="1" ref="EN217" ca="1">EK217*CELL("contents",$Q217)</f>
        <v>0</v>
      </c>
      <c r="EO217" s="11">
        <f t="shared" si="325"/>
        <v>10770</v>
      </c>
      <c r="EP217" s="2">
        <v>1</v>
      </c>
      <c r="EQ217" s="2">
        <f t="shared" ref="EQ217:ET217" si="336">EP217*1.0215</f>
        <v>1.0215000000000001</v>
      </c>
      <c r="ER217" s="2">
        <f t="shared" si="336"/>
        <v>1.0434622500000001</v>
      </c>
      <c r="ES217" s="2">
        <f t="shared" si="336"/>
        <v>1.0658966883750003</v>
      </c>
      <c r="ET217" s="2">
        <f t="shared" si="336"/>
        <v>1.0888134671750629</v>
      </c>
      <c r="EU217" s="53">
        <f>IF($G217="Labor Hours",$K217*$AG217*EQ217,0)</f>
        <v>0</v>
      </c>
      <c r="EV217" s="53">
        <f t="shared" si="327"/>
        <v>0</v>
      </c>
      <c r="EW217" s="69">
        <f>IF($G217="Labor Hours",$K217*$CQ217*ES217,0)</f>
        <v>0</v>
      </c>
      <c r="EX217" s="69">
        <f>IF($G217="Labor Hours",$K217*$DV217*ET217,0)</f>
        <v>0</v>
      </c>
      <c r="EY217" s="9">
        <f t="shared" si="329"/>
        <v>0</v>
      </c>
      <c r="EZ217" s="9">
        <f t="shared" si="304"/>
        <v>0</v>
      </c>
      <c r="FA217" s="9">
        <f t="shared" si="305"/>
        <v>0</v>
      </c>
      <c r="FB217" s="9">
        <f t="shared" si="306"/>
        <v>0</v>
      </c>
      <c r="FC217" t="s">
        <v>1541</v>
      </c>
    </row>
    <row r="218" spans="1:159" ht="25.5" x14ac:dyDescent="0.25">
      <c r="A218" s="2">
        <v>1.2</v>
      </c>
      <c r="B218" s="2" t="s">
        <v>608</v>
      </c>
      <c r="C218" s="4" t="s">
        <v>157</v>
      </c>
      <c r="D218" s="2" t="s">
        <v>609</v>
      </c>
      <c r="E218" s="33" t="s">
        <v>610</v>
      </c>
      <c r="F218" s="2"/>
      <c r="G218" s="4" t="s">
        <v>151</v>
      </c>
      <c r="H218" s="6" t="s">
        <v>163</v>
      </c>
      <c r="I218" s="4" t="s">
        <v>348</v>
      </c>
      <c r="J218" s="7" t="s">
        <v>154</v>
      </c>
      <c r="K218" s="75">
        <v>115</v>
      </c>
      <c r="L218" s="81">
        <v>115</v>
      </c>
      <c r="M218" s="56">
        <v>0</v>
      </c>
      <c r="N218" s="86">
        <v>0</v>
      </c>
      <c r="O218" s="6" t="s">
        <v>155</v>
      </c>
      <c r="P218" s="2" t="s">
        <v>352</v>
      </c>
      <c r="Q218" s="216">
        <f>VLOOKUP(P218,Contingencies!$A$2:$D$7,4,FALSE)</f>
        <v>0.2</v>
      </c>
      <c r="R218" s="53">
        <f t="shared" si="287"/>
        <v>939.7800000000002</v>
      </c>
      <c r="S218" s="67">
        <f t="shared" si="289"/>
        <v>0</v>
      </c>
      <c r="T218" s="4"/>
      <c r="U218" s="36"/>
      <c r="V218" s="36"/>
      <c r="W218" s="14"/>
      <c r="X218" s="40"/>
      <c r="Y218" s="40"/>
      <c r="Z218" s="40"/>
      <c r="AA218" s="8">
        <v>10</v>
      </c>
      <c r="AB218" s="8">
        <v>10</v>
      </c>
      <c r="AC218" s="4">
        <v>10</v>
      </c>
      <c r="AD218" s="4">
        <v>10</v>
      </c>
      <c r="AE218" s="2"/>
      <c r="AF218" s="39"/>
      <c r="AG218" s="2">
        <f>IF(G218="Labor Hours",SUM(U218:AF218),0)</f>
        <v>40</v>
      </c>
      <c r="AH218" s="51">
        <f t="shared" si="307"/>
        <v>0.26666666666666666</v>
      </c>
      <c r="AI218" s="53">
        <f>IF($G218="Labor Hours",U218*$K218*(1+$M218)*$EQ218,U218)</f>
        <v>0</v>
      </c>
      <c r="AJ218" s="53">
        <f>IF($G218="Labor Hours",V218*$K218*(1+$M218)*$EQ218,V218)</f>
        <v>0</v>
      </c>
      <c r="AK218" s="53">
        <f>IF($G218="Labor Hours",W218*$K218*(1+$M218)*$EQ218,W218)</f>
        <v>0</v>
      </c>
      <c r="AL218" s="53">
        <f>IF($G218="Labor Hours",X218*$K218*(1+$M218)*$EQ218,X218)</f>
        <v>0</v>
      </c>
      <c r="AM218" s="53">
        <f>IF($G218="Labor Hours",Y218*$K218*(1+$M218)*$EQ218,Y218)</f>
        <v>0</v>
      </c>
      <c r="AN218" s="53">
        <f>IF($G218="Labor Hours",Z218*$K218*(1+$M218)*$EQ218,Z218)</f>
        <v>0</v>
      </c>
      <c r="AO218" s="53">
        <f>IF($G218="Labor Hours",AA218*$K218*(1+$M218)*$EQ218,AA218)</f>
        <v>1174.7250000000001</v>
      </c>
      <c r="AP218" s="53">
        <f>IF($G218="Labor Hours",AB218*$K218*(1+$M218)*$EQ218,AB218)</f>
        <v>1174.7250000000001</v>
      </c>
      <c r="AQ218" s="53">
        <f>IF($G218="Labor Hours",AC218*$K218*(1+$M218)*$EQ218,AC218)</f>
        <v>1174.7250000000001</v>
      </c>
      <c r="AR218" s="53">
        <f>IF($G218="Labor Hours",AD218*$K218*(1+$M218)*$EQ218,AD218)</f>
        <v>1174.7250000000001</v>
      </c>
      <c r="AS218" s="53">
        <f>IF($G218="Labor Hours",AE218*$K218*(1+$M218)*$EQ218,AE218)</f>
        <v>0</v>
      </c>
      <c r="AT218" s="53">
        <f>IF($G218="Labor Hours",AF218*$K218*(1+$M218)*$EQ218,AF218)</f>
        <v>0</v>
      </c>
      <c r="AU218" s="10">
        <f t="shared" si="308"/>
        <v>4698.9000000000005</v>
      </c>
      <c r="AV218" s="54">
        <f>IF(G218="CapEx",0,AU218*N218)</f>
        <v>0</v>
      </c>
      <c r="AW218" s="10">
        <f t="shared" si="309"/>
        <v>4698.9000000000005</v>
      </c>
      <c r="AX218" s="53" cm="1">
        <f t="array" aca="1" ref="AX218" ca="1">AU218*CELL("contents",$Q218)</f>
        <v>939.7800000000002</v>
      </c>
      <c r="AY218" s="53" cm="1">
        <f t="array" aca="1" ref="AY218" ca="1">AV218*CELL("contents",$Q218)</f>
        <v>0</v>
      </c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>
        <f t="shared" si="310"/>
        <v>0</v>
      </c>
      <c r="BM218" s="51">
        <f t="shared" si="311"/>
        <v>0</v>
      </c>
      <c r="BN218" s="53">
        <f>IF($G218="Labor Hours",AZ218*$K218*(1+$M218)*$ER218,AZ218)</f>
        <v>0</v>
      </c>
      <c r="BO218" s="53">
        <f>IF($G218="Labor Hours",BA218*$K218*(1+$M218)*$ER218,BA218)</f>
        <v>0</v>
      </c>
      <c r="BP218" s="53">
        <f>IF($G218="Labor Hours",BB218*$K218*(1+$M218)*$ER218,BB218)</f>
        <v>0</v>
      </c>
      <c r="BQ218" s="53">
        <f>IF($G218="Labor Hours",BC218*$K218*(1+$M218)*$ER218,BC218)</f>
        <v>0</v>
      </c>
      <c r="BR218" s="53">
        <f>IF($G218="Labor Hours",BD218*$K218*(1+$M218)*$ER218,BD218)</f>
        <v>0</v>
      </c>
      <c r="BS218" s="53">
        <f>IF($G218="Labor Hours",BE218*$K218*(1+$M218)*$ER218,BE218)</f>
        <v>0</v>
      </c>
      <c r="BT218" s="53">
        <f>IF($G218="Labor Hours",BF218*$K218*(1+$M218)*$ER218,BF218)</f>
        <v>0</v>
      </c>
      <c r="BU218" s="53">
        <f>IF($G218="Labor Hours",BG218*$K218*(1+$M218)*$ER218,BG218)</f>
        <v>0</v>
      </c>
      <c r="BV218" s="53">
        <f>IF($G218="Labor Hours",BH218*$K218*(1+$M218)*$ER218,BH218)</f>
        <v>0</v>
      </c>
      <c r="BW218" s="53">
        <f>IF($G218="Labor Hours",BI218*$K218*(1+$M218)*$ER218,BI218)</f>
        <v>0</v>
      </c>
      <c r="BX218" s="53">
        <f>IF($G218="Labor Hours",BJ218*$K218*(1+$M218)*$ER218,BJ218)</f>
        <v>0</v>
      </c>
      <c r="BY218" s="53">
        <f>IF($G218="Labor Hours",BK218*$K218*(1+$M218)*$ER218,BK218)</f>
        <v>0</v>
      </c>
      <c r="BZ218" s="10">
        <f t="shared" si="312"/>
        <v>0</v>
      </c>
      <c r="CA218" s="54">
        <f t="shared" si="313"/>
        <v>0</v>
      </c>
      <c r="CB218" s="10">
        <f t="shared" si="314"/>
        <v>0</v>
      </c>
      <c r="CC218" s="53" cm="1">
        <f t="array" aca="1" ref="CC218" ca="1">BZ218*CELL("contents",$Q218)</f>
        <v>0</v>
      </c>
      <c r="CD218" s="53" cm="1">
        <f t="array" aca="1" ref="CD218" ca="1">CA218*CELL("contents",$Q218)</f>
        <v>0</v>
      </c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>
        <f t="shared" si="315"/>
        <v>0</v>
      </c>
      <c r="CR218" s="51">
        <f t="shared" si="316"/>
        <v>0</v>
      </c>
      <c r="CS218" s="53">
        <f>IF($G218="Labor Hours",CE218*$K218*(1+$M218)*$ES218,CE218)</f>
        <v>0</v>
      </c>
      <c r="CT218" s="53">
        <f>IF($G218="Labor Hours",CF218*$K218*(1+$M218)*$ES218,CF218)</f>
        <v>0</v>
      </c>
      <c r="CU218" s="53">
        <f>IF($G218="Labor Hours",CG218*$K218*(1+$M218)*$ES218,CG218)</f>
        <v>0</v>
      </c>
      <c r="CV218" s="53">
        <f>IF($G218="Labor Hours",CH218*$K218*(1+$M218)*$ES218,CH218)</f>
        <v>0</v>
      </c>
      <c r="CW218" s="53">
        <f>IF($G218="Labor Hours",CI218*$K218*(1+$M218)*$ES218,CI218)</f>
        <v>0</v>
      </c>
      <c r="CX218" s="53">
        <f>IF($G218="Labor Hours",CJ218*$K218*(1+$M218)*$ES218,CJ218)</f>
        <v>0</v>
      </c>
      <c r="CY218" s="53">
        <f>IF($G218="Labor Hours",CK218*$K218*(1+$M218)*$ES218,CK218)</f>
        <v>0</v>
      </c>
      <c r="CZ218" s="53">
        <f>IF($G218="Labor Hours",CL218*$K218*(1+$M218)*$ES218,CL218)</f>
        <v>0</v>
      </c>
      <c r="DA218" s="53">
        <f>IF($G218="Labor Hours",CM218*$K218*(1+$M218)*$ES218,CM218)</f>
        <v>0</v>
      </c>
      <c r="DB218" s="53">
        <f>IF($G218="Labor Hours",CN218*$K218*(1+$M218)*$ES218,CN218)</f>
        <v>0</v>
      </c>
      <c r="DC218" s="53">
        <f>IF($G218="Labor Hours",CO218*$K218*(1+$M218)*$ES218,CO218)</f>
        <v>0</v>
      </c>
      <c r="DD218" s="53">
        <f>IF($G218="Labor Hours",CP218*$K218*(1+$M218)*$ES218,CP218)</f>
        <v>0</v>
      </c>
      <c r="DE218" s="10">
        <f t="shared" si="317"/>
        <v>0</v>
      </c>
      <c r="DF218" s="54">
        <f t="shared" si="318"/>
        <v>0</v>
      </c>
      <c r="DG218" s="10">
        <f t="shared" si="319"/>
        <v>0</v>
      </c>
      <c r="DH218" s="53" cm="1">
        <f t="array" aca="1" ref="DH218" ca="1">DE218*CELL("contents",$Q218)</f>
        <v>0</v>
      </c>
      <c r="DI218" s="53" cm="1">
        <f t="array" aca="1" ref="DI218" ca="1">DF218*CELL("contents",$Q218)</f>
        <v>0</v>
      </c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>
        <f t="shared" si="320"/>
        <v>0</v>
      </c>
      <c r="DW218" s="51">
        <f t="shared" si="321"/>
        <v>0</v>
      </c>
      <c r="DX218" s="53">
        <f>IF($G218="Labor Hours",DJ218*$K218*(1+$M218)*$ET218,DJ218)</f>
        <v>0</v>
      </c>
      <c r="DY218" s="53">
        <f>IF($G218="Labor Hours",DK218*$K218*(1+$M218)*$ET218,DK218)</f>
        <v>0</v>
      </c>
      <c r="DZ218" s="53">
        <f>IF($G218="Labor Hours",DL218*$K218*(1+$M218)*$ET218,DL218)</f>
        <v>0</v>
      </c>
      <c r="EA218" s="53">
        <f>IF($G218="Labor Hours",DM218*$K218*(1+$M218)*$ET218,DM218)</f>
        <v>0</v>
      </c>
      <c r="EB218" s="53">
        <f>IF($G218="Labor Hours",DN218*$K218*(1+$M218)*$ET218,DN218)</f>
        <v>0</v>
      </c>
      <c r="EC218" s="53">
        <f>IF($G218="Labor Hours",DO218*$K218*(1+$M218)*$ET218,DO218)</f>
        <v>0</v>
      </c>
      <c r="ED218" s="53">
        <f>IF($G218="Labor Hours",DP218*$K218*(1+$M218)*$ET218,DP218)</f>
        <v>0</v>
      </c>
      <c r="EE218" s="53">
        <f>IF($G218="Labor Hours",DQ218*$K218*(1+$M218)*$ET218,DQ218)</f>
        <v>0</v>
      </c>
      <c r="EF218" s="53">
        <f>IF($G218="Labor Hours",DR218*$K218*(1+$M218)*$ET218,DR218)</f>
        <v>0</v>
      </c>
      <c r="EG218" s="53">
        <f>IF($G218="Labor Hours",DS218*$K218*(1+$M218)*$ET218,DS218)</f>
        <v>0</v>
      </c>
      <c r="EH218" s="53">
        <f>IF($G218="Labor Hours",DT218*$K218*(1+$M218)*$ET218,DT218)</f>
        <v>0</v>
      </c>
      <c r="EI218" s="53">
        <f>IF($G218="Labor Hours",DU218*$K218*(1+$M218)*$ET218,DU218)</f>
        <v>0</v>
      </c>
      <c r="EJ218" s="10">
        <f t="shared" si="322"/>
        <v>0</v>
      </c>
      <c r="EK218" s="54">
        <f t="shared" si="323"/>
        <v>0</v>
      </c>
      <c r="EL218" s="10">
        <f t="shared" si="324"/>
        <v>0</v>
      </c>
      <c r="EM218" s="53" cm="1">
        <f t="array" aca="1" ref="EM218" ca="1">EJ218*CELL("contents",$Q218)</f>
        <v>0</v>
      </c>
      <c r="EN218" s="53" cm="1">
        <f t="array" aca="1" ref="EN218" ca="1">EK218*CELL("contents",$Q218)</f>
        <v>0</v>
      </c>
      <c r="EO218" s="11">
        <f t="shared" si="325"/>
        <v>4698.9000000000005</v>
      </c>
      <c r="EP218" s="2">
        <v>1</v>
      </c>
      <c r="EQ218" s="2">
        <f t="shared" ref="EQ218:ET218" si="337">EP218*1.0215</f>
        <v>1.0215000000000001</v>
      </c>
      <c r="ER218" s="2">
        <f t="shared" si="337"/>
        <v>1.0434622500000001</v>
      </c>
      <c r="ES218" s="2">
        <f t="shared" si="337"/>
        <v>1.0658966883750003</v>
      </c>
      <c r="ET218" s="2">
        <f t="shared" si="337"/>
        <v>1.0888134671750629</v>
      </c>
      <c r="EU218" s="53">
        <f>IF($G218="Labor Hours",$K218*$AG218*EQ218,0)</f>
        <v>4698.9000000000005</v>
      </c>
      <c r="EV218" s="53">
        <f t="shared" si="327"/>
        <v>0</v>
      </c>
      <c r="EW218" s="69">
        <f>IF($G218="Labor Hours",$K218*$CQ218*ES218,0)</f>
        <v>0</v>
      </c>
      <c r="EX218" s="69">
        <f>IF($G218="Labor Hours",$K218*$DV218*ET218,0)</f>
        <v>0</v>
      </c>
      <c r="EY218" s="9">
        <f t="shared" si="329"/>
        <v>0</v>
      </c>
      <c r="EZ218" s="9">
        <f t="shared" si="304"/>
        <v>0</v>
      </c>
      <c r="FA218" s="9">
        <f t="shared" si="305"/>
        <v>0</v>
      </c>
      <c r="FB218" s="9">
        <f t="shared" si="306"/>
        <v>0</v>
      </c>
      <c r="FC218" t="s">
        <v>1541</v>
      </c>
    </row>
    <row r="219" spans="1:159" x14ac:dyDescent="0.25">
      <c r="A219" s="2">
        <v>1.2</v>
      </c>
      <c r="B219" s="2" t="s">
        <v>611</v>
      </c>
      <c r="C219" s="4" t="s">
        <v>157</v>
      </c>
      <c r="D219" s="2" t="s">
        <v>612</v>
      </c>
      <c r="E219" s="33" t="s">
        <v>613</v>
      </c>
      <c r="F219" s="2"/>
      <c r="G219" s="4" t="s">
        <v>151</v>
      </c>
      <c r="H219" s="6" t="s">
        <v>163</v>
      </c>
      <c r="I219" s="4" t="s">
        <v>348</v>
      </c>
      <c r="J219" s="7" t="s">
        <v>154</v>
      </c>
      <c r="K219" s="75">
        <v>115</v>
      </c>
      <c r="L219" s="81">
        <v>115</v>
      </c>
      <c r="M219" s="56">
        <v>0</v>
      </c>
      <c r="N219" s="86">
        <v>0</v>
      </c>
      <c r="O219" s="6" t="s">
        <v>155</v>
      </c>
      <c r="P219" s="2" t="s">
        <v>356</v>
      </c>
      <c r="Q219" s="216">
        <f>VLOOKUP(P219,Contingencies!$A$2:$D$7,4,FALSE)</f>
        <v>0.35</v>
      </c>
      <c r="R219" s="53">
        <f t="shared" si="287"/>
        <v>1007.9845335000001</v>
      </c>
      <c r="S219" s="67">
        <f t="shared" si="289"/>
        <v>0</v>
      </c>
      <c r="T219" s="4"/>
      <c r="U219" s="24"/>
      <c r="V219" s="24"/>
      <c r="W219" s="24"/>
      <c r="X219" s="41"/>
      <c r="Y219" s="41"/>
      <c r="Z219" s="41"/>
      <c r="AA219" s="41"/>
      <c r="AB219" s="41"/>
      <c r="AC219" s="38"/>
      <c r="AD219" s="2"/>
      <c r="AE219" s="2"/>
      <c r="AF219" s="39"/>
      <c r="AG219" s="2">
        <f>IF(G219="Labor Hours",SUM(U219:AF219),0)</f>
        <v>0</v>
      </c>
      <c r="AH219" s="51">
        <f t="shared" si="307"/>
        <v>0</v>
      </c>
      <c r="AI219" s="53">
        <f>IF($G219="Labor Hours",U219*$K219*(1+$M219)*$EQ219,U219)</f>
        <v>0</v>
      </c>
      <c r="AJ219" s="53">
        <f>IF($G219="Labor Hours",V219*$K219*(1+$M219)*$EQ219,V219)</f>
        <v>0</v>
      </c>
      <c r="AK219" s="53">
        <f>IF($G219="Labor Hours",W219*$K219*(1+$M219)*$EQ219,W219)</f>
        <v>0</v>
      </c>
      <c r="AL219" s="53">
        <f>IF($G219="Labor Hours",X219*$K219*(1+$M219)*$EQ219,X219)</f>
        <v>0</v>
      </c>
      <c r="AM219" s="53">
        <f>IF($G219="Labor Hours",Y219*$K219*(1+$M219)*$EQ219,Y219)</f>
        <v>0</v>
      </c>
      <c r="AN219" s="53">
        <f>IF($G219="Labor Hours",Z219*$K219*(1+$M219)*$EQ219,Z219)</f>
        <v>0</v>
      </c>
      <c r="AO219" s="53">
        <f>IF($G219="Labor Hours",AA219*$K219*(1+$M219)*$EQ219,AA219)</f>
        <v>0</v>
      </c>
      <c r="AP219" s="53">
        <f>IF($G219="Labor Hours",AB219*$K219*(1+$M219)*$EQ219,AB219)</f>
        <v>0</v>
      </c>
      <c r="AQ219" s="53">
        <f>IF($G219="Labor Hours",AC219*$K219*(1+$M219)*$EQ219,AC219)</f>
        <v>0</v>
      </c>
      <c r="AR219" s="53">
        <f>IF($G219="Labor Hours",AD219*$K219*(1+$M219)*$EQ219,AD219)</f>
        <v>0</v>
      </c>
      <c r="AS219" s="53">
        <f>IF($G219="Labor Hours",AE219*$K219*(1+$M219)*$EQ219,AE219)</f>
        <v>0</v>
      </c>
      <c r="AT219" s="53">
        <f>IF($G219="Labor Hours",AF219*$K219*(1+$M219)*$EQ219,AF219)</f>
        <v>0</v>
      </c>
      <c r="AU219" s="10">
        <f t="shared" si="308"/>
        <v>0</v>
      </c>
      <c r="AV219" s="54">
        <f>IF(G219="CapEx",0,AU219*N219)</f>
        <v>0</v>
      </c>
      <c r="AW219" s="10">
        <f t="shared" si="309"/>
        <v>0</v>
      </c>
      <c r="AX219" s="53" cm="1">
        <f t="array" aca="1" ref="AX219" ca="1">AU219*CELL("contents",$Q219)</f>
        <v>0</v>
      </c>
      <c r="AY219" s="53" cm="1">
        <f t="array" aca="1" ref="AY219" ca="1">AV219*CELL("contents",$Q219)</f>
        <v>0</v>
      </c>
      <c r="AZ219" s="2"/>
      <c r="BA219" s="2"/>
      <c r="BB219" s="2"/>
      <c r="BC219" s="2"/>
      <c r="BD219" s="2"/>
      <c r="BE219" s="4">
        <v>12</v>
      </c>
      <c r="BF219" s="4">
        <v>12</v>
      </c>
      <c r="BG219" s="2"/>
      <c r="BH219" s="2"/>
      <c r="BI219" s="2"/>
      <c r="BJ219" s="2"/>
      <c r="BK219" s="2"/>
      <c r="BL219" s="2">
        <f t="shared" si="310"/>
        <v>24</v>
      </c>
      <c r="BM219" s="51">
        <f t="shared" si="311"/>
        <v>0.16</v>
      </c>
      <c r="BN219" s="53">
        <f>IF($G219="Labor Hours",AZ219*$K219*(1+$M219)*$ER219,AZ219)</f>
        <v>0</v>
      </c>
      <c r="BO219" s="53">
        <f>IF($G219="Labor Hours",BA219*$K219*(1+$M219)*$ER219,BA219)</f>
        <v>0</v>
      </c>
      <c r="BP219" s="53">
        <f>IF($G219="Labor Hours",BB219*$K219*(1+$M219)*$ER219,BB219)</f>
        <v>0</v>
      </c>
      <c r="BQ219" s="53">
        <f>IF($G219="Labor Hours",BC219*$K219*(1+$M219)*$ER219,BC219)</f>
        <v>0</v>
      </c>
      <c r="BR219" s="53">
        <f>IF($G219="Labor Hours",BD219*$K219*(1+$M219)*$ER219,BD219)</f>
        <v>0</v>
      </c>
      <c r="BS219" s="53">
        <f>IF($G219="Labor Hours",BE219*$K219*(1+$M219)*$ER219,BE219)</f>
        <v>1439.9779050000002</v>
      </c>
      <c r="BT219" s="53">
        <f>IF($G219="Labor Hours",BF219*$K219*(1+$M219)*$ER219,BF219)</f>
        <v>1439.9779050000002</v>
      </c>
      <c r="BU219" s="53">
        <f>IF($G219="Labor Hours",BG219*$K219*(1+$M219)*$ER219,BG219)</f>
        <v>0</v>
      </c>
      <c r="BV219" s="53">
        <f>IF($G219="Labor Hours",BH219*$K219*(1+$M219)*$ER219,BH219)</f>
        <v>0</v>
      </c>
      <c r="BW219" s="53">
        <f>IF($G219="Labor Hours",BI219*$K219*(1+$M219)*$ER219,BI219)</f>
        <v>0</v>
      </c>
      <c r="BX219" s="53">
        <f>IF($G219="Labor Hours",BJ219*$K219*(1+$M219)*$ER219,BJ219)</f>
        <v>0</v>
      </c>
      <c r="BY219" s="53">
        <f>IF($G219="Labor Hours",BK219*$K219*(1+$M219)*$ER219,BK219)</f>
        <v>0</v>
      </c>
      <c r="BZ219" s="10">
        <f t="shared" si="312"/>
        <v>2879.9558100000004</v>
      </c>
      <c r="CA219" s="54">
        <f t="shared" si="313"/>
        <v>0</v>
      </c>
      <c r="CB219" s="10">
        <f t="shared" si="314"/>
        <v>2879.9558100000004</v>
      </c>
      <c r="CC219" s="53" cm="1">
        <f t="array" aca="1" ref="CC219" ca="1">BZ219*CELL("contents",$Q219)</f>
        <v>1007.9845335000001</v>
      </c>
      <c r="CD219" s="53" cm="1">
        <f t="array" aca="1" ref="CD219" ca="1">CA219*CELL("contents",$Q219)</f>
        <v>0</v>
      </c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>
        <f t="shared" si="315"/>
        <v>0</v>
      </c>
      <c r="CR219" s="51">
        <f t="shared" si="316"/>
        <v>0</v>
      </c>
      <c r="CS219" s="53">
        <f>IF($G219="Labor Hours",CE219*$K219*(1+$M219)*$ES219,CE219)</f>
        <v>0</v>
      </c>
      <c r="CT219" s="53">
        <f>IF($G219="Labor Hours",CF219*$K219*(1+$M219)*$ES219,CF219)</f>
        <v>0</v>
      </c>
      <c r="CU219" s="53">
        <f>IF($G219="Labor Hours",CG219*$K219*(1+$M219)*$ES219,CG219)</f>
        <v>0</v>
      </c>
      <c r="CV219" s="53">
        <f>IF($G219="Labor Hours",CH219*$K219*(1+$M219)*$ES219,CH219)</f>
        <v>0</v>
      </c>
      <c r="CW219" s="53">
        <f>IF($G219="Labor Hours",CI219*$K219*(1+$M219)*$ES219,CI219)</f>
        <v>0</v>
      </c>
      <c r="CX219" s="53">
        <f>IF($G219="Labor Hours",CJ219*$K219*(1+$M219)*$ES219,CJ219)</f>
        <v>0</v>
      </c>
      <c r="CY219" s="53">
        <f>IF($G219="Labor Hours",CK219*$K219*(1+$M219)*$ES219,CK219)</f>
        <v>0</v>
      </c>
      <c r="CZ219" s="53">
        <f>IF($G219="Labor Hours",CL219*$K219*(1+$M219)*$ES219,CL219)</f>
        <v>0</v>
      </c>
      <c r="DA219" s="53">
        <f>IF($G219="Labor Hours",CM219*$K219*(1+$M219)*$ES219,CM219)</f>
        <v>0</v>
      </c>
      <c r="DB219" s="53">
        <f>IF($G219="Labor Hours",CN219*$K219*(1+$M219)*$ES219,CN219)</f>
        <v>0</v>
      </c>
      <c r="DC219" s="53">
        <f>IF($G219="Labor Hours",CO219*$K219*(1+$M219)*$ES219,CO219)</f>
        <v>0</v>
      </c>
      <c r="DD219" s="53">
        <f>IF($G219="Labor Hours",CP219*$K219*(1+$M219)*$ES219,CP219)</f>
        <v>0</v>
      </c>
      <c r="DE219" s="10">
        <f t="shared" si="317"/>
        <v>0</v>
      </c>
      <c r="DF219" s="54">
        <f t="shared" si="318"/>
        <v>0</v>
      </c>
      <c r="DG219" s="10">
        <f t="shared" si="319"/>
        <v>0</v>
      </c>
      <c r="DH219" s="53" cm="1">
        <f t="array" aca="1" ref="DH219" ca="1">DE219*CELL("contents",$Q219)</f>
        <v>0</v>
      </c>
      <c r="DI219" s="53" cm="1">
        <f t="array" aca="1" ref="DI219" ca="1">DF219*CELL("contents",$Q219)</f>
        <v>0</v>
      </c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>
        <f t="shared" si="320"/>
        <v>0</v>
      </c>
      <c r="DW219" s="51">
        <f t="shared" si="321"/>
        <v>0</v>
      </c>
      <c r="DX219" s="53">
        <f>IF($G219="Labor Hours",DJ219*$K219*(1+$M219)*$ET219,DJ219)</f>
        <v>0</v>
      </c>
      <c r="DY219" s="53">
        <f>IF($G219="Labor Hours",DK219*$K219*(1+$M219)*$ET219,DK219)</f>
        <v>0</v>
      </c>
      <c r="DZ219" s="53">
        <f>IF($G219="Labor Hours",DL219*$K219*(1+$M219)*$ET219,DL219)</f>
        <v>0</v>
      </c>
      <c r="EA219" s="53">
        <f>IF($G219="Labor Hours",DM219*$K219*(1+$M219)*$ET219,DM219)</f>
        <v>0</v>
      </c>
      <c r="EB219" s="53">
        <f>IF($G219="Labor Hours",DN219*$K219*(1+$M219)*$ET219,DN219)</f>
        <v>0</v>
      </c>
      <c r="EC219" s="53">
        <f>IF($G219="Labor Hours",DO219*$K219*(1+$M219)*$ET219,DO219)</f>
        <v>0</v>
      </c>
      <c r="ED219" s="53">
        <f>IF($G219="Labor Hours",DP219*$K219*(1+$M219)*$ET219,DP219)</f>
        <v>0</v>
      </c>
      <c r="EE219" s="53">
        <f>IF($G219="Labor Hours",DQ219*$K219*(1+$M219)*$ET219,DQ219)</f>
        <v>0</v>
      </c>
      <c r="EF219" s="53">
        <f>IF($G219="Labor Hours",DR219*$K219*(1+$M219)*$ET219,DR219)</f>
        <v>0</v>
      </c>
      <c r="EG219" s="53">
        <f>IF($G219="Labor Hours",DS219*$K219*(1+$M219)*$ET219,DS219)</f>
        <v>0</v>
      </c>
      <c r="EH219" s="53">
        <f>IF($G219="Labor Hours",DT219*$K219*(1+$M219)*$ET219,DT219)</f>
        <v>0</v>
      </c>
      <c r="EI219" s="53">
        <f>IF($G219="Labor Hours",DU219*$K219*(1+$M219)*$ET219,DU219)</f>
        <v>0</v>
      </c>
      <c r="EJ219" s="10">
        <f t="shared" si="322"/>
        <v>0</v>
      </c>
      <c r="EK219" s="54">
        <f t="shared" si="323"/>
        <v>0</v>
      </c>
      <c r="EL219" s="10">
        <f t="shared" si="324"/>
        <v>0</v>
      </c>
      <c r="EM219" s="53" cm="1">
        <f t="array" aca="1" ref="EM219" ca="1">EJ219*CELL("contents",$Q219)</f>
        <v>0</v>
      </c>
      <c r="EN219" s="53" cm="1">
        <f t="array" aca="1" ref="EN219" ca="1">EK219*CELL("contents",$Q219)</f>
        <v>0</v>
      </c>
      <c r="EO219" s="11">
        <f t="shared" si="325"/>
        <v>2879.9558100000004</v>
      </c>
      <c r="EP219" s="2">
        <v>1</v>
      </c>
      <c r="EQ219" s="2">
        <f t="shared" ref="EQ219:ET219" si="338">EP219*1.0215</f>
        <v>1.0215000000000001</v>
      </c>
      <c r="ER219" s="2">
        <f t="shared" si="338"/>
        <v>1.0434622500000001</v>
      </c>
      <c r="ES219" s="2">
        <f t="shared" si="338"/>
        <v>1.0658966883750003</v>
      </c>
      <c r="ET219" s="2">
        <f t="shared" si="338"/>
        <v>1.0888134671750629</v>
      </c>
      <c r="EU219" s="53">
        <f>IF($G219="Labor Hours",$K219*$AG219*EQ219,0)</f>
        <v>0</v>
      </c>
      <c r="EV219" s="53">
        <f t="shared" si="327"/>
        <v>2879.9558100000004</v>
      </c>
      <c r="EW219" s="69">
        <f>IF($G219="Labor Hours",$K219*$CQ219*ES219,0)</f>
        <v>0</v>
      </c>
      <c r="EX219" s="69">
        <f>IF($G219="Labor Hours",$K219*$DV219*ET219,0)</f>
        <v>0</v>
      </c>
      <c r="EY219" s="9">
        <f t="shared" si="329"/>
        <v>0</v>
      </c>
      <c r="EZ219" s="9">
        <f t="shared" si="304"/>
        <v>0</v>
      </c>
      <c r="FA219" s="9">
        <f t="shared" si="305"/>
        <v>0</v>
      </c>
      <c r="FB219" s="9">
        <f t="shared" si="306"/>
        <v>0</v>
      </c>
      <c r="FC219" t="s">
        <v>1541</v>
      </c>
    </row>
    <row r="220" spans="1:159" x14ac:dyDescent="0.25">
      <c r="A220" s="2">
        <v>1.2</v>
      </c>
      <c r="B220" s="2" t="s">
        <v>611</v>
      </c>
      <c r="C220" s="4" t="s">
        <v>157</v>
      </c>
      <c r="D220" s="2" t="s">
        <v>612</v>
      </c>
      <c r="E220" s="33" t="s">
        <v>613</v>
      </c>
      <c r="F220" s="2"/>
      <c r="G220" s="4" t="s">
        <v>347</v>
      </c>
      <c r="H220" s="6" t="s">
        <v>347</v>
      </c>
      <c r="I220" s="4"/>
      <c r="J220" s="4" t="s">
        <v>154</v>
      </c>
      <c r="K220" s="75"/>
      <c r="L220" s="83">
        <v>1</v>
      </c>
      <c r="M220" s="57">
        <v>0</v>
      </c>
      <c r="N220" s="86">
        <v>0.53</v>
      </c>
      <c r="O220" s="6" t="s">
        <v>155</v>
      </c>
      <c r="P220" s="2" t="s">
        <v>356</v>
      </c>
      <c r="Q220" s="216">
        <f>VLOOKUP(P220,Contingencies!$A$2:$D$7,4,FALSE)</f>
        <v>0.35</v>
      </c>
      <c r="R220" s="53">
        <f t="shared" si="287"/>
        <v>1750</v>
      </c>
      <c r="S220" s="67">
        <f t="shared" si="289"/>
        <v>0</v>
      </c>
      <c r="T220" s="4"/>
      <c r="U220" s="24"/>
      <c r="V220" s="24"/>
      <c r="W220" s="24"/>
      <c r="X220" s="41"/>
      <c r="Y220" s="41"/>
      <c r="Z220" s="41"/>
      <c r="AA220" s="41"/>
      <c r="AB220" s="41"/>
      <c r="AC220" s="38"/>
      <c r="AD220" s="2"/>
      <c r="AE220" s="2"/>
      <c r="AF220" s="39"/>
      <c r="AG220" s="2">
        <f>IF(G220="Labor Hours",SUM(U220:AF220),0)</f>
        <v>0</v>
      </c>
      <c r="AH220" s="51">
        <f t="shared" si="307"/>
        <v>0</v>
      </c>
      <c r="AI220" s="53">
        <f>IF($G220="Labor Hours",U220*$K220*(1+$M220)*$EQ220,U220)</f>
        <v>0</v>
      </c>
      <c r="AJ220" s="53">
        <f>IF($G220="Labor Hours",V220*$K220*(1+$M220)*$EQ220,V220)</f>
        <v>0</v>
      </c>
      <c r="AK220" s="53">
        <f>IF($G220="Labor Hours",W220*$K220*(1+$M220)*$EQ220,W220)</f>
        <v>0</v>
      </c>
      <c r="AL220" s="53">
        <f>IF($G220="Labor Hours",X220*$K220*(1+$M220)*$EQ220,X220)</f>
        <v>0</v>
      </c>
      <c r="AM220" s="53">
        <f>IF($G220="Labor Hours",Y220*$K220*(1+$M220)*$EQ220,Y220)</f>
        <v>0</v>
      </c>
      <c r="AN220" s="53">
        <f>IF($G220="Labor Hours",Z220*$K220*(1+$M220)*$EQ220,Z220)</f>
        <v>0</v>
      </c>
      <c r="AO220" s="53">
        <f>IF($G220="Labor Hours",AA220*$K220*(1+$M220)*$EQ220,AA220)</f>
        <v>0</v>
      </c>
      <c r="AP220" s="53">
        <f>IF($G220="Labor Hours",AB220*$K220*(1+$M220)*$EQ220,AB220)</f>
        <v>0</v>
      </c>
      <c r="AQ220" s="53">
        <f>IF($G220="Labor Hours",AC220*$K220*(1+$M220)*$EQ220,AC220)</f>
        <v>0</v>
      </c>
      <c r="AR220" s="53">
        <f>IF($G220="Labor Hours",AD220*$K220*(1+$M220)*$EQ220,AD220)</f>
        <v>0</v>
      </c>
      <c r="AS220" s="53">
        <f>IF($G220="Labor Hours",AE220*$K220*(1+$M220)*$EQ220,AE220)</f>
        <v>0</v>
      </c>
      <c r="AT220" s="53">
        <f>IF($G220="Labor Hours",AF220*$K220*(1+$M220)*$EQ220,AF220)</f>
        <v>0</v>
      </c>
      <c r="AU220" s="10">
        <f t="shared" si="308"/>
        <v>0</v>
      </c>
      <c r="AV220" s="54">
        <f>IF(G220="CapEx",0,AU220*N220)</f>
        <v>0</v>
      </c>
      <c r="AW220" s="10">
        <f t="shared" si="309"/>
        <v>0</v>
      </c>
      <c r="AX220" s="53" cm="1">
        <f t="array" aca="1" ref="AX220" ca="1">AU220*CELL("contents",$Q220)</f>
        <v>0</v>
      </c>
      <c r="AY220" s="53" cm="1">
        <f t="array" aca="1" ref="AY220" ca="1">AV220*CELL("contents",$Q220)</f>
        <v>0</v>
      </c>
      <c r="AZ220" s="2"/>
      <c r="BA220" s="2"/>
      <c r="BB220" s="2"/>
      <c r="BC220" s="2"/>
      <c r="BD220" s="2"/>
      <c r="BE220" s="4">
        <v>2500</v>
      </c>
      <c r="BF220" s="4">
        <v>2500</v>
      </c>
      <c r="BG220" s="2"/>
      <c r="BH220" s="2"/>
      <c r="BI220" s="2"/>
      <c r="BJ220" s="2"/>
      <c r="BK220" s="2"/>
      <c r="BL220" s="2">
        <f t="shared" si="310"/>
        <v>0</v>
      </c>
      <c r="BM220" s="51">
        <f t="shared" si="311"/>
        <v>0</v>
      </c>
      <c r="BN220" s="53">
        <f>IF($G220="Labor Hours",AZ220*$K220*(1+$M220)*$ER220,AZ220)</f>
        <v>0</v>
      </c>
      <c r="BO220" s="53">
        <f>IF($G220="Labor Hours",BA220*$K220*(1+$M220)*$ER220,BA220)</f>
        <v>0</v>
      </c>
      <c r="BP220" s="53">
        <f>IF($G220="Labor Hours",BB220*$K220*(1+$M220)*$ER220,BB220)</f>
        <v>0</v>
      </c>
      <c r="BQ220" s="53">
        <f>IF($G220="Labor Hours",BC220*$K220*(1+$M220)*$ER220,BC220)</f>
        <v>0</v>
      </c>
      <c r="BR220" s="53">
        <f>IF($G220="Labor Hours",BD220*$K220*(1+$M220)*$ER220,BD220)</f>
        <v>0</v>
      </c>
      <c r="BS220" s="53">
        <f>IF($G220="Labor Hours",BE220*$K220*(1+$M220)*$ER220,BE220)</f>
        <v>2500</v>
      </c>
      <c r="BT220" s="53">
        <f>IF($G220="Labor Hours",BF220*$K220*(1+$M220)*$ER220,BF220)</f>
        <v>2500</v>
      </c>
      <c r="BU220" s="53">
        <f>IF($G220="Labor Hours",BG220*$K220*(1+$M220)*$ER220,BG220)</f>
        <v>0</v>
      </c>
      <c r="BV220" s="53">
        <f>IF($G220="Labor Hours",BH220*$K220*(1+$M220)*$ER220,BH220)</f>
        <v>0</v>
      </c>
      <c r="BW220" s="53">
        <f>IF($G220="Labor Hours",BI220*$K220*(1+$M220)*$ER220,BI220)</f>
        <v>0</v>
      </c>
      <c r="BX220" s="53">
        <f>IF($G220="Labor Hours",BJ220*$K220*(1+$M220)*$ER220,BJ220)</f>
        <v>0</v>
      </c>
      <c r="BY220" s="53">
        <f>IF($G220="Labor Hours",BK220*$K220*(1+$M220)*$ER220,BK220)</f>
        <v>0</v>
      </c>
      <c r="BZ220" s="10">
        <f t="shared" si="312"/>
        <v>5000</v>
      </c>
      <c r="CA220" s="54">
        <f t="shared" si="313"/>
        <v>0</v>
      </c>
      <c r="CB220" s="10">
        <f t="shared" si="314"/>
        <v>5000</v>
      </c>
      <c r="CC220" s="53" cm="1">
        <f t="array" aca="1" ref="CC220" ca="1">BZ220*CELL("contents",$Q220)</f>
        <v>1750</v>
      </c>
      <c r="CD220" s="53" cm="1">
        <f t="array" aca="1" ref="CD220" ca="1">CA220*CELL("contents",$Q220)</f>
        <v>0</v>
      </c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>
        <f t="shared" si="315"/>
        <v>0</v>
      </c>
      <c r="CR220" s="51">
        <f t="shared" si="316"/>
        <v>0</v>
      </c>
      <c r="CS220" s="53">
        <f>IF($G220="Labor Hours",CE220*$K220*(1+$M220)*$ES220,CE220)</f>
        <v>0</v>
      </c>
      <c r="CT220" s="53">
        <f>IF($G220="Labor Hours",CF220*$K220*(1+$M220)*$ES220,CF220)</f>
        <v>0</v>
      </c>
      <c r="CU220" s="53">
        <f>IF($G220="Labor Hours",CG220*$K220*(1+$M220)*$ES220,CG220)</f>
        <v>0</v>
      </c>
      <c r="CV220" s="53">
        <f>IF($G220="Labor Hours",CH220*$K220*(1+$M220)*$ES220,CH220)</f>
        <v>0</v>
      </c>
      <c r="CW220" s="53">
        <f>IF($G220="Labor Hours",CI220*$K220*(1+$M220)*$ES220,CI220)</f>
        <v>0</v>
      </c>
      <c r="CX220" s="53">
        <f>IF($G220="Labor Hours",CJ220*$K220*(1+$M220)*$ES220,CJ220)</f>
        <v>0</v>
      </c>
      <c r="CY220" s="53">
        <f>IF($G220="Labor Hours",CK220*$K220*(1+$M220)*$ES220,CK220)</f>
        <v>0</v>
      </c>
      <c r="CZ220" s="53">
        <f>IF($G220="Labor Hours",CL220*$K220*(1+$M220)*$ES220,CL220)</f>
        <v>0</v>
      </c>
      <c r="DA220" s="53">
        <f>IF($G220="Labor Hours",CM220*$K220*(1+$M220)*$ES220,CM220)</f>
        <v>0</v>
      </c>
      <c r="DB220" s="53">
        <f>IF($G220="Labor Hours",CN220*$K220*(1+$M220)*$ES220,CN220)</f>
        <v>0</v>
      </c>
      <c r="DC220" s="53">
        <f>IF($G220="Labor Hours",CO220*$K220*(1+$M220)*$ES220,CO220)</f>
        <v>0</v>
      </c>
      <c r="DD220" s="53">
        <f>IF($G220="Labor Hours",CP220*$K220*(1+$M220)*$ES220,CP220)</f>
        <v>0</v>
      </c>
      <c r="DE220" s="10">
        <f t="shared" si="317"/>
        <v>0</v>
      </c>
      <c r="DF220" s="54">
        <f t="shared" si="318"/>
        <v>0</v>
      </c>
      <c r="DG220" s="10">
        <f t="shared" si="319"/>
        <v>0</v>
      </c>
      <c r="DH220" s="53" cm="1">
        <f t="array" aca="1" ref="DH220" ca="1">DE220*CELL("contents",$Q220)</f>
        <v>0</v>
      </c>
      <c r="DI220" s="53" cm="1">
        <f t="array" aca="1" ref="DI220" ca="1">DF220*CELL("contents",$Q220)</f>
        <v>0</v>
      </c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>
        <f t="shared" si="320"/>
        <v>0</v>
      </c>
      <c r="DW220" s="51">
        <f t="shared" si="321"/>
        <v>0</v>
      </c>
      <c r="DX220" s="53">
        <f>IF($G220="Labor Hours",DJ220*$K220*(1+$M220)*$ET220,DJ220)</f>
        <v>0</v>
      </c>
      <c r="DY220" s="53">
        <f>IF($G220="Labor Hours",DK220*$K220*(1+$M220)*$ET220,DK220)</f>
        <v>0</v>
      </c>
      <c r="DZ220" s="53">
        <f>IF($G220="Labor Hours",DL220*$K220*(1+$M220)*$ET220,DL220)</f>
        <v>0</v>
      </c>
      <c r="EA220" s="53">
        <f>IF($G220="Labor Hours",DM220*$K220*(1+$M220)*$ET220,DM220)</f>
        <v>0</v>
      </c>
      <c r="EB220" s="53">
        <f>IF($G220="Labor Hours",DN220*$K220*(1+$M220)*$ET220,DN220)</f>
        <v>0</v>
      </c>
      <c r="EC220" s="53">
        <f>IF($G220="Labor Hours",DO220*$K220*(1+$M220)*$ET220,DO220)</f>
        <v>0</v>
      </c>
      <c r="ED220" s="53">
        <f>IF($G220="Labor Hours",DP220*$K220*(1+$M220)*$ET220,DP220)</f>
        <v>0</v>
      </c>
      <c r="EE220" s="53">
        <f>IF($G220="Labor Hours",DQ220*$K220*(1+$M220)*$ET220,DQ220)</f>
        <v>0</v>
      </c>
      <c r="EF220" s="53">
        <f>IF($G220="Labor Hours",DR220*$K220*(1+$M220)*$ET220,DR220)</f>
        <v>0</v>
      </c>
      <c r="EG220" s="53">
        <f>IF($G220="Labor Hours",DS220*$K220*(1+$M220)*$ET220,DS220)</f>
        <v>0</v>
      </c>
      <c r="EH220" s="53">
        <f>IF($G220="Labor Hours",DT220*$K220*(1+$M220)*$ET220,DT220)</f>
        <v>0</v>
      </c>
      <c r="EI220" s="53">
        <f>IF($G220="Labor Hours",DU220*$K220*(1+$M220)*$ET220,DU220)</f>
        <v>0</v>
      </c>
      <c r="EJ220" s="10">
        <f t="shared" si="322"/>
        <v>0</v>
      </c>
      <c r="EK220" s="54">
        <f t="shared" si="323"/>
        <v>0</v>
      </c>
      <c r="EL220" s="10">
        <f t="shared" si="324"/>
        <v>0</v>
      </c>
      <c r="EM220" s="53" cm="1">
        <f t="array" aca="1" ref="EM220" ca="1">EJ220*CELL("contents",$Q220)</f>
        <v>0</v>
      </c>
      <c r="EN220" s="53" cm="1">
        <f t="array" aca="1" ref="EN220" ca="1">EK220*CELL("contents",$Q220)</f>
        <v>0</v>
      </c>
      <c r="EO220" s="11">
        <f t="shared" si="325"/>
        <v>5000</v>
      </c>
      <c r="EP220" s="2">
        <v>1</v>
      </c>
      <c r="EQ220" s="2">
        <f t="shared" ref="EQ220:ET220" si="339">EP220*1.0215</f>
        <v>1.0215000000000001</v>
      </c>
      <c r="ER220" s="2">
        <f t="shared" si="339"/>
        <v>1.0434622500000001</v>
      </c>
      <c r="ES220" s="2">
        <f t="shared" si="339"/>
        <v>1.0658966883750003</v>
      </c>
      <c r="ET220" s="2">
        <f t="shared" si="339"/>
        <v>1.0888134671750629</v>
      </c>
      <c r="EU220" s="53">
        <f>IF($G220="Labor Hours",$K220*$AG220*EQ220,0)</f>
        <v>0</v>
      </c>
      <c r="EV220" s="53">
        <f t="shared" si="327"/>
        <v>0</v>
      </c>
      <c r="EW220" s="69">
        <f>IF($G220="Labor Hours",$K220*$CQ220*ES220,0)</f>
        <v>0</v>
      </c>
      <c r="EX220" s="69">
        <f>IF($G220="Labor Hours",$K220*$DV220*ET220,0)</f>
        <v>0</v>
      </c>
      <c r="EY220" s="9">
        <f t="shared" si="329"/>
        <v>0</v>
      </c>
      <c r="EZ220" s="9">
        <f t="shared" si="304"/>
        <v>0</v>
      </c>
      <c r="FA220" s="9">
        <f t="shared" si="305"/>
        <v>0</v>
      </c>
      <c r="FB220" s="9">
        <f t="shared" si="306"/>
        <v>0</v>
      </c>
      <c r="FC220" t="s">
        <v>1541</v>
      </c>
    </row>
    <row r="221" spans="1:159" x14ac:dyDescent="0.25">
      <c r="A221" s="2">
        <v>1.2</v>
      </c>
      <c r="B221" s="2" t="s">
        <v>614</v>
      </c>
      <c r="C221" s="4" t="s">
        <v>157</v>
      </c>
      <c r="D221" s="2" t="s">
        <v>615</v>
      </c>
      <c r="E221" s="33" t="s">
        <v>616</v>
      </c>
      <c r="F221" s="2"/>
      <c r="G221" s="4" t="s">
        <v>151</v>
      </c>
      <c r="H221" s="6" t="s">
        <v>163</v>
      </c>
      <c r="I221" s="4" t="s">
        <v>348</v>
      </c>
      <c r="J221" s="7" t="s">
        <v>154</v>
      </c>
      <c r="K221" s="75">
        <v>115</v>
      </c>
      <c r="L221" s="82">
        <v>115</v>
      </c>
      <c r="M221" s="57">
        <v>0</v>
      </c>
      <c r="N221" s="86">
        <v>0</v>
      </c>
      <c r="O221" s="6" t="s">
        <v>155</v>
      </c>
      <c r="P221" s="2" t="s">
        <v>356</v>
      </c>
      <c r="Q221" s="216">
        <f>VLOOKUP(P221,Contingencies!$A$2:$D$7,4,FALSE)</f>
        <v>0.35</v>
      </c>
      <c r="R221" s="53">
        <f t="shared" si="287"/>
        <v>1029.6562009702502</v>
      </c>
      <c r="S221" s="67">
        <f t="shared" si="289"/>
        <v>0</v>
      </c>
      <c r="T221" s="4"/>
      <c r="U221" s="24"/>
      <c r="V221" s="24"/>
      <c r="W221" s="24"/>
      <c r="X221" s="41"/>
      <c r="Y221" s="41"/>
      <c r="Z221" s="41"/>
      <c r="AA221" s="41"/>
      <c r="AB221" s="41"/>
      <c r="AC221" s="38"/>
      <c r="AD221" s="2"/>
      <c r="AE221" s="2"/>
      <c r="AF221" s="39"/>
      <c r="AG221" s="2">
        <f>IF(G221="Labor Hours",SUM(U221:AF221),0)</f>
        <v>0</v>
      </c>
      <c r="AH221" s="51">
        <f t="shared" si="307"/>
        <v>0</v>
      </c>
      <c r="AI221" s="53">
        <f>IF($G221="Labor Hours",U221*$K221*(1+$M221)*$EQ221,U221)</f>
        <v>0</v>
      </c>
      <c r="AJ221" s="53">
        <f>IF($G221="Labor Hours",V221*$K221*(1+$M221)*$EQ221,V221)</f>
        <v>0</v>
      </c>
      <c r="AK221" s="53">
        <f>IF($G221="Labor Hours",W221*$K221*(1+$M221)*$EQ221,W221)</f>
        <v>0</v>
      </c>
      <c r="AL221" s="53">
        <f>IF($G221="Labor Hours",X221*$K221*(1+$M221)*$EQ221,X221)</f>
        <v>0</v>
      </c>
      <c r="AM221" s="53">
        <f>IF($G221="Labor Hours",Y221*$K221*(1+$M221)*$EQ221,Y221)</f>
        <v>0</v>
      </c>
      <c r="AN221" s="53">
        <f>IF($G221="Labor Hours",Z221*$K221*(1+$M221)*$EQ221,Z221)</f>
        <v>0</v>
      </c>
      <c r="AO221" s="53">
        <f>IF($G221="Labor Hours",AA221*$K221*(1+$M221)*$EQ221,AA221)</f>
        <v>0</v>
      </c>
      <c r="AP221" s="53">
        <f>IF($G221="Labor Hours",AB221*$K221*(1+$M221)*$EQ221,AB221)</f>
        <v>0</v>
      </c>
      <c r="AQ221" s="53">
        <f>IF($G221="Labor Hours",AC221*$K221*(1+$M221)*$EQ221,AC221)</f>
        <v>0</v>
      </c>
      <c r="AR221" s="53">
        <f>IF($G221="Labor Hours",AD221*$K221*(1+$M221)*$EQ221,AD221)</f>
        <v>0</v>
      </c>
      <c r="AS221" s="53">
        <f>IF($G221="Labor Hours",AE221*$K221*(1+$M221)*$EQ221,AE221)</f>
        <v>0</v>
      </c>
      <c r="AT221" s="53">
        <f>IF($G221="Labor Hours",AF221*$K221*(1+$M221)*$EQ221,AF221)</f>
        <v>0</v>
      </c>
      <c r="AU221" s="10">
        <f t="shared" si="308"/>
        <v>0</v>
      </c>
      <c r="AV221" s="54">
        <f>IF(G221="CapEx",0,AU221*N221)</f>
        <v>0</v>
      </c>
      <c r="AW221" s="10">
        <f t="shared" si="309"/>
        <v>0</v>
      </c>
      <c r="AX221" s="53" cm="1">
        <f t="array" aca="1" ref="AX221" ca="1">AU221*CELL("contents",$Q221)</f>
        <v>0</v>
      </c>
      <c r="AY221" s="53" cm="1">
        <f t="array" aca="1" ref="AY221" ca="1">AV221*CELL("contents",$Q221)</f>
        <v>0</v>
      </c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>
        <f t="shared" si="310"/>
        <v>0</v>
      </c>
      <c r="BM221" s="51">
        <f t="shared" si="311"/>
        <v>0</v>
      </c>
      <c r="BN221" s="53">
        <f>IF($G221="Labor Hours",AZ221*$K221*(1+$M221)*$ER221,AZ221)</f>
        <v>0</v>
      </c>
      <c r="BO221" s="53">
        <f>IF($G221="Labor Hours",BA221*$K221*(1+$M221)*$ER221,BA221)</f>
        <v>0</v>
      </c>
      <c r="BP221" s="53">
        <f>IF($G221="Labor Hours",BB221*$K221*(1+$M221)*$ER221,BB221)</f>
        <v>0</v>
      </c>
      <c r="BQ221" s="53">
        <f>IF($G221="Labor Hours",BC221*$K221*(1+$M221)*$ER221,BC221)</f>
        <v>0</v>
      </c>
      <c r="BR221" s="53">
        <f>IF($G221="Labor Hours",BD221*$K221*(1+$M221)*$ER221,BD221)</f>
        <v>0</v>
      </c>
      <c r="BS221" s="53">
        <f>IF($G221="Labor Hours",BE221*$K221*(1+$M221)*$ER221,BE221)</f>
        <v>0</v>
      </c>
      <c r="BT221" s="53">
        <f>IF($G221="Labor Hours",BF221*$K221*(1+$M221)*$ER221,BF221)</f>
        <v>0</v>
      </c>
      <c r="BU221" s="53">
        <f>IF($G221="Labor Hours",BG221*$K221*(1+$M221)*$ER221,BG221)</f>
        <v>0</v>
      </c>
      <c r="BV221" s="53">
        <f>IF($G221="Labor Hours",BH221*$K221*(1+$M221)*$ER221,BH221)</f>
        <v>0</v>
      </c>
      <c r="BW221" s="53">
        <f>IF($G221="Labor Hours",BI221*$K221*(1+$M221)*$ER221,BI221)</f>
        <v>0</v>
      </c>
      <c r="BX221" s="53">
        <f>IF($G221="Labor Hours",BJ221*$K221*(1+$M221)*$ER221,BJ221)</f>
        <v>0</v>
      </c>
      <c r="BY221" s="53">
        <f>IF($G221="Labor Hours",BK221*$K221*(1+$M221)*$ER221,BK221)</f>
        <v>0</v>
      </c>
      <c r="BZ221" s="10">
        <f t="shared" si="312"/>
        <v>0</v>
      </c>
      <c r="CA221" s="54">
        <f t="shared" si="313"/>
        <v>0</v>
      </c>
      <c r="CB221" s="10">
        <f t="shared" si="314"/>
        <v>0</v>
      </c>
      <c r="CC221" s="53" cm="1">
        <f t="array" aca="1" ref="CC221" ca="1">BZ221*CELL("contents",$Q221)</f>
        <v>0</v>
      </c>
      <c r="CD221" s="53" cm="1">
        <f t="array" aca="1" ref="CD221" ca="1">CA221*CELL("contents",$Q221)</f>
        <v>0</v>
      </c>
      <c r="CE221" s="2"/>
      <c r="CF221" s="2"/>
      <c r="CG221" s="2"/>
      <c r="CH221" s="2"/>
      <c r="CI221" s="2"/>
      <c r="CJ221" s="4">
        <v>12</v>
      </c>
      <c r="CK221" s="4">
        <v>12</v>
      </c>
      <c r="CL221" s="2"/>
      <c r="CM221" s="2"/>
      <c r="CN221" s="2"/>
      <c r="CO221" s="2"/>
      <c r="CP221" s="2"/>
      <c r="CQ221" s="2">
        <f t="shared" si="315"/>
        <v>24</v>
      </c>
      <c r="CR221" s="51">
        <f t="shared" si="316"/>
        <v>0.16</v>
      </c>
      <c r="CS221" s="53">
        <f>IF($G221="Labor Hours",CE221*$K221*(1+$M221)*$ES221,CE221)</f>
        <v>0</v>
      </c>
      <c r="CT221" s="53">
        <f>IF($G221="Labor Hours",CF221*$K221*(1+$M221)*$ES221,CF221)</f>
        <v>0</v>
      </c>
      <c r="CU221" s="53">
        <f>IF($G221="Labor Hours",CG221*$K221*(1+$M221)*$ES221,CG221)</f>
        <v>0</v>
      </c>
      <c r="CV221" s="53">
        <f>IF($G221="Labor Hours",CH221*$K221*(1+$M221)*$ES221,CH221)</f>
        <v>0</v>
      </c>
      <c r="CW221" s="53">
        <f>IF($G221="Labor Hours",CI221*$K221*(1+$M221)*$ES221,CI221)</f>
        <v>0</v>
      </c>
      <c r="CX221" s="53">
        <f>IF($G221="Labor Hours",CJ221*$K221*(1+$M221)*$ES221,CJ221)</f>
        <v>1470.9374299575004</v>
      </c>
      <c r="CY221" s="53">
        <f>IF($G221="Labor Hours",CK221*$K221*(1+$M221)*$ES221,CK221)</f>
        <v>1470.9374299575004</v>
      </c>
      <c r="CZ221" s="53">
        <f>IF($G221="Labor Hours",CL221*$K221*(1+$M221)*$ES221,CL221)</f>
        <v>0</v>
      </c>
      <c r="DA221" s="53">
        <f>IF($G221="Labor Hours",CM221*$K221*(1+$M221)*$ES221,CM221)</f>
        <v>0</v>
      </c>
      <c r="DB221" s="53">
        <f>IF($G221="Labor Hours",CN221*$K221*(1+$M221)*$ES221,CN221)</f>
        <v>0</v>
      </c>
      <c r="DC221" s="53">
        <f>IF($G221="Labor Hours",CO221*$K221*(1+$M221)*$ES221,CO221)</f>
        <v>0</v>
      </c>
      <c r="DD221" s="53">
        <f>IF($G221="Labor Hours",CP221*$K221*(1+$M221)*$ES221,CP221)</f>
        <v>0</v>
      </c>
      <c r="DE221" s="10">
        <f t="shared" si="317"/>
        <v>2941.8748599150008</v>
      </c>
      <c r="DF221" s="54">
        <f t="shared" si="318"/>
        <v>0</v>
      </c>
      <c r="DG221" s="10">
        <f t="shared" si="319"/>
        <v>2941.8748599150008</v>
      </c>
      <c r="DH221" s="53" cm="1">
        <f t="array" aca="1" ref="DH221" ca="1">DE221*CELL("contents",$Q221)</f>
        <v>1029.6562009702502</v>
      </c>
      <c r="DI221" s="53" cm="1">
        <f t="array" aca="1" ref="DI221" ca="1">DF221*CELL("contents",$Q221)</f>
        <v>0</v>
      </c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>
        <f t="shared" si="320"/>
        <v>0</v>
      </c>
      <c r="DW221" s="51">
        <f t="shared" si="321"/>
        <v>0</v>
      </c>
      <c r="DX221" s="53">
        <f>IF($G221="Labor Hours",DJ221*$K221*(1+$M221)*$ET221,DJ221)</f>
        <v>0</v>
      </c>
      <c r="DY221" s="53">
        <f>IF($G221="Labor Hours",DK221*$K221*(1+$M221)*$ET221,DK221)</f>
        <v>0</v>
      </c>
      <c r="DZ221" s="53">
        <f>IF($G221="Labor Hours",DL221*$K221*(1+$M221)*$ET221,DL221)</f>
        <v>0</v>
      </c>
      <c r="EA221" s="53">
        <f>IF($G221="Labor Hours",DM221*$K221*(1+$M221)*$ET221,DM221)</f>
        <v>0</v>
      </c>
      <c r="EB221" s="53">
        <f>IF($G221="Labor Hours",DN221*$K221*(1+$M221)*$ET221,DN221)</f>
        <v>0</v>
      </c>
      <c r="EC221" s="53">
        <f>IF($G221="Labor Hours",DO221*$K221*(1+$M221)*$ET221,DO221)</f>
        <v>0</v>
      </c>
      <c r="ED221" s="53">
        <f>IF($G221="Labor Hours",DP221*$K221*(1+$M221)*$ET221,DP221)</f>
        <v>0</v>
      </c>
      <c r="EE221" s="53">
        <f>IF($G221="Labor Hours",DQ221*$K221*(1+$M221)*$ET221,DQ221)</f>
        <v>0</v>
      </c>
      <c r="EF221" s="53">
        <f>IF($G221="Labor Hours",DR221*$K221*(1+$M221)*$ET221,DR221)</f>
        <v>0</v>
      </c>
      <c r="EG221" s="53">
        <f>IF($G221="Labor Hours",DS221*$K221*(1+$M221)*$ET221,DS221)</f>
        <v>0</v>
      </c>
      <c r="EH221" s="53">
        <f>IF($G221="Labor Hours",DT221*$K221*(1+$M221)*$ET221,DT221)</f>
        <v>0</v>
      </c>
      <c r="EI221" s="53">
        <f>IF($G221="Labor Hours",DU221*$K221*(1+$M221)*$ET221,DU221)</f>
        <v>0</v>
      </c>
      <c r="EJ221" s="10">
        <f t="shared" si="322"/>
        <v>0</v>
      </c>
      <c r="EK221" s="54">
        <f t="shared" si="323"/>
        <v>0</v>
      </c>
      <c r="EL221" s="10">
        <f t="shared" si="324"/>
        <v>0</v>
      </c>
      <c r="EM221" s="53" cm="1">
        <f t="array" aca="1" ref="EM221" ca="1">EJ221*CELL("contents",$Q221)</f>
        <v>0</v>
      </c>
      <c r="EN221" s="53" cm="1">
        <f t="array" aca="1" ref="EN221" ca="1">EK221*CELL("contents",$Q221)</f>
        <v>0</v>
      </c>
      <c r="EO221" s="11">
        <f t="shared" si="325"/>
        <v>2941.8748599150008</v>
      </c>
      <c r="EP221" s="2">
        <v>1</v>
      </c>
      <c r="EQ221" s="2">
        <f t="shared" ref="EQ221:ET221" si="340">EP221*1.0215</f>
        <v>1.0215000000000001</v>
      </c>
      <c r="ER221" s="2">
        <f t="shared" si="340"/>
        <v>1.0434622500000001</v>
      </c>
      <c r="ES221" s="2">
        <f t="shared" si="340"/>
        <v>1.0658966883750003</v>
      </c>
      <c r="ET221" s="2">
        <f t="shared" si="340"/>
        <v>1.0888134671750629</v>
      </c>
      <c r="EU221" s="53">
        <f>IF($G221="Labor Hours",$K221*$AG221*EQ221,0)</f>
        <v>0</v>
      </c>
      <c r="EV221" s="53">
        <f t="shared" si="327"/>
        <v>0</v>
      </c>
      <c r="EW221" s="69">
        <f>IF($G221="Labor Hours",$K221*$CQ221*ES221,0)</f>
        <v>2941.8748599150008</v>
      </c>
      <c r="EX221" s="69">
        <f>IF($G221="Labor Hours",$K221*$DV221*ET221,0)</f>
        <v>0</v>
      </c>
      <c r="EY221" s="9">
        <f t="shared" si="329"/>
        <v>0</v>
      </c>
      <c r="EZ221" s="9">
        <f t="shared" si="304"/>
        <v>0</v>
      </c>
      <c r="FA221" s="9">
        <f t="shared" si="305"/>
        <v>0</v>
      </c>
      <c r="FB221" s="9">
        <f t="shared" si="306"/>
        <v>0</v>
      </c>
      <c r="FC221" t="s">
        <v>1541</v>
      </c>
    </row>
    <row r="222" spans="1:159" x14ac:dyDescent="0.25">
      <c r="A222" s="2">
        <v>1.2</v>
      </c>
      <c r="B222" s="2" t="s">
        <v>614</v>
      </c>
      <c r="C222" s="4" t="s">
        <v>157</v>
      </c>
      <c r="D222" s="2" t="s">
        <v>615</v>
      </c>
      <c r="E222" s="33" t="s">
        <v>616</v>
      </c>
      <c r="F222" s="2"/>
      <c r="G222" s="4" t="s">
        <v>347</v>
      </c>
      <c r="H222" s="6" t="s">
        <v>347</v>
      </c>
      <c r="I222" s="4"/>
      <c r="J222" s="4" t="s">
        <v>154</v>
      </c>
      <c r="K222" s="75"/>
      <c r="L222" s="80">
        <v>1</v>
      </c>
      <c r="M222" s="56">
        <v>0</v>
      </c>
      <c r="N222" s="86">
        <v>0.53</v>
      </c>
      <c r="O222" s="6" t="s">
        <v>155</v>
      </c>
      <c r="P222" s="2" t="s">
        <v>356</v>
      </c>
      <c r="Q222" s="216">
        <f>VLOOKUP(P222,Contingencies!$A$2:$D$7,4,FALSE)</f>
        <v>0.35</v>
      </c>
      <c r="R222" s="53">
        <f t="shared" si="287"/>
        <v>1750</v>
      </c>
      <c r="S222" s="67">
        <f t="shared" si="289"/>
        <v>0</v>
      </c>
      <c r="T222" s="4"/>
      <c r="U222" s="24"/>
      <c r="V222" s="24"/>
      <c r="W222" s="24"/>
      <c r="X222" s="41"/>
      <c r="Y222" s="41"/>
      <c r="Z222" s="41"/>
      <c r="AA222" s="41"/>
      <c r="AB222" s="41"/>
      <c r="AC222" s="38"/>
      <c r="AD222" s="2"/>
      <c r="AE222" s="2"/>
      <c r="AF222" s="39"/>
      <c r="AG222" s="2">
        <f>IF(G222="Labor Hours",SUM(U222:AF222),0)</f>
        <v>0</v>
      </c>
      <c r="AH222" s="51">
        <f t="shared" si="307"/>
        <v>0</v>
      </c>
      <c r="AI222" s="53">
        <f>IF($G222="Labor Hours",U222*$K222*(1+$M222)*$EQ222,U222)</f>
        <v>0</v>
      </c>
      <c r="AJ222" s="53">
        <f>IF($G222="Labor Hours",V222*$K222*(1+$M222)*$EQ222,V222)</f>
        <v>0</v>
      </c>
      <c r="AK222" s="53">
        <f>IF($G222="Labor Hours",W222*$K222*(1+$M222)*$EQ222,W222)</f>
        <v>0</v>
      </c>
      <c r="AL222" s="53">
        <f>IF($G222="Labor Hours",X222*$K222*(1+$M222)*$EQ222,X222)</f>
        <v>0</v>
      </c>
      <c r="AM222" s="53">
        <f>IF($G222="Labor Hours",Y222*$K222*(1+$M222)*$EQ222,Y222)</f>
        <v>0</v>
      </c>
      <c r="AN222" s="53">
        <f>IF($G222="Labor Hours",Z222*$K222*(1+$M222)*$EQ222,Z222)</f>
        <v>0</v>
      </c>
      <c r="AO222" s="53">
        <f>IF($G222="Labor Hours",AA222*$K222*(1+$M222)*$EQ222,AA222)</f>
        <v>0</v>
      </c>
      <c r="AP222" s="53">
        <f>IF($G222="Labor Hours",AB222*$K222*(1+$M222)*$EQ222,AB222)</f>
        <v>0</v>
      </c>
      <c r="AQ222" s="53">
        <f>IF($G222="Labor Hours",AC222*$K222*(1+$M222)*$EQ222,AC222)</f>
        <v>0</v>
      </c>
      <c r="AR222" s="53">
        <f>IF($G222="Labor Hours",AD222*$K222*(1+$M222)*$EQ222,AD222)</f>
        <v>0</v>
      </c>
      <c r="AS222" s="53">
        <f>IF($G222="Labor Hours",AE222*$K222*(1+$M222)*$EQ222,AE222)</f>
        <v>0</v>
      </c>
      <c r="AT222" s="53">
        <f>IF($G222="Labor Hours",AF222*$K222*(1+$M222)*$EQ222,AF222)</f>
        <v>0</v>
      </c>
      <c r="AU222" s="10">
        <f t="shared" si="308"/>
        <v>0</v>
      </c>
      <c r="AV222" s="54">
        <f>IF(G222="CapEx",0,AU222*N222)</f>
        <v>0</v>
      </c>
      <c r="AW222" s="10">
        <f t="shared" si="309"/>
        <v>0</v>
      </c>
      <c r="AX222" s="53" cm="1">
        <f t="array" aca="1" ref="AX222" ca="1">AU222*CELL("contents",$Q222)</f>
        <v>0</v>
      </c>
      <c r="AY222" s="53" cm="1">
        <f t="array" aca="1" ref="AY222" ca="1">AV222*CELL("contents",$Q222)</f>
        <v>0</v>
      </c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>
        <f t="shared" si="310"/>
        <v>0</v>
      </c>
      <c r="BM222" s="51">
        <f t="shared" si="311"/>
        <v>0</v>
      </c>
      <c r="BN222" s="53">
        <f>IF($G222="Labor Hours",AZ222*$K222*(1+$M222)*$ER222,AZ222)</f>
        <v>0</v>
      </c>
      <c r="BO222" s="53">
        <f>IF($G222="Labor Hours",BA222*$K222*(1+$M222)*$ER222,BA222)</f>
        <v>0</v>
      </c>
      <c r="BP222" s="53">
        <f>IF($G222="Labor Hours",BB222*$K222*(1+$M222)*$ER222,BB222)</f>
        <v>0</v>
      </c>
      <c r="BQ222" s="53">
        <f>IF($G222="Labor Hours",BC222*$K222*(1+$M222)*$ER222,BC222)</f>
        <v>0</v>
      </c>
      <c r="BR222" s="53">
        <f>IF($G222="Labor Hours",BD222*$K222*(1+$M222)*$ER222,BD222)</f>
        <v>0</v>
      </c>
      <c r="BS222" s="53">
        <f>IF($G222="Labor Hours",BE222*$K222*(1+$M222)*$ER222,BE222)</f>
        <v>0</v>
      </c>
      <c r="BT222" s="53">
        <f>IF($G222="Labor Hours",BF222*$K222*(1+$M222)*$ER222,BF222)</f>
        <v>0</v>
      </c>
      <c r="BU222" s="53">
        <f>IF($G222="Labor Hours",BG222*$K222*(1+$M222)*$ER222,BG222)</f>
        <v>0</v>
      </c>
      <c r="BV222" s="53">
        <f>IF($G222="Labor Hours",BH222*$K222*(1+$M222)*$ER222,BH222)</f>
        <v>0</v>
      </c>
      <c r="BW222" s="53">
        <f>IF($G222="Labor Hours",BI222*$K222*(1+$M222)*$ER222,BI222)</f>
        <v>0</v>
      </c>
      <c r="BX222" s="53">
        <f>IF($G222="Labor Hours",BJ222*$K222*(1+$M222)*$ER222,BJ222)</f>
        <v>0</v>
      </c>
      <c r="BY222" s="53">
        <f>IF($G222="Labor Hours",BK222*$K222*(1+$M222)*$ER222,BK222)</f>
        <v>0</v>
      </c>
      <c r="BZ222" s="10">
        <f t="shared" si="312"/>
        <v>0</v>
      </c>
      <c r="CA222" s="54">
        <f t="shared" si="313"/>
        <v>0</v>
      </c>
      <c r="CB222" s="10">
        <f t="shared" si="314"/>
        <v>0</v>
      </c>
      <c r="CC222" s="53" cm="1">
        <f t="array" aca="1" ref="CC222" ca="1">BZ222*CELL("contents",$Q222)</f>
        <v>0</v>
      </c>
      <c r="CD222" s="53" cm="1">
        <f t="array" aca="1" ref="CD222" ca="1">CA222*CELL("contents",$Q222)</f>
        <v>0</v>
      </c>
      <c r="CE222" s="2"/>
      <c r="CF222" s="2"/>
      <c r="CG222" s="2"/>
      <c r="CH222" s="2"/>
      <c r="CI222" s="2"/>
      <c r="CJ222" s="4">
        <v>2500</v>
      </c>
      <c r="CK222" s="4">
        <v>2500</v>
      </c>
      <c r="CL222" s="2"/>
      <c r="CM222" s="2"/>
      <c r="CN222" s="2"/>
      <c r="CO222" s="2"/>
      <c r="CP222" s="2"/>
      <c r="CQ222" s="2">
        <f t="shared" si="315"/>
        <v>0</v>
      </c>
      <c r="CR222" s="51">
        <f t="shared" si="316"/>
        <v>0</v>
      </c>
      <c r="CS222" s="53">
        <f>IF($G222="Labor Hours",CE222*$K222*(1+$M222)*$ES222,CE222)</f>
        <v>0</v>
      </c>
      <c r="CT222" s="53">
        <f>IF($G222="Labor Hours",CF222*$K222*(1+$M222)*$ES222,CF222)</f>
        <v>0</v>
      </c>
      <c r="CU222" s="53">
        <f>IF($G222="Labor Hours",CG222*$K222*(1+$M222)*$ES222,CG222)</f>
        <v>0</v>
      </c>
      <c r="CV222" s="53">
        <f>IF($G222="Labor Hours",CH222*$K222*(1+$M222)*$ES222,CH222)</f>
        <v>0</v>
      </c>
      <c r="CW222" s="53">
        <f>IF($G222="Labor Hours",CI222*$K222*(1+$M222)*$ES222,CI222)</f>
        <v>0</v>
      </c>
      <c r="CX222" s="53">
        <f>IF($G222="Labor Hours",CJ222*$K222*(1+$M222)*$ES222,CJ222)</f>
        <v>2500</v>
      </c>
      <c r="CY222" s="53">
        <f>IF($G222="Labor Hours",CK222*$K222*(1+$M222)*$ES222,CK222)</f>
        <v>2500</v>
      </c>
      <c r="CZ222" s="53">
        <f>IF($G222="Labor Hours",CL222*$K222*(1+$M222)*$ES222,CL222)</f>
        <v>0</v>
      </c>
      <c r="DA222" s="53">
        <f>IF($G222="Labor Hours",CM222*$K222*(1+$M222)*$ES222,CM222)</f>
        <v>0</v>
      </c>
      <c r="DB222" s="53">
        <f>IF($G222="Labor Hours",CN222*$K222*(1+$M222)*$ES222,CN222)</f>
        <v>0</v>
      </c>
      <c r="DC222" s="53">
        <f>IF($G222="Labor Hours",CO222*$K222*(1+$M222)*$ES222,CO222)</f>
        <v>0</v>
      </c>
      <c r="DD222" s="53">
        <f>IF($G222="Labor Hours",CP222*$K222*(1+$M222)*$ES222,CP222)</f>
        <v>0</v>
      </c>
      <c r="DE222" s="10">
        <f t="shared" si="317"/>
        <v>5000</v>
      </c>
      <c r="DF222" s="54">
        <f t="shared" si="318"/>
        <v>0</v>
      </c>
      <c r="DG222" s="10">
        <f t="shared" si="319"/>
        <v>5000</v>
      </c>
      <c r="DH222" s="53" cm="1">
        <f t="array" aca="1" ref="DH222" ca="1">DE222*CELL("contents",$Q222)</f>
        <v>1750</v>
      </c>
      <c r="DI222" s="53" cm="1">
        <f t="array" aca="1" ref="DI222" ca="1">DF222*CELL("contents",$Q222)</f>
        <v>0</v>
      </c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>
        <f t="shared" si="320"/>
        <v>0</v>
      </c>
      <c r="DW222" s="51">
        <f t="shared" si="321"/>
        <v>0</v>
      </c>
      <c r="DX222" s="53">
        <f>IF($G222="Labor Hours",DJ222*$K222*(1+$M222)*$ET222,DJ222)</f>
        <v>0</v>
      </c>
      <c r="DY222" s="53">
        <f>IF($G222="Labor Hours",DK222*$K222*(1+$M222)*$ET222,DK222)</f>
        <v>0</v>
      </c>
      <c r="DZ222" s="53">
        <f>IF($G222="Labor Hours",DL222*$K222*(1+$M222)*$ET222,DL222)</f>
        <v>0</v>
      </c>
      <c r="EA222" s="53">
        <f>IF($G222="Labor Hours",DM222*$K222*(1+$M222)*$ET222,DM222)</f>
        <v>0</v>
      </c>
      <c r="EB222" s="53">
        <f>IF($G222="Labor Hours",DN222*$K222*(1+$M222)*$ET222,DN222)</f>
        <v>0</v>
      </c>
      <c r="EC222" s="53">
        <f>IF($G222="Labor Hours",DO222*$K222*(1+$M222)*$ET222,DO222)</f>
        <v>0</v>
      </c>
      <c r="ED222" s="53">
        <f>IF($G222="Labor Hours",DP222*$K222*(1+$M222)*$ET222,DP222)</f>
        <v>0</v>
      </c>
      <c r="EE222" s="53">
        <f>IF($G222="Labor Hours",DQ222*$K222*(1+$M222)*$ET222,DQ222)</f>
        <v>0</v>
      </c>
      <c r="EF222" s="53">
        <f>IF($G222="Labor Hours",DR222*$K222*(1+$M222)*$ET222,DR222)</f>
        <v>0</v>
      </c>
      <c r="EG222" s="53">
        <f>IF($G222="Labor Hours",DS222*$K222*(1+$M222)*$ET222,DS222)</f>
        <v>0</v>
      </c>
      <c r="EH222" s="53">
        <f>IF($G222="Labor Hours",DT222*$K222*(1+$M222)*$ET222,DT222)</f>
        <v>0</v>
      </c>
      <c r="EI222" s="53">
        <f>IF($G222="Labor Hours",DU222*$K222*(1+$M222)*$ET222,DU222)</f>
        <v>0</v>
      </c>
      <c r="EJ222" s="10">
        <f t="shared" si="322"/>
        <v>0</v>
      </c>
      <c r="EK222" s="54">
        <f t="shared" si="323"/>
        <v>0</v>
      </c>
      <c r="EL222" s="10">
        <f t="shared" si="324"/>
        <v>0</v>
      </c>
      <c r="EM222" s="53" cm="1">
        <f t="array" aca="1" ref="EM222" ca="1">EJ222*CELL("contents",$Q222)</f>
        <v>0</v>
      </c>
      <c r="EN222" s="53" cm="1">
        <f t="array" aca="1" ref="EN222" ca="1">EK222*CELL("contents",$Q222)</f>
        <v>0</v>
      </c>
      <c r="EO222" s="11">
        <f t="shared" si="325"/>
        <v>5000</v>
      </c>
      <c r="EP222" s="2">
        <v>1</v>
      </c>
      <c r="EQ222" s="2">
        <f t="shared" ref="EQ222:ET222" si="341">EP222*1.0215</f>
        <v>1.0215000000000001</v>
      </c>
      <c r="ER222" s="2">
        <f t="shared" si="341"/>
        <v>1.0434622500000001</v>
      </c>
      <c r="ES222" s="2">
        <f t="shared" si="341"/>
        <v>1.0658966883750003</v>
      </c>
      <c r="ET222" s="2">
        <f t="shared" si="341"/>
        <v>1.0888134671750629</v>
      </c>
      <c r="EU222" s="53">
        <f>IF($G222="Labor Hours",$K222*$AG222*EQ222,0)</f>
        <v>0</v>
      </c>
      <c r="EV222" s="53">
        <f t="shared" si="327"/>
        <v>0</v>
      </c>
      <c r="EW222" s="69">
        <f>IF($G222="Labor Hours",$K222*$CQ222*ES222,0)</f>
        <v>0</v>
      </c>
      <c r="EX222" s="69">
        <f>IF($G222="Labor Hours",$K222*$DV222*ET222,0)</f>
        <v>0</v>
      </c>
      <c r="EY222" s="9">
        <f t="shared" si="329"/>
        <v>0</v>
      </c>
      <c r="EZ222" s="9">
        <f t="shared" si="304"/>
        <v>0</v>
      </c>
      <c r="FA222" s="9">
        <f t="shared" si="305"/>
        <v>0</v>
      </c>
      <c r="FB222" s="9">
        <f t="shared" si="306"/>
        <v>0</v>
      </c>
      <c r="FC222" t="s">
        <v>1541</v>
      </c>
    </row>
    <row r="223" spans="1:159" ht="25.5" x14ac:dyDescent="0.25">
      <c r="A223" s="2">
        <v>1.2</v>
      </c>
      <c r="B223" s="3" t="s">
        <v>617</v>
      </c>
      <c r="C223" s="4" t="s">
        <v>157</v>
      </c>
      <c r="D223" s="2" t="s">
        <v>618</v>
      </c>
      <c r="E223" s="21" t="s">
        <v>619</v>
      </c>
      <c r="F223" s="2"/>
      <c r="G223" s="4" t="s">
        <v>151</v>
      </c>
      <c r="H223" s="6" t="s">
        <v>163</v>
      </c>
      <c r="I223" s="4" t="s">
        <v>167</v>
      </c>
      <c r="J223" s="7" t="s">
        <v>154</v>
      </c>
      <c r="K223" s="75">
        <v>115</v>
      </c>
      <c r="L223" s="81">
        <v>115</v>
      </c>
      <c r="M223" s="57">
        <v>0</v>
      </c>
      <c r="N223" s="86">
        <v>0</v>
      </c>
      <c r="O223" s="6" t="s">
        <v>155</v>
      </c>
      <c r="P223" s="2" t="s">
        <v>352</v>
      </c>
      <c r="Q223" s="216">
        <f>VLOOKUP(P223,Contingencies!$A$2:$D$7,4,FALSE)</f>
        <v>0.2</v>
      </c>
      <c r="R223" s="53">
        <f t="shared" si="287"/>
        <v>187.95600000000002</v>
      </c>
      <c r="S223" s="67">
        <f t="shared" si="289"/>
        <v>0</v>
      </c>
      <c r="T223" s="4"/>
      <c r="U223" s="14">
        <v>8</v>
      </c>
      <c r="V223" s="14"/>
      <c r="W223" s="18"/>
      <c r="X223" s="18"/>
      <c r="Y223" s="18"/>
      <c r="Z223" s="18"/>
      <c r="AA223" s="38"/>
      <c r="AB223" s="38"/>
      <c r="AC223" s="38"/>
      <c r="AD223" s="2"/>
      <c r="AE223" s="2"/>
      <c r="AF223" s="2"/>
      <c r="AG223" s="2">
        <f>IF(G223="Labor Hours",SUM(U223:AF223),0)</f>
        <v>8</v>
      </c>
      <c r="AH223" s="51">
        <f t="shared" si="307"/>
        <v>5.333333333333333E-2</v>
      </c>
      <c r="AI223" s="53">
        <f>IF($G223="Labor Hours",U223*$K223*(1+$M223)*$EQ223,U223)</f>
        <v>939.78000000000009</v>
      </c>
      <c r="AJ223" s="53">
        <f>IF($G223="Labor Hours",V223*$K223*(1+$M223)*$EQ223,V223)</f>
        <v>0</v>
      </c>
      <c r="AK223" s="53">
        <f>IF($G223="Labor Hours",W223*$K223*(1+$M223)*$EQ223,W223)</f>
        <v>0</v>
      </c>
      <c r="AL223" s="53">
        <f>IF($G223="Labor Hours",X223*$K223*(1+$M223)*$EQ223,X223)</f>
        <v>0</v>
      </c>
      <c r="AM223" s="53">
        <f>IF($G223="Labor Hours",Y223*$K223*(1+$M223)*$EQ223,Y223)</f>
        <v>0</v>
      </c>
      <c r="AN223" s="53">
        <f>IF($G223="Labor Hours",Z223*$K223*(1+$M223)*$EQ223,Z223)</f>
        <v>0</v>
      </c>
      <c r="AO223" s="53">
        <f>IF($G223="Labor Hours",AA223*$K223*(1+$M223)*$EQ223,AA223)</f>
        <v>0</v>
      </c>
      <c r="AP223" s="53">
        <f>IF($G223="Labor Hours",AB223*$K223*(1+$M223)*$EQ223,AB223)</f>
        <v>0</v>
      </c>
      <c r="AQ223" s="53">
        <f>IF($G223="Labor Hours",AC223*$K223*(1+$M223)*$EQ223,AC223)</f>
        <v>0</v>
      </c>
      <c r="AR223" s="53">
        <f>IF($G223="Labor Hours",AD223*$K223*(1+$M223)*$EQ223,AD223)</f>
        <v>0</v>
      </c>
      <c r="AS223" s="53">
        <f>IF($G223="Labor Hours",AE223*$K223*(1+$M223)*$EQ223,AE223)</f>
        <v>0</v>
      </c>
      <c r="AT223" s="53">
        <f>IF($G223="Labor Hours",AF223*$K223*(1+$M223)*$EQ223,AF223)</f>
        <v>0</v>
      </c>
      <c r="AU223" s="10">
        <f t="shared" si="308"/>
        <v>939.78000000000009</v>
      </c>
      <c r="AV223" s="54">
        <f>IF(G223="CapEx",0,AU223*N223)</f>
        <v>0</v>
      </c>
      <c r="AW223" s="10">
        <f t="shared" si="309"/>
        <v>939.78000000000009</v>
      </c>
      <c r="AX223" s="53" cm="1">
        <f t="array" aca="1" ref="AX223" ca="1">AU223*CELL("contents",$Q223)</f>
        <v>187.95600000000002</v>
      </c>
      <c r="AY223" s="53" cm="1">
        <f t="array" aca="1" ref="AY223" ca="1">AV223*CELL("contents",$Q223)</f>
        <v>0</v>
      </c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>
        <f t="shared" si="310"/>
        <v>0</v>
      </c>
      <c r="BM223" s="51">
        <f t="shared" si="311"/>
        <v>0</v>
      </c>
      <c r="BN223" s="53">
        <f>IF($G223="Labor Hours",AZ223*$K223*(1+$M223)*$ER223,AZ223)</f>
        <v>0</v>
      </c>
      <c r="BO223" s="53">
        <f>IF($G223="Labor Hours",BA223*$K223*(1+$M223)*$ER223,BA223)</f>
        <v>0</v>
      </c>
      <c r="BP223" s="53">
        <f>IF($G223="Labor Hours",BB223*$K223*(1+$M223)*$ER223,BB223)</f>
        <v>0</v>
      </c>
      <c r="BQ223" s="53">
        <f>IF($G223="Labor Hours",BC223*$K223*(1+$M223)*$ER223,BC223)</f>
        <v>0</v>
      </c>
      <c r="BR223" s="53">
        <f>IF($G223="Labor Hours",BD223*$K223*(1+$M223)*$ER223,BD223)</f>
        <v>0</v>
      </c>
      <c r="BS223" s="53">
        <f>IF($G223="Labor Hours",BE223*$K223*(1+$M223)*$ER223,BE223)</f>
        <v>0</v>
      </c>
      <c r="BT223" s="53">
        <f>IF($G223="Labor Hours",BF223*$K223*(1+$M223)*$ER223,BF223)</f>
        <v>0</v>
      </c>
      <c r="BU223" s="53">
        <f>IF($G223="Labor Hours",BG223*$K223*(1+$M223)*$ER223,BG223)</f>
        <v>0</v>
      </c>
      <c r="BV223" s="53">
        <f>IF($G223="Labor Hours",BH223*$K223*(1+$M223)*$ER223,BH223)</f>
        <v>0</v>
      </c>
      <c r="BW223" s="53">
        <f>IF($G223="Labor Hours",BI223*$K223*(1+$M223)*$ER223,BI223)</f>
        <v>0</v>
      </c>
      <c r="BX223" s="53">
        <f>IF($G223="Labor Hours",BJ223*$K223*(1+$M223)*$ER223,BJ223)</f>
        <v>0</v>
      </c>
      <c r="BY223" s="53">
        <f>IF($G223="Labor Hours",BK223*$K223*(1+$M223)*$ER223,BK223)</f>
        <v>0</v>
      </c>
      <c r="BZ223" s="10">
        <f t="shared" si="312"/>
        <v>0</v>
      </c>
      <c r="CA223" s="54">
        <f t="shared" si="313"/>
        <v>0</v>
      </c>
      <c r="CB223" s="10">
        <f t="shared" si="314"/>
        <v>0</v>
      </c>
      <c r="CC223" s="53" cm="1">
        <f t="array" aca="1" ref="CC223" ca="1">BZ223*CELL("contents",$Q223)</f>
        <v>0</v>
      </c>
      <c r="CD223" s="53" cm="1">
        <f t="array" aca="1" ref="CD223" ca="1">CA223*CELL("contents",$Q223)</f>
        <v>0</v>
      </c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>
        <f t="shared" si="315"/>
        <v>0</v>
      </c>
      <c r="CR223" s="51">
        <f t="shared" si="316"/>
        <v>0</v>
      </c>
      <c r="CS223" s="53">
        <f>IF($G223="Labor Hours",CE223*$K223*(1+$M223)*$ES223,CE223)</f>
        <v>0</v>
      </c>
      <c r="CT223" s="53">
        <f>IF($G223="Labor Hours",CF223*$K223*(1+$M223)*$ES223,CF223)</f>
        <v>0</v>
      </c>
      <c r="CU223" s="53">
        <f>IF($G223="Labor Hours",CG223*$K223*(1+$M223)*$ES223,CG223)</f>
        <v>0</v>
      </c>
      <c r="CV223" s="53">
        <f>IF($G223="Labor Hours",CH223*$K223*(1+$M223)*$ES223,CH223)</f>
        <v>0</v>
      </c>
      <c r="CW223" s="53">
        <f>IF($G223="Labor Hours",CI223*$K223*(1+$M223)*$ES223,CI223)</f>
        <v>0</v>
      </c>
      <c r="CX223" s="53">
        <f>IF($G223="Labor Hours",CJ223*$K223*(1+$M223)*$ES223,CJ223)</f>
        <v>0</v>
      </c>
      <c r="CY223" s="53">
        <f>IF($G223="Labor Hours",CK223*$K223*(1+$M223)*$ES223,CK223)</f>
        <v>0</v>
      </c>
      <c r="CZ223" s="53">
        <f>IF($G223="Labor Hours",CL223*$K223*(1+$M223)*$ES223,CL223)</f>
        <v>0</v>
      </c>
      <c r="DA223" s="53">
        <f>IF($G223="Labor Hours",CM223*$K223*(1+$M223)*$ES223,CM223)</f>
        <v>0</v>
      </c>
      <c r="DB223" s="53">
        <f>IF($G223="Labor Hours",CN223*$K223*(1+$M223)*$ES223,CN223)</f>
        <v>0</v>
      </c>
      <c r="DC223" s="53">
        <f>IF($G223="Labor Hours",CO223*$K223*(1+$M223)*$ES223,CO223)</f>
        <v>0</v>
      </c>
      <c r="DD223" s="53">
        <f>IF($G223="Labor Hours",CP223*$K223*(1+$M223)*$ES223,CP223)</f>
        <v>0</v>
      </c>
      <c r="DE223" s="10">
        <f t="shared" si="317"/>
        <v>0</v>
      </c>
      <c r="DF223" s="54">
        <f t="shared" si="318"/>
        <v>0</v>
      </c>
      <c r="DG223" s="10">
        <f t="shared" si="319"/>
        <v>0</v>
      </c>
      <c r="DH223" s="53" cm="1">
        <f t="array" aca="1" ref="DH223" ca="1">DE223*CELL("contents",$Q223)</f>
        <v>0</v>
      </c>
      <c r="DI223" s="53" cm="1">
        <f t="array" aca="1" ref="DI223" ca="1">DF223*CELL("contents",$Q223)</f>
        <v>0</v>
      </c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>
        <f t="shared" si="320"/>
        <v>0</v>
      </c>
      <c r="DW223" s="51">
        <f t="shared" si="321"/>
        <v>0</v>
      </c>
      <c r="DX223" s="53">
        <f>IF($G223="Labor Hours",DJ223*$K223*(1+$M223)*$ET223,DJ223)</f>
        <v>0</v>
      </c>
      <c r="DY223" s="53">
        <f>IF($G223="Labor Hours",DK223*$K223*(1+$M223)*$ET223,DK223)</f>
        <v>0</v>
      </c>
      <c r="DZ223" s="53">
        <f>IF($G223="Labor Hours",DL223*$K223*(1+$M223)*$ET223,DL223)</f>
        <v>0</v>
      </c>
      <c r="EA223" s="53">
        <f>IF($G223="Labor Hours",DM223*$K223*(1+$M223)*$ET223,DM223)</f>
        <v>0</v>
      </c>
      <c r="EB223" s="53">
        <f>IF($G223="Labor Hours",DN223*$K223*(1+$M223)*$ET223,DN223)</f>
        <v>0</v>
      </c>
      <c r="EC223" s="53">
        <f>IF($G223="Labor Hours",DO223*$K223*(1+$M223)*$ET223,DO223)</f>
        <v>0</v>
      </c>
      <c r="ED223" s="53">
        <f>IF($G223="Labor Hours",DP223*$K223*(1+$M223)*$ET223,DP223)</f>
        <v>0</v>
      </c>
      <c r="EE223" s="53">
        <f>IF($G223="Labor Hours",DQ223*$K223*(1+$M223)*$ET223,DQ223)</f>
        <v>0</v>
      </c>
      <c r="EF223" s="53">
        <f>IF($G223="Labor Hours",DR223*$K223*(1+$M223)*$ET223,DR223)</f>
        <v>0</v>
      </c>
      <c r="EG223" s="53">
        <f>IF($G223="Labor Hours",DS223*$K223*(1+$M223)*$ET223,DS223)</f>
        <v>0</v>
      </c>
      <c r="EH223" s="53">
        <f>IF($G223="Labor Hours",DT223*$K223*(1+$M223)*$ET223,DT223)</f>
        <v>0</v>
      </c>
      <c r="EI223" s="53">
        <f>IF($G223="Labor Hours",DU223*$K223*(1+$M223)*$ET223,DU223)</f>
        <v>0</v>
      </c>
      <c r="EJ223" s="10">
        <f t="shared" si="322"/>
        <v>0</v>
      </c>
      <c r="EK223" s="54">
        <f t="shared" si="323"/>
        <v>0</v>
      </c>
      <c r="EL223" s="10">
        <f t="shared" si="324"/>
        <v>0</v>
      </c>
      <c r="EM223" s="53" cm="1">
        <f t="array" aca="1" ref="EM223" ca="1">EJ223*CELL("contents",$Q223)</f>
        <v>0</v>
      </c>
      <c r="EN223" s="53" cm="1">
        <f t="array" aca="1" ref="EN223" ca="1">EK223*CELL("contents",$Q223)</f>
        <v>0</v>
      </c>
      <c r="EO223" s="11">
        <f t="shared" si="325"/>
        <v>939.78000000000009</v>
      </c>
      <c r="EP223" s="2">
        <v>1</v>
      </c>
      <c r="EQ223" s="2">
        <f t="shared" ref="EQ223:ET223" si="342">EP223*1.0215</f>
        <v>1.0215000000000001</v>
      </c>
      <c r="ER223" s="2">
        <f t="shared" si="342"/>
        <v>1.0434622500000001</v>
      </c>
      <c r="ES223" s="2">
        <f t="shared" si="342"/>
        <v>1.0658966883750003</v>
      </c>
      <c r="ET223" s="2">
        <f t="shared" si="342"/>
        <v>1.0888134671750629</v>
      </c>
      <c r="EU223" s="53">
        <f>IF($G223="Labor Hours",$K223*$AG223*EQ223,0)</f>
        <v>939.78000000000009</v>
      </c>
      <c r="EV223" s="53">
        <f t="shared" si="327"/>
        <v>0</v>
      </c>
      <c r="EW223" s="69">
        <f>IF($G223="Labor Hours",$K223*$CQ223*ES223,0)</f>
        <v>0</v>
      </c>
      <c r="EX223" s="69">
        <f>IF($G223="Labor Hours",$K223*$DV223*ET223,0)</f>
        <v>0</v>
      </c>
      <c r="EY223" s="9">
        <f t="shared" si="329"/>
        <v>0</v>
      </c>
      <c r="EZ223" s="9">
        <f t="shared" si="304"/>
        <v>0</v>
      </c>
      <c r="FA223" s="9">
        <f t="shared" si="305"/>
        <v>0</v>
      </c>
      <c r="FB223" s="9">
        <f t="shared" si="306"/>
        <v>0</v>
      </c>
      <c r="FC223" t="s">
        <v>1541</v>
      </c>
    </row>
    <row r="224" spans="1:159" ht="25.5" x14ac:dyDescent="0.25">
      <c r="A224" s="2">
        <v>1.2</v>
      </c>
      <c r="B224" s="3" t="s">
        <v>617</v>
      </c>
      <c r="C224" s="4" t="s">
        <v>157</v>
      </c>
      <c r="D224" s="2" t="s">
        <v>618</v>
      </c>
      <c r="E224" s="21" t="s">
        <v>619</v>
      </c>
      <c r="F224" s="2"/>
      <c r="G224" s="4" t="s">
        <v>347</v>
      </c>
      <c r="H224" s="6" t="s">
        <v>347</v>
      </c>
      <c r="I224" s="4"/>
      <c r="J224" s="4" t="s">
        <v>154</v>
      </c>
      <c r="K224" s="75"/>
      <c r="L224" s="80">
        <v>1</v>
      </c>
      <c r="M224" s="56">
        <v>0</v>
      </c>
      <c r="N224" s="86">
        <v>0.53</v>
      </c>
      <c r="O224" s="6" t="s">
        <v>155</v>
      </c>
      <c r="P224" s="2" t="s">
        <v>173</v>
      </c>
      <c r="Q224" s="216">
        <f>VLOOKUP(P224,Contingencies!$A$2:$D$7,4,FALSE)</f>
        <v>0.125</v>
      </c>
      <c r="R224" s="53">
        <f t="shared" si="287"/>
        <v>37.5</v>
      </c>
      <c r="S224" s="67">
        <f t="shared" si="289"/>
        <v>0</v>
      </c>
      <c r="T224" s="4"/>
      <c r="U224" s="14">
        <v>300</v>
      </c>
      <c r="V224" s="14"/>
      <c r="W224" s="18"/>
      <c r="X224" s="18"/>
      <c r="Y224" s="18"/>
      <c r="Z224" s="18"/>
      <c r="AA224" s="38"/>
      <c r="AB224" s="38"/>
      <c r="AC224" s="38"/>
      <c r="AD224" s="2"/>
      <c r="AE224" s="2"/>
      <c r="AF224" s="2"/>
      <c r="AG224" s="2">
        <f>IF(G224="Labor Hours",SUM(U224:AF224),0)</f>
        <v>0</v>
      </c>
      <c r="AH224" s="51">
        <f t="shared" si="307"/>
        <v>0</v>
      </c>
      <c r="AI224" s="53">
        <f>IF($G224="Labor Hours",U224*$K224*(1+$M224)*$EQ224,U224)</f>
        <v>300</v>
      </c>
      <c r="AJ224" s="53">
        <f>IF($G224="Labor Hours",V224*$K224*(1+$M224)*$EQ224,V224)</f>
        <v>0</v>
      </c>
      <c r="AK224" s="53">
        <f>IF($G224="Labor Hours",W224*$K224*(1+$M224)*$EQ224,W224)</f>
        <v>0</v>
      </c>
      <c r="AL224" s="53">
        <f>IF($G224="Labor Hours",X224*$K224*(1+$M224)*$EQ224,X224)</f>
        <v>0</v>
      </c>
      <c r="AM224" s="53">
        <f>IF($G224="Labor Hours",Y224*$K224*(1+$M224)*$EQ224,Y224)</f>
        <v>0</v>
      </c>
      <c r="AN224" s="53">
        <f>IF($G224="Labor Hours",Z224*$K224*(1+$M224)*$EQ224,Z224)</f>
        <v>0</v>
      </c>
      <c r="AO224" s="53">
        <f>IF($G224="Labor Hours",AA224*$K224*(1+$M224)*$EQ224,AA224)</f>
        <v>0</v>
      </c>
      <c r="AP224" s="53">
        <f>IF($G224="Labor Hours",AB224*$K224*(1+$M224)*$EQ224,AB224)</f>
        <v>0</v>
      </c>
      <c r="AQ224" s="53">
        <f>IF($G224="Labor Hours",AC224*$K224*(1+$M224)*$EQ224,AC224)</f>
        <v>0</v>
      </c>
      <c r="AR224" s="53">
        <f>IF($G224="Labor Hours",AD224*$K224*(1+$M224)*$EQ224,AD224)</f>
        <v>0</v>
      </c>
      <c r="AS224" s="53">
        <f>IF($G224="Labor Hours",AE224*$K224*(1+$M224)*$EQ224,AE224)</f>
        <v>0</v>
      </c>
      <c r="AT224" s="53">
        <f>IF($G224="Labor Hours",AF224*$K224*(1+$M224)*$EQ224,AF224)</f>
        <v>0</v>
      </c>
      <c r="AU224" s="10">
        <f t="shared" si="308"/>
        <v>300</v>
      </c>
      <c r="AV224" s="54">
        <f>IF(G224="CapEx",0,AU224*N224)</f>
        <v>0</v>
      </c>
      <c r="AW224" s="10">
        <f t="shared" si="309"/>
        <v>300</v>
      </c>
      <c r="AX224" s="53" cm="1">
        <f t="array" aca="1" ref="AX224" ca="1">AU224*CELL("contents",$Q224)</f>
        <v>37.5</v>
      </c>
      <c r="AY224" s="53" cm="1">
        <f t="array" aca="1" ref="AY224" ca="1">AV224*CELL("contents",$Q224)</f>
        <v>0</v>
      </c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>
        <f t="shared" si="310"/>
        <v>0</v>
      </c>
      <c r="BM224" s="51">
        <f t="shared" si="311"/>
        <v>0</v>
      </c>
      <c r="BN224" s="53">
        <f>IF($G224="Labor Hours",AZ224*$K224*(1+$M224)*$ER224,AZ224)</f>
        <v>0</v>
      </c>
      <c r="BO224" s="53">
        <f>IF($G224="Labor Hours",BA224*$K224*(1+$M224)*$ER224,BA224)</f>
        <v>0</v>
      </c>
      <c r="BP224" s="53">
        <f>IF($G224="Labor Hours",BB224*$K224*(1+$M224)*$ER224,BB224)</f>
        <v>0</v>
      </c>
      <c r="BQ224" s="53">
        <f>IF($G224="Labor Hours",BC224*$K224*(1+$M224)*$ER224,BC224)</f>
        <v>0</v>
      </c>
      <c r="BR224" s="53">
        <f>IF($G224="Labor Hours",BD224*$K224*(1+$M224)*$ER224,BD224)</f>
        <v>0</v>
      </c>
      <c r="BS224" s="53">
        <f>IF($G224="Labor Hours",BE224*$K224*(1+$M224)*$ER224,BE224)</f>
        <v>0</v>
      </c>
      <c r="BT224" s="53">
        <f>IF($G224="Labor Hours",BF224*$K224*(1+$M224)*$ER224,BF224)</f>
        <v>0</v>
      </c>
      <c r="BU224" s="53">
        <f>IF($G224="Labor Hours",BG224*$K224*(1+$M224)*$ER224,BG224)</f>
        <v>0</v>
      </c>
      <c r="BV224" s="53">
        <f>IF($G224="Labor Hours",BH224*$K224*(1+$M224)*$ER224,BH224)</f>
        <v>0</v>
      </c>
      <c r="BW224" s="53">
        <f>IF($G224="Labor Hours",BI224*$K224*(1+$M224)*$ER224,BI224)</f>
        <v>0</v>
      </c>
      <c r="BX224" s="53">
        <f>IF($G224="Labor Hours",BJ224*$K224*(1+$M224)*$ER224,BJ224)</f>
        <v>0</v>
      </c>
      <c r="BY224" s="53">
        <f>IF($G224="Labor Hours",BK224*$K224*(1+$M224)*$ER224,BK224)</f>
        <v>0</v>
      </c>
      <c r="BZ224" s="10">
        <f t="shared" si="312"/>
        <v>0</v>
      </c>
      <c r="CA224" s="54">
        <f t="shared" si="313"/>
        <v>0</v>
      </c>
      <c r="CB224" s="10">
        <f t="shared" si="314"/>
        <v>0</v>
      </c>
      <c r="CC224" s="53" cm="1">
        <f t="array" aca="1" ref="CC224" ca="1">BZ224*CELL("contents",$Q224)</f>
        <v>0</v>
      </c>
      <c r="CD224" s="53" cm="1">
        <f t="array" aca="1" ref="CD224" ca="1">CA224*CELL("contents",$Q224)</f>
        <v>0</v>
      </c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>
        <f t="shared" si="315"/>
        <v>0</v>
      </c>
      <c r="CR224" s="51">
        <f t="shared" si="316"/>
        <v>0</v>
      </c>
      <c r="CS224" s="53">
        <f>IF($G224="Labor Hours",CE224*$K224*(1+$M224)*$ES224,CE224)</f>
        <v>0</v>
      </c>
      <c r="CT224" s="53">
        <f>IF($G224="Labor Hours",CF224*$K224*(1+$M224)*$ES224,CF224)</f>
        <v>0</v>
      </c>
      <c r="CU224" s="53">
        <f>IF($G224="Labor Hours",CG224*$K224*(1+$M224)*$ES224,CG224)</f>
        <v>0</v>
      </c>
      <c r="CV224" s="53">
        <f>IF($G224="Labor Hours",CH224*$K224*(1+$M224)*$ES224,CH224)</f>
        <v>0</v>
      </c>
      <c r="CW224" s="53">
        <f>IF($G224="Labor Hours",CI224*$K224*(1+$M224)*$ES224,CI224)</f>
        <v>0</v>
      </c>
      <c r="CX224" s="53">
        <f>IF($G224="Labor Hours",CJ224*$K224*(1+$M224)*$ES224,CJ224)</f>
        <v>0</v>
      </c>
      <c r="CY224" s="53">
        <f>IF($G224="Labor Hours",CK224*$K224*(1+$M224)*$ES224,CK224)</f>
        <v>0</v>
      </c>
      <c r="CZ224" s="53">
        <f>IF($G224="Labor Hours",CL224*$K224*(1+$M224)*$ES224,CL224)</f>
        <v>0</v>
      </c>
      <c r="DA224" s="53">
        <f>IF($G224="Labor Hours",CM224*$K224*(1+$M224)*$ES224,CM224)</f>
        <v>0</v>
      </c>
      <c r="DB224" s="53">
        <f>IF($G224="Labor Hours",CN224*$K224*(1+$M224)*$ES224,CN224)</f>
        <v>0</v>
      </c>
      <c r="DC224" s="53">
        <f>IF($G224="Labor Hours",CO224*$K224*(1+$M224)*$ES224,CO224)</f>
        <v>0</v>
      </c>
      <c r="DD224" s="53">
        <f>IF($G224="Labor Hours",CP224*$K224*(1+$M224)*$ES224,CP224)</f>
        <v>0</v>
      </c>
      <c r="DE224" s="10">
        <f t="shared" si="317"/>
        <v>0</v>
      </c>
      <c r="DF224" s="54">
        <f t="shared" si="318"/>
        <v>0</v>
      </c>
      <c r="DG224" s="10">
        <f t="shared" si="319"/>
        <v>0</v>
      </c>
      <c r="DH224" s="53" cm="1">
        <f t="array" aca="1" ref="DH224" ca="1">DE224*CELL("contents",$Q224)</f>
        <v>0</v>
      </c>
      <c r="DI224" s="53" cm="1">
        <f t="array" aca="1" ref="DI224" ca="1">DF224*CELL("contents",$Q224)</f>
        <v>0</v>
      </c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>
        <f t="shared" si="320"/>
        <v>0</v>
      </c>
      <c r="DW224" s="51">
        <f t="shared" si="321"/>
        <v>0</v>
      </c>
      <c r="DX224" s="53">
        <f>IF($G224="Labor Hours",DJ224*$K224*(1+$M224)*$ET224,DJ224)</f>
        <v>0</v>
      </c>
      <c r="DY224" s="53">
        <f>IF($G224="Labor Hours",DK224*$K224*(1+$M224)*$ET224,DK224)</f>
        <v>0</v>
      </c>
      <c r="DZ224" s="53">
        <f>IF($G224="Labor Hours",DL224*$K224*(1+$M224)*$ET224,DL224)</f>
        <v>0</v>
      </c>
      <c r="EA224" s="53">
        <f>IF($G224="Labor Hours",DM224*$K224*(1+$M224)*$ET224,DM224)</f>
        <v>0</v>
      </c>
      <c r="EB224" s="53">
        <f>IF($G224="Labor Hours",DN224*$K224*(1+$M224)*$ET224,DN224)</f>
        <v>0</v>
      </c>
      <c r="EC224" s="53">
        <f>IF($G224="Labor Hours",DO224*$K224*(1+$M224)*$ET224,DO224)</f>
        <v>0</v>
      </c>
      <c r="ED224" s="53">
        <f>IF($G224="Labor Hours",DP224*$K224*(1+$M224)*$ET224,DP224)</f>
        <v>0</v>
      </c>
      <c r="EE224" s="53">
        <f>IF($G224="Labor Hours",DQ224*$K224*(1+$M224)*$ET224,DQ224)</f>
        <v>0</v>
      </c>
      <c r="EF224" s="53">
        <f>IF($G224="Labor Hours",DR224*$K224*(1+$M224)*$ET224,DR224)</f>
        <v>0</v>
      </c>
      <c r="EG224" s="53">
        <f>IF($G224="Labor Hours",DS224*$K224*(1+$M224)*$ET224,DS224)</f>
        <v>0</v>
      </c>
      <c r="EH224" s="53">
        <f>IF($G224="Labor Hours",DT224*$K224*(1+$M224)*$ET224,DT224)</f>
        <v>0</v>
      </c>
      <c r="EI224" s="53">
        <f>IF($G224="Labor Hours",DU224*$K224*(1+$M224)*$ET224,DU224)</f>
        <v>0</v>
      </c>
      <c r="EJ224" s="10">
        <f t="shared" si="322"/>
        <v>0</v>
      </c>
      <c r="EK224" s="54">
        <f t="shared" si="323"/>
        <v>0</v>
      </c>
      <c r="EL224" s="10">
        <f t="shared" si="324"/>
        <v>0</v>
      </c>
      <c r="EM224" s="53" cm="1">
        <f t="array" aca="1" ref="EM224" ca="1">EJ224*CELL("contents",$Q224)</f>
        <v>0</v>
      </c>
      <c r="EN224" s="53" cm="1">
        <f t="array" aca="1" ref="EN224" ca="1">EK224*CELL("contents",$Q224)</f>
        <v>0</v>
      </c>
      <c r="EO224" s="11">
        <f t="shared" si="325"/>
        <v>300</v>
      </c>
      <c r="EP224" s="2">
        <v>1</v>
      </c>
      <c r="EQ224" s="2">
        <f t="shared" ref="EQ224:ET224" si="343">EP224*1.0215</f>
        <v>1.0215000000000001</v>
      </c>
      <c r="ER224" s="2">
        <f t="shared" si="343"/>
        <v>1.0434622500000001</v>
      </c>
      <c r="ES224" s="2">
        <f t="shared" si="343"/>
        <v>1.0658966883750003</v>
      </c>
      <c r="ET224" s="2">
        <f t="shared" si="343"/>
        <v>1.0888134671750629</v>
      </c>
      <c r="EU224" s="53">
        <f>IF($G224="Labor Hours",$K224*$AG224*EQ224,0)</f>
        <v>0</v>
      </c>
      <c r="EV224" s="53">
        <f t="shared" si="327"/>
        <v>0</v>
      </c>
      <c r="EW224" s="69">
        <f>IF($G224="Labor Hours",$K224*$CQ224*ES224,0)</f>
        <v>0</v>
      </c>
      <c r="EX224" s="69">
        <f>IF($G224="Labor Hours",$K224*$DV224*ET224,0)</f>
        <v>0</v>
      </c>
      <c r="EY224" s="9">
        <f t="shared" si="329"/>
        <v>0</v>
      </c>
      <c r="EZ224" s="9">
        <f t="shared" si="304"/>
        <v>0</v>
      </c>
      <c r="FA224" s="9">
        <f t="shared" si="305"/>
        <v>0</v>
      </c>
      <c r="FB224" s="9">
        <f t="shared" si="306"/>
        <v>0</v>
      </c>
      <c r="FC224" t="s">
        <v>1541</v>
      </c>
    </row>
    <row r="225" spans="1:159" ht="25.5" x14ac:dyDescent="0.25">
      <c r="A225" s="2">
        <v>1.2</v>
      </c>
      <c r="B225" s="3" t="s">
        <v>620</v>
      </c>
      <c r="C225" s="4" t="s">
        <v>157</v>
      </c>
      <c r="D225" s="2" t="s">
        <v>621</v>
      </c>
      <c r="E225" s="21" t="s">
        <v>622</v>
      </c>
      <c r="F225" s="2"/>
      <c r="G225" s="4" t="s">
        <v>151</v>
      </c>
      <c r="H225" s="6" t="s">
        <v>163</v>
      </c>
      <c r="I225" s="4" t="s">
        <v>167</v>
      </c>
      <c r="J225" s="7" t="s">
        <v>154</v>
      </c>
      <c r="K225" s="75">
        <v>115</v>
      </c>
      <c r="L225" s="81">
        <v>115</v>
      </c>
      <c r="M225" s="57">
        <v>0</v>
      </c>
      <c r="N225" s="86">
        <v>0</v>
      </c>
      <c r="O225" s="6" t="s">
        <v>155</v>
      </c>
      <c r="P225" s="2" t="s">
        <v>352</v>
      </c>
      <c r="Q225" s="216">
        <f>VLOOKUP(P225,Contingencies!$A$2:$D$7,4,FALSE)</f>
        <v>0.2</v>
      </c>
      <c r="R225" s="53">
        <f t="shared" si="287"/>
        <v>187.95600000000002</v>
      </c>
      <c r="S225" s="67">
        <f t="shared" si="289"/>
        <v>0</v>
      </c>
      <c r="T225" s="4"/>
      <c r="U225" s="18"/>
      <c r="V225" s="14">
        <v>8</v>
      </c>
      <c r="W225" s="14"/>
      <c r="X225" s="18"/>
      <c r="Y225" s="18"/>
      <c r="Z225" s="18"/>
      <c r="AA225" s="38"/>
      <c r="AB225" s="38"/>
      <c r="AC225" s="38"/>
      <c r="AD225" s="2"/>
      <c r="AE225" s="2"/>
      <c r="AF225" s="2"/>
      <c r="AG225" s="2">
        <f>IF(G225="Labor Hours",SUM(U225:AF225),0)</f>
        <v>8</v>
      </c>
      <c r="AH225" s="51">
        <f t="shared" si="307"/>
        <v>5.333333333333333E-2</v>
      </c>
      <c r="AI225" s="53">
        <f>IF($G225="Labor Hours",U225*$K225*(1+$M225)*$EQ225,U225)</f>
        <v>0</v>
      </c>
      <c r="AJ225" s="53">
        <f>IF($G225="Labor Hours",V225*$K225*(1+$M225)*$EQ225,V225)</f>
        <v>939.78000000000009</v>
      </c>
      <c r="AK225" s="53">
        <f>IF($G225="Labor Hours",W225*$K225*(1+$M225)*$EQ225,W225)</f>
        <v>0</v>
      </c>
      <c r="AL225" s="53">
        <f>IF($G225="Labor Hours",X225*$K225*(1+$M225)*$EQ225,X225)</f>
        <v>0</v>
      </c>
      <c r="AM225" s="53">
        <f>IF($G225="Labor Hours",Y225*$K225*(1+$M225)*$EQ225,Y225)</f>
        <v>0</v>
      </c>
      <c r="AN225" s="53">
        <f>IF($G225="Labor Hours",Z225*$K225*(1+$M225)*$EQ225,Z225)</f>
        <v>0</v>
      </c>
      <c r="AO225" s="53">
        <f>IF($G225="Labor Hours",AA225*$K225*(1+$M225)*$EQ225,AA225)</f>
        <v>0</v>
      </c>
      <c r="AP225" s="53">
        <f>IF($G225="Labor Hours",AB225*$K225*(1+$M225)*$EQ225,AB225)</f>
        <v>0</v>
      </c>
      <c r="AQ225" s="53">
        <f>IF($G225="Labor Hours",AC225*$K225*(1+$M225)*$EQ225,AC225)</f>
        <v>0</v>
      </c>
      <c r="AR225" s="53">
        <f>IF($G225="Labor Hours",AD225*$K225*(1+$M225)*$EQ225,AD225)</f>
        <v>0</v>
      </c>
      <c r="AS225" s="53">
        <f>IF($G225="Labor Hours",AE225*$K225*(1+$M225)*$EQ225,AE225)</f>
        <v>0</v>
      </c>
      <c r="AT225" s="53">
        <f>IF($G225="Labor Hours",AF225*$K225*(1+$M225)*$EQ225,AF225)</f>
        <v>0</v>
      </c>
      <c r="AU225" s="10">
        <f t="shared" si="308"/>
        <v>939.78000000000009</v>
      </c>
      <c r="AV225" s="54">
        <f>IF(G225="CapEx",0,AU225*N225)</f>
        <v>0</v>
      </c>
      <c r="AW225" s="10">
        <f t="shared" si="309"/>
        <v>939.78000000000009</v>
      </c>
      <c r="AX225" s="53" cm="1">
        <f t="array" aca="1" ref="AX225" ca="1">AU225*CELL("contents",$Q225)</f>
        <v>187.95600000000002</v>
      </c>
      <c r="AY225" s="53" cm="1">
        <f t="array" aca="1" ref="AY225" ca="1">AV225*CELL("contents",$Q225)</f>
        <v>0</v>
      </c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>
        <f t="shared" si="310"/>
        <v>0</v>
      </c>
      <c r="BM225" s="51">
        <f t="shared" si="311"/>
        <v>0</v>
      </c>
      <c r="BN225" s="53">
        <f>IF($G225="Labor Hours",AZ225*$K225*(1+$M225)*$ER225,AZ225)</f>
        <v>0</v>
      </c>
      <c r="BO225" s="53">
        <f>IF($G225="Labor Hours",BA225*$K225*(1+$M225)*$ER225,BA225)</f>
        <v>0</v>
      </c>
      <c r="BP225" s="53">
        <f>IF($G225="Labor Hours",BB225*$K225*(1+$M225)*$ER225,BB225)</f>
        <v>0</v>
      </c>
      <c r="BQ225" s="53">
        <f>IF($G225="Labor Hours",BC225*$K225*(1+$M225)*$ER225,BC225)</f>
        <v>0</v>
      </c>
      <c r="BR225" s="53">
        <f>IF($G225="Labor Hours",BD225*$K225*(1+$M225)*$ER225,BD225)</f>
        <v>0</v>
      </c>
      <c r="BS225" s="53">
        <f>IF($G225="Labor Hours",BE225*$K225*(1+$M225)*$ER225,BE225)</f>
        <v>0</v>
      </c>
      <c r="BT225" s="53">
        <f>IF($G225="Labor Hours",BF225*$K225*(1+$M225)*$ER225,BF225)</f>
        <v>0</v>
      </c>
      <c r="BU225" s="53">
        <f>IF($G225="Labor Hours",BG225*$K225*(1+$M225)*$ER225,BG225)</f>
        <v>0</v>
      </c>
      <c r="BV225" s="53">
        <f>IF($G225="Labor Hours",BH225*$K225*(1+$M225)*$ER225,BH225)</f>
        <v>0</v>
      </c>
      <c r="BW225" s="53">
        <f>IF($G225="Labor Hours",BI225*$K225*(1+$M225)*$ER225,BI225)</f>
        <v>0</v>
      </c>
      <c r="BX225" s="53">
        <f>IF($G225="Labor Hours",BJ225*$K225*(1+$M225)*$ER225,BJ225)</f>
        <v>0</v>
      </c>
      <c r="BY225" s="53">
        <f>IF($G225="Labor Hours",BK225*$K225*(1+$M225)*$ER225,BK225)</f>
        <v>0</v>
      </c>
      <c r="BZ225" s="10">
        <f t="shared" si="312"/>
        <v>0</v>
      </c>
      <c r="CA225" s="54">
        <f t="shared" si="313"/>
        <v>0</v>
      </c>
      <c r="CB225" s="10">
        <f t="shared" si="314"/>
        <v>0</v>
      </c>
      <c r="CC225" s="53" cm="1">
        <f t="array" aca="1" ref="CC225" ca="1">BZ225*CELL("contents",$Q225)</f>
        <v>0</v>
      </c>
      <c r="CD225" s="53" cm="1">
        <f t="array" aca="1" ref="CD225" ca="1">CA225*CELL("contents",$Q225)</f>
        <v>0</v>
      </c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>
        <f t="shared" si="315"/>
        <v>0</v>
      </c>
      <c r="CR225" s="51">
        <f t="shared" si="316"/>
        <v>0</v>
      </c>
      <c r="CS225" s="53">
        <f>IF($G225="Labor Hours",CE225*$K225*(1+$M225)*$ES225,CE225)</f>
        <v>0</v>
      </c>
      <c r="CT225" s="53">
        <f>IF($G225="Labor Hours",CF225*$K225*(1+$M225)*$ES225,CF225)</f>
        <v>0</v>
      </c>
      <c r="CU225" s="53">
        <f>IF($G225="Labor Hours",CG225*$K225*(1+$M225)*$ES225,CG225)</f>
        <v>0</v>
      </c>
      <c r="CV225" s="53">
        <f>IF($G225="Labor Hours",CH225*$K225*(1+$M225)*$ES225,CH225)</f>
        <v>0</v>
      </c>
      <c r="CW225" s="53">
        <f>IF($G225="Labor Hours",CI225*$K225*(1+$M225)*$ES225,CI225)</f>
        <v>0</v>
      </c>
      <c r="CX225" s="53">
        <f>IF($G225="Labor Hours",CJ225*$K225*(1+$M225)*$ES225,CJ225)</f>
        <v>0</v>
      </c>
      <c r="CY225" s="53">
        <f>IF($G225="Labor Hours",CK225*$K225*(1+$M225)*$ES225,CK225)</f>
        <v>0</v>
      </c>
      <c r="CZ225" s="53">
        <f>IF($G225="Labor Hours",CL225*$K225*(1+$M225)*$ES225,CL225)</f>
        <v>0</v>
      </c>
      <c r="DA225" s="53">
        <f>IF($G225="Labor Hours",CM225*$K225*(1+$M225)*$ES225,CM225)</f>
        <v>0</v>
      </c>
      <c r="DB225" s="53">
        <f>IF($G225="Labor Hours",CN225*$K225*(1+$M225)*$ES225,CN225)</f>
        <v>0</v>
      </c>
      <c r="DC225" s="53">
        <f>IF($G225="Labor Hours",CO225*$K225*(1+$M225)*$ES225,CO225)</f>
        <v>0</v>
      </c>
      <c r="DD225" s="53">
        <f>IF($G225="Labor Hours",CP225*$K225*(1+$M225)*$ES225,CP225)</f>
        <v>0</v>
      </c>
      <c r="DE225" s="10">
        <f t="shared" si="317"/>
        <v>0</v>
      </c>
      <c r="DF225" s="54">
        <f t="shared" si="318"/>
        <v>0</v>
      </c>
      <c r="DG225" s="10">
        <f t="shared" si="319"/>
        <v>0</v>
      </c>
      <c r="DH225" s="53" cm="1">
        <f t="array" aca="1" ref="DH225" ca="1">DE225*CELL("contents",$Q225)</f>
        <v>0</v>
      </c>
      <c r="DI225" s="53" cm="1">
        <f t="array" aca="1" ref="DI225" ca="1">DF225*CELL("contents",$Q225)</f>
        <v>0</v>
      </c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>
        <f t="shared" si="320"/>
        <v>0</v>
      </c>
      <c r="DW225" s="51">
        <f t="shared" si="321"/>
        <v>0</v>
      </c>
      <c r="DX225" s="53">
        <f>IF($G225="Labor Hours",DJ225*$K225*(1+$M225)*$ET225,DJ225)</f>
        <v>0</v>
      </c>
      <c r="DY225" s="53">
        <f>IF($G225="Labor Hours",DK225*$K225*(1+$M225)*$ET225,DK225)</f>
        <v>0</v>
      </c>
      <c r="DZ225" s="53">
        <f>IF($G225="Labor Hours",DL225*$K225*(1+$M225)*$ET225,DL225)</f>
        <v>0</v>
      </c>
      <c r="EA225" s="53">
        <f>IF($G225="Labor Hours",DM225*$K225*(1+$M225)*$ET225,DM225)</f>
        <v>0</v>
      </c>
      <c r="EB225" s="53">
        <f>IF($G225="Labor Hours",DN225*$K225*(1+$M225)*$ET225,DN225)</f>
        <v>0</v>
      </c>
      <c r="EC225" s="53">
        <f>IF($G225="Labor Hours",DO225*$K225*(1+$M225)*$ET225,DO225)</f>
        <v>0</v>
      </c>
      <c r="ED225" s="53">
        <f>IF($G225="Labor Hours",DP225*$K225*(1+$M225)*$ET225,DP225)</f>
        <v>0</v>
      </c>
      <c r="EE225" s="53">
        <f>IF($G225="Labor Hours",DQ225*$K225*(1+$M225)*$ET225,DQ225)</f>
        <v>0</v>
      </c>
      <c r="EF225" s="53">
        <f>IF($G225="Labor Hours",DR225*$K225*(1+$M225)*$ET225,DR225)</f>
        <v>0</v>
      </c>
      <c r="EG225" s="53">
        <f>IF($G225="Labor Hours",DS225*$K225*(1+$M225)*$ET225,DS225)</f>
        <v>0</v>
      </c>
      <c r="EH225" s="53">
        <f>IF($G225="Labor Hours",DT225*$K225*(1+$M225)*$ET225,DT225)</f>
        <v>0</v>
      </c>
      <c r="EI225" s="53">
        <f>IF($G225="Labor Hours",DU225*$K225*(1+$M225)*$ET225,DU225)</f>
        <v>0</v>
      </c>
      <c r="EJ225" s="10">
        <f t="shared" si="322"/>
        <v>0</v>
      </c>
      <c r="EK225" s="54">
        <f t="shared" si="323"/>
        <v>0</v>
      </c>
      <c r="EL225" s="10">
        <f t="shared" si="324"/>
        <v>0</v>
      </c>
      <c r="EM225" s="53" cm="1">
        <f t="array" aca="1" ref="EM225" ca="1">EJ225*CELL("contents",$Q225)</f>
        <v>0</v>
      </c>
      <c r="EN225" s="53" cm="1">
        <f t="array" aca="1" ref="EN225" ca="1">EK225*CELL("contents",$Q225)</f>
        <v>0</v>
      </c>
      <c r="EO225" s="11">
        <f t="shared" si="325"/>
        <v>939.78000000000009</v>
      </c>
      <c r="EP225" s="2">
        <v>1</v>
      </c>
      <c r="EQ225" s="2">
        <f t="shared" ref="EQ225:ET225" si="344">EP225*1.0215</f>
        <v>1.0215000000000001</v>
      </c>
      <c r="ER225" s="2">
        <f t="shared" si="344"/>
        <v>1.0434622500000001</v>
      </c>
      <c r="ES225" s="2">
        <f t="shared" si="344"/>
        <v>1.0658966883750003</v>
      </c>
      <c r="ET225" s="2">
        <f t="shared" si="344"/>
        <v>1.0888134671750629</v>
      </c>
      <c r="EU225" s="53">
        <f>IF($G225="Labor Hours",$K225*$AG225*EQ225,0)</f>
        <v>939.78000000000009</v>
      </c>
      <c r="EV225" s="53">
        <f t="shared" si="327"/>
        <v>0</v>
      </c>
      <c r="EW225" s="69">
        <f>IF($G225="Labor Hours",$K225*$CQ225*ES225,0)</f>
        <v>0</v>
      </c>
      <c r="EX225" s="69">
        <f>IF($G225="Labor Hours",$K225*$DV225*ET225,0)</f>
        <v>0</v>
      </c>
      <c r="EY225" s="9">
        <f t="shared" si="329"/>
        <v>0</v>
      </c>
      <c r="EZ225" s="9">
        <f t="shared" si="304"/>
        <v>0</v>
      </c>
      <c r="FA225" s="9">
        <f t="shared" si="305"/>
        <v>0</v>
      </c>
      <c r="FB225" s="9">
        <f t="shared" si="306"/>
        <v>0</v>
      </c>
      <c r="FC225" t="s">
        <v>1541</v>
      </c>
    </row>
    <row r="226" spans="1:159" ht="25.5" x14ac:dyDescent="0.25">
      <c r="A226" s="2">
        <v>1.2</v>
      </c>
      <c r="B226" s="3" t="s">
        <v>620</v>
      </c>
      <c r="C226" s="4" t="s">
        <v>157</v>
      </c>
      <c r="D226" s="2" t="s">
        <v>621</v>
      </c>
      <c r="E226" s="21" t="s">
        <v>622</v>
      </c>
      <c r="F226" s="2"/>
      <c r="G226" s="4" t="s">
        <v>347</v>
      </c>
      <c r="H226" s="6" t="s">
        <v>347</v>
      </c>
      <c r="I226" s="4"/>
      <c r="J226" s="4" t="s">
        <v>268</v>
      </c>
      <c r="K226" s="75"/>
      <c r="L226" s="80">
        <v>1</v>
      </c>
      <c r="M226" s="56">
        <v>0</v>
      </c>
      <c r="N226" s="86">
        <v>0.53</v>
      </c>
      <c r="O226" s="6" t="s">
        <v>155</v>
      </c>
      <c r="P226" s="2" t="s">
        <v>173</v>
      </c>
      <c r="Q226" s="216">
        <f>VLOOKUP(P226,Contingencies!$A$2:$D$7,4,FALSE)</f>
        <v>0.125</v>
      </c>
      <c r="R226" s="53">
        <f t="shared" si="287"/>
        <v>562.5</v>
      </c>
      <c r="S226" s="67">
        <f t="shared" si="289"/>
        <v>0</v>
      </c>
      <c r="T226" s="4"/>
      <c r="U226" s="18"/>
      <c r="V226" s="14">
        <v>4500</v>
      </c>
      <c r="W226" s="14"/>
      <c r="X226" s="18"/>
      <c r="Y226" s="18"/>
      <c r="Z226" s="18"/>
      <c r="AA226" s="38"/>
      <c r="AB226" s="38"/>
      <c r="AC226" s="38"/>
      <c r="AD226" s="2"/>
      <c r="AE226" s="2"/>
      <c r="AF226" s="2"/>
      <c r="AG226" s="2">
        <f>IF(G226="Labor Hours",SUM(U226:AF226),0)</f>
        <v>0</v>
      </c>
      <c r="AH226" s="51">
        <f t="shared" si="307"/>
        <v>0</v>
      </c>
      <c r="AI226" s="53">
        <f>IF($G226="Labor Hours",U226*$K226*(1+$M226)*$EQ226,U226)</f>
        <v>0</v>
      </c>
      <c r="AJ226" s="53">
        <f>IF($G226="Labor Hours",V226*$K226*(1+$M226)*$EQ226,V226)</f>
        <v>4500</v>
      </c>
      <c r="AK226" s="53">
        <f>IF($G226="Labor Hours",W226*$K226*(1+$M226)*$EQ226,W226)</f>
        <v>0</v>
      </c>
      <c r="AL226" s="53">
        <f>IF($G226="Labor Hours",X226*$K226*(1+$M226)*$EQ226,X226)</f>
        <v>0</v>
      </c>
      <c r="AM226" s="53">
        <f>IF($G226="Labor Hours",Y226*$K226*(1+$M226)*$EQ226,Y226)</f>
        <v>0</v>
      </c>
      <c r="AN226" s="53">
        <f>IF($G226="Labor Hours",Z226*$K226*(1+$M226)*$EQ226,Z226)</f>
        <v>0</v>
      </c>
      <c r="AO226" s="53">
        <f>IF($G226="Labor Hours",AA226*$K226*(1+$M226)*$EQ226,AA226)</f>
        <v>0</v>
      </c>
      <c r="AP226" s="53">
        <f>IF($G226="Labor Hours",AB226*$K226*(1+$M226)*$EQ226,AB226)</f>
        <v>0</v>
      </c>
      <c r="AQ226" s="53">
        <f>IF($G226="Labor Hours",AC226*$K226*(1+$M226)*$EQ226,AC226)</f>
        <v>0</v>
      </c>
      <c r="AR226" s="53">
        <f>IF($G226="Labor Hours",AD226*$K226*(1+$M226)*$EQ226,AD226)</f>
        <v>0</v>
      </c>
      <c r="AS226" s="53">
        <f>IF($G226="Labor Hours",AE226*$K226*(1+$M226)*$EQ226,AE226)</f>
        <v>0</v>
      </c>
      <c r="AT226" s="53">
        <f>IF($G226="Labor Hours",AF226*$K226*(1+$M226)*$EQ226,AF226)</f>
        <v>0</v>
      </c>
      <c r="AU226" s="10">
        <f t="shared" si="308"/>
        <v>4500</v>
      </c>
      <c r="AV226" s="54">
        <f>IF(G226="CapEx",0,AU226*N226)</f>
        <v>0</v>
      </c>
      <c r="AW226" s="10">
        <f t="shared" si="309"/>
        <v>4500</v>
      </c>
      <c r="AX226" s="53" cm="1">
        <f t="array" aca="1" ref="AX226" ca="1">AU226*CELL("contents",$Q226)</f>
        <v>562.5</v>
      </c>
      <c r="AY226" s="53" cm="1">
        <f t="array" aca="1" ref="AY226" ca="1">AV226*CELL("contents",$Q226)</f>
        <v>0</v>
      </c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>
        <f t="shared" si="310"/>
        <v>0</v>
      </c>
      <c r="BM226" s="51">
        <f t="shared" si="311"/>
        <v>0</v>
      </c>
      <c r="BN226" s="53">
        <f>IF($G226="Labor Hours",AZ226*$K226*(1+$M226)*$ER226,AZ226)</f>
        <v>0</v>
      </c>
      <c r="BO226" s="53">
        <f>IF($G226="Labor Hours",BA226*$K226*(1+$M226)*$ER226,BA226)</f>
        <v>0</v>
      </c>
      <c r="BP226" s="53">
        <f>IF($G226="Labor Hours",BB226*$K226*(1+$M226)*$ER226,BB226)</f>
        <v>0</v>
      </c>
      <c r="BQ226" s="53">
        <f>IF($G226="Labor Hours",BC226*$K226*(1+$M226)*$ER226,BC226)</f>
        <v>0</v>
      </c>
      <c r="BR226" s="53">
        <f>IF($G226="Labor Hours",BD226*$K226*(1+$M226)*$ER226,BD226)</f>
        <v>0</v>
      </c>
      <c r="BS226" s="53">
        <f>IF($G226="Labor Hours",BE226*$K226*(1+$M226)*$ER226,BE226)</f>
        <v>0</v>
      </c>
      <c r="BT226" s="53">
        <f>IF($G226="Labor Hours",BF226*$K226*(1+$M226)*$ER226,BF226)</f>
        <v>0</v>
      </c>
      <c r="BU226" s="53">
        <f>IF($G226="Labor Hours",BG226*$K226*(1+$M226)*$ER226,BG226)</f>
        <v>0</v>
      </c>
      <c r="BV226" s="53">
        <f>IF($G226="Labor Hours",BH226*$K226*(1+$M226)*$ER226,BH226)</f>
        <v>0</v>
      </c>
      <c r="BW226" s="53">
        <f>IF($G226="Labor Hours",BI226*$K226*(1+$M226)*$ER226,BI226)</f>
        <v>0</v>
      </c>
      <c r="BX226" s="53">
        <f>IF($G226="Labor Hours",BJ226*$K226*(1+$M226)*$ER226,BJ226)</f>
        <v>0</v>
      </c>
      <c r="BY226" s="53">
        <f>IF($G226="Labor Hours",BK226*$K226*(1+$M226)*$ER226,BK226)</f>
        <v>0</v>
      </c>
      <c r="BZ226" s="10">
        <f t="shared" si="312"/>
        <v>0</v>
      </c>
      <c r="CA226" s="54">
        <f t="shared" si="313"/>
        <v>0</v>
      </c>
      <c r="CB226" s="10">
        <f t="shared" si="314"/>
        <v>0</v>
      </c>
      <c r="CC226" s="53" cm="1">
        <f t="array" aca="1" ref="CC226" ca="1">BZ226*CELL("contents",$Q226)</f>
        <v>0</v>
      </c>
      <c r="CD226" s="53" cm="1">
        <f t="array" aca="1" ref="CD226" ca="1">CA226*CELL("contents",$Q226)</f>
        <v>0</v>
      </c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>
        <f t="shared" si="315"/>
        <v>0</v>
      </c>
      <c r="CR226" s="51">
        <f t="shared" si="316"/>
        <v>0</v>
      </c>
      <c r="CS226" s="53">
        <f>IF($G226="Labor Hours",CE226*$K226*(1+$M226)*$ES226,CE226)</f>
        <v>0</v>
      </c>
      <c r="CT226" s="53">
        <f>IF($G226="Labor Hours",CF226*$K226*(1+$M226)*$ES226,CF226)</f>
        <v>0</v>
      </c>
      <c r="CU226" s="53">
        <f>IF($G226="Labor Hours",CG226*$K226*(1+$M226)*$ES226,CG226)</f>
        <v>0</v>
      </c>
      <c r="CV226" s="53">
        <f>IF($G226="Labor Hours",CH226*$K226*(1+$M226)*$ES226,CH226)</f>
        <v>0</v>
      </c>
      <c r="CW226" s="53">
        <f>IF($G226="Labor Hours",CI226*$K226*(1+$M226)*$ES226,CI226)</f>
        <v>0</v>
      </c>
      <c r="CX226" s="53">
        <f>IF($G226="Labor Hours",CJ226*$K226*(1+$M226)*$ES226,CJ226)</f>
        <v>0</v>
      </c>
      <c r="CY226" s="53">
        <f>IF($G226="Labor Hours",CK226*$K226*(1+$M226)*$ES226,CK226)</f>
        <v>0</v>
      </c>
      <c r="CZ226" s="53">
        <f>IF($G226="Labor Hours",CL226*$K226*(1+$M226)*$ES226,CL226)</f>
        <v>0</v>
      </c>
      <c r="DA226" s="53">
        <f>IF($G226="Labor Hours",CM226*$K226*(1+$M226)*$ES226,CM226)</f>
        <v>0</v>
      </c>
      <c r="DB226" s="53">
        <f>IF($G226="Labor Hours",CN226*$K226*(1+$M226)*$ES226,CN226)</f>
        <v>0</v>
      </c>
      <c r="DC226" s="53">
        <f>IF($G226="Labor Hours",CO226*$K226*(1+$M226)*$ES226,CO226)</f>
        <v>0</v>
      </c>
      <c r="DD226" s="53">
        <f>IF($G226="Labor Hours",CP226*$K226*(1+$M226)*$ES226,CP226)</f>
        <v>0</v>
      </c>
      <c r="DE226" s="10">
        <f t="shared" si="317"/>
        <v>0</v>
      </c>
      <c r="DF226" s="54">
        <f t="shared" si="318"/>
        <v>0</v>
      </c>
      <c r="DG226" s="10">
        <f t="shared" si="319"/>
        <v>0</v>
      </c>
      <c r="DH226" s="53" cm="1">
        <f t="array" aca="1" ref="DH226" ca="1">DE226*CELL("contents",$Q226)</f>
        <v>0</v>
      </c>
      <c r="DI226" s="53" cm="1">
        <f t="array" aca="1" ref="DI226" ca="1">DF226*CELL("contents",$Q226)</f>
        <v>0</v>
      </c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>
        <f t="shared" si="320"/>
        <v>0</v>
      </c>
      <c r="DW226" s="51">
        <f t="shared" si="321"/>
        <v>0</v>
      </c>
      <c r="DX226" s="53">
        <f>IF($G226="Labor Hours",DJ226*$K226*(1+$M226)*$ET226,DJ226)</f>
        <v>0</v>
      </c>
      <c r="DY226" s="53">
        <f>IF($G226="Labor Hours",DK226*$K226*(1+$M226)*$ET226,DK226)</f>
        <v>0</v>
      </c>
      <c r="DZ226" s="53">
        <f>IF($G226="Labor Hours",DL226*$K226*(1+$M226)*$ET226,DL226)</f>
        <v>0</v>
      </c>
      <c r="EA226" s="53">
        <f>IF($G226="Labor Hours",DM226*$K226*(1+$M226)*$ET226,DM226)</f>
        <v>0</v>
      </c>
      <c r="EB226" s="53">
        <f>IF($G226="Labor Hours",DN226*$K226*(1+$M226)*$ET226,DN226)</f>
        <v>0</v>
      </c>
      <c r="EC226" s="53">
        <f>IF($G226="Labor Hours",DO226*$K226*(1+$M226)*$ET226,DO226)</f>
        <v>0</v>
      </c>
      <c r="ED226" s="53">
        <f>IF($G226="Labor Hours",DP226*$K226*(1+$M226)*$ET226,DP226)</f>
        <v>0</v>
      </c>
      <c r="EE226" s="53">
        <f>IF($G226="Labor Hours",DQ226*$K226*(1+$M226)*$ET226,DQ226)</f>
        <v>0</v>
      </c>
      <c r="EF226" s="53">
        <f>IF($G226="Labor Hours",DR226*$K226*(1+$M226)*$ET226,DR226)</f>
        <v>0</v>
      </c>
      <c r="EG226" s="53">
        <f>IF($G226="Labor Hours",DS226*$K226*(1+$M226)*$ET226,DS226)</f>
        <v>0</v>
      </c>
      <c r="EH226" s="53">
        <f>IF($G226="Labor Hours",DT226*$K226*(1+$M226)*$ET226,DT226)</f>
        <v>0</v>
      </c>
      <c r="EI226" s="53">
        <f>IF($G226="Labor Hours",DU226*$K226*(1+$M226)*$ET226,DU226)</f>
        <v>0</v>
      </c>
      <c r="EJ226" s="10">
        <f t="shared" si="322"/>
        <v>0</v>
      </c>
      <c r="EK226" s="54">
        <f t="shared" si="323"/>
        <v>0</v>
      </c>
      <c r="EL226" s="10">
        <f t="shared" si="324"/>
        <v>0</v>
      </c>
      <c r="EM226" s="53" cm="1">
        <f t="array" aca="1" ref="EM226" ca="1">EJ226*CELL("contents",$Q226)</f>
        <v>0</v>
      </c>
      <c r="EN226" s="53" cm="1">
        <f t="array" aca="1" ref="EN226" ca="1">EK226*CELL("contents",$Q226)</f>
        <v>0</v>
      </c>
      <c r="EO226" s="11">
        <f t="shared" si="325"/>
        <v>4500</v>
      </c>
      <c r="EP226" s="2">
        <v>1</v>
      </c>
      <c r="EQ226" s="2">
        <f t="shared" ref="EQ226:ET226" si="345">EP226*1.0215</f>
        <v>1.0215000000000001</v>
      </c>
      <c r="ER226" s="2">
        <f t="shared" si="345"/>
        <v>1.0434622500000001</v>
      </c>
      <c r="ES226" s="2">
        <f t="shared" si="345"/>
        <v>1.0658966883750003</v>
      </c>
      <c r="ET226" s="2">
        <f t="shared" si="345"/>
        <v>1.0888134671750629</v>
      </c>
      <c r="EU226" s="53">
        <f>IF($G226="Labor Hours",$K226*$AG226*EQ226,0)</f>
        <v>0</v>
      </c>
      <c r="EV226" s="53">
        <f t="shared" si="327"/>
        <v>0</v>
      </c>
      <c r="EW226" s="69">
        <f>IF($G226="Labor Hours",$K226*$CQ226*ES226,0)</f>
        <v>0</v>
      </c>
      <c r="EX226" s="69">
        <f>IF($G226="Labor Hours",$K226*$DV226*ET226,0)</f>
        <v>0</v>
      </c>
      <c r="EY226" s="9">
        <f t="shared" si="329"/>
        <v>0</v>
      </c>
      <c r="EZ226" s="9">
        <f t="shared" si="304"/>
        <v>0</v>
      </c>
      <c r="FA226" s="9">
        <f t="shared" si="305"/>
        <v>0</v>
      </c>
      <c r="FB226" s="9">
        <f t="shared" si="306"/>
        <v>0</v>
      </c>
      <c r="FC226" t="s">
        <v>1541</v>
      </c>
    </row>
    <row r="227" spans="1:159" ht="25.5" x14ac:dyDescent="0.25">
      <c r="A227" s="2">
        <v>1.2</v>
      </c>
      <c r="B227" s="3" t="s">
        <v>623</v>
      </c>
      <c r="C227" s="4" t="s">
        <v>157</v>
      </c>
      <c r="D227" s="2" t="s">
        <v>624</v>
      </c>
      <c r="E227" s="21" t="s">
        <v>625</v>
      </c>
      <c r="F227" s="2"/>
      <c r="G227" s="4" t="s">
        <v>151</v>
      </c>
      <c r="H227" s="6" t="s">
        <v>163</v>
      </c>
      <c r="I227" s="4" t="s">
        <v>167</v>
      </c>
      <c r="J227" s="7" t="s">
        <v>154</v>
      </c>
      <c r="K227" s="75">
        <v>115</v>
      </c>
      <c r="L227" s="81">
        <v>115</v>
      </c>
      <c r="M227" s="57">
        <v>0</v>
      </c>
      <c r="N227" s="86">
        <v>0</v>
      </c>
      <c r="O227" s="6" t="s">
        <v>155</v>
      </c>
      <c r="P227" s="2" t="s">
        <v>352</v>
      </c>
      <c r="Q227" s="216">
        <f>VLOOKUP(P227,Contingencies!$A$2:$D$7,4,FALSE)</f>
        <v>0.2</v>
      </c>
      <c r="R227" s="53">
        <f t="shared" si="287"/>
        <v>563.86800000000005</v>
      </c>
      <c r="S227" s="67">
        <f t="shared" si="289"/>
        <v>0</v>
      </c>
      <c r="T227" s="4"/>
      <c r="U227" s="18"/>
      <c r="V227" s="18"/>
      <c r="W227" s="14">
        <v>24</v>
      </c>
      <c r="X227" s="14"/>
      <c r="Y227" s="14"/>
      <c r="Z227" s="18"/>
      <c r="AA227" s="38"/>
      <c r="AB227" s="38"/>
      <c r="AC227" s="38"/>
      <c r="AD227" s="2"/>
      <c r="AE227" s="2"/>
      <c r="AF227" s="2"/>
      <c r="AG227" s="2">
        <f>IF(G227="Labor Hours",SUM(U227:AF227),0)</f>
        <v>24</v>
      </c>
      <c r="AH227" s="51">
        <f t="shared" si="307"/>
        <v>0.16</v>
      </c>
      <c r="AI227" s="53">
        <f>IF($G227="Labor Hours",U227*$K227*(1+$M227)*$EQ227,U227)</f>
        <v>0</v>
      </c>
      <c r="AJ227" s="53">
        <f>IF($G227="Labor Hours",V227*$K227*(1+$M227)*$EQ227,V227)</f>
        <v>0</v>
      </c>
      <c r="AK227" s="53">
        <f>IF($G227="Labor Hours",W227*$K227*(1+$M227)*$EQ227,W227)</f>
        <v>2819.34</v>
      </c>
      <c r="AL227" s="53">
        <f>IF($G227="Labor Hours",X227*$K227*(1+$M227)*$EQ227,X227)</f>
        <v>0</v>
      </c>
      <c r="AM227" s="53">
        <f>IF($G227="Labor Hours",Y227*$K227*(1+$M227)*$EQ227,Y227)</f>
        <v>0</v>
      </c>
      <c r="AN227" s="53">
        <f>IF($G227="Labor Hours",Z227*$K227*(1+$M227)*$EQ227,Z227)</f>
        <v>0</v>
      </c>
      <c r="AO227" s="53">
        <f>IF($G227="Labor Hours",AA227*$K227*(1+$M227)*$EQ227,AA227)</f>
        <v>0</v>
      </c>
      <c r="AP227" s="53">
        <f>IF($G227="Labor Hours",AB227*$K227*(1+$M227)*$EQ227,AB227)</f>
        <v>0</v>
      </c>
      <c r="AQ227" s="53">
        <f>IF($G227="Labor Hours",AC227*$K227*(1+$M227)*$EQ227,AC227)</f>
        <v>0</v>
      </c>
      <c r="AR227" s="53">
        <f>IF($G227="Labor Hours",AD227*$K227*(1+$M227)*$EQ227,AD227)</f>
        <v>0</v>
      </c>
      <c r="AS227" s="53">
        <f>IF($G227="Labor Hours",AE227*$K227*(1+$M227)*$EQ227,AE227)</f>
        <v>0</v>
      </c>
      <c r="AT227" s="53">
        <f>IF($G227="Labor Hours",AF227*$K227*(1+$M227)*$EQ227,AF227)</f>
        <v>0</v>
      </c>
      <c r="AU227" s="10">
        <f t="shared" si="308"/>
        <v>2819.34</v>
      </c>
      <c r="AV227" s="54">
        <f>IF(G227="CapEx",0,AU227*N227)</f>
        <v>0</v>
      </c>
      <c r="AW227" s="10">
        <f t="shared" si="309"/>
        <v>2819.34</v>
      </c>
      <c r="AX227" s="53" cm="1">
        <f t="array" aca="1" ref="AX227" ca="1">AU227*CELL("contents",$Q227)</f>
        <v>563.86800000000005</v>
      </c>
      <c r="AY227" s="53" cm="1">
        <f t="array" aca="1" ref="AY227" ca="1">AV227*CELL("contents",$Q227)</f>
        <v>0</v>
      </c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>
        <f t="shared" si="310"/>
        <v>0</v>
      </c>
      <c r="BM227" s="51">
        <f t="shared" si="311"/>
        <v>0</v>
      </c>
      <c r="BN227" s="53">
        <f>IF($G227="Labor Hours",AZ227*$K227*(1+$M227)*$ER227,AZ227)</f>
        <v>0</v>
      </c>
      <c r="BO227" s="53">
        <f>IF($G227="Labor Hours",BA227*$K227*(1+$M227)*$ER227,BA227)</f>
        <v>0</v>
      </c>
      <c r="BP227" s="53">
        <f>IF($G227="Labor Hours",BB227*$K227*(1+$M227)*$ER227,BB227)</f>
        <v>0</v>
      </c>
      <c r="BQ227" s="53">
        <f>IF($G227="Labor Hours",BC227*$K227*(1+$M227)*$ER227,BC227)</f>
        <v>0</v>
      </c>
      <c r="BR227" s="53">
        <f>IF($G227="Labor Hours",BD227*$K227*(1+$M227)*$ER227,BD227)</f>
        <v>0</v>
      </c>
      <c r="BS227" s="53">
        <f>IF($G227="Labor Hours",BE227*$K227*(1+$M227)*$ER227,BE227)</f>
        <v>0</v>
      </c>
      <c r="BT227" s="53">
        <f>IF($G227="Labor Hours",BF227*$K227*(1+$M227)*$ER227,BF227)</f>
        <v>0</v>
      </c>
      <c r="BU227" s="53">
        <f>IF($G227="Labor Hours",BG227*$K227*(1+$M227)*$ER227,BG227)</f>
        <v>0</v>
      </c>
      <c r="BV227" s="53">
        <f>IF($G227="Labor Hours",BH227*$K227*(1+$M227)*$ER227,BH227)</f>
        <v>0</v>
      </c>
      <c r="BW227" s="53">
        <f>IF($G227="Labor Hours",BI227*$K227*(1+$M227)*$ER227,BI227)</f>
        <v>0</v>
      </c>
      <c r="BX227" s="53">
        <f>IF($G227="Labor Hours",BJ227*$K227*(1+$M227)*$ER227,BJ227)</f>
        <v>0</v>
      </c>
      <c r="BY227" s="53">
        <f>IF($G227="Labor Hours",BK227*$K227*(1+$M227)*$ER227,BK227)</f>
        <v>0</v>
      </c>
      <c r="BZ227" s="10">
        <f t="shared" si="312"/>
        <v>0</v>
      </c>
      <c r="CA227" s="54">
        <f t="shared" si="313"/>
        <v>0</v>
      </c>
      <c r="CB227" s="10">
        <f t="shared" si="314"/>
        <v>0</v>
      </c>
      <c r="CC227" s="53" cm="1">
        <f t="array" aca="1" ref="CC227" ca="1">BZ227*CELL("contents",$Q227)</f>
        <v>0</v>
      </c>
      <c r="CD227" s="53" cm="1">
        <f t="array" aca="1" ref="CD227" ca="1">CA227*CELL("contents",$Q227)</f>
        <v>0</v>
      </c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>
        <f t="shared" si="315"/>
        <v>0</v>
      </c>
      <c r="CR227" s="51">
        <f t="shared" si="316"/>
        <v>0</v>
      </c>
      <c r="CS227" s="53">
        <f>IF($G227="Labor Hours",CE227*$K227*(1+$M227)*$ES227,CE227)</f>
        <v>0</v>
      </c>
      <c r="CT227" s="53">
        <f>IF($G227="Labor Hours",CF227*$K227*(1+$M227)*$ES227,CF227)</f>
        <v>0</v>
      </c>
      <c r="CU227" s="53">
        <f>IF($G227="Labor Hours",CG227*$K227*(1+$M227)*$ES227,CG227)</f>
        <v>0</v>
      </c>
      <c r="CV227" s="53">
        <f>IF($G227="Labor Hours",CH227*$K227*(1+$M227)*$ES227,CH227)</f>
        <v>0</v>
      </c>
      <c r="CW227" s="53">
        <f>IF($G227="Labor Hours",CI227*$K227*(1+$M227)*$ES227,CI227)</f>
        <v>0</v>
      </c>
      <c r="CX227" s="53">
        <f>IF($G227="Labor Hours",CJ227*$K227*(1+$M227)*$ES227,CJ227)</f>
        <v>0</v>
      </c>
      <c r="CY227" s="53">
        <f>IF($G227="Labor Hours",CK227*$K227*(1+$M227)*$ES227,CK227)</f>
        <v>0</v>
      </c>
      <c r="CZ227" s="53">
        <f>IF($G227="Labor Hours",CL227*$K227*(1+$M227)*$ES227,CL227)</f>
        <v>0</v>
      </c>
      <c r="DA227" s="53">
        <f>IF($G227="Labor Hours",CM227*$K227*(1+$M227)*$ES227,CM227)</f>
        <v>0</v>
      </c>
      <c r="DB227" s="53">
        <f>IF($G227="Labor Hours",CN227*$K227*(1+$M227)*$ES227,CN227)</f>
        <v>0</v>
      </c>
      <c r="DC227" s="53">
        <f>IF($G227="Labor Hours",CO227*$K227*(1+$M227)*$ES227,CO227)</f>
        <v>0</v>
      </c>
      <c r="DD227" s="53">
        <f>IF($G227="Labor Hours",CP227*$K227*(1+$M227)*$ES227,CP227)</f>
        <v>0</v>
      </c>
      <c r="DE227" s="10">
        <f t="shared" si="317"/>
        <v>0</v>
      </c>
      <c r="DF227" s="54">
        <f t="shared" si="318"/>
        <v>0</v>
      </c>
      <c r="DG227" s="10">
        <f t="shared" si="319"/>
        <v>0</v>
      </c>
      <c r="DH227" s="53" cm="1">
        <f t="array" aca="1" ref="DH227" ca="1">DE227*CELL("contents",$Q227)</f>
        <v>0</v>
      </c>
      <c r="DI227" s="53" cm="1">
        <f t="array" aca="1" ref="DI227" ca="1">DF227*CELL("contents",$Q227)</f>
        <v>0</v>
      </c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>
        <f t="shared" si="320"/>
        <v>0</v>
      </c>
      <c r="DW227" s="51">
        <f t="shared" si="321"/>
        <v>0</v>
      </c>
      <c r="DX227" s="53">
        <f>IF($G227="Labor Hours",DJ227*$K227*(1+$M227)*$ET227,DJ227)</f>
        <v>0</v>
      </c>
      <c r="DY227" s="53">
        <f>IF($G227="Labor Hours",DK227*$K227*(1+$M227)*$ET227,DK227)</f>
        <v>0</v>
      </c>
      <c r="DZ227" s="53">
        <f>IF($G227="Labor Hours",DL227*$K227*(1+$M227)*$ET227,DL227)</f>
        <v>0</v>
      </c>
      <c r="EA227" s="53">
        <f>IF($G227="Labor Hours",DM227*$K227*(1+$M227)*$ET227,DM227)</f>
        <v>0</v>
      </c>
      <c r="EB227" s="53">
        <f>IF($G227="Labor Hours",DN227*$K227*(1+$M227)*$ET227,DN227)</f>
        <v>0</v>
      </c>
      <c r="EC227" s="53">
        <f>IF($G227="Labor Hours",DO227*$K227*(1+$M227)*$ET227,DO227)</f>
        <v>0</v>
      </c>
      <c r="ED227" s="53">
        <f>IF($G227="Labor Hours",DP227*$K227*(1+$M227)*$ET227,DP227)</f>
        <v>0</v>
      </c>
      <c r="EE227" s="53">
        <f>IF($G227="Labor Hours",DQ227*$K227*(1+$M227)*$ET227,DQ227)</f>
        <v>0</v>
      </c>
      <c r="EF227" s="53">
        <f>IF($G227="Labor Hours",DR227*$K227*(1+$M227)*$ET227,DR227)</f>
        <v>0</v>
      </c>
      <c r="EG227" s="53">
        <f>IF($G227="Labor Hours",DS227*$K227*(1+$M227)*$ET227,DS227)</f>
        <v>0</v>
      </c>
      <c r="EH227" s="53">
        <f>IF($G227="Labor Hours",DT227*$K227*(1+$M227)*$ET227,DT227)</f>
        <v>0</v>
      </c>
      <c r="EI227" s="53">
        <f>IF($G227="Labor Hours",DU227*$K227*(1+$M227)*$ET227,DU227)</f>
        <v>0</v>
      </c>
      <c r="EJ227" s="10">
        <f t="shared" si="322"/>
        <v>0</v>
      </c>
      <c r="EK227" s="54">
        <f t="shared" si="323"/>
        <v>0</v>
      </c>
      <c r="EL227" s="10">
        <f t="shared" si="324"/>
        <v>0</v>
      </c>
      <c r="EM227" s="53" cm="1">
        <f t="array" aca="1" ref="EM227" ca="1">EJ227*CELL("contents",$Q227)</f>
        <v>0</v>
      </c>
      <c r="EN227" s="53" cm="1">
        <f t="array" aca="1" ref="EN227" ca="1">EK227*CELL("contents",$Q227)</f>
        <v>0</v>
      </c>
      <c r="EO227" s="11">
        <f t="shared" si="325"/>
        <v>2819.34</v>
      </c>
      <c r="EP227" s="2">
        <v>1</v>
      </c>
      <c r="EQ227" s="2">
        <f t="shared" ref="EQ227:ET227" si="346">EP227*1.0215</f>
        <v>1.0215000000000001</v>
      </c>
      <c r="ER227" s="2">
        <f t="shared" si="346"/>
        <v>1.0434622500000001</v>
      </c>
      <c r="ES227" s="2">
        <f t="shared" si="346"/>
        <v>1.0658966883750003</v>
      </c>
      <c r="ET227" s="2">
        <f t="shared" si="346"/>
        <v>1.0888134671750629</v>
      </c>
      <c r="EU227" s="53">
        <f>IF($G227="Labor Hours",$K227*$AG227*EQ227,0)</f>
        <v>2819.34</v>
      </c>
      <c r="EV227" s="53">
        <f t="shared" si="327"/>
        <v>0</v>
      </c>
      <c r="EW227" s="69">
        <f>IF($G227="Labor Hours",$K227*$CQ227*ES227,0)</f>
        <v>0</v>
      </c>
      <c r="EX227" s="69">
        <f>IF($G227="Labor Hours",$K227*$DV227*ET227,0)</f>
        <v>0</v>
      </c>
      <c r="EY227" s="9">
        <f t="shared" si="329"/>
        <v>0</v>
      </c>
      <c r="EZ227" s="9">
        <f t="shared" si="304"/>
        <v>0</v>
      </c>
      <c r="FA227" s="9">
        <f t="shared" si="305"/>
        <v>0</v>
      </c>
      <c r="FB227" s="9">
        <f t="shared" si="306"/>
        <v>0</v>
      </c>
      <c r="FC227" t="s">
        <v>1541</v>
      </c>
    </row>
    <row r="228" spans="1:159" ht="25.5" x14ac:dyDescent="0.25">
      <c r="A228" s="2">
        <v>1.2</v>
      </c>
      <c r="B228" s="3" t="s">
        <v>623</v>
      </c>
      <c r="C228" s="4" t="s">
        <v>157</v>
      </c>
      <c r="D228" s="2" t="s">
        <v>624</v>
      </c>
      <c r="E228" s="21" t="s">
        <v>625</v>
      </c>
      <c r="F228" s="2"/>
      <c r="G228" s="4" t="s">
        <v>151</v>
      </c>
      <c r="H228" s="6" t="s">
        <v>163</v>
      </c>
      <c r="I228" s="4" t="s">
        <v>269</v>
      </c>
      <c r="J228" s="7" t="s">
        <v>154</v>
      </c>
      <c r="K228" s="75">
        <v>77</v>
      </c>
      <c r="L228" s="81">
        <v>77</v>
      </c>
      <c r="M228" s="56">
        <v>0</v>
      </c>
      <c r="N228" s="86">
        <v>0</v>
      </c>
      <c r="O228" s="6" t="s">
        <v>155</v>
      </c>
      <c r="P228" s="2" t="s">
        <v>352</v>
      </c>
      <c r="Q228" s="216">
        <f>VLOOKUP(P228,Contingencies!$A$2:$D$7,4,FALSE)</f>
        <v>0.2</v>
      </c>
      <c r="R228" s="53">
        <f t="shared" si="287"/>
        <v>1573.1100000000001</v>
      </c>
      <c r="S228" s="67">
        <f t="shared" si="289"/>
        <v>0</v>
      </c>
      <c r="T228" s="4"/>
      <c r="U228" s="18"/>
      <c r="V228" s="18"/>
      <c r="W228" s="14">
        <v>100</v>
      </c>
      <c r="X228" s="14"/>
      <c r="Y228" s="14"/>
      <c r="Z228" s="18"/>
      <c r="AA228" s="38"/>
      <c r="AB228" s="38"/>
      <c r="AC228" s="38"/>
      <c r="AD228" s="2"/>
      <c r="AE228" s="2"/>
      <c r="AF228" s="2"/>
      <c r="AG228" s="2">
        <f>IF(G228="Labor Hours",SUM(U228:AF228),0)</f>
        <v>100</v>
      </c>
      <c r="AH228" s="51">
        <f t="shared" si="307"/>
        <v>0.66666666666666663</v>
      </c>
      <c r="AI228" s="53">
        <f>IF($G228="Labor Hours",U228*$K228*(1+$M228)*$EQ228,U228)</f>
        <v>0</v>
      </c>
      <c r="AJ228" s="53">
        <f>IF($G228="Labor Hours",V228*$K228*(1+$M228)*$EQ228,V228)</f>
        <v>0</v>
      </c>
      <c r="AK228" s="53">
        <f>IF($G228="Labor Hours",W228*$K228*(1+$M228)*$EQ228,W228)</f>
        <v>7865.55</v>
      </c>
      <c r="AL228" s="53">
        <f>IF($G228="Labor Hours",X228*$K228*(1+$M228)*$EQ228,X228)</f>
        <v>0</v>
      </c>
      <c r="AM228" s="53">
        <f>IF($G228="Labor Hours",Y228*$K228*(1+$M228)*$EQ228,Y228)</f>
        <v>0</v>
      </c>
      <c r="AN228" s="53">
        <f>IF($G228="Labor Hours",Z228*$K228*(1+$M228)*$EQ228,Z228)</f>
        <v>0</v>
      </c>
      <c r="AO228" s="53">
        <f>IF($G228="Labor Hours",AA228*$K228*(1+$M228)*$EQ228,AA228)</f>
        <v>0</v>
      </c>
      <c r="AP228" s="53">
        <f>IF($G228="Labor Hours",AB228*$K228*(1+$M228)*$EQ228,AB228)</f>
        <v>0</v>
      </c>
      <c r="AQ228" s="53">
        <f>IF($G228="Labor Hours",AC228*$K228*(1+$M228)*$EQ228,AC228)</f>
        <v>0</v>
      </c>
      <c r="AR228" s="53">
        <f>IF($G228="Labor Hours",AD228*$K228*(1+$M228)*$EQ228,AD228)</f>
        <v>0</v>
      </c>
      <c r="AS228" s="53">
        <f>IF($G228="Labor Hours",AE228*$K228*(1+$M228)*$EQ228,AE228)</f>
        <v>0</v>
      </c>
      <c r="AT228" s="53">
        <f>IF($G228="Labor Hours",AF228*$K228*(1+$M228)*$EQ228,AF228)</f>
        <v>0</v>
      </c>
      <c r="AU228" s="10">
        <f t="shared" si="308"/>
        <v>7865.55</v>
      </c>
      <c r="AV228" s="54">
        <f>IF(G228="CapEx",0,AU228*N228)</f>
        <v>0</v>
      </c>
      <c r="AW228" s="10">
        <f t="shared" si="309"/>
        <v>7865.55</v>
      </c>
      <c r="AX228" s="53" cm="1">
        <f t="array" aca="1" ref="AX228" ca="1">AU228*CELL("contents",$Q228)</f>
        <v>1573.1100000000001</v>
      </c>
      <c r="AY228" s="53" cm="1">
        <f t="array" aca="1" ref="AY228" ca="1">AV228*CELL("contents",$Q228)</f>
        <v>0</v>
      </c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>
        <f t="shared" si="310"/>
        <v>0</v>
      </c>
      <c r="BM228" s="51">
        <f t="shared" si="311"/>
        <v>0</v>
      </c>
      <c r="BN228" s="53">
        <f>IF($G228="Labor Hours",AZ228*$K228*(1+$M228)*$ER228,AZ228)</f>
        <v>0</v>
      </c>
      <c r="BO228" s="53">
        <f>IF($G228="Labor Hours",BA228*$K228*(1+$M228)*$ER228,BA228)</f>
        <v>0</v>
      </c>
      <c r="BP228" s="53">
        <f>IF($G228="Labor Hours",BB228*$K228*(1+$M228)*$ER228,BB228)</f>
        <v>0</v>
      </c>
      <c r="BQ228" s="53">
        <f>IF($G228="Labor Hours",BC228*$K228*(1+$M228)*$ER228,BC228)</f>
        <v>0</v>
      </c>
      <c r="BR228" s="53">
        <f>IF($G228="Labor Hours",BD228*$K228*(1+$M228)*$ER228,BD228)</f>
        <v>0</v>
      </c>
      <c r="BS228" s="53">
        <f>IF($G228="Labor Hours",BE228*$K228*(1+$M228)*$ER228,BE228)</f>
        <v>0</v>
      </c>
      <c r="BT228" s="53">
        <f>IF($G228="Labor Hours",BF228*$K228*(1+$M228)*$ER228,BF228)</f>
        <v>0</v>
      </c>
      <c r="BU228" s="53">
        <f>IF($G228="Labor Hours",BG228*$K228*(1+$M228)*$ER228,BG228)</f>
        <v>0</v>
      </c>
      <c r="BV228" s="53">
        <f>IF($G228="Labor Hours",BH228*$K228*(1+$M228)*$ER228,BH228)</f>
        <v>0</v>
      </c>
      <c r="BW228" s="53">
        <f>IF($G228="Labor Hours",BI228*$K228*(1+$M228)*$ER228,BI228)</f>
        <v>0</v>
      </c>
      <c r="BX228" s="53">
        <f>IF($G228="Labor Hours",BJ228*$K228*(1+$M228)*$ER228,BJ228)</f>
        <v>0</v>
      </c>
      <c r="BY228" s="53">
        <f>IF($G228="Labor Hours",BK228*$K228*(1+$M228)*$ER228,BK228)</f>
        <v>0</v>
      </c>
      <c r="BZ228" s="10">
        <f t="shared" si="312"/>
        <v>0</v>
      </c>
      <c r="CA228" s="54">
        <f t="shared" si="313"/>
        <v>0</v>
      </c>
      <c r="CB228" s="10">
        <f t="shared" si="314"/>
        <v>0</v>
      </c>
      <c r="CC228" s="53" cm="1">
        <f t="array" aca="1" ref="CC228" ca="1">BZ228*CELL("contents",$Q228)</f>
        <v>0</v>
      </c>
      <c r="CD228" s="53" cm="1">
        <f t="array" aca="1" ref="CD228" ca="1">CA228*CELL("contents",$Q228)</f>
        <v>0</v>
      </c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>
        <f t="shared" si="315"/>
        <v>0</v>
      </c>
      <c r="CR228" s="51">
        <f t="shared" si="316"/>
        <v>0</v>
      </c>
      <c r="CS228" s="53">
        <f>IF($G228="Labor Hours",CE228*$K228*(1+$M228)*$ES228,CE228)</f>
        <v>0</v>
      </c>
      <c r="CT228" s="53">
        <f>IF($G228="Labor Hours",CF228*$K228*(1+$M228)*$ES228,CF228)</f>
        <v>0</v>
      </c>
      <c r="CU228" s="53">
        <f>IF($G228="Labor Hours",CG228*$K228*(1+$M228)*$ES228,CG228)</f>
        <v>0</v>
      </c>
      <c r="CV228" s="53">
        <f>IF($G228="Labor Hours",CH228*$K228*(1+$M228)*$ES228,CH228)</f>
        <v>0</v>
      </c>
      <c r="CW228" s="53">
        <f>IF($G228="Labor Hours",CI228*$K228*(1+$M228)*$ES228,CI228)</f>
        <v>0</v>
      </c>
      <c r="CX228" s="53">
        <f>IF($G228="Labor Hours",CJ228*$K228*(1+$M228)*$ES228,CJ228)</f>
        <v>0</v>
      </c>
      <c r="CY228" s="53">
        <f>IF($G228="Labor Hours",CK228*$K228*(1+$M228)*$ES228,CK228)</f>
        <v>0</v>
      </c>
      <c r="CZ228" s="53">
        <f>IF($G228="Labor Hours",CL228*$K228*(1+$M228)*$ES228,CL228)</f>
        <v>0</v>
      </c>
      <c r="DA228" s="53">
        <f>IF($G228="Labor Hours",CM228*$K228*(1+$M228)*$ES228,CM228)</f>
        <v>0</v>
      </c>
      <c r="DB228" s="53">
        <f>IF($G228="Labor Hours",CN228*$K228*(1+$M228)*$ES228,CN228)</f>
        <v>0</v>
      </c>
      <c r="DC228" s="53">
        <f>IF($G228="Labor Hours",CO228*$K228*(1+$M228)*$ES228,CO228)</f>
        <v>0</v>
      </c>
      <c r="DD228" s="53">
        <f>IF($G228="Labor Hours",CP228*$K228*(1+$M228)*$ES228,CP228)</f>
        <v>0</v>
      </c>
      <c r="DE228" s="10">
        <f t="shared" si="317"/>
        <v>0</v>
      </c>
      <c r="DF228" s="54">
        <f t="shared" si="318"/>
        <v>0</v>
      </c>
      <c r="DG228" s="10">
        <f t="shared" si="319"/>
        <v>0</v>
      </c>
      <c r="DH228" s="53" cm="1">
        <f t="array" aca="1" ref="DH228" ca="1">DE228*CELL("contents",$Q228)</f>
        <v>0</v>
      </c>
      <c r="DI228" s="53" cm="1">
        <f t="array" aca="1" ref="DI228" ca="1">DF228*CELL("contents",$Q228)</f>
        <v>0</v>
      </c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>
        <f t="shared" si="320"/>
        <v>0</v>
      </c>
      <c r="DW228" s="51">
        <f t="shared" si="321"/>
        <v>0</v>
      </c>
      <c r="DX228" s="53">
        <f>IF($G228="Labor Hours",DJ228*$K228*(1+$M228)*$ET228,DJ228)</f>
        <v>0</v>
      </c>
      <c r="DY228" s="53">
        <f>IF($G228="Labor Hours",DK228*$K228*(1+$M228)*$ET228,DK228)</f>
        <v>0</v>
      </c>
      <c r="DZ228" s="53">
        <f>IF($G228="Labor Hours",DL228*$K228*(1+$M228)*$ET228,DL228)</f>
        <v>0</v>
      </c>
      <c r="EA228" s="53">
        <f>IF($G228="Labor Hours",DM228*$K228*(1+$M228)*$ET228,DM228)</f>
        <v>0</v>
      </c>
      <c r="EB228" s="53">
        <f>IF($G228="Labor Hours",DN228*$K228*(1+$M228)*$ET228,DN228)</f>
        <v>0</v>
      </c>
      <c r="EC228" s="53">
        <f>IF($G228="Labor Hours",DO228*$K228*(1+$M228)*$ET228,DO228)</f>
        <v>0</v>
      </c>
      <c r="ED228" s="53">
        <f>IF($G228="Labor Hours",DP228*$K228*(1+$M228)*$ET228,DP228)</f>
        <v>0</v>
      </c>
      <c r="EE228" s="53">
        <f>IF($G228="Labor Hours",DQ228*$K228*(1+$M228)*$ET228,DQ228)</f>
        <v>0</v>
      </c>
      <c r="EF228" s="53">
        <f>IF($G228="Labor Hours",DR228*$K228*(1+$M228)*$ET228,DR228)</f>
        <v>0</v>
      </c>
      <c r="EG228" s="53">
        <f>IF($G228="Labor Hours",DS228*$K228*(1+$M228)*$ET228,DS228)</f>
        <v>0</v>
      </c>
      <c r="EH228" s="53">
        <f>IF($G228="Labor Hours",DT228*$K228*(1+$M228)*$ET228,DT228)</f>
        <v>0</v>
      </c>
      <c r="EI228" s="53">
        <f>IF($G228="Labor Hours",DU228*$K228*(1+$M228)*$ET228,DU228)</f>
        <v>0</v>
      </c>
      <c r="EJ228" s="10">
        <f t="shared" si="322"/>
        <v>0</v>
      </c>
      <c r="EK228" s="54">
        <f t="shared" si="323"/>
        <v>0</v>
      </c>
      <c r="EL228" s="10">
        <f t="shared" si="324"/>
        <v>0</v>
      </c>
      <c r="EM228" s="53" cm="1">
        <f t="array" aca="1" ref="EM228" ca="1">EJ228*CELL("contents",$Q228)</f>
        <v>0</v>
      </c>
      <c r="EN228" s="53" cm="1">
        <f t="array" aca="1" ref="EN228" ca="1">EK228*CELL("contents",$Q228)</f>
        <v>0</v>
      </c>
      <c r="EO228" s="11">
        <f t="shared" si="325"/>
        <v>7865.55</v>
      </c>
      <c r="EP228" s="2">
        <v>1</v>
      </c>
      <c r="EQ228" s="2">
        <f t="shared" ref="EQ228:ET228" si="347">EP228*1.0215</f>
        <v>1.0215000000000001</v>
      </c>
      <c r="ER228" s="2">
        <f t="shared" si="347"/>
        <v>1.0434622500000001</v>
      </c>
      <c r="ES228" s="2">
        <f t="shared" si="347"/>
        <v>1.0658966883750003</v>
      </c>
      <c r="ET228" s="2">
        <f t="shared" si="347"/>
        <v>1.0888134671750629</v>
      </c>
      <c r="EU228" s="53">
        <f>IF($G228="Labor Hours",$K228*$AG228*EQ228,0)</f>
        <v>7865.55</v>
      </c>
      <c r="EV228" s="53">
        <f t="shared" si="327"/>
        <v>0</v>
      </c>
      <c r="EW228" s="69">
        <f>IF($G228="Labor Hours",$K228*$CQ228*ES228,0)</f>
        <v>0</v>
      </c>
      <c r="EX228" s="69">
        <f>IF($G228="Labor Hours",$K228*$DV228*ET228,0)</f>
        <v>0</v>
      </c>
      <c r="EY228" s="9">
        <f t="shared" si="329"/>
        <v>0</v>
      </c>
      <c r="EZ228" s="9">
        <f t="shared" si="304"/>
        <v>0</v>
      </c>
      <c r="FA228" s="9">
        <f t="shared" si="305"/>
        <v>0</v>
      </c>
      <c r="FB228" s="9">
        <f t="shared" si="306"/>
        <v>0</v>
      </c>
      <c r="FC228" t="s">
        <v>1541</v>
      </c>
    </row>
    <row r="229" spans="1:159" ht="25.5" x14ac:dyDescent="0.25">
      <c r="A229" s="2">
        <v>1.2</v>
      </c>
      <c r="B229" s="3" t="s">
        <v>626</v>
      </c>
      <c r="C229" s="4" t="s">
        <v>157</v>
      </c>
      <c r="D229" s="2" t="s">
        <v>627</v>
      </c>
      <c r="E229" s="21" t="s">
        <v>628</v>
      </c>
      <c r="F229" s="2"/>
      <c r="G229" s="4" t="s">
        <v>151</v>
      </c>
      <c r="H229" s="6" t="s">
        <v>163</v>
      </c>
      <c r="I229" s="4" t="s">
        <v>167</v>
      </c>
      <c r="J229" s="7" t="s">
        <v>154</v>
      </c>
      <c r="K229" s="75">
        <v>115</v>
      </c>
      <c r="L229" s="81">
        <v>115</v>
      </c>
      <c r="M229" s="57">
        <v>0</v>
      </c>
      <c r="N229" s="86">
        <v>0</v>
      </c>
      <c r="O229" s="6" t="s">
        <v>155</v>
      </c>
      <c r="P229" s="2" t="s">
        <v>352</v>
      </c>
      <c r="Q229" s="216">
        <f>VLOOKUP(P229,Contingencies!$A$2:$D$7,4,FALSE)</f>
        <v>0.2</v>
      </c>
      <c r="R229" s="53">
        <f t="shared" si="287"/>
        <v>187.95600000000002</v>
      </c>
      <c r="S229" s="67">
        <f t="shared" si="289"/>
        <v>0</v>
      </c>
      <c r="T229" s="4"/>
      <c r="U229" s="18"/>
      <c r="V229" s="18"/>
      <c r="W229" s="18"/>
      <c r="X229" s="18"/>
      <c r="Y229" s="14">
        <v>8</v>
      </c>
      <c r="Z229" s="14"/>
      <c r="AA229" s="38"/>
      <c r="AB229" s="38"/>
      <c r="AC229" s="38"/>
      <c r="AD229" s="2"/>
      <c r="AE229" s="2"/>
      <c r="AF229" s="2"/>
      <c r="AG229" s="2">
        <f>IF(G229="Labor Hours",SUM(U229:AF229),0)</f>
        <v>8</v>
      </c>
      <c r="AH229" s="51">
        <f t="shared" si="307"/>
        <v>5.333333333333333E-2</v>
      </c>
      <c r="AI229" s="53">
        <f>IF($G229="Labor Hours",U229*$K229*(1+$M229)*$EQ229,U229)</f>
        <v>0</v>
      </c>
      <c r="AJ229" s="53">
        <f>IF($G229="Labor Hours",V229*$K229*(1+$M229)*$EQ229,V229)</f>
        <v>0</v>
      </c>
      <c r="AK229" s="53">
        <f>IF($G229="Labor Hours",W229*$K229*(1+$M229)*$EQ229,W229)</f>
        <v>0</v>
      </c>
      <c r="AL229" s="53">
        <f>IF($G229="Labor Hours",X229*$K229*(1+$M229)*$EQ229,X229)</f>
        <v>0</v>
      </c>
      <c r="AM229" s="53">
        <f>IF($G229="Labor Hours",Y229*$K229*(1+$M229)*$EQ229,Y229)</f>
        <v>939.78000000000009</v>
      </c>
      <c r="AN229" s="53">
        <f>IF($G229="Labor Hours",Z229*$K229*(1+$M229)*$EQ229,Z229)</f>
        <v>0</v>
      </c>
      <c r="AO229" s="53">
        <f>IF($G229="Labor Hours",AA229*$K229*(1+$M229)*$EQ229,AA229)</f>
        <v>0</v>
      </c>
      <c r="AP229" s="53">
        <f>IF($G229="Labor Hours",AB229*$K229*(1+$M229)*$EQ229,AB229)</f>
        <v>0</v>
      </c>
      <c r="AQ229" s="53">
        <f>IF($G229="Labor Hours",AC229*$K229*(1+$M229)*$EQ229,AC229)</f>
        <v>0</v>
      </c>
      <c r="AR229" s="53">
        <f>IF($G229="Labor Hours",AD229*$K229*(1+$M229)*$EQ229,AD229)</f>
        <v>0</v>
      </c>
      <c r="AS229" s="53">
        <f>IF($G229="Labor Hours",AE229*$K229*(1+$M229)*$EQ229,AE229)</f>
        <v>0</v>
      </c>
      <c r="AT229" s="53">
        <f>IF($G229="Labor Hours",AF229*$K229*(1+$M229)*$EQ229,AF229)</f>
        <v>0</v>
      </c>
      <c r="AU229" s="10">
        <f t="shared" si="308"/>
        <v>939.78000000000009</v>
      </c>
      <c r="AV229" s="54">
        <f>IF(G229="CapEx",0,AU229*N229)</f>
        <v>0</v>
      </c>
      <c r="AW229" s="10">
        <f t="shared" si="309"/>
        <v>939.78000000000009</v>
      </c>
      <c r="AX229" s="53" cm="1">
        <f t="array" aca="1" ref="AX229" ca="1">AU229*CELL("contents",$Q229)</f>
        <v>187.95600000000002</v>
      </c>
      <c r="AY229" s="53" cm="1">
        <f t="array" aca="1" ref="AY229" ca="1">AV229*CELL("contents",$Q229)</f>
        <v>0</v>
      </c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>
        <f t="shared" si="310"/>
        <v>0</v>
      </c>
      <c r="BM229" s="51">
        <f t="shared" si="311"/>
        <v>0</v>
      </c>
      <c r="BN229" s="53">
        <f>IF($G229="Labor Hours",AZ229*$K229*(1+$M229)*$ER229,AZ229)</f>
        <v>0</v>
      </c>
      <c r="BO229" s="53">
        <f>IF($G229="Labor Hours",BA229*$K229*(1+$M229)*$ER229,BA229)</f>
        <v>0</v>
      </c>
      <c r="BP229" s="53">
        <f>IF($G229="Labor Hours",BB229*$K229*(1+$M229)*$ER229,BB229)</f>
        <v>0</v>
      </c>
      <c r="BQ229" s="53">
        <f>IF($G229="Labor Hours",BC229*$K229*(1+$M229)*$ER229,BC229)</f>
        <v>0</v>
      </c>
      <c r="BR229" s="53">
        <f>IF($G229="Labor Hours",BD229*$K229*(1+$M229)*$ER229,BD229)</f>
        <v>0</v>
      </c>
      <c r="BS229" s="53">
        <f>IF($G229="Labor Hours",BE229*$K229*(1+$M229)*$ER229,BE229)</f>
        <v>0</v>
      </c>
      <c r="BT229" s="53">
        <f>IF($G229="Labor Hours",BF229*$K229*(1+$M229)*$ER229,BF229)</f>
        <v>0</v>
      </c>
      <c r="BU229" s="53">
        <f>IF($G229="Labor Hours",BG229*$K229*(1+$M229)*$ER229,BG229)</f>
        <v>0</v>
      </c>
      <c r="BV229" s="53">
        <f>IF($G229="Labor Hours",BH229*$K229*(1+$M229)*$ER229,BH229)</f>
        <v>0</v>
      </c>
      <c r="BW229" s="53">
        <f>IF($G229="Labor Hours",BI229*$K229*(1+$M229)*$ER229,BI229)</f>
        <v>0</v>
      </c>
      <c r="BX229" s="53">
        <f>IF($G229="Labor Hours",BJ229*$K229*(1+$M229)*$ER229,BJ229)</f>
        <v>0</v>
      </c>
      <c r="BY229" s="53">
        <f>IF($G229="Labor Hours",BK229*$K229*(1+$M229)*$ER229,BK229)</f>
        <v>0</v>
      </c>
      <c r="BZ229" s="10">
        <f t="shared" si="312"/>
        <v>0</v>
      </c>
      <c r="CA229" s="54">
        <f t="shared" si="313"/>
        <v>0</v>
      </c>
      <c r="CB229" s="10">
        <f t="shared" si="314"/>
        <v>0</v>
      </c>
      <c r="CC229" s="53" cm="1">
        <f t="array" aca="1" ref="CC229" ca="1">BZ229*CELL("contents",$Q229)</f>
        <v>0</v>
      </c>
      <c r="CD229" s="53" cm="1">
        <f t="array" aca="1" ref="CD229" ca="1">CA229*CELL("contents",$Q229)</f>
        <v>0</v>
      </c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>
        <f t="shared" si="315"/>
        <v>0</v>
      </c>
      <c r="CR229" s="51">
        <f t="shared" si="316"/>
        <v>0</v>
      </c>
      <c r="CS229" s="53">
        <f>IF($G229="Labor Hours",CE229*$K229*(1+$M229)*$ES229,CE229)</f>
        <v>0</v>
      </c>
      <c r="CT229" s="53">
        <f>IF($G229="Labor Hours",CF229*$K229*(1+$M229)*$ES229,CF229)</f>
        <v>0</v>
      </c>
      <c r="CU229" s="53">
        <f>IF($G229="Labor Hours",CG229*$K229*(1+$M229)*$ES229,CG229)</f>
        <v>0</v>
      </c>
      <c r="CV229" s="53">
        <f>IF($G229="Labor Hours",CH229*$K229*(1+$M229)*$ES229,CH229)</f>
        <v>0</v>
      </c>
      <c r="CW229" s="53">
        <f>IF($G229="Labor Hours",CI229*$K229*(1+$M229)*$ES229,CI229)</f>
        <v>0</v>
      </c>
      <c r="CX229" s="53">
        <f>IF($G229="Labor Hours",CJ229*$K229*(1+$M229)*$ES229,CJ229)</f>
        <v>0</v>
      </c>
      <c r="CY229" s="53">
        <f>IF($G229="Labor Hours",CK229*$K229*(1+$M229)*$ES229,CK229)</f>
        <v>0</v>
      </c>
      <c r="CZ229" s="53">
        <f>IF($G229="Labor Hours",CL229*$K229*(1+$M229)*$ES229,CL229)</f>
        <v>0</v>
      </c>
      <c r="DA229" s="53">
        <f>IF($G229="Labor Hours",CM229*$K229*(1+$M229)*$ES229,CM229)</f>
        <v>0</v>
      </c>
      <c r="DB229" s="53">
        <f>IF($G229="Labor Hours",CN229*$K229*(1+$M229)*$ES229,CN229)</f>
        <v>0</v>
      </c>
      <c r="DC229" s="53">
        <f>IF($G229="Labor Hours",CO229*$K229*(1+$M229)*$ES229,CO229)</f>
        <v>0</v>
      </c>
      <c r="DD229" s="53">
        <f>IF($G229="Labor Hours",CP229*$K229*(1+$M229)*$ES229,CP229)</f>
        <v>0</v>
      </c>
      <c r="DE229" s="10">
        <f t="shared" si="317"/>
        <v>0</v>
      </c>
      <c r="DF229" s="54">
        <f t="shared" si="318"/>
        <v>0</v>
      </c>
      <c r="DG229" s="10">
        <f t="shared" si="319"/>
        <v>0</v>
      </c>
      <c r="DH229" s="53" cm="1">
        <f t="array" aca="1" ref="DH229" ca="1">DE229*CELL("contents",$Q229)</f>
        <v>0</v>
      </c>
      <c r="DI229" s="53" cm="1">
        <f t="array" aca="1" ref="DI229" ca="1">DF229*CELL("contents",$Q229)</f>
        <v>0</v>
      </c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>
        <f t="shared" si="320"/>
        <v>0</v>
      </c>
      <c r="DW229" s="51">
        <f t="shared" si="321"/>
        <v>0</v>
      </c>
      <c r="DX229" s="53">
        <f>IF($G229="Labor Hours",DJ229*$K229*(1+$M229)*$ET229,DJ229)</f>
        <v>0</v>
      </c>
      <c r="DY229" s="53">
        <f>IF($G229="Labor Hours",DK229*$K229*(1+$M229)*$ET229,DK229)</f>
        <v>0</v>
      </c>
      <c r="DZ229" s="53">
        <f>IF($G229="Labor Hours",DL229*$K229*(1+$M229)*$ET229,DL229)</f>
        <v>0</v>
      </c>
      <c r="EA229" s="53">
        <f>IF($G229="Labor Hours",DM229*$K229*(1+$M229)*$ET229,DM229)</f>
        <v>0</v>
      </c>
      <c r="EB229" s="53">
        <f>IF($G229="Labor Hours",DN229*$K229*(1+$M229)*$ET229,DN229)</f>
        <v>0</v>
      </c>
      <c r="EC229" s="53">
        <f>IF($G229="Labor Hours",DO229*$K229*(1+$M229)*$ET229,DO229)</f>
        <v>0</v>
      </c>
      <c r="ED229" s="53">
        <f>IF($G229="Labor Hours",DP229*$K229*(1+$M229)*$ET229,DP229)</f>
        <v>0</v>
      </c>
      <c r="EE229" s="53">
        <f>IF($G229="Labor Hours",DQ229*$K229*(1+$M229)*$ET229,DQ229)</f>
        <v>0</v>
      </c>
      <c r="EF229" s="53">
        <f>IF($G229="Labor Hours",DR229*$K229*(1+$M229)*$ET229,DR229)</f>
        <v>0</v>
      </c>
      <c r="EG229" s="53">
        <f>IF($G229="Labor Hours",DS229*$K229*(1+$M229)*$ET229,DS229)</f>
        <v>0</v>
      </c>
      <c r="EH229" s="53">
        <f>IF($G229="Labor Hours",DT229*$K229*(1+$M229)*$ET229,DT229)</f>
        <v>0</v>
      </c>
      <c r="EI229" s="53">
        <f>IF($G229="Labor Hours",DU229*$K229*(1+$M229)*$ET229,DU229)</f>
        <v>0</v>
      </c>
      <c r="EJ229" s="10">
        <f t="shared" si="322"/>
        <v>0</v>
      </c>
      <c r="EK229" s="54">
        <f t="shared" si="323"/>
        <v>0</v>
      </c>
      <c r="EL229" s="10">
        <f t="shared" si="324"/>
        <v>0</v>
      </c>
      <c r="EM229" s="53" cm="1">
        <f t="array" aca="1" ref="EM229" ca="1">EJ229*CELL("contents",$Q229)</f>
        <v>0</v>
      </c>
      <c r="EN229" s="53" cm="1">
        <f t="array" aca="1" ref="EN229" ca="1">EK229*CELL("contents",$Q229)</f>
        <v>0</v>
      </c>
      <c r="EO229" s="11">
        <f t="shared" si="325"/>
        <v>939.78000000000009</v>
      </c>
      <c r="EP229" s="2">
        <v>1</v>
      </c>
      <c r="EQ229" s="2">
        <f t="shared" ref="EQ229:ET229" si="348">EP229*1.0215</f>
        <v>1.0215000000000001</v>
      </c>
      <c r="ER229" s="2">
        <f t="shared" si="348"/>
        <v>1.0434622500000001</v>
      </c>
      <c r="ES229" s="2">
        <f t="shared" si="348"/>
        <v>1.0658966883750003</v>
      </c>
      <c r="ET229" s="2">
        <f t="shared" si="348"/>
        <v>1.0888134671750629</v>
      </c>
      <c r="EU229" s="53">
        <f>IF($G229="Labor Hours",$K229*$AG229*EQ229,0)</f>
        <v>939.78000000000009</v>
      </c>
      <c r="EV229" s="53">
        <f t="shared" si="327"/>
        <v>0</v>
      </c>
      <c r="EW229" s="69">
        <f>IF($G229="Labor Hours",$K229*$CQ229*ES229,0)</f>
        <v>0</v>
      </c>
      <c r="EX229" s="69">
        <f>IF($G229="Labor Hours",$K229*$DV229*ET229,0)</f>
        <v>0</v>
      </c>
      <c r="EY229" s="9">
        <f t="shared" si="329"/>
        <v>0</v>
      </c>
      <c r="EZ229" s="9">
        <f t="shared" si="304"/>
        <v>0</v>
      </c>
      <c r="FA229" s="9">
        <f t="shared" si="305"/>
        <v>0</v>
      </c>
      <c r="FB229" s="9">
        <f t="shared" si="306"/>
        <v>0</v>
      </c>
      <c r="FC229" t="s">
        <v>1541</v>
      </c>
    </row>
    <row r="230" spans="1:159" ht="25.5" x14ac:dyDescent="0.25">
      <c r="A230" s="2">
        <v>1.2</v>
      </c>
      <c r="B230" s="3" t="s">
        <v>626</v>
      </c>
      <c r="C230" s="4" t="s">
        <v>157</v>
      </c>
      <c r="D230" s="2" t="s">
        <v>627</v>
      </c>
      <c r="E230" s="21" t="s">
        <v>628</v>
      </c>
      <c r="F230" s="2"/>
      <c r="G230" s="4" t="s">
        <v>347</v>
      </c>
      <c r="H230" s="6" t="s">
        <v>347</v>
      </c>
      <c r="I230" s="4"/>
      <c r="J230" s="4" t="s">
        <v>268</v>
      </c>
      <c r="K230" s="75"/>
      <c r="L230" s="80">
        <v>1</v>
      </c>
      <c r="M230" s="56">
        <v>0</v>
      </c>
      <c r="N230" s="86">
        <v>0.53</v>
      </c>
      <c r="O230" s="6" t="s">
        <v>155</v>
      </c>
      <c r="P230" s="2" t="s">
        <v>173</v>
      </c>
      <c r="Q230" s="216">
        <f>VLOOKUP(P230,Contingencies!$A$2:$D$7,4,FALSE)</f>
        <v>0.125</v>
      </c>
      <c r="R230" s="53">
        <f t="shared" si="287"/>
        <v>620.25</v>
      </c>
      <c r="S230" s="67">
        <f t="shared" si="289"/>
        <v>0</v>
      </c>
      <c r="T230" s="4"/>
      <c r="U230" s="18"/>
      <c r="V230" s="18"/>
      <c r="W230" s="18"/>
      <c r="X230" s="18"/>
      <c r="Y230" s="14">
        <v>4962</v>
      </c>
      <c r="Z230" s="14"/>
      <c r="AA230" s="38"/>
      <c r="AB230" s="38"/>
      <c r="AC230" s="38"/>
      <c r="AD230" s="2"/>
      <c r="AE230" s="2"/>
      <c r="AF230" s="2"/>
      <c r="AG230" s="2">
        <f>IF(G230="Labor Hours",SUM(U230:AF230),0)</f>
        <v>0</v>
      </c>
      <c r="AH230" s="51">
        <f t="shared" si="307"/>
        <v>0</v>
      </c>
      <c r="AI230" s="53">
        <f>IF($G230="Labor Hours",U230*$K230*(1+$M230)*$EQ230,U230)</f>
        <v>0</v>
      </c>
      <c r="AJ230" s="53">
        <f>IF($G230="Labor Hours",V230*$K230*(1+$M230)*$EQ230,V230)</f>
        <v>0</v>
      </c>
      <c r="AK230" s="53">
        <f>IF($G230="Labor Hours",W230*$K230*(1+$M230)*$EQ230,W230)</f>
        <v>0</v>
      </c>
      <c r="AL230" s="53">
        <f>IF($G230="Labor Hours",X230*$K230*(1+$M230)*$EQ230,X230)</f>
        <v>0</v>
      </c>
      <c r="AM230" s="53">
        <f>IF($G230="Labor Hours",Y230*$K230*(1+$M230)*$EQ230,Y230)</f>
        <v>4962</v>
      </c>
      <c r="AN230" s="53">
        <f>IF($G230="Labor Hours",Z230*$K230*(1+$M230)*$EQ230,Z230)</f>
        <v>0</v>
      </c>
      <c r="AO230" s="53">
        <f>IF($G230="Labor Hours",AA230*$K230*(1+$M230)*$EQ230,AA230)</f>
        <v>0</v>
      </c>
      <c r="AP230" s="53">
        <f>IF($G230="Labor Hours",AB230*$K230*(1+$M230)*$EQ230,AB230)</f>
        <v>0</v>
      </c>
      <c r="AQ230" s="53">
        <f>IF($G230="Labor Hours",AC230*$K230*(1+$M230)*$EQ230,AC230)</f>
        <v>0</v>
      </c>
      <c r="AR230" s="53">
        <f>IF($G230="Labor Hours",AD230*$K230*(1+$M230)*$EQ230,AD230)</f>
        <v>0</v>
      </c>
      <c r="AS230" s="53">
        <f>IF($G230="Labor Hours",AE230*$K230*(1+$M230)*$EQ230,AE230)</f>
        <v>0</v>
      </c>
      <c r="AT230" s="53">
        <f>IF($G230="Labor Hours",AF230*$K230*(1+$M230)*$EQ230,AF230)</f>
        <v>0</v>
      </c>
      <c r="AU230" s="10">
        <f t="shared" si="308"/>
        <v>4962</v>
      </c>
      <c r="AV230" s="54">
        <f>IF(G230="CapEx",0,AU230*N230)</f>
        <v>0</v>
      </c>
      <c r="AW230" s="10">
        <f t="shared" si="309"/>
        <v>4962</v>
      </c>
      <c r="AX230" s="53" cm="1">
        <f t="array" aca="1" ref="AX230" ca="1">AU230*CELL("contents",$Q230)</f>
        <v>620.25</v>
      </c>
      <c r="AY230" s="53" cm="1">
        <f t="array" aca="1" ref="AY230" ca="1">AV230*CELL("contents",$Q230)</f>
        <v>0</v>
      </c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>
        <f t="shared" si="310"/>
        <v>0</v>
      </c>
      <c r="BM230" s="51">
        <f t="shared" si="311"/>
        <v>0</v>
      </c>
      <c r="BN230" s="53">
        <f>IF($G230="Labor Hours",AZ230*$K230*(1+$M230)*$ER230,AZ230)</f>
        <v>0</v>
      </c>
      <c r="BO230" s="53">
        <f>IF($G230="Labor Hours",BA230*$K230*(1+$M230)*$ER230,BA230)</f>
        <v>0</v>
      </c>
      <c r="BP230" s="53">
        <f>IF($G230="Labor Hours",BB230*$K230*(1+$M230)*$ER230,BB230)</f>
        <v>0</v>
      </c>
      <c r="BQ230" s="53">
        <f>IF($G230="Labor Hours",BC230*$K230*(1+$M230)*$ER230,BC230)</f>
        <v>0</v>
      </c>
      <c r="BR230" s="53">
        <f>IF($G230="Labor Hours",BD230*$K230*(1+$M230)*$ER230,BD230)</f>
        <v>0</v>
      </c>
      <c r="BS230" s="53">
        <f>IF($G230="Labor Hours",BE230*$K230*(1+$M230)*$ER230,BE230)</f>
        <v>0</v>
      </c>
      <c r="BT230" s="53">
        <f>IF($G230="Labor Hours",BF230*$K230*(1+$M230)*$ER230,BF230)</f>
        <v>0</v>
      </c>
      <c r="BU230" s="53">
        <f>IF($G230="Labor Hours",BG230*$K230*(1+$M230)*$ER230,BG230)</f>
        <v>0</v>
      </c>
      <c r="BV230" s="53">
        <f>IF($G230="Labor Hours",BH230*$K230*(1+$M230)*$ER230,BH230)</f>
        <v>0</v>
      </c>
      <c r="BW230" s="53">
        <f>IF($G230="Labor Hours",BI230*$K230*(1+$M230)*$ER230,BI230)</f>
        <v>0</v>
      </c>
      <c r="BX230" s="53">
        <f>IF($G230="Labor Hours",BJ230*$K230*(1+$M230)*$ER230,BJ230)</f>
        <v>0</v>
      </c>
      <c r="BY230" s="53">
        <f>IF($G230="Labor Hours",BK230*$K230*(1+$M230)*$ER230,BK230)</f>
        <v>0</v>
      </c>
      <c r="BZ230" s="10">
        <f t="shared" si="312"/>
        <v>0</v>
      </c>
      <c r="CA230" s="54">
        <f t="shared" si="313"/>
        <v>0</v>
      </c>
      <c r="CB230" s="10">
        <f t="shared" si="314"/>
        <v>0</v>
      </c>
      <c r="CC230" s="53" cm="1">
        <f t="array" aca="1" ref="CC230" ca="1">BZ230*CELL("contents",$Q230)</f>
        <v>0</v>
      </c>
      <c r="CD230" s="53" cm="1">
        <f t="array" aca="1" ref="CD230" ca="1">CA230*CELL("contents",$Q230)</f>
        <v>0</v>
      </c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>
        <f t="shared" si="315"/>
        <v>0</v>
      </c>
      <c r="CR230" s="51">
        <f t="shared" si="316"/>
        <v>0</v>
      </c>
      <c r="CS230" s="53">
        <f>IF($G230="Labor Hours",CE230*$K230*(1+$M230)*$ES230,CE230)</f>
        <v>0</v>
      </c>
      <c r="CT230" s="53">
        <f>IF($G230="Labor Hours",CF230*$K230*(1+$M230)*$ES230,CF230)</f>
        <v>0</v>
      </c>
      <c r="CU230" s="53">
        <f>IF($G230="Labor Hours",CG230*$K230*(1+$M230)*$ES230,CG230)</f>
        <v>0</v>
      </c>
      <c r="CV230" s="53">
        <f>IF($G230="Labor Hours",CH230*$K230*(1+$M230)*$ES230,CH230)</f>
        <v>0</v>
      </c>
      <c r="CW230" s="53">
        <f>IF($G230="Labor Hours",CI230*$K230*(1+$M230)*$ES230,CI230)</f>
        <v>0</v>
      </c>
      <c r="CX230" s="53">
        <f>IF($G230="Labor Hours",CJ230*$K230*(1+$M230)*$ES230,CJ230)</f>
        <v>0</v>
      </c>
      <c r="CY230" s="53">
        <f>IF($G230="Labor Hours",CK230*$K230*(1+$M230)*$ES230,CK230)</f>
        <v>0</v>
      </c>
      <c r="CZ230" s="53">
        <f>IF($G230="Labor Hours",CL230*$K230*(1+$M230)*$ES230,CL230)</f>
        <v>0</v>
      </c>
      <c r="DA230" s="53">
        <f>IF($G230="Labor Hours",CM230*$K230*(1+$M230)*$ES230,CM230)</f>
        <v>0</v>
      </c>
      <c r="DB230" s="53">
        <f>IF($G230="Labor Hours",CN230*$K230*(1+$M230)*$ES230,CN230)</f>
        <v>0</v>
      </c>
      <c r="DC230" s="53">
        <f>IF($G230="Labor Hours",CO230*$K230*(1+$M230)*$ES230,CO230)</f>
        <v>0</v>
      </c>
      <c r="DD230" s="53">
        <f>IF($G230="Labor Hours",CP230*$K230*(1+$M230)*$ES230,CP230)</f>
        <v>0</v>
      </c>
      <c r="DE230" s="10">
        <f t="shared" si="317"/>
        <v>0</v>
      </c>
      <c r="DF230" s="54">
        <f t="shared" si="318"/>
        <v>0</v>
      </c>
      <c r="DG230" s="10">
        <f t="shared" si="319"/>
        <v>0</v>
      </c>
      <c r="DH230" s="53" cm="1">
        <f t="array" aca="1" ref="DH230" ca="1">DE230*CELL("contents",$Q230)</f>
        <v>0</v>
      </c>
      <c r="DI230" s="53" cm="1">
        <f t="array" aca="1" ref="DI230" ca="1">DF230*CELL("contents",$Q230)</f>
        <v>0</v>
      </c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>
        <f t="shared" si="320"/>
        <v>0</v>
      </c>
      <c r="DW230" s="51">
        <f t="shared" si="321"/>
        <v>0</v>
      </c>
      <c r="DX230" s="53">
        <f>IF($G230="Labor Hours",DJ230*$K230*(1+$M230)*$ET230,DJ230)</f>
        <v>0</v>
      </c>
      <c r="DY230" s="53">
        <f>IF($G230="Labor Hours",DK230*$K230*(1+$M230)*$ET230,DK230)</f>
        <v>0</v>
      </c>
      <c r="DZ230" s="53">
        <f>IF($G230="Labor Hours",DL230*$K230*(1+$M230)*$ET230,DL230)</f>
        <v>0</v>
      </c>
      <c r="EA230" s="53">
        <f>IF($G230="Labor Hours",DM230*$K230*(1+$M230)*$ET230,DM230)</f>
        <v>0</v>
      </c>
      <c r="EB230" s="53">
        <f>IF($G230="Labor Hours",DN230*$K230*(1+$M230)*$ET230,DN230)</f>
        <v>0</v>
      </c>
      <c r="EC230" s="53">
        <f>IF($G230="Labor Hours",DO230*$K230*(1+$M230)*$ET230,DO230)</f>
        <v>0</v>
      </c>
      <c r="ED230" s="53">
        <f>IF($G230="Labor Hours",DP230*$K230*(1+$M230)*$ET230,DP230)</f>
        <v>0</v>
      </c>
      <c r="EE230" s="53">
        <f>IF($G230="Labor Hours",DQ230*$K230*(1+$M230)*$ET230,DQ230)</f>
        <v>0</v>
      </c>
      <c r="EF230" s="53">
        <f>IF($G230="Labor Hours",DR230*$K230*(1+$M230)*$ET230,DR230)</f>
        <v>0</v>
      </c>
      <c r="EG230" s="53">
        <f>IF($G230="Labor Hours",DS230*$K230*(1+$M230)*$ET230,DS230)</f>
        <v>0</v>
      </c>
      <c r="EH230" s="53">
        <f>IF($G230="Labor Hours",DT230*$K230*(1+$M230)*$ET230,DT230)</f>
        <v>0</v>
      </c>
      <c r="EI230" s="53">
        <f>IF($G230="Labor Hours",DU230*$K230*(1+$M230)*$ET230,DU230)</f>
        <v>0</v>
      </c>
      <c r="EJ230" s="10">
        <f t="shared" si="322"/>
        <v>0</v>
      </c>
      <c r="EK230" s="54">
        <f t="shared" si="323"/>
        <v>0</v>
      </c>
      <c r="EL230" s="10">
        <f t="shared" si="324"/>
        <v>0</v>
      </c>
      <c r="EM230" s="53" cm="1">
        <f t="array" aca="1" ref="EM230" ca="1">EJ230*CELL("contents",$Q230)</f>
        <v>0</v>
      </c>
      <c r="EN230" s="53" cm="1">
        <f t="array" aca="1" ref="EN230" ca="1">EK230*CELL("contents",$Q230)</f>
        <v>0</v>
      </c>
      <c r="EO230" s="11">
        <f t="shared" si="325"/>
        <v>4962</v>
      </c>
      <c r="EP230" s="2">
        <v>1</v>
      </c>
      <c r="EQ230" s="2">
        <f t="shared" ref="EQ230:ET230" si="349">EP230*1.0215</f>
        <v>1.0215000000000001</v>
      </c>
      <c r="ER230" s="2">
        <f t="shared" si="349"/>
        <v>1.0434622500000001</v>
      </c>
      <c r="ES230" s="2">
        <f t="shared" si="349"/>
        <v>1.0658966883750003</v>
      </c>
      <c r="ET230" s="2">
        <f t="shared" si="349"/>
        <v>1.0888134671750629</v>
      </c>
      <c r="EU230" s="53">
        <f>IF($G230="Labor Hours",$K230*$AG230*EQ230,0)</f>
        <v>0</v>
      </c>
      <c r="EV230" s="53">
        <f t="shared" si="327"/>
        <v>0</v>
      </c>
      <c r="EW230" s="69">
        <f>IF($G230="Labor Hours",$K230*$CQ230*ES230,0)</f>
        <v>0</v>
      </c>
      <c r="EX230" s="69">
        <f>IF($G230="Labor Hours",$K230*$DV230*ET230,0)</f>
        <v>0</v>
      </c>
      <c r="EY230" s="9">
        <f t="shared" si="329"/>
        <v>0</v>
      </c>
      <c r="EZ230" s="9">
        <f t="shared" si="304"/>
        <v>0</v>
      </c>
      <c r="FA230" s="9">
        <f t="shared" si="305"/>
        <v>0</v>
      </c>
      <c r="FB230" s="9">
        <f t="shared" si="306"/>
        <v>0</v>
      </c>
      <c r="FC230" t="s">
        <v>1541</v>
      </c>
    </row>
    <row r="231" spans="1:159" x14ac:dyDescent="0.25">
      <c r="A231" s="2">
        <v>1.2</v>
      </c>
      <c r="B231" s="3" t="s">
        <v>629</v>
      </c>
      <c r="C231" s="4" t="s">
        <v>157</v>
      </c>
      <c r="D231" s="2" t="s">
        <v>630</v>
      </c>
      <c r="E231" s="21" t="s">
        <v>631</v>
      </c>
      <c r="F231" s="2"/>
      <c r="G231" s="4" t="s">
        <v>151</v>
      </c>
      <c r="H231" s="6" t="s">
        <v>163</v>
      </c>
      <c r="I231" s="4" t="s">
        <v>167</v>
      </c>
      <c r="J231" s="7" t="s">
        <v>154</v>
      </c>
      <c r="K231" s="75">
        <v>115</v>
      </c>
      <c r="L231" s="81">
        <v>115</v>
      </c>
      <c r="M231" s="56">
        <v>0</v>
      </c>
      <c r="N231" s="86">
        <v>0</v>
      </c>
      <c r="O231" s="6" t="s">
        <v>155</v>
      </c>
      <c r="P231" s="2" t="s">
        <v>352</v>
      </c>
      <c r="Q231" s="216">
        <f>VLOOKUP(P231,Contingencies!$A$2:$D$7,4,FALSE)</f>
        <v>0.2</v>
      </c>
      <c r="R231" s="53">
        <f t="shared" si="287"/>
        <v>563.86800000000005</v>
      </c>
      <c r="S231" s="67">
        <f t="shared" si="289"/>
        <v>0</v>
      </c>
      <c r="T231" s="4"/>
      <c r="U231" s="18"/>
      <c r="V231" s="18"/>
      <c r="W231" s="18"/>
      <c r="X231" s="18"/>
      <c r="Y231" s="18"/>
      <c r="Z231" s="2"/>
      <c r="AA231" s="14">
        <v>24</v>
      </c>
      <c r="AB231" s="38"/>
      <c r="AC231" s="38"/>
      <c r="AD231" s="2"/>
      <c r="AE231" s="2"/>
      <c r="AF231" s="2"/>
      <c r="AG231" s="2">
        <f>IF(G231="Labor Hours",SUM(U231:AF231),0)</f>
        <v>24</v>
      </c>
      <c r="AH231" s="51">
        <f t="shared" si="307"/>
        <v>0.16</v>
      </c>
      <c r="AI231" s="53">
        <f>IF($G231="Labor Hours",U231*$K231*(1+$M231)*$EQ231,U231)</f>
        <v>0</v>
      </c>
      <c r="AJ231" s="53">
        <f>IF($G231="Labor Hours",V231*$K231*(1+$M231)*$EQ231,V231)</f>
        <v>0</v>
      </c>
      <c r="AK231" s="53">
        <f>IF($G231="Labor Hours",W231*$K231*(1+$M231)*$EQ231,W231)</f>
        <v>0</v>
      </c>
      <c r="AL231" s="53">
        <f>IF($G231="Labor Hours",X231*$K231*(1+$M231)*$EQ231,X231)</f>
        <v>0</v>
      </c>
      <c r="AM231" s="53">
        <f>IF($G231="Labor Hours",Y231*$K231*(1+$M231)*$EQ231,Y231)</f>
        <v>0</v>
      </c>
      <c r="AN231" s="53">
        <f>IF($G231="Labor Hours",Z231*$K231*(1+$M231)*$EQ231,Z231)</f>
        <v>0</v>
      </c>
      <c r="AO231" s="53">
        <f>IF($G231="Labor Hours",AA231*$K231*(1+$M231)*$EQ231,AA231)</f>
        <v>2819.34</v>
      </c>
      <c r="AP231" s="53">
        <f>IF($G231="Labor Hours",AB231*$K231*(1+$M231)*$EQ231,AB231)</f>
        <v>0</v>
      </c>
      <c r="AQ231" s="53">
        <f>IF($G231="Labor Hours",AC231*$K231*(1+$M231)*$EQ231,AC231)</f>
        <v>0</v>
      </c>
      <c r="AR231" s="53">
        <f>IF($G231="Labor Hours",AD231*$K231*(1+$M231)*$EQ231,AD231)</f>
        <v>0</v>
      </c>
      <c r="AS231" s="53">
        <f>IF($G231="Labor Hours",AE231*$K231*(1+$M231)*$EQ231,AE231)</f>
        <v>0</v>
      </c>
      <c r="AT231" s="53">
        <f>IF($G231="Labor Hours",AF231*$K231*(1+$M231)*$EQ231,AF231)</f>
        <v>0</v>
      </c>
      <c r="AU231" s="10">
        <f t="shared" si="308"/>
        <v>2819.34</v>
      </c>
      <c r="AV231" s="54">
        <f>IF(G231="CapEx",0,AU231*N231)</f>
        <v>0</v>
      </c>
      <c r="AW231" s="10">
        <f t="shared" si="309"/>
        <v>2819.34</v>
      </c>
      <c r="AX231" s="53" cm="1">
        <f t="array" aca="1" ref="AX231" ca="1">AU231*CELL("contents",$Q231)</f>
        <v>563.86800000000005</v>
      </c>
      <c r="AY231" s="53" cm="1">
        <f t="array" aca="1" ref="AY231" ca="1">AV231*CELL("contents",$Q231)</f>
        <v>0</v>
      </c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>
        <f t="shared" si="310"/>
        <v>0</v>
      </c>
      <c r="BM231" s="51">
        <f t="shared" si="311"/>
        <v>0</v>
      </c>
      <c r="BN231" s="53">
        <f>IF($G231="Labor Hours",AZ231*$K231*(1+$M231)*$ER231,AZ231)</f>
        <v>0</v>
      </c>
      <c r="BO231" s="53">
        <f>IF($G231="Labor Hours",BA231*$K231*(1+$M231)*$ER231,BA231)</f>
        <v>0</v>
      </c>
      <c r="BP231" s="53">
        <f>IF($G231="Labor Hours",BB231*$K231*(1+$M231)*$ER231,BB231)</f>
        <v>0</v>
      </c>
      <c r="BQ231" s="53">
        <f>IF($G231="Labor Hours",BC231*$K231*(1+$M231)*$ER231,BC231)</f>
        <v>0</v>
      </c>
      <c r="BR231" s="53">
        <f>IF($G231="Labor Hours",BD231*$K231*(1+$M231)*$ER231,BD231)</f>
        <v>0</v>
      </c>
      <c r="BS231" s="53">
        <f>IF($G231="Labor Hours",BE231*$K231*(1+$M231)*$ER231,BE231)</f>
        <v>0</v>
      </c>
      <c r="BT231" s="53">
        <f>IF($G231="Labor Hours",BF231*$K231*(1+$M231)*$ER231,BF231)</f>
        <v>0</v>
      </c>
      <c r="BU231" s="53">
        <f>IF($G231="Labor Hours",BG231*$K231*(1+$M231)*$ER231,BG231)</f>
        <v>0</v>
      </c>
      <c r="BV231" s="53">
        <f>IF($G231="Labor Hours",BH231*$K231*(1+$M231)*$ER231,BH231)</f>
        <v>0</v>
      </c>
      <c r="BW231" s="53">
        <f>IF($G231="Labor Hours",BI231*$K231*(1+$M231)*$ER231,BI231)</f>
        <v>0</v>
      </c>
      <c r="BX231" s="53">
        <f>IF($G231="Labor Hours",BJ231*$K231*(1+$M231)*$ER231,BJ231)</f>
        <v>0</v>
      </c>
      <c r="BY231" s="53">
        <f>IF($G231="Labor Hours",BK231*$K231*(1+$M231)*$ER231,BK231)</f>
        <v>0</v>
      </c>
      <c r="BZ231" s="10">
        <f t="shared" si="312"/>
        <v>0</v>
      </c>
      <c r="CA231" s="54">
        <f t="shared" si="313"/>
        <v>0</v>
      </c>
      <c r="CB231" s="10">
        <f t="shared" si="314"/>
        <v>0</v>
      </c>
      <c r="CC231" s="53" cm="1">
        <f t="array" aca="1" ref="CC231" ca="1">BZ231*CELL("contents",$Q231)</f>
        <v>0</v>
      </c>
      <c r="CD231" s="53" cm="1">
        <f t="array" aca="1" ref="CD231" ca="1">CA231*CELL("contents",$Q231)</f>
        <v>0</v>
      </c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>
        <f t="shared" si="315"/>
        <v>0</v>
      </c>
      <c r="CR231" s="51">
        <f t="shared" si="316"/>
        <v>0</v>
      </c>
      <c r="CS231" s="53">
        <f>IF($G231="Labor Hours",CE231*$K231*(1+$M231)*$ES231,CE231)</f>
        <v>0</v>
      </c>
      <c r="CT231" s="53">
        <f>IF($G231="Labor Hours",CF231*$K231*(1+$M231)*$ES231,CF231)</f>
        <v>0</v>
      </c>
      <c r="CU231" s="53">
        <f>IF($G231="Labor Hours",CG231*$K231*(1+$M231)*$ES231,CG231)</f>
        <v>0</v>
      </c>
      <c r="CV231" s="53">
        <f>IF($G231="Labor Hours",CH231*$K231*(1+$M231)*$ES231,CH231)</f>
        <v>0</v>
      </c>
      <c r="CW231" s="53">
        <f>IF($G231="Labor Hours",CI231*$K231*(1+$M231)*$ES231,CI231)</f>
        <v>0</v>
      </c>
      <c r="CX231" s="53">
        <f>IF($G231="Labor Hours",CJ231*$K231*(1+$M231)*$ES231,CJ231)</f>
        <v>0</v>
      </c>
      <c r="CY231" s="53">
        <f>IF($G231="Labor Hours",CK231*$K231*(1+$M231)*$ES231,CK231)</f>
        <v>0</v>
      </c>
      <c r="CZ231" s="53">
        <f>IF($G231="Labor Hours",CL231*$K231*(1+$M231)*$ES231,CL231)</f>
        <v>0</v>
      </c>
      <c r="DA231" s="53">
        <f>IF($G231="Labor Hours",CM231*$K231*(1+$M231)*$ES231,CM231)</f>
        <v>0</v>
      </c>
      <c r="DB231" s="53">
        <f>IF($G231="Labor Hours",CN231*$K231*(1+$M231)*$ES231,CN231)</f>
        <v>0</v>
      </c>
      <c r="DC231" s="53">
        <f>IF($G231="Labor Hours",CO231*$K231*(1+$M231)*$ES231,CO231)</f>
        <v>0</v>
      </c>
      <c r="DD231" s="53">
        <f>IF($G231="Labor Hours",CP231*$K231*(1+$M231)*$ES231,CP231)</f>
        <v>0</v>
      </c>
      <c r="DE231" s="10">
        <f t="shared" si="317"/>
        <v>0</v>
      </c>
      <c r="DF231" s="54">
        <f t="shared" si="318"/>
        <v>0</v>
      </c>
      <c r="DG231" s="10">
        <f t="shared" si="319"/>
        <v>0</v>
      </c>
      <c r="DH231" s="53" cm="1">
        <f t="array" aca="1" ref="DH231" ca="1">DE231*CELL("contents",$Q231)</f>
        <v>0</v>
      </c>
      <c r="DI231" s="53" cm="1">
        <f t="array" aca="1" ref="DI231" ca="1">DF231*CELL("contents",$Q231)</f>
        <v>0</v>
      </c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>
        <f t="shared" si="320"/>
        <v>0</v>
      </c>
      <c r="DW231" s="51">
        <f t="shared" si="321"/>
        <v>0</v>
      </c>
      <c r="DX231" s="53">
        <f>IF($G231="Labor Hours",DJ231*$K231*(1+$M231)*$ET231,DJ231)</f>
        <v>0</v>
      </c>
      <c r="DY231" s="53">
        <f>IF($G231="Labor Hours",DK231*$K231*(1+$M231)*$ET231,DK231)</f>
        <v>0</v>
      </c>
      <c r="DZ231" s="53">
        <f>IF($G231="Labor Hours",DL231*$K231*(1+$M231)*$ET231,DL231)</f>
        <v>0</v>
      </c>
      <c r="EA231" s="53">
        <f>IF($G231="Labor Hours",DM231*$K231*(1+$M231)*$ET231,DM231)</f>
        <v>0</v>
      </c>
      <c r="EB231" s="53">
        <f>IF($G231="Labor Hours",DN231*$K231*(1+$M231)*$ET231,DN231)</f>
        <v>0</v>
      </c>
      <c r="EC231" s="53">
        <f>IF($G231="Labor Hours",DO231*$K231*(1+$M231)*$ET231,DO231)</f>
        <v>0</v>
      </c>
      <c r="ED231" s="53">
        <f>IF($G231="Labor Hours",DP231*$K231*(1+$M231)*$ET231,DP231)</f>
        <v>0</v>
      </c>
      <c r="EE231" s="53">
        <f>IF($G231="Labor Hours",DQ231*$K231*(1+$M231)*$ET231,DQ231)</f>
        <v>0</v>
      </c>
      <c r="EF231" s="53">
        <f>IF($G231="Labor Hours",DR231*$K231*(1+$M231)*$ET231,DR231)</f>
        <v>0</v>
      </c>
      <c r="EG231" s="53">
        <f>IF($G231="Labor Hours",DS231*$K231*(1+$M231)*$ET231,DS231)</f>
        <v>0</v>
      </c>
      <c r="EH231" s="53">
        <f>IF($G231="Labor Hours",DT231*$K231*(1+$M231)*$ET231,DT231)</f>
        <v>0</v>
      </c>
      <c r="EI231" s="53">
        <f>IF($G231="Labor Hours",DU231*$K231*(1+$M231)*$ET231,DU231)</f>
        <v>0</v>
      </c>
      <c r="EJ231" s="10">
        <f t="shared" si="322"/>
        <v>0</v>
      </c>
      <c r="EK231" s="54">
        <f t="shared" si="323"/>
        <v>0</v>
      </c>
      <c r="EL231" s="10">
        <f t="shared" si="324"/>
        <v>0</v>
      </c>
      <c r="EM231" s="53" cm="1">
        <f t="array" aca="1" ref="EM231" ca="1">EJ231*CELL("contents",$Q231)</f>
        <v>0</v>
      </c>
      <c r="EN231" s="53" cm="1">
        <f t="array" aca="1" ref="EN231" ca="1">EK231*CELL("contents",$Q231)</f>
        <v>0</v>
      </c>
      <c r="EO231" s="11">
        <f t="shared" si="325"/>
        <v>2819.34</v>
      </c>
      <c r="EP231" s="2">
        <v>1</v>
      </c>
      <c r="EQ231" s="2">
        <f t="shared" ref="EQ231:ET231" si="350">EP231*1.0215</f>
        <v>1.0215000000000001</v>
      </c>
      <c r="ER231" s="2">
        <f t="shared" si="350"/>
        <v>1.0434622500000001</v>
      </c>
      <c r="ES231" s="2">
        <f t="shared" si="350"/>
        <v>1.0658966883750003</v>
      </c>
      <c r="ET231" s="2">
        <f t="shared" si="350"/>
        <v>1.0888134671750629</v>
      </c>
      <c r="EU231" s="53">
        <f>IF($G231="Labor Hours",$K231*$AG231*EQ231,0)</f>
        <v>2819.34</v>
      </c>
      <c r="EV231" s="53">
        <f t="shared" si="327"/>
        <v>0</v>
      </c>
      <c r="EW231" s="69">
        <f>IF($G231="Labor Hours",$K231*$CQ231*ES231,0)</f>
        <v>0</v>
      </c>
      <c r="EX231" s="69">
        <f>IF($G231="Labor Hours",$K231*$DV231*ET231,0)</f>
        <v>0</v>
      </c>
      <c r="EY231" s="9">
        <f t="shared" si="329"/>
        <v>0</v>
      </c>
      <c r="EZ231" s="9">
        <f t="shared" si="304"/>
        <v>0</v>
      </c>
      <c r="FA231" s="9">
        <f t="shared" si="305"/>
        <v>0</v>
      </c>
      <c r="FB231" s="9">
        <f t="shared" si="306"/>
        <v>0</v>
      </c>
      <c r="FC231" t="s">
        <v>1541</v>
      </c>
    </row>
    <row r="232" spans="1:159" ht="25.5" x14ac:dyDescent="0.25">
      <c r="A232" s="2">
        <v>1.2</v>
      </c>
      <c r="B232" s="3" t="s">
        <v>632</v>
      </c>
      <c r="C232" s="4" t="s">
        <v>157</v>
      </c>
      <c r="D232" s="2" t="s">
        <v>633</v>
      </c>
      <c r="E232" s="21" t="s">
        <v>634</v>
      </c>
      <c r="F232" s="2"/>
      <c r="G232" s="4" t="s">
        <v>151</v>
      </c>
      <c r="H232" s="6" t="s">
        <v>163</v>
      </c>
      <c r="I232" s="4" t="s">
        <v>167</v>
      </c>
      <c r="J232" s="7" t="s">
        <v>154</v>
      </c>
      <c r="K232" s="75">
        <v>115</v>
      </c>
      <c r="L232" s="81">
        <v>115</v>
      </c>
      <c r="M232" s="56">
        <v>0</v>
      </c>
      <c r="N232" s="86">
        <v>0</v>
      </c>
      <c r="O232" s="6" t="s">
        <v>155</v>
      </c>
      <c r="P232" s="2" t="s">
        <v>352</v>
      </c>
      <c r="Q232" s="216">
        <f>VLOOKUP(P232,Contingencies!$A$2:$D$7,4,FALSE)</f>
        <v>0.2</v>
      </c>
      <c r="R232" s="53">
        <f t="shared" si="287"/>
        <v>563.86800000000005</v>
      </c>
      <c r="S232" s="67">
        <f t="shared" si="289"/>
        <v>0</v>
      </c>
      <c r="T232" s="4"/>
      <c r="U232" s="2"/>
      <c r="V232" s="37">
        <v>24</v>
      </c>
      <c r="W232" s="42"/>
      <c r="X232" s="2"/>
      <c r="Y232" s="38"/>
      <c r="Z232" s="38"/>
      <c r="AA232" s="38"/>
      <c r="AB232" s="38"/>
      <c r="AC232" s="38"/>
      <c r="AD232" s="2"/>
      <c r="AE232" s="2"/>
      <c r="AF232" s="2"/>
      <c r="AG232" s="2">
        <f>IF(G232="Labor Hours",SUM(U232:AF232),0)</f>
        <v>24</v>
      </c>
      <c r="AH232" s="51">
        <f t="shared" si="307"/>
        <v>0.16</v>
      </c>
      <c r="AI232" s="53">
        <f>IF($G232="Labor Hours",U232*$K232*(1+$M232)*$EQ232,U232)</f>
        <v>0</v>
      </c>
      <c r="AJ232" s="53">
        <f>IF($G232="Labor Hours",V232*$K232*(1+$M232)*$EQ232,V232)</f>
        <v>2819.34</v>
      </c>
      <c r="AK232" s="53">
        <f>IF($G232="Labor Hours",W232*$K232*(1+$M232)*$EQ232,W232)</f>
        <v>0</v>
      </c>
      <c r="AL232" s="53">
        <f>IF($G232="Labor Hours",X232*$K232*(1+$M232)*$EQ232,X232)</f>
        <v>0</v>
      </c>
      <c r="AM232" s="53">
        <f>IF($G232="Labor Hours",Y232*$K232*(1+$M232)*$EQ232,Y232)</f>
        <v>0</v>
      </c>
      <c r="AN232" s="53">
        <f>IF($G232="Labor Hours",Z232*$K232*(1+$M232)*$EQ232,Z232)</f>
        <v>0</v>
      </c>
      <c r="AO232" s="53">
        <f>IF($G232="Labor Hours",AA232*$K232*(1+$M232)*$EQ232,AA232)</f>
        <v>0</v>
      </c>
      <c r="AP232" s="53">
        <f>IF($G232="Labor Hours",AB232*$K232*(1+$M232)*$EQ232,AB232)</f>
        <v>0</v>
      </c>
      <c r="AQ232" s="53">
        <f>IF($G232="Labor Hours",AC232*$K232*(1+$M232)*$EQ232,AC232)</f>
        <v>0</v>
      </c>
      <c r="AR232" s="53">
        <f>IF($G232="Labor Hours",AD232*$K232*(1+$M232)*$EQ232,AD232)</f>
        <v>0</v>
      </c>
      <c r="AS232" s="53">
        <f>IF($G232="Labor Hours",AE232*$K232*(1+$M232)*$EQ232,AE232)</f>
        <v>0</v>
      </c>
      <c r="AT232" s="53">
        <f>IF($G232="Labor Hours",AF232*$K232*(1+$M232)*$EQ232,AF232)</f>
        <v>0</v>
      </c>
      <c r="AU232" s="10">
        <f t="shared" si="308"/>
        <v>2819.34</v>
      </c>
      <c r="AV232" s="54">
        <f>IF(G232="CapEx",0,AU232*N232)</f>
        <v>0</v>
      </c>
      <c r="AW232" s="10">
        <f t="shared" si="309"/>
        <v>2819.34</v>
      </c>
      <c r="AX232" s="53" cm="1">
        <f t="array" aca="1" ref="AX232" ca="1">AU232*CELL("contents",$Q232)</f>
        <v>563.86800000000005</v>
      </c>
      <c r="AY232" s="53" cm="1">
        <f t="array" aca="1" ref="AY232" ca="1">AV232*CELL("contents",$Q232)</f>
        <v>0</v>
      </c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>
        <f t="shared" si="310"/>
        <v>0</v>
      </c>
      <c r="BM232" s="51">
        <f t="shared" si="311"/>
        <v>0</v>
      </c>
      <c r="BN232" s="53">
        <f>IF($G232="Labor Hours",AZ232*$K232*(1+$M232)*$ER232,AZ232)</f>
        <v>0</v>
      </c>
      <c r="BO232" s="53">
        <f>IF($G232="Labor Hours",BA232*$K232*(1+$M232)*$ER232,BA232)</f>
        <v>0</v>
      </c>
      <c r="BP232" s="53">
        <f>IF($G232="Labor Hours",BB232*$K232*(1+$M232)*$ER232,BB232)</f>
        <v>0</v>
      </c>
      <c r="BQ232" s="53">
        <f>IF($G232="Labor Hours",BC232*$K232*(1+$M232)*$ER232,BC232)</f>
        <v>0</v>
      </c>
      <c r="BR232" s="53">
        <f>IF($G232="Labor Hours",BD232*$K232*(1+$M232)*$ER232,BD232)</f>
        <v>0</v>
      </c>
      <c r="BS232" s="53">
        <f>IF($G232="Labor Hours",BE232*$K232*(1+$M232)*$ER232,BE232)</f>
        <v>0</v>
      </c>
      <c r="BT232" s="53">
        <f>IF($G232="Labor Hours",BF232*$K232*(1+$M232)*$ER232,BF232)</f>
        <v>0</v>
      </c>
      <c r="BU232" s="53">
        <f>IF($G232="Labor Hours",BG232*$K232*(1+$M232)*$ER232,BG232)</f>
        <v>0</v>
      </c>
      <c r="BV232" s="53">
        <f>IF($G232="Labor Hours",BH232*$K232*(1+$M232)*$ER232,BH232)</f>
        <v>0</v>
      </c>
      <c r="BW232" s="53">
        <f>IF($G232="Labor Hours",BI232*$K232*(1+$M232)*$ER232,BI232)</f>
        <v>0</v>
      </c>
      <c r="BX232" s="53">
        <f>IF($G232="Labor Hours",BJ232*$K232*(1+$M232)*$ER232,BJ232)</f>
        <v>0</v>
      </c>
      <c r="BY232" s="53">
        <f>IF($G232="Labor Hours",BK232*$K232*(1+$M232)*$ER232,BK232)</f>
        <v>0</v>
      </c>
      <c r="BZ232" s="10">
        <f t="shared" si="312"/>
        <v>0</v>
      </c>
      <c r="CA232" s="54">
        <f t="shared" si="313"/>
        <v>0</v>
      </c>
      <c r="CB232" s="10">
        <f t="shared" si="314"/>
        <v>0</v>
      </c>
      <c r="CC232" s="53" cm="1">
        <f t="array" aca="1" ref="CC232" ca="1">BZ232*CELL("contents",$Q232)</f>
        <v>0</v>
      </c>
      <c r="CD232" s="53" cm="1">
        <f t="array" aca="1" ref="CD232" ca="1">CA232*CELL("contents",$Q232)</f>
        <v>0</v>
      </c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>
        <f t="shared" si="315"/>
        <v>0</v>
      </c>
      <c r="CR232" s="51">
        <f t="shared" si="316"/>
        <v>0</v>
      </c>
      <c r="CS232" s="53">
        <f>IF($G232="Labor Hours",CE232*$K232*(1+$M232)*$ES232,CE232)</f>
        <v>0</v>
      </c>
      <c r="CT232" s="53">
        <f>IF($G232="Labor Hours",CF232*$K232*(1+$M232)*$ES232,CF232)</f>
        <v>0</v>
      </c>
      <c r="CU232" s="53">
        <f>IF($G232="Labor Hours",CG232*$K232*(1+$M232)*$ES232,CG232)</f>
        <v>0</v>
      </c>
      <c r="CV232" s="53">
        <f>IF($G232="Labor Hours",CH232*$K232*(1+$M232)*$ES232,CH232)</f>
        <v>0</v>
      </c>
      <c r="CW232" s="53">
        <f>IF($G232="Labor Hours",CI232*$K232*(1+$M232)*$ES232,CI232)</f>
        <v>0</v>
      </c>
      <c r="CX232" s="53">
        <f>IF($G232="Labor Hours",CJ232*$K232*(1+$M232)*$ES232,CJ232)</f>
        <v>0</v>
      </c>
      <c r="CY232" s="53">
        <f>IF($G232="Labor Hours",CK232*$K232*(1+$M232)*$ES232,CK232)</f>
        <v>0</v>
      </c>
      <c r="CZ232" s="53">
        <f>IF($G232="Labor Hours",CL232*$K232*(1+$M232)*$ES232,CL232)</f>
        <v>0</v>
      </c>
      <c r="DA232" s="53">
        <f>IF($G232="Labor Hours",CM232*$K232*(1+$M232)*$ES232,CM232)</f>
        <v>0</v>
      </c>
      <c r="DB232" s="53">
        <f>IF($G232="Labor Hours",CN232*$K232*(1+$M232)*$ES232,CN232)</f>
        <v>0</v>
      </c>
      <c r="DC232" s="53">
        <f>IF($G232="Labor Hours",CO232*$K232*(1+$M232)*$ES232,CO232)</f>
        <v>0</v>
      </c>
      <c r="DD232" s="53">
        <f>IF($G232="Labor Hours",CP232*$K232*(1+$M232)*$ES232,CP232)</f>
        <v>0</v>
      </c>
      <c r="DE232" s="10">
        <f t="shared" si="317"/>
        <v>0</v>
      </c>
      <c r="DF232" s="54">
        <f t="shared" si="318"/>
        <v>0</v>
      </c>
      <c r="DG232" s="10">
        <f t="shared" si="319"/>
        <v>0</v>
      </c>
      <c r="DH232" s="53" cm="1">
        <f t="array" aca="1" ref="DH232" ca="1">DE232*CELL("contents",$Q232)</f>
        <v>0</v>
      </c>
      <c r="DI232" s="53" cm="1">
        <f t="array" aca="1" ref="DI232" ca="1">DF232*CELL("contents",$Q232)</f>
        <v>0</v>
      </c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>
        <f t="shared" si="320"/>
        <v>0</v>
      </c>
      <c r="DW232" s="51">
        <f t="shared" si="321"/>
        <v>0</v>
      </c>
      <c r="DX232" s="53">
        <f>IF($G232="Labor Hours",DJ232*$K232*(1+$M232)*$ET232,DJ232)</f>
        <v>0</v>
      </c>
      <c r="DY232" s="53">
        <f>IF($G232="Labor Hours",DK232*$K232*(1+$M232)*$ET232,DK232)</f>
        <v>0</v>
      </c>
      <c r="DZ232" s="53">
        <f>IF($G232="Labor Hours",DL232*$K232*(1+$M232)*$ET232,DL232)</f>
        <v>0</v>
      </c>
      <c r="EA232" s="53">
        <f>IF($G232="Labor Hours",DM232*$K232*(1+$M232)*$ET232,DM232)</f>
        <v>0</v>
      </c>
      <c r="EB232" s="53">
        <f>IF($G232="Labor Hours",DN232*$K232*(1+$M232)*$ET232,DN232)</f>
        <v>0</v>
      </c>
      <c r="EC232" s="53">
        <f>IF($G232="Labor Hours",DO232*$K232*(1+$M232)*$ET232,DO232)</f>
        <v>0</v>
      </c>
      <c r="ED232" s="53">
        <f>IF($G232="Labor Hours",DP232*$K232*(1+$M232)*$ET232,DP232)</f>
        <v>0</v>
      </c>
      <c r="EE232" s="53">
        <f>IF($G232="Labor Hours",DQ232*$K232*(1+$M232)*$ET232,DQ232)</f>
        <v>0</v>
      </c>
      <c r="EF232" s="53">
        <f>IF($G232="Labor Hours",DR232*$K232*(1+$M232)*$ET232,DR232)</f>
        <v>0</v>
      </c>
      <c r="EG232" s="53">
        <f>IF($G232="Labor Hours",DS232*$K232*(1+$M232)*$ET232,DS232)</f>
        <v>0</v>
      </c>
      <c r="EH232" s="53">
        <f>IF($G232="Labor Hours",DT232*$K232*(1+$M232)*$ET232,DT232)</f>
        <v>0</v>
      </c>
      <c r="EI232" s="53">
        <f>IF($G232="Labor Hours",DU232*$K232*(1+$M232)*$ET232,DU232)</f>
        <v>0</v>
      </c>
      <c r="EJ232" s="10">
        <f t="shared" si="322"/>
        <v>0</v>
      </c>
      <c r="EK232" s="54">
        <f t="shared" si="323"/>
        <v>0</v>
      </c>
      <c r="EL232" s="10">
        <f t="shared" si="324"/>
        <v>0</v>
      </c>
      <c r="EM232" s="53" cm="1">
        <f t="array" aca="1" ref="EM232" ca="1">EJ232*CELL("contents",$Q232)</f>
        <v>0</v>
      </c>
      <c r="EN232" s="53" cm="1">
        <f t="array" aca="1" ref="EN232" ca="1">EK232*CELL("contents",$Q232)</f>
        <v>0</v>
      </c>
      <c r="EO232" s="11">
        <f t="shared" si="325"/>
        <v>2819.34</v>
      </c>
      <c r="EP232" s="2">
        <v>1</v>
      </c>
      <c r="EQ232" s="2">
        <f t="shared" ref="EQ232:ET232" si="351">EP232*1.0215</f>
        <v>1.0215000000000001</v>
      </c>
      <c r="ER232" s="2">
        <f t="shared" si="351"/>
        <v>1.0434622500000001</v>
      </c>
      <c r="ES232" s="2">
        <f t="shared" si="351"/>
        <v>1.0658966883750003</v>
      </c>
      <c r="ET232" s="2">
        <f t="shared" si="351"/>
        <v>1.0888134671750629</v>
      </c>
      <c r="EU232" s="53">
        <f>IF($G232="Labor Hours",$K232*$AG232*EQ232,0)</f>
        <v>2819.34</v>
      </c>
      <c r="EV232" s="53">
        <f t="shared" si="327"/>
        <v>0</v>
      </c>
      <c r="EW232" s="69">
        <f>IF($G232="Labor Hours",$K232*$CQ232*ES232,0)</f>
        <v>0</v>
      </c>
      <c r="EX232" s="69">
        <f>IF($G232="Labor Hours",$K232*$DV232*ET232,0)</f>
        <v>0</v>
      </c>
      <c r="EY232" s="9">
        <f t="shared" si="329"/>
        <v>0</v>
      </c>
      <c r="EZ232" s="9">
        <f t="shared" si="304"/>
        <v>0</v>
      </c>
      <c r="FA232" s="9">
        <f t="shared" si="305"/>
        <v>0</v>
      </c>
      <c r="FB232" s="9">
        <f t="shared" si="306"/>
        <v>0</v>
      </c>
      <c r="FC232" t="s">
        <v>1541</v>
      </c>
    </row>
    <row r="233" spans="1:159" x14ac:dyDescent="0.25">
      <c r="A233" s="2">
        <v>1.2</v>
      </c>
      <c r="B233" s="3" t="s">
        <v>635</v>
      </c>
      <c r="C233" s="4" t="s">
        <v>157</v>
      </c>
      <c r="D233" s="2" t="s">
        <v>636</v>
      </c>
      <c r="E233" s="21" t="s">
        <v>637</v>
      </c>
      <c r="F233" s="2"/>
      <c r="G233" s="4" t="s">
        <v>151</v>
      </c>
      <c r="H233" s="6" t="s">
        <v>163</v>
      </c>
      <c r="I233" s="4" t="s">
        <v>167</v>
      </c>
      <c r="J233" s="7" t="s">
        <v>154</v>
      </c>
      <c r="K233" s="75">
        <v>115</v>
      </c>
      <c r="L233" s="81">
        <v>115</v>
      </c>
      <c r="M233" s="56">
        <v>0</v>
      </c>
      <c r="N233" s="86">
        <v>0</v>
      </c>
      <c r="O233" s="6" t="s">
        <v>155</v>
      </c>
      <c r="P233" s="2" t="s">
        <v>352</v>
      </c>
      <c r="Q233" s="216">
        <f>VLOOKUP(P233,Contingencies!$A$2:$D$7,4,FALSE)</f>
        <v>0.2</v>
      </c>
      <c r="R233" s="53">
        <f t="shared" si="287"/>
        <v>751.82400000000007</v>
      </c>
      <c r="S233" s="67">
        <f t="shared" si="289"/>
        <v>0</v>
      </c>
      <c r="T233" s="4"/>
      <c r="U233" s="2"/>
      <c r="V233" s="4">
        <v>16</v>
      </c>
      <c r="W233" s="4">
        <v>16</v>
      </c>
      <c r="X233" s="38"/>
      <c r="Y233" s="38"/>
      <c r="Z233" s="38"/>
      <c r="AA233" s="38"/>
      <c r="AB233" s="38"/>
      <c r="AC233" s="38"/>
      <c r="AD233" s="2"/>
      <c r="AE233" s="2"/>
      <c r="AF233" s="2"/>
      <c r="AG233" s="2">
        <f>IF(G233="Labor Hours",SUM(U233:AF233),0)</f>
        <v>32</v>
      </c>
      <c r="AH233" s="51">
        <f t="shared" si="307"/>
        <v>0.21333333333333332</v>
      </c>
      <c r="AI233" s="53">
        <f>IF($G233="Labor Hours",U233*$K233*(1+$M233)*$EQ233,U233)</f>
        <v>0</v>
      </c>
      <c r="AJ233" s="53">
        <f>IF($G233="Labor Hours",V233*$K233*(1+$M233)*$EQ233,V233)</f>
        <v>1879.5600000000002</v>
      </c>
      <c r="AK233" s="53">
        <f>IF($G233="Labor Hours",W233*$K233*(1+$M233)*$EQ233,W233)</f>
        <v>1879.5600000000002</v>
      </c>
      <c r="AL233" s="53">
        <f>IF($G233="Labor Hours",X233*$K233*(1+$M233)*$EQ233,X233)</f>
        <v>0</v>
      </c>
      <c r="AM233" s="53">
        <f>IF($G233="Labor Hours",Y233*$K233*(1+$M233)*$EQ233,Y233)</f>
        <v>0</v>
      </c>
      <c r="AN233" s="53">
        <f>IF($G233="Labor Hours",Z233*$K233*(1+$M233)*$EQ233,Z233)</f>
        <v>0</v>
      </c>
      <c r="AO233" s="53">
        <f>IF($G233="Labor Hours",AA233*$K233*(1+$M233)*$EQ233,AA233)</f>
        <v>0</v>
      </c>
      <c r="AP233" s="53">
        <f>IF($G233="Labor Hours",AB233*$K233*(1+$M233)*$EQ233,AB233)</f>
        <v>0</v>
      </c>
      <c r="AQ233" s="53">
        <f>IF($G233="Labor Hours",AC233*$K233*(1+$M233)*$EQ233,AC233)</f>
        <v>0</v>
      </c>
      <c r="AR233" s="53">
        <f>IF($G233="Labor Hours",AD233*$K233*(1+$M233)*$EQ233,AD233)</f>
        <v>0</v>
      </c>
      <c r="AS233" s="53">
        <f>IF($G233="Labor Hours",AE233*$K233*(1+$M233)*$EQ233,AE233)</f>
        <v>0</v>
      </c>
      <c r="AT233" s="53">
        <f>IF($G233="Labor Hours",AF233*$K233*(1+$M233)*$EQ233,AF233)</f>
        <v>0</v>
      </c>
      <c r="AU233" s="10">
        <f t="shared" si="308"/>
        <v>3759.1200000000003</v>
      </c>
      <c r="AV233" s="54">
        <f>IF(G233="CapEx",0,AU233*N233)</f>
        <v>0</v>
      </c>
      <c r="AW233" s="10">
        <f t="shared" si="309"/>
        <v>3759.1200000000003</v>
      </c>
      <c r="AX233" s="53" cm="1">
        <f t="array" aca="1" ref="AX233" ca="1">AU233*CELL("contents",$Q233)</f>
        <v>751.82400000000007</v>
      </c>
      <c r="AY233" s="53" cm="1">
        <f t="array" aca="1" ref="AY233" ca="1">AV233*CELL("contents",$Q233)</f>
        <v>0</v>
      </c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>
        <f t="shared" si="310"/>
        <v>0</v>
      </c>
      <c r="BM233" s="51">
        <f t="shared" si="311"/>
        <v>0</v>
      </c>
      <c r="BN233" s="53">
        <f>IF($G233="Labor Hours",AZ233*$K233*(1+$M233)*$ER233,AZ233)</f>
        <v>0</v>
      </c>
      <c r="BO233" s="53">
        <f>IF($G233="Labor Hours",BA233*$K233*(1+$M233)*$ER233,BA233)</f>
        <v>0</v>
      </c>
      <c r="BP233" s="53">
        <f>IF($G233="Labor Hours",BB233*$K233*(1+$M233)*$ER233,BB233)</f>
        <v>0</v>
      </c>
      <c r="BQ233" s="53">
        <f>IF($G233="Labor Hours",BC233*$K233*(1+$M233)*$ER233,BC233)</f>
        <v>0</v>
      </c>
      <c r="BR233" s="53">
        <f>IF($G233="Labor Hours",BD233*$K233*(1+$M233)*$ER233,BD233)</f>
        <v>0</v>
      </c>
      <c r="BS233" s="53">
        <f>IF($G233="Labor Hours",BE233*$K233*(1+$M233)*$ER233,BE233)</f>
        <v>0</v>
      </c>
      <c r="BT233" s="53">
        <f>IF($G233="Labor Hours",BF233*$K233*(1+$M233)*$ER233,BF233)</f>
        <v>0</v>
      </c>
      <c r="BU233" s="53">
        <f>IF($G233="Labor Hours",BG233*$K233*(1+$M233)*$ER233,BG233)</f>
        <v>0</v>
      </c>
      <c r="BV233" s="53">
        <f>IF($G233="Labor Hours",BH233*$K233*(1+$M233)*$ER233,BH233)</f>
        <v>0</v>
      </c>
      <c r="BW233" s="53">
        <f>IF($G233="Labor Hours",BI233*$K233*(1+$M233)*$ER233,BI233)</f>
        <v>0</v>
      </c>
      <c r="BX233" s="53">
        <f>IF($G233="Labor Hours",BJ233*$K233*(1+$M233)*$ER233,BJ233)</f>
        <v>0</v>
      </c>
      <c r="BY233" s="53">
        <f>IF($G233="Labor Hours",BK233*$K233*(1+$M233)*$ER233,BK233)</f>
        <v>0</v>
      </c>
      <c r="BZ233" s="10">
        <f t="shared" si="312"/>
        <v>0</v>
      </c>
      <c r="CA233" s="54">
        <f t="shared" si="313"/>
        <v>0</v>
      </c>
      <c r="CB233" s="10">
        <f t="shared" si="314"/>
        <v>0</v>
      </c>
      <c r="CC233" s="53" cm="1">
        <f t="array" aca="1" ref="CC233" ca="1">BZ233*CELL("contents",$Q233)</f>
        <v>0</v>
      </c>
      <c r="CD233" s="53" cm="1">
        <f t="array" aca="1" ref="CD233" ca="1">CA233*CELL("contents",$Q233)</f>
        <v>0</v>
      </c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>
        <f t="shared" si="315"/>
        <v>0</v>
      </c>
      <c r="CR233" s="51">
        <f t="shared" si="316"/>
        <v>0</v>
      </c>
      <c r="CS233" s="53">
        <f>IF($G233="Labor Hours",CE233*$K233*(1+$M233)*$ES233,CE233)</f>
        <v>0</v>
      </c>
      <c r="CT233" s="53">
        <f>IF($G233="Labor Hours",CF233*$K233*(1+$M233)*$ES233,CF233)</f>
        <v>0</v>
      </c>
      <c r="CU233" s="53">
        <f>IF($G233="Labor Hours",CG233*$K233*(1+$M233)*$ES233,CG233)</f>
        <v>0</v>
      </c>
      <c r="CV233" s="53">
        <f>IF($G233="Labor Hours",CH233*$K233*(1+$M233)*$ES233,CH233)</f>
        <v>0</v>
      </c>
      <c r="CW233" s="53">
        <f>IF($G233="Labor Hours",CI233*$K233*(1+$M233)*$ES233,CI233)</f>
        <v>0</v>
      </c>
      <c r="CX233" s="53">
        <f>IF($G233="Labor Hours",CJ233*$K233*(1+$M233)*$ES233,CJ233)</f>
        <v>0</v>
      </c>
      <c r="CY233" s="53">
        <f>IF($G233="Labor Hours",CK233*$K233*(1+$M233)*$ES233,CK233)</f>
        <v>0</v>
      </c>
      <c r="CZ233" s="53">
        <f>IF($G233="Labor Hours",CL233*$K233*(1+$M233)*$ES233,CL233)</f>
        <v>0</v>
      </c>
      <c r="DA233" s="53">
        <f>IF($G233="Labor Hours",CM233*$K233*(1+$M233)*$ES233,CM233)</f>
        <v>0</v>
      </c>
      <c r="DB233" s="53">
        <f>IF($G233="Labor Hours",CN233*$K233*(1+$M233)*$ES233,CN233)</f>
        <v>0</v>
      </c>
      <c r="DC233" s="53">
        <f>IF($G233="Labor Hours",CO233*$K233*(1+$M233)*$ES233,CO233)</f>
        <v>0</v>
      </c>
      <c r="DD233" s="53">
        <f>IF($G233="Labor Hours",CP233*$K233*(1+$M233)*$ES233,CP233)</f>
        <v>0</v>
      </c>
      <c r="DE233" s="10">
        <f t="shared" si="317"/>
        <v>0</v>
      </c>
      <c r="DF233" s="54">
        <f t="shared" si="318"/>
        <v>0</v>
      </c>
      <c r="DG233" s="10">
        <f t="shared" si="319"/>
        <v>0</v>
      </c>
      <c r="DH233" s="53" cm="1">
        <f t="array" aca="1" ref="DH233" ca="1">DE233*CELL("contents",$Q233)</f>
        <v>0</v>
      </c>
      <c r="DI233" s="53" cm="1">
        <f t="array" aca="1" ref="DI233" ca="1">DF233*CELL("contents",$Q233)</f>
        <v>0</v>
      </c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>
        <f t="shared" si="320"/>
        <v>0</v>
      </c>
      <c r="DW233" s="51">
        <f t="shared" si="321"/>
        <v>0</v>
      </c>
      <c r="DX233" s="53">
        <f>IF($G233="Labor Hours",DJ233*$K233*(1+$M233)*$ET233,DJ233)</f>
        <v>0</v>
      </c>
      <c r="DY233" s="53">
        <f>IF($G233="Labor Hours",DK233*$K233*(1+$M233)*$ET233,DK233)</f>
        <v>0</v>
      </c>
      <c r="DZ233" s="53">
        <f>IF($G233="Labor Hours",DL233*$K233*(1+$M233)*$ET233,DL233)</f>
        <v>0</v>
      </c>
      <c r="EA233" s="53">
        <f>IF($G233="Labor Hours",DM233*$K233*(1+$M233)*$ET233,DM233)</f>
        <v>0</v>
      </c>
      <c r="EB233" s="53">
        <f>IF($G233="Labor Hours",DN233*$K233*(1+$M233)*$ET233,DN233)</f>
        <v>0</v>
      </c>
      <c r="EC233" s="53">
        <f>IF($G233="Labor Hours",DO233*$K233*(1+$M233)*$ET233,DO233)</f>
        <v>0</v>
      </c>
      <c r="ED233" s="53">
        <f>IF($G233="Labor Hours",DP233*$K233*(1+$M233)*$ET233,DP233)</f>
        <v>0</v>
      </c>
      <c r="EE233" s="53">
        <f>IF($G233="Labor Hours",DQ233*$K233*(1+$M233)*$ET233,DQ233)</f>
        <v>0</v>
      </c>
      <c r="EF233" s="53">
        <f>IF($G233="Labor Hours",DR233*$K233*(1+$M233)*$ET233,DR233)</f>
        <v>0</v>
      </c>
      <c r="EG233" s="53">
        <f>IF($G233="Labor Hours",DS233*$K233*(1+$M233)*$ET233,DS233)</f>
        <v>0</v>
      </c>
      <c r="EH233" s="53">
        <f>IF($G233="Labor Hours",DT233*$K233*(1+$M233)*$ET233,DT233)</f>
        <v>0</v>
      </c>
      <c r="EI233" s="53">
        <f>IF($G233="Labor Hours",DU233*$K233*(1+$M233)*$ET233,DU233)</f>
        <v>0</v>
      </c>
      <c r="EJ233" s="10">
        <f t="shared" si="322"/>
        <v>0</v>
      </c>
      <c r="EK233" s="54">
        <f t="shared" si="323"/>
        <v>0</v>
      </c>
      <c r="EL233" s="10">
        <f t="shared" si="324"/>
        <v>0</v>
      </c>
      <c r="EM233" s="53" cm="1">
        <f t="array" aca="1" ref="EM233" ca="1">EJ233*CELL("contents",$Q233)</f>
        <v>0</v>
      </c>
      <c r="EN233" s="53" cm="1">
        <f t="array" aca="1" ref="EN233" ca="1">EK233*CELL("contents",$Q233)</f>
        <v>0</v>
      </c>
      <c r="EO233" s="11">
        <f t="shared" si="325"/>
        <v>3759.1200000000003</v>
      </c>
      <c r="EP233" s="2">
        <v>1</v>
      </c>
      <c r="EQ233" s="2">
        <f t="shared" ref="EQ233:ET233" si="352">EP233*1.0215</f>
        <v>1.0215000000000001</v>
      </c>
      <c r="ER233" s="2">
        <f t="shared" si="352"/>
        <v>1.0434622500000001</v>
      </c>
      <c r="ES233" s="2">
        <f t="shared" si="352"/>
        <v>1.0658966883750003</v>
      </c>
      <c r="ET233" s="2">
        <f t="shared" si="352"/>
        <v>1.0888134671750629</v>
      </c>
      <c r="EU233" s="53">
        <f>IF($G233="Labor Hours",$K233*$AG233*EQ233,0)</f>
        <v>3759.1200000000003</v>
      </c>
      <c r="EV233" s="53">
        <f t="shared" si="327"/>
        <v>0</v>
      </c>
      <c r="EW233" s="69">
        <f>IF($G233="Labor Hours",$K233*$CQ233*ES233,0)</f>
        <v>0</v>
      </c>
      <c r="EX233" s="69">
        <f>IF($G233="Labor Hours",$K233*$DV233*ET233,0)</f>
        <v>0</v>
      </c>
      <c r="EY233" s="9">
        <f t="shared" si="329"/>
        <v>0</v>
      </c>
      <c r="EZ233" s="9">
        <f t="shared" si="304"/>
        <v>0</v>
      </c>
      <c r="FA233" s="9">
        <f t="shared" si="305"/>
        <v>0</v>
      </c>
      <c r="FB233" s="9">
        <f t="shared" si="306"/>
        <v>0</v>
      </c>
      <c r="FC233" t="s">
        <v>1541</v>
      </c>
    </row>
    <row r="234" spans="1:159" ht="25.5" x14ac:dyDescent="0.25">
      <c r="A234" s="2">
        <v>1.2</v>
      </c>
      <c r="B234" s="3" t="s">
        <v>638</v>
      </c>
      <c r="C234" s="4" t="s">
        <v>157</v>
      </c>
      <c r="D234" s="2" t="s">
        <v>639</v>
      </c>
      <c r="E234" s="21" t="s">
        <v>640</v>
      </c>
      <c r="F234" s="2"/>
      <c r="G234" s="4" t="s">
        <v>151</v>
      </c>
      <c r="H234" s="6" t="s">
        <v>163</v>
      </c>
      <c r="I234" s="4" t="s">
        <v>167</v>
      </c>
      <c r="J234" s="7" t="s">
        <v>154</v>
      </c>
      <c r="K234" s="75">
        <v>115</v>
      </c>
      <c r="L234" s="81">
        <v>115</v>
      </c>
      <c r="M234" s="57">
        <v>0</v>
      </c>
      <c r="N234" s="86">
        <v>0</v>
      </c>
      <c r="O234" s="6" t="s">
        <v>155</v>
      </c>
      <c r="P234" s="2" t="s">
        <v>352</v>
      </c>
      <c r="Q234" s="216">
        <f>VLOOKUP(P234,Contingencies!$A$2:$D$7,4,FALSE)</f>
        <v>0.2</v>
      </c>
      <c r="R234" s="53">
        <f t="shared" si="287"/>
        <v>563.86800000000005</v>
      </c>
      <c r="S234" s="67">
        <f t="shared" si="289"/>
        <v>0</v>
      </c>
      <c r="T234" s="4"/>
      <c r="U234" s="2"/>
      <c r="V234" s="2"/>
      <c r="W234" s="14">
        <v>12</v>
      </c>
      <c r="X234" s="37">
        <v>12</v>
      </c>
      <c r="Y234" s="38"/>
      <c r="Z234" s="38"/>
      <c r="AA234" s="38"/>
      <c r="AB234" s="38"/>
      <c r="AC234" s="38"/>
      <c r="AD234" s="2"/>
      <c r="AE234" s="2"/>
      <c r="AF234" s="2"/>
      <c r="AG234" s="2">
        <f>IF(G234="Labor Hours",SUM(U234:AF234),0)</f>
        <v>24</v>
      </c>
      <c r="AH234" s="51">
        <f t="shared" si="307"/>
        <v>0.16</v>
      </c>
      <c r="AI234" s="53">
        <f>IF($G234="Labor Hours",U234*$K234*(1+$M234)*$EQ234,U234)</f>
        <v>0</v>
      </c>
      <c r="AJ234" s="53">
        <f>IF($G234="Labor Hours",V234*$K234*(1+$M234)*$EQ234,V234)</f>
        <v>0</v>
      </c>
      <c r="AK234" s="53">
        <f>IF($G234="Labor Hours",W234*$K234*(1+$M234)*$EQ234,W234)</f>
        <v>1409.67</v>
      </c>
      <c r="AL234" s="53">
        <f>IF($G234="Labor Hours",X234*$K234*(1+$M234)*$EQ234,X234)</f>
        <v>1409.67</v>
      </c>
      <c r="AM234" s="53">
        <f>IF($G234="Labor Hours",Y234*$K234*(1+$M234)*$EQ234,Y234)</f>
        <v>0</v>
      </c>
      <c r="AN234" s="53">
        <f>IF($G234="Labor Hours",Z234*$K234*(1+$M234)*$EQ234,Z234)</f>
        <v>0</v>
      </c>
      <c r="AO234" s="53">
        <f>IF($G234="Labor Hours",AA234*$K234*(1+$M234)*$EQ234,AA234)</f>
        <v>0</v>
      </c>
      <c r="AP234" s="53">
        <f>IF($G234="Labor Hours",AB234*$K234*(1+$M234)*$EQ234,AB234)</f>
        <v>0</v>
      </c>
      <c r="AQ234" s="53">
        <f>IF($G234="Labor Hours",AC234*$K234*(1+$M234)*$EQ234,AC234)</f>
        <v>0</v>
      </c>
      <c r="AR234" s="53">
        <f>IF($G234="Labor Hours",AD234*$K234*(1+$M234)*$EQ234,AD234)</f>
        <v>0</v>
      </c>
      <c r="AS234" s="53">
        <f>IF($G234="Labor Hours",AE234*$K234*(1+$M234)*$EQ234,AE234)</f>
        <v>0</v>
      </c>
      <c r="AT234" s="53">
        <f>IF($G234="Labor Hours",AF234*$K234*(1+$M234)*$EQ234,AF234)</f>
        <v>0</v>
      </c>
      <c r="AU234" s="10">
        <f t="shared" si="308"/>
        <v>2819.34</v>
      </c>
      <c r="AV234" s="54">
        <f>IF(G234="CapEx",0,AU234*N234)</f>
        <v>0</v>
      </c>
      <c r="AW234" s="10">
        <f t="shared" si="309"/>
        <v>2819.34</v>
      </c>
      <c r="AX234" s="53" cm="1">
        <f t="array" aca="1" ref="AX234" ca="1">AU234*CELL("contents",$Q234)</f>
        <v>563.86800000000005</v>
      </c>
      <c r="AY234" s="53" cm="1">
        <f t="array" aca="1" ref="AY234" ca="1">AV234*CELL("contents",$Q234)</f>
        <v>0</v>
      </c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>
        <f t="shared" si="310"/>
        <v>0</v>
      </c>
      <c r="BM234" s="51">
        <f t="shared" si="311"/>
        <v>0</v>
      </c>
      <c r="BN234" s="53">
        <f>IF($G234="Labor Hours",AZ234*$K234*(1+$M234)*$ER234,AZ234)</f>
        <v>0</v>
      </c>
      <c r="BO234" s="53">
        <f>IF($G234="Labor Hours",BA234*$K234*(1+$M234)*$ER234,BA234)</f>
        <v>0</v>
      </c>
      <c r="BP234" s="53">
        <f>IF($G234="Labor Hours",BB234*$K234*(1+$M234)*$ER234,BB234)</f>
        <v>0</v>
      </c>
      <c r="BQ234" s="53">
        <f>IF($G234="Labor Hours",BC234*$K234*(1+$M234)*$ER234,BC234)</f>
        <v>0</v>
      </c>
      <c r="BR234" s="53">
        <f>IF($G234="Labor Hours",BD234*$K234*(1+$M234)*$ER234,BD234)</f>
        <v>0</v>
      </c>
      <c r="BS234" s="53">
        <f>IF($G234="Labor Hours",BE234*$K234*(1+$M234)*$ER234,BE234)</f>
        <v>0</v>
      </c>
      <c r="BT234" s="53">
        <f>IF($G234="Labor Hours",BF234*$K234*(1+$M234)*$ER234,BF234)</f>
        <v>0</v>
      </c>
      <c r="BU234" s="53">
        <f>IF($G234="Labor Hours",BG234*$K234*(1+$M234)*$ER234,BG234)</f>
        <v>0</v>
      </c>
      <c r="BV234" s="53">
        <f>IF($G234="Labor Hours",BH234*$K234*(1+$M234)*$ER234,BH234)</f>
        <v>0</v>
      </c>
      <c r="BW234" s="53">
        <f>IF($G234="Labor Hours",BI234*$K234*(1+$M234)*$ER234,BI234)</f>
        <v>0</v>
      </c>
      <c r="BX234" s="53">
        <f>IF($G234="Labor Hours",BJ234*$K234*(1+$M234)*$ER234,BJ234)</f>
        <v>0</v>
      </c>
      <c r="BY234" s="53">
        <f>IF($G234="Labor Hours",BK234*$K234*(1+$M234)*$ER234,BK234)</f>
        <v>0</v>
      </c>
      <c r="BZ234" s="10">
        <f t="shared" si="312"/>
        <v>0</v>
      </c>
      <c r="CA234" s="54">
        <f t="shared" si="313"/>
        <v>0</v>
      </c>
      <c r="CB234" s="10">
        <f t="shared" si="314"/>
        <v>0</v>
      </c>
      <c r="CC234" s="53" cm="1">
        <f t="array" aca="1" ref="CC234" ca="1">BZ234*CELL("contents",$Q234)</f>
        <v>0</v>
      </c>
      <c r="CD234" s="53" cm="1">
        <f t="array" aca="1" ref="CD234" ca="1">CA234*CELL("contents",$Q234)</f>
        <v>0</v>
      </c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>
        <f t="shared" si="315"/>
        <v>0</v>
      </c>
      <c r="CR234" s="51">
        <f t="shared" si="316"/>
        <v>0</v>
      </c>
      <c r="CS234" s="53">
        <f>IF($G234="Labor Hours",CE234*$K234*(1+$M234)*$ES234,CE234)</f>
        <v>0</v>
      </c>
      <c r="CT234" s="53">
        <f>IF($G234="Labor Hours",CF234*$K234*(1+$M234)*$ES234,CF234)</f>
        <v>0</v>
      </c>
      <c r="CU234" s="53">
        <f>IF($G234="Labor Hours",CG234*$K234*(1+$M234)*$ES234,CG234)</f>
        <v>0</v>
      </c>
      <c r="CV234" s="53">
        <f>IF($G234="Labor Hours",CH234*$K234*(1+$M234)*$ES234,CH234)</f>
        <v>0</v>
      </c>
      <c r="CW234" s="53">
        <f>IF($G234="Labor Hours",CI234*$K234*(1+$M234)*$ES234,CI234)</f>
        <v>0</v>
      </c>
      <c r="CX234" s="53">
        <f>IF($G234="Labor Hours",CJ234*$K234*(1+$M234)*$ES234,CJ234)</f>
        <v>0</v>
      </c>
      <c r="CY234" s="53">
        <f>IF($G234="Labor Hours",CK234*$K234*(1+$M234)*$ES234,CK234)</f>
        <v>0</v>
      </c>
      <c r="CZ234" s="53">
        <f>IF($G234="Labor Hours",CL234*$K234*(1+$M234)*$ES234,CL234)</f>
        <v>0</v>
      </c>
      <c r="DA234" s="53">
        <f>IF($G234="Labor Hours",CM234*$K234*(1+$M234)*$ES234,CM234)</f>
        <v>0</v>
      </c>
      <c r="DB234" s="53">
        <f>IF($G234="Labor Hours",CN234*$K234*(1+$M234)*$ES234,CN234)</f>
        <v>0</v>
      </c>
      <c r="DC234" s="53">
        <f>IF($G234="Labor Hours",CO234*$K234*(1+$M234)*$ES234,CO234)</f>
        <v>0</v>
      </c>
      <c r="DD234" s="53">
        <f>IF($G234="Labor Hours",CP234*$K234*(1+$M234)*$ES234,CP234)</f>
        <v>0</v>
      </c>
      <c r="DE234" s="10">
        <f t="shared" si="317"/>
        <v>0</v>
      </c>
      <c r="DF234" s="54">
        <f t="shared" si="318"/>
        <v>0</v>
      </c>
      <c r="DG234" s="10">
        <f t="shared" si="319"/>
        <v>0</v>
      </c>
      <c r="DH234" s="53" cm="1">
        <f t="array" aca="1" ref="DH234" ca="1">DE234*CELL("contents",$Q234)</f>
        <v>0</v>
      </c>
      <c r="DI234" s="53" cm="1">
        <f t="array" aca="1" ref="DI234" ca="1">DF234*CELL("contents",$Q234)</f>
        <v>0</v>
      </c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>
        <f t="shared" si="320"/>
        <v>0</v>
      </c>
      <c r="DW234" s="51">
        <f t="shared" si="321"/>
        <v>0</v>
      </c>
      <c r="DX234" s="53">
        <f>IF($G234="Labor Hours",DJ234*$K234*(1+$M234)*$ET234,DJ234)</f>
        <v>0</v>
      </c>
      <c r="DY234" s="53">
        <f>IF($G234="Labor Hours",DK234*$K234*(1+$M234)*$ET234,DK234)</f>
        <v>0</v>
      </c>
      <c r="DZ234" s="53">
        <f>IF($G234="Labor Hours",DL234*$K234*(1+$M234)*$ET234,DL234)</f>
        <v>0</v>
      </c>
      <c r="EA234" s="53">
        <f>IF($G234="Labor Hours",DM234*$K234*(1+$M234)*$ET234,DM234)</f>
        <v>0</v>
      </c>
      <c r="EB234" s="53">
        <f>IF($G234="Labor Hours",DN234*$K234*(1+$M234)*$ET234,DN234)</f>
        <v>0</v>
      </c>
      <c r="EC234" s="53">
        <f>IF($G234="Labor Hours",DO234*$K234*(1+$M234)*$ET234,DO234)</f>
        <v>0</v>
      </c>
      <c r="ED234" s="53">
        <f>IF($G234="Labor Hours",DP234*$K234*(1+$M234)*$ET234,DP234)</f>
        <v>0</v>
      </c>
      <c r="EE234" s="53">
        <f>IF($G234="Labor Hours",DQ234*$K234*(1+$M234)*$ET234,DQ234)</f>
        <v>0</v>
      </c>
      <c r="EF234" s="53">
        <f>IF($G234="Labor Hours",DR234*$K234*(1+$M234)*$ET234,DR234)</f>
        <v>0</v>
      </c>
      <c r="EG234" s="53">
        <f>IF($G234="Labor Hours",DS234*$K234*(1+$M234)*$ET234,DS234)</f>
        <v>0</v>
      </c>
      <c r="EH234" s="53">
        <f>IF($G234="Labor Hours",DT234*$K234*(1+$M234)*$ET234,DT234)</f>
        <v>0</v>
      </c>
      <c r="EI234" s="53">
        <f>IF($G234="Labor Hours",DU234*$K234*(1+$M234)*$ET234,DU234)</f>
        <v>0</v>
      </c>
      <c r="EJ234" s="10">
        <f t="shared" si="322"/>
        <v>0</v>
      </c>
      <c r="EK234" s="54">
        <f t="shared" si="323"/>
        <v>0</v>
      </c>
      <c r="EL234" s="10">
        <f t="shared" si="324"/>
        <v>0</v>
      </c>
      <c r="EM234" s="53" cm="1">
        <f t="array" aca="1" ref="EM234" ca="1">EJ234*CELL("contents",$Q234)</f>
        <v>0</v>
      </c>
      <c r="EN234" s="53" cm="1">
        <f t="array" aca="1" ref="EN234" ca="1">EK234*CELL("contents",$Q234)</f>
        <v>0</v>
      </c>
      <c r="EO234" s="11">
        <f t="shared" si="325"/>
        <v>2819.34</v>
      </c>
      <c r="EP234" s="2">
        <v>1</v>
      </c>
      <c r="EQ234" s="2">
        <f t="shared" ref="EQ234:ET234" si="353">EP234*1.0215</f>
        <v>1.0215000000000001</v>
      </c>
      <c r="ER234" s="2">
        <f t="shared" si="353"/>
        <v>1.0434622500000001</v>
      </c>
      <c r="ES234" s="2">
        <f t="shared" si="353"/>
        <v>1.0658966883750003</v>
      </c>
      <c r="ET234" s="2">
        <f t="shared" si="353"/>
        <v>1.0888134671750629</v>
      </c>
      <c r="EU234" s="53">
        <f>IF($G234="Labor Hours",$K234*$AG234*EQ234,0)</f>
        <v>2819.34</v>
      </c>
      <c r="EV234" s="53">
        <f t="shared" si="327"/>
        <v>0</v>
      </c>
      <c r="EW234" s="69">
        <f>IF($G234="Labor Hours",$K234*$CQ234*ES234,0)</f>
        <v>0</v>
      </c>
      <c r="EX234" s="69">
        <f>IF($G234="Labor Hours",$K234*$DV234*ET234,0)</f>
        <v>0</v>
      </c>
      <c r="EY234" s="9">
        <f t="shared" si="329"/>
        <v>0</v>
      </c>
      <c r="EZ234" s="9">
        <f t="shared" si="304"/>
        <v>0</v>
      </c>
      <c r="FA234" s="9">
        <f t="shared" si="305"/>
        <v>0</v>
      </c>
      <c r="FB234" s="9">
        <f t="shared" si="306"/>
        <v>0</v>
      </c>
      <c r="FC234" t="s">
        <v>1541</v>
      </c>
    </row>
    <row r="235" spans="1:159" ht="25.5" x14ac:dyDescent="0.25">
      <c r="A235" s="2">
        <v>1.2</v>
      </c>
      <c r="B235" s="3" t="s">
        <v>638</v>
      </c>
      <c r="C235" s="4" t="s">
        <v>157</v>
      </c>
      <c r="D235" s="2" t="s">
        <v>639</v>
      </c>
      <c r="E235" s="21" t="s">
        <v>640</v>
      </c>
      <c r="F235" s="2"/>
      <c r="G235" s="4" t="s">
        <v>347</v>
      </c>
      <c r="H235" s="6" t="s">
        <v>347</v>
      </c>
      <c r="I235" s="4"/>
      <c r="J235" s="4" t="s">
        <v>268</v>
      </c>
      <c r="K235" s="75"/>
      <c r="L235" s="80">
        <v>1</v>
      </c>
      <c r="M235" s="56">
        <v>0</v>
      </c>
      <c r="N235" s="86">
        <v>0.53</v>
      </c>
      <c r="O235" s="6" t="s">
        <v>155</v>
      </c>
      <c r="P235" s="2" t="s">
        <v>352</v>
      </c>
      <c r="Q235" s="216">
        <f>VLOOKUP(P235,Contingencies!$A$2:$D$7,4,FALSE)</f>
        <v>0.2</v>
      </c>
      <c r="R235" s="53">
        <f t="shared" si="287"/>
        <v>151.80000000000001</v>
      </c>
      <c r="S235" s="67">
        <f t="shared" si="289"/>
        <v>0</v>
      </c>
      <c r="T235" s="4"/>
      <c r="U235" s="2"/>
      <c r="V235" s="2"/>
      <c r="W235" s="37">
        <v>759</v>
      </c>
      <c r="X235" s="4"/>
      <c r="Y235" s="38"/>
      <c r="Z235" s="38"/>
      <c r="AA235" s="38"/>
      <c r="AB235" s="38"/>
      <c r="AC235" s="38"/>
      <c r="AD235" s="2"/>
      <c r="AE235" s="2"/>
      <c r="AF235" s="2"/>
      <c r="AG235" s="2">
        <f>IF(G235="Labor Hours",SUM(U235:AF235),0)</f>
        <v>0</v>
      </c>
      <c r="AH235" s="51">
        <f t="shared" si="307"/>
        <v>0</v>
      </c>
      <c r="AI235" s="53">
        <f>IF($G235="Labor Hours",U235*$K235*(1+$M235)*$EQ235,U235)</f>
        <v>0</v>
      </c>
      <c r="AJ235" s="53">
        <f>IF($G235="Labor Hours",V235*$K235*(1+$M235)*$EQ235,V235)</f>
        <v>0</v>
      </c>
      <c r="AK235" s="53">
        <f>IF($G235="Labor Hours",W235*$K235*(1+$M235)*$EQ235,W235)</f>
        <v>759</v>
      </c>
      <c r="AL235" s="53">
        <f>IF($G235="Labor Hours",X235*$K235*(1+$M235)*$EQ235,X235)</f>
        <v>0</v>
      </c>
      <c r="AM235" s="53">
        <f>IF($G235="Labor Hours",Y235*$K235*(1+$M235)*$EQ235,Y235)</f>
        <v>0</v>
      </c>
      <c r="AN235" s="53">
        <f>IF($G235="Labor Hours",Z235*$K235*(1+$M235)*$EQ235,Z235)</f>
        <v>0</v>
      </c>
      <c r="AO235" s="53">
        <f>IF($G235="Labor Hours",AA235*$K235*(1+$M235)*$EQ235,AA235)</f>
        <v>0</v>
      </c>
      <c r="AP235" s="53">
        <f>IF($G235="Labor Hours",AB235*$K235*(1+$M235)*$EQ235,AB235)</f>
        <v>0</v>
      </c>
      <c r="AQ235" s="53">
        <f>IF($G235="Labor Hours",AC235*$K235*(1+$M235)*$EQ235,AC235)</f>
        <v>0</v>
      </c>
      <c r="AR235" s="53">
        <f>IF($G235="Labor Hours",AD235*$K235*(1+$M235)*$EQ235,AD235)</f>
        <v>0</v>
      </c>
      <c r="AS235" s="53">
        <f>IF($G235="Labor Hours",AE235*$K235*(1+$M235)*$EQ235,AE235)</f>
        <v>0</v>
      </c>
      <c r="AT235" s="53">
        <f>IF($G235="Labor Hours",AF235*$K235*(1+$M235)*$EQ235,AF235)</f>
        <v>0</v>
      </c>
      <c r="AU235" s="10">
        <f t="shared" si="308"/>
        <v>759</v>
      </c>
      <c r="AV235" s="54">
        <f>IF(G235="CapEx",0,AU235*N235)</f>
        <v>0</v>
      </c>
      <c r="AW235" s="10">
        <f t="shared" si="309"/>
        <v>759</v>
      </c>
      <c r="AX235" s="53" cm="1">
        <f t="array" aca="1" ref="AX235" ca="1">AU235*CELL("contents",$Q235)</f>
        <v>151.80000000000001</v>
      </c>
      <c r="AY235" s="53" cm="1">
        <f t="array" aca="1" ref="AY235" ca="1">AV235*CELL("contents",$Q235)</f>
        <v>0</v>
      </c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>
        <f t="shared" si="310"/>
        <v>0</v>
      </c>
      <c r="BM235" s="51">
        <f t="shared" si="311"/>
        <v>0</v>
      </c>
      <c r="BN235" s="53">
        <f>IF($G235="Labor Hours",AZ235*$K235*(1+$M235)*$ER235,AZ235)</f>
        <v>0</v>
      </c>
      <c r="BO235" s="53">
        <f>IF($G235="Labor Hours",BA235*$K235*(1+$M235)*$ER235,BA235)</f>
        <v>0</v>
      </c>
      <c r="BP235" s="53">
        <f>IF($G235="Labor Hours",BB235*$K235*(1+$M235)*$ER235,BB235)</f>
        <v>0</v>
      </c>
      <c r="BQ235" s="53">
        <f>IF($G235="Labor Hours",BC235*$K235*(1+$M235)*$ER235,BC235)</f>
        <v>0</v>
      </c>
      <c r="BR235" s="53">
        <f>IF($G235="Labor Hours",BD235*$K235*(1+$M235)*$ER235,BD235)</f>
        <v>0</v>
      </c>
      <c r="BS235" s="53">
        <f>IF($G235="Labor Hours",BE235*$K235*(1+$M235)*$ER235,BE235)</f>
        <v>0</v>
      </c>
      <c r="BT235" s="53">
        <f>IF($G235="Labor Hours",BF235*$K235*(1+$M235)*$ER235,BF235)</f>
        <v>0</v>
      </c>
      <c r="BU235" s="53">
        <f>IF($G235="Labor Hours",BG235*$K235*(1+$M235)*$ER235,BG235)</f>
        <v>0</v>
      </c>
      <c r="BV235" s="53">
        <f>IF($G235="Labor Hours",BH235*$K235*(1+$M235)*$ER235,BH235)</f>
        <v>0</v>
      </c>
      <c r="BW235" s="53">
        <f>IF($G235="Labor Hours",BI235*$K235*(1+$M235)*$ER235,BI235)</f>
        <v>0</v>
      </c>
      <c r="BX235" s="53">
        <f>IF($G235="Labor Hours",BJ235*$K235*(1+$M235)*$ER235,BJ235)</f>
        <v>0</v>
      </c>
      <c r="BY235" s="53">
        <f>IF($G235="Labor Hours",BK235*$K235*(1+$M235)*$ER235,BK235)</f>
        <v>0</v>
      </c>
      <c r="BZ235" s="10">
        <f t="shared" si="312"/>
        <v>0</v>
      </c>
      <c r="CA235" s="54">
        <f t="shared" si="313"/>
        <v>0</v>
      </c>
      <c r="CB235" s="10">
        <f t="shared" si="314"/>
        <v>0</v>
      </c>
      <c r="CC235" s="53" cm="1">
        <f t="array" aca="1" ref="CC235" ca="1">BZ235*CELL("contents",$Q235)</f>
        <v>0</v>
      </c>
      <c r="CD235" s="53" cm="1">
        <f t="array" aca="1" ref="CD235" ca="1">CA235*CELL("contents",$Q235)</f>
        <v>0</v>
      </c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>
        <f t="shared" si="315"/>
        <v>0</v>
      </c>
      <c r="CR235" s="51">
        <f t="shared" si="316"/>
        <v>0</v>
      </c>
      <c r="CS235" s="53">
        <f>IF($G235="Labor Hours",CE235*$K235*(1+$M235)*$ES235,CE235)</f>
        <v>0</v>
      </c>
      <c r="CT235" s="53">
        <f>IF($G235="Labor Hours",CF235*$K235*(1+$M235)*$ES235,CF235)</f>
        <v>0</v>
      </c>
      <c r="CU235" s="53">
        <f>IF($G235="Labor Hours",CG235*$K235*(1+$M235)*$ES235,CG235)</f>
        <v>0</v>
      </c>
      <c r="CV235" s="53">
        <f>IF($G235="Labor Hours",CH235*$K235*(1+$M235)*$ES235,CH235)</f>
        <v>0</v>
      </c>
      <c r="CW235" s="53">
        <f>IF($G235="Labor Hours",CI235*$K235*(1+$M235)*$ES235,CI235)</f>
        <v>0</v>
      </c>
      <c r="CX235" s="53">
        <f>IF($G235="Labor Hours",CJ235*$K235*(1+$M235)*$ES235,CJ235)</f>
        <v>0</v>
      </c>
      <c r="CY235" s="53">
        <f>IF($G235="Labor Hours",CK235*$K235*(1+$M235)*$ES235,CK235)</f>
        <v>0</v>
      </c>
      <c r="CZ235" s="53">
        <f>IF($G235="Labor Hours",CL235*$K235*(1+$M235)*$ES235,CL235)</f>
        <v>0</v>
      </c>
      <c r="DA235" s="53">
        <f>IF($G235="Labor Hours",CM235*$K235*(1+$M235)*$ES235,CM235)</f>
        <v>0</v>
      </c>
      <c r="DB235" s="53">
        <f>IF($G235="Labor Hours",CN235*$K235*(1+$M235)*$ES235,CN235)</f>
        <v>0</v>
      </c>
      <c r="DC235" s="53">
        <f>IF($G235="Labor Hours",CO235*$K235*(1+$M235)*$ES235,CO235)</f>
        <v>0</v>
      </c>
      <c r="DD235" s="53">
        <f>IF($G235="Labor Hours",CP235*$K235*(1+$M235)*$ES235,CP235)</f>
        <v>0</v>
      </c>
      <c r="DE235" s="10">
        <f t="shared" si="317"/>
        <v>0</v>
      </c>
      <c r="DF235" s="54">
        <f t="shared" si="318"/>
        <v>0</v>
      </c>
      <c r="DG235" s="10">
        <f t="shared" si="319"/>
        <v>0</v>
      </c>
      <c r="DH235" s="53" cm="1">
        <f t="array" aca="1" ref="DH235" ca="1">DE235*CELL("contents",$Q235)</f>
        <v>0</v>
      </c>
      <c r="DI235" s="53" cm="1">
        <f t="array" aca="1" ref="DI235" ca="1">DF235*CELL("contents",$Q235)</f>
        <v>0</v>
      </c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>
        <f t="shared" si="320"/>
        <v>0</v>
      </c>
      <c r="DW235" s="51">
        <f t="shared" si="321"/>
        <v>0</v>
      </c>
      <c r="DX235" s="53">
        <f>IF($G235="Labor Hours",DJ235*$K235*(1+$M235)*$ET235,DJ235)</f>
        <v>0</v>
      </c>
      <c r="DY235" s="53">
        <f>IF($G235="Labor Hours",DK235*$K235*(1+$M235)*$ET235,DK235)</f>
        <v>0</v>
      </c>
      <c r="DZ235" s="53">
        <f>IF($G235="Labor Hours",DL235*$K235*(1+$M235)*$ET235,DL235)</f>
        <v>0</v>
      </c>
      <c r="EA235" s="53">
        <f>IF($G235="Labor Hours",DM235*$K235*(1+$M235)*$ET235,DM235)</f>
        <v>0</v>
      </c>
      <c r="EB235" s="53">
        <f>IF($G235="Labor Hours",DN235*$K235*(1+$M235)*$ET235,DN235)</f>
        <v>0</v>
      </c>
      <c r="EC235" s="53">
        <f>IF($G235="Labor Hours",DO235*$K235*(1+$M235)*$ET235,DO235)</f>
        <v>0</v>
      </c>
      <c r="ED235" s="53">
        <f>IF($G235="Labor Hours",DP235*$K235*(1+$M235)*$ET235,DP235)</f>
        <v>0</v>
      </c>
      <c r="EE235" s="53">
        <f>IF($G235="Labor Hours",DQ235*$K235*(1+$M235)*$ET235,DQ235)</f>
        <v>0</v>
      </c>
      <c r="EF235" s="53">
        <f>IF($G235="Labor Hours",DR235*$K235*(1+$M235)*$ET235,DR235)</f>
        <v>0</v>
      </c>
      <c r="EG235" s="53">
        <f>IF($G235="Labor Hours",DS235*$K235*(1+$M235)*$ET235,DS235)</f>
        <v>0</v>
      </c>
      <c r="EH235" s="53">
        <f>IF($G235="Labor Hours",DT235*$K235*(1+$M235)*$ET235,DT235)</f>
        <v>0</v>
      </c>
      <c r="EI235" s="53">
        <f>IF($G235="Labor Hours",DU235*$K235*(1+$M235)*$ET235,DU235)</f>
        <v>0</v>
      </c>
      <c r="EJ235" s="10">
        <f t="shared" si="322"/>
        <v>0</v>
      </c>
      <c r="EK235" s="54">
        <f t="shared" si="323"/>
        <v>0</v>
      </c>
      <c r="EL235" s="10">
        <f t="shared" si="324"/>
        <v>0</v>
      </c>
      <c r="EM235" s="53" cm="1">
        <f t="array" aca="1" ref="EM235" ca="1">EJ235*CELL("contents",$Q235)</f>
        <v>0</v>
      </c>
      <c r="EN235" s="53" cm="1">
        <f t="array" aca="1" ref="EN235" ca="1">EK235*CELL("contents",$Q235)</f>
        <v>0</v>
      </c>
      <c r="EO235" s="11">
        <f t="shared" si="325"/>
        <v>759</v>
      </c>
      <c r="EP235" s="2">
        <v>1</v>
      </c>
      <c r="EQ235" s="2">
        <f t="shared" ref="EQ235:ET235" si="354">EP235*1.0215</f>
        <v>1.0215000000000001</v>
      </c>
      <c r="ER235" s="2">
        <f t="shared" si="354"/>
        <v>1.0434622500000001</v>
      </c>
      <c r="ES235" s="2">
        <f t="shared" si="354"/>
        <v>1.0658966883750003</v>
      </c>
      <c r="ET235" s="2">
        <f t="shared" si="354"/>
        <v>1.0888134671750629</v>
      </c>
      <c r="EU235" s="53">
        <f>IF($G235="Labor Hours",$K235*$AG235*EQ235,0)</f>
        <v>0</v>
      </c>
      <c r="EV235" s="53">
        <f t="shared" si="327"/>
        <v>0</v>
      </c>
      <c r="EW235" s="69">
        <f>IF($G235="Labor Hours",$K235*$CQ235*ES235,0)</f>
        <v>0</v>
      </c>
      <c r="EX235" s="69">
        <f>IF($G235="Labor Hours",$K235*$DV235*ET235,0)</f>
        <v>0</v>
      </c>
      <c r="EY235" s="9">
        <f t="shared" si="329"/>
        <v>0</v>
      </c>
      <c r="EZ235" s="9">
        <f t="shared" si="304"/>
        <v>0</v>
      </c>
      <c r="FA235" s="9">
        <f t="shared" si="305"/>
        <v>0</v>
      </c>
      <c r="FB235" s="9">
        <f t="shared" si="306"/>
        <v>0</v>
      </c>
      <c r="FC235" t="s">
        <v>1541</v>
      </c>
    </row>
    <row r="236" spans="1:159" x14ac:dyDescent="0.25">
      <c r="A236" s="2">
        <v>1.2</v>
      </c>
      <c r="B236" s="3" t="s">
        <v>641</v>
      </c>
      <c r="C236" s="4" t="s">
        <v>157</v>
      </c>
      <c r="D236" s="2" t="s">
        <v>642</v>
      </c>
      <c r="E236" s="21" t="s">
        <v>643</v>
      </c>
      <c r="F236" s="2"/>
      <c r="G236" s="4" t="s">
        <v>151</v>
      </c>
      <c r="H236" s="6" t="s">
        <v>163</v>
      </c>
      <c r="I236" s="4" t="s">
        <v>167</v>
      </c>
      <c r="J236" s="7" t="s">
        <v>154</v>
      </c>
      <c r="K236" s="75">
        <v>115</v>
      </c>
      <c r="L236" s="81">
        <v>115</v>
      </c>
      <c r="M236" s="56">
        <v>0</v>
      </c>
      <c r="N236" s="86">
        <v>0</v>
      </c>
      <c r="O236" s="6" t="s">
        <v>155</v>
      </c>
      <c r="P236" s="2" t="s">
        <v>352</v>
      </c>
      <c r="Q236" s="216">
        <f>VLOOKUP(P236,Contingencies!$A$2:$D$7,4,FALSE)</f>
        <v>0.2</v>
      </c>
      <c r="R236" s="53">
        <f t="shared" si="287"/>
        <v>563.86800000000005</v>
      </c>
      <c r="S236" s="67">
        <f t="shared" si="289"/>
        <v>0</v>
      </c>
      <c r="T236" s="4"/>
      <c r="U236" s="2"/>
      <c r="V236" s="2"/>
      <c r="W236" s="42"/>
      <c r="X236" s="37">
        <v>12</v>
      </c>
      <c r="Y236" s="37">
        <v>12</v>
      </c>
      <c r="Z236" s="38"/>
      <c r="AA236" s="38"/>
      <c r="AB236" s="38"/>
      <c r="AC236" s="38"/>
      <c r="AD236" s="2"/>
      <c r="AE236" s="2"/>
      <c r="AF236" s="2"/>
      <c r="AG236" s="2">
        <f>IF(G236="Labor Hours",SUM(U236:AF236),0)</f>
        <v>24</v>
      </c>
      <c r="AH236" s="51">
        <f t="shared" si="307"/>
        <v>0.16</v>
      </c>
      <c r="AI236" s="53">
        <f>IF($G236="Labor Hours",U236*$K236*(1+$M236)*$EQ236,U236)</f>
        <v>0</v>
      </c>
      <c r="AJ236" s="53">
        <f>IF($G236="Labor Hours",V236*$K236*(1+$M236)*$EQ236,V236)</f>
        <v>0</v>
      </c>
      <c r="AK236" s="53">
        <f>IF($G236="Labor Hours",W236*$K236*(1+$M236)*$EQ236,W236)</f>
        <v>0</v>
      </c>
      <c r="AL236" s="53">
        <f>IF($G236="Labor Hours",X236*$K236*(1+$M236)*$EQ236,X236)</f>
        <v>1409.67</v>
      </c>
      <c r="AM236" s="53">
        <f>IF($G236="Labor Hours",Y236*$K236*(1+$M236)*$EQ236,Y236)</f>
        <v>1409.67</v>
      </c>
      <c r="AN236" s="53">
        <f>IF($G236="Labor Hours",Z236*$K236*(1+$M236)*$EQ236,Z236)</f>
        <v>0</v>
      </c>
      <c r="AO236" s="53">
        <f>IF($G236="Labor Hours",AA236*$K236*(1+$M236)*$EQ236,AA236)</f>
        <v>0</v>
      </c>
      <c r="AP236" s="53">
        <f>IF($G236="Labor Hours",AB236*$K236*(1+$M236)*$EQ236,AB236)</f>
        <v>0</v>
      </c>
      <c r="AQ236" s="53">
        <f>IF($G236="Labor Hours",AC236*$K236*(1+$M236)*$EQ236,AC236)</f>
        <v>0</v>
      </c>
      <c r="AR236" s="53">
        <f>IF($G236="Labor Hours",AD236*$K236*(1+$M236)*$EQ236,AD236)</f>
        <v>0</v>
      </c>
      <c r="AS236" s="53">
        <f>IF($G236="Labor Hours",AE236*$K236*(1+$M236)*$EQ236,AE236)</f>
        <v>0</v>
      </c>
      <c r="AT236" s="53">
        <f>IF($G236="Labor Hours",AF236*$K236*(1+$M236)*$EQ236,AF236)</f>
        <v>0</v>
      </c>
      <c r="AU236" s="10">
        <f t="shared" si="308"/>
        <v>2819.34</v>
      </c>
      <c r="AV236" s="54">
        <f>IF(G236="CapEx",0,AU236*N236)</f>
        <v>0</v>
      </c>
      <c r="AW236" s="10">
        <f t="shared" si="309"/>
        <v>2819.34</v>
      </c>
      <c r="AX236" s="53" cm="1">
        <f t="array" aca="1" ref="AX236" ca="1">AU236*CELL("contents",$Q236)</f>
        <v>563.86800000000005</v>
      </c>
      <c r="AY236" s="53" cm="1">
        <f t="array" aca="1" ref="AY236" ca="1">AV236*CELL("contents",$Q236)</f>
        <v>0</v>
      </c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>
        <f t="shared" si="310"/>
        <v>0</v>
      </c>
      <c r="BM236" s="51">
        <f t="shared" si="311"/>
        <v>0</v>
      </c>
      <c r="BN236" s="53">
        <f>IF($G236="Labor Hours",AZ236*$K236*(1+$M236)*$ER236,AZ236)</f>
        <v>0</v>
      </c>
      <c r="BO236" s="53">
        <f>IF($G236="Labor Hours",BA236*$K236*(1+$M236)*$ER236,BA236)</f>
        <v>0</v>
      </c>
      <c r="BP236" s="53">
        <f>IF($G236="Labor Hours",BB236*$K236*(1+$M236)*$ER236,BB236)</f>
        <v>0</v>
      </c>
      <c r="BQ236" s="53">
        <f>IF($G236="Labor Hours",BC236*$K236*(1+$M236)*$ER236,BC236)</f>
        <v>0</v>
      </c>
      <c r="BR236" s="53">
        <f>IF($G236="Labor Hours",BD236*$K236*(1+$M236)*$ER236,BD236)</f>
        <v>0</v>
      </c>
      <c r="BS236" s="53">
        <f>IF($G236="Labor Hours",BE236*$K236*(1+$M236)*$ER236,BE236)</f>
        <v>0</v>
      </c>
      <c r="BT236" s="53">
        <f>IF($G236="Labor Hours",BF236*$K236*(1+$M236)*$ER236,BF236)</f>
        <v>0</v>
      </c>
      <c r="BU236" s="53">
        <f>IF($G236="Labor Hours",BG236*$K236*(1+$M236)*$ER236,BG236)</f>
        <v>0</v>
      </c>
      <c r="BV236" s="53">
        <f>IF($G236="Labor Hours",BH236*$K236*(1+$M236)*$ER236,BH236)</f>
        <v>0</v>
      </c>
      <c r="BW236" s="53">
        <f>IF($G236="Labor Hours",BI236*$K236*(1+$M236)*$ER236,BI236)</f>
        <v>0</v>
      </c>
      <c r="BX236" s="53">
        <f>IF($G236="Labor Hours",BJ236*$K236*(1+$M236)*$ER236,BJ236)</f>
        <v>0</v>
      </c>
      <c r="BY236" s="53">
        <f>IF($G236="Labor Hours",BK236*$K236*(1+$M236)*$ER236,BK236)</f>
        <v>0</v>
      </c>
      <c r="BZ236" s="10">
        <f t="shared" si="312"/>
        <v>0</v>
      </c>
      <c r="CA236" s="54">
        <f t="shared" si="313"/>
        <v>0</v>
      </c>
      <c r="CB236" s="10">
        <f t="shared" si="314"/>
        <v>0</v>
      </c>
      <c r="CC236" s="53" cm="1">
        <f t="array" aca="1" ref="CC236" ca="1">BZ236*CELL("contents",$Q236)</f>
        <v>0</v>
      </c>
      <c r="CD236" s="53" cm="1">
        <f t="array" aca="1" ref="CD236" ca="1">CA236*CELL("contents",$Q236)</f>
        <v>0</v>
      </c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>
        <f t="shared" si="315"/>
        <v>0</v>
      </c>
      <c r="CR236" s="51">
        <f t="shared" si="316"/>
        <v>0</v>
      </c>
      <c r="CS236" s="53">
        <f>IF($G236="Labor Hours",CE236*$K236*(1+$M236)*$ES236,CE236)</f>
        <v>0</v>
      </c>
      <c r="CT236" s="53">
        <f>IF($G236="Labor Hours",CF236*$K236*(1+$M236)*$ES236,CF236)</f>
        <v>0</v>
      </c>
      <c r="CU236" s="53">
        <f>IF($G236="Labor Hours",CG236*$K236*(1+$M236)*$ES236,CG236)</f>
        <v>0</v>
      </c>
      <c r="CV236" s="53">
        <f>IF($G236="Labor Hours",CH236*$K236*(1+$M236)*$ES236,CH236)</f>
        <v>0</v>
      </c>
      <c r="CW236" s="53">
        <f>IF($G236="Labor Hours",CI236*$K236*(1+$M236)*$ES236,CI236)</f>
        <v>0</v>
      </c>
      <c r="CX236" s="53">
        <f>IF($G236="Labor Hours",CJ236*$K236*(1+$M236)*$ES236,CJ236)</f>
        <v>0</v>
      </c>
      <c r="CY236" s="53">
        <f>IF($G236="Labor Hours",CK236*$K236*(1+$M236)*$ES236,CK236)</f>
        <v>0</v>
      </c>
      <c r="CZ236" s="53">
        <f>IF($G236="Labor Hours",CL236*$K236*(1+$M236)*$ES236,CL236)</f>
        <v>0</v>
      </c>
      <c r="DA236" s="53">
        <f>IF($G236="Labor Hours",CM236*$K236*(1+$M236)*$ES236,CM236)</f>
        <v>0</v>
      </c>
      <c r="DB236" s="53">
        <f>IF($G236="Labor Hours",CN236*$K236*(1+$M236)*$ES236,CN236)</f>
        <v>0</v>
      </c>
      <c r="DC236" s="53">
        <f>IF($G236="Labor Hours",CO236*$K236*(1+$M236)*$ES236,CO236)</f>
        <v>0</v>
      </c>
      <c r="DD236" s="53">
        <f>IF($G236="Labor Hours",CP236*$K236*(1+$M236)*$ES236,CP236)</f>
        <v>0</v>
      </c>
      <c r="DE236" s="10">
        <f t="shared" si="317"/>
        <v>0</v>
      </c>
      <c r="DF236" s="54">
        <f t="shared" si="318"/>
        <v>0</v>
      </c>
      <c r="DG236" s="10">
        <f t="shared" si="319"/>
        <v>0</v>
      </c>
      <c r="DH236" s="53" cm="1">
        <f t="array" aca="1" ref="DH236" ca="1">DE236*CELL("contents",$Q236)</f>
        <v>0</v>
      </c>
      <c r="DI236" s="53" cm="1">
        <f t="array" aca="1" ref="DI236" ca="1">DF236*CELL("contents",$Q236)</f>
        <v>0</v>
      </c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>
        <f t="shared" si="320"/>
        <v>0</v>
      </c>
      <c r="DW236" s="51">
        <f t="shared" si="321"/>
        <v>0</v>
      </c>
      <c r="DX236" s="53">
        <f>IF($G236="Labor Hours",DJ236*$K236*(1+$M236)*$ET236,DJ236)</f>
        <v>0</v>
      </c>
      <c r="DY236" s="53">
        <f>IF($G236="Labor Hours",DK236*$K236*(1+$M236)*$ET236,DK236)</f>
        <v>0</v>
      </c>
      <c r="DZ236" s="53">
        <f>IF($G236="Labor Hours",DL236*$K236*(1+$M236)*$ET236,DL236)</f>
        <v>0</v>
      </c>
      <c r="EA236" s="53">
        <f>IF($G236="Labor Hours",DM236*$K236*(1+$M236)*$ET236,DM236)</f>
        <v>0</v>
      </c>
      <c r="EB236" s="53">
        <f>IF($G236="Labor Hours",DN236*$K236*(1+$M236)*$ET236,DN236)</f>
        <v>0</v>
      </c>
      <c r="EC236" s="53">
        <f>IF($G236="Labor Hours",DO236*$K236*(1+$M236)*$ET236,DO236)</f>
        <v>0</v>
      </c>
      <c r="ED236" s="53">
        <f>IF($G236="Labor Hours",DP236*$K236*(1+$M236)*$ET236,DP236)</f>
        <v>0</v>
      </c>
      <c r="EE236" s="53">
        <f>IF($G236="Labor Hours",DQ236*$K236*(1+$M236)*$ET236,DQ236)</f>
        <v>0</v>
      </c>
      <c r="EF236" s="53">
        <f>IF($G236="Labor Hours",DR236*$K236*(1+$M236)*$ET236,DR236)</f>
        <v>0</v>
      </c>
      <c r="EG236" s="53">
        <f>IF($G236="Labor Hours",DS236*$K236*(1+$M236)*$ET236,DS236)</f>
        <v>0</v>
      </c>
      <c r="EH236" s="53">
        <f>IF($G236="Labor Hours",DT236*$K236*(1+$M236)*$ET236,DT236)</f>
        <v>0</v>
      </c>
      <c r="EI236" s="53">
        <f>IF($G236="Labor Hours",DU236*$K236*(1+$M236)*$ET236,DU236)</f>
        <v>0</v>
      </c>
      <c r="EJ236" s="10">
        <f t="shared" si="322"/>
        <v>0</v>
      </c>
      <c r="EK236" s="54">
        <f t="shared" si="323"/>
        <v>0</v>
      </c>
      <c r="EL236" s="10">
        <f t="shared" si="324"/>
        <v>0</v>
      </c>
      <c r="EM236" s="53" cm="1">
        <f t="array" aca="1" ref="EM236" ca="1">EJ236*CELL("contents",$Q236)</f>
        <v>0</v>
      </c>
      <c r="EN236" s="53" cm="1">
        <f t="array" aca="1" ref="EN236" ca="1">EK236*CELL("contents",$Q236)</f>
        <v>0</v>
      </c>
      <c r="EO236" s="11">
        <f t="shared" si="325"/>
        <v>2819.34</v>
      </c>
      <c r="EP236" s="2">
        <v>1</v>
      </c>
      <c r="EQ236" s="2">
        <f t="shared" ref="EQ236:ET236" si="355">EP236*1.0215</f>
        <v>1.0215000000000001</v>
      </c>
      <c r="ER236" s="2">
        <f t="shared" si="355"/>
        <v>1.0434622500000001</v>
      </c>
      <c r="ES236" s="2">
        <f t="shared" si="355"/>
        <v>1.0658966883750003</v>
      </c>
      <c r="ET236" s="2">
        <f t="shared" si="355"/>
        <v>1.0888134671750629</v>
      </c>
      <c r="EU236" s="53">
        <f>IF($G236="Labor Hours",$K236*$AG236*EQ236,0)</f>
        <v>2819.34</v>
      </c>
      <c r="EV236" s="53">
        <f t="shared" si="327"/>
        <v>0</v>
      </c>
      <c r="EW236" s="69">
        <f>IF($G236="Labor Hours",$K236*$CQ236*ES236,0)</f>
        <v>0</v>
      </c>
      <c r="EX236" s="69">
        <f>IF($G236="Labor Hours",$K236*$DV236*ET236,0)</f>
        <v>0</v>
      </c>
      <c r="EY236" s="9">
        <f t="shared" si="329"/>
        <v>0</v>
      </c>
      <c r="EZ236" s="9">
        <f t="shared" si="304"/>
        <v>0</v>
      </c>
      <c r="FA236" s="9">
        <f t="shared" si="305"/>
        <v>0</v>
      </c>
      <c r="FB236" s="9">
        <f t="shared" si="306"/>
        <v>0</v>
      </c>
      <c r="FC236" t="s">
        <v>1541</v>
      </c>
    </row>
    <row r="237" spans="1:159" ht="25.5" x14ac:dyDescent="0.25">
      <c r="A237" s="2">
        <v>1.2</v>
      </c>
      <c r="B237" s="3" t="s">
        <v>644</v>
      </c>
      <c r="C237" s="4" t="s">
        <v>157</v>
      </c>
      <c r="D237" s="2" t="s">
        <v>645</v>
      </c>
      <c r="E237" s="21" t="s">
        <v>646</v>
      </c>
      <c r="F237" s="2"/>
      <c r="G237" s="4" t="s">
        <v>151</v>
      </c>
      <c r="H237" s="6" t="s">
        <v>163</v>
      </c>
      <c r="I237" s="4" t="s">
        <v>167</v>
      </c>
      <c r="J237" s="7" t="s">
        <v>154</v>
      </c>
      <c r="K237" s="75">
        <v>115</v>
      </c>
      <c r="L237" s="81">
        <v>115</v>
      </c>
      <c r="M237" s="56">
        <v>0</v>
      </c>
      <c r="N237" s="86">
        <v>0</v>
      </c>
      <c r="O237" s="6" t="s">
        <v>155</v>
      </c>
      <c r="P237" s="2" t="s">
        <v>352</v>
      </c>
      <c r="Q237" s="216">
        <f>VLOOKUP(P237,Contingencies!$A$2:$D$7,4,FALSE)</f>
        <v>0.2</v>
      </c>
      <c r="R237" s="53">
        <f t="shared" si="287"/>
        <v>2819.34</v>
      </c>
      <c r="S237" s="67">
        <f t="shared" si="289"/>
        <v>0</v>
      </c>
      <c r="T237" s="4"/>
      <c r="U237" s="2"/>
      <c r="V237" s="2"/>
      <c r="W237" s="42"/>
      <c r="X237" s="37">
        <v>120</v>
      </c>
      <c r="Y237" s="38"/>
      <c r="Z237" s="38"/>
      <c r="AA237" s="38"/>
      <c r="AB237" s="38"/>
      <c r="AC237" s="38"/>
      <c r="AD237" s="2"/>
      <c r="AE237" s="2"/>
      <c r="AF237" s="2"/>
      <c r="AG237" s="2">
        <f>IF(G237="Labor Hours",SUM(U237:AF237),0)</f>
        <v>120</v>
      </c>
      <c r="AH237" s="51">
        <f t="shared" si="307"/>
        <v>0.8</v>
      </c>
      <c r="AI237" s="53">
        <f>IF($G237="Labor Hours",U237*$K237*(1+$M237)*$EQ237,U237)</f>
        <v>0</v>
      </c>
      <c r="AJ237" s="53">
        <f>IF($G237="Labor Hours",V237*$K237*(1+$M237)*$EQ237,V237)</f>
        <v>0</v>
      </c>
      <c r="AK237" s="53">
        <f>IF($G237="Labor Hours",W237*$K237*(1+$M237)*$EQ237,W237)</f>
        <v>0</v>
      </c>
      <c r="AL237" s="53">
        <f>IF($G237="Labor Hours",X237*$K237*(1+$M237)*$EQ237,X237)</f>
        <v>14096.7</v>
      </c>
      <c r="AM237" s="53">
        <f>IF($G237="Labor Hours",Y237*$K237*(1+$M237)*$EQ237,Y237)</f>
        <v>0</v>
      </c>
      <c r="AN237" s="53">
        <f>IF($G237="Labor Hours",Z237*$K237*(1+$M237)*$EQ237,Z237)</f>
        <v>0</v>
      </c>
      <c r="AO237" s="53">
        <f>IF($G237="Labor Hours",AA237*$K237*(1+$M237)*$EQ237,AA237)</f>
        <v>0</v>
      </c>
      <c r="AP237" s="53">
        <f>IF($G237="Labor Hours",AB237*$K237*(1+$M237)*$EQ237,AB237)</f>
        <v>0</v>
      </c>
      <c r="AQ237" s="53">
        <f>IF($G237="Labor Hours",AC237*$K237*(1+$M237)*$EQ237,AC237)</f>
        <v>0</v>
      </c>
      <c r="AR237" s="53">
        <f>IF($G237="Labor Hours",AD237*$K237*(1+$M237)*$EQ237,AD237)</f>
        <v>0</v>
      </c>
      <c r="AS237" s="53">
        <f>IF($G237="Labor Hours",AE237*$K237*(1+$M237)*$EQ237,AE237)</f>
        <v>0</v>
      </c>
      <c r="AT237" s="53">
        <f>IF($G237="Labor Hours",AF237*$K237*(1+$M237)*$EQ237,AF237)</f>
        <v>0</v>
      </c>
      <c r="AU237" s="10">
        <f t="shared" si="308"/>
        <v>14096.7</v>
      </c>
      <c r="AV237" s="54">
        <f>IF(G237="CapEx",0,AU237*N237)</f>
        <v>0</v>
      </c>
      <c r="AW237" s="10">
        <f t="shared" si="309"/>
        <v>14096.7</v>
      </c>
      <c r="AX237" s="53" cm="1">
        <f t="array" aca="1" ref="AX237" ca="1">AU237*CELL("contents",$Q237)</f>
        <v>2819.34</v>
      </c>
      <c r="AY237" s="53" cm="1">
        <f t="array" aca="1" ref="AY237" ca="1">AV237*CELL("contents",$Q237)</f>
        <v>0</v>
      </c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>
        <f t="shared" si="310"/>
        <v>0</v>
      </c>
      <c r="BM237" s="51">
        <f t="shared" si="311"/>
        <v>0</v>
      </c>
      <c r="BN237" s="53">
        <f>IF($G237="Labor Hours",AZ237*$K237*(1+$M237)*$ER237,AZ237)</f>
        <v>0</v>
      </c>
      <c r="BO237" s="53">
        <f>IF($G237="Labor Hours",BA237*$K237*(1+$M237)*$ER237,BA237)</f>
        <v>0</v>
      </c>
      <c r="BP237" s="53">
        <f>IF($G237="Labor Hours",BB237*$K237*(1+$M237)*$ER237,BB237)</f>
        <v>0</v>
      </c>
      <c r="BQ237" s="53">
        <f>IF($G237="Labor Hours",BC237*$K237*(1+$M237)*$ER237,BC237)</f>
        <v>0</v>
      </c>
      <c r="BR237" s="53">
        <f>IF($G237="Labor Hours",BD237*$K237*(1+$M237)*$ER237,BD237)</f>
        <v>0</v>
      </c>
      <c r="BS237" s="53">
        <f>IF($G237="Labor Hours",BE237*$K237*(1+$M237)*$ER237,BE237)</f>
        <v>0</v>
      </c>
      <c r="BT237" s="53">
        <f>IF($G237="Labor Hours",BF237*$K237*(1+$M237)*$ER237,BF237)</f>
        <v>0</v>
      </c>
      <c r="BU237" s="53">
        <f>IF($G237="Labor Hours",BG237*$K237*(1+$M237)*$ER237,BG237)</f>
        <v>0</v>
      </c>
      <c r="BV237" s="53">
        <f>IF($G237="Labor Hours",BH237*$K237*(1+$M237)*$ER237,BH237)</f>
        <v>0</v>
      </c>
      <c r="BW237" s="53">
        <f>IF($G237="Labor Hours",BI237*$K237*(1+$M237)*$ER237,BI237)</f>
        <v>0</v>
      </c>
      <c r="BX237" s="53">
        <f>IF($G237="Labor Hours",BJ237*$K237*(1+$M237)*$ER237,BJ237)</f>
        <v>0</v>
      </c>
      <c r="BY237" s="53">
        <f>IF($G237="Labor Hours",BK237*$K237*(1+$M237)*$ER237,BK237)</f>
        <v>0</v>
      </c>
      <c r="BZ237" s="10">
        <f t="shared" si="312"/>
        <v>0</v>
      </c>
      <c r="CA237" s="54">
        <f t="shared" si="313"/>
        <v>0</v>
      </c>
      <c r="CB237" s="10">
        <f t="shared" si="314"/>
        <v>0</v>
      </c>
      <c r="CC237" s="53" cm="1">
        <f t="array" aca="1" ref="CC237" ca="1">BZ237*CELL("contents",$Q237)</f>
        <v>0</v>
      </c>
      <c r="CD237" s="53" cm="1">
        <f t="array" aca="1" ref="CD237" ca="1">CA237*CELL("contents",$Q237)</f>
        <v>0</v>
      </c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>
        <f t="shared" si="315"/>
        <v>0</v>
      </c>
      <c r="CR237" s="51">
        <f t="shared" si="316"/>
        <v>0</v>
      </c>
      <c r="CS237" s="53">
        <f>IF($G237="Labor Hours",CE237*$K237*(1+$M237)*$ES237,CE237)</f>
        <v>0</v>
      </c>
      <c r="CT237" s="53">
        <f>IF($G237="Labor Hours",CF237*$K237*(1+$M237)*$ES237,CF237)</f>
        <v>0</v>
      </c>
      <c r="CU237" s="53">
        <f>IF($G237="Labor Hours",CG237*$K237*(1+$M237)*$ES237,CG237)</f>
        <v>0</v>
      </c>
      <c r="CV237" s="53">
        <f>IF($G237="Labor Hours",CH237*$K237*(1+$M237)*$ES237,CH237)</f>
        <v>0</v>
      </c>
      <c r="CW237" s="53">
        <f>IF($G237="Labor Hours",CI237*$K237*(1+$M237)*$ES237,CI237)</f>
        <v>0</v>
      </c>
      <c r="CX237" s="53">
        <f>IF($G237="Labor Hours",CJ237*$K237*(1+$M237)*$ES237,CJ237)</f>
        <v>0</v>
      </c>
      <c r="CY237" s="53">
        <f>IF($G237="Labor Hours",CK237*$K237*(1+$M237)*$ES237,CK237)</f>
        <v>0</v>
      </c>
      <c r="CZ237" s="53">
        <f>IF($G237="Labor Hours",CL237*$K237*(1+$M237)*$ES237,CL237)</f>
        <v>0</v>
      </c>
      <c r="DA237" s="53">
        <f>IF($G237="Labor Hours",CM237*$K237*(1+$M237)*$ES237,CM237)</f>
        <v>0</v>
      </c>
      <c r="DB237" s="53">
        <f>IF($G237="Labor Hours",CN237*$K237*(1+$M237)*$ES237,CN237)</f>
        <v>0</v>
      </c>
      <c r="DC237" s="53">
        <f>IF($G237="Labor Hours",CO237*$K237*(1+$M237)*$ES237,CO237)</f>
        <v>0</v>
      </c>
      <c r="DD237" s="53">
        <f>IF($G237="Labor Hours",CP237*$K237*(1+$M237)*$ES237,CP237)</f>
        <v>0</v>
      </c>
      <c r="DE237" s="10">
        <f t="shared" si="317"/>
        <v>0</v>
      </c>
      <c r="DF237" s="54">
        <f t="shared" si="318"/>
        <v>0</v>
      </c>
      <c r="DG237" s="10">
        <f t="shared" si="319"/>
        <v>0</v>
      </c>
      <c r="DH237" s="53" cm="1">
        <f t="array" aca="1" ref="DH237" ca="1">DE237*CELL("contents",$Q237)</f>
        <v>0</v>
      </c>
      <c r="DI237" s="53" cm="1">
        <f t="array" aca="1" ref="DI237" ca="1">DF237*CELL("contents",$Q237)</f>
        <v>0</v>
      </c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>
        <f t="shared" si="320"/>
        <v>0</v>
      </c>
      <c r="DW237" s="51">
        <f t="shared" si="321"/>
        <v>0</v>
      </c>
      <c r="DX237" s="53">
        <f>IF($G237="Labor Hours",DJ237*$K237*(1+$M237)*$ET237,DJ237)</f>
        <v>0</v>
      </c>
      <c r="DY237" s="53">
        <f>IF($G237="Labor Hours",DK237*$K237*(1+$M237)*$ET237,DK237)</f>
        <v>0</v>
      </c>
      <c r="DZ237" s="53">
        <f>IF($G237="Labor Hours",DL237*$K237*(1+$M237)*$ET237,DL237)</f>
        <v>0</v>
      </c>
      <c r="EA237" s="53">
        <f>IF($G237="Labor Hours",DM237*$K237*(1+$M237)*$ET237,DM237)</f>
        <v>0</v>
      </c>
      <c r="EB237" s="53">
        <f>IF($G237="Labor Hours",DN237*$K237*(1+$M237)*$ET237,DN237)</f>
        <v>0</v>
      </c>
      <c r="EC237" s="53">
        <f>IF($G237="Labor Hours",DO237*$K237*(1+$M237)*$ET237,DO237)</f>
        <v>0</v>
      </c>
      <c r="ED237" s="53">
        <f>IF($G237="Labor Hours",DP237*$K237*(1+$M237)*$ET237,DP237)</f>
        <v>0</v>
      </c>
      <c r="EE237" s="53">
        <f>IF($G237="Labor Hours",DQ237*$K237*(1+$M237)*$ET237,DQ237)</f>
        <v>0</v>
      </c>
      <c r="EF237" s="53">
        <f>IF($G237="Labor Hours",DR237*$K237*(1+$M237)*$ET237,DR237)</f>
        <v>0</v>
      </c>
      <c r="EG237" s="53">
        <f>IF($G237="Labor Hours",DS237*$K237*(1+$M237)*$ET237,DS237)</f>
        <v>0</v>
      </c>
      <c r="EH237" s="53">
        <f>IF($G237="Labor Hours",DT237*$K237*(1+$M237)*$ET237,DT237)</f>
        <v>0</v>
      </c>
      <c r="EI237" s="53">
        <f>IF($G237="Labor Hours",DU237*$K237*(1+$M237)*$ET237,DU237)</f>
        <v>0</v>
      </c>
      <c r="EJ237" s="10">
        <f t="shared" si="322"/>
        <v>0</v>
      </c>
      <c r="EK237" s="54">
        <f t="shared" si="323"/>
        <v>0</v>
      </c>
      <c r="EL237" s="10">
        <f t="shared" si="324"/>
        <v>0</v>
      </c>
      <c r="EM237" s="53" cm="1">
        <f t="array" aca="1" ref="EM237" ca="1">EJ237*CELL("contents",$Q237)</f>
        <v>0</v>
      </c>
      <c r="EN237" s="53" cm="1">
        <f t="array" aca="1" ref="EN237" ca="1">EK237*CELL("contents",$Q237)</f>
        <v>0</v>
      </c>
      <c r="EO237" s="11">
        <f t="shared" si="325"/>
        <v>14096.7</v>
      </c>
      <c r="EP237" s="2">
        <v>1</v>
      </c>
      <c r="EQ237" s="2">
        <f t="shared" ref="EQ237:ET237" si="356">EP237*1.0215</f>
        <v>1.0215000000000001</v>
      </c>
      <c r="ER237" s="2">
        <f t="shared" si="356"/>
        <v>1.0434622500000001</v>
      </c>
      <c r="ES237" s="2">
        <f t="shared" si="356"/>
        <v>1.0658966883750003</v>
      </c>
      <c r="ET237" s="2">
        <f t="shared" si="356"/>
        <v>1.0888134671750629</v>
      </c>
      <c r="EU237" s="53">
        <f>IF($G237="Labor Hours",$K237*$AG237*EQ237,0)</f>
        <v>14096.7</v>
      </c>
      <c r="EV237" s="53">
        <f t="shared" si="327"/>
        <v>0</v>
      </c>
      <c r="EW237" s="69">
        <f>IF($G237="Labor Hours",$K237*$CQ237*ES237,0)</f>
        <v>0</v>
      </c>
      <c r="EX237" s="69">
        <f>IF($G237="Labor Hours",$K237*$DV237*ET237,0)</f>
        <v>0</v>
      </c>
      <c r="EY237" s="9">
        <f t="shared" si="329"/>
        <v>0</v>
      </c>
      <c r="EZ237" s="9">
        <f t="shared" si="304"/>
        <v>0</v>
      </c>
      <c r="FA237" s="9">
        <f t="shared" si="305"/>
        <v>0</v>
      </c>
      <c r="FB237" s="9">
        <f t="shared" si="306"/>
        <v>0</v>
      </c>
      <c r="FC237" t="s">
        <v>1541</v>
      </c>
    </row>
    <row r="238" spans="1:159" ht="25.5" x14ac:dyDescent="0.25">
      <c r="A238" s="2">
        <v>1.2</v>
      </c>
      <c r="B238" s="3" t="s">
        <v>647</v>
      </c>
      <c r="C238" s="4" t="s">
        <v>157</v>
      </c>
      <c r="D238" s="2" t="s">
        <v>648</v>
      </c>
      <c r="E238" s="21" t="s">
        <v>649</v>
      </c>
      <c r="F238" s="2"/>
      <c r="G238" s="4" t="s">
        <v>151</v>
      </c>
      <c r="H238" s="6" t="s">
        <v>163</v>
      </c>
      <c r="I238" s="4" t="s">
        <v>167</v>
      </c>
      <c r="J238" s="7" t="s">
        <v>154</v>
      </c>
      <c r="K238" s="75">
        <v>115</v>
      </c>
      <c r="L238" s="81">
        <v>115</v>
      </c>
      <c r="M238" s="56">
        <v>0</v>
      </c>
      <c r="N238" s="86">
        <v>0</v>
      </c>
      <c r="O238" s="6" t="s">
        <v>155</v>
      </c>
      <c r="P238" s="2" t="s">
        <v>352</v>
      </c>
      <c r="Q238" s="216">
        <f>VLOOKUP(P238,Contingencies!$A$2:$D$7,4,FALSE)</f>
        <v>0.2</v>
      </c>
      <c r="R238" s="53">
        <f t="shared" si="287"/>
        <v>845.80200000000013</v>
      </c>
      <c r="S238" s="67">
        <f t="shared" si="289"/>
        <v>0</v>
      </c>
      <c r="T238" s="4"/>
      <c r="U238" s="2"/>
      <c r="V238" s="2"/>
      <c r="W238" s="42"/>
      <c r="X238" s="37">
        <v>36</v>
      </c>
      <c r="Y238" s="37"/>
      <c r="Z238" s="38"/>
      <c r="AA238" s="38"/>
      <c r="AB238" s="38"/>
      <c r="AC238" s="38"/>
      <c r="AD238" s="2"/>
      <c r="AE238" s="2"/>
      <c r="AF238" s="2"/>
      <c r="AG238" s="2">
        <f>IF(G238="Labor Hours",SUM(U238:AF238),0)</f>
        <v>36</v>
      </c>
      <c r="AH238" s="51">
        <f t="shared" si="307"/>
        <v>0.24</v>
      </c>
      <c r="AI238" s="53">
        <f>IF($G238="Labor Hours",U238*$K238*(1+$M238)*$EQ238,U238)</f>
        <v>0</v>
      </c>
      <c r="AJ238" s="53">
        <f>IF($G238="Labor Hours",V238*$K238*(1+$M238)*$EQ238,V238)</f>
        <v>0</v>
      </c>
      <c r="AK238" s="53">
        <f>IF($G238="Labor Hours",W238*$K238*(1+$M238)*$EQ238,W238)</f>
        <v>0</v>
      </c>
      <c r="AL238" s="53">
        <f>IF($G238="Labor Hours",X238*$K238*(1+$M238)*$EQ238,X238)</f>
        <v>4229.01</v>
      </c>
      <c r="AM238" s="53">
        <f>IF($G238="Labor Hours",Y238*$K238*(1+$M238)*$EQ238,Y238)</f>
        <v>0</v>
      </c>
      <c r="AN238" s="53">
        <f>IF($G238="Labor Hours",Z238*$K238*(1+$M238)*$EQ238,Z238)</f>
        <v>0</v>
      </c>
      <c r="AO238" s="53">
        <f>IF($G238="Labor Hours",AA238*$K238*(1+$M238)*$EQ238,AA238)</f>
        <v>0</v>
      </c>
      <c r="AP238" s="53">
        <f>IF($G238="Labor Hours",AB238*$K238*(1+$M238)*$EQ238,AB238)</f>
        <v>0</v>
      </c>
      <c r="AQ238" s="53">
        <f>IF($G238="Labor Hours",AC238*$K238*(1+$M238)*$EQ238,AC238)</f>
        <v>0</v>
      </c>
      <c r="AR238" s="53">
        <f>IF($G238="Labor Hours",AD238*$K238*(1+$M238)*$EQ238,AD238)</f>
        <v>0</v>
      </c>
      <c r="AS238" s="53">
        <f>IF($G238="Labor Hours",AE238*$K238*(1+$M238)*$EQ238,AE238)</f>
        <v>0</v>
      </c>
      <c r="AT238" s="53">
        <f>IF($G238="Labor Hours",AF238*$K238*(1+$M238)*$EQ238,AF238)</f>
        <v>0</v>
      </c>
      <c r="AU238" s="10">
        <f t="shared" si="308"/>
        <v>4229.01</v>
      </c>
      <c r="AV238" s="54">
        <f>IF(G238="CapEx",0,AU238*N238)</f>
        <v>0</v>
      </c>
      <c r="AW238" s="10">
        <f t="shared" si="309"/>
        <v>4229.01</v>
      </c>
      <c r="AX238" s="53" cm="1">
        <f t="array" aca="1" ref="AX238" ca="1">AU238*CELL("contents",$Q238)</f>
        <v>845.80200000000013</v>
      </c>
      <c r="AY238" s="53" cm="1">
        <f t="array" aca="1" ref="AY238" ca="1">AV238*CELL("contents",$Q238)</f>
        <v>0</v>
      </c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>
        <f t="shared" si="310"/>
        <v>0</v>
      </c>
      <c r="BM238" s="51">
        <f t="shared" si="311"/>
        <v>0</v>
      </c>
      <c r="BN238" s="53">
        <f>IF($G238="Labor Hours",AZ238*$K238*(1+$M238)*$ER238,AZ238)</f>
        <v>0</v>
      </c>
      <c r="BO238" s="53">
        <f>IF($G238="Labor Hours",BA238*$K238*(1+$M238)*$ER238,BA238)</f>
        <v>0</v>
      </c>
      <c r="BP238" s="53">
        <f>IF($G238="Labor Hours",BB238*$K238*(1+$M238)*$ER238,BB238)</f>
        <v>0</v>
      </c>
      <c r="BQ238" s="53">
        <f>IF($G238="Labor Hours",BC238*$K238*(1+$M238)*$ER238,BC238)</f>
        <v>0</v>
      </c>
      <c r="BR238" s="53">
        <f>IF($G238="Labor Hours",BD238*$K238*(1+$M238)*$ER238,BD238)</f>
        <v>0</v>
      </c>
      <c r="BS238" s="53">
        <f>IF($G238="Labor Hours",BE238*$K238*(1+$M238)*$ER238,BE238)</f>
        <v>0</v>
      </c>
      <c r="BT238" s="53">
        <f>IF($G238="Labor Hours",BF238*$K238*(1+$M238)*$ER238,BF238)</f>
        <v>0</v>
      </c>
      <c r="BU238" s="53">
        <f>IF($G238="Labor Hours",BG238*$K238*(1+$M238)*$ER238,BG238)</f>
        <v>0</v>
      </c>
      <c r="BV238" s="53">
        <f>IF($G238="Labor Hours",BH238*$K238*(1+$M238)*$ER238,BH238)</f>
        <v>0</v>
      </c>
      <c r="BW238" s="53">
        <f>IF($G238="Labor Hours",BI238*$K238*(1+$M238)*$ER238,BI238)</f>
        <v>0</v>
      </c>
      <c r="BX238" s="53">
        <f>IF($G238="Labor Hours",BJ238*$K238*(1+$M238)*$ER238,BJ238)</f>
        <v>0</v>
      </c>
      <c r="BY238" s="53">
        <f>IF($G238="Labor Hours",BK238*$K238*(1+$M238)*$ER238,BK238)</f>
        <v>0</v>
      </c>
      <c r="BZ238" s="10">
        <f t="shared" si="312"/>
        <v>0</v>
      </c>
      <c r="CA238" s="54">
        <f t="shared" si="313"/>
        <v>0</v>
      </c>
      <c r="CB238" s="10">
        <f t="shared" si="314"/>
        <v>0</v>
      </c>
      <c r="CC238" s="53" cm="1">
        <f t="array" aca="1" ref="CC238" ca="1">BZ238*CELL("contents",$Q238)</f>
        <v>0</v>
      </c>
      <c r="CD238" s="53" cm="1">
        <f t="array" aca="1" ref="CD238" ca="1">CA238*CELL("contents",$Q238)</f>
        <v>0</v>
      </c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>
        <f t="shared" si="315"/>
        <v>0</v>
      </c>
      <c r="CR238" s="51">
        <f t="shared" si="316"/>
        <v>0</v>
      </c>
      <c r="CS238" s="53">
        <f>IF($G238="Labor Hours",CE238*$K238*(1+$M238)*$ES238,CE238)</f>
        <v>0</v>
      </c>
      <c r="CT238" s="53">
        <f>IF($G238="Labor Hours",CF238*$K238*(1+$M238)*$ES238,CF238)</f>
        <v>0</v>
      </c>
      <c r="CU238" s="53">
        <f>IF($G238="Labor Hours",CG238*$K238*(1+$M238)*$ES238,CG238)</f>
        <v>0</v>
      </c>
      <c r="CV238" s="53">
        <f>IF($G238="Labor Hours",CH238*$K238*(1+$M238)*$ES238,CH238)</f>
        <v>0</v>
      </c>
      <c r="CW238" s="53">
        <f>IF($G238="Labor Hours",CI238*$K238*(1+$M238)*$ES238,CI238)</f>
        <v>0</v>
      </c>
      <c r="CX238" s="53">
        <f>IF($G238="Labor Hours",CJ238*$K238*(1+$M238)*$ES238,CJ238)</f>
        <v>0</v>
      </c>
      <c r="CY238" s="53">
        <f>IF($G238="Labor Hours",CK238*$K238*(1+$M238)*$ES238,CK238)</f>
        <v>0</v>
      </c>
      <c r="CZ238" s="53">
        <f>IF($G238="Labor Hours",CL238*$K238*(1+$M238)*$ES238,CL238)</f>
        <v>0</v>
      </c>
      <c r="DA238" s="53">
        <f>IF($G238="Labor Hours",CM238*$K238*(1+$M238)*$ES238,CM238)</f>
        <v>0</v>
      </c>
      <c r="DB238" s="53">
        <f>IF($G238="Labor Hours",CN238*$K238*(1+$M238)*$ES238,CN238)</f>
        <v>0</v>
      </c>
      <c r="DC238" s="53">
        <f>IF($G238="Labor Hours",CO238*$K238*(1+$M238)*$ES238,CO238)</f>
        <v>0</v>
      </c>
      <c r="DD238" s="53">
        <f>IF($G238="Labor Hours",CP238*$K238*(1+$M238)*$ES238,CP238)</f>
        <v>0</v>
      </c>
      <c r="DE238" s="10">
        <f t="shared" si="317"/>
        <v>0</v>
      </c>
      <c r="DF238" s="54">
        <f t="shared" si="318"/>
        <v>0</v>
      </c>
      <c r="DG238" s="10">
        <f t="shared" si="319"/>
        <v>0</v>
      </c>
      <c r="DH238" s="53" cm="1">
        <f t="array" aca="1" ref="DH238" ca="1">DE238*CELL("contents",$Q238)</f>
        <v>0</v>
      </c>
      <c r="DI238" s="53" cm="1">
        <f t="array" aca="1" ref="DI238" ca="1">DF238*CELL("contents",$Q238)</f>
        <v>0</v>
      </c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>
        <f t="shared" si="320"/>
        <v>0</v>
      </c>
      <c r="DW238" s="51">
        <f t="shared" si="321"/>
        <v>0</v>
      </c>
      <c r="DX238" s="53">
        <f>IF($G238="Labor Hours",DJ238*$K238*(1+$M238)*$ET238,DJ238)</f>
        <v>0</v>
      </c>
      <c r="DY238" s="53">
        <f>IF($G238="Labor Hours",DK238*$K238*(1+$M238)*$ET238,DK238)</f>
        <v>0</v>
      </c>
      <c r="DZ238" s="53">
        <f>IF($G238="Labor Hours",DL238*$K238*(1+$M238)*$ET238,DL238)</f>
        <v>0</v>
      </c>
      <c r="EA238" s="53">
        <f>IF($G238="Labor Hours",DM238*$K238*(1+$M238)*$ET238,DM238)</f>
        <v>0</v>
      </c>
      <c r="EB238" s="53">
        <f>IF($G238="Labor Hours",DN238*$K238*(1+$M238)*$ET238,DN238)</f>
        <v>0</v>
      </c>
      <c r="EC238" s="53">
        <f>IF($G238="Labor Hours",DO238*$K238*(1+$M238)*$ET238,DO238)</f>
        <v>0</v>
      </c>
      <c r="ED238" s="53">
        <f>IF($G238="Labor Hours",DP238*$K238*(1+$M238)*$ET238,DP238)</f>
        <v>0</v>
      </c>
      <c r="EE238" s="53">
        <f>IF($G238="Labor Hours",DQ238*$K238*(1+$M238)*$ET238,DQ238)</f>
        <v>0</v>
      </c>
      <c r="EF238" s="53">
        <f>IF($G238="Labor Hours",DR238*$K238*(1+$M238)*$ET238,DR238)</f>
        <v>0</v>
      </c>
      <c r="EG238" s="53">
        <f>IF($G238="Labor Hours",DS238*$K238*(1+$M238)*$ET238,DS238)</f>
        <v>0</v>
      </c>
      <c r="EH238" s="53">
        <f>IF($G238="Labor Hours",DT238*$K238*(1+$M238)*$ET238,DT238)</f>
        <v>0</v>
      </c>
      <c r="EI238" s="53">
        <f>IF($G238="Labor Hours",DU238*$K238*(1+$M238)*$ET238,DU238)</f>
        <v>0</v>
      </c>
      <c r="EJ238" s="10">
        <f t="shared" si="322"/>
        <v>0</v>
      </c>
      <c r="EK238" s="54">
        <f t="shared" si="323"/>
        <v>0</v>
      </c>
      <c r="EL238" s="10">
        <f t="shared" si="324"/>
        <v>0</v>
      </c>
      <c r="EM238" s="53" cm="1">
        <f t="array" aca="1" ref="EM238" ca="1">EJ238*CELL("contents",$Q238)</f>
        <v>0</v>
      </c>
      <c r="EN238" s="53" cm="1">
        <f t="array" aca="1" ref="EN238" ca="1">EK238*CELL("contents",$Q238)</f>
        <v>0</v>
      </c>
      <c r="EO238" s="11">
        <f t="shared" si="325"/>
        <v>4229.01</v>
      </c>
      <c r="EP238" s="2">
        <v>1</v>
      </c>
      <c r="EQ238" s="2">
        <f t="shared" ref="EQ238:ET238" si="357">EP238*1.0215</f>
        <v>1.0215000000000001</v>
      </c>
      <c r="ER238" s="2">
        <f t="shared" si="357"/>
        <v>1.0434622500000001</v>
      </c>
      <c r="ES238" s="2">
        <f t="shared" si="357"/>
        <v>1.0658966883750003</v>
      </c>
      <c r="ET238" s="2">
        <f t="shared" si="357"/>
        <v>1.0888134671750629</v>
      </c>
      <c r="EU238" s="53">
        <f>IF($G238="Labor Hours",$K238*$AG238*EQ238,0)</f>
        <v>4229.01</v>
      </c>
      <c r="EV238" s="53">
        <f t="shared" si="327"/>
        <v>0</v>
      </c>
      <c r="EW238" s="69">
        <f>IF($G238="Labor Hours",$K238*$CQ238*ES238,0)</f>
        <v>0</v>
      </c>
      <c r="EX238" s="69">
        <f>IF($G238="Labor Hours",$K238*$DV238*ET238,0)</f>
        <v>0</v>
      </c>
      <c r="EY238" s="9">
        <f t="shared" si="329"/>
        <v>0</v>
      </c>
      <c r="EZ238" s="9">
        <f t="shared" si="304"/>
        <v>0</v>
      </c>
      <c r="FA238" s="9">
        <f t="shared" si="305"/>
        <v>0</v>
      </c>
      <c r="FB238" s="9">
        <f t="shared" si="306"/>
        <v>0</v>
      </c>
      <c r="FC238" t="s">
        <v>1541</v>
      </c>
    </row>
    <row r="239" spans="1:159" ht="25.5" x14ac:dyDescent="0.25">
      <c r="A239" s="2">
        <v>1.2</v>
      </c>
      <c r="B239" s="3" t="s">
        <v>650</v>
      </c>
      <c r="C239" s="4" t="s">
        <v>157</v>
      </c>
      <c r="D239" s="2" t="s">
        <v>651</v>
      </c>
      <c r="E239" s="21" t="s">
        <v>652</v>
      </c>
      <c r="F239" s="2"/>
      <c r="G239" s="4" t="s">
        <v>151</v>
      </c>
      <c r="H239" s="6" t="s">
        <v>163</v>
      </c>
      <c r="I239" s="4" t="s">
        <v>167</v>
      </c>
      <c r="J239" s="7" t="s">
        <v>154</v>
      </c>
      <c r="K239" s="75">
        <v>115</v>
      </c>
      <c r="L239" s="81">
        <v>115</v>
      </c>
      <c r="M239" s="56">
        <v>0</v>
      </c>
      <c r="N239" s="86">
        <v>0</v>
      </c>
      <c r="O239" s="6" t="s">
        <v>155</v>
      </c>
      <c r="P239" s="2" t="s">
        <v>352</v>
      </c>
      <c r="Q239" s="216">
        <f>VLOOKUP(P239,Contingencies!$A$2:$D$7,4,FALSE)</f>
        <v>0.2</v>
      </c>
      <c r="R239" s="53">
        <f t="shared" si="287"/>
        <v>939.7800000000002</v>
      </c>
      <c r="S239" s="67">
        <f t="shared" si="289"/>
        <v>0</v>
      </c>
      <c r="T239" s="4"/>
      <c r="U239" s="2"/>
      <c r="V239" s="2"/>
      <c r="W239" s="42"/>
      <c r="X239" s="38"/>
      <c r="Y239" s="37">
        <v>20</v>
      </c>
      <c r="Z239" s="37">
        <v>20</v>
      </c>
      <c r="AA239" s="38"/>
      <c r="AB239" s="38"/>
      <c r="AC239" s="38"/>
      <c r="AD239" s="2"/>
      <c r="AE239" s="2"/>
      <c r="AF239" s="2"/>
      <c r="AG239" s="2">
        <f>IF(G239="Labor Hours",SUM(U239:AF239),0)</f>
        <v>40</v>
      </c>
      <c r="AH239" s="51">
        <f t="shared" si="307"/>
        <v>0.26666666666666666</v>
      </c>
      <c r="AI239" s="53">
        <f>IF($G239="Labor Hours",U239*$K239*(1+$M239)*$EQ239,U239)</f>
        <v>0</v>
      </c>
      <c r="AJ239" s="53">
        <f>IF($G239="Labor Hours",V239*$K239*(1+$M239)*$EQ239,V239)</f>
        <v>0</v>
      </c>
      <c r="AK239" s="53">
        <f>IF($G239="Labor Hours",W239*$K239*(1+$M239)*$EQ239,W239)</f>
        <v>0</v>
      </c>
      <c r="AL239" s="53">
        <f>IF($G239="Labor Hours",X239*$K239*(1+$M239)*$EQ239,X239)</f>
        <v>0</v>
      </c>
      <c r="AM239" s="53">
        <f>IF($G239="Labor Hours",Y239*$K239*(1+$M239)*$EQ239,Y239)</f>
        <v>2349.4500000000003</v>
      </c>
      <c r="AN239" s="53">
        <f>IF($G239="Labor Hours",Z239*$K239*(1+$M239)*$EQ239,Z239)</f>
        <v>2349.4500000000003</v>
      </c>
      <c r="AO239" s="53">
        <f>IF($G239="Labor Hours",AA239*$K239*(1+$M239)*$EQ239,AA239)</f>
        <v>0</v>
      </c>
      <c r="AP239" s="53">
        <f>IF($G239="Labor Hours",AB239*$K239*(1+$M239)*$EQ239,AB239)</f>
        <v>0</v>
      </c>
      <c r="AQ239" s="53">
        <f>IF($G239="Labor Hours",AC239*$K239*(1+$M239)*$EQ239,AC239)</f>
        <v>0</v>
      </c>
      <c r="AR239" s="53">
        <f>IF($G239="Labor Hours",AD239*$K239*(1+$M239)*$EQ239,AD239)</f>
        <v>0</v>
      </c>
      <c r="AS239" s="53">
        <f>IF($G239="Labor Hours",AE239*$K239*(1+$M239)*$EQ239,AE239)</f>
        <v>0</v>
      </c>
      <c r="AT239" s="53">
        <f>IF($G239="Labor Hours",AF239*$K239*(1+$M239)*$EQ239,AF239)</f>
        <v>0</v>
      </c>
      <c r="AU239" s="10">
        <f t="shared" si="308"/>
        <v>4698.9000000000005</v>
      </c>
      <c r="AV239" s="54">
        <f>IF(G239="CapEx",0,AU239*N239)</f>
        <v>0</v>
      </c>
      <c r="AW239" s="10">
        <f t="shared" si="309"/>
        <v>4698.9000000000005</v>
      </c>
      <c r="AX239" s="53" cm="1">
        <f t="array" aca="1" ref="AX239" ca="1">AU239*CELL("contents",$Q239)</f>
        <v>939.7800000000002</v>
      </c>
      <c r="AY239" s="53" cm="1">
        <f t="array" aca="1" ref="AY239" ca="1">AV239*CELL("contents",$Q239)</f>
        <v>0</v>
      </c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>
        <f t="shared" si="310"/>
        <v>0</v>
      </c>
      <c r="BM239" s="51">
        <f t="shared" si="311"/>
        <v>0</v>
      </c>
      <c r="BN239" s="53">
        <f>IF($G239="Labor Hours",AZ239*$K239*(1+$M239)*$ER239,AZ239)</f>
        <v>0</v>
      </c>
      <c r="BO239" s="53">
        <f>IF($G239="Labor Hours",BA239*$K239*(1+$M239)*$ER239,BA239)</f>
        <v>0</v>
      </c>
      <c r="BP239" s="53">
        <f>IF($G239="Labor Hours",BB239*$K239*(1+$M239)*$ER239,BB239)</f>
        <v>0</v>
      </c>
      <c r="BQ239" s="53">
        <f>IF($G239="Labor Hours",BC239*$K239*(1+$M239)*$ER239,BC239)</f>
        <v>0</v>
      </c>
      <c r="BR239" s="53">
        <f>IF($G239="Labor Hours",BD239*$K239*(1+$M239)*$ER239,BD239)</f>
        <v>0</v>
      </c>
      <c r="BS239" s="53">
        <f>IF($G239="Labor Hours",BE239*$K239*(1+$M239)*$ER239,BE239)</f>
        <v>0</v>
      </c>
      <c r="BT239" s="53">
        <f>IF($G239="Labor Hours",BF239*$K239*(1+$M239)*$ER239,BF239)</f>
        <v>0</v>
      </c>
      <c r="BU239" s="53">
        <f>IF($G239="Labor Hours",BG239*$K239*(1+$M239)*$ER239,BG239)</f>
        <v>0</v>
      </c>
      <c r="BV239" s="53">
        <f>IF($G239="Labor Hours",BH239*$K239*(1+$M239)*$ER239,BH239)</f>
        <v>0</v>
      </c>
      <c r="BW239" s="53">
        <f>IF($G239="Labor Hours",BI239*$K239*(1+$M239)*$ER239,BI239)</f>
        <v>0</v>
      </c>
      <c r="BX239" s="53">
        <f>IF($G239="Labor Hours",BJ239*$K239*(1+$M239)*$ER239,BJ239)</f>
        <v>0</v>
      </c>
      <c r="BY239" s="53">
        <f>IF($G239="Labor Hours",BK239*$K239*(1+$M239)*$ER239,BK239)</f>
        <v>0</v>
      </c>
      <c r="BZ239" s="10">
        <f t="shared" si="312"/>
        <v>0</v>
      </c>
      <c r="CA239" s="54">
        <f t="shared" si="313"/>
        <v>0</v>
      </c>
      <c r="CB239" s="10">
        <f t="shared" si="314"/>
        <v>0</v>
      </c>
      <c r="CC239" s="53" cm="1">
        <f t="array" aca="1" ref="CC239" ca="1">BZ239*CELL("contents",$Q239)</f>
        <v>0</v>
      </c>
      <c r="CD239" s="53" cm="1">
        <f t="array" aca="1" ref="CD239" ca="1">CA239*CELL("contents",$Q239)</f>
        <v>0</v>
      </c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>
        <f t="shared" si="315"/>
        <v>0</v>
      </c>
      <c r="CR239" s="51">
        <f t="shared" si="316"/>
        <v>0</v>
      </c>
      <c r="CS239" s="53">
        <f>IF($G239="Labor Hours",CE239*$K239*(1+$M239)*$ES239,CE239)</f>
        <v>0</v>
      </c>
      <c r="CT239" s="53">
        <f>IF($G239="Labor Hours",CF239*$K239*(1+$M239)*$ES239,CF239)</f>
        <v>0</v>
      </c>
      <c r="CU239" s="53">
        <f>IF($G239="Labor Hours",CG239*$K239*(1+$M239)*$ES239,CG239)</f>
        <v>0</v>
      </c>
      <c r="CV239" s="53">
        <f>IF($G239="Labor Hours",CH239*$K239*(1+$M239)*$ES239,CH239)</f>
        <v>0</v>
      </c>
      <c r="CW239" s="53">
        <f>IF($G239="Labor Hours",CI239*$K239*(1+$M239)*$ES239,CI239)</f>
        <v>0</v>
      </c>
      <c r="CX239" s="53">
        <f>IF($G239="Labor Hours",CJ239*$K239*(1+$M239)*$ES239,CJ239)</f>
        <v>0</v>
      </c>
      <c r="CY239" s="53">
        <f>IF($G239="Labor Hours",CK239*$K239*(1+$M239)*$ES239,CK239)</f>
        <v>0</v>
      </c>
      <c r="CZ239" s="53">
        <f>IF($G239="Labor Hours",CL239*$K239*(1+$M239)*$ES239,CL239)</f>
        <v>0</v>
      </c>
      <c r="DA239" s="53">
        <f>IF($G239="Labor Hours",CM239*$K239*(1+$M239)*$ES239,CM239)</f>
        <v>0</v>
      </c>
      <c r="DB239" s="53">
        <f>IF($G239="Labor Hours",CN239*$K239*(1+$M239)*$ES239,CN239)</f>
        <v>0</v>
      </c>
      <c r="DC239" s="53">
        <f>IF($G239="Labor Hours",CO239*$K239*(1+$M239)*$ES239,CO239)</f>
        <v>0</v>
      </c>
      <c r="DD239" s="53">
        <f>IF($G239="Labor Hours",CP239*$K239*(1+$M239)*$ES239,CP239)</f>
        <v>0</v>
      </c>
      <c r="DE239" s="10">
        <f t="shared" si="317"/>
        <v>0</v>
      </c>
      <c r="DF239" s="54">
        <f t="shared" si="318"/>
        <v>0</v>
      </c>
      <c r="DG239" s="10">
        <f t="shared" si="319"/>
        <v>0</v>
      </c>
      <c r="DH239" s="53" cm="1">
        <f t="array" aca="1" ref="DH239" ca="1">DE239*CELL("contents",$Q239)</f>
        <v>0</v>
      </c>
      <c r="DI239" s="53" cm="1">
        <f t="array" aca="1" ref="DI239" ca="1">DF239*CELL("contents",$Q239)</f>
        <v>0</v>
      </c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>
        <f t="shared" si="320"/>
        <v>0</v>
      </c>
      <c r="DW239" s="51">
        <f t="shared" si="321"/>
        <v>0</v>
      </c>
      <c r="DX239" s="53">
        <f>IF($G239="Labor Hours",DJ239*$K239*(1+$M239)*$ET239,DJ239)</f>
        <v>0</v>
      </c>
      <c r="DY239" s="53">
        <f>IF($G239="Labor Hours",DK239*$K239*(1+$M239)*$ET239,DK239)</f>
        <v>0</v>
      </c>
      <c r="DZ239" s="53">
        <f>IF($G239="Labor Hours",DL239*$K239*(1+$M239)*$ET239,DL239)</f>
        <v>0</v>
      </c>
      <c r="EA239" s="53">
        <f>IF($G239="Labor Hours",DM239*$K239*(1+$M239)*$ET239,DM239)</f>
        <v>0</v>
      </c>
      <c r="EB239" s="53">
        <f>IF($G239="Labor Hours",DN239*$K239*(1+$M239)*$ET239,DN239)</f>
        <v>0</v>
      </c>
      <c r="EC239" s="53">
        <f>IF($G239="Labor Hours",DO239*$K239*(1+$M239)*$ET239,DO239)</f>
        <v>0</v>
      </c>
      <c r="ED239" s="53">
        <f>IF($G239="Labor Hours",DP239*$K239*(1+$M239)*$ET239,DP239)</f>
        <v>0</v>
      </c>
      <c r="EE239" s="53">
        <f>IF($G239="Labor Hours",DQ239*$K239*(1+$M239)*$ET239,DQ239)</f>
        <v>0</v>
      </c>
      <c r="EF239" s="53">
        <f>IF($G239="Labor Hours",DR239*$K239*(1+$M239)*$ET239,DR239)</f>
        <v>0</v>
      </c>
      <c r="EG239" s="53">
        <f>IF($G239="Labor Hours",DS239*$K239*(1+$M239)*$ET239,DS239)</f>
        <v>0</v>
      </c>
      <c r="EH239" s="53">
        <f>IF($G239="Labor Hours",DT239*$K239*(1+$M239)*$ET239,DT239)</f>
        <v>0</v>
      </c>
      <c r="EI239" s="53">
        <f>IF($G239="Labor Hours",DU239*$K239*(1+$M239)*$ET239,DU239)</f>
        <v>0</v>
      </c>
      <c r="EJ239" s="10">
        <f t="shared" si="322"/>
        <v>0</v>
      </c>
      <c r="EK239" s="54">
        <f t="shared" si="323"/>
        <v>0</v>
      </c>
      <c r="EL239" s="10">
        <f t="shared" si="324"/>
        <v>0</v>
      </c>
      <c r="EM239" s="53" cm="1">
        <f t="array" aca="1" ref="EM239" ca="1">EJ239*CELL("contents",$Q239)</f>
        <v>0</v>
      </c>
      <c r="EN239" s="53" cm="1">
        <f t="array" aca="1" ref="EN239" ca="1">EK239*CELL("contents",$Q239)</f>
        <v>0</v>
      </c>
      <c r="EO239" s="11">
        <f t="shared" si="325"/>
        <v>4698.9000000000005</v>
      </c>
      <c r="EP239" s="2">
        <v>1</v>
      </c>
      <c r="EQ239" s="2">
        <f t="shared" ref="EQ239:ET239" si="358">EP239*1.0215</f>
        <v>1.0215000000000001</v>
      </c>
      <c r="ER239" s="2">
        <f t="shared" si="358"/>
        <v>1.0434622500000001</v>
      </c>
      <c r="ES239" s="2">
        <f t="shared" si="358"/>
        <v>1.0658966883750003</v>
      </c>
      <c r="ET239" s="2">
        <f t="shared" si="358"/>
        <v>1.0888134671750629</v>
      </c>
      <c r="EU239" s="53">
        <f>IF($G239="Labor Hours",$K239*$AG239*EQ239,0)</f>
        <v>4698.9000000000005</v>
      </c>
      <c r="EV239" s="53">
        <f t="shared" si="327"/>
        <v>0</v>
      </c>
      <c r="EW239" s="69">
        <f>IF($G239="Labor Hours",$K239*$CQ239*ES239,0)</f>
        <v>0</v>
      </c>
      <c r="EX239" s="69">
        <f>IF($G239="Labor Hours",$K239*$DV239*ET239,0)</f>
        <v>0</v>
      </c>
      <c r="EY239" s="9">
        <f t="shared" si="329"/>
        <v>0</v>
      </c>
      <c r="EZ239" s="9">
        <f t="shared" si="304"/>
        <v>0</v>
      </c>
      <c r="FA239" s="9">
        <f t="shared" si="305"/>
        <v>0</v>
      </c>
      <c r="FB239" s="9">
        <f t="shared" si="306"/>
        <v>0</v>
      </c>
      <c r="FC239" t="s">
        <v>1541</v>
      </c>
    </row>
    <row r="240" spans="1:159" x14ac:dyDescent="0.25">
      <c r="A240" s="2">
        <v>1.2</v>
      </c>
      <c r="B240" s="3" t="s">
        <v>653</v>
      </c>
      <c r="C240" s="4" t="s">
        <v>157</v>
      </c>
      <c r="D240" s="2" t="s">
        <v>654</v>
      </c>
      <c r="E240" s="21" t="s">
        <v>655</v>
      </c>
      <c r="F240" s="2"/>
      <c r="G240" s="4" t="s">
        <v>151</v>
      </c>
      <c r="H240" s="6" t="s">
        <v>163</v>
      </c>
      <c r="I240" s="4" t="s">
        <v>167</v>
      </c>
      <c r="J240" s="7" t="s">
        <v>154</v>
      </c>
      <c r="K240" s="75">
        <v>115</v>
      </c>
      <c r="L240" s="81">
        <v>115</v>
      </c>
      <c r="M240" s="56">
        <v>0</v>
      </c>
      <c r="N240" s="86">
        <v>0</v>
      </c>
      <c r="O240" s="6" t="s">
        <v>155</v>
      </c>
      <c r="P240" s="2" t="s">
        <v>352</v>
      </c>
      <c r="Q240" s="216">
        <f>VLOOKUP(P240,Contingencies!$A$2:$D$7,4,FALSE)</f>
        <v>0.2</v>
      </c>
      <c r="R240" s="53">
        <f t="shared" si="287"/>
        <v>469.8900000000001</v>
      </c>
      <c r="S240" s="67">
        <f t="shared" si="289"/>
        <v>0</v>
      </c>
      <c r="T240" s="4"/>
      <c r="U240" s="2"/>
      <c r="V240" s="2"/>
      <c r="W240" s="42"/>
      <c r="X240" s="2"/>
      <c r="Y240" s="38"/>
      <c r="Z240" s="37">
        <v>20</v>
      </c>
      <c r="AA240" s="38"/>
      <c r="AB240" s="38"/>
      <c r="AC240" s="38"/>
      <c r="AD240" s="2"/>
      <c r="AE240" s="2"/>
      <c r="AF240" s="2"/>
      <c r="AG240" s="2">
        <f>IF(G240="Labor Hours",SUM(U240:AF240),0)</f>
        <v>20</v>
      </c>
      <c r="AH240" s="51">
        <f t="shared" si="307"/>
        <v>0.13333333333333333</v>
      </c>
      <c r="AI240" s="53">
        <f>IF($G240="Labor Hours",U240*$K240*(1+$M240)*$EQ240,U240)</f>
        <v>0</v>
      </c>
      <c r="AJ240" s="53">
        <f>IF($G240="Labor Hours",V240*$K240*(1+$M240)*$EQ240,V240)</f>
        <v>0</v>
      </c>
      <c r="AK240" s="53">
        <f>IF($G240="Labor Hours",W240*$K240*(1+$M240)*$EQ240,W240)</f>
        <v>0</v>
      </c>
      <c r="AL240" s="53">
        <f>IF($G240="Labor Hours",X240*$K240*(1+$M240)*$EQ240,X240)</f>
        <v>0</v>
      </c>
      <c r="AM240" s="53">
        <f>IF($G240="Labor Hours",Y240*$K240*(1+$M240)*$EQ240,Y240)</f>
        <v>0</v>
      </c>
      <c r="AN240" s="53">
        <f>IF($G240="Labor Hours",Z240*$K240*(1+$M240)*$EQ240,Z240)</f>
        <v>2349.4500000000003</v>
      </c>
      <c r="AO240" s="53">
        <f>IF($G240="Labor Hours",AA240*$K240*(1+$M240)*$EQ240,AA240)</f>
        <v>0</v>
      </c>
      <c r="AP240" s="53">
        <f>IF($G240="Labor Hours",AB240*$K240*(1+$M240)*$EQ240,AB240)</f>
        <v>0</v>
      </c>
      <c r="AQ240" s="53">
        <f>IF($G240="Labor Hours",AC240*$K240*(1+$M240)*$EQ240,AC240)</f>
        <v>0</v>
      </c>
      <c r="AR240" s="53">
        <f>IF($G240="Labor Hours",AD240*$K240*(1+$M240)*$EQ240,AD240)</f>
        <v>0</v>
      </c>
      <c r="AS240" s="53">
        <f>IF($G240="Labor Hours",AE240*$K240*(1+$M240)*$EQ240,AE240)</f>
        <v>0</v>
      </c>
      <c r="AT240" s="53">
        <f>IF($G240="Labor Hours",AF240*$K240*(1+$M240)*$EQ240,AF240)</f>
        <v>0</v>
      </c>
      <c r="AU240" s="10">
        <f t="shared" si="308"/>
        <v>2349.4500000000003</v>
      </c>
      <c r="AV240" s="54">
        <f>IF(G240="CapEx",0,AU240*N240)</f>
        <v>0</v>
      </c>
      <c r="AW240" s="10">
        <f t="shared" si="309"/>
        <v>2349.4500000000003</v>
      </c>
      <c r="AX240" s="53" cm="1">
        <f t="array" aca="1" ref="AX240" ca="1">AU240*CELL("contents",$Q240)</f>
        <v>469.8900000000001</v>
      </c>
      <c r="AY240" s="53" cm="1">
        <f t="array" aca="1" ref="AY240" ca="1">AV240*CELL("contents",$Q240)</f>
        <v>0</v>
      </c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>
        <f t="shared" si="310"/>
        <v>0</v>
      </c>
      <c r="BM240" s="51">
        <f t="shared" si="311"/>
        <v>0</v>
      </c>
      <c r="BN240" s="53">
        <f>IF($G240="Labor Hours",AZ240*$K240*(1+$M240)*$ER240,AZ240)</f>
        <v>0</v>
      </c>
      <c r="BO240" s="53">
        <f>IF($G240="Labor Hours",BA240*$K240*(1+$M240)*$ER240,BA240)</f>
        <v>0</v>
      </c>
      <c r="BP240" s="53">
        <f>IF($G240="Labor Hours",BB240*$K240*(1+$M240)*$ER240,BB240)</f>
        <v>0</v>
      </c>
      <c r="BQ240" s="53">
        <f>IF($G240="Labor Hours",BC240*$K240*(1+$M240)*$ER240,BC240)</f>
        <v>0</v>
      </c>
      <c r="BR240" s="53">
        <f>IF($G240="Labor Hours",BD240*$K240*(1+$M240)*$ER240,BD240)</f>
        <v>0</v>
      </c>
      <c r="BS240" s="53">
        <f>IF($G240="Labor Hours",BE240*$K240*(1+$M240)*$ER240,BE240)</f>
        <v>0</v>
      </c>
      <c r="BT240" s="53">
        <f>IF($G240="Labor Hours",BF240*$K240*(1+$M240)*$ER240,BF240)</f>
        <v>0</v>
      </c>
      <c r="BU240" s="53">
        <f>IF($G240="Labor Hours",BG240*$K240*(1+$M240)*$ER240,BG240)</f>
        <v>0</v>
      </c>
      <c r="BV240" s="53">
        <f>IF($G240="Labor Hours",BH240*$K240*(1+$M240)*$ER240,BH240)</f>
        <v>0</v>
      </c>
      <c r="BW240" s="53">
        <f>IF($G240="Labor Hours",BI240*$K240*(1+$M240)*$ER240,BI240)</f>
        <v>0</v>
      </c>
      <c r="BX240" s="53">
        <f>IF($G240="Labor Hours",BJ240*$K240*(1+$M240)*$ER240,BJ240)</f>
        <v>0</v>
      </c>
      <c r="BY240" s="53">
        <f>IF($G240="Labor Hours",BK240*$K240*(1+$M240)*$ER240,BK240)</f>
        <v>0</v>
      </c>
      <c r="BZ240" s="10">
        <f t="shared" si="312"/>
        <v>0</v>
      </c>
      <c r="CA240" s="54">
        <f t="shared" si="313"/>
        <v>0</v>
      </c>
      <c r="CB240" s="10">
        <f t="shared" si="314"/>
        <v>0</v>
      </c>
      <c r="CC240" s="53" cm="1">
        <f t="array" aca="1" ref="CC240" ca="1">BZ240*CELL("contents",$Q240)</f>
        <v>0</v>
      </c>
      <c r="CD240" s="53" cm="1">
        <f t="array" aca="1" ref="CD240" ca="1">CA240*CELL("contents",$Q240)</f>
        <v>0</v>
      </c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>
        <f t="shared" si="315"/>
        <v>0</v>
      </c>
      <c r="CR240" s="51">
        <f t="shared" si="316"/>
        <v>0</v>
      </c>
      <c r="CS240" s="53">
        <f>IF($G240="Labor Hours",CE240*$K240*(1+$M240)*$ES240,CE240)</f>
        <v>0</v>
      </c>
      <c r="CT240" s="53">
        <f>IF($G240="Labor Hours",CF240*$K240*(1+$M240)*$ES240,CF240)</f>
        <v>0</v>
      </c>
      <c r="CU240" s="53">
        <f>IF($G240="Labor Hours",CG240*$K240*(1+$M240)*$ES240,CG240)</f>
        <v>0</v>
      </c>
      <c r="CV240" s="53">
        <f>IF($G240="Labor Hours",CH240*$K240*(1+$M240)*$ES240,CH240)</f>
        <v>0</v>
      </c>
      <c r="CW240" s="53">
        <f>IF($G240="Labor Hours",CI240*$K240*(1+$M240)*$ES240,CI240)</f>
        <v>0</v>
      </c>
      <c r="CX240" s="53">
        <f>IF($G240="Labor Hours",CJ240*$K240*(1+$M240)*$ES240,CJ240)</f>
        <v>0</v>
      </c>
      <c r="CY240" s="53">
        <f>IF($G240="Labor Hours",CK240*$K240*(1+$M240)*$ES240,CK240)</f>
        <v>0</v>
      </c>
      <c r="CZ240" s="53">
        <f>IF($G240="Labor Hours",CL240*$K240*(1+$M240)*$ES240,CL240)</f>
        <v>0</v>
      </c>
      <c r="DA240" s="53">
        <f>IF($G240="Labor Hours",CM240*$K240*(1+$M240)*$ES240,CM240)</f>
        <v>0</v>
      </c>
      <c r="DB240" s="53">
        <f>IF($G240="Labor Hours",CN240*$K240*(1+$M240)*$ES240,CN240)</f>
        <v>0</v>
      </c>
      <c r="DC240" s="53">
        <f>IF($G240="Labor Hours",CO240*$K240*(1+$M240)*$ES240,CO240)</f>
        <v>0</v>
      </c>
      <c r="DD240" s="53">
        <f>IF($G240="Labor Hours",CP240*$K240*(1+$M240)*$ES240,CP240)</f>
        <v>0</v>
      </c>
      <c r="DE240" s="10">
        <f t="shared" si="317"/>
        <v>0</v>
      </c>
      <c r="DF240" s="54">
        <f t="shared" si="318"/>
        <v>0</v>
      </c>
      <c r="DG240" s="10">
        <f t="shared" si="319"/>
        <v>0</v>
      </c>
      <c r="DH240" s="53" cm="1">
        <f t="array" aca="1" ref="DH240" ca="1">DE240*CELL("contents",$Q240)</f>
        <v>0</v>
      </c>
      <c r="DI240" s="53" cm="1">
        <f t="array" aca="1" ref="DI240" ca="1">DF240*CELL("contents",$Q240)</f>
        <v>0</v>
      </c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>
        <f t="shared" si="320"/>
        <v>0</v>
      </c>
      <c r="DW240" s="51">
        <f t="shared" si="321"/>
        <v>0</v>
      </c>
      <c r="DX240" s="53">
        <f>IF($G240="Labor Hours",DJ240*$K240*(1+$M240)*$ET240,DJ240)</f>
        <v>0</v>
      </c>
      <c r="DY240" s="53">
        <f>IF($G240="Labor Hours",DK240*$K240*(1+$M240)*$ET240,DK240)</f>
        <v>0</v>
      </c>
      <c r="DZ240" s="53">
        <f>IF($G240="Labor Hours",DL240*$K240*(1+$M240)*$ET240,DL240)</f>
        <v>0</v>
      </c>
      <c r="EA240" s="53">
        <f>IF($G240="Labor Hours",DM240*$K240*(1+$M240)*$ET240,DM240)</f>
        <v>0</v>
      </c>
      <c r="EB240" s="53">
        <f>IF($G240="Labor Hours",DN240*$K240*(1+$M240)*$ET240,DN240)</f>
        <v>0</v>
      </c>
      <c r="EC240" s="53">
        <f>IF($G240="Labor Hours",DO240*$K240*(1+$M240)*$ET240,DO240)</f>
        <v>0</v>
      </c>
      <c r="ED240" s="53">
        <f>IF($G240="Labor Hours",DP240*$K240*(1+$M240)*$ET240,DP240)</f>
        <v>0</v>
      </c>
      <c r="EE240" s="53">
        <f>IF($G240="Labor Hours",DQ240*$K240*(1+$M240)*$ET240,DQ240)</f>
        <v>0</v>
      </c>
      <c r="EF240" s="53">
        <f>IF($G240="Labor Hours",DR240*$K240*(1+$M240)*$ET240,DR240)</f>
        <v>0</v>
      </c>
      <c r="EG240" s="53">
        <f>IF($G240="Labor Hours",DS240*$K240*(1+$M240)*$ET240,DS240)</f>
        <v>0</v>
      </c>
      <c r="EH240" s="53">
        <f>IF($G240="Labor Hours",DT240*$K240*(1+$M240)*$ET240,DT240)</f>
        <v>0</v>
      </c>
      <c r="EI240" s="53">
        <f>IF($G240="Labor Hours",DU240*$K240*(1+$M240)*$ET240,DU240)</f>
        <v>0</v>
      </c>
      <c r="EJ240" s="10">
        <f t="shared" si="322"/>
        <v>0</v>
      </c>
      <c r="EK240" s="54">
        <f t="shared" si="323"/>
        <v>0</v>
      </c>
      <c r="EL240" s="10">
        <f t="shared" si="324"/>
        <v>0</v>
      </c>
      <c r="EM240" s="53" cm="1">
        <f t="array" aca="1" ref="EM240" ca="1">EJ240*CELL("contents",$Q240)</f>
        <v>0</v>
      </c>
      <c r="EN240" s="53" cm="1">
        <f t="array" aca="1" ref="EN240" ca="1">EK240*CELL("contents",$Q240)</f>
        <v>0</v>
      </c>
      <c r="EO240" s="11">
        <f t="shared" si="325"/>
        <v>2349.4500000000003</v>
      </c>
      <c r="EP240" s="2">
        <v>1</v>
      </c>
      <c r="EQ240" s="2">
        <f t="shared" ref="EQ240:ET240" si="359">EP240*1.0215</f>
        <v>1.0215000000000001</v>
      </c>
      <c r="ER240" s="2">
        <f t="shared" si="359"/>
        <v>1.0434622500000001</v>
      </c>
      <c r="ES240" s="2">
        <f t="shared" si="359"/>
        <v>1.0658966883750003</v>
      </c>
      <c r="ET240" s="2">
        <f t="shared" si="359"/>
        <v>1.0888134671750629</v>
      </c>
      <c r="EU240" s="53">
        <f>IF($G240="Labor Hours",$K240*$AG240*EQ240,0)</f>
        <v>2349.4500000000003</v>
      </c>
      <c r="EV240" s="53">
        <f t="shared" si="327"/>
        <v>0</v>
      </c>
      <c r="EW240" s="69">
        <f>IF($G240="Labor Hours",$K240*$CQ240*ES240,0)</f>
        <v>0</v>
      </c>
      <c r="EX240" s="69">
        <f>IF($G240="Labor Hours",$K240*$DV240*ET240,0)</f>
        <v>0</v>
      </c>
      <c r="EY240" s="9">
        <f t="shared" si="329"/>
        <v>0</v>
      </c>
      <c r="EZ240" s="9">
        <f t="shared" si="304"/>
        <v>0</v>
      </c>
      <c r="FA240" s="9">
        <f t="shared" si="305"/>
        <v>0</v>
      </c>
      <c r="FB240" s="9">
        <f t="shared" si="306"/>
        <v>0</v>
      </c>
      <c r="FC240" t="s">
        <v>1541</v>
      </c>
    </row>
    <row r="241" spans="1:159" x14ac:dyDescent="0.25">
      <c r="A241" s="2">
        <v>1.2</v>
      </c>
      <c r="B241" s="3" t="s">
        <v>656</v>
      </c>
      <c r="C241" s="4" t="s">
        <v>157</v>
      </c>
      <c r="D241" s="2" t="s">
        <v>417</v>
      </c>
      <c r="E241" s="21" t="s">
        <v>657</v>
      </c>
      <c r="F241" s="2"/>
      <c r="G241" s="4" t="s">
        <v>151</v>
      </c>
      <c r="H241" s="6" t="s">
        <v>163</v>
      </c>
      <c r="I241" s="4" t="s">
        <v>167</v>
      </c>
      <c r="J241" s="7" t="s">
        <v>154</v>
      </c>
      <c r="K241" s="75">
        <v>115</v>
      </c>
      <c r="L241" s="81">
        <v>115</v>
      </c>
      <c r="M241" s="56">
        <v>0</v>
      </c>
      <c r="N241" s="86">
        <v>0</v>
      </c>
      <c r="O241" s="6" t="s">
        <v>155</v>
      </c>
      <c r="P241" s="2" t="s">
        <v>156</v>
      </c>
      <c r="Q241" s="216">
        <f>VLOOKUP(P241,Contingencies!$A$2:$D$7,4,FALSE)</f>
        <v>0.09</v>
      </c>
      <c r="R241" s="53">
        <f t="shared" si="287"/>
        <v>211.45050000000001</v>
      </c>
      <c r="S241" s="67">
        <f t="shared" si="289"/>
        <v>0</v>
      </c>
      <c r="T241" s="4"/>
      <c r="U241" s="2"/>
      <c r="V241" s="2"/>
      <c r="W241" s="42"/>
      <c r="X241" s="2"/>
      <c r="Y241" s="38"/>
      <c r="Z241" s="38"/>
      <c r="AA241" s="37">
        <v>20</v>
      </c>
      <c r="AB241" s="38"/>
      <c r="AC241" s="38"/>
      <c r="AD241" s="2"/>
      <c r="AE241" s="2"/>
      <c r="AF241" s="2"/>
      <c r="AG241" s="2">
        <f>IF(G241="Labor Hours",SUM(U241:AF241),0)</f>
        <v>20</v>
      </c>
      <c r="AH241" s="51">
        <f t="shared" si="307"/>
        <v>0.13333333333333333</v>
      </c>
      <c r="AI241" s="53">
        <f>IF($G241="Labor Hours",U241*$K241*(1+$M241)*$EQ241,U241)</f>
        <v>0</v>
      </c>
      <c r="AJ241" s="53">
        <f>IF($G241="Labor Hours",V241*$K241*(1+$M241)*$EQ241,V241)</f>
        <v>0</v>
      </c>
      <c r="AK241" s="53">
        <f>IF($G241="Labor Hours",W241*$K241*(1+$M241)*$EQ241,W241)</f>
        <v>0</v>
      </c>
      <c r="AL241" s="53">
        <f>IF($G241="Labor Hours",X241*$K241*(1+$M241)*$EQ241,X241)</f>
        <v>0</v>
      </c>
      <c r="AM241" s="53">
        <f>IF($G241="Labor Hours",Y241*$K241*(1+$M241)*$EQ241,Y241)</f>
        <v>0</v>
      </c>
      <c r="AN241" s="53">
        <f>IF($G241="Labor Hours",Z241*$K241*(1+$M241)*$EQ241,Z241)</f>
        <v>0</v>
      </c>
      <c r="AO241" s="53">
        <f>IF($G241="Labor Hours",AA241*$K241*(1+$M241)*$EQ241,AA241)</f>
        <v>2349.4500000000003</v>
      </c>
      <c r="AP241" s="53">
        <f>IF($G241="Labor Hours",AB241*$K241*(1+$M241)*$EQ241,AB241)</f>
        <v>0</v>
      </c>
      <c r="AQ241" s="53">
        <f>IF($G241="Labor Hours",AC241*$K241*(1+$M241)*$EQ241,AC241)</f>
        <v>0</v>
      </c>
      <c r="AR241" s="53">
        <f>IF($G241="Labor Hours",AD241*$K241*(1+$M241)*$EQ241,AD241)</f>
        <v>0</v>
      </c>
      <c r="AS241" s="53">
        <f>IF($G241="Labor Hours",AE241*$K241*(1+$M241)*$EQ241,AE241)</f>
        <v>0</v>
      </c>
      <c r="AT241" s="53">
        <f>IF($G241="Labor Hours",AF241*$K241*(1+$M241)*$EQ241,AF241)</f>
        <v>0</v>
      </c>
      <c r="AU241" s="10">
        <f t="shared" si="308"/>
        <v>2349.4500000000003</v>
      </c>
      <c r="AV241" s="54">
        <f>IF(G241="CapEx",0,AU241*N241)</f>
        <v>0</v>
      </c>
      <c r="AW241" s="10">
        <f t="shared" si="309"/>
        <v>2349.4500000000003</v>
      </c>
      <c r="AX241" s="53" cm="1">
        <f t="array" aca="1" ref="AX241" ca="1">AU241*CELL("contents",$Q241)</f>
        <v>211.45050000000001</v>
      </c>
      <c r="AY241" s="53" cm="1">
        <f t="array" aca="1" ref="AY241" ca="1">AV241*CELL("contents",$Q241)</f>
        <v>0</v>
      </c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>
        <f t="shared" si="310"/>
        <v>0</v>
      </c>
      <c r="BM241" s="51">
        <f t="shared" si="311"/>
        <v>0</v>
      </c>
      <c r="BN241" s="53">
        <f>IF($G241="Labor Hours",AZ241*$K241*(1+$M241)*$ER241,AZ241)</f>
        <v>0</v>
      </c>
      <c r="BO241" s="53">
        <f>IF($G241="Labor Hours",BA241*$K241*(1+$M241)*$ER241,BA241)</f>
        <v>0</v>
      </c>
      <c r="BP241" s="53">
        <f>IF($G241="Labor Hours",BB241*$K241*(1+$M241)*$ER241,BB241)</f>
        <v>0</v>
      </c>
      <c r="BQ241" s="53">
        <f>IF($G241="Labor Hours",BC241*$K241*(1+$M241)*$ER241,BC241)</f>
        <v>0</v>
      </c>
      <c r="BR241" s="53">
        <f>IF($G241="Labor Hours",BD241*$K241*(1+$M241)*$ER241,BD241)</f>
        <v>0</v>
      </c>
      <c r="BS241" s="53">
        <f>IF($G241="Labor Hours",BE241*$K241*(1+$M241)*$ER241,BE241)</f>
        <v>0</v>
      </c>
      <c r="BT241" s="53">
        <f>IF($G241="Labor Hours",BF241*$K241*(1+$M241)*$ER241,BF241)</f>
        <v>0</v>
      </c>
      <c r="BU241" s="53">
        <f>IF($G241="Labor Hours",BG241*$K241*(1+$M241)*$ER241,BG241)</f>
        <v>0</v>
      </c>
      <c r="BV241" s="53">
        <f>IF($G241="Labor Hours",BH241*$K241*(1+$M241)*$ER241,BH241)</f>
        <v>0</v>
      </c>
      <c r="BW241" s="53">
        <f>IF($G241="Labor Hours",BI241*$K241*(1+$M241)*$ER241,BI241)</f>
        <v>0</v>
      </c>
      <c r="BX241" s="53">
        <f>IF($G241="Labor Hours",BJ241*$K241*(1+$M241)*$ER241,BJ241)</f>
        <v>0</v>
      </c>
      <c r="BY241" s="53">
        <f>IF($G241="Labor Hours",BK241*$K241*(1+$M241)*$ER241,BK241)</f>
        <v>0</v>
      </c>
      <c r="BZ241" s="10">
        <f t="shared" si="312"/>
        <v>0</v>
      </c>
      <c r="CA241" s="54">
        <f t="shared" si="313"/>
        <v>0</v>
      </c>
      <c r="CB241" s="10">
        <f t="shared" si="314"/>
        <v>0</v>
      </c>
      <c r="CC241" s="53" cm="1">
        <f t="array" aca="1" ref="CC241" ca="1">BZ241*CELL("contents",$Q241)</f>
        <v>0</v>
      </c>
      <c r="CD241" s="53" cm="1">
        <f t="array" aca="1" ref="CD241" ca="1">CA241*CELL("contents",$Q241)</f>
        <v>0</v>
      </c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>
        <f t="shared" si="315"/>
        <v>0</v>
      </c>
      <c r="CR241" s="51">
        <f t="shared" si="316"/>
        <v>0</v>
      </c>
      <c r="CS241" s="53">
        <f>IF($G241="Labor Hours",CE241*$K241*(1+$M241)*$ES241,CE241)</f>
        <v>0</v>
      </c>
      <c r="CT241" s="53">
        <f>IF($G241="Labor Hours",CF241*$K241*(1+$M241)*$ES241,CF241)</f>
        <v>0</v>
      </c>
      <c r="CU241" s="53">
        <f>IF($G241="Labor Hours",CG241*$K241*(1+$M241)*$ES241,CG241)</f>
        <v>0</v>
      </c>
      <c r="CV241" s="53">
        <f>IF($G241="Labor Hours",CH241*$K241*(1+$M241)*$ES241,CH241)</f>
        <v>0</v>
      </c>
      <c r="CW241" s="53">
        <f>IF($G241="Labor Hours",CI241*$K241*(1+$M241)*$ES241,CI241)</f>
        <v>0</v>
      </c>
      <c r="CX241" s="53">
        <f>IF($G241="Labor Hours",CJ241*$K241*(1+$M241)*$ES241,CJ241)</f>
        <v>0</v>
      </c>
      <c r="CY241" s="53">
        <f>IF($G241="Labor Hours",CK241*$K241*(1+$M241)*$ES241,CK241)</f>
        <v>0</v>
      </c>
      <c r="CZ241" s="53">
        <f>IF($G241="Labor Hours",CL241*$K241*(1+$M241)*$ES241,CL241)</f>
        <v>0</v>
      </c>
      <c r="DA241" s="53">
        <f>IF($G241="Labor Hours",CM241*$K241*(1+$M241)*$ES241,CM241)</f>
        <v>0</v>
      </c>
      <c r="DB241" s="53">
        <f>IF($G241="Labor Hours",CN241*$K241*(1+$M241)*$ES241,CN241)</f>
        <v>0</v>
      </c>
      <c r="DC241" s="53">
        <f>IF($G241="Labor Hours",CO241*$K241*(1+$M241)*$ES241,CO241)</f>
        <v>0</v>
      </c>
      <c r="DD241" s="53">
        <f>IF($G241="Labor Hours",CP241*$K241*(1+$M241)*$ES241,CP241)</f>
        <v>0</v>
      </c>
      <c r="DE241" s="10">
        <f t="shared" si="317"/>
        <v>0</v>
      </c>
      <c r="DF241" s="54">
        <f t="shared" si="318"/>
        <v>0</v>
      </c>
      <c r="DG241" s="10">
        <f t="shared" si="319"/>
        <v>0</v>
      </c>
      <c r="DH241" s="53" cm="1">
        <f t="array" aca="1" ref="DH241" ca="1">DE241*CELL("contents",$Q241)</f>
        <v>0</v>
      </c>
      <c r="DI241" s="53" cm="1">
        <f t="array" aca="1" ref="DI241" ca="1">DF241*CELL("contents",$Q241)</f>
        <v>0</v>
      </c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>
        <f t="shared" si="320"/>
        <v>0</v>
      </c>
      <c r="DW241" s="51">
        <f t="shared" si="321"/>
        <v>0</v>
      </c>
      <c r="DX241" s="53">
        <f>IF($G241="Labor Hours",DJ241*$K241*(1+$M241)*$ET241,DJ241)</f>
        <v>0</v>
      </c>
      <c r="DY241" s="53">
        <f>IF($G241="Labor Hours",DK241*$K241*(1+$M241)*$ET241,DK241)</f>
        <v>0</v>
      </c>
      <c r="DZ241" s="53">
        <f>IF($G241="Labor Hours",DL241*$K241*(1+$M241)*$ET241,DL241)</f>
        <v>0</v>
      </c>
      <c r="EA241" s="53">
        <f>IF($G241="Labor Hours",DM241*$K241*(1+$M241)*$ET241,DM241)</f>
        <v>0</v>
      </c>
      <c r="EB241" s="53">
        <f>IF($G241="Labor Hours",DN241*$K241*(1+$M241)*$ET241,DN241)</f>
        <v>0</v>
      </c>
      <c r="EC241" s="53">
        <f>IF($G241="Labor Hours",DO241*$K241*(1+$M241)*$ET241,DO241)</f>
        <v>0</v>
      </c>
      <c r="ED241" s="53">
        <f>IF($G241="Labor Hours",DP241*$K241*(1+$M241)*$ET241,DP241)</f>
        <v>0</v>
      </c>
      <c r="EE241" s="53">
        <f>IF($G241="Labor Hours",DQ241*$K241*(1+$M241)*$ET241,DQ241)</f>
        <v>0</v>
      </c>
      <c r="EF241" s="53">
        <f>IF($G241="Labor Hours",DR241*$K241*(1+$M241)*$ET241,DR241)</f>
        <v>0</v>
      </c>
      <c r="EG241" s="53">
        <f>IF($G241="Labor Hours",DS241*$K241*(1+$M241)*$ET241,DS241)</f>
        <v>0</v>
      </c>
      <c r="EH241" s="53">
        <f>IF($G241="Labor Hours",DT241*$K241*(1+$M241)*$ET241,DT241)</f>
        <v>0</v>
      </c>
      <c r="EI241" s="53">
        <f>IF($G241="Labor Hours",DU241*$K241*(1+$M241)*$ET241,DU241)</f>
        <v>0</v>
      </c>
      <c r="EJ241" s="10">
        <f t="shared" si="322"/>
        <v>0</v>
      </c>
      <c r="EK241" s="54">
        <f t="shared" si="323"/>
        <v>0</v>
      </c>
      <c r="EL241" s="10">
        <f t="shared" si="324"/>
        <v>0</v>
      </c>
      <c r="EM241" s="53" cm="1">
        <f t="array" aca="1" ref="EM241" ca="1">EJ241*CELL("contents",$Q241)</f>
        <v>0</v>
      </c>
      <c r="EN241" s="53" cm="1">
        <f t="array" aca="1" ref="EN241" ca="1">EK241*CELL("contents",$Q241)</f>
        <v>0</v>
      </c>
      <c r="EO241" s="11">
        <f t="shared" si="325"/>
        <v>2349.4500000000003</v>
      </c>
      <c r="EP241" s="2">
        <v>1</v>
      </c>
      <c r="EQ241" s="2">
        <f t="shared" ref="EQ241:ET241" si="360">EP241*1.0215</f>
        <v>1.0215000000000001</v>
      </c>
      <c r="ER241" s="2">
        <f t="shared" si="360"/>
        <v>1.0434622500000001</v>
      </c>
      <c r="ES241" s="2">
        <f t="shared" si="360"/>
        <v>1.0658966883750003</v>
      </c>
      <c r="ET241" s="2">
        <f t="shared" si="360"/>
        <v>1.0888134671750629</v>
      </c>
      <c r="EU241" s="53">
        <f>IF($G241="Labor Hours",$K241*$AG241*EQ241,0)</f>
        <v>2349.4500000000003</v>
      </c>
      <c r="EV241" s="53">
        <f t="shared" si="327"/>
        <v>0</v>
      </c>
      <c r="EW241" s="69">
        <f>IF($G241="Labor Hours",$K241*$CQ241*ES241,0)</f>
        <v>0</v>
      </c>
      <c r="EX241" s="69">
        <f>IF($G241="Labor Hours",$K241*$DV241*ET241,0)</f>
        <v>0</v>
      </c>
      <c r="EY241" s="9">
        <f t="shared" si="329"/>
        <v>0</v>
      </c>
      <c r="EZ241" s="9">
        <f t="shared" si="304"/>
        <v>0</v>
      </c>
      <c r="FA241" s="9">
        <f t="shared" si="305"/>
        <v>0</v>
      </c>
      <c r="FB241" s="9">
        <f t="shared" si="306"/>
        <v>0</v>
      </c>
      <c r="FC241" t="s">
        <v>1541</v>
      </c>
    </row>
    <row r="242" spans="1:159" ht="25.5" x14ac:dyDescent="0.25">
      <c r="A242" s="2">
        <v>1.2</v>
      </c>
      <c r="B242" s="3" t="s">
        <v>660</v>
      </c>
      <c r="C242" s="4" t="s">
        <v>157</v>
      </c>
      <c r="D242" s="2" t="s">
        <v>661</v>
      </c>
      <c r="E242" s="21" t="s">
        <v>662</v>
      </c>
      <c r="F242" s="2"/>
      <c r="G242" s="4" t="s">
        <v>151</v>
      </c>
      <c r="H242" s="6" t="s">
        <v>163</v>
      </c>
      <c r="I242" s="4" t="s">
        <v>167</v>
      </c>
      <c r="J242" s="7" t="s">
        <v>154</v>
      </c>
      <c r="K242" s="75">
        <v>115</v>
      </c>
      <c r="L242" s="81">
        <v>115</v>
      </c>
      <c r="M242" s="57">
        <v>0</v>
      </c>
      <c r="N242" s="86">
        <v>0</v>
      </c>
      <c r="O242" s="6" t="s">
        <v>155</v>
      </c>
      <c r="P242" s="2" t="s">
        <v>352</v>
      </c>
      <c r="Q242" s="216">
        <f>VLOOKUP(P242,Contingencies!$A$2:$D$7,4,FALSE)</f>
        <v>0.2</v>
      </c>
      <c r="R242" s="53">
        <f t="shared" si="287"/>
        <v>939.7800000000002</v>
      </c>
      <c r="S242" s="67">
        <f t="shared" si="289"/>
        <v>0</v>
      </c>
      <c r="T242" s="4"/>
      <c r="U242" s="37">
        <v>40</v>
      </c>
      <c r="V242" s="2"/>
      <c r="W242" s="42"/>
      <c r="X242" s="2"/>
      <c r="Y242" s="38"/>
      <c r="Z242" s="38"/>
      <c r="AA242" s="38"/>
      <c r="AB242" s="38"/>
      <c r="AC242" s="38"/>
      <c r="AD242" s="2"/>
      <c r="AE242" s="2"/>
      <c r="AF242" s="2"/>
      <c r="AG242" s="2">
        <f>IF(G242="Labor Hours",SUM(U242:AF242),0)</f>
        <v>40</v>
      </c>
      <c r="AH242" s="51">
        <f t="shared" si="307"/>
        <v>0.26666666666666666</v>
      </c>
      <c r="AI242" s="53">
        <f>IF($G242="Labor Hours",U242*$K242*(1+$M242)*$EQ242,U242)</f>
        <v>4698.9000000000005</v>
      </c>
      <c r="AJ242" s="53">
        <f>IF($G242="Labor Hours",V242*$K242*(1+$M242)*$EQ242,V242)</f>
        <v>0</v>
      </c>
      <c r="AK242" s="53">
        <f>IF($G242="Labor Hours",W242*$K242*(1+$M242)*$EQ242,W242)</f>
        <v>0</v>
      </c>
      <c r="AL242" s="53">
        <f>IF($G242="Labor Hours",X242*$K242*(1+$M242)*$EQ242,X242)</f>
        <v>0</v>
      </c>
      <c r="AM242" s="53">
        <f>IF($G242="Labor Hours",Y242*$K242*(1+$M242)*$EQ242,Y242)</f>
        <v>0</v>
      </c>
      <c r="AN242" s="53">
        <f>IF($G242="Labor Hours",Z242*$K242*(1+$M242)*$EQ242,Z242)</f>
        <v>0</v>
      </c>
      <c r="AO242" s="53">
        <f>IF($G242="Labor Hours",AA242*$K242*(1+$M242)*$EQ242,AA242)</f>
        <v>0</v>
      </c>
      <c r="AP242" s="53">
        <f>IF($G242="Labor Hours",AB242*$K242*(1+$M242)*$EQ242,AB242)</f>
        <v>0</v>
      </c>
      <c r="AQ242" s="53">
        <f>IF($G242="Labor Hours",AC242*$K242*(1+$M242)*$EQ242,AC242)</f>
        <v>0</v>
      </c>
      <c r="AR242" s="53">
        <f>IF($G242="Labor Hours",AD242*$K242*(1+$M242)*$EQ242,AD242)</f>
        <v>0</v>
      </c>
      <c r="AS242" s="53">
        <f>IF($G242="Labor Hours",AE242*$K242*(1+$M242)*$EQ242,AE242)</f>
        <v>0</v>
      </c>
      <c r="AT242" s="53">
        <f>IF($G242="Labor Hours",AF242*$K242*(1+$M242)*$EQ242,AF242)</f>
        <v>0</v>
      </c>
      <c r="AU242" s="10">
        <f t="shared" si="308"/>
        <v>4698.9000000000005</v>
      </c>
      <c r="AV242" s="54">
        <f>IF(G242="CapEx",0,AU242*N242)</f>
        <v>0</v>
      </c>
      <c r="AW242" s="10">
        <f t="shared" si="309"/>
        <v>4698.9000000000005</v>
      </c>
      <c r="AX242" s="53" cm="1">
        <f t="array" aca="1" ref="AX242" ca="1">AU242*CELL("contents",$Q242)</f>
        <v>939.7800000000002</v>
      </c>
      <c r="AY242" s="53" cm="1">
        <f t="array" aca="1" ref="AY242" ca="1">AV242*CELL("contents",$Q242)</f>
        <v>0</v>
      </c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>
        <f t="shared" si="310"/>
        <v>0</v>
      </c>
      <c r="BM242" s="51">
        <f t="shared" si="311"/>
        <v>0</v>
      </c>
      <c r="BN242" s="53">
        <f>IF($G242="Labor Hours",AZ242*$K242*(1+$M242)*$ER242,AZ242)</f>
        <v>0</v>
      </c>
      <c r="BO242" s="53">
        <f>IF($G242="Labor Hours",BA242*$K242*(1+$M242)*$ER242,BA242)</f>
        <v>0</v>
      </c>
      <c r="BP242" s="53">
        <f>IF($G242="Labor Hours",BB242*$K242*(1+$M242)*$ER242,BB242)</f>
        <v>0</v>
      </c>
      <c r="BQ242" s="53">
        <f>IF($G242="Labor Hours",BC242*$K242*(1+$M242)*$ER242,BC242)</f>
        <v>0</v>
      </c>
      <c r="BR242" s="53">
        <f>IF($G242="Labor Hours",BD242*$K242*(1+$M242)*$ER242,BD242)</f>
        <v>0</v>
      </c>
      <c r="BS242" s="53">
        <f>IF($G242="Labor Hours",BE242*$K242*(1+$M242)*$ER242,BE242)</f>
        <v>0</v>
      </c>
      <c r="BT242" s="53">
        <f>IF($G242="Labor Hours",BF242*$K242*(1+$M242)*$ER242,BF242)</f>
        <v>0</v>
      </c>
      <c r="BU242" s="53">
        <f>IF($G242="Labor Hours",BG242*$K242*(1+$M242)*$ER242,BG242)</f>
        <v>0</v>
      </c>
      <c r="BV242" s="53">
        <f>IF($G242="Labor Hours",BH242*$K242*(1+$M242)*$ER242,BH242)</f>
        <v>0</v>
      </c>
      <c r="BW242" s="53">
        <f>IF($G242="Labor Hours",BI242*$K242*(1+$M242)*$ER242,BI242)</f>
        <v>0</v>
      </c>
      <c r="BX242" s="53">
        <f>IF($G242="Labor Hours",BJ242*$K242*(1+$M242)*$ER242,BJ242)</f>
        <v>0</v>
      </c>
      <c r="BY242" s="53">
        <f>IF($G242="Labor Hours",BK242*$K242*(1+$M242)*$ER242,BK242)</f>
        <v>0</v>
      </c>
      <c r="BZ242" s="10">
        <f t="shared" si="312"/>
        <v>0</v>
      </c>
      <c r="CA242" s="54">
        <f t="shared" si="313"/>
        <v>0</v>
      </c>
      <c r="CB242" s="10">
        <f t="shared" si="314"/>
        <v>0</v>
      </c>
      <c r="CC242" s="53" cm="1">
        <f t="array" aca="1" ref="CC242" ca="1">BZ242*CELL("contents",$Q242)</f>
        <v>0</v>
      </c>
      <c r="CD242" s="53" cm="1">
        <f t="array" aca="1" ref="CD242" ca="1">CA242*CELL("contents",$Q242)</f>
        <v>0</v>
      </c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>
        <f t="shared" si="315"/>
        <v>0</v>
      </c>
      <c r="CR242" s="51">
        <f t="shared" si="316"/>
        <v>0</v>
      </c>
      <c r="CS242" s="53">
        <f>IF($G242="Labor Hours",CE242*$K242*(1+$M242)*$ES242,CE242)</f>
        <v>0</v>
      </c>
      <c r="CT242" s="53">
        <f>IF($G242="Labor Hours",CF242*$K242*(1+$M242)*$ES242,CF242)</f>
        <v>0</v>
      </c>
      <c r="CU242" s="53">
        <f>IF($G242="Labor Hours",CG242*$K242*(1+$M242)*$ES242,CG242)</f>
        <v>0</v>
      </c>
      <c r="CV242" s="53">
        <f>IF($G242="Labor Hours",CH242*$K242*(1+$M242)*$ES242,CH242)</f>
        <v>0</v>
      </c>
      <c r="CW242" s="53">
        <f>IF($G242="Labor Hours",CI242*$K242*(1+$M242)*$ES242,CI242)</f>
        <v>0</v>
      </c>
      <c r="CX242" s="53">
        <f>IF($G242="Labor Hours",CJ242*$K242*(1+$M242)*$ES242,CJ242)</f>
        <v>0</v>
      </c>
      <c r="CY242" s="53">
        <f>IF($G242="Labor Hours",CK242*$K242*(1+$M242)*$ES242,CK242)</f>
        <v>0</v>
      </c>
      <c r="CZ242" s="53">
        <f>IF($G242="Labor Hours",CL242*$K242*(1+$M242)*$ES242,CL242)</f>
        <v>0</v>
      </c>
      <c r="DA242" s="53">
        <f>IF($G242="Labor Hours",CM242*$K242*(1+$M242)*$ES242,CM242)</f>
        <v>0</v>
      </c>
      <c r="DB242" s="53">
        <f>IF($G242="Labor Hours",CN242*$K242*(1+$M242)*$ES242,CN242)</f>
        <v>0</v>
      </c>
      <c r="DC242" s="53">
        <f>IF($G242="Labor Hours",CO242*$K242*(1+$M242)*$ES242,CO242)</f>
        <v>0</v>
      </c>
      <c r="DD242" s="53">
        <f>IF($G242="Labor Hours",CP242*$K242*(1+$M242)*$ES242,CP242)</f>
        <v>0</v>
      </c>
      <c r="DE242" s="10">
        <f t="shared" si="317"/>
        <v>0</v>
      </c>
      <c r="DF242" s="54">
        <f t="shared" si="318"/>
        <v>0</v>
      </c>
      <c r="DG242" s="10">
        <f t="shared" si="319"/>
        <v>0</v>
      </c>
      <c r="DH242" s="53" cm="1">
        <f t="array" aca="1" ref="DH242" ca="1">DE242*CELL("contents",$Q242)</f>
        <v>0</v>
      </c>
      <c r="DI242" s="53" cm="1">
        <f t="array" aca="1" ref="DI242" ca="1">DF242*CELL("contents",$Q242)</f>
        <v>0</v>
      </c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>
        <f t="shared" si="320"/>
        <v>0</v>
      </c>
      <c r="DW242" s="51">
        <f t="shared" si="321"/>
        <v>0</v>
      </c>
      <c r="DX242" s="53">
        <f>IF($G242="Labor Hours",DJ242*$K242*(1+$M242)*$ET242,DJ242)</f>
        <v>0</v>
      </c>
      <c r="DY242" s="53">
        <f>IF($G242="Labor Hours",DK242*$K242*(1+$M242)*$ET242,DK242)</f>
        <v>0</v>
      </c>
      <c r="DZ242" s="53">
        <f>IF($G242="Labor Hours",DL242*$K242*(1+$M242)*$ET242,DL242)</f>
        <v>0</v>
      </c>
      <c r="EA242" s="53">
        <f>IF($G242="Labor Hours",DM242*$K242*(1+$M242)*$ET242,DM242)</f>
        <v>0</v>
      </c>
      <c r="EB242" s="53">
        <f>IF($G242="Labor Hours",DN242*$K242*(1+$M242)*$ET242,DN242)</f>
        <v>0</v>
      </c>
      <c r="EC242" s="53">
        <f>IF($G242="Labor Hours",DO242*$K242*(1+$M242)*$ET242,DO242)</f>
        <v>0</v>
      </c>
      <c r="ED242" s="53">
        <f>IF($G242="Labor Hours",DP242*$K242*(1+$M242)*$ET242,DP242)</f>
        <v>0</v>
      </c>
      <c r="EE242" s="53">
        <f>IF($G242="Labor Hours",DQ242*$K242*(1+$M242)*$ET242,DQ242)</f>
        <v>0</v>
      </c>
      <c r="EF242" s="53">
        <f>IF($G242="Labor Hours",DR242*$K242*(1+$M242)*$ET242,DR242)</f>
        <v>0</v>
      </c>
      <c r="EG242" s="53">
        <f>IF($G242="Labor Hours",DS242*$K242*(1+$M242)*$ET242,DS242)</f>
        <v>0</v>
      </c>
      <c r="EH242" s="53">
        <f>IF($G242="Labor Hours",DT242*$K242*(1+$M242)*$ET242,DT242)</f>
        <v>0</v>
      </c>
      <c r="EI242" s="53">
        <f>IF($G242="Labor Hours",DU242*$K242*(1+$M242)*$ET242,DU242)</f>
        <v>0</v>
      </c>
      <c r="EJ242" s="10">
        <f t="shared" si="322"/>
        <v>0</v>
      </c>
      <c r="EK242" s="54">
        <f t="shared" si="323"/>
        <v>0</v>
      </c>
      <c r="EL242" s="10">
        <f t="shared" si="324"/>
        <v>0</v>
      </c>
      <c r="EM242" s="53" cm="1">
        <f t="array" aca="1" ref="EM242" ca="1">EJ242*CELL("contents",$Q242)</f>
        <v>0</v>
      </c>
      <c r="EN242" s="53" cm="1">
        <f t="array" aca="1" ref="EN242" ca="1">EK242*CELL("contents",$Q242)</f>
        <v>0</v>
      </c>
      <c r="EO242" s="11">
        <f t="shared" si="325"/>
        <v>4698.9000000000005</v>
      </c>
      <c r="EP242" s="2">
        <v>1</v>
      </c>
      <c r="EQ242" s="2">
        <f t="shared" ref="EQ242:ET242" si="361">EP242*1.0215</f>
        <v>1.0215000000000001</v>
      </c>
      <c r="ER242" s="2">
        <f t="shared" si="361"/>
        <v>1.0434622500000001</v>
      </c>
      <c r="ES242" s="2">
        <f t="shared" si="361"/>
        <v>1.0658966883750003</v>
      </c>
      <c r="ET242" s="2">
        <f t="shared" si="361"/>
        <v>1.0888134671750629</v>
      </c>
      <c r="EU242" s="53">
        <f>IF($G242="Labor Hours",$K242*$AG242*EQ242,0)</f>
        <v>4698.9000000000005</v>
      </c>
      <c r="EV242" s="53">
        <f t="shared" si="327"/>
        <v>0</v>
      </c>
      <c r="EW242" s="69">
        <f>IF($G242="Labor Hours",$K242*$CQ242*ES242,0)</f>
        <v>0</v>
      </c>
      <c r="EX242" s="69">
        <f>IF($G242="Labor Hours",$K242*$DV242*ET242,0)</f>
        <v>0</v>
      </c>
      <c r="EY242" s="9">
        <f t="shared" si="329"/>
        <v>0</v>
      </c>
      <c r="EZ242" s="9">
        <f t="shared" si="304"/>
        <v>0</v>
      </c>
      <c r="FA242" s="9">
        <f t="shared" si="305"/>
        <v>0</v>
      </c>
      <c r="FB242" s="9">
        <f t="shared" si="306"/>
        <v>0</v>
      </c>
      <c r="FC242" t="s">
        <v>1541</v>
      </c>
    </row>
    <row r="243" spans="1:159" ht="25.5" x14ac:dyDescent="0.25">
      <c r="A243" s="2">
        <v>1.2</v>
      </c>
      <c r="B243" s="3" t="s">
        <v>660</v>
      </c>
      <c r="C243" s="4" t="s">
        <v>157</v>
      </c>
      <c r="D243" s="2" t="s">
        <v>661</v>
      </c>
      <c r="E243" s="21" t="s">
        <v>662</v>
      </c>
      <c r="F243" s="2"/>
      <c r="G243" s="4" t="s">
        <v>151</v>
      </c>
      <c r="H243" s="6" t="s">
        <v>163</v>
      </c>
      <c r="I243" s="4" t="s">
        <v>269</v>
      </c>
      <c r="J243" s="7" t="s">
        <v>154</v>
      </c>
      <c r="K243" s="75">
        <v>77</v>
      </c>
      <c r="L243" s="81">
        <v>77</v>
      </c>
      <c r="M243" s="56">
        <v>0</v>
      </c>
      <c r="N243" s="86">
        <v>0</v>
      </c>
      <c r="O243" s="6" t="s">
        <v>155</v>
      </c>
      <c r="P243" s="2" t="s">
        <v>352</v>
      </c>
      <c r="Q243" s="216">
        <f>VLOOKUP(P243,Contingencies!$A$2:$D$7,4,FALSE)</f>
        <v>0.2</v>
      </c>
      <c r="R243" s="53">
        <f t="shared" si="287"/>
        <v>251.69760000000002</v>
      </c>
      <c r="S243" s="67">
        <f t="shared" si="289"/>
        <v>0</v>
      </c>
      <c r="T243" s="4"/>
      <c r="U243" s="37">
        <v>16</v>
      </c>
      <c r="V243" s="2"/>
      <c r="W243" s="42"/>
      <c r="X243" s="2"/>
      <c r="Y243" s="38"/>
      <c r="Z243" s="38"/>
      <c r="AA243" s="38"/>
      <c r="AB243" s="38"/>
      <c r="AC243" s="38"/>
      <c r="AD243" s="2"/>
      <c r="AE243" s="2"/>
      <c r="AF243" s="2"/>
      <c r="AG243" s="2">
        <f>IF(G243="Labor Hours",SUM(U243:AF243),0)</f>
        <v>16</v>
      </c>
      <c r="AH243" s="51">
        <f t="shared" si="307"/>
        <v>0.10666666666666666</v>
      </c>
      <c r="AI243" s="53">
        <f>IF($G243="Labor Hours",U243*$K243*(1+$M243)*$EQ243,U243)</f>
        <v>1258.4880000000001</v>
      </c>
      <c r="AJ243" s="53">
        <f>IF($G243="Labor Hours",V243*$K243*(1+$M243)*$EQ243,V243)</f>
        <v>0</v>
      </c>
      <c r="AK243" s="53">
        <f>IF($G243="Labor Hours",W243*$K243*(1+$M243)*$EQ243,W243)</f>
        <v>0</v>
      </c>
      <c r="AL243" s="53">
        <f>IF($G243="Labor Hours",X243*$K243*(1+$M243)*$EQ243,X243)</f>
        <v>0</v>
      </c>
      <c r="AM243" s="53">
        <f>IF($G243="Labor Hours",Y243*$K243*(1+$M243)*$EQ243,Y243)</f>
        <v>0</v>
      </c>
      <c r="AN243" s="53">
        <f>IF($G243="Labor Hours",Z243*$K243*(1+$M243)*$EQ243,Z243)</f>
        <v>0</v>
      </c>
      <c r="AO243" s="53">
        <f>IF($G243="Labor Hours",AA243*$K243*(1+$M243)*$EQ243,AA243)</f>
        <v>0</v>
      </c>
      <c r="AP243" s="53">
        <f>IF($G243="Labor Hours",AB243*$K243*(1+$M243)*$EQ243,AB243)</f>
        <v>0</v>
      </c>
      <c r="AQ243" s="53">
        <f>IF($G243="Labor Hours",AC243*$K243*(1+$M243)*$EQ243,AC243)</f>
        <v>0</v>
      </c>
      <c r="AR243" s="53">
        <f>IF($G243="Labor Hours",AD243*$K243*(1+$M243)*$EQ243,AD243)</f>
        <v>0</v>
      </c>
      <c r="AS243" s="53">
        <f>IF($G243="Labor Hours",AE243*$K243*(1+$M243)*$EQ243,AE243)</f>
        <v>0</v>
      </c>
      <c r="AT243" s="53">
        <f>IF($G243="Labor Hours",AF243*$K243*(1+$M243)*$EQ243,AF243)</f>
        <v>0</v>
      </c>
      <c r="AU243" s="10">
        <f t="shared" si="308"/>
        <v>1258.4880000000001</v>
      </c>
      <c r="AV243" s="54">
        <f>IF(G243="CapEx",0,AU243*N243)</f>
        <v>0</v>
      </c>
      <c r="AW243" s="10">
        <f t="shared" si="309"/>
        <v>1258.4880000000001</v>
      </c>
      <c r="AX243" s="53" cm="1">
        <f t="array" aca="1" ref="AX243" ca="1">AU243*CELL("contents",$Q243)</f>
        <v>251.69760000000002</v>
      </c>
      <c r="AY243" s="53" cm="1">
        <f t="array" aca="1" ref="AY243" ca="1">AV243*CELL("contents",$Q243)</f>
        <v>0</v>
      </c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>
        <f t="shared" si="310"/>
        <v>0</v>
      </c>
      <c r="BM243" s="51">
        <f t="shared" si="311"/>
        <v>0</v>
      </c>
      <c r="BN243" s="53">
        <f>IF($G243="Labor Hours",AZ243*$K243*(1+$M243)*$ER243,AZ243)</f>
        <v>0</v>
      </c>
      <c r="BO243" s="53">
        <f>IF($G243="Labor Hours",BA243*$K243*(1+$M243)*$ER243,BA243)</f>
        <v>0</v>
      </c>
      <c r="BP243" s="53">
        <f>IF($G243="Labor Hours",BB243*$K243*(1+$M243)*$ER243,BB243)</f>
        <v>0</v>
      </c>
      <c r="BQ243" s="53">
        <f>IF($G243="Labor Hours",BC243*$K243*(1+$M243)*$ER243,BC243)</f>
        <v>0</v>
      </c>
      <c r="BR243" s="53">
        <f>IF($G243="Labor Hours",BD243*$K243*(1+$M243)*$ER243,BD243)</f>
        <v>0</v>
      </c>
      <c r="BS243" s="53">
        <f>IF($G243="Labor Hours",BE243*$K243*(1+$M243)*$ER243,BE243)</f>
        <v>0</v>
      </c>
      <c r="BT243" s="53">
        <f>IF($G243="Labor Hours",BF243*$K243*(1+$M243)*$ER243,BF243)</f>
        <v>0</v>
      </c>
      <c r="BU243" s="53">
        <f>IF($G243="Labor Hours",BG243*$K243*(1+$M243)*$ER243,BG243)</f>
        <v>0</v>
      </c>
      <c r="BV243" s="53">
        <f>IF($G243="Labor Hours",BH243*$K243*(1+$M243)*$ER243,BH243)</f>
        <v>0</v>
      </c>
      <c r="BW243" s="53">
        <f>IF($G243="Labor Hours",BI243*$K243*(1+$M243)*$ER243,BI243)</f>
        <v>0</v>
      </c>
      <c r="BX243" s="53">
        <f>IF($G243="Labor Hours",BJ243*$K243*(1+$M243)*$ER243,BJ243)</f>
        <v>0</v>
      </c>
      <c r="BY243" s="53">
        <f>IF($G243="Labor Hours",BK243*$K243*(1+$M243)*$ER243,BK243)</f>
        <v>0</v>
      </c>
      <c r="BZ243" s="10">
        <f t="shared" si="312"/>
        <v>0</v>
      </c>
      <c r="CA243" s="54">
        <f t="shared" si="313"/>
        <v>0</v>
      </c>
      <c r="CB243" s="10">
        <f t="shared" si="314"/>
        <v>0</v>
      </c>
      <c r="CC243" s="53" cm="1">
        <f t="array" aca="1" ref="CC243" ca="1">BZ243*CELL("contents",$Q243)</f>
        <v>0</v>
      </c>
      <c r="CD243" s="53" cm="1">
        <f t="array" aca="1" ref="CD243" ca="1">CA243*CELL("contents",$Q243)</f>
        <v>0</v>
      </c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>
        <f t="shared" si="315"/>
        <v>0</v>
      </c>
      <c r="CR243" s="51">
        <f t="shared" si="316"/>
        <v>0</v>
      </c>
      <c r="CS243" s="53">
        <f>IF($G243="Labor Hours",CE243*$K243*(1+$M243)*$ES243,CE243)</f>
        <v>0</v>
      </c>
      <c r="CT243" s="53">
        <f>IF($G243="Labor Hours",CF243*$K243*(1+$M243)*$ES243,CF243)</f>
        <v>0</v>
      </c>
      <c r="CU243" s="53">
        <f>IF($G243="Labor Hours",CG243*$K243*(1+$M243)*$ES243,CG243)</f>
        <v>0</v>
      </c>
      <c r="CV243" s="53">
        <f>IF($G243="Labor Hours",CH243*$K243*(1+$M243)*$ES243,CH243)</f>
        <v>0</v>
      </c>
      <c r="CW243" s="53">
        <f>IF($G243="Labor Hours",CI243*$K243*(1+$M243)*$ES243,CI243)</f>
        <v>0</v>
      </c>
      <c r="CX243" s="53">
        <f>IF($G243="Labor Hours",CJ243*$K243*(1+$M243)*$ES243,CJ243)</f>
        <v>0</v>
      </c>
      <c r="CY243" s="53">
        <f>IF($G243="Labor Hours",CK243*$K243*(1+$M243)*$ES243,CK243)</f>
        <v>0</v>
      </c>
      <c r="CZ243" s="53">
        <f>IF($G243="Labor Hours",CL243*$K243*(1+$M243)*$ES243,CL243)</f>
        <v>0</v>
      </c>
      <c r="DA243" s="53">
        <f>IF($G243="Labor Hours",CM243*$K243*(1+$M243)*$ES243,CM243)</f>
        <v>0</v>
      </c>
      <c r="DB243" s="53">
        <f>IF($G243="Labor Hours",CN243*$K243*(1+$M243)*$ES243,CN243)</f>
        <v>0</v>
      </c>
      <c r="DC243" s="53">
        <f>IF($G243="Labor Hours",CO243*$K243*(1+$M243)*$ES243,CO243)</f>
        <v>0</v>
      </c>
      <c r="DD243" s="53">
        <f>IF($G243="Labor Hours",CP243*$K243*(1+$M243)*$ES243,CP243)</f>
        <v>0</v>
      </c>
      <c r="DE243" s="10">
        <f t="shared" si="317"/>
        <v>0</v>
      </c>
      <c r="DF243" s="54">
        <f t="shared" si="318"/>
        <v>0</v>
      </c>
      <c r="DG243" s="10">
        <f t="shared" si="319"/>
        <v>0</v>
      </c>
      <c r="DH243" s="53" cm="1">
        <f t="array" aca="1" ref="DH243" ca="1">DE243*CELL("contents",$Q243)</f>
        <v>0</v>
      </c>
      <c r="DI243" s="53" cm="1">
        <f t="array" aca="1" ref="DI243" ca="1">DF243*CELL("contents",$Q243)</f>
        <v>0</v>
      </c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>
        <f t="shared" si="320"/>
        <v>0</v>
      </c>
      <c r="DW243" s="51">
        <f t="shared" si="321"/>
        <v>0</v>
      </c>
      <c r="DX243" s="53">
        <f>IF($G243="Labor Hours",DJ243*$K243*(1+$M243)*$ET243,DJ243)</f>
        <v>0</v>
      </c>
      <c r="DY243" s="53">
        <f>IF($G243="Labor Hours",DK243*$K243*(1+$M243)*$ET243,DK243)</f>
        <v>0</v>
      </c>
      <c r="DZ243" s="53">
        <f>IF($G243="Labor Hours",DL243*$K243*(1+$M243)*$ET243,DL243)</f>
        <v>0</v>
      </c>
      <c r="EA243" s="53">
        <f>IF($G243="Labor Hours",DM243*$K243*(1+$M243)*$ET243,DM243)</f>
        <v>0</v>
      </c>
      <c r="EB243" s="53">
        <f>IF($G243="Labor Hours",DN243*$K243*(1+$M243)*$ET243,DN243)</f>
        <v>0</v>
      </c>
      <c r="EC243" s="53">
        <f>IF($G243="Labor Hours",DO243*$K243*(1+$M243)*$ET243,DO243)</f>
        <v>0</v>
      </c>
      <c r="ED243" s="53">
        <f>IF($G243="Labor Hours",DP243*$K243*(1+$M243)*$ET243,DP243)</f>
        <v>0</v>
      </c>
      <c r="EE243" s="53">
        <f>IF($G243="Labor Hours",DQ243*$K243*(1+$M243)*$ET243,DQ243)</f>
        <v>0</v>
      </c>
      <c r="EF243" s="53">
        <f>IF($G243="Labor Hours",DR243*$K243*(1+$M243)*$ET243,DR243)</f>
        <v>0</v>
      </c>
      <c r="EG243" s="53">
        <f>IF($G243="Labor Hours",DS243*$K243*(1+$M243)*$ET243,DS243)</f>
        <v>0</v>
      </c>
      <c r="EH243" s="53">
        <f>IF($G243="Labor Hours",DT243*$K243*(1+$M243)*$ET243,DT243)</f>
        <v>0</v>
      </c>
      <c r="EI243" s="53">
        <f>IF($G243="Labor Hours",DU243*$K243*(1+$M243)*$ET243,DU243)</f>
        <v>0</v>
      </c>
      <c r="EJ243" s="10">
        <f t="shared" si="322"/>
        <v>0</v>
      </c>
      <c r="EK243" s="54">
        <f t="shared" si="323"/>
        <v>0</v>
      </c>
      <c r="EL243" s="10">
        <f t="shared" si="324"/>
        <v>0</v>
      </c>
      <c r="EM243" s="53" cm="1">
        <f t="array" aca="1" ref="EM243" ca="1">EJ243*CELL("contents",$Q243)</f>
        <v>0</v>
      </c>
      <c r="EN243" s="53" cm="1">
        <f t="array" aca="1" ref="EN243" ca="1">EK243*CELL("contents",$Q243)</f>
        <v>0</v>
      </c>
      <c r="EO243" s="11">
        <f t="shared" si="325"/>
        <v>1258.4880000000001</v>
      </c>
      <c r="EP243" s="2">
        <v>1</v>
      </c>
      <c r="EQ243" s="2">
        <f t="shared" ref="EQ243:ET243" si="362">EP243*1.0215</f>
        <v>1.0215000000000001</v>
      </c>
      <c r="ER243" s="2">
        <f t="shared" si="362"/>
        <v>1.0434622500000001</v>
      </c>
      <c r="ES243" s="2">
        <f t="shared" si="362"/>
        <v>1.0658966883750003</v>
      </c>
      <c r="ET243" s="2">
        <f t="shared" si="362"/>
        <v>1.0888134671750629</v>
      </c>
      <c r="EU243" s="53">
        <f>IF($G243="Labor Hours",$K243*$AG243*EQ243,0)</f>
        <v>1258.4880000000001</v>
      </c>
      <c r="EV243" s="53">
        <f t="shared" si="327"/>
        <v>0</v>
      </c>
      <c r="EW243" s="69">
        <f>IF($G243="Labor Hours",$K243*$CQ243*ES243,0)</f>
        <v>0</v>
      </c>
      <c r="EX243" s="69">
        <f>IF($G243="Labor Hours",$K243*$DV243*ET243,0)</f>
        <v>0</v>
      </c>
      <c r="EY243" s="9">
        <f t="shared" si="329"/>
        <v>0</v>
      </c>
      <c r="EZ243" s="9">
        <f t="shared" si="304"/>
        <v>0</v>
      </c>
      <c r="FA243" s="9">
        <f t="shared" si="305"/>
        <v>0</v>
      </c>
      <c r="FB243" s="9">
        <f t="shared" si="306"/>
        <v>0</v>
      </c>
      <c r="FC243" t="s">
        <v>1541</v>
      </c>
    </row>
    <row r="244" spans="1:159" ht="25.5" x14ac:dyDescent="0.25">
      <c r="A244" s="2">
        <v>1.2</v>
      </c>
      <c r="B244" s="3" t="s">
        <v>663</v>
      </c>
      <c r="C244" s="4" t="s">
        <v>157</v>
      </c>
      <c r="D244" s="2" t="s">
        <v>664</v>
      </c>
      <c r="E244" s="21" t="s">
        <v>665</v>
      </c>
      <c r="F244" s="2"/>
      <c r="G244" s="4" t="s">
        <v>151</v>
      </c>
      <c r="H244" s="6" t="s">
        <v>163</v>
      </c>
      <c r="I244" s="4" t="s">
        <v>167</v>
      </c>
      <c r="J244" s="7" t="s">
        <v>154</v>
      </c>
      <c r="K244" s="75">
        <v>115</v>
      </c>
      <c r="L244" s="81">
        <v>115</v>
      </c>
      <c r="M244" s="57">
        <v>0</v>
      </c>
      <c r="N244" s="86">
        <v>0</v>
      </c>
      <c r="O244" s="6" t="s">
        <v>155</v>
      </c>
      <c r="P244" s="2" t="s">
        <v>352</v>
      </c>
      <c r="Q244" s="216">
        <f>VLOOKUP(P244,Contingencies!$A$2:$D$7,4,FALSE)</f>
        <v>0.2</v>
      </c>
      <c r="R244" s="53">
        <f t="shared" si="287"/>
        <v>375.91200000000003</v>
      </c>
      <c r="S244" s="67">
        <f t="shared" si="289"/>
        <v>0</v>
      </c>
      <c r="T244" s="4"/>
      <c r="U244" s="37">
        <v>16</v>
      </c>
      <c r="V244" s="2"/>
      <c r="W244" s="42"/>
      <c r="X244" s="2"/>
      <c r="Y244" s="38"/>
      <c r="Z244" s="38"/>
      <c r="AA244" s="38"/>
      <c r="AB244" s="38"/>
      <c r="AC244" s="38"/>
      <c r="AD244" s="2"/>
      <c r="AE244" s="2"/>
      <c r="AF244" s="2"/>
      <c r="AG244" s="2">
        <f>IF(G244="Labor Hours",SUM(U244:AF244),0)</f>
        <v>16</v>
      </c>
      <c r="AH244" s="51">
        <f t="shared" si="307"/>
        <v>0.10666666666666666</v>
      </c>
      <c r="AI244" s="53">
        <f>IF($G244="Labor Hours",U244*$K244*(1+$M244)*$EQ244,U244)</f>
        <v>1879.5600000000002</v>
      </c>
      <c r="AJ244" s="53">
        <f>IF($G244="Labor Hours",V244*$K244*(1+$M244)*$EQ244,V244)</f>
        <v>0</v>
      </c>
      <c r="AK244" s="53">
        <f>IF($G244="Labor Hours",W244*$K244*(1+$M244)*$EQ244,W244)</f>
        <v>0</v>
      </c>
      <c r="AL244" s="53">
        <f>IF($G244="Labor Hours",X244*$K244*(1+$M244)*$EQ244,X244)</f>
        <v>0</v>
      </c>
      <c r="AM244" s="53">
        <f>IF($G244="Labor Hours",Y244*$K244*(1+$M244)*$EQ244,Y244)</f>
        <v>0</v>
      </c>
      <c r="AN244" s="53">
        <f>IF($G244="Labor Hours",Z244*$K244*(1+$M244)*$EQ244,Z244)</f>
        <v>0</v>
      </c>
      <c r="AO244" s="53">
        <f>IF($G244="Labor Hours",AA244*$K244*(1+$M244)*$EQ244,AA244)</f>
        <v>0</v>
      </c>
      <c r="AP244" s="53">
        <f>IF($G244="Labor Hours",AB244*$K244*(1+$M244)*$EQ244,AB244)</f>
        <v>0</v>
      </c>
      <c r="AQ244" s="53">
        <f>IF($G244="Labor Hours",AC244*$K244*(1+$M244)*$EQ244,AC244)</f>
        <v>0</v>
      </c>
      <c r="AR244" s="53">
        <f>IF($G244="Labor Hours",AD244*$K244*(1+$M244)*$EQ244,AD244)</f>
        <v>0</v>
      </c>
      <c r="AS244" s="53">
        <f>IF($G244="Labor Hours",AE244*$K244*(1+$M244)*$EQ244,AE244)</f>
        <v>0</v>
      </c>
      <c r="AT244" s="53">
        <f>IF($G244="Labor Hours",AF244*$K244*(1+$M244)*$EQ244,AF244)</f>
        <v>0</v>
      </c>
      <c r="AU244" s="10">
        <f t="shared" si="308"/>
        <v>1879.5600000000002</v>
      </c>
      <c r="AV244" s="54">
        <f>IF(G244="CapEx",0,AU244*N244)</f>
        <v>0</v>
      </c>
      <c r="AW244" s="10">
        <f t="shared" si="309"/>
        <v>1879.5600000000002</v>
      </c>
      <c r="AX244" s="53" cm="1">
        <f t="array" aca="1" ref="AX244" ca="1">AU244*CELL("contents",$Q244)</f>
        <v>375.91200000000003</v>
      </c>
      <c r="AY244" s="53" cm="1">
        <f t="array" aca="1" ref="AY244" ca="1">AV244*CELL("contents",$Q244)</f>
        <v>0</v>
      </c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>
        <f t="shared" si="310"/>
        <v>0</v>
      </c>
      <c r="BM244" s="51">
        <f t="shared" si="311"/>
        <v>0</v>
      </c>
      <c r="BN244" s="53">
        <f>IF($G244="Labor Hours",AZ244*$K244*(1+$M244)*$ER244,AZ244)</f>
        <v>0</v>
      </c>
      <c r="BO244" s="53">
        <f>IF($G244="Labor Hours",BA244*$K244*(1+$M244)*$ER244,BA244)</f>
        <v>0</v>
      </c>
      <c r="BP244" s="53">
        <f>IF($G244="Labor Hours",BB244*$K244*(1+$M244)*$ER244,BB244)</f>
        <v>0</v>
      </c>
      <c r="BQ244" s="53">
        <f>IF($G244="Labor Hours",BC244*$K244*(1+$M244)*$ER244,BC244)</f>
        <v>0</v>
      </c>
      <c r="BR244" s="53">
        <f>IF($G244="Labor Hours",BD244*$K244*(1+$M244)*$ER244,BD244)</f>
        <v>0</v>
      </c>
      <c r="BS244" s="53">
        <f>IF($G244="Labor Hours",BE244*$K244*(1+$M244)*$ER244,BE244)</f>
        <v>0</v>
      </c>
      <c r="BT244" s="53">
        <f>IF($G244="Labor Hours",BF244*$K244*(1+$M244)*$ER244,BF244)</f>
        <v>0</v>
      </c>
      <c r="BU244" s="53">
        <f>IF($G244="Labor Hours",BG244*$K244*(1+$M244)*$ER244,BG244)</f>
        <v>0</v>
      </c>
      <c r="BV244" s="53">
        <f>IF($G244="Labor Hours",BH244*$K244*(1+$M244)*$ER244,BH244)</f>
        <v>0</v>
      </c>
      <c r="BW244" s="53">
        <f>IF($G244="Labor Hours",BI244*$K244*(1+$M244)*$ER244,BI244)</f>
        <v>0</v>
      </c>
      <c r="BX244" s="53">
        <f>IF($G244="Labor Hours",BJ244*$K244*(1+$M244)*$ER244,BJ244)</f>
        <v>0</v>
      </c>
      <c r="BY244" s="53">
        <f>IF($G244="Labor Hours",BK244*$K244*(1+$M244)*$ER244,BK244)</f>
        <v>0</v>
      </c>
      <c r="BZ244" s="10">
        <f t="shared" si="312"/>
        <v>0</v>
      </c>
      <c r="CA244" s="54">
        <f t="shared" si="313"/>
        <v>0</v>
      </c>
      <c r="CB244" s="10">
        <f t="shared" si="314"/>
        <v>0</v>
      </c>
      <c r="CC244" s="53" cm="1">
        <f t="array" aca="1" ref="CC244" ca="1">BZ244*CELL("contents",$Q244)</f>
        <v>0</v>
      </c>
      <c r="CD244" s="53" cm="1">
        <f t="array" aca="1" ref="CD244" ca="1">CA244*CELL("contents",$Q244)</f>
        <v>0</v>
      </c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>
        <f t="shared" si="315"/>
        <v>0</v>
      </c>
      <c r="CR244" s="51">
        <f t="shared" si="316"/>
        <v>0</v>
      </c>
      <c r="CS244" s="53">
        <f>IF($G244="Labor Hours",CE244*$K244*(1+$M244)*$ES244,CE244)</f>
        <v>0</v>
      </c>
      <c r="CT244" s="53">
        <f>IF($G244="Labor Hours",CF244*$K244*(1+$M244)*$ES244,CF244)</f>
        <v>0</v>
      </c>
      <c r="CU244" s="53">
        <f>IF($G244="Labor Hours",CG244*$K244*(1+$M244)*$ES244,CG244)</f>
        <v>0</v>
      </c>
      <c r="CV244" s="53">
        <f>IF($G244="Labor Hours",CH244*$K244*(1+$M244)*$ES244,CH244)</f>
        <v>0</v>
      </c>
      <c r="CW244" s="53">
        <f>IF($G244="Labor Hours",CI244*$K244*(1+$M244)*$ES244,CI244)</f>
        <v>0</v>
      </c>
      <c r="CX244" s="53">
        <f>IF($G244="Labor Hours",CJ244*$K244*(1+$M244)*$ES244,CJ244)</f>
        <v>0</v>
      </c>
      <c r="CY244" s="53">
        <f>IF($G244="Labor Hours",CK244*$K244*(1+$M244)*$ES244,CK244)</f>
        <v>0</v>
      </c>
      <c r="CZ244" s="53">
        <f>IF($G244="Labor Hours",CL244*$K244*(1+$M244)*$ES244,CL244)</f>
        <v>0</v>
      </c>
      <c r="DA244" s="53">
        <f>IF($G244="Labor Hours",CM244*$K244*(1+$M244)*$ES244,CM244)</f>
        <v>0</v>
      </c>
      <c r="DB244" s="53">
        <f>IF($G244="Labor Hours",CN244*$K244*(1+$M244)*$ES244,CN244)</f>
        <v>0</v>
      </c>
      <c r="DC244" s="53">
        <f>IF($G244="Labor Hours",CO244*$K244*(1+$M244)*$ES244,CO244)</f>
        <v>0</v>
      </c>
      <c r="DD244" s="53">
        <f>IF($G244="Labor Hours",CP244*$K244*(1+$M244)*$ES244,CP244)</f>
        <v>0</v>
      </c>
      <c r="DE244" s="10">
        <f t="shared" si="317"/>
        <v>0</v>
      </c>
      <c r="DF244" s="54">
        <f t="shared" si="318"/>
        <v>0</v>
      </c>
      <c r="DG244" s="10">
        <f t="shared" si="319"/>
        <v>0</v>
      </c>
      <c r="DH244" s="53" cm="1">
        <f t="array" aca="1" ref="DH244" ca="1">DE244*CELL("contents",$Q244)</f>
        <v>0</v>
      </c>
      <c r="DI244" s="53" cm="1">
        <f t="array" aca="1" ref="DI244" ca="1">DF244*CELL("contents",$Q244)</f>
        <v>0</v>
      </c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>
        <f t="shared" si="320"/>
        <v>0</v>
      </c>
      <c r="DW244" s="51">
        <f t="shared" si="321"/>
        <v>0</v>
      </c>
      <c r="DX244" s="53">
        <f>IF($G244="Labor Hours",DJ244*$K244*(1+$M244)*$ET244,DJ244)</f>
        <v>0</v>
      </c>
      <c r="DY244" s="53">
        <f>IF($G244="Labor Hours",DK244*$K244*(1+$M244)*$ET244,DK244)</f>
        <v>0</v>
      </c>
      <c r="DZ244" s="53">
        <f>IF($G244="Labor Hours",DL244*$K244*(1+$M244)*$ET244,DL244)</f>
        <v>0</v>
      </c>
      <c r="EA244" s="53">
        <f>IF($G244="Labor Hours",DM244*$K244*(1+$M244)*$ET244,DM244)</f>
        <v>0</v>
      </c>
      <c r="EB244" s="53">
        <f>IF($G244="Labor Hours",DN244*$K244*(1+$M244)*$ET244,DN244)</f>
        <v>0</v>
      </c>
      <c r="EC244" s="53">
        <f>IF($G244="Labor Hours",DO244*$K244*(1+$M244)*$ET244,DO244)</f>
        <v>0</v>
      </c>
      <c r="ED244" s="53">
        <f>IF($G244="Labor Hours",DP244*$K244*(1+$M244)*$ET244,DP244)</f>
        <v>0</v>
      </c>
      <c r="EE244" s="53">
        <f>IF($G244="Labor Hours",DQ244*$K244*(1+$M244)*$ET244,DQ244)</f>
        <v>0</v>
      </c>
      <c r="EF244" s="53">
        <f>IF($G244="Labor Hours",DR244*$K244*(1+$M244)*$ET244,DR244)</f>
        <v>0</v>
      </c>
      <c r="EG244" s="53">
        <f>IF($G244="Labor Hours",DS244*$K244*(1+$M244)*$ET244,DS244)</f>
        <v>0</v>
      </c>
      <c r="EH244" s="53">
        <f>IF($G244="Labor Hours",DT244*$K244*(1+$M244)*$ET244,DT244)</f>
        <v>0</v>
      </c>
      <c r="EI244" s="53">
        <f>IF($G244="Labor Hours",DU244*$K244*(1+$M244)*$ET244,DU244)</f>
        <v>0</v>
      </c>
      <c r="EJ244" s="10">
        <f t="shared" si="322"/>
        <v>0</v>
      </c>
      <c r="EK244" s="54">
        <f t="shared" si="323"/>
        <v>0</v>
      </c>
      <c r="EL244" s="10">
        <f t="shared" si="324"/>
        <v>0</v>
      </c>
      <c r="EM244" s="53" cm="1">
        <f t="array" aca="1" ref="EM244" ca="1">EJ244*CELL("contents",$Q244)</f>
        <v>0</v>
      </c>
      <c r="EN244" s="53" cm="1">
        <f t="array" aca="1" ref="EN244" ca="1">EK244*CELL("contents",$Q244)</f>
        <v>0</v>
      </c>
      <c r="EO244" s="11">
        <f t="shared" si="325"/>
        <v>1879.5600000000002</v>
      </c>
      <c r="EP244" s="2">
        <v>1</v>
      </c>
      <c r="EQ244" s="2">
        <f t="shared" ref="EQ244:ET244" si="363">EP244*1.0215</f>
        <v>1.0215000000000001</v>
      </c>
      <c r="ER244" s="2">
        <f t="shared" si="363"/>
        <v>1.0434622500000001</v>
      </c>
      <c r="ES244" s="2">
        <f t="shared" si="363"/>
        <v>1.0658966883750003</v>
      </c>
      <c r="ET244" s="2">
        <f t="shared" si="363"/>
        <v>1.0888134671750629</v>
      </c>
      <c r="EU244" s="53">
        <f>IF($G244="Labor Hours",$K244*$AG244*EQ244,0)</f>
        <v>1879.5600000000002</v>
      </c>
      <c r="EV244" s="53">
        <f t="shared" si="327"/>
        <v>0</v>
      </c>
      <c r="EW244" s="69">
        <f>IF($G244="Labor Hours",$K244*$CQ244*ES244,0)</f>
        <v>0</v>
      </c>
      <c r="EX244" s="69">
        <f>IF($G244="Labor Hours",$K244*$DV244*ET244,0)</f>
        <v>0</v>
      </c>
      <c r="EY244" s="9">
        <f t="shared" si="329"/>
        <v>0</v>
      </c>
      <c r="EZ244" s="9">
        <f t="shared" si="304"/>
        <v>0</v>
      </c>
      <c r="FA244" s="9">
        <f t="shared" si="305"/>
        <v>0</v>
      </c>
      <c r="FB244" s="9">
        <f t="shared" si="306"/>
        <v>0</v>
      </c>
      <c r="FC244" t="s">
        <v>1541</v>
      </c>
    </row>
    <row r="245" spans="1:159" ht="25.5" x14ac:dyDescent="0.25">
      <c r="A245" s="2">
        <v>1.2</v>
      </c>
      <c r="B245" s="3" t="s">
        <v>663</v>
      </c>
      <c r="C245" s="4" t="s">
        <v>157</v>
      </c>
      <c r="D245" s="2" t="s">
        <v>664</v>
      </c>
      <c r="E245" s="21" t="s">
        <v>665</v>
      </c>
      <c r="F245" s="2"/>
      <c r="G245" s="4" t="s">
        <v>347</v>
      </c>
      <c r="H245" s="6" t="s">
        <v>347</v>
      </c>
      <c r="I245" s="4"/>
      <c r="J245" s="4" t="s">
        <v>268</v>
      </c>
      <c r="K245" s="75"/>
      <c r="L245" s="80">
        <v>1</v>
      </c>
      <c r="M245" s="56">
        <v>0</v>
      </c>
      <c r="N245" s="86">
        <v>0.53</v>
      </c>
      <c r="O245" s="6" t="s">
        <v>155</v>
      </c>
      <c r="P245" s="2" t="s">
        <v>173</v>
      </c>
      <c r="Q245" s="216">
        <f>VLOOKUP(P245,Contingencies!$A$2:$D$7,4,FALSE)</f>
        <v>0.125</v>
      </c>
      <c r="R245" s="53">
        <f t="shared" si="287"/>
        <v>115.625</v>
      </c>
      <c r="S245" s="67">
        <f t="shared" si="289"/>
        <v>0</v>
      </c>
      <c r="T245" s="4"/>
      <c r="U245" s="37">
        <v>925</v>
      </c>
      <c r="V245" s="2"/>
      <c r="W245" s="42"/>
      <c r="X245" s="2"/>
      <c r="Y245" s="38"/>
      <c r="Z245" s="38"/>
      <c r="AA245" s="38"/>
      <c r="AB245" s="38"/>
      <c r="AC245" s="38"/>
      <c r="AD245" s="2"/>
      <c r="AE245" s="2"/>
      <c r="AF245" s="2"/>
      <c r="AG245" s="2">
        <f>IF(G245="Labor Hours",SUM(U245:AF245),0)</f>
        <v>0</v>
      </c>
      <c r="AH245" s="51">
        <f t="shared" si="307"/>
        <v>0</v>
      </c>
      <c r="AI245" s="53">
        <f>IF($G245="Labor Hours",U245*$K245*(1+$M245)*$EQ245,U245)</f>
        <v>925</v>
      </c>
      <c r="AJ245" s="53">
        <f>IF($G245="Labor Hours",V245*$K245*(1+$M245)*$EQ245,V245)</f>
        <v>0</v>
      </c>
      <c r="AK245" s="53">
        <f>IF($G245="Labor Hours",W245*$K245*(1+$M245)*$EQ245,W245)</f>
        <v>0</v>
      </c>
      <c r="AL245" s="53">
        <f>IF($G245="Labor Hours",X245*$K245*(1+$M245)*$EQ245,X245)</f>
        <v>0</v>
      </c>
      <c r="AM245" s="53">
        <f>IF($G245="Labor Hours",Y245*$K245*(1+$M245)*$EQ245,Y245)</f>
        <v>0</v>
      </c>
      <c r="AN245" s="53">
        <f>IF($G245="Labor Hours",Z245*$K245*(1+$M245)*$EQ245,Z245)</f>
        <v>0</v>
      </c>
      <c r="AO245" s="53">
        <f>IF($G245="Labor Hours",AA245*$K245*(1+$M245)*$EQ245,AA245)</f>
        <v>0</v>
      </c>
      <c r="AP245" s="53">
        <f>IF($G245="Labor Hours",AB245*$K245*(1+$M245)*$EQ245,AB245)</f>
        <v>0</v>
      </c>
      <c r="AQ245" s="53">
        <f>IF($G245="Labor Hours",AC245*$K245*(1+$M245)*$EQ245,AC245)</f>
        <v>0</v>
      </c>
      <c r="AR245" s="53">
        <f>IF($G245="Labor Hours",AD245*$K245*(1+$M245)*$EQ245,AD245)</f>
        <v>0</v>
      </c>
      <c r="AS245" s="53">
        <f>IF($G245="Labor Hours",AE245*$K245*(1+$M245)*$EQ245,AE245)</f>
        <v>0</v>
      </c>
      <c r="AT245" s="53">
        <f>IF($G245="Labor Hours",AF245*$K245*(1+$M245)*$EQ245,AF245)</f>
        <v>0</v>
      </c>
      <c r="AU245" s="10">
        <f t="shared" si="308"/>
        <v>925</v>
      </c>
      <c r="AV245" s="54">
        <f>IF(G245="CapEx",0,AU245*N245)</f>
        <v>0</v>
      </c>
      <c r="AW245" s="10">
        <f t="shared" si="309"/>
        <v>925</v>
      </c>
      <c r="AX245" s="53" cm="1">
        <f t="array" aca="1" ref="AX245" ca="1">AU245*CELL("contents",$Q245)</f>
        <v>115.625</v>
      </c>
      <c r="AY245" s="53" cm="1">
        <f t="array" aca="1" ref="AY245" ca="1">AV245*CELL("contents",$Q245)</f>
        <v>0</v>
      </c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>
        <f t="shared" si="310"/>
        <v>0</v>
      </c>
      <c r="BM245" s="51">
        <f t="shared" si="311"/>
        <v>0</v>
      </c>
      <c r="BN245" s="53">
        <f>IF($G245="Labor Hours",AZ245*$K245*(1+$M245)*$ER245,AZ245)</f>
        <v>0</v>
      </c>
      <c r="BO245" s="53">
        <f>IF($G245="Labor Hours",BA245*$K245*(1+$M245)*$ER245,BA245)</f>
        <v>0</v>
      </c>
      <c r="BP245" s="53">
        <f>IF($G245="Labor Hours",BB245*$K245*(1+$M245)*$ER245,BB245)</f>
        <v>0</v>
      </c>
      <c r="BQ245" s="53">
        <f>IF($G245="Labor Hours",BC245*$K245*(1+$M245)*$ER245,BC245)</f>
        <v>0</v>
      </c>
      <c r="BR245" s="53">
        <f>IF($G245="Labor Hours",BD245*$K245*(1+$M245)*$ER245,BD245)</f>
        <v>0</v>
      </c>
      <c r="BS245" s="53">
        <f>IF($G245="Labor Hours",BE245*$K245*(1+$M245)*$ER245,BE245)</f>
        <v>0</v>
      </c>
      <c r="BT245" s="53">
        <f>IF($G245="Labor Hours",BF245*$K245*(1+$M245)*$ER245,BF245)</f>
        <v>0</v>
      </c>
      <c r="BU245" s="53">
        <f>IF($G245="Labor Hours",BG245*$K245*(1+$M245)*$ER245,BG245)</f>
        <v>0</v>
      </c>
      <c r="BV245" s="53">
        <f>IF($G245="Labor Hours",BH245*$K245*(1+$M245)*$ER245,BH245)</f>
        <v>0</v>
      </c>
      <c r="BW245" s="53">
        <f>IF($G245="Labor Hours",BI245*$K245*(1+$M245)*$ER245,BI245)</f>
        <v>0</v>
      </c>
      <c r="BX245" s="53">
        <f>IF($G245="Labor Hours",BJ245*$K245*(1+$M245)*$ER245,BJ245)</f>
        <v>0</v>
      </c>
      <c r="BY245" s="53">
        <f>IF($G245="Labor Hours",BK245*$K245*(1+$M245)*$ER245,BK245)</f>
        <v>0</v>
      </c>
      <c r="BZ245" s="10">
        <f t="shared" si="312"/>
        <v>0</v>
      </c>
      <c r="CA245" s="54">
        <f t="shared" si="313"/>
        <v>0</v>
      </c>
      <c r="CB245" s="10">
        <f t="shared" si="314"/>
        <v>0</v>
      </c>
      <c r="CC245" s="53" cm="1">
        <f t="array" aca="1" ref="CC245" ca="1">BZ245*CELL("contents",$Q245)</f>
        <v>0</v>
      </c>
      <c r="CD245" s="53" cm="1">
        <f t="array" aca="1" ref="CD245" ca="1">CA245*CELL("contents",$Q245)</f>
        <v>0</v>
      </c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>
        <f t="shared" si="315"/>
        <v>0</v>
      </c>
      <c r="CR245" s="51">
        <f t="shared" si="316"/>
        <v>0</v>
      </c>
      <c r="CS245" s="53">
        <f>IF($G245="Labor Hours",CE245*$K245*(1+$M245)*$ES245,CE245)</f>
        <v>0</v>
      </c>
      <c r="CT245" s="53">
        <f>IF($G245="Labor Hours",CF245*$K245*(1+$M245)*$ES245,CF245)</f>
        <v>0</v>
      </c>
      <c r="CU245" s="53">
        <f>IF($G245="Labor Hours",CG245*$K245*(1+$M245)*$ES245,CG245)</f>
        <v>0</v>
      </c>
      <c r="CV245" s="53">
        <f>IF($G245="Labor Hours",CH245*$K245*(1+$M245)*$ES245,CH245)</f>
        <v>0</v>
      </c>
      <c r="CW245" s="53">
        <f>IF($G245="Labor Hours",CI245*$K245*(1+$M245)*$ES245,CI245)</f>
        <v>0</v>
      </c>
      <c r="CX245" s="53">
        <f>IF($G245="Labor Hours",CJ245*$K245*(1+$M245)*$ES245,CJ245)</f>
        <v>0</v>
      </c>
      <c r="CY245" s="53">
        <f>IF($G245="Labor Hours",CK245*$K245*(1+$M245)*$ES245,CK245)</f>
        <v>0</v>
      </c>
      <c r="CZ245" s="53">
        <f>IF($G245="Labor Hours",CL245*$K245*(1+$M245)*$ES245,CL245)</f>
        <v>0</v>
      </c>
      <c r="DA245" s="53">
        <f>IF($G245="Labor Hours",CM245*$K245*(1+$M245)*$ES245,CM245)</f>
        <v>0</v>
      </c>
      <c r="DB245" s="53">
        <f>IF($G245="Labor Hours",CN245*$K245*(1+$M245)*$ES245,CN245)</f>
        <v>0</v>
      </c>
      <c r="DC245" s="53">
        <f>IF($G245="Labor Hours",CO245*$K245*(1+$M245)*$ES245,CO245)</f>
        <v>0</v>
      </c>
      <c r="DD245" s="53">
        <f>IF($G245="Labor Hours",CP245*$K245*(1+$M245)*$ES245,CP245)</f>
        <v>0</v>
      </c>
      <c r="DE245" s="10">
        <f t="shared" si="317"/>
        <v>0</v>
      </c>
      <c r="DF245" s="54">
        <f t="shared" si="318"/>
        <v>0</v>
      </c>
      <c r="DG245" s="10">
        <f t="shared" si="319"/>
        <v>0</v>
      </c>
      <c r="DH245" s="53" cm="1">
        <f t="array" aca="1" ref="DH245" ca="1">DE245*CELL("contents",$Q245)</f>
        <v>0</v>
      </c>
      <c r="DI245" s="53" cm="1">
        <f t="array" aca="1" ref="DI245" ca="1">DF245*CELL("contents",$Q245)</f>
        <v>0</v>
      </c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>
        <f t="shared" si="320"/>
        <v>0</v>
      </c>
      <c r="DW245" s="51">
        <f t="shared" si="321"/>
        <v>0</v>
      </c>
      <c r="DX245" s="53">
        <f>IF($G245="Labor Hours",DJ245*$K245*(1+$M245)*$ET245,DJ245)</f>
        <v>0</v>
      </c>
      <c r="DY245" s="53">
        <f>IF($G245="Labor Hours",DK245*$K245*(1+$M245)*$ET245,DK245)</f>
        <v>0</v>
      </c>
      <c r="DZ245" s="53">
        <f>IF($G245="Labor Hours",DL245*$K245*(1+$M245)*$ET245,DL245)</f>
        <v>0</v>
      </c>
      <c r="EA245" s="53">
        <f>IF($G245="Labor Hours",DM245*$K245*(1+$M245)*$ET245,DM245)</f>
        <v>0</v>
      </c>
      <c r="EB245" s="53">
        <f>IF($G245="Labor Hours",DN245*$K245*(1+$M245)*$ET245,DN245)</f>
        <v>0</v>
      </c>
      <c r="EC245" s="53">
        <f>IF($G245="Labor Hours",DO245*$K245*(1+$M245)*$ET245,DO245)</f>
        <v>0</v>
      </c>
      <c r="ED245" s="53">
        <f>IF($G245="Labor Hours",DP245*$K245*(1+$M245)*$ET245,DP245)</f>
        <v>0</v>
      </c>
      <c r="EE245" s="53">
        <f>IF($G245="Labor Hours",DQ245*$K245*(1+$M245)*$ET245,DQ245)</f>
        <v>0</v>
      </c>
      <c r="EF245" s="53">
        <f>IF($G245="Labor Hours",DR245*$K245*(1+$M245)*$ET245,DR245)</f>
        <v>0</v>
      </c>
      <c r="EG245" s="53">
        <f>IF($G245="Labor Hours",DS245*$K245*(1+$M245)*$ET245,DS245)</f>
        <v>0</v>
      </c>
      <c r="EH245" s="53">
        <f>IF($G245="Labor Hours",DT245*$K245*(1+$M245)*$ET245,DT245)</f>
        <v>0</v>
      </c>
      <c r="EI245" s="53">
        <f>IF($G245="Labor Hours",DU245*$K245*(1+$M245)*$ET245,DU245)</f>
        <v>0</v>
      </c>
      <c r="EJ245" s="10">
        <f t="shared" si="322"/>
        <v>0</v>
      </c>
      <c r="EK245" s="54">
        <f t="shared" si="323"/>
        <v>0</v>
      </c>
      <c r="EL245" s="10">
        <f t="shared" si="324"/>
        <v>0</v>
      </c>
      <c r="EM245" s="53" cm="1">
        <f t="array" aca="1" ref="EM245" ca="1">EJ245*CELL("contents",$Q245)</f>
        <v>0</v>
      </c>
      <c r="EN245" s="53" cm="1">
        <f t="array" aca="1" ref="EN245" ca="1">EK245*CELL("contents",$Q245)</f>
        <v>0</v>
      </c>
      <c r="EO245" s="11">
        <f t="shared" si="325"/>
        <v>925</v>
      </c>
      <c r="EP245" s="2">
        <v>1</v>
      </c>
      <c r="EQ245" s="2">
        <f t="shared" ref="EQ245:ET245" si="364">EP245*1.0215</f>
        <v>1.0215000000000001</v>
      </c>
      <c r="ER245" s="2">
        <f t="shared" si="364"/>
        <v>1.0434622500000001</v>
      </c>
      <c r="ES245" s="2">
        <f t="shared" si="364"/>
        <v>1.0658966883750003</v>
      </c>
      <c r="ET245" s="2">
        <f t="shared" si="364"/>
        <v>1.0888134671750629</v>
      </c>
      <c r="EU245" s="53">
        <f>IF($G245="Labor Hours",$K245*$AG245*EQ245,0)</f>
        <v>0</v>
      </c>
      <c r="EV245" s="53">
        <f t="shared" si="327"/>
        <v>0</v>
      </c>
      <c r="EW245" s="69">
        <f>IF($G245="Labor Hours",$K245*$CQ245*ES245,0)</f>
        <v>0</v>
      </c>
      <c r="EX245" s="69">
        <f>IF($G245="Labor Hours",$K245*$DV245*ET245,0)</f>
        <v>0</v>
      </c>
      <c r="EY245" s="9">
        <f t="shared" si="329"/>
        <v>0</v>
      </c>
      <c r="EZ245" s="9">
        <f t="shared" si="304"/>
        <v>0</v>
      </c>
      <c r="FA245" s="9">
        <f t="shared" si="305"/>
        <v>0</v>
      </c>
      <c r="FB245" s="9">
        <f t="shared" si="306"/>
        <v>0</v>
      </c>
      <c r="FC245" t="s">
        <v>1541</v>
      </c>
    </row>
    <row r="246" spans="1:159" ht="25.5" x14ac:dyDescent="0.25">
      <c r="A246" s="2">
        <v>1.2</v>
      </c>
      <c r="B246" s="3" t="s">
        <v>666</v>
      </c>
      <c r="C246" s="4" t="s">
        <v>157</v>
      </c>
      <c r="D246" s="2" t="s">
        <v>667</v>
      </c>
      <c r="E246" s="21" t="s">
        <v>668</v>
      </c>
      <c r="F246" s="2"/>
      <c r="G246" s="4" t="s">
        <v>151</v>
      </c>
      <c r="H246" s="6" t="s">
        <v>163</v>
      </c>
      <c r="I246" s="4" t="s">
        <v>167</v>
      </c>
      <c r="J246" s="7" t="s">
        <v>154</v>
      </c>
      <c r="K246" s="75">
        <v>115</v>
      </c>
      <c r="L246" s="81">
        <v>115</v>
      </c>
      <c r="M246" s="57">
        <v>0</v>
      </c>
      <c r="N246" s="86">
        <v>0</v>
      </c>
      <c r="O246" s="6" t="s">
        <v>155</v>
      </c>
      <c r="P246" s="2" t="s">
        <v>352</v>
      </c>
      <c r="Q246" s="216">
        <f>VLOOKUP(P246,Contingencies!$A$2:$D$7,4,FALSE)</f>
        <v>0.2</v>
      </c>
      <c r="R246" s="53">
        <f t="shared" si="287"/>
        <v>3383.2080000000005</v>
      </c>
      <c r="S246" s="67">
        <f t="shared" si="289"/>
        <v>0</v>
      </c>
      <c r="T246" s="4"/>
      <c r="U246" s="4">
        <v>44</v>
      </c>
      <c r="V246" s="4">
        <v>100</v>
      </c>
      <c r="W246" s="42"/>
      <c r="X246" s="38"/>
      <c r="Y246" s="38"/>
      <c r="Z246" s="38"/>
      <c r="AA246" s="38"/>
      <c r="AB246" s="38"/>
      <c r="AC246" s="38"/>
      <c r="AD246" s="2"/>
      <c r="AE246" s="2"/>
      <c r="AF246" s="2"/>
      <c r="AG246" s="2">
        <f>IF(G246="Labor Hours",SUM(U246:AF246),0)</f>
        <v>144</v>
      </c>
      <c r="AH246" s="51">
        <f t="shared" si="307"/>
        <v>0.96</v>
      </c>
      <c r="AI246" s="53">
        <f>IF($G246="Labor Hours",U246*$K246*(1+$M246)*$EQ246,U246)</f>
        <v>5168.79</v>
      </c>
      <c r="AJ246" s="53">
        <f>IF($G246="Labor Hours",V246*$K246*(1+$M246)*$EQ246,V246)</f>
        <v>11747.25</v>
      </c>
      <c r="AK246" s="53">
        <f>IF($G246="Labor Hours",W246*$K246*(1+$M246)*$EQ246,W246)</f>
        <v>0</v>
      </c>
      <c r="AL246" s="53">
        <f>IF($G246="Labor Hours",X246*$K246*(1+$M246)*$EQ246,X246)</f>
        <v>0</v>
      </c>
      <c r="AM246" s="53">
        <f>IF($G246="Labor Hours",Y246*$K246*(1+$M246)*$EQ246,Y246)</f>
        <v>0</v>
      </c>
      <c r="AN246" s="53">
        <f>IF($G246="Labor Hours",Z246*$K246*(1+$M246)*$EQ246,Z246)</f>
        <v>0</v>
      </c>
      <c r="AO246" s="53">
        <f>IF($G246="Labor Hours",AA246*$K246*(1+$M246)*$EQ246,AA246)</f>
        <v>0</v>
      </c>
      <c r="AP246" s="53">
        <f>IF($G246="Labor Hours",AB246*$K246*(1+$M246)*$EQ246,AB246)</f>
        <v>0</v>
      </c>
      <c r="AQ246" s="53">
        <f>IF($G246="Labor Hours",AC246*$K246*(1+$M246)*$EQ246,AC246)</f>
        <v>0</v>
      </c>
      <c r="AR246" s="53">
        <f>IF($G246="Labor Hours",AD246*$K246*(1+$M246)*$EQ246,AD246)</f>
        <v>0</v>
      </c>
      <c r="AS246" s="53">
        <f>IF($G246="Labor Hours",AE246*$K246*(1+$M246)*$EQ246,AE246)</f>
        <v>0</v>
      </c>
      <c r="AT246" s="53">
        <f>IF($G246="Labor Hours",AF246*$K246*(1+$M246)*$EQ246,AF246)</f>
        <v>0</v>
      </c>
      <c r="AU246" s="10">
        <f t="shared" si="308"/>
        <v>16916.04</v>
      </c>
      <c r="AV246" s="54">
        <f>IF(G246="CapEx",0,AU246*N246)</f>
        <v>0</v>
      </c>
      <c r="AW246" s="10">
        <f t="shared" si="309"/>
        <v>16916.04</v>
      </c>
      <c r="AX246" s="53" cm="1">
        <f t="array" aca="1" ref="AX246" ca="1">AU246*CELL("contents",$Q246)</f>
        <v>3383.2080000000005</v>
      </c>
      <c r="AY246" s="53" cm="1">
        <f t="array" aca="1" ref="AY246" ca="1">AV246*CELL("contents",$Q246)</f>
        <v>0</v>
      </c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>
        <f t="shared" si="310"/>
        <v>0</v>
      </c>
      <c r="BM246" s="51">
        <f t="shared" si="311"/>
        <v>0</v>
      </c>
      <c r="BN246" s="53">
        <f>IF($G246="Labor Hours",AZ246*$K246*(1+$M246)*$ER246,AZ246)</f>
        <v>0</v>
      </c>
      <c r="BO246" s="53">
        <f>IF($G246="Labor Hours",BA246*$K246*(1+$M246)*$ER246,BA246)</f>
        <v>0</v>
      </c>
      <c r="BP246" s="53">
        <f>IF($G246="Labor Hours",BB246*$K246*(1+$M246)*$ER246,BB246)</f>
        <v>0</v>
      </c>
      <c r="BQ246" s="53">
        <f>IF($G246="Labor Hours",BC246*$K246*(1+$M246)*$ER246,BC246)</f>
        <v>0</v>
      </c>
      <c r="BR246" s="53">
        <f>IF($G246="Labor Hours",BD246*$K246*(1+$M246)*$ER246,BD246)</f>
        <v>0</v>
      </c>
      <c r="BS246" s="53">
        <f>IF($G246="Labor Hours",BE246*$K246*(1+$M246)*$ER246,BE246)</f>
        <v>0</v>
      </c>
      <c r="BT246" s="53">
        <f>IF($G246="Labor Hours",BF246*$K246*(1+$M246)*$ER246,BF246)</f>
        <v>0</v>
      </c>
      <c r="BU246" s="53">
        <f>IF($G246="Labor Hours",BG246*$K246*(1+$M246)*$ER246,BG246)</f>
        <v>0</v>
      </c>
      <c r="BV246" s="53">
        <f>IF($G246="Labor Hours",BH246*$K246*(1+$M246)*$ER246,BH246)</f>
        <v>0</v>
      </c>
      <c r="BW246" s="53">
        <f>IF($G246="Labor Hours",BI246*$K246*(1+$M246)*$ER246,BI246)</f>
        <v>0</v>
      </c>
      <c r="BX246" s="53">
        <f>IF($G246="Labor Hours",BJ246*$K246*(1+$M246)*$ER246,BJ246)</f>
        <v>0</v>
      </c>
      <c r="BY246" s="53">
        <f>IF($G246="Labor Hours",BK246*$K246*(1+$M246)*$ER246,BK246)</f>
        <v>0</v>
      </c>
      <c r="BZ246" s="10">
        <f t="shared" si="312"/>
        <v>0</v>
      </c>
      <c r="CA246" s="54">
        <f t="shared" si="313"/>
        <v>0</v>
      </c>
      <c r="CB246" s="10">
        <f t="shared" si="314"/>
        <v>0</v>
      </c>
      <c r="CC246" s="53" cm="1">
        <f t="array" aca="1" ref="CC246" ca="1">BZ246*CELL("contents",$Q246)</f>
        <v>0</v>
      </c>
      <c r="CD246" s="53" cm="1">
        <f t="array" aca="1" ref="CD246" ca="1">CA246*CELL("contents",$Q246)</f>
        <v>0</v>
      </c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>
        <f t="shared" si="315"/>
        <v>0</v>
      </c>
      <c r="CR246" s="51">
        <f t="shared" si="316"/>
        <v>0</v>
      </c>
      <c r="CS246" s="53">
        <f>IF($G246="Labor Hours",CE246*$K246*(1+$M246)*$ES246,CE246)</f>
        <v>0</v>
      </c>
      <c r="CT246" s="53">
        <f>IF($G246="Labor Hours",CF246*$K246*(1+$M246)*$ES246,CF246)</f>
        <v>0</v>
      </c>
      <c r="CU246" s="53">
        <f>IF($G246="Labor Hours",CG246*$K246*(1+$M246)*$ES246,CG246)</f>
        <v>0</v>
      </c>
      <c r="CV246" s="53">
        <f>IF($G246="Labor Hours",CH246*$K246*(1+$M246)*$ES246,CH246)</f>
        <v>0</v>
      </c>
      <c r="CW246" s="53">
        <f>IF($G246="Labor Hours",CI246*$K246*(1+$M246)*$ES246,CI246)</f>
        <v>0</v>
      </c>
      <c r="CX246" s="53">
        <f>IF($G246="Labor Hours",CJ246*$K246*(1+$M246)*$ES246,CJ246)</f>
        <v>0</v>
      </c>
      <c r="CY246" s="53">
        <f>IF($G246="Labor Hours",CK246*$K246*(1+$M246)*$ES246,CK246)</f>
        <v>0</v>
      </c>
      <c r="CZ246" s="53">
        <f>IF($G246="Labor Hours",CL246*$K246*(1+$M246)*$ES246,CL246)</f>
        <v>0</v>
      </c>
      <c r="DA246" s="53">
        <f>IF($G246="Labor Hours",CM246*$K246*(1+$M246)*$ES246,CM246)</f>
        <v>0</v>
      </c>
      <c r="DB246" s="53">
        <f>IF($G246="Labor Hours",CN246*$K246*(1+$M246)*$ES246,CN246)</f>
        <v>0</v>
      </c>
      <c r="DC246" s="53">
        <f>IF($G246="Labor Hours",CO246*$K246*(1+$M246)*$ES246,CO246)</f>
        <v>0</v>
      </c>
      <c r="DD246" s="53">
        <f>IF($G246="Labor Hours",CP246*$K246*(1+$M246)*$ES246,CP246)</f>
        <v>0</v>
      </c>
      <c r="DE246" s="10">
        <f t="shared" si="317"/>
        <v>0</v>
      </c>
      <c r="DF246" s="54">
        <f t="shared" si="318"/>
        <v>0</v>
      </c>
      <c r="DG246" s="10">
        <f t="shared" si="319"/>
        <v>0</v>
      </c>
      <c r="DH246" s="53" cm="1">
        <f t="array" aca="1" ref="DH246" ca="1">DE246*CELL("contents",$Q246)</f>
        <v>0</v>
      </c>
      <c r="DI246" s="53" cm="1">
        <f t="array" aca="1" ref="DI246" ca="1">DF246*CELL("contents",$Q246)</f>
        <v>0</v>
      </c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>
        <f t="shared" si="320"/>
        <v>0</v>
      </c>
      <c r="DW246" s="51">
        <f t="shared" si="321"/>
        <v>0</v>
      </c>
      <c r="DX246" s="53">
        <f>IF($G246="Labor Hours",DJ246*$K246*(1+$M246)*$ET246,DJ246)</f>
        <v>0</v>
      </c>
      <c r="DY246" s="53">
        <f>IF($G246="Labor Hours",DK246*$K246*(1+$M246)*$ET246,DK246)</f>
        <v>0</v>
      </c>
      <c r="DZ246" s="53">
        <f>IF($G246="Labor Hours",DL246*$K246*(1+$M246)*$ET246,DL246)</f>
        <v>0</v>
      </c>
      <c r="EA246" s="53">
        <f>IF($G246="Labor Hours",DM246*$K246*(1+$M246)*$ET246,DM246)</f>
        <v>0</v>
      </c>
      <c r="EB246" s="53">
        <f>IF($G246="Labor Hours",DN246*$K246*(1+$M246)*$ET246,DN246)</f>
        <v>0</v>
      </c>
      <c r="EC246" s="53">
        <f>IF($G246="Labor Hours",DO246*$K246*(1+$M246)*$ET246,DO246)</f>
        <v>0</v>
      </c>
      <c r="ED246" s="53">
        <f>IF($G246="Labor Hours",DP246*$K246*(1+$M246)*$ET246,DP246)</f>
        <v>0</v>
      </c>
      <c r="EE246" s="53">
        <f>IF($G246="Labor Hours",DQ246*$K246*(1+$M246)*$ET246,DQ246)</f>
        <v>0</v>
      </c>
      <c r="EF246" s="53">
        <f>IF($G246="Labor Hours",DR246*$K246*(1+$M246)*$ET246,DR246)</f>
        <v>0</v>
      </c>
      <c r="EG246" s="53">
        <f>IF($G246="Labor Hours",DS246*$K246*(1+$M246)*$ET246,DS246)</f>
        <v>0</v>
      </c>
      <c r="EH246" s="53">
        <f>IF($G246="Labor Hours",DT246*$K246*(1+$M246)*$ET246,DT246)</f>
        <v>0</v>
      </c>
      <c r="EI246" s="53">
        <f>IF($G246="Labor Hours",DU246*$K246*(1+$M246)*$ET246,DU246)</f>
        <v>0</v>
      </c>
      <c r="EJ246" s="10">
        <f t="shared" si="322"/>
        <v>0</v>
      </c>
      <c r="EK246" s="54">
        <f t="shared" si="323"/>
        <v>0</v>
      </c>
      <c r="EL246" s="10">
        <f t="shared" si="324"/>
        <v>0</v>
      </c>
      <c r="EM246" s="53" cm="1">
        <f t="array" aca="1" ref="EM246" ca="1">EJ246*CELL("contents",$Q246)</f>
        <v>0</v>
      </c>
      <c r="EN246" s="53" cm="1">
        <f t="array" aca="1" ref="EN246" ca="1">EK246*CELL("contents",$Q246)</f>
        <v>0</v>
      </c>
      <c r="EO246" s="11">
        <f t="shared" si="325"/>
        <v>16916.04</v>
      </c>
      <c r="EP246" s="2">
        <v>1</v>
      </c>
      <c r="EQ246" s="2">
        <f t="shared" ref="EQ246:ET246" si="365">EP246*1.0215</f>
        <v>1.0215000000000001</v>
      </c>
      <c r="ER246" s="2">
        <f t="shared" si="365"/>
        <v>1.0434622500000001</v>
      </c>
      <c r="ES246" s="2">
        <f t="shared" si="365"/>
        <v>1.0658966883750003</v>
      </c>
      <c r="ET246" s="2">
        <f t="shared" si="365"/>
        <v>1.0888134671750629</v>
      </c>
      <c r="EU246" s="53">
        <f>IF($G246="Labor Hours",$K246*$AG246*EQ246,0)</f>
        <v>16916.04</v>
      </c>
      <c r="EV246" s="53">
        <f t="shared" si="327"/>
        <v>0</v>
      </c>
      <c r="EW246" s="69">
        <f>IF($G246="Labor Hours",$K246*$CQ246*ES246,0)</f>
        <v>0</v>
      </c>
      <c r="EX246" s="69">
        <f>IF($G246="Labor Hours",$K246*$DV246*ET246,0)</f>
        <v>0</v>
      </c>
      <c r="EY246" s="9">
        <f t="shared" si="329"/>
        <v>0</v>
      </c>
      <c r="EZ246" s="9">
        <f t="shared" si="304"/>
        <v>0</v>
      </c>
      <c r="FA246" s="9">
        <f t="shared" si="305"/>
        <v>0</v>
      </c>
      <c r="FB246" s="9">
        <f t="shared" si="306"/>
        <v>0</v>
      </c>
      <c r="FC246" t="s">
        <v>1541</v>
      </c>
    </row>
    <row r="247" spans="1:159" ht="25.5" x14ac:dyDescent="0.25">
      <c r="A247" s="2">
        <v>1.2</v>
      </c>
      <c r="B247" s="3" t="s">
        <v>666</v>
      </c>
      <c r="C247" s="4" t="s">
        <v>157</v>
      </c>
      <c r="D247" s="2" t="s">
        <v>667</v>
      </c>
      <c r="E247" s="21" t="s">
        <v>668</v>
      </c>
      <c r="F247" s="2"/>
      <c r="G247" s="4" t="s">
        <v>151</v>
      </c>
      <c r="H247" s="6" t="s">
        <v>163</v>
      </c>
      <c r="I247" s="4" t="s">
        <v>269</v>
      </c>
      <c r="J247" s="7" t="s">
        <v>154</v>
      </c>
      <c r="K247" s="75">
        <v>77</v>
      </c>
      <c r="L247" s="81">
        <v>77</v>
      </c>
      <c r="M247" s="57">
        <v>0</v>
      </c>
      <c r="N247" s="86">
        <v>0</v>
      </c>
      <c r="O247" s="6" t="s">
        <v>155</v>
      </c>
      <c r="P247" s="2" t="s">
        <v>352</v>
      </c>
      <c r="Q247" s="216">
        <f>VLOOKUP(P247,Contingencies!$A$2:$D$7,4,FALSE)</f>
        <v>0.2</v>
      </c>
      <c r="R247" s="53">
        <f t="shared" si="287"/>
        <v>629.24400000000014</v>
      </c>
      <c r="S247" s="67">
        <f t="shared" si="289"/>
        <v>0</v>
      </c>
      <c r="T247" s="4"/>
      <c r="U247" s="4">
        <v>20</v>
      </c>
      <c r="V247" s="4">
        <v>20</v>
      </c>
      <c r="W247" s="42"/>
      <c r="X247" s="38"/>
      <c r="Y247" s="38"/>
      <c r="Z247" s="38"/>
      <c r="AA247" s="38"/>
      <c r="AB247" s="38"/>
      <c r="AC247" s="38"/>
      <c r="AD247" s="2"/>
      <c r="AE247" s="2"/>
      <c r="AF247" s="2"/>
      <c r="AG247" s="2">
        <f>IF(G247="Labor Hours",SUM(U247:AF247),0)</f>
        <v>40</v>
      </c>
      <c r="AH247" s="51">
        <f t="shared" si="307"/>
        <v>0.26666666666666666</v>
      </c>
      <c r="AI247" s="53">
        <f>IF($G247="Labor Hours",U247*$K247*(1+$M247)*$EQ247,U247)</f>
        <v>1573.1100000000001</v>
      </c>
      <c r="AJ247" s="53">
        <f>IF($G247="Labor Hours",V247*$K247*(1+$M247)*$EQ247,V247)</f>
        <v>1573.1100000000001</v>
      </c>
      <c r="AK247" s="53">
        <f>IF($G247="Labor Hours",W247*$K247*(1+$M247)*$EQ247,W247)</f>
        <v>0</v>
      </c>
      <c r="AL247" s="53">
        <f>IF($G247="Labor Hours",X247*$K247*(1+$M247)*$EQ247,X247)</f>
        <v>0</v>
      </c>
      <c r="AM247" s="53">
        <f>IF($G247="Labor Hours",Y247*$K247*(1+$M247)*$EQ247,Y247)</f>
        <v>0</v>
      </c>
      <c r="AN247" s="53">
        <f>IF($G247="Labor Hours",Z247*$K247*(1+$M247)*$EQ247,Z247)</f>
        <v>0</v>
      </c>
      <c r="AO247" s="53">
        <f>IF($G247="Labor Hours",AA247*$K247*(1+$M247)*$EQ247,AA247)</f>
        <v>0</v>
      </c>
      <c r="AP247" s="53">
        <f>IF($G247="Labor Hours",AB247*$K247*(1+$M247)*$EQ247,AB247)</f>
        <v>0</v>
      </c>
      <c r="AQ247" s="53">
        <f>IF($G247="Labor Hours",AC247*$K247*(1+$M247)*$EQ247,AC247)</f>
        <v>0</v>
      </c>
      <c r="AR247" s="53">
        <f>IF($G247="Labor Hours",AD247*$K247*(1+$M247)*$EQ247,AD247)</f>
        <v>0</v>
      </c>
      <c r="AS247" s="53">
        <f>IF($G247="Labor Hours",AE247*$K247*(1+$M247)*$EQ247,AE247)</f>
        <v>0</v>
      </c>
      <c r="AT247" s="53">
        <f>IF($G247="Labor Hours",AF247*$K247*(1+$M247)*$EQ247,AF247)</f>
        <v>0</v>
      </c>
      <c r="AU247" s="10">
        <f t="shared" si="308"/>
        <v>3146.2200000000003</v>
      </c>
      <c r="AV247" s="54">
        <f>IF(G247="CapEx",0,AU247*N247)</f>
        <v>0</v>
      </c>
      <c r="AW247" s="10">
        <f t="shared" si="309"/>
        <v>3146.2200000000003</v>
      </c>
      <c r="AX247" s="53" cm="1">
        <f t="array" aca="1" ref="AX247" ca="1">AU247*CELL("contents",$Q247)</f>
        <v>629.24400000000014</v>
      </c>
      <c r="AY247" s="53" cm="1">
        <f t="array" aca="1" ref="AY247" ca="1">AV247*CELL("contents",$Q247)</f>
        <v>0</v>
      </c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>
        <f t="shared" si="310"/>
        <v>0</v>
      </c>
      <c r="BM247" s="51">
        <f t="shared" si="311"/>
        <v>0</v>
      </c>
      <c r="BN247" s="53">
        <f>IF($G247="Labor Hours",AZ247*$K247*(1+$M247)*$ER247,AZ247)</f>
        <v>0</v>
      </c>
      <c r="BO247" s="53">
        <f>IF($G247="Labor Hours",BA247*$K247*(1+$M247)*$ER247,BA247)</f>
        <v>0</v>
      </c>
      <c r="BP247" s="53">
        <f>IF($G247="Labor Hours",BB247*$K247*(1+$M247)*$ER247,BB247)</f>
        <v>0</v>
      </c>
      <c r="BQ247" s="53">
        <f>IF($G247="Labor Hours",BC247*$K247*(1+$M247)*$ER247,BC247)</f>
        <v>0</v>
      </c>
      <c r="BR247" s="53">
        <f>IF($G247="Labor Hours",BD247*$K247*(1+$M247)*$ER247,BD247)</f>
        <v>0</v>
      </c>
      <c r="BS247" s="53">
        <f>IF($G247="Labor Hours",BE247*$K247*(1+$M247)*$ER247,BE247)</f>
        <v>0</v>
      </c>
      <c r="BT247" s="53">
        <f>IF($G247="Labor Hours",BF247*$K247*(1+$M247)*$ER247,BF247)</f>
        <v>0</v>
      </c>
      <c r="BU247" s="53">
        <f>IF($G247="Labor Hours",BG247*$K247*(1+$M247)*$ER247,BG247)</f>
        <v>0</v>
      </c>
      <c r="BV247" s="53">
        <f>IF($G247="Labor Hours",BH247*$K247*(1+$M247)*$ER247,BH247)</f>
        <v>0</v>
      </c>
      <c r="BW247" s="53">
        <f>IF($G247="Labor Hours",BI247*$K247*(1+$M247)*$ER247,BI247)</f>
        <v>0</v>
      </c>
      <c r="BX247" s="53">
        <f>IF($G247="Labor Hours",BJ247*$K247*(1+$M247)*$ER247,BJ247)</f>
        <v>0</v>
      </c>
      <c r="BY247" s="53">
        <f>IF($G247="Labor Hours",BK247*$K247*(1+$M247)*$ER247,BK247)</f>
        <v>0</v>
      </c>
      <c r="BZ247" s="10">
        <f t="shared" si="312"/>
        <v>0</v>
      </c>
      <c r="CA247" s="54">
        <f t="shared" si="313"/>
        <v>0</v>
      </c>
      <c r="CB247" s="10">
        <f t="shared" si="314"/>
        <v>0</v>
      </c>
      <c r="CC247" s="53" cm="1">
        <f t="array" aca="1" ref="CC247" ca="1">BZ247*CELL("contents",$Q247)</f>
        <v>0</v>
      </c>
      <c r="CD247" s="53" cm="1">
        <f t="array" aca="1" ref="CD247" ca="1">CA247*CELL("contents",$Q247)</f>
        <v>0</v>
      </c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>
        <f t="shared" si="315"/>
        <v>0</v>
      </c>
      <c r="CR247" s="51">
        <f t="shared" si="316"/>
        <v>0</v>
      </c>
      <c r="CS247" s="53">
        <f>IF($G247="Labor Hours",CE247*$K247*(1+$M247)*$ES247,CE247)</f>
        <v>0</v>
      </c>
      <c r="CT247" s="53">
        <f>IF($G247="Labor Hours",CF247*$K247*(1+$M247)*$ES247,CF247)</f>
        <v>0</v>
      </c>
      <c r="CU247" s="53">
        <f>IF($G247="Labor Hours",CG247*$K247*(1+$M247)*$ES247,CG247)</f>
        <v>0</v>
      </c>
      <c r="CV247" s="53">
        <f>IF($G247="Labor Hours",CH247*$K247*(1+$M247)*$ES247,CH247)</f>
        <v>0</v>
      </c>
      <c r="CW247" s="53">
        <f>IF($G247="Labor Hours",CI247*$K247*(1+$M247)*$ES247,CI247)</f>
        <v>0</v>
      </c>
      <c r="CX247" s="53">
        <f>IF($G247="Labor Hours",CJ247*$K247*(1+$M247)*$ES247,CJ247)</f>
        <v>0</v>
      </c>
      <c r="CY247" s="53">
        <f>IF($G247="Labor Hours",CK247*$K247*(1+$M247)*$ES247,CK247)</f>
        <v>0</v>
      </c>
      <c r="CZ247" s="53">
        <f>IF($G247="Labor Hours",CL247*$K247*(1+$M247)*$ES247,CL247)</f>
        <v>0</v>
      </c>
      <c r="DA247" s="53">
        <f>IF($G247="Labor Hours",CM247*$K247*(1+$M247)*$ES247,CM247)</f>
        <v>0</v>
      </c>
      <c r="DB247" s="53">
        <f>IF($G247="Labor Hours",CN247*$K247*(1+$M247)*$ES247,CN247)</f>
        <v>0</v>
      </c>
      <c r="DC247" s="53">
        <f>IF($G247="Labor Hours",CO247*$K247*(1+$M247)*$ES247,CO247)</f>
        <v>0</v>
      </c>
      <c r="DD247" s="53">
        <f>IF($G247="Labor Hours",CP247*$K247*(1+$M247)*$ES247,CP247)</f>
        <v>0</v>
      </c>
      <c r="DE247" s="10">
        <f t="shared" si="317"/>
        <v>0</v>
      </c>
      <c r="DF247" s="54">
        <f t="shared" si="318"/>
        <v>0</v>
      </c>
      <c r="DG247" s="10">
        <f t="shared" si="319"/>
        <v>0</v>
      </c>
      <c r="DH247" s="53" cm="1">
        <f t="array" aca="1" ref="DH247" ca="1">DE247*CELL("contents",$Q247)</f>
        <v>0</v>
      </c>
      <c r="DI247" s="53" cm="1">
        <f t="array" aca="1" ref="DI247" ca="1">DF247*CELL("contents",$Q247)</f>
        <v>0</v>
      </c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>
        <f t="shared" si="320"/>
        <v>0</v>
      </c>
      <c r="DW247" s="51">
        <f t="shared" si="321"/>
        <v>0</v>
      </c>
      <c r="DX247" s="53">
        <f>IF($G247="Labor Hours",DJ247*$K247*(1+$M247)*$ET247,DJ247)</f>
        <v>0</v>
      </c>
      <c r="DY247" s="53">
        <f>IF($G247="Labor Hours",DK247*$K247*(1+$M247)*$ET247,DK247)</f>
        <v>0</v>
      </c>
      <c r="DZ247" s="53">
        <f>IF($G247="Labor Hours",DL247*$K247*(1+$M247)*$ET247,DL247)</f>
        <v>0</v>
      </c>
      <c r="EA247" s="53">
        <f>IF($G247="Labor Hours",DM247*$K247*(1+$M247)*$ET247,DM247)</f>
        <v>0</v>
      </c>
      <c r="EB247" s="53">
        <f>IF($G247="Labor Hours",DN247*$K247*(1+$M247)*$ET247,DN247)</f>
        <v>0</v>
      </c>
      <c r="EC247" s="53">
        <f>IF($G247="Labor Hours",DO247*$K247*(1+$M247)*$ET247,DO247)</f>
        <v>0</v>
      </c>
      <c r="ED247" s="53">
        <f>IF($G247="Labor Hours",DP247*$K247*(1+$M247)*$ET247,DP247)</f>
        <v>0</v>
      </c>
      <c r="EE247" s="53">
        <f>IF($G247="Labor Hours",DQ247*$K247*(1+$M247)*$ET247,DQ247)</f>
        <v>0</v>
      </c>
      <c r="EF247" s="53">
        <f>IF($G247="Labor Hours",DR247*$K247*(1+$M247)*$ET247,DR247)</f>
        <v>0</v>
      </c>
      <c r="EG247" s="53">
        <f>IF($G247="Labor Hours",DS247*$K247*(1+$M247)*$ET247,DS247)</f>
        <v>0</v>
      </c>
      <c r="EH247" s="53">
        <f>IF($G247="Labor Hours",DT247*$K247*(1+$M247)*$ET247,DT247)</f>
        <v>0</v>
      </c>
      <c r="EI247" s="53">
        <f>IF($G247="Labor Hours",DU247*$K247*(1+$M247)*$ET247,DU247)</f>
        <v>0</v>
      </c>
      <c r="EJ247" s="10">
        <f t="shared" si="322"/>
        <v>0</v>
      </c>
      <c r="EK247" s="54">
        <f t="shared" si="323"/>
        <v>0</v>
      </c>
      <c r="EL247" s="10">
        <f t="shared" si="324"/>
        <v>0</v>
      </c>
      <c r="EM247" s="53" cm="1">
        <f t="array" aca="1" ref="EM247" ca="1">EJ247*CELL("contents",$Q247)</f>
        <v>0</v>
      </c>
      <c r="EN247" s="53" cm="1">
        <f t="array" aca="1" ref="EN247" ca="1">EK247*CELL("contents",$Q247)</f>
        <v>0</v>
      </c>
      <c r="EO247" s="11">
        <f t="shared" si="325"/>
        <v>3146.2200000000003</v>
      </c>
      <c r="EP247" s="2">
        <v>1</v>
      </c>
      <c r="EQ247" s="2">
        <f t="shared" ref="EQ247:ET247" si="366">EP247*1.0215</f>
        <v>1.0215000000000001</v>
      </c>
      <c r="ER247" s="2">
        <f t="shared" si="366"/>
        <v>1.0434622500000001</v>
      </c>
      <c r="ES247" s="2">
        <f t="shared" si="366"/>
        <v>1.0658966883750003</v>
      </c>
      <c r="ET247" s="2">
        <f t="shared" si="366"/>
        <v>1.0888134671750629</v>
      </c>
      <c r="EU247" s="53">
        <f>IF($G247="Labor Hours",$K247*$AG247*EQ247,0)</f>
        <v>3146.2200000000003</v>
      </c>
      <c r="EV247" s="53">
        <f t="shared" si="327"/>
        <v>0</v>
      </c>
      <c r="EW247" s="69">
        <f>IF($G247="Labor Hours",$K247*$CQ247*ES247,0)</f>
        <v>0</v>
      </c>
      <c r="EX247" s="69">
        <f>IF($G247="Labor Hours",$K247*$DV247*ET247,0)</f>
        <v>0</v>
      </c>
      <c r="EY247" s="9">
        <f t="shared" si="329"/>
        <v>0</v>
      </c>
      <c r="EZ247" s="9">
        <f t="shared" si="304"/>
        <v>0</v>
      </c>
      <c r="FA247" s="9">
        <f t="shared" si="305"/>
        <v>0</v>
      </c>
      <c r="FB247" s="9">
        <f t="shared" si="306"/>
        <v>0</v>
      </c>
      <c r="FC247" t="s">
        <v>1541</v>
      </c>
    </row>
    <row r="248" spans="1:159" ht="25.5" x14ac:dyDescent="0.25">
      <c r="A248" s="2">
        <v>1.2</v>
      </c>
      <c r="B248" s="3" t="s">
        <v>666</v>
      </c>
      <c r="C248" s="4" t="s">
        <v>157</v>
      </c>
      <c r="D248" s="2" t="s">
        <v>667</v>
      </c>
      <c r="E248" s="21" t="s">
        <v>668</v>
      </c>
      <c r="F248" s="2"/>
      <c r="G248" s="4" t="s">
        <v>347</v>
      </c>
      <c r="H248" s="6" t="s">
        <v>347</v>
      </c>
      <c r="I248" s="4"/>
      <c r="J248" s="4" t="s">
        <v>268</v>
      </c>
      <c r="K248" s="75"/>
      <c r="L248" s="80">
        <v>1</v>
      </c>
      <c r="M248" s="56">
        <v>0</v>
      </c>
      <c r="N248" s="86">
        <v>0.53</v>
      </c>
      <c r="O248" s="6" t="s">
        <v>155</v>
      </c>
      <c r="P248" s="2" t="s">
        <v>352</v>
      </c>
      <c r="Q248" s="216">
        <f>VLOOKUP(P248,Contingencies!$A$2:$D$7,4,FALSE)</f>
        <v>0.2</v>
      </c>
      <c r="R248" s="53">
        <f t="shared" si="287"/>
        <v>770</v>
      </c>
      <c r="S248" s="67">
        <f t="shared" si="289"/>
        <v>0</v>
      </c>
      <c r="T248" s="4"/>
      <c r="U248" s="37">
        <v>3850</v>
      </c>
      <c r="V248" s="4"/>
      <c r="W248" s="42"/>
      <c r="X248" s="2"/>
      <c r="Y248" s="38"/>
      <c r="Z248" s="38"/>
      <c r="AA248" s="38"/>
      <c r="AB248" s="38"/>
      <c r="AC248" s="38"/>
      <c r="AD248" s="2"/>
      <c r="AE248" s="2"/>
      <c r="AF248" s="2"/>
      <c r="AG248" s="2">
        <f>IF(G248="Labor Hours",SUM(U248:AF248),0)</f>
        <v>0</v>
      </c>
      <c r="AH248" s="51">
        <f t="shared" si="307"/>
        <v>0</v>
      </c>
      <c r="AI248" s="53">
        <f>IF($G248="Labor Hours",U248*$K248*(1+$M248)*$EQ248,U248)</f>
        <v>3850</v>
      </c>
      <c r="AJ248" s="53">
        <f>IF($G248="Labor Hours",V248*$K248*(1+$M248)*$EQ248,V248)</f>
        <v>0</v>
      </c>
      <c r="AK248" s="53">
        <f>IF($G248="Labor Hours",W248*$K248*(1+$M248)*$EQ248,W248)</f>
        <v>0</v>
      </c>
      <c r="AL248" s="53">
        <f>IF($G248="Labor Hours",X248*$K248*(1+$M248)*$EQ248,X248)</f>
        <v>0</v>
      </c>
      <c r="AM248" s="53">
        <f>IF($G248="Labor Hours",Y248*$K248*(1+$M248)*$EQ248,Y248)</f>
        <v>0</v>
      </c>
      <c r="AN248" s="53">
        <f>IF($G248="Labor Hours",Z248*$K248*(1+$M248)*$EQ248,Z248)</f>
        <v>0</v>
      </c>
      <c r="AO248" s="53">
        <f>IF($G248="Labor Hours",AA248*$K248*(1+$M248)*$EQ248,AA248)</f>
        <v>0</v>
      </c>
      <c r="AP248" s="53">
        <f>IF($G248="Labor Hours",AB248*$K248*(1+$M248)*$EQ248,AB248)</f>
        <v>0</v>
      </c>
      <c r="AQ248" s="53">
        <f>IF($G248="Labor Hours",AC248*$K248*(1+$M248)*$EQ248,AC248)</f>
        <v>0</v>
      </c>
      <c r="AR248" s="53">
        <f>IF($G248="Labor Hours",AD248*$K248*(1+$M248)*$EQ248,AD248)</f>
        <v>0</v>
      </c>
      <c r="AS248" s="53">
        <f>IF($G248="Labor Hours",AE248*$K248*(1+$M248)*$EQ248,AE248)</f>
        <v>0</v>
      </c>
      <c r="AT248" s="53">
        <f>IF($G248="Labor Hours",AF248*$K248*(1+$M248)*$EQ248,AF248)</f>
        <v>0</v>
      </c>
      <c r="AU248" s="10">
        <f t="shared" si="308"/>
        <v>3850</v>
      </c>
      <c r="AV248" s="54">
        <f>IF(G248="CapEx",0,AU248*N248)</f>
        <v>0</v>
      </c>
      <c r="AW248" s="10">
        <f t="shared" si="309"/>
        <v>3850</v>
      </c>
      <c r="AX248" s="53" cm="1">
        <f t="array" aca="1" ref="AX248" ca="1">AU248*CELL("contents",$Q248)</f>
        <v>770</v>
      </c>
      <c r="AY248" s="53" cm="1">
        <f t="array" aca="1" ref="AY248" ca="1">AV248*CELL("contents",$Q248)</f>
        <v>0</v>
      </c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>
        <f t="shared" si="310"/>
        <v>0</v>
      </c>
      <c r="BM248" s="51">
        <f t="shared" si="311"/>
        <v>0</v>
      </c>
      <c r="BN248" s="53">
        <f>IF($G248="Labor Hours",AZ248*$K248*(1+$M248)*$ER248,AZ248)</f>
        <v>0</v>
      </c>
      <c r="BO248" s="53">
        <f>IF($G248="Labor Hours",BA248*$K248*(1+$M248)*$ER248,BA248)</f>
        <v>0</v>
      </c>
      <c r="BP248" s="53">
        <f>IF($G248="Labor Hours",BB248*$K248*(1+$M248)*$ER248,BB248)</f>
        <v>0</v>
      </c>
      <c r="BQ248" s="53">
        <f>IF($G248="Labor Hours",BC248*$K248*(1+$M248)*$ER248,BC248)</f>
        <v>0</v>
      </c>
      <c r="BR248" s="53">
        <f>IF($G248="Labor Hours",BD248*$K248*(1+$M248)*$ER248,BD248)</f>
        <v>0</v>
      </c>
      <c r="BS248" s="53">
        <f>IF($G248="Labor Hours",BE248*$K248*(1+$M248)*$ER248,BE248)</f>
        <v>0</v>
      </c>
      <c r="BT248" s="53">
        <f>IF($G248="Labor Hours",BF248*$K248*(1+$M248)*$ER248,BF248)</f>
        <v>0</v>
      </c>
      <c r="BU248" s="53">
        <f>IF($G248="Labor Hours",BG248*$K248*(1+$M248)*$ER248,BG248)</f>
        <v>0</v>
      </c>
      <c r="BV248" s="53">
        <f>IF($G248="Labor Hours",BH248*$K248*(1+$M248)*$ER248,BH248)</f>
        <v>0</v>
      </c>
      <c r="BW248" s="53">
        <f>IF($G248="Labor Hours",BI248*$K248*(1+$M248)*$ER248,BI248)</f>
        <v>0</v>
      </c>
      <c r="BX248" s="53">
        <f>IF($G248="Labor Hours",BJ248*$K248*(1+$M248)*$ER248,BJ248)</f>
        <v>0</v>
      </c>
      <c r="BY248" s="53">
        <f>IF($G248="Labor Hours",BK248*$K248*(1+$M248)*$ER248,BK248)</f>
        <v>0</v>
      </c>
      <c r="BZ248" s="10">
        <f t="shared" si="312"/>
        <v>0</v>
      </c>
      <c r="CA248" s="54">
        <f t="shared" si="313"/>
        <v>0</v>
      </c>
      <c r="CB248" s="10">
        <f t="shared" si="314"/>
        <v>0</v>
      </c>
      <c r="CC248" s="53" cm="1">
        <f t="array" aca="1" ref="CC248" ca="1">BZ248*CELL("contents",$Q248)</f>
        <v>0</v>
      </c>
      <c r="CD248" s="53" cm="1">
        <f t="array" aca="1" ref="CD248" ca="1">CA248*CELL("contents",$Q248)</f>
        <v>0</v>
      </c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>
        <f t="shared" si="315"/>
        <v>0</v>
      </c>
      <c r="CR248" s="51">
        <f t="shared" si="316"/>
        <v>0</v>
      </c>
      <c r="CS248" s="53">
        <f>IF($G248="Labor Hours",CE248*$K248*(1+$M248)*$ES248,CE248)</f>
        <v>0</v>
      </c>
      <c r="CT248" s="53">
        <f>IF($G248="Labor Hours",CF248*$K248*(1+$M248)*$ES248,CF248)</f>
        <v>0</v>
      </c>
      <c r="CU248" s="53">
        <f>IF($G248="Labor Hours",CG248*$K248*(1+$M248)*$ES248,CG248)</f>
        <v>0</v>
      </c>
      <c r="CV248" s="53">
        <f>IF($G248="Labor Hours",CH248*$K248*(1+$M248)*$ES248,CH248)</f>
        <v>0</v>
      </c>
      <c r="CW248" s="53">
        <f>IF($G248="Labor Hours",CI248*$K248*(1+$M248)*$ES248,CI248)</f>
        <v>0</v>
      </c>
      <c r="CX248" s="53">
        <f>IF($G248="Labor Hours",CJ248*$K248*(1+$M248)*$ES248,CJ248)</f>
        <v>0</v>
      </c>
      <c r="CY248" s="53">
        <f>IF($G248="Labor Hours",CK248*$K248*(1+$M248)*$ES248,CK248)</f>
        <v>0</v>
      </c>
      <c r="CZ248" s="53">
        <f>IF($G248="Labor Hours",CL248*$K248*(1+$M248)*$ES248,CL248)</f>
        <v>0</v>
      </c>
      <c r="DA248" s="53">
        <f>IF($G248="Labor Hours",CM248*$K248*(1+$M248)*$ES248,CM248)</f>
        <v>0</v>
      </c>
      <c r="DB248" s="53">
        <f>IF($G248="Labor Hours",CN248*$K248*(1+$M248)*$ES248,CN248)</f>
        <v>0</v>
      </c>
      <c r="DC248" s="53">
        <f>IF($G248="Labor Hours",CO248*$K248*(1+$M248)*$ES248,CO248)</f>
        <v>0</v>
      </c>
      <c r="DD248" s="53">
        <f>IF($G248="Labor Hours",CP248*$K248*(1+$M248)*$ES248,CP248)</f>
        <v>0</v>
      </c>
      <c r="DE248" s="10">
        <f t="shared" si="317"/>
        <v>0</v>
      </c>
      <c r="DF248" s="54">
        <f t="shared" si="318"/>
        <v>0</v>
      </c>
      <c r="DG248" s="10">
        <f t="shared" si="319"/>
        <v>0</v>
      </c>
      <c r="DH248" s="53" cm="1">
        <f t="array" aca="1" ref="DH248" ca="1">DE248*CELL("contents",$Q248)</f>
        <v>0</v>
      </c>
      <c r="DI248" s="53" cm="1">
        <f t="array" aca="1" ref="DI248" ca="1">DF248*CELL("contents",$Q248)</f>
        <v>0</v>
      </c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>
        <f t="shared" si="320"/>
        <v>0</v>
      </c>
      <c r="DW248" s="51">
        <f t="shared" si="321"/>
        <v>0</v>
      </c>
      <c r="DX248" s="53">
        <f>IF($G248="Labor Hours",DJ248*$K248*(1+$M248)*$ET248,DJ248)</f>
        <v>0</v>
      </c>
      <c r="DY248" s="53">
        <f>IF($G248="Labor Hours",DK248*$K248*(1+$M248)*$ET248,DK248)</f>
        <v>0</v>
      </c>
      <c r="DZ248" s="53">
        <f>IF($G248="Labor Hours",DL248*$K248*(1+$M248)*$ET248,DL248)</f>
        <v>0</v>
      </c>
      <c r="EA248" s="53">
        <f>IF($G248="Labor Hours",DM248*$K248*(1+$M248)*$ET248,DM248)</f>
        <v>0</v>
      </c>
      <c r="EB248" s="53">
        <f>IF($G248="Labor Hours",DN248*$K248*(1+$M248)*$ET248,DN248)</f>
        <v>0</v>
      </c>
      <c r="EC248" s="53">
        <f>IF($G248="Labor Hours",DO248*$K248*(1+$M248)*$ET248,DO248)</f>
        <v>0</v>
      </c>
      <c r="ED248" s="53">
        <f>IF($G248="Labor Hours",DP248*$K248*(1+$M248)*$ET248,DP248)</f>
        <v>0</v>
      </c>
      <c r="EE248" s="53">
        <f>IF($G248="Labor Hours",DQ248*$K248*(1+$M248)*$ET248,DQ248)</f>
        <v>0</v>
      </c>
      <c r="EF248" s="53">
        <f>IF($G248="Labor Hours",DR248*$K248*(1+$M248)*$ET248,DR248)</f>
        <v>0</v>
      </c>
      <c r="EG248" s="53">
        <f>IF($G248="Labor Hours",DS248*$K248*(1+$M248)*$ET248,DS248)</f>
        <v>0</v>
      </c>
      <c r="EH248" s="53">
        <f>IF($G248="Labor Hours",DT248*$K248*(1+$M248)*$ET248,DT248)</f>
        <v>0</v>
      </c>
      <c r="EI248" s="53">
        <f>IF($G248="Labor Hours",DU248*$K248*(1+$M248)*$ET248,DU248)</f>
        <v>0</v>
      </c>
      <c r="EJ248" s="10">
        <f t="shared" si="322"/>
        <v>0</v>
      </c>
      <c r="EK248" s="54">
        <f t="shared" si="323"/>
        <v>0</v>
      </c>
      <c r="EL248" s="10">
        <f t="shared" si="324"/>
        <v>0</v>
      </c>
      <c r="EM248" s="53" cm="1">
        <f t="array" aca="1" ref="EM248" ca="1">EJ248*CELL("contents",$Q248)</f>
        <v>0</v>
      </c>
      <c r="EN248" s="53" cm="1">
        <f t="array" aca="1" ref="EN248" ca="1">EK248*CELL("contents",$Q248)</f>
        <v>0</v>
      </c>
      <c r="EO248" s="11">
        <f t="shared" si="325"/>
        <v>3850</v>
      </c>
      <c r="EP248" s="2">
        <v>1</v>
      </c>
      <c r="EQ248" s="2">
        <f t="shared" ref="EQ248:ET248" si="367">EP248*1.0215</f>
        <v>1.0215000000000001</v>
      </c>
      <c r="ER248" s="2">
        <f t="shared" si="367"/>
        <v>1.0434622500000001</v>
      </c>
      <c r="ES248" s="2">
        <f t="shared" si="367"/>
        <v>1.0658966883750003</v>
      </c>
      <c r="ET248" s="2">
        <f t="shared" si="367"/>
        <v>1.0888134671750629</v>
      </c>
      <c r="EU248" s="53">
        <f>IF($G248="Labor Hours",$K248*$AG248*EQ248,0)</f>
        <v>0</v>
      </c>
      <c r="EV248" s="53">
        <f t="shared" si="327"/>
        <v>0</v>
      </c>
      <c r="EW248" s="69">
        <f>IF($G248="Labor Hours",$K248*$CQ248*ES248,0)</f>
        <v>0</v>
      </c>
      <c r="EX248" s="69">
        <f>IF($G248="Labor Hours",$K248*$DV248*ET248,0)</f>
        <v>0</v>
      </c>
      <c r="EY248" s="9">
        <f t="shared" si="329"/>
        <v>0</v>
      </c>
      <c r="EZ248" s="9">
        <f t="shared" si="304"/>
        <v>0</v>
      </c>
      <c r="FA248" s="9">
        <f t="shared" si="305"/>
        <v>0</v>
      </c>
      <c r="FB248" s="9">
        <f t="shared" si="306"/>
        <v>0</v>
      </c>
      <c r="FC248" t="s">
        <v>1541</v>
      </c>
    </row>
    <row r="249" spans="1:159" ht="25.5" x14ac:dyDescent="0.25">
      <c r="A249" s="2">
        <v>1.2</v>
      </c>
      <c r="B249" s="3" t="s">
        <v>669</v>
      </c>
      <c r="C249" s="4" t="s">
        <v>157</v>
      </c>
      <c r="D249" s="2" t="s">
        <v>670</v>
      </c>
      <c r="E249" s="21" t="s">
        <v>671</v>
      </c>
      <c r="F249" s="2"/>
      <c r="G249" s="4" t="s">
        <v>151</v>
      </c>
      <c r="H249" s="6" t="s">
        <v>163</v>
      </c>
      <c r="I249" s="4" t="s">
        <v>167</v>
      </c>
      <c r="J249" s="7" t="s">
        <v>154</v>
      </c>
      <c r="K249" s="75">
        <v>115</v>
      </c>
      <c r="L249" s="81">
        <v>115</v>
      </c>
      <c r="M249" s="56">
        <v>0</v>
      </c>
      <c r="N249" s="86">
        <v>0</v>
      </c>
      <c r="O249" s="6" t="s">
        <v>155</v>
      </c>
      <c r="P249" s="2" t="s">
        <v>352</v>
      </c>
      <c r="Q249" s="216">
        <f>VLOOKUP(P249,Contingencies!$A$2:$D$7,4,FALSE)</f>
        <v>0.2</v>
      </c>
      <c r="R249" s="53">
        <f t="shared" si="287"/>
        <v>2537.4060000000004</v>
      </c>
      <c r="S249" s="67">
        <f t="shared" si="289"/>
        <v>0</v>
      </c>
      <c r="T249" s="4"/>
      <c r="U249" s="2"/>
      <c r="V249" s="4">
        <v>50</v>
      </c>
      <c r="W249" s="14">
        <v>58</v>
      </c>
      <c r="X249" s="38"/>
      <c r="Y249" s="38"/>
      <c r="Z249" s="38"/>
      <c r="AA249" s="38"/>
      <c r="AB249" s="38"/>
      <c r="AC249" s="38"/>
      <c r="AD249" s="2"/>
      <c r="AE249" s="2"/>
      <c r="AF249" s="2"/>
      <c r="AG249" s="2">
        <f>IF(G249="Labor Hours",SUM(U249:AF249),0)</f>
        <v>108</v>
      </c>
      <c r="AH249" s="51">
        <f t="shared" si="307"/>
        <v>0.72</v>
      </c>
      <c r="AI249" s="53">
        <f>IF($G249="Labor Hours",U249*$K249*(1+$M249)*$EQ249,U249)</f>
        <v>0</v>
      </c>
      <c r="AJ249" s="53">
        <f>IF($G249="Labor Hours",V249*$K249*(1+$M249)*$EQ249,V249)</f>
        <v>5873.625</v>
      </c>
      <c r="AK249" s="53">
        <f>IF($G249="Labor Hours",W249*$K249*(1+$M249)*$EQ249,W249)</f>
        <v>6813.4050000000007</v>
      </c>
      <c r="AL249" s="53">
        <f>IF($G249="Labor Hours",X249*$K249*(1+$M249)*$EQ249,X249)</f>
        <v>0</v>
      </c>
      <c r="AM249" s="53">
        <f>IF($G249="Labor Hours",Y249*$K249*(1+$M249)*$EQ249,Y249)</f>
        <v>0</v>
      </c>
      <c r="AN249" s="53">
        <f>IF($G249="Labor Hours",Z249*$K249*(1+$M249)*$EQ249,Z249)</f>
        <v>0</v>
      </c>
      <c r="AO249" s="53">
        <f>IF($G249="Labor Hours",AA249*$K249*(1+$M249)*$EQ249,AA249)</f>
        <v>0</v>
      </c>
      <c r="AP249" s="53">
        <f>IF($G249="Labor Hours",AB249*$K249*(1+$M249)*$EQ249,AB249)</f>
        <v>0</v>
      </c>
      <c r="AQ249" s="53">
        <f>IF($G249="Labor Hours",AC249*$K249*(1+$M249)*$EQ249,AC249)</f>
        <v>0</v>
      </c>
      <c r="AR249" s="53">
        <f>IF($G249="Labor Hours",AD249*$K249*(1+$M249)*$EQ249,AD249)</f>
        <v>0</v>
      </c>
      <c r="AS249" s="53">
        <f>IF($G249="Labor Hours",AE249*$K249*(1+$M249)*$EQ249,AE249)</f>
        <v>0</v>
      </c>
      <c r="AT249" s="53">
        <f>IF($G249="Labor Hours",AF249*$K249*(1+$M249)*$EQ249,AF249)</f>
        <v>0</v>
      </c>
      <c r="AU249" s="10">
        <f t="shared" si="308"/>
        <v>12687.03</v>
      </c>
      <c r="AV249" s="54">
        <f>IF(G249="CapEx",0,AU249*N249)</f>
        <v>0</v>
      </c>
      <c r="AW249" s="10">
        <f t="shared" si="309"/>
        <v>12687.03</v>
      </c>
      <c r="AX249" s="53" cm="1">
        <f t="array" aca="1" ref="AX249" ca="1">AU249*CELL("contents",$Q249)</f>
        <v>2537.4060000000004</v>
      </c>
      <c r="AY249" s="53" cm="1">
        <f t="array" aca="1" ref="AY249" ca="1">AV249*CELL("contents",$Q249)</f>
        <v>0</v>
      </c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>
        <f t="shared" si="310"/>
        <v>0</v>
      </c>
      <c r="BM249" s="51">
        <f t="shared" si="311"/>
        <v>0</v>
      </c>
      <c r="BN249" s="53">
        <f>IF($G249="Labor Hours",AZ249*$K249*(1+$M249)*$ER249,AZ249)</f>
        <v>0</v>
      </c>
      <c r="BO249" s="53">
        <f>IF($G249="Labor Hours",BA249*$K249*(1+$M249)*$ER249,BA249)</f>
        <v>0</v>
      </c>
      <c r="BP249" s="53">
        <f>IF($G249="Labor Hours",BB249*$K249*(1+$M249)*$ER249,BB249)</f>
        <v>0</v>
      </c>
      <c r="BQ249" s="53">
        <f>IF($G249="Labor Hours",BC249*$K249*(1+$M249)*$ER249,BC249)</f>
        <v>0</v>
      </c>
      <c r="BR249" s="53">
        <f>IF($G249="Labor Hours",BD249*$K249*(1+$M249)*$ER249,BD249)</f>
        <v>0</v>
      </c>
      <c r="BS249" s="53">
        <f>IF($G249="Labor Hours",BE249*$K249*(1+$M249)*$ER249,BE249)</f>
        <v>0</v>
      </c>
      <c r="BT249" s="53">
        <f>IF($G249="Labor Hours",BF249*$K249*(1+$M249)*$ER249,BF249)</f>
        <v>0</v>
      </c>
      <c r="BU249" s="53">
        <f>IF($G249="Labor Hours",BG249*$K249*(1+$M249)*$ER249,BG249)</f>
        <v>0</v>
      </c>
      <c r="BV249" s="53">
        <f>IF($G249="Labor Hours",BH249*$K249*(1+$M249)*$ER249,BH249)</f>
        <v>0</v>
      </c>
      <c r="BW249" s="53">
        <f>IF($G249="Labor Hours",BI249*$K249*(1+$M249)*$ER249,BI249)</f>
        <v>0</v>
      </c>
      <c r="BX249" s="53">
        <f>IF($G249="Labor Hours",BJ249*$K249*(1+$M249)*$ER249,BJ249)</f>
        <v>0</v>
      </c>
      <c r="BY249" s="53">
        <f>IF($G249="Labor Hours",BK249*$K249*(1+$M249)*$ER249,BK249)</f>
        <v>0</v>
      </c>
      <c r="BZ249" s="10">
        <f t="shared" si="312"/>
        <v>0</v>
      </c>
      <c r="CA249" s="54">
        <f t="shared" si="313"/>
        <v>0</v>
      </c>
      <c r="CB249" s="10">
        <f t="shared" si="314"/>
        <v>0</v>
      </c>
      <c r="CC249" s="53" cm="1">
        <f t="array" aca="1" ref="CC249" ca="1">BZ249*CELL("contents",$Q249)</f>
        <v>0</v>
      </c>
      <c r="CD249" s="53" cm="1">
        <f t="array" aca="1" ref="CD249" ca="1">CA249*CELL("contents",$Q249)</f>
        <v>0</v>
      </c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>
        <f t="shared" si="315"/>
        <v>0</v>
      </c>
      <c r="CR249" s="51">
        <f t="shared" si="316"/>
        <v>0</v>
      </c>
      <c r="CS249" s="53">
        <f>IF($G249="Labor Hours",CE249*$K249*(1+$M249)*$ES249,CE249)</f>
        <v>0</v>
      </c>
      <c r="CT249" s="53">
        <f>IF($G249="Labor Hours",CF249*$K249*(1+$M249)*$ES249,CF249)</f>
        <v>0</v>
      </c>
      <c r="CU249" s="53">
        <f>IF($G249="Labor Hours",CG249*$K249*(1+$M249)*$ES249,CG249)</f>
        <v>0</v>
      </c>
      <c r="CV249" s="53">
        <f>IF($G249="Labor Hours",CH249*$K249*(1+$M249)*$ES249,CH249)</f>
        <v>0</v>
      </c>
      <c r="CW249" s="53">
        <f>IF($G249="Labor Hours",CI249*$K249*(1+$M249)*$ES249,CI249)</f>
        <v>0</v>
      </c>
      <c r="CX249" s="53">
        <f>IF($G249="Labor Hours",CJ249*$K249*(1+$M249)*$ES249,CJ249)</f>
        <v>0</v>
      </c>
      <c r="CY249" s="53">
        <f>IF($G249="Labor Hours",CK249*$K249*(1+$M249)*$ES249,CK249)</f>
        <v>0</v>
      </c>
      <c r="CZ249" s="53">
        <f>IF($G249="Labor Hours",CL249*$K249*(1+$M249)*$ES249,CL249)</f>
        <v>0</v>
      </c>
      <c r="DA249" s="53">
        <f>IF($G249="Labor Hours",CM249*$K249*(1+$M249)*$ES249,CM249)</f>
        <v>0</v>
      </c>
      <c r="DB249" s="53">
        <f>IF($G249="Labor Hours",CN249*$K249*(1+$M249)*$ES249,CN249)</f>
        <v>0</v>
      </c>
      <c r="DC249" s="53">
        <f>IF($G249="Labor Hours",CO249*$K249*(1+$M249)*$ES249,CO249)</f>
        <v>0</v>
      </c>
      <c r="DD249" s="53">
        <f>IF($G249="Labor Hours",CP249*$K249*(1+$M249)*$ES249,CP249)</f>
        <v>0</v>
      </c>
      <c r="DE249" s="10">
        <f t="shared" si="317"/>
        <v>0</v>
      </c>
      <c r="DF249" s="54">
        <f t="shared" si="318"/>
        <v>0</v>
      </c>
      <c r="DG249" s="10">
        <f t="shared" si="319"/>
        <v>0</v>
      </c>
      <c r="DH249" s="53" cm="1">
        <f t="array" aca="1" ref="DH249" ca="1">DE249*CELL("contents",$Q249)</f>
        <v>0</v>
      </c>
      <c r="DI249" s="53" cm="1">
        <f t="array" aca="1" ref="DI249" ca="1">DF249*CELL("contents",$Q249)</f>
        <v>0</v>
      </c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>
        <f t="shared" si="320"/>
        <v>0</v>
      </c>
      <c r="DW249" s="51">
        <f t="shared" si="321"/>
        <v>0</v>
      </c>
      <c r="DX249" s="53">
        <f>IF($G249="Labor Hours",DJ249*$K249*(1+$M249)*$ET249,DJ249)</f>
        <v>0</v>
      </c>
      <c r="DY249" s="53">
        <f>IF($G249="Labor Hours",DK249*$K249*(1+$M249)*$ET249,DK249)</f>
        <v>0</v>
      </c>
      <c r="DZ249" s="53">
        <f>IF($G249="Labor Hours",DL249*$K249*(1+$M249)*$ET249,DL249)</f>
        <v>0</v>
      </c>
      <c r="EA249" s="53">
        <f>IF($G249="Labor Hours",DM249*$K249*(1+$M249)*$ET249,DM249)</f>
        <v>0</v>
      </c>
      <c r="EB249" s="53">
        <f>IF($G249="Labor Hours",DN249*$K249*(1+$M249)*$ET249,DN249)</f>
        <v>0</v>
      </c>
      <c r="EC249" s="53">
        <f>IF($G249="Labor Hours",DO249*$K249*(1+$M249)*$ET249,DO249)</f>
        <v>0</v>
      </c>
      <c r="ED249" s="53">
        <f>IF($G249="Labor Hours",DP249*$K249*(1+$M249)*$ET249,DP249)</f>
        <v>0</v>
      </c>
      <c r="EE249" s="53">
        <f>IF($G249="Labor Hours",DQ249*$K249*(1+$M249)*$ET249,DQ249)</f>
        <v>0</v>
      </c>
      <c r="EF249" s="53">
        <f>IF($G249="Labor Hours",DR249*$K249*(1+$M249)*$ET249,DR249)</f>
        <v>0</v>
      </c>
      <c r="EG249" s="53">
        <f>IF($G249="Labor Hours",DS249*$K249*(1+$M249)*$ET249,DS249)</f>
        <v>0</v>
      </c>
      <c r="EH249" s="53">
        <f>IF($G249="Labor Hours",DT249*$K249*(1+$M249)*$ET249,DT249)</f>
        <v>0</v>
      </c>
      <c r="EI249" s="53">
        <f>IF($G249="Labor Hours",DU249*$K249*(1+$M249)*$ET249,DU249)</f>
        <v>0</v>
      </c>
      <c r="EJ249" s="10">
        <f t="shared" si="322"/>
        <v>0</v>
      </c>
      <c r="EK249" s="54">
        <f t="shared" si="323"/>
        <v>0</v>
      </c>
      <c r="EL249" s="10">
        <f t="shared" si="324"/>
        <v>0</v>
      </c>
      <c r="EM249" s="53" cm="1">
        <f t="array" aca="1" ref="EM249" ca="1">EJ249*CELL("contents",$Q249)</f>
        <v>0</v>
      </c>
      <c r="EN249" s="53" cm="1">
        <f t="array" aca="1" ref="EN249" ca="1">EK249*CELL("contents",$Q249)</f>
        <v>0</v>
      </c>
      <c r="EO249" s="11">
        <f t="shared" si="325"/>
        <v>12687.03</v>
      </c>
      <c r="EP249" s="2">
        <v>1</v>
      </c>
      <c r="EQ249" s="2">
        <f t="shared" ref="EQ249:ET249" si="368">EP249*1.0215</f>
        <v>1.0215000000000001</v>
      </c>
      <c r="ER249" s="2">
        <f t="shared" si="368"/>
        <v>1.0434622500000001</v>
      </c>
      <c r="ES249" s="2">
        <f t="shared" si="368"/>
        <v>1.0658966883750003</v>
      </c>
      <c r="ET249" s="2">
        <f t="shared" si="368"/>
        <v>1.0888134671750629</v>
      </c>
      <c r="EU249" s="53">
        <f>IF($G249="Labor Hours",$K249*$AG249*EQ249,0)</f>
        <v>12687.03</v>
      </c>
      <c r="EV249" s="53">
        <f t="shared" si="327"/>
        <v>0</v>
      </c>
      <c r="EW249" s="69">
        <f>IF($G249="Labor Hours",$K249*$CQ249*ES249,0)</f>
        <v>0</v>
      </c>
      <c r="EX249" s="69">
        <f>IF($G249="Labor Hours",$K249*$DV249*ET249,0)</f>
        <v>0</v>
      </c>
      <c r="EY249" s="9">
        <f t="shared" si="329"/>
        <v>0</v>
      </c>
      <c r="EZ249" s="9">
        <f t="shared" si="304"/>
        <v>0</v>
      </c>
      <c r="FA249" s="9">
        <f t="shared" si="305"/>
        <v>0</v>
      </c>
      <c r="FB249" s="9">
        <f t="shared" si="306"/>
        <v>0</v>
      </c>
      <c r="FC249" t="s">
        <v>1541</v>
      </c>
    </row>
    <row r="250" spans="1:159" ht="25.5" x14ac:dyDescent="0.25">
      <c r="A250" s="2">
        <v>1.2</v>
      </c>
      <c r="B250" s="3" t="s">
        <v>672</v>
      </c>
      <c r="C250" s="4" t="s">
        <v>157</v>
      </c>
      <c r="D250" s="2" t="s">
        <v>673</v>
      </c>
      <c r="E250" s="21" t="s">
        <v>674</v>
      </c>
      <c r="F250" s="2"/>
      <c r="G250" s="4" t="s">
        <v>151</v>
      </c>
      <c r="H250" s="6" t="s">
        <v>163</v>
      </c>
      <c r="I250" s="4" t="s">
        <v>167</v>
      </c>
      <c r="J250" s="7" t="s">
        <v>154</v>
      </c>
      <c r="K250" s="75">
        <v>115</v>
      </c>
      <c r="L250" s="81">
        <v>115</v>
      </c>
      <c r="M250" s="57">
        <v>0</v>
      </c>
      <c r="N250" s="86">
        <v>0</v>
      </c>
      <c r="O250" s="6" t="s">
        <v>155</v>
      </c>
      <c r="P250" s="2" t="s">
        <v>352</v>
      </c>
      <c r="Q250" s="216">
        <f>VLOOKUP(P250,Contingencies!$A$2:$D$7,4,FALSE)</f>
        <v>0.2</v>
      </c>
      <c r="R250" s="53">
        <f t="shared" si="287"/>
        <v>563.86800000000005</v>
      </c>
      <c r="S250" s="67">
        <f t="shared" si="289"/>
        <v>0</v>
      </c>
      <c r="T250" s="4"/>
      <c r="U250" s="2"/>
      <c r="V250" s="2"/>
      <c r="W250" s="14">
        <v>12</v>
      </c>
      <c r="X250" s="37">
        <v>12</v>
      </c>
      <c r="Y250" s="38"/>
      <c r="Z250" s="38"/>
      <c r="AA250" s="38"/>
      <c r="AB250" s="38"/>
      <c r="AC250" s="38"/>
      <c r="AD250" s="2"/>
      <c r="AE250" s="2"/>
      <c r="AF250" s="2"/>
      <c r="AG250" s="2">
        <f>IF(G250="Labor Hours",SUM(U250:AF250),0)</f>
        <v>24</v>
      </c>
      <c r="AH250" s="51">
        <f t="shared" si="307"/>
        <v>0.16</v>
      </c>
      <c r="AI250" s="53">
        <f>IF($G250="Labor Hours",U250*$K250*(1+$M250)*$EQ250,U250)</f>
        <v>0</v>
      </c>
      <c r="AJ250" s="53">
        <f>IF($G250="Labor Hours",V250*$K250*(1+$M250)*$EQ250,V250)</f>
        <v>0</v>
      </c>
      <c r="AK250" s="53">
        <f>IF($G250="Labor Hours",W250*$K250*(1+$M250)*$EQ250,W250)</f>
        <v>1409.67</v>
      </c>
      <c r="AL250" s="53">
        <f>IF($G250="Labor Hours",X250*$K250*(1+$M250)*$EQ250,X250)</f>
        <v>1409.67</v>
      </c>
      <c r="AM250" s="53">
        <f>IF($G250="Labor Hours",Y250*$K250*(1+$M250)*$EQ250,Y250)</f>
        <v>0</v>
      </c>
      <c r="AN250" s="53">
        <f>IF($G250="Labor Hours",Z250*$K250*(1+$M250)*$EQ250,Z250)</f>
        <v>0</v>
      </c>
      <c r="AO250" s="53">
        <f>IF($G250="Labor Hours",AA250*$K250*(1+$M250)*$EQ250,AA250)</f>
        <v>0</v>
      </c>
      <c r="AP250" s="53">
        <f>IF($G250="Labor Hours",AB250*$K250*(1+$M250)*$EQ250,AB250)</f>
        <v>0</v>
      </c>
      <c r="AQ250" s="53">
        <f>IF($G250="Labor Hours",AC250*$K250*(1+$M250)*$EQ250,AC250)</f>
        <v>0</v>
      </c>
      <c r="AR250" s="53">
        <f>IF($G250="Labor Hours",AD250*$K250*(1+$M250)*$EQ250,AD250)</f>
        <v>0</v>
      </c>
      <c r="AS250" s="53">
        <f>IF($G250="Labor Hours",AE250*$K250*(1+$M250)*$EQ250,AE250)</f>
        <v>0</v>
      </c>
      <c r="AT250" s="53">
        <f>IF($G250="Labor Hours",AF250*$K250*(1+$M250)*$EQ250,AF250)</f>
        <v>0</v>
      </c>
      <c r="AU250" s="10">
        <f t="shared" si="308"/>
        <v>2819.34</v>
      </c>
      <c r="AV250" s="54">
        <f>IF(G250="CapEx",0,AU250*N250)</f>
        <v>0</v>
      </c>
      <c r="AW250" s="10">
        <f t="shared" si="309"/>
        <v>2819.34</v>
      </c>
      <c r="AX250" s="53" cm="1">
        <f t="array" aca="1" ref="AX250" ca="1">AU250*CELL("contents",$Q250)</f>
        <v>563.86800000000005</v>
      </c>
      <c r="AY250" s="53" cm="1">
        <f t="array" aca="1" ref="AY250" ca="1">AV250*CELL("contents",$Q250)</f>
        <v>0</v>
      </c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>
        <f t="shared" si="310"/>
        <v>0</v>
      </c>
      <c r="BM250" s="51">
        <f t="shared" si="311"/>
        <v>0</v>
      </c>
      <c r="BN250" s="53">
        <f>IF($G250="Labor Hours",AZ250*$K250*(1+$M250)*$ER250,AZ250)</f>
        <v>0</v>
      </c>
      <c r="BO250" s="53">
        <f>IF($G250="Labor Hours",BA250*$K250*(1+$M250)*$ER250,BA250)</f>
        <v>0</v>
      </c>
      <c r="BP250" s="53">
        <f>IF($G250="Labor Hours",BB250*$K250*(1+$M250)*$ER250,BB250)</f>
        <v>0</v>
      </c>
      <c r="BQ250" s="53">
        <f>IF($G250="Labor Hours",BC250*$K250*(1+$M250)*$ER250,BC250)</f>
        <v>0</v>
      </c>
      <c r="BR250" s="53">
        <f>IF($G250="Labor Hours",BD250*$K250*(1+$M250)*$ER250,BD250)</f>
        <v>0</v>
      </c>
      <c r="BS250" s="53">
        <f>IF($G250="Labor Hours",BE250*$K250*(1+$M250)*$ER250,BE250)</f>
        <v>0</v>
      </c>
      <c r="BT250" s="53">
        <f>IF($G250="Labor Hours",BF250*$K250*(1+$M250)*$ER250,BF250)</f>
        <v>0</v>
      </c>
      <c r="BU250" s="53">
        <f>IF($G250="Labor Hours",BG250*$K250*(1+$M250)*$ER250,BG250)</f>
        <v>0</v>
      </c>
      <c r="BV250" s="53">
        <f>IF($G250="Labor Hours",BH250*$K250*(1+$M250)*$ER250,BH250)</f>
        <v>0</v>
      </c>
      <c r="BW250" s="53">
        <f>IF($G250="Labor Hours",BI250*$K250*(1+$M250)*$ER250,BI250)</f>
        <v>0</v>
      </c>
      <c r="BX250" s="53">
        <f>IF($G250="Labor Hours",BJ250*$K250*(1+$M250)*$ER250,BJ250)</f>
        <v>0</v>
      </c>
      <c r="BY250" s="53">
        <f>IF($G250="Labor Hours",BK250*$K250*(1+$M250)*$ER250,BK250)</f>
        <v>0</v>
      </c>
      <c r="BZ250" s="10">
        <f t="shared" si="312"/>
        <v>0</v>
      </c>
      <c r="CA250" s="54">
        <f t="shared" si="313"/>
        <v>0</v>
      </c>
      <c r="CB250" s="10">
        <f t="shared" si="314"/>
        <v>0</v>
      </c>
      <c r="CC250" s="53" cm="1">
        <f t="array" aca="1" ref="CC250" ca="1">BZ250*CELL("contents",$Q250)</f>
        <v>0</v>
      </c>
      <c r="CD250" s="53" cm="1">
        <f t="array" aca="1" ref="CD250" ca="1">CA250*CELL("contents",$Q250)</f>
        <v>0</v>
      </c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>
        <f t="shared" si="315"/>
        <v>0</v>
      </c>
      <c r="CR250" s="51">
        <f t="shared" si="316"/>
        <v>0</v>
      </c>
      <c r="CS250" s="53">
        <f>IF($G250="Labor Hours",CE250*$K250*(1+$M250)*$ES250,CE250)</f>
        <v>0</v>
      </c>
      <c r="CT250" s="53">
        <f>IF($G250="Labor Hours",CF250*$K250*(1+$M250)*$ES250,CF250)</f>
        <v>0</v>
      </c>
      <c r="CU250" s="53">
        <f>IF($G250="Labor Hours",CG250*$K250*(1+$M250)*$ES250,CG250)</f>
        <v>0</v>
      </c>
      <c r="CV250" s="53">
        <f>IF($G250="Labor Hours",CH250*$K250*(1+$M250)*$ES250,CH250)</f>
        <v>0</v>
      </c>
      <c r="CW250" s="53">
        <f>IF($G250="Labor Hours",CI250*$K250*(1+$M250)*$ES250,CI250)</f>
        <v>0</v>
      </c>
      <c r="CX250" s="53">
        <f>IF($G250="Labor Hours",CJ250*$K250*(1+$M250)*$ES250,CJ250)</f>
        <v>0</v>
      </c>
      <c r="CY250" s="53">
        <f>IF($G250="Labor Hours",CK250*$K250*(1+$M250)*$ES250,CK250)</f>
        <v>0</v>
      </c>
      <c r="CZ250" s="53">
        <f>IF($G250="Labor Hours",CL250*$K250*(1+$M250)*$ES250,CL250)</f>
        <v>0</v>
      </c>
      <c r="DA250" s="53">
        <f>IF($G250="Labor Hours",CM250*$K250*(1+$M250)*$ES250,CM250)</f>
        <v>0</v>
      </c>
      <c r="DB250" s="53">
        <f>IF($G250="Labor Hours",CN250*$K250*(1+$M250)*$ES250,CN250)</f>
        <v>0</v>
      </c>
      <c r="DC250" s="53">
        <f>IF($G250="Labor Hours",CO250*$K250*(1+$M250)*$ES250,CO250)</f>
        <v>0</v>
      </c>
      <c r="DD250" s="53">
        <f>IF($G250="Labor Hours",CP250*$K250*(1+$M250)*$ES250,CP250)</f>
        <v>0</v>
      </c>
      <c r="DE250" s="10">
        <f t="shared" si="317"/>
        <v>0</v>
      </c>
      <c r="DF250" s="54">
        <f t="shared" si="318"/>
        <v>0</v>
      </c>
      <c r="DG250" s="10">
        <f t="shared" si="319"/>
        <v>0</v>
      </c>
      <c r="DH250" s="53" cm="1">
        <f t="array" aca="1" ref="DH250" ca="1">DE250*CELL("contents",$Q250)</f>
        <v>0</v>
      </c>
      <c r="DI250" s="53" cm="1">
        <f t="array" aca="1" ref="DI250" ca="1">DF250*CELL("contents",$Q250)</f>
        <v>0</v>
      </c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>
        <f t="shared" si="320"/>
        <v>0</v>
      </c>
      <c r="DW250" s="51">
        <f t="shared" si="321"/>
        <v>0</v>
      </c>
      <c r="DX250" s="53">
        <f>IF($G250="Labor Hours",DJ250*$K250*(1+$M250)*$ET250,DJ250)</f>
        <v>0</v>
      </c>
      <c r="DY250" s="53">
        <f>IF($G250="Labor Hours",DK250*$K250*(1+$M250)*$ET250,DK250)</f>
        <v>0</v>
      </c>
      <c r="DZ250" s="53">
        <f>IF($G250="Labor Hours",DL250*$K250*(1+$M250)*$ET250,DL250)</f>
        <v>0</v>
      </c>
      <c r="EA250" s="53">
        <f>IF($G250="Labor Hours",DM250*$K250*(1+$M250)*$ET250,DM250)</f>
        <v>0</v>
      </c>
      <c r="EB250" s="53">
        <f>IF($G250="Labor Hours",DN250*$K250*(1+$M250)*$ET250,DN250)</f>
        <v>0</v>
      </c>
      <c r="EC250" s="53">
        <f>IF($G250="Labor Hours",DO250*$K250*(1+$M250)*$ET250,DO250)</f>
        <v>0</v>
      </c>
      <c r="ED250" s="53">
        <f>IF($G250="Labor Hours",DP250*$K250*(1+$M250)*$ET250,DP250)</f>
        <v>0</v>
      </c>
      <c r="EE250" s="53">
        <f>IF($G250="Labor Hours",DQ250*$K250*(1+$M250)*$ET250,DQ250)</f>
        <v>0</v>
      </c>
      <c r="EF250" s="53">
        <f>IF($G250="Labor Hours",DR250*$K250*(1+$M250)*$ET250,DR250)</f>
        <v>0</v>
      </c>
      <c r="EG250" s="53">
        <f>IF($G250="Labor Hours",DS250*$K250*(1+$M250)*$ET250,DS250)</f>
        <v>0</v>
      </c>
      <c r="EH250" s="53">
        <f>IF($G250="Labor Hours",DT250*$K250*(1+$M250)*$ET250,DT250)</f>
        <v>0</v>
      </c>
      <c r="EI250" s="53">
        <f>IF($G250="Labor Hours",DU250*$K250*(1+$M250)*$ET250,DU250)</f>
        <v>0</v>
      </c>
      <c r="EJ250" s="10">
        <f t="shared" si="322"/>
        <v>0</v>
      </c>
      <c r="EK250" s="54">
        <f t="shared" si="323"/>
        <v>0</v>
      </c>
      <c r="EL250" s="10">
        <f t="shared" si="324"/>
        <v>0</v>
      </c>
      <c r="EM250" s="53" cm="1">
        <f t="array" aca="1" ref="EM250" ca="1">EJ250*CELL("contents",$Q250)</f>
        <v>0</v>
      </c>
      <c r="EN250" s="53" cm="1">
        <f t="array" aca="1" ref="EN250" ca="1">EK250*CELL("contents",$Q250)</f>
        <v>0</v>
      </c>
      <c r="EO250" s="11">
        <f t="shared" si="325"/>
        <v>2819.34</v>
      </c>
      <c r="EP250" s="2">
        <v>1</v>
      </c>
      <c r="EQ250" s="2">
        <f t="shared" ref="EQ250:ET250" si="369">EP250*1.0215</f>
        <v>1.0215000000000001</v>
      </c>
      <c r="ER250" s="2">
        <f t="shared" si="369"/>
        <v>1.0434622500000001</v>
      </c>
      <c r="ES250" s="2">
        <f t="shared" si="369"/>
        <v>1.0658966883750003</v>
      </c>
      <c r="ET250" s="2">
        <f t="shared" si="369"/>
        <v>1.0888134671750629</v>
      </c>
      <c r="EU250" s="53">
        <f>IF($G250="Labor Hours",$K250*$AG250*EQ250,0)</f>
        <v>2819.34</v>
      </c>
      <c r="EV250" s="53">
        <f t="shared" si="327"/>
        <v>0</v>
      </c>
      <c r="EW250" s="69">
        <f>IF($G250="Labor Hours",$K250*$CQ250*ES250,0)</f>
        <v>0</v>
      </c>
      <c r="EX250" s="69">
        <f>IF($G250="Labor Hours",$K250*$DV250*ET250,0)</f>
        <v>0</v>
      </c>
      <c r="EY250" s="9">
        <f t="shared" si="329"/>
        <v>0</v>
      </c>
      <c r="EZ250" s="9">
        <f t="shared" si="304"/>
        <v>0</v>
      </c>
      <c r="FA250" s="9">
        <f t="shared" si="305"/>
        <v>0</v>
      </c>
      <c r="FB250" s="9">
        <f t="shared" si="306"/>
        <v>0</v>
      </c>
      <c r="FC250" t="s">
        <v>1541</v>
      </c>
    </row>
    <row r="251" spans="1:159" ht="25.5" x14ac:dyDescent="0.25">
      <c r="A251" s="2">
        <v>1.2</v>
      </c>
      <c r="B251" s="3" t="s">
        <v>672</v>
      </c>
      <c r="C251" s="4" t="s">
        <v>157</v>
      </c>
      <c r="D251" s="2" t="s">
        <v>673</v>
      </c>
      <c r="E251" s="21" t="s">
        <v>674</v>
      </c>
      <c r="F251" s="2"/>
      <c r="G251" s="4" t="s">
        <v>151</v>
      </c>
      <c r="H251" s="6" t="s">
        <v>163</v>
      </c>
      <c r="I251" s="4" t="s">
        <v>269</v>
      </c>
      <c r="J251" s="7" t="s">
        <v>154</v>
      </c>
      <c r="K251" s="75">
        <v>77</v>
      </c>
      <c r="L251" s="81">
        <v>77</v>
      </c>
      <c r="M251" s="56">
        <v>0</v>
      </c>
      <c r="N251" s="86">
        <v>0</v>
      </c>
      <c r="O251" s="6" t="s">
        <v>155</v>
      </c>
      <c r="P251" s="2" t="s">
        <v>352</v>
      </c>
      <c r="Q251" s="216">
        <f>VLOOKUP(P251,Contingencies!$A$2:$D$7,4,FALSE)</f>
        <v>0.2</v>
      </c>
      <c r="R251" s="53">
        <f t="shared" si="287"/>
        <v>251.69760000000002</v>
      </c>
      <c r="S251" s="67">
        <f t="shared" si="289"/>
        <v>0</v>
      </c>
      <c r="T251" s="4"/>
      <c r="U251" s="2"/>
      <c r="V251" s="2"/>
      <c r="W251" s="43"/>
      <c r="X251" s="37">
        <v>16</v>
      </c>
      <c r="Y251" s="38"/>
      <c r="Z251" s="38"/>
      <c r="AA251" s="38"/>
      <c r="AB251" s="38"/>
      <c r="AC251" s="38"/>
      <c r="AD251" s="2"/>
      <c r="AE251" s="2"/>
      <c r="AF251" s="2"/>
      <c r="AG251" s="2">
        <f>IF(G251="Labor Hours",SUM(U251:AF251),0)</f>
        <v>16</v>
      </c>
      <c r="AH251" s="51">
        <f t="shared" si="307"/>
        <v>0.10666666666666666</v>
      </c>
      <c r="AI251" s="53">
        <f>IF($G251="Labor Hours",U251*$K251*(1+$M251)*$EQ251,U251)</f>
        <v>0</v>
      </c>
      <c r="AJ251" s="53">
        <f>IF($G251="Labor Hours",V251*$K251*(1+$M251)*$EQ251,V251)</f>
        <v>0</v>
      </c>
      <c r="AK251" s="53">
        <f>IF($G251="Labor Hours",W251*$K251*(1+$M251)*$EQ251,W251)</f>
        <v>0</v>
      </c>
      <c r="AL251" s="53">
        <f>IF($G251="Labor Hours",X251*$K251*(1+$M251)*$EQ251,X251)</f>
        <v>1258.4880000000001</v>
      </c>
      <c r="AM251" s="53">
        <f>IF($G251="Labor Hours",Y251*$K251*(1+$M251)*$EQ251,Y251)</f>
        <v>0</v>
      </c>
      <c r="AN251" s="53">
        <f>IF($G251="Labor Hours",Z251*$K251*(1+$M251)*$EQ251,Z251)</f>
        <v>0</v>
      </c>
      <c r="AO251" s="53">
        <f>IF($G251="Labor Hours",AA251*$K251*(1+$M251)*$EQ251,AA251)</f>
        <v>0</v>
      </c>
      <c r="AP251" s="53">
        <f>IF($G251="Labor Hours",AB251*$K251*(1+$M251)*$EQ251,AB251)</f>
        <v>0</v>
      </c>
      <c r="AQ251" s="53">
        <f>IF($G251="Labor Hours",AC251*$K251*(1+$M251)*$EQ251,AC251)</f>
        <v>0</v>
      </c>
      <c r="AR251" s="53">
        <f>IF($G251="Labor Hours",AD251*$K251*(1+$M251)*$EQ251,AD251)</f>
        <v>0</v>
      </c>
      <c r="AS251" s="53">
        <f>IF($G251="Labor Hours",AE251*$K251*(1+$M251)*$EQ251,AE251)</f>
        <v>0</v>
      </c>
      <c r="AT251" s="53">
        <f>IF($G251="Labor Hours",AF251*$K251*(1+$M251)*$EQ251,AF251)</f>
        <v>0</v>
      </c>
      <c r="AU251" s="10">
        <f t="shared" si="308"/>
        <v>1258.4880000000001</v>
      </c>
      <c r="AV251" s="54">
        <f>IF(G251="CapEx",0,AU251*N251)</f>
        <v>0</v>
      </c>
      <c r="AW251" s="10">
        <f t="shared" si="309"/>
        <v>1258.4880000000001</v>
      </c>
      <c r="AX251" s="53" cm="1">
        <f t="array" aca="1" ref="AX251" ca="1">AU251*CELL("contents",$Q251)</f>
        <v>251.69760000000002</v>
      </c>
      <c r="AY251" s="53" cm="1">
        <f t="array" aca="1" ref="AY251" ca="1">AV251*CELL("contents",$Q251)</f>
        <v>0</v>
      </c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>
        <f t="shared" si="310"/>
        <v>0</v>
      </c>
      <c r="BM251" s="51">
        <f t="shared" si="311"/>
        <v>0</v>
      </c>
      <c r="BN251" s="53">
        <f>IF($G251="Labor Hours",AZ251*$K251*(1+$M251)*$ER251,AZ251)</f>
        <v>0</v>
      </c>
      <c r="BO251" s="53">
        <f>IF($G251="Labor Hours",BA251*$K251*(1+$M251)*$ER251,BA251)</f>
        <v>0</v>
      </c>
      <c r="BP251" s="53">
        <f>IF($G251="Labor Hours",BB251*$K251*(1+$M251)*$ER251,BB251)</f>
        <v>0</v>
      </c>
      <c r="BQ251" s="53">
        <f>IF($G251="Labor Hours",BC251*$K251*(1+$M251)*$ER251,BC251)</f>
        <v>0</v>
      </c>
      <c r="BR251" s="53">
        <f>IF($G251="Labor Hours",BD251*$K251*(1+$M251)*$ER251,BD251)</f>
        <v>0</v>
      </c>
      <c r="BS251" s="53">
        <f>IF($G251="Labor Hours",BE251*$K251*(1+$M251)*$ER251,BE251)</f>
        <v>0</v>
      </c>
      <c r="BT251" s="53">
        <f>IF($G251="Labor Hours",BF251*$K251*(1+$M251)*$ER251,BF251)</f>
        <v>0</v>
      </c>
      <c r="BU251" s="53">
        <f>IF($G251="Labor Hours",BG251*$K251*(1+$M251)*$ER251,BG251)</f>
        <v>0</v>
      </c>
      <c r="BV251" s="53">
        <f>IF($G251="Labor Hours",BH251*$K251*(1+$M251)*$ER251,BH251)</f>
        <v>0</v>
      </c>
      <c r="BW251" s="53">
        <f>IF($G251="Labor Hours",BI251*$K251*(1+$M251)*$ER251,BI251)</f>
        <v>0</v>
      </c>
      <c r="BX251" s="53">
        <f>IF($G251="Labor Hours",BJ251*$K251*(1+$M251)*$ER251,BJ251)</f>
        <v>0</v>
      </c>
      <c r="BY251" s="53">
        <f>IF($G251="Labor Hours",BK251*$K251*(1+$M251)*$ER251,BK251)</f>
        <v>0</v>
      </c>
      <c r="BZ251" s="10">
        <f t="shared" si="312"/>
        <v>0</v>
      </c>
      <c r="CA251" s="54">
        <f t="shared" si="313"/>
        <v>0</v>
      </c>
      <c r="CB251" s="10">
        <f t="shared" si="314"/>
        <v>0</v>
      </c>
      <c r="CC251" s="53" cm="1">
        <f t="array" aca="1" ref="CC251" ca="1">BZ251*CELL("contents",$Q251)</f>
        <v>0</v>
      </c>
      <c r="CD251" s="53" cm="1">
        <f t="array" aca="1" ref="CD251" ca="1">CA251*CELL("contents",$Q251)</f>
        <v>0</v>
      </c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>
        <f t="shared" si="315"/>
        <v>0</v>
      </c>
      <c r="CR251" s="51">
        <f t="shared" si="316"/>
        <v>0</v>
      </c>
      <c r="CS251" s="53">
        <f>IF($G251="Labor Hours",CE251*$K251*(1+$M251)*$ES251,CE251)</f>
        <v>0</v>
      </c>
      <c r="CT251" s="53">
        <f>IF($G251="Labor Hours",CF251*$K251*(1+$M251)*$ES251,CF251)</f>
        <v>0</v>
      </c>
      <c r="CU251" s="53">
        <f>IF($G251="Labor Hours",CG251*$K251*(1+$M251)*$ES251,CG251)</f>
        <v>0</v>
      </c>
      <c r="CV251" s="53">
        <f>IF($G251="Labor Hours",CH251*$K251*(1+$M251)*$ES251,CH251)</f>
        <v>0</v>
      </c>
      <c r="CW251" s="53">
        <f>IF($G251="Labor Hours",CI251*$K251*(1+$M251)*$ES251,CI251)</f>
        <v>0</v>
      </c>
      <c r="CX251" s="53">
        <f>IF($G251="Labor Hours",CJ251*$K251*(1+$M251)*$ES251,CJ251)</f>
        <v>0</v>
      </c>
      <c r="CY251" s="53">
        <f>IF($G251="Labor Hours",CK251*$K251*(1+$M251)*$ES251,CK251)</f>
        <v>0</v>
      </c>
      <c r="CZ251" s="53">
        <f>IF($G251="Labor Hours",CL251*$K251*(1+$M251)*$ES251,CL251)</f>
        <v>0</v>
      </c>
      <c r="DA251" s="53">
        <f>IF($G251="Labor Hours",CM251*$K251*(1+$M251)*$ES251,CM251)</f>
        <v>0</v>
      </c>
      <c r="DB251" s="53">
        <f>IF($G251="Labor Hours",CN251*$K251*(1+$M251)*$ES251,CN251)</f>
        <v>0</v>
      </c>
      <c r="DC251" s="53">
        <f>IF($G251="Labor Hours",CO251*$K251*(1+$M251)*$ES251,CO251)</f>
        <v>0</v>
      </c>
      <c r="DD251" s="53">
        <f>IF($G251="Labor Hours",CP251*$K251*(1+$M251)*$ES251,CP251)</f>
        <v>0</v>
      </c>
      <c r="DE251" s="10">
        <f t="shared" si="317"/>
        <v>0</v>
      </c>
      <c r="DF251" s="54">
        <f t="shared" si="318"/>
        <v>0</v>
      </c>
      <c r="DG251" s="10">
        <f t="shared" si="319"/>
        <v>0</v>
      </c>
      <c r="DH251" s="53" cm="1">
        <f t="array" aca="1" ref="DH251" ca="1">DE251*CELL("contents",$Q251)</f>
        <v>0</v>
      </c>
      <c r="DI251" s="53" cm="1">
        <f t="array" aca="1" ref="DI251" ca="1">DF251*CELL("contents",$Q251)</f>
        <v>0</v>
      </c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>
        <f t="shared" si="320"/>
        <v>0</v>
      </c>
      <c r="DW251" s="51">
        <f t="shared" si="321"/>
        <v>0</v>
      </c>
      <c r="DX251" s="53">
        <f>IF($G251="Labor Hours",DJ251*$K251*(1+$M251)*$ET251,DJ251)</f>
        <v>0</v>
      </c>
      <c r="DY251" s="53">
        <f>IF($G251="Labor Hours",DK251*$K251*(1+$M251)*$ET251,DK251)</f>
        <v>0</v>
      </c>
      <c r="DZ251" s="53">
        <f>IF($G251="Labor Hours",DL251*$K251*(1+$M251)*$ET251,DL251)</f>
        <v>0</v>
      </c>
      <c r="EA251" s="53">
        <f>IF($G251="Labor Hours",DM251*$K251*(1+$M251)*$ET251,DM251)</f>
        <v>0</v>
      </c>
      <c r="EB251" s="53">
        <f>IF($G251="Labor Hours",DN251*$K251*(1+$M251)*$ET251,DN251)</f>
        <v>0</v>
      </c>
      <c r="EC251" s="53">
        <f>IF($G251="Labor Hours",DO251*$K251*(1+$M251)*$ET251,DO251)</f>
        <v>0</v>
      </c>
      <c r="ED251" s="53">
        <f>IF($G251="Labor Hours",DP251*$K251*(1+$M251)*$ET251,DP251)</f>
        <v>0</v>
      </c>
      <c r="EE251" s="53">
        <f>IF($G251="Labor Hours",DQ251*$K251*(1+$M251)*$ET251,DQ251)</f>
        <v>0</v>
      </c>
      <c r="EF251" s="53">
        <f>IF($G251="Labor Hours",DR251*$K251*(1+$M251)*$ET251,DR251)</f>
        <v>0</v>
      </c>
      <c r="EG251" s="53">
        <f>IF($G251="Labor Hours",DS251*$K251*(1+$M251)*$ET251,DS251)</f>
        <v>0</v>
      </c>
      <c r="EH251" s="53">
        <f>IF($G251="Labor Hours",DT251*$K251*(1+$M251)*$ET251,DT251)</f>
        <v>0</v>
      </c>
      <c r="EI251" s="53">
        <f>IF($G251="Labor Hours",DU251*$K251*(1+$M251)*$ET251,DU251)</f>
        <v>0</v>
      </c>
      <c r="EJ251" s="10">
        <f t="shared" si="322"/>
        <v>0</v>
      </c>
      <c r="EK251" s="54">
        <f t="shared" si="323"/>
        <v>0</v>
      </c>
      <c r="EL251" s="10">
        <f t="shared" si="324"/>
        <v>0</v>
      </c>
      <c r="EM251" s="53" cm="1">
        <f t="array" aca="1" ref="EM251" ca="1">EJ251*CELL("contents",$Q251)</f>
        <v>0</v>
      </c>
      <c r="EN251" s="53" cm="1">
        <f t="array" aca="1" ref="EN251" ca="1">EK251*CELL("contents",$Q251)</f>
        <v>0</v>
      </c>
      <c r="EO251" s="11">
        <f t="shared" si="325"/>
        <v>1258.4880000000001</v>
      </c>
      <c r="EP251" s="2">
        <v>1</v>
      </c>
      <c r="EQ251" s="2">
        <f t="shared" ref="EQ251:ET251" si="370">EP251*1.0215</f>
        <v>1.0215000000000001</v>
      </c>
      <c r="ER251" s="2">
        <f t="shared" si="370"/>
        <v>1.0434622500000001</v>
      </c>
      <c r="ES251" s="2">
        <f t="shared" si="370"/>
        <v>1.0658966883750003</v>
      </c>
      <c r="ET251" s="2">
        <f t="shared" si="370"/>
        <v>1.0888134671750629</v>
      </c>
      <c r="EU251" s="53">
        <f>IF($G251="Labor Hours",$K251*$AG251*EQ251,0)</f>
        <v>1258.4880000000001</v>
      </c>
      <c r="EV251" s="53">
        <f t="shared" si="327"/>
        <v>0</v>
      </c>
      <c r="EW251" s="69">
        <f>IF($G251="Labor Hours",$K251*$CQ251*ES251,0)</f>
        <v>0</v>
      </c>
      <c r="EX251" s="69">
        <f>IF($G251="Labor Hours",$K251*$DV251*ET251,0)</f>
        <v>0</v>
      </c>
      <c r="EY251" s="9">
        <f t="shared" si="329"/>
        <v>0</v>
      </c>
      <c r="EZ251" s="9">
        <f t="shared" si="304"/>
        <v>0</v>
      </c>
      <c r="FA251" s="9">
        <f t="shared" si="305"/>
        <v>0</v>
      </c>
      <c r="FB251" s="9">
        <f t="shared" si="306"/>
        <v>0</v>
      </c>
      <c r="FC251" t="s">
        <v>1541</v>
      </c>
    </row>
    <row r="252" spans="1:159" ht="25.5" x14ac:dyDescent="0.25">
      <c r="A252" s="2">
        <v>1.2</v>
      </c>
      <c r="B252" s="3" t="s">
        <v>675</v>
      </c>
      <c r="C252" s="4" t="s">
        <v>157</v>
      </c>
      <c r="D252" s="2" t="s">
        <v>676</v>
      </c>
      <c r="E252" s="21" t="s">
        <v>677</v>
      </c>
      <c r="F252" s="2"/>
      <c r="G252" s="4" t="s">
        <v>151</v>
      </c>
      <c r="H252" s="6" t="s">
        <v>163</v>
      </c>
      <c r="I252" s="4" t="s">
        <v>167</v>
      </c>
      <c r="J252" s="7" t="s">
        <v>154</v>
      </c>
      <c r="K252" s="75">
        <v>115</v>
      </c>
      <c r="L252" s="81">
        <v>115</v>
      </c>
      <c r="M252" s="56">
        <v>0</v>
      </c>
      <c r="N252" s="86">
        <v>0</v>
      </c>
      <c r="O252" s="6" t="s">
        <v>155</v>
      </c>
      <c r="P252" s="2" t="s">
        <v>352</v>
      </c>
      <c r="Q252" s="216">
        <f>VLOOKUP(P252,Contingencies!$A$2:$D$7,4,FALSE)</f>
        <v>0.2</v>
      </c>
      <c r="R252" s="53">
        <f t="shared" si="287"/>
        <v>187.95600000000002</v>
      </c>
      <c r="S252" s="67">
        <f t="shared" si="289"/>
        <v>0</v>
      </c>
      <c r="T252" s="4"/>
      <c r="U252" s="2"/>
      <c r="V252" s="2"/>
      <c r="W252" s="42"/>
      <c r="X252" s="37">
        <v>8</v>
      </c>
      <c r="Y252" s="37"/>
      <c r="Z252" s="38"/>
      <c r="AA252" s="38"/>
      <c r="AB252" s="38"/>
      <c r="AC252" s="38"/>
      <c r="AD252" s="2"/>
      <c r="AE252" s="2"/>
      <c r="AF252" s="2"/>
      <c r="AG252" s="2">
        <f>IF(G252="Labor Hours",SUM(U252:AF252),0)</f>
        <v>8</v>
      </c>
      <c r="AH252" s="51">
        <f t="shared" si="307"/>
        <v>5.333333333333333E-2</v>
      </c>
      <c r="AI252" s="53">
        <f>IF($G252="Labor Hours",U252*$K252*(1+$M252)*$EQ252,U252)</f>
        <v>0</v>
      </c>
      <c r="AJ252" s="53">
        <f>IF($G252="Labor Hours",V252*$K252*(1+$M252)*$EQ252,V252)</f>
        <v>0</v>
      </c>
      <c r="AK252" s="53">
        <f>IF($G252="Labor Hours",W252*$K252*(1+$M252)*$EQ252,W252)</f>
        <v>0</v>
      </c>
      <c r="AL252" s="53">
        <f>IF($G252="Labor Hours",X252*$K252*(1+$M252)*$EQ252,X252)</f>
        <v>939.78000000000009</v>
      </c>
      <c r="AM252" s="53">
        <f>IF($G252="Labor Hours",Y252*$K252*(1+$M252)*$EQ252,Y252)</f>
        <v>0</v>
      </c>
      <c r="AN252" s="53">
        <f>IF($G252="Labor Hours",Z252*$K252*(1+$M252)*$EQ252,Z252)</f>
        <v>0</v>
      </c>
      <c r="AO252" s="53">
        <f>IF($G252="Labor Hours",AA252*$K252*(1+$M252)*$EQ252,AA252)</f>
        <v>0</v>
      </c>
      <c r="AP252" s="53">
        <f>IF($G252="Labor Hours",AB252*$K252*(1+$M252)*$EQ252,AB252)</f>
        <v>0</v>
      </c>
      <c r="AQ252" s="53">
        <f>IF($G252="Labor Hours",AC252*$K252*(1+$M252)*$EQ252,AC252)</f>
        <v>0</v>
      </c>
      <c r="AR252" s="53">
        <f>IF($G252="Labor Hours",AD252*$K252*(1+$M252)*$EQ252,AD252)</f>
        <v>0</v>
      </c>
      <c r="AS252" s="53">
        <f>IF($G252="Labor Hours",AE252*$K252*(1+$M252)*$EQ252,AE252)</f>
        <v>0</v>
      </c>
      <c r="AT252" s="53">
        <f>IF($G252="Labor Hours",AF252*$K252*(1+$M252)*$EQ252,AF252)</f>
        <v>0</v>
      </c>
      <c r="AU252" s="10">
        <f t="shared" si="308"/>
        <v>939.78000000000009</v>
      </c>
      <c r="AV252" s="54">
        <f>IF(G252="CapEx",0,AU252*N252)</f>
        <v>0</v>
      </c>
      <c r="AW252" s="10">
        <f t="shared" si="309"/>
        <v>939.78000000000009</v>
      </c>
      <c r="AX252" s="53" cm="1">
        <f t="array" aca="1" ref="AX252" ca="1">AU252*CELL("contents",$Q252)</f>
        <v>187.95600000000002</v>
      </c>
      <c r="AY252" s="53" cm="1">
        <f t="array" aca="1" ref="AY252" ca="1">AV252*CELL("contents",$Q252)</f>
        <v>0</v>
      </c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>
        <f t="shared" si="310"/>
        <v>0</v>
      </c>
      <c r="BM252" s="51">
        <f t="shared" si="311"/>
        <v>0</v>
      </c>
      <c r="BN252" s="53">
        <f>IF($G252="Labor Hours",AZ252*$K252*(1+$M252)*$ER252,AZ252)</f>
        <v>0</v>
      </c>
      <c r="BO252" s="53">
        <f>IF($G252="Labor Hours",BA252*$K252*(1+$M252)*$ER252,BA252)</f>
        <v>0</v>
      </c>
      <c r="BP252" s="53">
        <f>IF($G252="Labor Hours",BB252*$K252*(1+$M252)*$ER252,BB252)</f>
        <v>0</v>
      </c>
      <c r="BQ252" s="53">
        <f>IF($G252="Labor Hours",BC252*$K252*(1+$M252)*$ER252,BC252)</f>
        <v>0</v>
      </c>
      <c r="BR252" s="53">
        <f>IF($G252="Labor Hours",BD252*$K252*(1+$M252)*$ER252,BD252)</f>
        <v>0</v>
      </c>
      <c r="BS252" s="53">
        <f>IF($G252="Labor Hours",BE252*$K252*(1+$M252)*$ER252,BE252)</f>
        <v>0</v>
      </c>
      <c r="BT252" s="53">
        <f>IF($G252="Labor Hours",BF252*$K252*(1+$M252)*$ER252,BF252)</f>
        <v>0</v>
      </c>
      <c r="BU252" s="53">
        <f>IF($G252="Labor Hours",BG252*$K252*(1+$M252)*$ER252,BG252)</f>
        <v>0</v>
      </c>
      <c r="BV252" s="53">
        <f>IF($G252="Labor Hours",BH252*$K252*(1+$M252)*$ER252,BH252)</f>
        <v>0</v>
      </c>
      <c r="BW252" s="53">
        <f>IF($G252="Labor Hours",BI252*$K252*(1+$M252)*$ER252,BI252)</f>
        <v>0</v>
      </c>
      <c r="BX252" s="53">
        <f>IF($G252="Labor Hours",BJ252*$K252*(1+$M252)*$ER252,BJ252)</f>
        <v>0</v>
      </c>
      <c r="BY252" s="53">
        <f>IF($G252="Labor Hours",BK252*$K252*(1+$M252)*$ER252,BK252)</f>
        <v>0</v>
      </c>
      <c r="BZ252" s="10">
        <f t="shared" si="312"/>
        <v>0</v>
      </c>
      <c r="CA252" s="54">
        <f t="shared" si="313"/>
        <v>0</v>
      </c>
      <c r="CB252" s="10">
        <f t="shared" si="314"/>
        <v>0</v>
      </c>
      <c r="CC252" s="53" cm="1">
        <f t="array" aca="1" ref="CC252" ca="1">BZ252*CELL("contents",$Q252)</f>
        <v>0</v>
      </c>
      <c r="CD252" s="53" cm="1">
        <f t="array" aca="1" ref="CD252" ca="1">CA252*CELL("contents",$Q252)</f>
        <v>0</v>
      </c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>
        <f t="shared" si="315"/>
        <v>0</v>
      </c>
      <c r="CR252" s="51">
        <f t="shared" si="316"/>
        <v>0</v>
      </c>
      <c r="CS252" s="53">
        <f>IF($G252="Labor Hours",CE252*$K252*(1+$M252)*$ES252,CE252)</f>
        <v>0</v>
      </c>
      <c r="CT252" s="53">
        <f>IF($G252="Labor Hours",CF252*$K252*(1+$M252)*$ES252,CF252)</f>
        <v>0</v>
      </c>
      <c r="CU252" s="53">
        <f>IF($G252="Labor Hours",CG252*$K252*(1+$M252)*$ES252,CG252)</f>
        <v>0</v>
      </c>
      <c r="CV252" s="53">
        <f>IF($G252="Labor Hours",CH252*$K252*(1+$M252)*$ES252,CH252)</f>
        <v>0</v>
      </c>
      <c r="CW252" s="53">
        <f>IF($G252="Labor Hours",CI252*$K252*(1+$M252)*$ES252,CI252)</f>
        <v>0</v>
      </c>
      <c r="CX252" s="53">
        <f>IF($G252="Labor Hours",CJ252*$K252*(1+$M252)*$ES252,CJ252)</f>
        <v>0</v>
      </c>
      <c r="CY252" s="53">
        <f>IF($G252="Labor Hours",CK252*$K252*(1+$M252)*$ES252,CK252)</f>
        <v>0</v>
      </c>
      <c r="CZ252" s="53">
        <f>IF($G252="Labor Hours",CL252*$K252*(1+$M252)*$ES252,CL252)</f>
        <v>0</v>
      </c>
      <c r="DA252" s="53">
        <f>IF($G252="Labor Hours",CM252*$K252*(1+$M252)*$ES252,CM252)</f>
        <v>0</v>
      </c>
      <c r="DB252" s="53">
        <f>IF($G252="Labor Hours",CN252*$K252*(1+$M252)*$ES252,CN252)</f>
        <v>0</v>
      </c>
      <c r="DC252" s="53">
        <f>IF($G252="Labor Hours",CO252*$K252*(1+$M252)*$ES252,CO252)</f>
        <v>0</v>
      </c>
      <c r="DD252" s="53">
        <f>IF($G252="Labor Hours",CP252*$K252*(1+$M252)*$ES252,CP252)</f>
        <v>0</v>
      </c>
      <c r="DE252" s="10">
        <f t="shared" si="317"/>
        <v>0</v>
      </c>
      <c r="DF252" s="54">
        <f t="shared" si="318"/>
        <v>0</v>
      </c>
      <c r="DG252" s="10">
        <f t="shared" si="319"/>
        <v>0</v>
      </c>
      <c r="DH252" s="53" cm="1">
        <f t="array" aca="1" ref="DH252" ca="1">DE252*CELL("contents",$Q252)</f>
        <v>0</v>
      </c>
      <c r="DI252" s="53" cm="1">
        <f t="array" aca="1" ref="DI252" ca="1">DF252*CELL("contents",$Q252)</f>
        <v>0</v>
      </c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>
        <f t="shared" si="320"/>
        <v>0</v>
      </c>
      <c r="DW252" s="51">
        <f t="shared" si="321"/>
        <v>0</v>
      </c>
      <c r="DX252" s="53">
        <f>IF($G252="Labor Hours",DJ252*$K252*(1+$M252)*$ET252,DJ252)</f>
        <v>0</v>
      </c>
      <c r="DY252" s="53">
        <f>IF($G252="Labor Hours",DK252*$K252*(1+$M252)*$ET252,DK252)</f>
        <v>0</v>
      </c>
      <c r="DZ252" s="53">
        <f>IF($G252="Labor Hours",DL252*$K252*(1+$M252)*$ET252,DL252)</f>
        <v>0</v>
      </c>
      <c r="EA252" s="53">
        <f>IF($G252="Labor Hours",DM252*$K252*(1+$M252)*$ET252,DM252)</f>
        <v>0</v>
      </c>
      <c r="EB252" s="53">
        <f>IF($G252="Labor Hours",DN252*$K252*(1+$M252)*$ET252,DN252)</f>
        <v>0</v>
      </c>
      <c r="EC252" s="53">
        <f>IF($G252="Labor Hours",DO252*$K252*(1+$M252)*$ET252,DO252)</f>
        <v>0</v>
      </c>
      <c r="ED252" s="53">
        <f>IF($G252="Labor Hours",DP252*$K252*(1+$M252)*$ET252,DP252)</f>
        <v>0</v>
      </c>
      <c r="EE252" s="53">
        <f>IF($G252="Labor Hours",DQ252*$K252*(1+$M252)*$ET252,DQ252)</f>
        <v>0</v>
      </c>
      <c r="EF252" s="53">
        <f>IF($G252="Labor Hours",DR252*$K252*(1+$M252)*$ET252,DR252)</f>
        <v>0</v>
      </c>
      <c r="EG252" s="53">
        <f>IF($G252="Labor Hours",DS252*$K252*(1+$M252)*$ET252,DS252)</f>
        <v>0</v>
      </c>
      <c r="EH252" s="53">
        <f>IF($G252="Labor Hours",DT252*$K252*(1+$M252)*$ET252,DT252)</f>
        <v>0</v>
      </c>
      <c r="EI252" s="53">
        <f>IF($G252="Labor Hours",DU252*$K252*(1+$M252)*$ET252,DU252)</f>
        <v>0</v>
      </c>
      <c r="EJ252" s="10">
        <f t="shared" si="322"/>
        <v>0</v>
      </c>
      <c r="EK252" s="54">
        <f t="shared" si="323"/>
        <v>0</v>
      </c>
      <c r="EL252" s="10">
        <f t="shared" si="324"/>
        <v>0</v>
      </c>
      <c r="EM252" s="53" cm="1">
        <f t="array" aca="1" ref="EM252" ca="1">EJ252*CELL("contents",$Q252)</f>
        <v>0</v>
      </c>
      <c r="EN252" s="53" cm="1">
        <f t="array" aca="1" ref="EN252" ca="1">EK252*CELL("contents",$Q252)</f>
        <v>0</v>
      </c>
      <c r="EO252" s="11">
        <f t="shared" si="325"/>
        <v>939.78000000000009</v>
      </c>
      <c r="EP252" s="2">
        <v>1</v>
      </c>
      <c r="EQ252" s="2">
        <f t="shared" ref="EQ252:ET252" si="371">EP252*1.0215</f>
        <v>1.0215000000000001</v>
      </c>
      <c r="ER252" s="2">
        <f t="shared" si="371"/>
        <v>1.0434622500000001</v>
      </c>
      <c r="ES252" s="2">
        <f t="shared" si="371"/>
        <v>1.0658966883750003</v>
      </c>
      <c r="ET252" s="2">
        <f t="shared" si="371"/>
        <v>1.0888134671750629</v>
      </c>
      <c r="EU252" s="53">
        <f>IF($G252="Labor Hours",$K252*$AG252*EQ252,0)</f>
        <v>939.78000000000009</v>
      </c>
      <c r="EV252" s="53">
        <f t="shared" si="327"/>
        <v>0</v>
      </c>
      <c r="EW252" s="69">
        <f>IF($G252="Labor Hours",$K252*$CQ252*ES252,0)</f>
        <v>0</v>
      </c>
      <c r="EX252" s="69">
        <f>IF($G252="Labor Hours",$K252*$DV252*ET252,0)</f>
        <v>0</v>
      </c>
      <c r="EY252" s="9">
        <f t="shared" si="329"/>
        <v>0</v>
      </c>
      <c r="EZ252" s="9">
        <f t="shared" si="304"/>
        <v>0</v>
      </c>
      <c r="FA252" s="9">
        <f t="shared" si="305"/>
        <v>0</v>
      </c>
      <c r="FB252" s="9">
        <f t="shared" si="306"/>
        <v>0</v>
      </c>
      <c r="FC252" t="s">
        <v>1541</v>
      </c>
    </row>
    <row r="253" spans="1:159" ht="25.5" x14ac:dyDescent="0.25">
      <c r="A253" s="2">
        <v>1.2</v>
      </c>
      <c r="B253" s="3" t="s">
        <v>675</v>
      </c>
      <c r="C253" s="4" t="s">
        <v>157</v>
      </c>
      <c r="D253" s="2" t="s">
        <v>676</v>
      </c>
      <c r="E253" s="21" t="s">
        <v>677</v>
      </c>
      <c r="F253" s="2"/>
      <c r="G253" s="4" t="s">
        <v>347</v>
      </c>
      <c r="H253" s="6" t="s">
        <v>347</v>
      </c>
      <c r="I253" s="4"/>
      <c r="J253" s="4" t="s">
        <v>154</v>
      </c>
      <c r="K253" s="75"/>
      <c r="L253" s="80">
        <v>1</v>
      </c>
      <c r="M253" s="56">
        <v>0</v>
      </c>
      <c r="N253" s="86">
        <v>0.53</v>
      </c>
      <c r="O253" s="6" t="s">
        <v>155</v>
      </c>
      <c r="P253" s="2" t="s">
        <v>352</v>
      </c>
      <c r="Q253" s="216">
        <f>VLOOKUP(P253,Contingencies!$A$2:$D$7,4,FALSE)</f>
        <v>0.2</v>
      </c>
      <c r="R253" s="53">
        <f t="shared" si="287"/>
        <v>40</v>
      </c>
      <c r="S253" s="67">
        <f t="shared" si="289"/>
        <v>0</v>
      </c>
      <c r="T253" s="4"/>
      <c r="U253" s="2"/>
      <c r="V253" s="2"/>
      <c r="W253" s="42"/>
      <c r="X253" s="37">
        <v>200</v>
      </c>
      <c r="Y253" s="37"/>
      <c r="Z253" s="38"/>
      <c r="AA253" s="38"/>
      <c r="AB253" s="38"/>
      <c r="AC253" s="38"/>
      <c r="AD253" s="2"/>
      <c r="AE253" s="2"/>
      <c r="AF253" s="2"/>
      <c r="AG253" s="2">
        <f>IF(G253="Labor Hours",SUM(U253:AF253),0)</f>
        <v>0</v>
      </c>
      <c r="AH253" s="51">
        <f t="shared" si="307"/>
        <v>0</v>
      </c>
      <c r="AI253" s="53">
        <f>IF($G253="Labor Hours",U253*$K253*(1+$M253)*$EQ253,U253)</f>
        <v>0</v>
      </c>
      <c r="AJ253" s="53">
        <f>IF($G253="Labor Hours",V253*$K253*(1+$M253)*$EQ253,V253)</f>
        <v>0</v>
      </c>
      <c r="AK253" s="53">
        <f>IF($G253="Labor Hours",W253*$K253*(1+$M253)*$EQ253,W253)</f>
        <v>0</v>
      </c>
      <c r="AL253" s="53">
        <f>IF($G253="Labor Hours",X253*$K253*(1+$M253)*$EQ253,X253)</f>
        <v>200</v>
      </c>
      <c r="AM253" s="53">
        <f>IF($G253="Labor Hours",Y253*$K253*(1+$M253)*$EQ253,Y253)</f>
        <v>0</v>
      </c>
      <c r="AN253" s="53">
        <f>IF($G253="Labor Hours",Z253*$K253*(1+$M253)*$EQ253,Z253)</f>
        <v>0</v>
      </c>
      <c r="AO253" s="53">
        <f>IF($G253="Labor Hours",AA253*$K253*(1+$M253)*$EQ253,AA253)</f>
        <v>0</v>
      </c>
      <c r="AP253" s="53">
        <f>IF($G253="Labor Hours",AB253*$K253*(1+$M253)*$EQ253,AB253)</f>
        <v>0</v>
      </c>
      <c r="AQ253" s="53">
        <f>IF($G253="Labor Hours",AC253*$K253*(1+$M253)*$EQ253,AC253)</f>
        <v>0</v>
      </c>
      <c r="AR253" s="53">
        <f>IF($G253="Labor Hours",AD253*$K253*(1+$M253)*$EQ253,AD253)</f>
        <v>0</v>
      </c>
      <c r="AS253" s="53">
        <f>IF($G253="Labor Hours",AE253*$K253*(1+$M253)*$EQ253,AE253)</f>
        <v>0</v>
      </c>
      <c r="AT253" s="53">
        <f>IF($G253="Labor Hours",AF253*$K253*(1+$M253)*$EQ253,AF253)</f>
        <v>0</v>
      </c>
      <c r="AU253" s="10">
        <f t="shared" si="308"/>
        <v>200</v>
      </c>
      <c r="AV253" s="54">
        <f>IF(G253="CapEx",0,AU253*N253)</f>
        <v>0</v>
      </c>
      <c r="AW253" s="10">
        <f t="shared" si="309"/>
        <v>200</v>
      </c>
      <c r="AX253" s="53" cm="1">
        <f t="array" aca="1" ref="AX253" ca="1">AU253*CELL("contents",$Q253)</f>
        <v>40</v>
      </c>
      <c r="AY253" s="53" cm="1">
        <f t="array" aca="1" ref="AY253" ca="1">AV253*CELL("contents",$Q253)</f>
        <v>0</v>
      </c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>
        <f t="shared" si="310"/>
        <v>0</v>
      </c>
      <c r="BM253" s="51">
        <f t="shared" si="311"/>
        <v>0</v>
      </c>
      <c r="BN253" s="53">
        <f>IF($G253="Labor Hours",AZ253*$K253*(1+$M253)*$ER253,AZ253)</f>
        <v>0</v>
      </c>
      <c r="BO253" s="53">
        <f>IF($G253="Labor Hours",BA253*$K253*(1+$M253)*$ER253,BA253)</f>
        <v>0</v>
      </c>
      <c r="BP253" s="53">
        <f>IF($G253="Labor Hours",BB253*$K253*(1+$M253)*$ER253,BB253)</f>
        <v>0</v>
      </c>
      <c r="BQ253" s="53">
        <f>IF($G253="Labor Hours",BC253*$K253*(1+$M253)*$ER253,BC253)</f>
        <v>0</v>
      </c>
      <c r="BR253" s="53">
        <f>IF($G253="Labor Hours",BD253*$K253*(1+$M253)*$ER253,BD253)</f>
        <v>0</v>
      </c>
      <c r="BS253" s="53">
        <f>IF($G253="Labor Hours",BE253*$K253*(1+$M253)*$ER253,BE253)</f>
        <v>0</v>
      </c>
      <c r="BT253" s="53">
        <f>IF($G253="Labor Hours",BF253*$K253*(1+$M253)*$ER253,BF253)</f>
        <v>0</v>
      </c>
      <c r="BU253" s="53">
        <f>IF($G253="Labor Hours",BG253*$K253*(1+$M253)*$ER253,BG253)</f>
        <v>0</v>
      </c>
      <c r="BV253" s="53">
        <f>IF($G253="Labor Hours",BH253*$K253*(1+$M253)*$ER253,BH253)</f>
        <v>0</v>
      </c>
      <c r="BW253" s="53">
        <f>IF($G253="Labor Hours",BI253*$K253*(1+$M253)*$ER253,BI253)</f>
        <v>0</v>
      </c>
      <c r="BX253" s="53">
        <f>IF($G253="Labor Hours",BJ253*$K253*(1+$M253)*$ER253,BJ253)</f>
        <v>0</v>
      </c>
      <c r="BY253" s="53">
        <f>IF($G253="Labor Hours",BK253*$K253*(1+$M253)*$ER253,BK253)</f>
        <v>0</v>
      </c>
      <c r="BZ253" s="10">
        <f t="shared" si="312"/>
        <v>0</v>
      </c>
      <c r="CA253" s="54">
        <f t="shared" si="313"/>
        <v>0</v>
      </c>
      <c r="CB253" s="10">
        <f t="shared" si="314"/>
        <v>0</v>
      </c>
      <c r="CC253" s="53" cm="1">
        <f t="array" aca="1" ref="CC253" ca="1">BZ253*CELL("contents",$Q253)</f>
        <v>0</v>
      </c>
      <c r="CD253" s="53" cm="1">
        <f t="array" aca="1" ref="CD253" ca="1">CA253*CELL("contents",$Q253)</f>
        <v>0</v>
      </c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>
        <f t="shared" si="315"/>
        <v>0</v>
      </c>
      <c r="CR253" s="51">
        <f t="shared" si="316"/>
        <v>0</v>
      </c>
      <c r="CS253" s="53">
        <f>IF($G253="Labor Hours",CE253*$K253*(1+$M253)*$ES253,CE253)</f>
        <v>0</v>
      </c>
      <c r="CT253" s="53">
        <f>IF($G253="Labor Hours",CF253*$K253*(1+$M253)*$ES253,CF253)</f>
        <v>0</v>
      </c>
      <c r="CU253" s="53">
        <f>IF($G253="Labor Hours",CG253*$K253*(1+$M253)*$ES253,CG253)</f>
        <v>0</v>
      </c>
      <c r="CV253" s="53">
        <f>IF($G253="Labor Hours",CH253*$K253*(1+$M253)*$ES253,CH253)</f>
        <v>0</v>
      </c>
      <c r="CW253" s="53">
        <f>IF($G253="Labor Hours",CI253*$K253*(1+$M253)*$ES253,CI253)</f>
        <v>0</v>
      </c>
      <c r="CX253" s="53">
        <f>IF($G253="Labor Hours",CJ253*$K253*(1+$M253)*$ES253,CJ253)</f>
        <v>0</v>
      </c>
      <c r="CY253" s="53">
        <f>IF($G253="Labor Hours",CK253*$K253*(1+$M253)*$ES253,CK253)</f>
        <v>0</v>
      </c>
      <c r="CZ253" s="53">
        <f>IF($G253="Labor Hours",CL253*$K253*(1+$M253)*$ES253,CL253)</f>
        <v>0</v>
      </c>
      <c r="DA253" s="53">
        <f>IF($G253="Labor Hours",CM253*$K253*(1+$M253)*$ES253,CM253)</f>
        <v>0</v>
      </c>
      <c r="DB253" s="53">
        <f>IF($G253="Labor Hours",CN253*$K253*(1+$M253)*$ES253,CN253)</f>
        <v>0</v>
      </c>
      <c r="DC253" s="53">
        <f>IF($G253="Labor Hours",CO253*$K253*(1+$M253)*$ES253,CO253)</f>
        <v>0</v>
      </c>
      <c r="DD253" s="53">
        <f>IF($G253="Labor Hours",CP253*$K253*(1+$M253)*$ES253,CP253)</f>
        <v>0</v>
      </c>
      <c r="DE253" s="10">
        <f t="shared" si="317"/>
        <v>0</v>
      </c>
      <c r="DF253" s="54">
        <f t="shared" si="318"/>
        <v>0</v>
      </c>
      <c r="DG253" s="10">
        <f t="shared" si="319"/>
        <v>0</v>
      </c>
      <c r="DH253" s="53" cm="1">
        <f t="array" aca="1" ref="DH253" ca="1">DE253*CELL("contents",$Q253)</f>
        <v>0</v>
      </c>
      <c r="DI253" s="53" cm="1">
        <f t="array" aca="1" ref="DI253" ca="1">DF253*CELL("contents",$Q253)</f>
        <v>0</v>
      </c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>
        <f t="shared" si="320"/>
        <v>0</v>
      </c>
      <c r="DW253" s="51">
        <f t="shared" si="321"/>
        <v>0</v>
      </c>
      <c r="DX253" s="53">
        <f>IF($G253="Labor Hours",DJ253*$K253*(1+$M253)*$ET253,DJ253)</f>
        <v>0</v>
      </c>
      <c r="DY253" s="53">
        <f>IF($G253="Labor Hours",DK253*$K253*(1+$M253)*$ET253,DK253)</f>
        <v>0</v>
      </c>
      <c r="DZ253" s="53">
        <f>IF($G253="Labor Hours",DL253*$K253*(1+$M253)*$ET253,DL253)</f>
        <v>0</v>
      </c>
      <c r="EA253" s="53">
        <f>IF($G253="Labor Hours",DM253*$K253*(1+$M253)*$ET253,DM253)</f>
        <v>0</v>
      </c>
      <c r="EB253" s="53">
        <f>IF($G253="Labor Hours",DN253*$K253*(1+$M253)*$ET253,DN253)</f>
        <v>0</v>
      </c>
      <c r="EC253" s="53">
        <f>IF($G253="Labor Hours",DO253*$K253*(1+$M253)*$ET253,DO253)</f>
        <v>0</v>
      </c>
      <c r="ED253" s="53">
        <f>IF($G253="Labor Hours",DP253*$K253*(1+$M253)*$ET253,DP253)</f>
        <v>0</v>
      </c>
      <c r="EE253" s="53">
        <f>IF($G253="Labor Hours",DQ253*$K253*(1+$M253)*$ET253,DQ253)</f>
        <v>0</v>
      </c>
      <c r="EF253" s="53">
        <f>IF($G253="Labor Hours",DR253*$K253*(1+$M253)*$ET253,DR253)</f>
        <v>0</v>
      </c>
      <c r="EG253" s="53">
        <f>IF($G253="Labor Hours",DS253*$K253*(1+$M253)*$ET253,DS253)</f>
        <v>0</v>
      </c>
      <c r="EH253" s="53">
        <f>IF($G253="Labor Hours",DT253*$K253*(1+$M253)*$ET253,DT253)</f>
        <v>0</v>
      </c>
      <c r="EI253" s="53">
        <f>IF($G253="Labor Hours",DU253*$K253*(1+$M253)*$ET253,DU253)</f>
        <v>0</v>
      </c>
      <c r="EJ253" s="10">
        <f t="shared" si="322"/>
        <v>0</v>
      </c>
      <c r="EK253" s="54">
        <f t="shared" si="323"/>
        <v>0</v>
      </c>
      <c r="EL253" s="10">
        <f t="shared" si="324"/>
        <v>0</v>
      </c>
      <c r="EM253" s="53" cm="1">
        <f t="array" aca="1" ref="EM253" ca="1">EJ253*CELL("contents",$Q253)</f>
        <v>0</v>
      </c>
      <c r="EN253" s="53" cm="1">
        <f t="array" aca="1" ref="EN253" ca="1">EK253*CELL("contents",$Q253)</f>
        <v>0</v>
      </c>
      <c r="EO253" s="11">
        <f t="shared" si="325"/>
        <v>200</v>
      </c>
      <c r="EP253" s="2">
        <v>1</v>
      </c>
      <c r="EQ253" s="2">
        <f t="shared" ref="EQ253:ET253" si="372">EP253*1.0215</f>
        <v>1.0215000000000001</v>
      </c>
      <c r="ER253" s="2">
        <f t="shared" si="372"/>
        <v>1.0434622500000001</v>
      </c>
      <c r="ES253" s="2">
        <f t="shared" si="372"/>
        <v>1.0658966883750003</v>
      </c>
      <c r="ET253" s="2">
        <f t="shared" si="372"/>
        <v>1.0888134671750629</v>
      </c>
      <c r="EU253" s="53">
        <f>IF($G253="Labor Hours",$K253*$AG253*EQ253,0)</f>
        <v>0</v>
      </c>
      <c r="EV253" s="53">
        <f t="shared" si="327"/>
        <v>0</v>
      </c>
      <c r="EW253" s="69">
        <f>IF($G253="Labor Hours",$K253*$CQ253*ES253,0)</f>
        <v>0</v>
      </c>
      <c r="EX253" s="69">
        <f>IF($G253="Labor Hours",$K253*$DV253*ET253,0)</f>
        <v>0</v>
      </c>
      <c r="EY253" s="9">
        <f t="shared" si="329"/>
        <v>0</v>
      </c>
      <c r="EZ253" s="9">
        <f t="shared" si="304"/>
        <v>0</v>
      </c>
      <c r="FA253" s="9">
        <f t="shared" si="305"/>
        <v>0</v>
      </c>
      <c r="FB253" s="9">
        <f t="shared" si="306"/>
        <v>0</v>
      </c>
      <c r="FC253" t="s">
        <v>1541</v>
      </c>
    </row>
    <row r="254" spans="1:159" ht="25.5" x14ac:dyDescent="0.25">
      <c r="A254" s="2">
        <v>1.2</v>
      </c>
      <c r="B254" s="3" t="s">
        <v>678</v>
      </c>
      <c r="C254" s="4" t="s">
        <v>157</v>
      </c>
      <c r="D254" s="2" t="s">
        <v>679</v>
      </c>
      <c r="E254" s="21" t="s">
        <v>679</v>
      </c>
      <c r="F254" s="2"/>
      <c r="G254" s="4" t="s">
        <v>151</v>
      </c>
      <c r="H254" s="6" t="s">
        <v>163</v>
      </c>
      <c r="I254" s="4" t="s">
        <v>167</v>
      </c>
      <c r="J254" s="7" t="s">
        <v>154</v>
      </c>
      <c r="K254" s="75">
        <v>115</v>
      </c>
      <c r="L254" s="81">
        <v>115</v>
      </c>
      <c r="M254" s="56">
        <v>0</v>
      </c>
      <c r="N254" s="86">
        <v>0</v>
      </c>
      <c r="O254" s="6" t="s">
        <v>155</v>
      </c>
      <c r="P254" s="2" t="s">
        <v>352</v>
      </c>
      <c r="Q254" s="216">
        <f>VLOOKUP(P254,Contingencies!$A$2:$D$7,4,FALSE)</f>
        <v>0.2</v>
      </c>
      <c r="R254" s="53">
        <f t="shared" si="287"/>
        <v>845.80200000000013</v>
      </c>
      <c r="S254" s="67">
        <f t="shared" si="289"/>
        <v>0</v>
      </c>
      <c r="T254" s="4"/>
      <c r="U254" s="2"/>
      <c r="V254" s="2"/>
      <c r="W254" s="42"/>
      <c r="X254" s="38"/>
      <c r="Y254" s="37">
        <v>18</v>
      </c>
      <c r="Z254" s="37">
        <v>18</v>
      </c>
      <c r="AA254" s="38"/>
      <c r="AB254" s="38"/>
      <c r="AC254" s="38"/>
      <c r="AD254" s="2"/>
      <c r="AE254" s="2"/>
      <c r="AF254" s="2"/>
      <c r="AG254" s="2">
        <f>IF(G254="Labor Hours",SUM(U254:AF254),0)</f>
        <v>36</v>
      </c>
      <c r="AH254" s="51">
        <f t="shared" si="307"/>
        <v>0.24</v>
      </c>
      <c r="AI254" s="53">
        <f>IF($G254="Labor Hours",U254*$K254*(1+$M254)*$EQ254,U254)</f>
        <v>0</v>
      </c>
      <c r="AJ254" s="53">
        <f>IF($G254="Labor Hours",V254*$K254*(1+$M254)*$EQ254,V254)</f>
        <v>0</v>
      </c>
      <c r="AK254" s="53">
        <f>IF($G254="Labor Hours",W254*$K254*(1+$M254)*$EQ254,W254)</f>
        <v>0</v>
      </c>
      <c r="AL254" s="53">
        <f>IF($G254="Labor Hours",X254*$K254*(1+$M254)*$EQ254,X254)</f>
        <v>0</v>
      </c>
      <c r="AM254" s="53">
        <f>IF($G254="Labor Hours",Y254*$K254*(1+$M254)*$EQ254,Y254)</f>
        <v>2114.5050000000001</v>
      </c>
      <c r="AN254" s="53">
        <f>IF($G254="Labor Hours",Z254*$K254*(1+$M254)*$EQ254,Z254)</f>
        <v>2114.5050000000001</v>
      </c>
      <c r="AO254" s="53">
        <f>IF($G254="Labor Hours",AA254*$K254*(1+$M254)*$EQ254,AA254)</f>
        <v>0</v>
      </c>
      <c r="AP254" s="53">
        <f>IF($G254="Labor Hours",AB254*$K254*(1+$M254)*$EQ254,AB254)</f>
        <v>0</v>
      </c>
      <c r="AQ254" s="53">
        <f>IF($G254="Labor Hours",AC254*$K254*(1+$M254)*$EQ254,AC254)</f>
        <v>0</v>
      </c>
      <c r="AR254" s="53">
        <f>IF($G254="Labor Hours",AD254*$K254*(1+$M254)*$EQ254,AD254)</f>
        <v>0</v>
      </c>
      <c r="AS254" s="53">
        <f>IF($G254="Labor Hours",AE254*$K254*(1+$M254)*$EQ254,AE254)</f>
        <v>0</v>
      </c>
      <c r="AT254" s="53">
        <f>IF($G254="Labor Hours",AF254*$K254*(1+$M254)*$EQ254,AF254)</f>
        <v>0</v>
      </c>
      <c r="AU254" s="10">
        <f t="shared" si="308"/>
        <v>4229.01</v>
      </c>
      <c r="AV254" s="54">
        <f>IF(G254="CapEx",0,AU254*N254)</f>
        <v>0</v>
      </c>
      <c r="AW254" s="10">
        <f t="shared" si="309"/>
        <v>4229.01</v>
      </c>
      <c r="AX254" s="53" cm="1">
        <f t="array" aca="1" ref="AX254" ca="1">AU254*CELL("contents",$Q254)</f>
        <v>845.80200000000013</v>
      </c>
      <c r="AY254" s="53" cm="1">
        <f t="array" aca="1" ref="AY254" ca="1">AV254*CELL("contents",$Q254)</f>
        <v>0</v>
      </c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>
        <f t="shared" si="310"/>
        <v>0</v>
      </c>
      <c r="BM254" s="51">
        <f t="shared" si="311"/>
        <v>0</v>
      </c>
      <c r="BN254" s="53">
        <f>IF($G254="Labor Hours",AZ254*$K254*(1+$M254)*$ER254,AZ254)</f>
        <v>0</v>
      </c>
      <c r="BO254" s="53">
        <f>IF($G254="Labor Hours",BA254*$K254*(1+$M254)*$ER254,BA254)</f>
        <v>0</v>
      </c>
      <c r="BP254" s="53">
        <f>IF($G254="Labor Hours",BB254*$K254*(1+$M254)*$ER254,BB254)</f>
        <v>0</v>
      </c>
      <c r="BQ254" s="53">
        <f>IF($G254="Labor Hours",BC254*$K254*(1+$M254)*$ER254,BC254)</f>
        <v>0</v>
      </c>
      <c r="BR254" s="53">
        <f>IF($G254="Labor Hours",BD254*$K254*(1+$M254)*$ER254,BD254)</f>
        <v>0</v>
      </c>
      <c r="BS254" s="53">
        <f>IF($G254="Labor Hours",BE254*$K254*(1+$M254)*$ER254,BE254)</f>
        <v>0</v>
      </c>
      <c r="BT254" s="53">
        <f>IF($G254="Labor Hours",BF254*$K254*(1+$M254)*$ER254,BF254)</f>
        <v>0</v>
      </c>
      <c r="BU254" s="53">
        <f>IF($G254="Labor Hours",BG254*$K254*(1+$M254)*$ER254,BG254)</f>
        <v>0</v>
      </c>
      <c r="BV254" s="53">
        <f>IF($G254="Labor Hours",BH254*$K254*(1+$M254)*$ER254,BH254)</f>
        <v>0</v>
      </c>
      <c r="BW254" s="53">
        <f>IF($G254="Labor Hours",BI254*$K254*(1+$M254)*$ER254,BI254)</f>
        <v>0</v>
      </c>
      <c r="BX254" s="53">
        <f>IF($G254="Labor Hours",BJ254*$K254*(1+$M254)*$ER254,BJ254)</f>
        <v>0</v>
      </c>
      <c r="BY254" s="53">
        <f>IF($G254="Labor Hours",BK254*$K254*(1+$M254)*$ER254,BK254)</f>
        <v>0</v>
      </c>
      <c r="BZ254" s="10">
        <f t="shared" si="312"/>
        <v>0</v>
      </c>
      <c r="CA254" s="54">
        <f t="shared" si="313"/>
        <v>0</v>
      </c>
      <c r="CB254" s="10">
        <f t="shared" si="314"/>
        <v>0</v>
      </c>
      <c r="CC254" s="53" cm="1">
        <f t="array" aca="1" ref="CC254" ca="1">BZ254*CELL("contents",$Q254)</f>
        <v>0</v>
      </c>
      <c r="CD254" s="53" cm="1">
        <f t="array" aca="1" ref="CD254" ca="1">CA254*CELL("contents",$Q254)</f>
        <v>0</v>
      </c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>
        <f t="shared" si="315"/>
        <v>0</v>
      </c>
      <c r="CR254" s="51">
        <f t="shared" si="316"/>
        <v>0</v>
      </c>
      <c r="CS254" s="53">
        <f>IF($G254="Labor Hours",CE254*$K254*(1+$M254)*$ES254,CE254)</f>
        <v>0</v>
      </c>
      <c r="CT254" s="53">
        <f>IF($G254="Labor Hours",CF254*$K254*(1+$M254)*$ES254,CF254)</f>
        <v>0</v>
      </c>
      <c r="CU254" s="53">
        <f>IF($G254="Labor Hours",CG254*$K254*(1+$M254)*$ES254,CG254)</f>
        <v>0</v>
      </c>
      <c r="CV254" s="53">
        <f>IF($G254="Labor Hours",CH254*$K254*(1+$M254)*$ES254,CH254)</f>
        <v>0</v>
      </c>
      <c r="CW254" s="53">
        <f>IF($G254="Labor Hours",CI254*$K254*(1+$M254)*$ES254,CI254)</f>
        <v>0</v>
      </c>
      <c r="CX254" s="53">
        <f>IF($G254="Labor Hours",CJ254*$K254*(1+$M254)*$ES254,CJ254)</f>
        <v>0</v>
      </c>
      <c r="CY254" s="53">
        <f>IF($G254="Labor Hours",CK254*$K254*(1+$M254)*$ES254,CK254)</f>
        <v>0</v>
      </c>
      <c r="CZ254" s="53">
        <f>IF($G254="Labor Hours",CL254*$K254*(1+$M254)*$ES254,CL254)</f>
        <v>0</v>
      </c>
      <c r="DA254" s="53">
        <f>IF($G254="Labor Hours",CM254*$K254*(1+$M254)*$ES254,CM254)</f>
        <v>0</v>
      </c>
      <c r="DB254" s="53">
        <f>IF($G254="Labor Hours",CN254*$K254*(1+$M254)*$ES254,CN254)</f>
        <v>0</v>
      </c>
      <c r="DC254" s="53">
        <f>IF($G254="Labor Hours",CO254*$K254*(1+$M254)*$ES254,CO254)</f>
        <v>0</v>
      </c>
      <c r="DD254" s="53">
        <f>IF($G254="Labor Hours",CP254*$K254*(1+$M254)*$ES254,CP254)</f>
        <v>0</v>
      </c>
      <c r="DE254" s="10">
        <f t="shared" si="317"/>
        <v>0</v>
      </c>
      <c r="DF254" s="54">
        <f t="shared" si="318"/>
        <v>0</v>
      </c>
      <c r="DG254" s="10">
        <f t="shared" si="319"/>
        <v>0</v>
      </c>
      <c r="DH254" s="53" cm="1">
        <f t="array" aca="1" ref="DH254" ca="1">DE254*CELL("contents",$Q254)</f>
        <v>0</v>
      </c>
      <c r="DI254" s="53" cm="1">
        <f t="array" aca="1" ref="DI254" ca="1">DF254*CELL("contents",$Q254)</f>
        <v>0</v>
      </c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>
        <f t="shared" si="320"/>
        <v>0</v>
      </c>
      <c r="DW254" s="51">
        <f t="shared" si="321"/>
        <v>0</v>
      </c>
      <c r="DX254" s="53">
        <f>IF($G254="Labor Hours",DJ254*$K254*(1+$M254)*$ET254,DJ254)</f>
        <v>0</v>
      </c>
      <c r="DY254" s="53">
        <f>IF($G254="Labor Hours",DK254*$K254*(1+$M254)*$ET254,DK254)</f>
        <v>0</v>
      </c>
      <c r="DZ254" s="53">
        <f>IF($G254="Labor Hours",DL254*$K254*(1+$M254)*$ET254,DL254)</f>
        <v>0</v>
      </c>
      <c r="EA254" s="53">
        <f>IF($G254="Labor Hours",DM254*$K254*(1+$M254)*$ET254,DM254)</f>
        <v>0</v>
      </c>
      <c r="EB254" s="53">
        <f>IF($G254="Labor Hours",DN254*$K254*(1+$M254)*$ET254,DN254)</f>
        <v>0</v>
      </c>
      <c r="EC254" s="53">
        <f>IF($G254="Labor Hours",DO254*$K254*(1+$M254)*$ET254,DO254)</f>
        <v>0</v>
      </c>
      <c r="ED254" s="53">
        <f>IF($G254="Labor Hours",DP254*$K254*(1+$M254)*$ET254,DP254)</f>
        <v>0</v>
      </c>
      <c r="EE254" s="53">
        <f>IF($G254="Labor Hours",DQ254*$K254*(1+$M254)*$ET254,DQ254)</f>
        <v>0</v>
      </c>
      <c r="EF254" s="53">
        <f>IF($G254="Labor Hours",DR254*$K254*(1+$M254)*$ET254,DR254)</f>
        <v>0</v>
      </c>
      <c r="EG254" s="53">
        <f>IF($G254="Labor Hours",DS254*$K254*(1+$M254)*$ET254,DS254)</f>
        <v>0</v>
      </c>
      <c r="EH254" s="53">
        <f>IF($G254="Labor Hours",DT254*$K254*(1+$M254)*$ET254,DT254)</f>
        <v>0</v>
      </c>
      <c r="EI254" s="53">
        <f>IF($G254="Labor Hours",DU254*$K254*(1+$M254)*$ET254,DU254)</f>
        <v>0</v>
      </c>
      <c r="EJ254" s="10">
        <f t="shared" si="322"/>
        <v>0</v>
      </c>
      <c r="EK254" s="54">
        <f t="shared" si="323"/>
        <v>0</v>
      </c>
      <c r="EL254" s="10">
        <f t="shared" si="324"/>
        <v>0</v>
      </c>
      <c r="EM254" s="53" cm="1">
        <f t="array" aca="1" ref="EM254" ca="1">EJ254*CELL("contents",$Q254)</f>
        <v>0</v>
      </c>
      <c r="EN254" s="53" cm="1">
        <f t="array" aca="1" ref="EN254" ca="1">EK254*CELL("contents",$Q254)</f>
        <v>0</v>
      </c>
      <c r="EO254" s="11">
        <f t="shared" si="325"/>
        <v>4229.01</v>
      </c>
      <c r="EP254" s="2">
        <v>1</v>
      </c>
      <c r="EQ254" s="2">
        <f t="shared" ref="EQ254:ET254" si="373">EP254*1.0215</f>
        <v>1.0215000000000001</v>
      </c>
      <c r="ER254" s="2">
        <f t="shared" si="373"/>
        <v>1.0434622500000001</v>
      </c>
      <c r="ES254" s="2">
        <f t="shared" si="373"/>
        <v>1.0658966883750003</v>
      </c>
      <c r="ET254" s="2">
        <f t="shared" si="373"/>
        <v>1.0888134671750629</v>
      </c>
      <c r="EU254" s="53">
        <f>IF($G254="Labor Hours",$K254*$AG254*EQ254,0)</f>
        <v>4229.01</v>
      </c>
      <c r="EV254" s="53">
        <f t="shared" si="327"/>
        <v>0</v>
      </c>
      <c r="EW254" s="69">
        <f>IF($G254="Labor Hours",$K254*$CQ254*ES254,0)</f>
        <v>0</v>
      </c>
      <c r="EX254" s="69">
        <f>IF($G254="Labor Hours",$K254*$DV254*ET254,0)</f>
        <v>0</v>
      </c>
      <c r="EY254" s="9">
        <f t="shared" si="329"/>
        <v>0</v>
      </c>
      <c r="EZ254" s="9">
        <f t="shared" si="304"/>
        <v>0</v>
      </c>
      <c r="FA254" s="9">
        <f t="shared" si="305"/>
        <v>0</v>
      </c>
      <c r="FB254" s="9">
        <f t="shared" si="306"/>
        <v>0</v>
      </c>
      <c r="FC254" t="s">
        <v>1541</v>
      </c>
    </row>
    <row r="255" spans="1:159" ht="25.5" x14ac:dyDescent="0.25">
      <c r="A255" s="2">
        <v>1.2</v>
      </c>
      <c r="B255" s="3" t="s">
        <v>680</v>
      </c>
      <c r="C255" s="4" t="s">
        <v>157</v>
      </c>
      <c r="D255" s="2" t="s">
        <v>681</v>
      </c>
      <c r="E255" s="21" t="s">
        <v>682</v>
      </c>
      <c r="F255" s="2"/>
      <c r="G255" s="4" t="s">
        <v>151</v>
      </c>
      <c r="H255" s="6" t="s">
        <v>163</v>
      </c>
      <c r="I255" s="4" t="s">
        <v>167</v>
      </c>
      <c r="J255" s="7" t="s">
        <v>154</v>
      </c>
      <c r="K255" s="75">
        <v>115</v>
      </c>
      <c r="L255" s="81">
        <v>115</v>
      </c>
      <c r="M255" s="56">
        <v>0</v>
      </c>
      <c r="N255" s="86">
        <v>0</v>
      </c>
      <c r="O255" s="6" t="s">
        <v>155</v>
      </c>
      <c r="P255" s="2" t="s">
        <v>352</v>
      </c>
      <c r="Q255" s="216">
        <f>VLOOKUP(P255,Contingencies!$A$2:$D$7,4,FALSE)</f>
        <v>0.2</v>
      </c>
      <c r="R255" s="53">
        <f t="shared" si="287"/>
        <v>845.80200000000013</v>
      </c>
      <c r="S255" s="67">
        <f t="shared" si="289"/>
        <v>0</v>
      </c>
      <c r="T255" s="4"/>
      <c r="U255" s="2"/>
      <c r="V255" s="2"/>
      <c r="W255" s="42"/>
      <c r="X255" s="38"/>
      <c r="Y255" s="38"/>
      <c r="Z255" s="38"/>
      <c r="AA255" s="37">
        <v>18</v>
      </c>
      <c r="AB255" s="37">
        <v>18</v>
      </c>
      <c r="AC255" s="38"/>
      <c r="AD255" s="2"/>
      <c r="AE255" s="2"/>
      <c r="AF255" s="2"/>
      <c r="AG255" s="2">
        <f>IF(G255="Labor Hours",SUM(U255:AF255),0)</f>
        <v>36</v>
      </c>
      <c r="AH255" s="51">
        <f t="shared" si="307"/>
        <v>0.24</v>
      </c>
      <c r="AI255" s="53">
        <f>IF($G255="Labor Hours",U255*$K255*(1+$M255)*$EQ255,U255)</f>
        <v>0</v>
      </c>
      <c r="AJ255" s="53">
        <f>IF($G255="Labor Hours",V255*$K255*(1+$M255)*$EQ255,V255)</f>
        <v>0</v>
      </c>
      <c r="AK255" s="53">
        <f>IF($G255="Labor Hours",W255*$K255*(1+$M255)*$EQ255,W255)</f>
        <v>0</v>
      </c>
      <c r="AL255" s="53">
        <f>IF($G255="Labor Hours",X255*$K255*(1+$M255)*$EQ255,X255)</f>
        <v>0</v>
      </c>
      <c r="AM255" s="53">
        <f>IF($G255="Labor Hours",Y255*$K255*(1+$M255)*$EQ255,Y255)</f>
        <v>0</v>
      </c>
      <c r="AN255" s="53">
        <f>IF($G255="Labor Hours",Z255*$K255*(1+$M255)*$EQ255,Z255)</f>
        <v>0</v>
      </c>
      <c r="AO255" s="53">
        <f>IF($G255="Labor Hours",AA255*$K255*(1+$M255)*$EQ255,AA255)</f>
        <v>2114.5050000000001</v>
      </c>
      <c r="AP255" s="53">
        <f>IF($G255="Labor Hours",AB255*$K255*(1+$M255)*$EQ255,AB255)</f>
        <v>2114.5050000000001</v>
      </c>
      <c r="AQ255" s="53">
        <f>IF($G255="Labor Hours",AC255*$K255*(1+$M255)*$EQ255,AC255)</f>
        <v>0</v>
      </c>
      <c r="AR255" s="53">
        <f>IF($G255="Labor Hours",AD255*$K255*(1+$M255)*$EQ255,AD255)</f>
        <v>0</v>
      </c>
      <c r="AS255" s="53">
        <f>IF($G255="Labor Hours",AE255*$K255*(1+$M255)*$EQ255,AE255)</f>
        <v>0</v>
      </c>
      <c r="AT255" s="53">
        <f>IF($G255="Labor Hours",AF255*$K255*(1+$M255)*$EQ255,AF255)</f>
        <v>0</v>
      </c>
      <c r="AU255" s="10">
        <f t="shared" si="308"/>
        <v>4229.01</v>
      </c>
      <c r="AV255" s="54">
        <f>IF(G255="CapEx",0,AU255*N255)</f>
        <v>0</v>
      </c>
      <c r="AW255" s="10">
        <f t="shared" si="309"/>
        <v>4229.01</v>
      </c>
      <c r="AX255" s="53" cm="1">
        <f t="array" aca="1" ref="AX255" ca="1">AU255*CELL("contents",$Q255)</f>
        <v>845.80200000000013</v>
      </c>
      <c r="AY255" s="53" cm="1">
        <f t="array" aca="1" ref="AY255" ca="1">AV255*CELL("contents",$Q255)</f>
        <v>0</v>
      </c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>
        <f t="shared" si="310"/>
        <v>0</v>
      </c>
      <c r="BM255" s="51">
        <f t="shared" si="311"/>
        <v>0</v>
      </c>
      <c r="BN255" s="53">
        <f>IF($G255="Labor Hours",AZ255*$K255*(1+$M255)*$ER255,AZ255)</f>
        <v>0</v>
      </c>
      <c r="BO255" s="53">
        <f>IF($G255="Labor Hours",BA255*$K255*(1+$M255)*$ER255,BA255)</f>
        <v>0</v>
      </c>
      <c r="BP255" s="53">
        <f>IF($G255="Labor Hours",BB255*$K255*(1+$M255)*$ER255,BB255)</f>
        <v>0</v>
      </c>
      <c r="BQ255" s="53">
        <f>IF($G255="Labor Hours",BC255*$K255*(1+$M255)*$ER255,BC255)</f>
        <v>0</v>
      </c>
      <c r="BR255" s="53">
        <f>IF($G255="Labor Hours",BD255*$K255*(1+$M255)*$ER255,BD255)</f>
        <v>0</v>
      </c>
      <c r="BS255" s="53">
        <f>IF($G255="Labor Hours",BE255*$K255*(1+$M255)*$ER255,BE255)</f>
        <v>0</v>
      </c>
      <c r="BT255" s="53">
        <f>IF($G255="Labor Hours",BF255*$K255*(1+$M255)*$ER255,BF255)</f>
        <v>0</v>
      </c>
      <c r="BU255" s="53">
        <f>IF($G255="Labor Hours",BG255*$K255*(1+$M255)*$ER255,BG255)</f>
        <v>0</v>
      </c>
      <c r="BV255" s="53">
        <f>IF($G255="Labor Hours",BH255*$K255*(1+$M255)*$ER255,BH255)</f>
        <v>0</v>
      </c>
      <c r="BW255" s="53">
        <f>IF($G255="Labor Hours",BI255*$K255*(1+$M255)*$ER255,BI255)</f>
        <v>0</v>
      </c>
      <c r="BX255" s="53">
        <f>IF($G255="Labor Hours",BJ255*$K255*(1+$M255)*$ER255,BJ255)</f>
        <v>0</v>
      </c>
      <c r="BY255" s="53">
        <f>IF($G255="Labor Hours",BK255*$K255*(1+$M255)*$ER255,BK255)</f>
        <v>0</v>
      </c>
      <c r="BZ255" s="10">
        <f t="shared" si="312"/>
        <v>0</v>
      </c>
      <c r="CA255" s="54">
        <f t="shared" si="313"/>
        <v>0</v>
      </c>
      <c r="CB255" s="10">
        <f t="shared" si="314"/>
        <v>0</v>
      </c>
      <c r="CC255" s="53" cm="1">
        <f t="array" aca="1" ref="CC255" ca="1">BZ255*CELL("contents",$Q255)</f>
        <v>0</v>
      </c>
      <c r="CD255" s="53" cm="1">
        <f t="array" aca="1" ref="CD255" ca="1">CA255*CELL("contents",$Q255)</f>
        <v>0</v>
      </c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>
        <f t="shared" si="315"/>
        <v>0</v>
      </c>
      <c r="CR255" s="51">
        <f t="shared" si="316"/>
        <v>0</v>
      </c>
      <c r="CS255" s="53">
        <f>IF($G255="Labor Hours",CE255*$K255*(1+$M255)*$ES255,CE255)</f>
        <v>0</v>
      </c>
      <c r="CT255" s="53">
        <f>IF($G255="Labor Hours",CF255*$K255*(1+$M255)*$ES255,CF255)</f>
        <v>0</v>
      </c>
      <c r="CU255" s="53">
        <f>IF($G255="Labor Hours",CG255*$K255*(1+$M255)*$ES255,CG255)</f>
        <v>0</v>
      </c>
      <c r="CV255" s="53">
        <f>IF($G255="Labor Hours",CH255*$K255*(1+$M255)*$ES255,CH255)</f>
        <v>0</v>
      </c>
      <c r="CW255" s="53">
        <f>IF($G255="Labor Hours",CI255*$K255*(1+$M255)*$ES255,CI255)</f>
        <v>0</v>
      </c>
      <c r="CX255" s="53">
        <f>IF($G255="Labor Hours",CJ255*$K255*(1+$M255)*$ES255,CJ255)</f>
        <v>0</v>
      </c>
      <c r="CY255" s="53">
        <f>IF($G255="Labor Hours",CK255*$K255*(1+$M255)*$ES255,CK255)</f>
        <v>0</v>
      </c>
      <c r="CZ255" s="53">
        <f>IF($G255="Labor Hours",CL255*$K255*(1+$M255)*$ES255,CL255)</f>
        <v>0</v>
      </c>
      <c r="DA255" s="53">
        <f>IF($G255="Labor Hours",CM255*$K255*(1+$M255)*$ES255,CM255)</f>
        <v>0</v>
      </c>
      <c r="DB255" s="53">
        <f>IF($G255="Labor Hours",CN255*$K255*(1+$M255)*$ES255,CN255)</f>
        <v>0</v>
      </c>
      <c r="DC255" s="53">
        <f>IF($G255="Labor Hours",CO255*$K255*(1+$M255)*$ES255,CO255)</f>
        <v>0</v>
      </c>
      <c r="DD255" s="53">
        <f>IF($G255="Labor Hours",CP255*$K255*(1+$M255)*$ES255,CP255)</f>
        <v>0</v>
      </c>
      <c r="DE255" s="10">
        <f t="shared" si="317"/>
        <v>0</v>
      </c>
      <c r="DF255" s="54">
        <f t="shared" si="318"/>
        <v>0</v>
      </c>
      <c r="DG255" s="10">
        <f t="shared" si="319"/>
        <v>0</v>
      </c>
      <c r="DH255" s="53" cm="1">
        <f t="array" aca="1" ref="DH255" ca="1">DE255*CELL("contents",$Q255)</f>
        <v>0</v>
      </c>
      <c r="DI255" s="53" cm="1">
        <f t="array" aca="1" ref="DI255" ca="1">DF255*CELL("contents",$Q255)</f>
        <v>0</v>
      </c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>
        <f t="shared" si="320"/>
        <v>0</v>
      </c>
      <c r="DW255" s="51">
        <f t="shared" si="321"/>
        <v>0</v>
      </c>
      <c r="DX255" s="53">
        <f>IF($G255="Labor Hours",DJ255*$K255*(1+$M255)*$ET255,DJ255)</f>
        <v>0</v>
      </c>
      <c r="DY255" s="53">
        <f>IF($G255="Labor Hours",DK255*$K255*(1+$M255)*$ET255,DK255)</f>
        <v>0</v>
      </c>
      <c r="DZ255" s="53">
        <f>IF($G255="Labor Hours",DL255*$K255*(1+$M255)*$ET255,DL255)</f>
        <v>0</v>
      </c>
      <c r="EA255" s="53">
        <f>IF($G255="Labor Hours",DM255*$K255*(1+$M255)*$ET255,DM255)</f>
        <v>0</v>
      </c>
      <c r="EB255" s="53">
        <f>IF($G255="Labor Hours",DN255*$K255*(1+$M255)*$ET255,DN255)</f>
        <v>0</v>
      </c>
      <c r="EC255" s="53">
        <f>IF($G255="Labor Hours",DO255*$K255*(1+$M255)*$ET255,DO255)</f>
        <v>0</v>
      </c>
      <c r="ED255" s="53">
        <f>IF($G255="Labor Hours",DP255*$K255*(1+$M255)*$ET255,DP255)</f>
        <v>0</v>
      </c>
      <c r="EE255" s="53">
        <f>IF($G255="Labor Hours",DQ255*$K255*(1+$M255)*$ET255,DQ255)</f>
        <v>0</v>
      </c>
      <c r="EF255" s="53">
        <f>IF($G255="Labor Hours",DR255*$K255*(1+$M255)*$ET255,DR255)</f>
        <v>0</v>
      </c>
      <c r="EG255" s="53">
        <f>IF($G255="Labor Hours",DS255*$K255*(1+$M255)*$ET255,DS255)</f>
        <v>0</v>
      </c>
      <c r="EH255" s="53">
        <f>IF($G255="Labor Hours",DT255*$K255*(1+$M255)*$ET255,DT255)</f>
        <v>0</v>
      </c>
      <c r="EI255" s="53">
        <f>IF($G255="Labor Hours",DU255*$K255*(1+$M255)*$ET255,DU255)</f>
        <v>0</v>
      </c>
      <c r="EJ255" s="10">
        <f t="shared" si="322"/>
        <v>0</v>
      </c>
      <c r="EK255" s="54">
        <f t="shared" si="323"/>
        <v>0</v>
      </c>
      <c r="EL255" s="10">
        <f t="shared" si="324"/>
        <v>0</v>
      </c>
      <c r="EM255" s="53" cm="1">
        <f t="array" aca="1" ref="EM255" ca="1">EJ255*CELL("contents",$Q255)</f>
        <v>0</v>
      </c>
      <c r="EN255" s="53" cm="1">
        <f t="array" aca="1" ref="EN255" ca="1">EK255*CELL("contents",$Q255)</f>
        <v>0</v>
      </c>
      <c r="EO255" s="11">
        <f t="shared" si="325"/>
        <v>4229.01</v>
      </c>
      <c r="EP255" s="2">
        <v>1</v>
      </c>
      <c r="EQ255" s="2">
        <f t="shared" ref="EQ255:ET255" si="374">EP255*1.0215</f>
        <v>1.0215000000000001</v>
      </c>
      <c r="ER255" s="2">
        <f t="shared" si="374"/>
        <v>1.0434622500000001</v>
      </c>
      <c r="ES255" s="2">
        <f t="shared" si="374"/>
        <v>1.0658966883750003</v>
      </c>
      <c r="ET255" s="2">
        <f t="shared" si="374"/>
        <v>1.0888134671750629</v>
      </c>
      <c r="EU255" s="53">
        <f>IF($G255="Labor Hours",$K255*$AG255*EQ255,0)</f>
        <v>4229.01</v>
      </c>
      <c r="EV255" s="53">
        <f t="shared" si="327"/>
        <v>0</v>
      </c>
      <c r="EW255" s="69">
        <f>IF($G255="Labor Hours",$K255*$CQ255*ES255,0)</f>
        <v>0</v>
      </c>
      <c r="EX255" s="69">
        <f>IF($G255="Labor Hours",$K255*$DV255*ET255,0)</f>
        <v>0</v>
      </c>
      <c r="EY255" s="9">
        <f t="shared" si="329"/>
        <v>0</v>
      </c>
      <c r="EZ255" s="9">
        <f t="shared" si="304"/>
        <v>0</v>
      </c>
      <c r="FA255" s="9">
        <f t="shared" si="305"/>
        <v>0</v>
      </c>
      <c r="FB255" s="9">
        <f t="shared" si="306"/>
        <v>0</v>
      </c>
      <c r="FC255" t="s">
        <v>1541</v>
      </c>
    </row>
    <row r="256" spans="1:159" ht="25.5" x14ac:dyDescent="0.25">
      <c r="A256" s="2">
        <v>1.2</v>
      </c>
      <c r="B256" s="3" t="s">
        <v>683</v>
      </c>
      <c r="C256" s="4" t="s">
        <v>157</v>
      </c>
      <c r="D256" s="2" t="s">
        <v>684</v>
      </c>
      <c r="E256" s="21" t="s">
        <v>682</v>
      </c>
      <c r="F256" s="2"/>
      <c r="G256" s="4" t="s">
        <v>151</v>
      </c>
      <c r="H256" s="6" t="s">
        <v>163</v>
      </c>
      <c r="I256" s="4" t="s">
        <v>167</v>
      </c>
      <c r="J256" s="7" t="s">
        <v>154</v>
      </c>
      <c r="K256" s="75">
        <v>115</v>
      </c>
      <c r="L256" s="81">
        <v>115</v>
      </c>
      <c r="M256" s="56">
        <v>0</v>
      </c>
      <c r="N256" s="86">
        <v>0</v>
      </c>
      <c r="O256" s="6" t="s">
        <v>155</v>
      </c>
      <c r="P256" s="2" t="s">
        <v>352</v>
      </c>
      <c r="Q256" s="216">
        <f>VLOOKUP(P256,Contingencies!$A$2:$D$7,4,FALSE)</f>
        <v>0.2</v>
      </c>
      <c r="R256" s="53">
        <f t="shared" si="287"/>
        <v>845.80200000000013</v>
      </c>
      <c r="S256" s="67">
        <f t="shared" si="289"/>
        <v>0</v>
      </c>
      <c r="T256" s="4"/>
      <c r="U256" s="2"/>
      <c r="V256" s="2"/>
      <c r="W256" s="42"/>
      <c r="X256" s="38"/>
      <c r="Y256" s="38"/>
      <c r="Z256" s="38"/>
      <c r="AA256" s="38"/>
      <c r="AB256" s="37">
        <v>18</v>
      </c>
      <c r="AC256" s="37">
        <v>18</v>
      </c>
      <c r="AD256" s="2"/>
      <c r="AE256" s="2"/>
      <c r="AF256" s="2"/>
      <c r="AG256" s="2">
        <f>IF(G256="Labor Hours",SUM(U256:AF256),0)</f>
        <v>36</v>
      </c>
      <c r="AH256" s="51">
        <f t="shared" si="307"/>
        <v>0.24</v>
      </c>
      <c r="AI256" s="53">
        <f>IF($G256="Labor Hours",U256*$K256*(1+$M256)*$EQ256,U256)</f>
        <v>0</v>
      </c>
      <c r="AJ256" s="53">
        <f>IF($G256="Labor Hours",V256*$K256*(1+$M256)*$EQ256,V256)</f>
        <v>0</v>
      </c>
      <c r="AK256" s="53">
        <f>IF($G256="Labor Hours",W256*$K256*(1+$M256)*$EQ256,W256)</f>
        <v>0</v>
      </c>
      <c r="AL256" s="53">
        <f>IF($G256="Labor Hours",X256*$K256*(1+$M256)*$EQ256,X256)</f>
        <v>0</v>
      </c>
      <c r="AM256" s="53">
        <f>IF($G256="Labor Hours",Y256*$K256*(1+$M256)*$EQ256,Y256)</f>
        <v>0</v>
      </c>
      <c r="AN256" s="53">
        <f>IF($G256="Labor Hours",Z256*$K256*(1+$M256)*$EQ256,Z256)</f>
        <v>0</v>
      </c>
      <c r="AO256" s="53">
        <f>IF($G256="Labor Hours",AA256*$K256*(1+$M256)*$EQ256,AA256)</f>
        <v>0</v>
      </c>
      <c r="AP256" s="53">
        <f>IF($G256="Labor Hours",AB256*$K256*(1+$M256)*$EQ256,AB256)</f>
        <v>2114.5050000000001</v>
      </c>
      <c r="AQ256" s="53">
        <f>IF($G256="Labor Hours",AC256*$K256*(1+$M256)*$EQ256,AC256)</f>
        <v>2114.5050000000001</v>
      </c>
      <c r="AR256" s="53">
        <f>IF($G256="Labor Hours",AD256*$K256*(1+$M256)*$EQ256,AD256)</f>
        <v>0</v>
      </c>
      <c r="AS256" s="53">
        <f>IF($G256="Labor Hours",AE256*$K256*(1+$M256)*$EQ256,AE256)</f>
        <v>0</v>
      </c>
      <c r="AT256" s="53">
        <f>IF($G256="Labor Hours",AF256*$K256*(1+$M256)*$EQ256,AF256)</f>
        <v>0</v>
      </c>
      <c r="AU256" s="10">
        <f t="shared" si="308"/>
        <v>4229.01</v>
      </c>
      <c r="AV256" s="54">
        <f>IF(G256="CapEx",0,AU256*N256)</f>
        <v>0</v>
      </c>
      <c r="AW256" s="10">
        <f t="shared" si="309"/>
        <v>4229.01</v>
      </c>
      <c r="AX256" s="53" cm="1">
        <f t="array" aca="1" ref="AX256" ca="1">AU256*CELL("contents",$Q256)</f>
        <v>845.80200000000013</v>
      </c>
      <c r="AY256" s="53" cm="1">
        <f t="array" aca="1" ref="AY256" ca="1">AV256*CELL("contents",$Q256)</f>
        <v>0</v>
      </c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>
        <f t="shared" si="310"/>
        <v>0</v>
      </c>
      <c r="BM256" s="51">
        <f t="shared" si="311"/>
        <v>0</v>
      </c>
      <c r="BN256" s="53">
        <f>IF($G256="Labor Hours",AZ256*$K256*(1+$M256)*$ER256,AZ256)</f>
        <v>0</v>
      </c>
      <c r="BO256" s="53">
        <f>IF($G256="Labor Hours",BA256*$K256*(1+$M256)*$ER256,BA256)</f>
        <v>0</v>
      </c>
      <c r="BP256" s="53">
        <f>IF($G256="Labor Hours",BB256*$K256*(1+$M256)*$ER256,BB256)</f>
        <v>0</v>
      </c>
      <c r="BQ256" s="53">
        <f>IF($G256="Labor Hours",BC256*$K256*(1+$M256)*$ER256,BC256)</f>
        <v>0</v>
      </c>
      <c r="BR256" s="53">
        <f>IF($G256="Labor Hours",BD256*$K256*(1+$M256)*$ER256,BD256)</f>
        <v>0</v>
      </c>
      <c r="BS256" s="53">
        <f>IF($G256="Labor Hours",BE256*$K256*(1+$M256)*$ER256,BE256)</f>
        <v>0</v>
      </c>
      <c r="BT256" s="53">
        <f>IF($G256="Labor Hours",BF256*$K256*(1+$M256)*$ER256,BF256)</f>
        <v>0</v>
      </c>
      <c r="BU256" s="53">
        <f>IF($G256="Labor Hours",BG256*$K256*(1+$M256)*$ER256,BG256)</f>
        <v>0</v>
      </c>
      <c r="BV256" s="53">
        <f>IF($G256="Labor Hours",BH256*$K256*(1+$M256)*$ER256,BH256)</f>
        <v>0</v>
      </c>
      <c r="BW256" s="53">
        <f>IF($G256="Labor Hours",BI256*$K256*(1+$M256)*$ER256,BI256)</f>
        <v>0</v>
      </c>
      <c r="BX256" s="53">
        <f>IF($G256="Labor Hours",BJ256*$K256*(1+$M256)*$ER256,BJ256)</f>
        <v>0</v>
      </c>
      <c r="BY256" s="53">
        <f>IF($G256="Labor Hours",BK256*$K256*(1+$M256)*$ER256,BK256)</f>
        <v>0</v>
      </c>
      <c r="BZ256" s="10">
        <f t="shared" si="312"/>
        <v>0</v>
      </c>
      <c r="CA256" s="54">
        <f t="shared" si="313"/>
        <v>0</v>
      </c>
      <c r="CB256" s="10">
        <f t="shared" si="314"/>
        <v>0</v>
      </c>
      <c r="CC256" s="53" cm="1">
        <f t="array" aca="1" ref="CC256" ca="1">BZ256*CELL("contents",$Q256)</f>
        <v>0</v>
      </c>
      <c r="CD256" s="53" cm="1">
        <f t="array" aca="1" ref="CD256" ca="1">CA256*CELL("contents",$Q256)</f>
        <v>0</v>
      </c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>
        <f t="shared" si="315"/>
        <v>0</v>
      </c>
      <c r="CR256" s="51">
        <f t="shared" si="316"/>
        <v>0</v>
      </c>
      <c r="CS256" s="53">
        <f>IF($G256="Labor Hours",CE256*$K256*(1+$M256)*$ES256,CE256)</f>
        <v>0</v>
      </c>
      <c r="CT256" s="53">
        <f>IF($G256="Labor Hours",CF256*$K256*(1+$M256)*$ES256,CF256)</f>
        <v>0</v>
      </c>
      <c r="CU256" s="53">
        <f>IF($G256="Labor Hours",CG256*$K256*(1+$M256)*$ES256,CG256)</f>
        <v>0</v>
      </c>
      <c r="CV256" s="53">
        <f>IF($G256="Labor Hours",CH256*$K256*(1+$M256)*$ES256,CH256)</f>
        <v>0</v>
      </c>
      <c r="CW256" s="53">
        <f>IF($G256="Labor Hours",CI256*$K256*(1+$M256)*$ES256,CI256)</f>
        <v>0</v>
      </c>
      <c r="CX256" s="53">
        <f>IF($G256="Labor Hours",CJ256*$K256*(1+$M256)*$ES256,CJ256)</f>
        <v>0</v>
      </c>
      <c r="CY256" s="53">
        <f>IF($G256="Labor Hours",CK256*$K256*(1+$M256)*$ES256,CK256)</f>
        <v>0</v>
      </c>
      <c r="CZ256" s="53">
        <f>IF($G256="Labor Hours",CL256*$K256*(1+$M256)*$ES256,CL256)</f>
        <v>0</v>
      </c>
      <c r="DA256" s="53">
        <f>IF($G256="Labor Hours",CM256*$K256*(1+$M256)*$ES256,CM256)</f>
        <v>0</v>
      </c>
      <c r="DB256" s="53">
        <f>IF($G256="Labor Hours",CN256*$K256*(1+$M256)*$ES256,CN256)</f>
        <v>0</v>
      </c>
      <c r="DC256" s="53">
        <f>IF($G256="Labor Hours",CO256*$K256*(1+$M256)*$ES256,CO256)</f>
        <v>0</v>
      </c>
      <c r="DD256" s="53">
        <f>IF($G256="Labor Hours",CP256*$K256*(1+$M256)*$ES256,CP256)</f>
        <v>0</v>
      </c>
      <c r="DE256" s="10">
        <f t="shared" si="317"/>
        <v>0</v>
      </c>
      <c r="DF256" s="54">
        <f t="shared" si="318"/>
        <v>0</v>
      </c>
      <c r="DG256" s="10">
        <f t="shared" si="319"/>
        <v>0</v>
      </c>
      <c r="DH256" s="53" cm="1">
        <f t="array" aca="1" ref="DH256" ca="1">DE256*CELL("contents",$Q256)</f>
        <v>0</v>
      </c>
      <c r="DI256" s="53" cm="1">
        <f t="array" aca="1" ref="DI256" ca="1">DF256*CELL("contents",$Q256)</f>
        <v>0</v>
      </c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>
        <f t="shared" si="320"/>
        <v>0</v>
      </c>
      <c r="DW256" s="51">
        <f t="shared" si="321"/>
        <v>0</v>
      </c>
      <c r="DX256" s="53">
        <f>IF($G256="Labor Hours",DJ256*$K256*(1+$M256)*$ET256,DJ256)</f>
        <v>0</v>
      </c>
      <c r="DY256" s="53">
        <f>IF($G256="Labor Hours",DK256*$K256*(1+$M256)*$ET256,DK256)</f>
        <v>0</v>
      </c>
      <c r="DZ256" s="53">
        <f>IF($G256="Labor Hours",DL256*$K256*(1+$M256)*$ET256,DL256)</f>
        <v>0</v>
      </c>
      <c r="EA256" s="53">
        <f>IF($G256="Labor Hours",DM256*$K256*(1+$M256)*$ET256,DM256)</f>
        <v>0</v>
      </c>
      <c r="EB256" s="53">
        <f>IF($G256="Labor Hours",DN256*$K256*(1+$M256)*$ET256,DN256)</f>
        <v>0</v>
      </c>
      <c r="EC256" s="53">
        <f>IF($G256="Labor Hours",DO256*$K256*(1+$M256)*$ET256,DO256)</f>
        <v>0</v>
      </c>
      <c r="ED256" s="53">
        <f>IF($G256="Labor Hours",DP256*$K256*(1+$M256)*$ET256,DP256)</f>
        <v>0</v>
      </c>
      <c r="EE256" s="53">
        <f>IF($G256="Labor Hours",DQ256*$K256*(1+$M256)*$ET256,DQ256)</f>
        <v>0</v>
      </c>
      <c r="EF256" s="53">
        <f>IF($G256="Labor Hours",DR256*$K256*(1+$M256)*$ET256,DR256)</f>
        <v>0</v>
      </c>
      <c r="EG256" s="53">
        <f>IF($G256="Labor Hours",DS256*$K256*(1+$M256)*$ET256,DS256)</f>
        <v>0</v>
      </c>
      <c r="EH256" s="53">
        <f>IF($G256="Labor Hours",DT256*$K256*(1+$M256)*$ET256,DT256)</f>
        <v>0</v>
      </c>
      <c r="EI256" s="53">
        <f>IF($G256="Labor Hours",DU256*$K256*(1+$M256)*$ET256,DU256)</f>
        <v>0</v>
      </c>
      <c r="EJ256" s="10">
        <f t="shared" si="322"/>
        <v>0</v>
      </c>
      <c r="EK256" s="54">
        <f t="shared" si="323"/>
        <v>0</v>
      </c>
      <c r="EL256" s="10">
        <f t="shared" si="324"/>
        <v>0</v>
      </c>
      <c r="EM256" s="53" cm="1">
        <f t="array" aca="1" ref="EM256" ca="1">EJ256*CELL("contents",$Q256)</f>
        <v>0</v>
      </c>
      <c r="EN256" s="53" cm="1">
        <f t="array" aca="1" ref="EN256" ca="1">EK256*CELL("contents",$Q256)</f>
        <v>0</v>
      </c>
      <c r="EO256" s="11">
        <f t="shared" si="325"/>
        <v>4229.01</v>
      </c>
      <c r="EP256" s="2">
        <v>1</v>
      </c>
      <c r="EQ256" s="2">
        <f t="shared" ref="EQ256:ET256" si="375">EP256*1.0215</f>
        <v>1.0215000000000001</v>
      </c>
      <c r="ER256" s="2">
        <f t="shared" si="375"/>
        <v>1.0434622500000001</v>
      </c>
      <c r="ES256" s="2">
        <f t="shared" si="375"/>
        <v>1.0658966883750003</v>
      </c>
      <c r="ET256" s="2">
        <f t="shared" si="375"/>
        <v>1.0888134671750629</v>
      </c>
      <c r="EU256" s="53">
        <f>IF($G256="Labor Hours",$K256*$AG256*EQ256,0)</f>
        <v>4229.01</v>
      </c>
      <c r="EV256" s="53">
        <f t="shared" si="327"/>
        <v>0</v>
      </c>
      <c r="EW256" s="69">
        <f>IF($G256="Labor Hours",$K256*$CQ256*ES256,0)</f>
        <v>0</v>
      </c>
      <c r="EX256" s="69">
        <f>IF($G256="Labor Hours",$K256*$DV256*ET256,0)</f>
        <v>0</v>
      </c>
      <c r="EY256" s="9">
        <f t="shared" si="329"/>
        <v>0</v>
      </c>
      <c r="EZ256" s="9">
        <f t="shared" si="304"/>
        <v>0</v>
      </c>
      <c r="FA256" s="9">
        <f t="shared" si="305"/>
        <v>0</v>
      </c>
      <c r="FB256" s="9">
        <f t="shared" si="306"/>
        <v>0</v>
      </c>
      <c r="FC256" t="s">
        <v>1541</v>
      </c>
    </row>
    <row r="257" spans="1:159" ht="25.5" x14ac:dyDescent="0.25">
      <c r="A257" s="2">
        <v>1.2</v>
      </c>
      <c r="B257" s="3" t="s">
        <v>685</v>
      </c>
      <c r="C257" s="4" t="s">
        <v>157</v>
      </c>
      <c r="D257" s="2" t="s">
        <v>686</v>
      </c>
      <c r="E257" s="21" t="s">
        <v>687</v>
      </c>
      <c r="F257" s="2"/>
      <c r="G257" s="4" t="s">
        <v>151</v>
      </c>
      <c r="H257" s="6" t="s">
        <v>163</v>
      </c>
      <c r="I257" s="4" t="s">
        <v>167</v>
      </c>
      <c r="J257" s="7" t="s">
        <v>154</v>
      </c>
      <c r="K257" s="75">
        <v>115</v>
      </c>
      <c r="L257" s="81">
        <v>115</v>
      </c>
      <c r="M257" s="56">
        <v>0</v>
      </c>
      <c r="N257" s="86">
        <v>0</v>
      </c>
      <c r="O257" s="6" t="s">
        <v>155</v>
      </c>
      <c r="P257" s="2" t="s">
        <v>352</v>
      </c>
      <c r="Q257" s="216">
        <f>VLOOKUP(P257,Contingencies!$A$2:$D$7,4,FALSE)</f>
        <v>0.2</v>
      </c>
      <c r="R257" s="53">
        <f t="shared" si="287"/>
        <v>563.86800000000005</v>
      </c>
      <c r="S257" s="67">
        <f t="shared" si="289"/>
        <v>0</v>
      </c>
      <c r="T257" s="4"/>
      <c r="U257" s="2"/>
      <c r="V257" s="2"/>
      <c r="W257" s="42"/>
      <c r="X257" s="37">
        <v>24</v>
      </c>
      <c r="Y257" s="38"/>
      <c r="Z257" s="38"/>
      <c r="AA257" s="38"/>
      <c r="AB257" s="38"/>
      <c r="AC257" s="38"/>
      <c r="AD257" s="2"/>
      <c r="AE257" s="2"/>
      <c r="AF257" s="2"/>
      <c r="AG257" s="2">
        <f>IF(G257="Labor Hours",SUM(U257:AF257),0)</f>
        <v>24</v>
      </c>
      <c r="AH257" s="51">
        <f t="shared" si="307"/>
        <v>0.16</v>
      </c>
      <c r="AI257" s="53">
        <f>IF($G257="Labor Hours",U257*$K257*(1+$M257)*$EQ257,U257)</f>
        <v>0</v>
      </c>
      <c r="AJ257" s="53">
        <f>IF($G257="Labor Hours",V257*$K257*(1+$M257)*$EQ257,V257)</f>
        <v>0</v>
      </c>
      <c r="AK257" s="53">
        <f>IF($G257="Labor Hours",W257*$K257*(1+$M257)*$EQ257,W257)</f>
        <v>0</v>
      </c>
      <c r="AL257" s="53">
        <f>IF($G257="Labor Hours",X257*$K257*(1+$M257)*$EQ257,X257)</f>
        <v>2819.34</v>
      </c>
      <c r="AM257" s="53">
        <f>IF($G257="Labor Hours",Y257*$K257*(1+$M257)*$EQ257,Y257)</f>
        <v>0</v>
      </c>
      <c r="AN257" s="53">
        <f>IF($G257="Labor Hours",Z257*$K257*(1+$M257)*$EQ257,Z257)</f>
        <v>0</v>
      </c>
      <c r="AO257" s="53">
        <f>IF($G257="Labor Hours",AA257*$K257*(1+$M257)*$EQ257,AA257)</f>
        <v>0</v>
      </c>
      <c r="AP257" s="53">
        <f>IF($G257="Labor Hours",AB257*$K257*(1+$M257)*$EQ257,AB257)</f>
        <v>0</v>
      </c>
      <c r="AQ257" s="53">
        <f>IF($G257="Labor Hours",AC257*$K257*(1+$M257)*$EQ257,AC257)</f>
        <v>0</v>
      </c>
      <c r="AR257" s="53">
        <f>IF($G257="Labor Hours",AD257*$K257*(1+$M257)*$EQ257,AD257)</f>
        <v>0</v>
      </c>
      <c r="AS257" s="53">
        <f>IF($G257="Labor Hours",AE257*$K257*(1+$M257)*$EQ257,AE257)</f>
        <v>0</v>
      </c>
      <c r="AT257" s="53">
        <f>IF($G257="Labor Hours",AF257*$K257*(1+$M257)*$EQ257,AF257)</f>
        <v>0</v>
      </c>
      <c r="AU257" s="10">
        <f t="shared" si="308"/>
        <v>2819.34</v>
      </c>
      <c r="AV257" s="54">
        <f>IF(G257="CapEx",0,AU257*N257)</f>
        <v>0</v>
      </c>
      <c r="AW257" s="10">
        <f t="shared" si="309"/>
        <v>2819.34</v>
      </c>
      <c r="AX257" s="53" cm="1">
        <f t="array" aca="1" ref="AX257" ca="1">AU257*CELL("contents",$Q257)</f>
        <v>563.86800000000005</v>
      </c>
      <c r="AY257" s="53" cm="1">
        <f t="array" aca="1" ref="AY257" ca="1">AV257*CELL("contents",$Q257)</f>
        <v>0</v>
      </c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>
        <f t="shared" si="310"/>
        <v>0</v>
      </c>
      <c r="BM257" s="51">
        <f t="shared" si="311"/>
        <v>0</v>
      </c>
      <c r="BN257" s="53">
        <f>IF($G257="Labor Hours",AZ257*$K257*(1+$M257)*$ER257,AZ257)</f>
        <v>0</v>
      </c>
      <c r="BO257" s="53">
        <f>IF($G257="Labor Hours",BA257*$K257*(1+$M257)*$ER257,BA257)</f>
        <v>0</v>
      </c>
      <c r="BP257" s="53">
        <f>IF($G257="Labor Hours",BB257*$K257*(1+$M257)*$ER257,BB257)</f>
        <v>0</v>
      </c>
      <c r="BQ257" s="53">
        <f>IF($G257="Labor Hours",BC257*$K257*(1+$M257)*$ER257,BC257)</f>
        <v>0</v>
      </c>
      <c r="BR257" s="53">
        <f>IF($G257="Labor Hours",BD257*$K257*(1+$M257)*$ER257,BD257)</f>
        <v>0</v>
      </c>
      <c r="BS257" s="53">
        <f>IF($G257="Labor Hours",BE257*$K257*(1+$M257)*$ER257,BE257)</f>
        <v>0</v>
      </c>
      <c r="BT257" s="53">
        <f>IF($G257="Labor Hours",BF257*$K257*(1+$M257)*$ER257,BF257)</f>
        <v>0</v>
      </c>
      <c r="BU257" s="53">
        <f>IF($G257="Labor Hours",BG257*$K257*(1+$M257)*$ER257,BG257)</f>
        <v>0</v>
      </c>
      <c r="BV257" s="53">
        <f>IF($G257="Labor Hours",BH257*$K257*(1+$M257)*$ER257,BH257)</f>
        <v>0</v>
      </c>
      <c r="BW257" s="53">
        <f>IF($G257="Labor Hours",BI257*$K257*(1+$M257)*$ER257,BI257)</f>
        <v>0</v>
      </c>
      <c r="BX257" s="53">
        <f>IF($G257="Labor Hours",BJ257*$K257*(1+$M257)*$ER257,BJ257)</f>
        <v>0</v>
      </c>
      <c r="BY257" s="53">
        <f>IF($G257="Labor Hours",BK257*$K257*(1+$M257)*$ER257,BK257)</f>
        <v>0</v>
      </c>
      <c r="BZ257" s="10">
        <f t="shared" si="312"/>
        <v>0</v>
      </c>
      <c r="CA257" s="54">
        <f t="shared" si="313"/>
        <v>0</v>
      </c>
      <c r="CB257" s="10">
        <f t="shared" si="314"/>
        <v>0</v>
      </c>
      <c r="CC257" s="53" cm="1">
        <f t="array" aca="1" ref="CC257" ca="1">BZ257*CELL("contents",$Q257)</f>
        <v>0</v>
      </c>
      <c r="CD257" s="53" cm="1">
        <f t="array" aca="1" ref="CD257" ca="1">CA257*CELL("contents",$Q257)</f>
        <v>0</v>
      </c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>
        <f t="shared" si="315"/>
        <v>0</v>
      </c>
      <c r="CR257" s="51">
        <f t="shared" si="316"/>
        <v>0</v>
      </c>
      <c r="CS257" s="53">
        <f>IF($G257="Labor Hours",CE257*$K257*(1+$M257)*$ES257,CE257)</f>
        <v>0</v>
      </c>
      <c r="CT257" s="53">
        <f>IF($G257="Labor Hours",CF257*$K257*(1+$M257)*$ES257,CF257)</f>
        <v>0</v>
      </c>
      <c r="CU257" s="53">
        <f>IF($G257="Labor Hours",CG257*$K257*(1+$M257)*$ES257,CG257)</f>
        <v>0</v>
      </c>
      <c r="CV257" s="53">
        <f>IF($G257="Labor Hours",CH257*$K257*(1+$M257)*$ES257,CH257)</f>
        <v>0</v>
      </c>
      <c r="CW257" s="53">
        <f>IF($G257="Labor Hours",CI257*$K257*(1+$M257)*$ES257,CI257)</f>
        <v>0</v>
      </c>
      <c r="CX257" s="53">
        <f>IF($G257="Labor Hours",CJ257*$K257*(1+$M257)*$ES257,CJ257)</f>
        <v>0</v>
      </c>
      <c r="CY257" s="53">
        <f>IF($G257="Labor Hours",CK257*$K257*(1+$M257)*$ES257,CK257)</f>
        <v>0</v>
      </c>
      <c r="CZ257" s="53">
        <f>IF($G257="Labor Hours",CL257*$K257*(1+$M257)*$ES257,CL257)</f>
        <v>0</v>
      </c>
      <c r="DA257" s="53">
        <f>IF($G257="Labor Hours",CM257*$K257*(1+$M257)*$ES257,CM257)</f>
        <v>0</v>
      </c>
      <c r="DB257" s="53">
        <f>IF($G257="Labor Hours",CN257*$K257*(1+$M257)*$ES257,CN257)</f>
        <v>0</v>
      </c>
      <c r="DC257" s="53">
        <f>IF($G257="Labor Hours",CO257*$K257*(1+$M257)*$ES257,CO257)</f>
        <v>0</v>
      </c>
      <c r="DD257" s="53">
        <f>IF($G257="Labor Hours",CP257*$K257*(1+$M257)*$ES257,CP257)</f>
        <v>0</v>
      </c>
      <c r="DE257" s="10">
        <f t="shared" si="317"/>
        <v>0</v>
      </c>
      <c r="DF257" s="54">
        <f t="shared" si="318"/>
        <v>0</v>
      </c>
      <c r="DG257" s="10">
        <f t="shared" si="319"/>
        <v>0</v>
      </c>
      <c r="DH257" s="53" cm="1">
        <f t="array" aca="1" ref="DH257" ca="1">DE257*CELL("contents",$Q257)</f>
        <v>0</v>
      </c>
      <c r="DI257" s="53" cm="1">
        <f t="array" aca="1" ref="DI257" ca="1">DF257*CELL("contents",$Q257)</f>
        <v>0</v>
      </c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>
        <f t="shared" si="320"/>
        <v>0</v>
      </c>
      <c r="DW257" s="51">
        <f t="shared" si="321"/>
        <v>0</v>
      </c>
      <c r="DX257" s="53">
        <f>IF($G257="Labor Hours",DJ257*$K257*(1+$M257)*$ET257,DJ257)</f>
        <v>0</v>
      </c>
      <c r="DY257" s="53">
        <f>IF($G257="Labor Hours",DK257*$K257*(1+$M257)*$ET257,DK257)</f>
        <v>0</v>
      </c>
      <c r="DZ257" s="53">
        <f>IF($G257="Labor Hours",DL257*$K257*(1+$M257)*$ET257,DL257)</f>
        <v>0</v>
      </c>
      <c r="EA257" s="53">
        <f>IF($G257="Labor Hours",DM257*$K257*(1+$M257)*$ET257,DM257)</f>
        <v>0</v>
      </c>
      <c r="EB257" s="53">
        <f>IF($G257="Labor Hours",DN257*$K257*(1+$M257)*$ET257,DN257)</f>
        <v>0</v>
      </c>
      <c r="EC257" s="53">
        <f>IF($G257="Labor Hours",DO257*$K257*(1+$M257)*$ET257,DO257)</f>
        <v>0</v>
      </c>
      <c r="ED257" s="53">
        <f>IF($G257="Labor Hours",DP257*$K257*(1+$M257)*$ET257,DP257)</f>
        <v>0</v>
      </c>
      <c r="EE257" s="53">
        <f>IF($G257="Labor Hours",DQ257*$K257*(1+$M257)*$ET257,DQ257)</f>
        <v>0</v>
      </c>
      <c r="EF257" s="53">
        <f>IF($G257="Labor Hours",DR257*$K257*(1+$M257)*$ET257,DR257)</f>
        <v>0</v>
      </c>
      <c r="EG257" s="53">
        <f>IF($G257="Labor Hours",DS257*$K257*(1+$M257)*$ET257,DS257)</f>
        <v>0</v>
      </c>
      <c r="EH257" s="53">
        <f>IF($G257="Labor Hours",DT257*$K257*(1+$M257)*$ET257,DT257)</f>
        <v>0</v>
      </c>
      <c r="EI257" s="53">
        <f>IF($G257="Labor Hours",DU257*$K257*(1+$M257)*$ET257,DU257)</f>
        <v>0</v>
      </c>
      <c r="EJ257" s="10">
        <f t="shared" si="322"/>
        <v>0</v>
      </c>
      <c r="EK257" s="54">
        <f t="shared" si="323"/>
        <v>0</v>
      </c>
      <c r="EL257" s="10">
        <f t="shared" si="324"/>
        <v>0</v>
      </c>
      <c r="EM257" s="53" cm="1">
        <f t="array" aca="1" ref="EM257" ca="1">EJ257*CELL("contents",$Q257)</f>
        <v>0</v>
      </c>
      <c r="EN257" s="53" cm="1">
        <f t="array" aca="1" ref="EN257" ca="1">EK257*CELL("contents",$Q257)</f>
        <v>0</v>
      </c>
      <c r="EO257" s="11">
        <f t="shared" si="325"/>
        <v>2819.34</v>
      </c>
      <c r="EP257" s="2">
        <v>1</v>
      </c>
      <c r="EQ257" s="2">
        <f t="shared" ref="EQ257:ET257" si="376">EP257*1.0215</f>
        <v>1.0215000000000001</v>
      </c>
      <c r="ER257" s="2">
        <f t="shared" si="376"/>
        <v>1.0434622500000001</v>
      </c>
      <c r="ES257" s="2">
        <f t="shared" si="376"/>
        <v>1.0658966883750003</v>
      </c>
      <c r="ET257" s="2">
        <f t="shared" si="376"/>
        <v>1.0888134671750629</v>
      </c>
      <c r="EU257" s="53">
        <f>IF($G257="Labor Hours",$K257*$AG257*EQ257,0)</f>
        <v>2819.34</v>
      </c>
      <c r="EV257" s="53">
        <f t="shared" si="327"/>
        <v>0</v>
      </c>
      <c r="EW257" s="69">
        <f>IF($G257="Labor Hours",$K257*$CQ257*ES257,0)</f>
        <v>0</v>
      </c>
      <c r="EX257" s="69">
        <f>IF($G257="Labor Hours",$K257*$DV257*ET257,0)</f>
        <v>0</v>
      </c>
      <c r="EY257" s="9">
        <f t="shared" si="329"/>
        <v>0</v>
      </c>
      <c r="EZ257" s="9">
        <f t="shared" si="304"/>
        <v>0</v>
      </c>
      <c r="FA257" s="9">
        <f t="shared" si="305"/>
        <v>0</v>
      </c>
      <c r="FB257" s="9">
        <f t="shared" si="306"/>
        <v>0</v>
      </c>
      <c r="FC257" t="s">
        <v>1541</v>
      </c>
    </row>
    <row r="258" spans="1:159" ht="25.5" x14ac:dyDescent="0.25">
      <c r="A258" s="2">
        <v>1.2</v>
      </c>
      <c r="B258" s="3" t="s">
        <v>688</v>
      </c>
      <c r="C258" s="4" t="s">
        <v>157</v>
      </c>
      <c r="D258" s="2" t="s">
        <v>648</v>
      </c>
      <c r="E258" s="21" t="s">
        <v>649</v>
      </c>
      <c r="F258" s="2"/>
      <c r="G258" s="4" t="s">
        <v>151</v>
      </c>
      <c r="H258" s="6" t="s">
        <v>163</v>
      </c>
      <c r="I258" s="4" t="s">
        <v>167</v>
      </c>
      <c r="J258" s="7" t="s">
        <v>154</v>
      </c>
      <c r="K258" s="75">
        <v>115</v>
      </c>
      <c r="L258" s="81">
        <v>115</v>
      </c>
      <c r="M258" s="56">
        <v>0</v>
      </c>
      <c r="N258" s="86">
        <v>0</v>
      </c>
      <c r="O258" s="6" t="s">
        <v>155</v>
      </c>
      <c r="P258" s="2" t="s">
        <v>352</v>
      </c>
      <c r="Q258" s="216">
        <f>VLOOKUP(P258,Contingencies!$A$2:$D$7,4,FALSE)</f>
        <v>0.2</v>
      </c>
      <c r="R258" s="53">
        <f t="shared" ref="R258:R321" si="377">Q258*EO258</f>
        <v>375.91200000000003</v>
      </c>
      <c r="S258" s="67">
        <f t="shared" si="289"/>
        <v>0</v>
      </c>
      <c r="T258" s="4"/>
      <c r="U258" s="2"/>
      <c r="V258" s="2"/>
      <c r="W258" s="42"/>
      <c r="X258" s="37">
        <v>16</v>
      </c>
      <c r="Y258" s="37"/>
      <c r="Z258" s="38"/>
      <c r="AA258" s="38"/>
      <c r="AB258" s="38"/>
      <c r="AC258" s="38"/>
      <c r="AD258" s="2"/>
      <c r="AE258" s="2"/>
      <c r="AF258" s="2"/>
      <c r="AG258" s="2">
        <f>IF(G258="Labor Hours",SUM(U258:AF258),0)</f>
        <v>16</v>
      </c>
      <c r="AH258" s="51">
        <f t="shared" si="307"/>
        <v>0.10666666666666666</v>
      </c>
      <c r="AI258" s="53">
        <f>IF($G258="Labor Hours",U258*$K258*(1+$M258)*$EQ258,U258)</f>
        <v>0</v>
      </c>
      <c r="AJ258" s="53">
        <f>IF($G258="Labor Hours",V258*$K258*(1+$M258)*$EQ258,V258)</f>
        <v>0</v>
      </c>
      <c r="AK258" s="53">
        <f>IF($G258="Labor Hours",W258*$K258*(1+$M258)*$EQ258,W258)</f>
        <v>0</v>
      </c>
      <c r="AL258" s="53">
        <f>IF($G258="Labor Hours",X258*$K258*(1+$M258)*$EQ258,X258)</f>
        <v>1879.5600000000002</v>
      </c>
      <c r="AM258" s="53">
        <f>IF($G258="Labor Hours",Y258*$K258*(1+$M258)*$EQ258,Y258)</f>
        <v>0</v>
      </c>
      <c r="AN258" s="53">
        <f>IF($G258="Labor Hours",Z258*$K258*(1+$M258)*$EQ258,Z258)</f>
        <v>0</v>
      </c>
      <c r="AO258" s="53">
        <f>IF($G258="Labor Hours",AA258*$K258*(1+$M258)*$EQ258,AA258)</f>
        <v>0</v>
      </c>
      <c r="AP258" s="53">
        <f>IF($G258="Labor Hours",AB258*$K258*(1+$M258)*$EQ258,AB258)</f>
        <v>0</v>
      </c>
      <c r="AQ258" s="53">
        <f>IF($G258="Labor Hours",AC258*$K258*(1+$M258)*$EQ258,AC258)</f>
        <v>0</v>
      </c>
      <c r="AR258" s="53">
        <f>IF($G258="Labor Hours",AD258*$K258*(1+$M258)*$EQ258,AD258)</f>
        <v>0</v>
      </c>
      <c r="AS258" s="53">
        <f>IF($G258="Labor Hours",AE258*$K258*(1+$M258)*$EQ258,AE258)</f>
        <v>0</v>
      </c>
      <c r="AT258" s="53">
        <f>IF($G258="Labor Hours",AF258*$K258*(1+$M258)*$EQ258,AF258)</f>
        <v>0</v>
      </c>
      <c r="AU258" s="10">
        <f t="shared" si="308"/>
        <v>1879.5600000000002</v>
      </c>
      <c r="AV258" s="54">
        <f>IF(G258="CapEx",0,AU258*N258)</f>
        <v>0</v>
      </c>
      <c r="AW258" s="10">
        <f t="shared" si="309"/>
        <v>1879.5600000000002</v>
      </c>
      <c r="AX258" s="53" cm="1">
        <f t="array" aca="1" ref="AX258" ca="1">AU258*CELL("contents",$Q258)</f>
        <v>375.91200000000003</v>
      </c>
      <c r="AY258" s="53" cm="1">
        <f t="array" aca="1" ref="AY258" ca="1">AV258*CELL("contents",$Q258)</f>
        <v>0</v>
      </c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>
        <f t="shared" si="310"/>
        <v>0</v>
      </c>
      <c r="BM258" s="51">
        <f t="shared" si="311"/>
        <v>0</v>
      </c>
      <c r="BN258" s="53">
        <f>IF($G258="Labor Hours",AZ258*$K258*(1+$M258)*$ER258,AZ258)</f>
        <v>0</v>
      </c>
      <c r="BO258" s="53">
        <f>IF($G258="Labor Hours",BA258*$K258*(1+$M258)*$ER258,BA258)</f>
        <v>0</v>
      </c>
      <c r="BP258" s="53">
        <f>IF($G258="Labor Hours",BB258*$K258*(1+$M258)*$ER258,BB258)</f>
        <v>0</v>
      </c>
      <c r="BQ258" s="53">
        <f>IF($G258="Labor Hours",BC258*$K258*(1+$M258)*$ER258,BC258)</f>
        <v>0</v>
      </c>
      <c r="BR258" s="53">
        <f>IF($G258="Labor Hours",BD258*$K258*(1+$M258)*$ER258,BD258)</f>
        <v>0</v>
      </c>
      <c r="BS258" s="53">
        <f>IF($G258="Labor Hours",BE258*$K258*(1+$M258)*$ER258,BE258)</f>
        <v>0</v>
      </c>
      <c r="BT258" s="53">
        <f>IF($G258="Labor Hours",BF258*$K258*(1+$M258)*$ER258,BF258)</f>
        <v>0</v>
      </c>
      <c r="BU258" s="53">
        <f>IF($G258="Labor Hours",BG258*$K258*(1+$M258)*$ER258,BG258)</f>
        <v>0</v>
      </c>
      <c r="BV258" s="53">
        <f>IF($G258="Labor Hours",BH258*$K258*(1+$M258)*$ER258,BH258)</f>
        <v>0</v>
      </c>
      <c r="BW258" s="53">
        <f>IF($G258="Labor Hours",BI258*$K258*(1+$M258)*$ER258,BI258)</f>
        <v>0</v>
      </c>
      <c r="BX258" s="53">
        <f>IF($G258="Labor Hours",BJ258*$K258*(1+$M258)*$ER258,BJ258)</f>
        <v>0</v>
      </c>
      <c r="BY258" s="53">
        <f>IF($G258="Labor Hours",BK258*$K258*(1+$M258)*$ER258,BK258)</f>
        <v>0</v>
      </c>
      <c r="BZ258" s="10">
        <f t="shared" si="312"/>
        <v>0</v>
      </c>
      <c r="CA258" s="54">
        <f t="shared" si="313"/>
        <v>0</v>
      </c>
      <c r="CB258" s="10">
        <f t="shared" si="314"/>
        <v>0</v>
      </c>
      <c r="CC258" s="53" cm="1">
        <f t="array" aca="1" ref="CC258" ca="1">BZ258*CELL("contents",$Q258)</f>
        <v>0</v>
      </c>
      <c r="CD258" s="53" cm="1">
        <f t="array" aca="1" ref="CD258" ca="1">CA258*CELL("contents",$Q258)</f>
        <v>0</v>
      </c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>
        <f t="shared" si="315"/>
        <v>0</v>
      </c>
      <c r="CR258" s="51">
        <f t="shared" si="316"/>
        <v>0</v>
      </c>
      <c r="CS258" s="53">
        <f>IF($G258="Labor Hours",CE258*$K258*(1+$M258)*$ES258,CE258)</f>
        <v>0</v>
      </c>
      <c r="CT258" s="53">
        <f>IF($G258="Labor Hours",CF258*$K258*(1+$M258)*$ES258,CF258)</f>
        <v>0</v>
      </c>
      <c r="CU258" s="53">
        <f>IF($G258="Labor Hours",CG258*$K258*(1+$M258)*$ES258,CG258)</f>
        <v>0</v>
      </c>
      <c r="CV258" s="53">
        <f>IF($G258="Labor Hours",CH258*$K258*(1+$M258)*$ES258,CH258)</f>
        <v>0</v>
      </c>
      <c r="CW258" s="53">
        <f>IF($G258="Labor Hours",CI258*$K258*(1+$M258)*$ES258,CI258)</f>
        <v>0</v>
      </c>
      <c r="CX258" s="53">
        <f>IF($G258="Labor Hours",CJ258*$K258*(1+$M258)*$ES258,CJ258)</f>
        <v>0</v>
      </c>
      <c r="CY258" s="53">
        <f>IF($G258="Labor Hours",CK258*$K258*(1+$M258)*$ES258,CK258)</f>
        <v>0</v>
      </c>
      <c r="CZ258" s="53">
        <f>IF($G258="Labor Hours",CL258*$K258*(1+$M258)*$ES258,CL258)</f>
        <v>0</v>
      </c>
      <c r="DA258" s="53">
        <f>IF($G258="Labor Hours",CM258*$K258*(1+$M258)*$ES258,CM258)</f>
        <v>0</v>
      </c>
      <c r="DB258" s="53">
        <f>IF($G258="Labor Hours",CN258*$K258*(1+$M258)*$ES258,CN258)</f>
        <v>0</v>
      </c>
      <c r="DC258" s="53">
        <f>IF($G258="Labor Hours",CO258*$K258*(1+$M258)*$ES258,CO258)</f>
        <v>0</v>
      </c>
      <c r="DD258" s="53">
        <f>IF($G258="Labor Hours",CP258*$K258*(1+$M258)*$ES258,CP258)</f>
        <v>0</v>
      </c>
      <c r="DE258" s="10">
        <f t="shared" si="317"/>
        <v>0</v>
      </c>
      <c r="DF258" s="54">
        <f t="shared" si="318"/>
        <v>0</v>
      </c>
      <c r="DG258" s="10">
        <f t="shared" si="319"/>
        <v>0</v>
      </c>
      <c r="DH258" s="53" cm="1">
        <f t="array" aca="1" ref="DH258" ca="1">DE258*CELL("contents",$Q258)</f>
        <v>0</v>
      </c>
      <c r="DI258" s="53" cm="1">
        <f t="array" aca="1" ref="DI258" ca="1">DF258*CELL("contents",$Q258)</f>
        <v>0</v>
      </c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>
        <f t="shared" si="320"/>
        <v>0</v>
      </c>
      <c r="DW258" s="51">
        <f t="shared" si="321"/>
        <v>0</v>
      </c>
      <c r="DX258" s="53">
        <f>IF($G258="Labor Hours",DJ258*$K258*(1+$M258)*$ET258,DJ258)</f>
        <v>0</v>
      </c>
      <c r="DY258" s="53">
        <f>IF($G258="Labor Hours",DK258*$K258*(1+$M258)*$ET258,DK258)</f>
        <v>0</v>
      </c>
      <c r="DZ258" s="53">
        <f>IF($G258="Labor Hours",DL258*$K258*(1+$M258)*$ET258,DL258)</f>
        <v>0</v>
      </c>
      <c r="EA258" s="53">
        <f>IF($G258="Labor Hours",DM258*$K258*(1+$M258)*$ET258,DM258)</f>
        <v>0</v>
      </c>
      <c r="EB258" s="53">
        <f>IF($G258="Labor Hours",DN258*$K258*(1+$M258)*$ET258,DN258)</f>
        <v>0</v>
      </c>
      <c r="EC258" s="53">
        <f>IF($G258="Labor Hours",DO258*$K258*(1+$M258)*$ET258,DO258)</f>
        <v>0</v>
      </c>
      <c r="ED258" s="53">
        <f>IF($G258="Labor Hours",DP258*$K258*(1+$M258)*$ET258,DP258)</f>
        <v>0</v>
      </c>
      <c r="EE258" s="53">
        <f>IF($G258="Labor Hours",DQ258*$K258*(1+$M258)*$ET258,DQ258)</f>
        <v>0</v>
      </c>
      <c r="EF258" s="53">
        <f>IF($G258="Labor Hours",DR258*$K258*(1+$M258)*$ET258,DR258)</f>
        <v>0</v>
      </c>
      <c r="EG258" s="53">
        <f>IF($G258="Labor Hours",DS258*$K258*(1+$M258)*$ET258,DS258)</f>
        <v>0</v>
      </c>
      <c r="EH258" s="53">
        <f>IF($G258="Labor Hours",DT258*$K258*(1+$M258)*$ET258,DT258)</f>
        <v>0</v>
      </c>
      <c r="EI258" s="53">
        <f>IF($G258="Labor Hours",DU258*$K258*(1+$M258)*$ET258,DU258)</f>
        <v>0</v>
      </c>
      <c r="EJ258" s="10">
        <f t="shared" si="322"/>
        <v>0</v>
      </c>
      <c r="EK258" s="54">
        <f t="shared" si="323"/>
        <v>0</v>
      </c>
      <c r="EL258" s="10">
        <f t="shared" si="324"/>
        <v>0</v>
      </c>
      <c r="EM258" s="53" cm="1">
        <f t="array" aca="1" ref="EM258" ca="1">EJ258*CELL("contents",$Q258)</f>
        <v>0</v>
      </c>
      <c r="EN258" s="53" cm="1">
        <f t="array" aca="1" ref="EN258" ca="1">EK258*CELL("contents",$Q258)</f>
        <v>0</v>
      </c>
      <c r="EO258" s="11">
        <f t="shared" si="325"/>
        <v>1879.5600000000002</v>
      </c>
      <c r="EP258" s="2">
        <v>1</v>
      </c>
      <c r="EQ258" s="2">
        <f t="shared" ref="EQ258:ET258" si="378">EP258*1.0215</f>
        <v>1.0215000000000001</v>
      </c>
      <c r="ER258" s="2">
        <f t="shared" si="378"/>
        <v>1.0434622500000001</v>
      </c>
      <c r="ES258" s="2">
        <f t="shared" si="378"/>
        <v>1.0658966883750003</v>
      </c>
      <c r="ET258" s="2">
        <f t="shared" si="378"/>
        <v>1.0888134671750629</v>
      </c>
      <c r="EU258" s="53">
        <f>IF($G258="Labor Hours",$K258*$AG258*EQ258,0)</f>
        <v>1879.5600000000002</v>
      </c>
      <c r="EV258" s="53">
        <f t="shared" si="327"/>
        <v>0</v>
      </c>
      <c r="EW258" s="69">
        <f>IF($G258="Labor Hours",$K258*$CQ258*ES258,0)</f>
        <v>0</v>
      </c>
      <c r="EX258" s="69">
        <f>IF($G258="Labor Hours",$K258*$DV258*ET258,0)</f>
        <v>0</v>
      </c>
      <c r="EY258" s="9">
        <f t="shared" si="329"/>
        <v>0</v>
      </c>
      <c r="EZ258" s="9">
        <f t="shared" si="304"/>
        <v>0</v>
      </c>
      <c r="FA258" s="9">
        <f t="shared" si="305"/>
        <v>0</v>
      </c>
      <c r="FB258" s="9">
        <f t="shared" si="306"/>
        <v>0</v>
      </c>
      <c r="FC258" t="s">
        <v>1541</v>
      </c>
    </row>
    <row r="259" spans="1:159" x14ac:dyDescent="0.25">
      <c r="A259" s="2">
        <v>1.2</v>
      </c>
      <c r="B259" s="3" t="s">
        <v>689</v>
      </c>
      <c r="C259" s="4" t="s">
        <v>157</v>
      </c>
      <c r="D259" s="2" t="s">
        <v>690</v>
      </c>
      <c r="E259" s="21" t="s">
        <v>691</v>
      </c>
      <c r="F259" s="2"/>
      <c r="G259" s="4" t="s">
        <v>151</v>
      </c>
      <c r="H259" s="6" t="s">
        <v>163</v>
      </c>
      <c r="I259" s="4" t="s">
        <v>167</v>
      </c>
      <c r="J259" s="7" t="s">
        <v>154</v>
      </c>
      <c r="K259" s="75">
        <v>115</v>
      </c>
      <c r="L259" s="81">
        <v>115</v>
      </c>
      <c r="M259" s="56">
        <v>0</v>
      </c>
      <c r="N259" s="86">
        <v>0</v>
      </c>
      <c r="O259" s="6" t="s">
        <v>155</v>
      </c>
      <c r="P259" s="2" t="s">
        <v>352</v>
      </c>
      <c r="Q259" s="216">
        <f>VLOOKUP(P259,Contingencies!$A$2:$D$7,4,FALSE)</f>
        <v>0.2</v>
      </c>
      <c r="R259" s="53">
        <f t="shared" si="377"/>
        <v>563.86800000000005</v>
      </c>
      <c r="S259" s="67">
        <f t="shared" ref="S259:S322" si="379">IF($H259="CapEx",0,R259*N259)</f>
        <v>0</v>
      </c>
      <c r="T259" s="4"/>
      <c r="U259" s="2"/>
      <c r="V259" s="2"/>
      <c r="W259" s="42"/>
      <c r="X259" s="38"/>
      <c r="Y259" s="37">
        <v>12</v>
      </c>
      <c r="Z259" s="37">
        <v>12</v>
      </c>
      <c r="AA259" s="38"/>
      <c r="AB259" s="38"/>
      <c r="AC259" s="38"/>
      <c r="AD259" s="2"/>
      <c r="AE259" s="2"/>
      <c r="AF259" s="2"/>
      <c r="AG259" s="2">
        <f>IF(G259="Labor Hours",SUM(U259:AF259),0)</f>
        <v>24</v>
      </c>
      <c r="AH259" s="51">
        <f t="shared" si="307"/>
        <v>0.16</v>
      </c>
      <c r="AI259" s="53">
        <f>IF($G259="Labor Hours",U259*$K259*(1+$M259)*$EQ259,U259)</f>
        <v>0</v>
      </c>
      <c r="AJ259" s="53">
        <f>IF($G259="Labor Hours",V259*$K259*(1+$M259)*$EQ259,V259)</f>
        <v>0</v>
      </c>
      <c r="AK259" s="53">
        <f>IF($G259="Labor Hours",W259*$K259*(1+$M259)*$EQ259,W259)</f>
        <v>0</v>
      </c>
      <c r="AL259" s="53">
        <f>IF($G259="Labor Hours",X259*$K259*(1+$M259)*$EQ259,X259)</f>
        <v>0</v>
      </c>
      <c r="AM259" s="53">
        <f>IF($G259="Labor Hours",Y259*$K259*(1+$M259)*$EQ259,Y259)</f>
        <v>1409.67</v>
      </c>
      <c r="AN259" s="53">
        <f>IF($G259="Labor Hours",Z259*$K259*(1+$M259)*$EQ259,Z259)</f>
        <v>1409.67</v>
      </c>
      <c r="AO259" s="53">
        <f>IF($G259="Labor Hours",AA259*$K259*(1+$M259)*$EQ259,AA259)</f>
        <v>0</v>
      </c>
      <c r="AP259" s="53">
        <f>IF($G259="Labor Hours",AB259*$K259*(1+$M259)*$EQ259,AB259)</f>
        <v>0</v>
      </c>
      <c r="AQ259" s="53">
        <f>IF($G259="Labor Hours",AC259*$K259*(1+$M259)*$EQ259,AC259)</f>
        <v>0</v>
      </c>
      <c r="AR259" s="53">
        <f>IF($G259="Labor Hours",AD259*$K259*(1+$M259)*$EQ259,AD259)</f>
        <v>0</v>
      </c>
      <c r="AS259" s="53">
        <f>IF($G259="Labor Hours",AE259*$K259*(1+$M259)*$EQ259,AE259)</f>
        <v>0</v>
      </c>
      <c r="AT259" s="53">
        <f>IF($G259="Labor Hours",AF259*$K259*(1+$M259)*$EQ259,AF259)</f>
        <v>0</v>
      </c>
      <c r="AU259" s="10">
        <f t="shared" si="308"/>
        <v>2819.34</v>
      </c>
      <c r="AV259" s="54">
        <f>IF(G259="CapEx",0,AU259*N259)</f>
        <v>0</v>
      </c>
      <c r="AW259" s="10">
        <f t="shared" si="309"/>
        <v>2819.34</v>
      </c>
      <c r="AX259" s="53" cm="1">
        <f t="array" aca="1" ref="AX259" ca="1">AU259*CELL("contents",$Q259)</f>
        <v>563.86800000000005</v>
      </c>
      <c r="AY259" s="53" cm="1">
        <f t="array" aca="1" ref="AY259" ca="1">AV259*CELL("contents",$Q259)</f>
        <v>0</v>
      </c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>
        <f t="shared" si="310"/>
        <v>0</v>
      </c>
      <c r="BM259" s="51">
        <f t="shared" si="311"/>
        <v>0</v>
      </c>
      <c r="BN259" s="53">
        <f>IF($G259="Labor Hours",AZ259*$K259*(1+$M259)*$ER259,AZ259)</f>
        <v>0</v>
      </c>
      <c r="BO259" s="53">
        <f>IF($G259="Labor Hours",BA259*$K259*(1+$M259)*$ER259,BA259)</f>
        <v>0</v>
      </c>
      <c r="BP259" s="53">
        <f>IF($G259="Labor Hours",BB259*$K259*(1+$M259)*$ER259,BB259)</f>
        <v>0</v>
      </c>
      <c r="BQ259" s="53">
        <f>IF($G259="Labor Hours",BC259*$K259*(1+$M259)*$ER259,BC259)</f>
        <v>0</v>
      </c>
      <c r="BR259" s="53">
        <f>IF($G259="Labor Hours",BD259*$K259*(1+$M259)*$ER259,BD259)</f>
        <v>0</v>
      </c>
      <c r="BS259" s="53">
        <f>IF($G259="Labor Hours",BE259*$K259*(1+$M259)*$ER259,BE259)</f>
        <v>0</v>
      </c>
      <c r="BT259" s="53">
        <f>IF($G259="Labor Hours",BF259*$K259*(1+$M259)*$ER259,BF259)</f>
        <v>0</v>
      </c>
      <c r="BU259" s="53">
        <f>IF($G259="Labor Hours",BG259*$K259*(1+$M259)*$ER259,BG259)</f>
        <v>0</v>
      </c>
      <c r="BV259" s="53">
        <f>IF($G259="Labor Hours",BH259*$K259*(1+$M259)*$ER259,BH259)</f>
        <v>0</v>
      </c>
      <c r="BW259" s="53">
        <f>IF($G259="Labor Hours",BI259*$K259*(1+$M259)*$ER259,BI259)</f>
        <v>0</v>
      </c>
      <c r="BX259" s="53">
        <f>IF($G259="Labor Hours",BJ259*$K259*(1+$M259)*$ER259,BJ259)</f>
        <v>0</v>
      </c>
      <c r="BY259" s="53">
        <f>IF($G259="Labor Hours",BK259*$K259*(1+$M259)*$ER259,BK259)</f>
        <v>0</v>
      </c>
      <c r="BZ259" s="10">
        <f t="shared" si="312"/>
        <v>0</v>
      </c>
      <c r="CA259" s="54">
        <f t="shared" si="313"/>
        <v>0</v>
      </c>
      <c r="CB259" s="10">
        <f t="shared" si="314"/>
        <v>0</v>
      </c>
      <c r="CC259" s="53" cm="1">
        <f t="array" aca="1" ref="CC259" ca="1">BZ259*CELL("contents",$Q259)</f>
        <v>0</v>
      </c>
      <c r="CD259" s="53" cm="1">
        <f t="array" aca="1" ref="CD259" ca="1">CA259*CELL("contents",$Q259)</f>
        <v>0</v>
      </c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>
        <f t="shared" si="315"/>
        <v>0</v>
      </c>
      <c r="CR259" s="51">
        <f t="shared" si="316"/>
        <v>0</v>
      </c>
      <c r="CS259" s="53">
        <f>IF($G259="Labor Hours",CE259*$K259*(1+$M259)*$ES259,CE259)</f>
        <v>0</v>
      </c>
      <c r="CT259" s="53">
        <f>IF($G259="Labor Hours",CF259*$K259*(1+$M259)*$ES259,CF259)</f>
        <v>0</v>
      </c>
      <c r="CU259" s="53">
        <f>IF($G259="Labor Hours",CG259*$K259*(1+$M259)*$ES259,CG259)</f>
        <v>0</v>
      </c>
      <c r="CV259" s="53">
        <f>IF($G259="Labor Hours",CH259*$K259*(1+$M259)*$ES259,CH259)</f>
        <v>0</v>
      </c>
      <c r="CW259" s="53">
        <f>IF($G259="Labor Hours",CI259*$K259*(1+$M259)*$ES259,CI259)</f>
        <v>0</v>
      </c>
      <c r="CX259" s="53">
        <f>IF($G259="Labor Hours",CJ259*$K259*(1+$M259)*$ES259,CJ259)</f>
        <v>0</v>
      </c>
      <c r="CY259" s="53">
        <f>IF($G259="Labor Hours",CK259*$K259*(1+$M259)*$ES259,CK259)</f>
        <v>0</v>
      </c>
      <c r="CZ259" s="53">
        <f>IF($G259="Labor Hours",CL259*$K259*(1+$M259)*$ES259,CL259)</f>
        <v>0</v>
      </c>
      <c r="DA259" s="53">
        <f>IF($G259="Labor Hours",CM259*$K259*(1+$M259)*$ES259,CM259)</f>
        <v>0</v>
      </c>
      <c r="DB259" s="53">
        <f>IF($G259="Labor Hours",CN259*$K259*(1+$M259)*$ES259,CN259)</f>
        <v>0</v>
      </c>
      <c r="DC259" s="53">
        <f>IF($G259="Labor Hours",CO259*$K259*(1+$M259)*$ES259,CO259)</f>
        <v>0</v>
      </c>
      <c r="DD259" s="53">
        <f>IF($G259="Labor Hours",CP259*$K259*(1+$M259)*$ES259,CP259)</f>
        <v>0</v>
      </c>
      <c r="DE259" s="10">
        <f t="shared" si="317"/>
        <v>0</v>
      </c>
      <c r="DF259" s="54">
        <f t="shared" si="318"/>
        <v>0</v>
      </c>
      <c r="DG259" s="10">
        <f t="shared" si="319"/>
        <v>0</v>
      </c>
      <c r="DH259" s="53" cm="1">
        <f t="array" aca="1" ref="DH259" ca="1">DE259*CELL("contents",$Q259)</f>
        <v>0</v>
      </c>
      <c r="DI259" s="53" cm="1">
        <f t="array" aca="1" ref="DI259" ca="1">DF259*CELL("contents",$Q259)</f>
        <v>0</v>
      </c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>
        <f t="shared" si="320"/>
        <v>0</v>
      </c>
      <c r="DW259" s="51">
        <f t="shared" si="321"/>
        <v>0</v>
      </c>
      <c r="DX259" s="53">
        <f>IF($G259="Labor Hours",DJ259*$K259*(1+$M259)*$ET259,DJ259)</f>
        <v>0</v>
      </c>
      <c r="DY259" s="53">
        <f>IF($G259="Labor Hours",DK259*$K259*(1+$M259)*$ET259,DK259)</f>
        <v>0</v>
      </c>
      <c r="DZ259" s="53">
        <f>IF($G259="Labor Hours",DL259*$K259*(1+$M259)*$ET259,DL259)</f>
        <v>0</v>
      </c>
      <c r="EA259" s="53">
        <f>IF($G259="Labor Hours",DM259*$K259*(1+$M259)*$ET259,DM259)</f>
        <v>0</v>
      </c>
      <c r="EB259" s="53">
        <f>IF($G259="Labor Hours",DN259*$K259*(1+$M259)*$ET259,DN259)</f>
        <v>0</v>
      </c>
      <c r="EC259" s="53">
        <f>IF($G259="Labor Hours",DO259*$K259*(1+$M259)*$ET259,DO259)</f>
        <v>0</v>
      </c>
      <c r="ED259" s="53">
        <f>IF($G259="Labor Hours",DP259*$K259*(1+$M259)*$ET259,DP259)</f>
        <v>0</v>
      </c>
      <c r="EE259" s="53">
        <f>IF($G259="Labor Hours",DQ259*$K259*(1+$M259)*$ET259,DQ259)</f>
        <v>0</v>
      </c>
      <c r="EF259" s="53">
        <f>IF($G259="Labor Hours",DR259*$K259*(1+$M259)*$ET259,DR259)</f>
        <v>0</v>
      </c>
      <c r="EG259" s="53">
        <f>IF($G259="Labor Hours",DS259*$K259*(1+$M259)*$ET259,DS259)</f>
        <v>0</v>
      </c>
      <c r="EH259" s="53">
        <f>IF($G259="Labor Hours",DT259*$K259*(1+$M259)*$ET259,DT259)</f>
        <v>0</v>
      </c>
      <c r="EI259" s="53">
        <f>IF($G259="Labor Hours",DU259*$K259*(1+$M259)*$ET259,DU259)</f>
        <v>0</v>
      </c>
      <c r="EJ259" s="10">
        <f t="shared" si="322"/>
        <v>0</v>
      </c>
      <c r="EK259" s="54">
        <f t="shared" si="323"/>
        <v>0</v>
      </c>
      <c r="EL259" s="10">
        <f t="shared" si="324"/>
        <v>0</v>
      </c>
      <c r="EM259" s="53" cm="1">
        <f t="array" aca="1" ref="EM259" ca="1">EJ259*CELL("contents",$Q259)</f>
        <v>0</v>
      </c>
      <c r="EN259" s="53" cm="1">
        <f t="array" aca="1" ref="EN259" ca="1">EK259*CELL("contents",$Q259)</f>
        <v>0</v>
      </c>
      <c r="EO259" s="11">
        <f t="shared" si="325"/>
        <v>2819.34</v>
      </c>
      <c r="EP259" s="2">
        <v>1</v>
      </c>
      <c r="EQ259" s="2">
        <f t="shared" ref="EQ259:ET259" si="380">EP259*1.0215</f>
        <v>1.0215000000000001</v>
      </c>
      <c r="ER259" s="2">
        <f t="shared" si="380"/>
        <v>1.0434622500000001</v>
      </c>
      <c r="ES259" s="2">
        <f t="shared" si="380"/>
        <v>1.0658966883750003</v>
      </c>
      <c r="ET259" s="2">
        <f t="shared" si="380"/>
        <v>1.0888134671750629</v>
      </c>
      <c r="EU259" s="53">
        <f>IF($G259="Labor Hours",$K259*$AG259*EQ259,0)</f>
        <v>2819.34</v>
      </c>
      <c r="EV259" s="53">
        <f t="shared" si="327"/>
        <v>0</v>
      </c>
      <c r="EW259" s="69">
        <f>IF($G259="Labor Hours",$K259*$CQ259*ES259,0)</f>
        <v>0</v>
      </c>
      <c r="EX259" s="69">
        <f>IF($G259="Labor Hours",$K259*$DV259*ET259,0)</f>
        <v>0</v>
      </c>
      <c r="EY259" s="9">
        <f t="shared" si="329"/>
        <v>0</v>
      </c>
      <c r="EZ259" s="9">
        <f t="shared" si="304"/>
        <v>0</v>
      </c>
      <c r="FA259" s="9">
        <f t="shared" si="305"/>
        <v>0</v>
      </c>
      <c r="FB259" s="9">
        <f t="shared" si="306"/>
        <v>0</v>
      </c>
      <c r="FC259" t="s">
        <v>1541</v>
      </c>
    </row>
    <row r="260" spans="1:159" ht="25.5" x14ac:dyDescent="0.25">
      <c r="A260" s="2">
        <v>1.2</v>
      </c>
      <c r="B260" s="3" t="s">
        <v>692</v>
      </c>
      <c r="C260" s="4" t="s">
        <v>157</v>
      </c>
      <c r="D260" s="2" t="s">
        <v>651</v>
      </c>
      <c r="E260" s="21" t="s">
        <v>652</v>
      </c>
      <c r="F260" s="2"/>
      <c r="G260" s="4" t="s">
        <v>151</v>
      </c>
      <c r="H260" s="6" t="s">
        <v>163</v>
      </c>
      <c r="I260" s="4" t="s">
        <v>167</v>
      </c>
      <c r="J260" s="7" t="s">
        <v>154</v>
      </c>
      <c r="K260" s="75">
        <v>115</v>
      </c>
      <c r="L260" s="81">
        <v>115</v>
      </c>
      <c r="M260" s="56">
        <v>0</v>
      </c>
      <c r="N260" s="86">
        <v>0</v>
      </c>
      <c r="O260" s="6" t="s">
        <v>155</v>
      </c>
      <c r="P260" s="2" t="s">
        <v>352</v>
      </c>
      <c r="Q260" s="216">
        <f>VLOOKUP(P260,Contingencies!$A$2:$D$7,4,FALSE)</f>
        <v>0.2</v>
      </c>
      <c r="R260" s="53">
        <f t="shared" si="377"/>
        <v>375.91200000000003</v>
      </c>
      <c r="S260" s="67">
        <f t="shared" si="379"/>
        <v>0</v>
      </c>
      <c r="T260" s="4"/>
      <c r="U260" s="2"/>
      <c r="V260" s="2"/>
      <c r="W260" s="42"/>
      <c r="X260" s="2"/>
      <c r="Y260" s="38"/>
      <c r="Z260" s="37">
        <v>16</v>
      </c>
      <c r="AA260" s="38"/>
      <c r="AB260" s="38"/>
      <c r="AC260" s="38"/>
      <c r="AD260" s="2"/>
      <c r="AE260" s="2"/>
      <c r="AF260" s="2"/>
      <c r="AG260" s="2">
        <f>IF(G260="Labor Hours",SUM(U260:AF260),0)</f>
        <v>16</v>
      </c>
      <c r="AH260" s="51">
        <f t="shared" si="307"/>
        <v>0.10666666666666666</v>
      </c>
      <c r="AI260" s="53">
        <f>IF($G260="Labor Hours",U260*$K260*(1+$M260)*$EQ260,U260)</f>
        <v>0</v>
      </c>
      <c r="AJ260" s="53">
        <f>IF($G260="Labor Hours",V260*$K260*(1+$M260)*$EQ260,V260)</f>
        <v>0</v>
      </c>
      <c r="AK260" s="53">
        <f>IF($G260="Labor Hours",W260*$K260*(1+$M260)*$EQ260,W260)</f>
        <v>0</v>
      </c>
      <c r="AL260" s="53">
        <f>IF($G260="Labor Hours",X260*$K260*(1+$M260)*$EQ260,X260)</f>
        <v>0</v>
      </c>
      <c r="AM260" s="53">
        <f>IF($G260="Labor Hours",Y260*$K260*(1+$M260)*$EQ260,Y260)</f>
        <v>0</v>
      </c>
      <c r="AN260" s="53">
        <f>IF($G260="Labor Hours",Z260*$K260*(1+$M260)*$EQ260,Z260)</f>
        <v>1879.5600000000002</v>
      </c>
      <c r="AO260" s="53">
        <f>IF($G260="Labor Hours",AA260*$K260*(1+$M260)*$EQ260,AA260)</f>
        <v>0</v>
      </c>
      <c r="AP260" s="53">
        <f>IF($G260="Labor Hours",AB260*$K260*(1+$M260)*$EQ260,AB260)</f>
        <v>0</v>
      </c>
      <c r="AQ260" s="53">
        <f>IF($G260="Labor Hours",AC260*$K260*(1+$M260)*$EQ260,AC260)</f>
        <v>0</v>
      </c>
      <c r="AR260" s="53">
        <f>IF($G260="Labor Hours",AD260*$K260*(1+$M260)*$EQ260,AD260)</f>
        <v>0</v>
      </c>
      <c r="AS260" s="53">
        <f>IF($G260="Labor Hours",AE260*$K260*(1+$M260)*$EQ260,AE260)</f>
        <v>0</v>
      </c>
      <c r="AT260" s="53">
        <f>IF($G260="Labor Hours",AF260*$K260*(1+$M260)*$EQ260,AF260)</f>
        <v>0</v>
      </c>
      <c r="AU260" s="10">
        <f t="shared" si="308"/>
        <v>1879.5600000000002</v>
      </c>
      <c r="AV260" s="54">
        <f>IF(G260="CapEx",0,AU260*N260)</f>
        <v>0</v>
      </c>
      <c r="AW260" s="10">
        <f t="shared" si="309"/>
        <v>1879.5600000000002</v>
      </c>
      <c r="AX260" s="53" cm="1">
        <f t="array" aca="1" ref="AX260" ca="1">AU260*CELL("contents",$Q260)</f>
        <v>375.91200000000003</v>
      </c>
      <c r="AY260" s="53" cm="1">
        <f t="array" aca="1" ref="AY260" ca="1">AV260*CELL("contents",$Q260)</f>
        <v>0</v>
      </c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>
        <f t="shared" si="310"/>
        <v>0</v>
      </c>
      <c r="BM260" s="51">
        <f t="shared" si="311"/>
        <v>0</v>
      </c>
      <c r="BN260" s="53">
        <f>IF($G260="Labor Hours",AZ260*$K260*(1+$M260)*$ER260,AZ260)</f>
        <v>0</v>
      </c>
      <c r="BO260" s="53">
        <f>IF($G260="Labor Hours",BA260*$K260*(1+$M260)*$ER260,BA260)</f>
        <v>0</v>
      </c>
      <c r="BP260" s="53">
        <f>IF($G260="Labor Hours",BB260*$K260*(1+$M260)*$ER260,BB260)</f>
        <v>0</v>
      </c>
      <c r="BQ260" s="53">
        <f>IF($G260="Labor Hours",BC260*$K260*(1+$M260)*$ER260,BC260)</f>
        <v>0</v>
      </c>
      <c r="BR260" s="53">
        <f>IF($G260="Labor Hours",BD260*$K260*(1+$M260)*$ER260,BD260)</f>
        <v>0</v>
      </c>
      <c r="BS260" s="53">
        <f>IF($G260="Labor Hours",BE260*$K260*(1+$M260)*$ER260,BE260)</f>
        <v>0</v>
      </c>
      <c r="BT260" s="53">
        <f>IF($G260="Labor Hours",BF260*$K260*(1+$M260)*$ER260,BF260)</f>
        <v>0</v>
      </c>
      <c r="BU260" s="53">
        <f>IF($G260="Labor Hours",BG260*$K260*(1+$M260)*$ER260,BG260)</f>
        <v>0</v>
      </c>
      <c r="BV260" s="53">
        <f>IF($G260="Labor Hours",BH260*$K260*(1+$M260)*$ER260,BH260)</f>
        <v>0</v>
      </c>
      <c r="BW260" s="53">
        <f>IF($G260="Labor Hours",BI260*$K260*(1+$M260)*$ER260,BI260)</f>
        <v>0</v>
      </c>
      <c r="BX260" s="53">
        <f>IF($G260="Labor Hours",BJ260*$K260*(1+$M260)*$ER260,BJ260)</f>
        <v>0</v>
      </c>
      <c r="BY260" s="53">
        <f>IF($G260="Labor Hours",BK260*$K260*(1+$M260)*$ER260,BK260)</f>
        <v>0</v>
      </c>
      <c r="BZ260" s="10">
        <f t="shared" si="312"/>
        <v>0</v>
      </c>
      <c r="CA260" s="54">
        <f t="shared" si="313"/>
        <v>0</v>
      </c>
      <c r="CB260" s="10">
        <f t="shared" si="314"/>
        <v>0</v>
      </c>
      <c r="CC260" s="53" cm="1">
        <f t="array" aca="1" ref="CC260" ca="1">BZ260*CELL("contents",$Q260)</f>
        <v>0</v>
      </c>
      <c r="CD260" s="53" cm="1">
        <f t="array" aca="1" ref="CD260" ca="1">CA260*CELL("contents",$Q260)</f>
        <v>0</v>
      </c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>
        <f t="shared" si="315"/>
        <v>0</v>
      </c>
      <c r="CR260" s="51">
        <f t="shared" si="316"/>
        <v>0</v>
      </c>
      <c r="CS260" s="53">
        <f>IF($G260="Labor Hours",CE260*$K260*(1+$M260)*$ES260,CE260)</f>
        <v>0</v>
      </c>
      <c r="CT260" s="53">
        <f>IF($G260="Labor Hours",CF260*$K260*(1+$M260)*$ES260,CF260)</f>
        <v>0</v>
      </c>
      <c r="CU260" s="53">
        <f>IF($G260="Labor Hours",CG260*$K260*(1+$M260)*$ES260,CG260)</f>
        <v>0</v>
      </c>
      <c r="CV260" s="53">
        <f>IF($G260="Labor Hours",CH260*$K260*(1+$M260)*$ES260,CH260)</f>
        <v>0</v>
      </c>
      <c r="CW260" s="53">
        <f>IF($G260="Labor Hours",CI260*$K260*(1+$M260)*$ES260,CI260)</f>
        <v>0</v>
      </c>
      <c r="CX260" s="53">
        <f>IF($G260="Labor Hours",CJ260*$K260*(1+$M260)*$ES260,CJ260)</f>
        <v>0</v>
      </c>
      <c r="CY260" s="53">
        <f>IF($G260="Labor Hours",CK260*$K260*(1+$M260)*$ES260,CK260)</f>
        <v>0</v>
      </c>
      <c r="CZ260" s="53">
        <f>IF($G260="Labor Hours",CL260*$K260*(1+$M260)*$ES260,CL260)</f>
        <v>0</v>
      </c>
      <c r="DA260" s="53">
        <f>IF($G260="Labor Hours",CM260*$K260*(1+$M260)*$ES260,CM260)</f>
        <v>0</v>
      </c>
      <c r="DB260" s="53">
        <f>IF($G260="Labor Hours",CN260*$K260*(1+$M260)*$ES260,CN260)</f>
        <v>0</v>
      </c>
      <c r="DC260" s="53">
        <f>IF($G260="Labor Hours",CO260*$K260*(1+$M260)*$ES260,CO260)</f>
        <v>0</v>
      </c>
      <c r="DD260" s="53">
        <f>IF($G260="Labor Hours",CP260*$K260*(1+$M260)*$ES260,CP260)</f>
        <v>0</v>
      </c>
      <c r="DE260" s="10">
        <f t="shared" si="317"/>
        <v>0</v>
      </c>
      <c r="DF260" s="54">
        <f t="shared" si="318"/>
        <v>0</v>
      </c>
      <c r="DG260" s="10">
        <f t="shared" si="319"/>
        <v>0</v>
      </c>
      <c r="DH260" s="53" cm="1">
        <f t="array" aca="1" ref="DH260" ca="1">DE260*CELL("contents",$Q260)</f>
        <v>0</v>
      </c>
      <c r="DI260" s="53" cm="1">
        <f t="array" aca="1" ref="DI260" ca="1">DF260*CELL("contents",$Q260)</f>
        <v>0</v>
      </c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>
        <f t="shared" si="320"/>
        <v>0</v>
      </c>
      <c r="DW260" s="51">
        <f t="shared" si="321"/>
        <v>0</v>
      </c>
      <c r="DX260" s="53">
        <f>IF($G260="Labor Hours",DJ260*$K260*(1+$M260)*$ET260,DJ260)</f>
        <v>0</v>
      </c>
      <c r="DY260" s="53">
        <f>IF($G260="Labor Hours",DK260*$K260*(1+$M260)*$ET260,DK260)</f>
        <v>0</v>
      </c>
      <c r="DZ260" s="53">
        <f>IF($G260="Labor Hours",DL260*$K260*(1+$M260)*$ET260,DL260)</f>
        <v>0</v>
      </c>
      <c r="EA260" s="53">
        <f>IF($G260="Labor Hours",DM260*$K260*(1+$M260)*$ET260,DM260)</f>
        <v>0</v>
      </c>
      <c r="EB260" s="53">
        <f>IF($G260="Labor Hours",DN260*$K260*(1+$M260)*$ET260,DN260)</f>
        <v>0</v>
      </c>
      <c r="EC260" s="53">
        <f>IF($G260="Labor Hours",DO260*$K260*(1+$M260)*$ET260,DO260)</f>
        <v>0</v>
      </c>
      <c r="ED260" s="53">
        <f>IF($G260="Labor Hours",DP260*$K260*(1+$M260)*$ET260,DP260)</f>
        <v>0</v>
      </c>
      <c r="EE260" s="53">
        <f>IF($G260="Labor Hours",DQ260*$K260*(1+$M260)*$ET260,DQ260)</f>
        <v>0</v>
      </c>
      <c r="EF260" s="53">
        <f>IF($G260="Labor Hours",DR260*$K260*(1+$M260)*$ET260,DR260)</f>
        <v>0</v>
      </c>
      <c r="EG260" s="53">
        <f>IF($G260="Labor Hours",DS260*$K260*(1+$M260)*$ET260,DS260)</f>
        <v>0</v>
      </c>
      <c r="EH260" s="53">
        <f>IF($G260="Labor Hours",DT260*$K260*(1+$M260)*$ET260,DT260)</f>
        <v>0</v>
      </c>
      <c r="EI260" s="53">
        <f>IF($G260="Labor Hours",DU260*$K260*(1+$M260)*$ET260,DU260)</f>
        <v>0</v>
      </c>
      <c r="EJ260" s="10">
        <f t="shared" si="322"/>
        <v>0</v>
      </c>
      <c r="EK260" s="54">
        <f t="shared" si="323"/>
        <v>0</v>
      </c>
      <c r="EL260" s="10">
        <f t="shared" si="324"/>
        <v>0</v>
      </c>
      <c r="EM260" s="53" cm="1">
        <f t="array" aca="1" ref="EM260" ca="1">EJ260*CELL("contents",$Q260)</f>
        <v>0</v>
      </c>
      <c r="EN260" s="53" cm="1">
        <f t="array" aca="1" ref="EN260" ca="1">EK260*CELL("contents",$Q260)</f>
        <v>0</v>
      </c>
      <c r="EO260" s="11">
        <f t="shared" si="325"/>
        <v>1879.5600000000002</v>
      </c>
      <c r="EP260" s="2">
        <v>1</v>
      </c>
      <c r="EQ260" s="2">
        <f t="shared" ref="EQ260:ET260" si="381">EP260*1.0215</f>
        <v>1.0215000000000001</v>
      </c>
      <c r="ER260" s="2">
        <f t="shared" si="381"/>
        <v>1.0434622500000001</v>
      </c>
      <c r="ES260" s="2">
        <f t="shared" si="381"/>
        <v>1.0658966883750003</v>
      </c>
      <c r="ET260" s="2">
        <f t="shared" si="381"/>
        <v>1.0888134671750629</v>
      </c>
      <c r="EU260" s="53">
        <f>IF($G260="Labor Hours",$K260*$AG260*EQ260,0)</f>
        <v>1879.5600000000002</v>
      </c>
      <c r="EV260" s="53">
        <f t="shared" si="327"/>
        <v>0</v>
      </c>
      <c r="EW260" s="69">
        <f>IF($G260="Labor Hours",$K260*$CQ260*ES260,0)</f>
        <v>0</v>
      </c>
      <c r="EX260" s="69">
        <f>IF($G260="Labor Hours",$K260*$DV260*ET260,0)</f>
        <v>0</v>
      </c>
      <c r="EY260" s="9">
        <f t="shared" si="329"/>
        <v>0</v>
      </c>
      <c r="EZ260" s="9">
        <f t="shared" si="304"/>
        <v>0</v>
      </c>
      <c r="FA260" s="9">
        <f t="shared" si="305"/>
        <v>0</v>
      </c>
      <c r="FB260" s="9">
        <f t="shared" si="306"/>
        <v>0</v>
      </c>
      <c r="FC260" t="s">
        <v>1541</v>
      </c>
    </row>
    <row r="261" spans="1:159" ht="25.5" x14ac:dyDescent="0.25">
      <c r="A261" s="2">
        <v>1.2</v>
      </c>
      <c r="B261" s="3" t="s">
        <v>693</v>
      </c>
      <c r="C261" s="4" t="s">
        <v>157</v>
      </c>
      <c r="D261" s="2" t="s">
        <v>694</v>
      </c>
      <c r="E261" s="21" t="s">
        <v>695</v>
      </c>
      <c r="F261" s="2"/>
      <c r="G261" s="4" t="s">
        <v>151</v>
      </c>
      <c r="H261" s="6" t="s">
        <v>163</v>
      </c>
      <c r="I261" s="4" t="s">
        <v>167</v>
      </c>
      <c r="J261" s="7" t="s">
        <v>154</v>
      </c>
      <c r="K261" s="75">
        <v>115</v>
      </c>
      <c r="L261" s="81">
        <v>115</v>
      </c>
      <c r="M261" s="56">
        <v>0</v>
      </c>
      <c r="N261" s="86">
        <v>0</v>
      </c>
      <c r="O261" s="6" t="s">
        <v>155</v>
      </c>
      <c r="P261" s="2" t="s">
        <v>352</v>
      </c>
      <c r="Q261" s="216">
        <f>VLOOKUP(P261,Contingencies!$A$2:$D$7,4,FALSE)</f>
        <v>0.2</v>
      </c>
      <c r="R261" s="53">
        <f t="shared" si="377"/>
        <v>939.7800000000002</v>
      </c>
      <c r="S261" s="67">
        <f t="shared" si="379"/>
        <v>0</v>
      </c>
      <c r="T261" s="4"/>
      <c r="U261" s="2"/>
      <c r="V261" s="2"/>
      <c r="W261" s="42"/>
      <c r="X261" s="38"/>
      <c r="Y261" s="38"/>
      <c r="Z261" s="37">
        <v>20</v>
      </c>
      <c r="AA261" s="37">
        <v>20</v>
      </c>
      <c r="AB261" s="38"/>
      <c r="AC261" s="38"/>
      <c r="AD261" s="2"/>
      <c r="AE261" s="2"/>
      <c r="AF261" s="2"/>
      <c r="AG261" s="2">
        <f>IF(G261="Labor Hours",SUM(U261:AF261),0)</f>
        <v>40</v>
      </c>
      <c r="AH261" s="51">
        <f t="shared" si="307"/>
        <v>0.26666666666666666</v>
      </c>
      <c r="AI261" s="53">
        <f>IF($G261="Labor Hours",U261*$K261*(1+$M261)*$EQ261,U261)</f>
        <v>0</v>
      </c>
      <c r="AJ261" s="53">
        <f>IF($G261="Labor Hours",V261*$K261*(1+$M261)*$EQ261,V261)</f>
        <v>0</v>
      </c>
      <c r="AK261" s="53">
        <f>IF($G261="Labor Hours",W261*$K261*(1+$M261)*$EQ261,W261)</f>
        <v>0</v>
      </c>
      <c r="AL261" s="53">
        <f>IF($G261="Labor Hours",X261*$K261*(1+$M261)*$EQ261,X261)</f>
        <v>0</v>
      </c>
      <c r="AM261" s="53">
        <f>IF($G261="Labor Hours",Y261*$K261*(1+$M261)*$EQ261,Y261)</f>
        <v>0</v>
      </c>
      <c r="AN261" s="53">
        <f>IF($G261="Labor Hours",Z261*$K261*(1+$M261)*$EQ261,Z261)</f>
        <v>2349.4500000000003</v>
      </c>
      <c r="AO261" s="53">
        <f>IF($G261="Labor Hours",AA261*$K261*(1+$M261)*$EQ261,AA261)</f>
        <v>2349.4500000000003</v>
      </c>
      <c r="AP261" s="53">
        <f>IF($G261="Labor Hours",AB261*$K261*(1+$M261)*$EQ261,AB261)</f>
        <v>0</v>
      </c>
      <c r="AQ261" s="53">
        <f>IF($G261="Labor Hours",AC261*$K261*(1+$M261)*$EQ261,AC261)</f>
        <v>0</v>
      </c>
      <c r="AR261" s="53">
        <f>IF($G261="Labor Hours",AD261*$K261*(1+$M261)*$EQ261,AD261)</f>
        <v>0</v>
      </c>
      <c r="AS261" s="53">
        <f>IF($G261="Labor Hours",AE261*$K261*(1+$M261)*$EQ261,AE261)</f>
        <v>0</v>
      </c>
      <c r="AT261" s="53">
        <f>IF($G261="Labor Hours",AF261*$K261*(1+$M261)*$EQ261,AF261)</f>
        <v>0</v>
      </c>
      <c r="AU261" s="10">
        <f t="shared" si="308"/>
        <v>4698.9000000000005</v>
      </c>
      <c r="AV261" s="54">
        <f>IF(G261="CapEx",0,AU261*N261)</f>
        <v>0</v>
      </c>
      <c r="AW261" s="10">
        <f t="shared" si="309"/>
        <v>4698.9000000000005</v>
      </c>
      <c r="AX261" s="53" cm="1">
        <f t="array" aca="1" ref="AX261" ca="1">AU261*CELL("contents",$Q261)</f>
        <v>939.7800000000002</v>
      </c>
      <c r="AY261" s="53" cm="1">
        <f t="array" aca="1" ref="AY261" ca="1">AV261*CELL("contents",$Q261)</f>
        <v>0</v>
      </c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>
        <f t="shared" si="310"/>
        <v>0</v>
      </c>
      <c r="BM261" s="51">
        <f t="shared" si="311"/>
        <v>0</v>
      </c>
      <c r="BN261" s="53">
        <f>IF($G261="Labor Hours",AZ261*$K261*(1+$M261)*$ER261,AZ261)</f>
        <v>0</v>
      </c>
      <c r="BO261" s="53">
        <f>IF($G261="Labor Hours",BA261*$K261*(1+$M261)*$ER261,BA261)</f>
        <v>0</v>
      </c>
      <c r="BP261" s="53">
        <f>IF($G261="Labor Hours",BB261*$K261*(1+$M261)*$ER261,BB261)</f>
        <v>0</v>
      </c>
      <c r="BQ261" s="53">
        <f>IF($G261="Labor Hours",BC261*$K261*(1+$M261)*$ER261,BC261)</f>
        <v>0</v>
      </c>
      <c r="BR261" s="53">
        <f>IF($G261="Labor Hours",BD261*$K261*(1+$M261)*$ER261,BD261)</f>
        <v>0</v>
      </c>
      <c r="BS261" s="53">
        <f>IF($G261="Labor Hours",BE261*$K261*(1+$M261)*$ER261,BE261)</f>
        <v>0</v>
      </c>
      <c r="BT261" s="53">
        <f>IF($G261="Labor Hours",BF261*$K261*(1+$M261)*$ER261,BF261)</f>
        <v>0</v>
      </c>
      <c r="BU261" s="53">
        <f>IF($G261="Labor Hours",BG261*$K261*(1+$M261)*$ER261,BG261)</f>
        <v>0</v>
      </c>
      <c r="BV261" s="53">
        <f>IF($G261="Labor Hours",BH261*$K261*(1+$M261)*$ER261,BH261)</f>
        <v>0</v>
      </c>
      <c r="BW261" s="53">
        <f>IF($G261="Labor Hours",BI261*$K261*(1+$M261)*$ER261,BI261)</f>
        <v>0</v>
      </c>
      <c r="BX261" s="53">
        <f>IF($G261="Labor Hours",BJ261*$K261*(1+$M261)*$ER261,BJ261)</f>
        <v>0</v>
      </c>
      <c r="BY261" s="53">
        <f>IF($G261="Labor Hours",BK261*$K261*(1+$M261)*$ER261,BK261)</f>
        <v>0</v>
      </c>
      <c r="BZ261" s="10">
        <f t="shared" si="312"/>
        <v>0</v>
      </c>
      <c r="CA261" s="54">
        <f t="shared" si="313"/>
        <v>0</v>
      </c>
      <c r="CB261" s="10">
        <f t="shared" si="314"/>
        <v>0</v>
      </c>
      <c r="CC261" s="53" cm="1">
        <f t="array" aca="1" ref="CC261" ca="1">BZ261*CELL("contents",$Q261)</f>
        <v>0</v>
      </c>
      <c r="CD261" s="53" cm="1">
        <f t="array" aca="1" ref="CD261" ca="1">CA261*CELL("contents",$Q261)</f>
        <v>0</v>
      </c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>
        <f t="shared" si="315"/>
        <v>0</v>
      </c>
      <c r="CR261" s="51">
        <f t="shared" si="316"/>
        <v>0</v>
      </c>
      <c r="CS261" s="53">
        <f>IF($G261="Labor Hours",CE261*$K261*(1+$M261)*$ES261,CE261)</f>
        <v>0</v>
      </c>
      <c r="CT261" s="53">
        <f>IF($G261="Labor Hours",CF261*$K261*(1+$M261)*$ES261,CF261)</f>
        <v>0</v>
      </c>
      <c r="CU261" s="53">
        <f>IF($G261="Labor Hours",CG261*$K261*(1+$M261)*$ES261,CG261)</f>
        <v>0</v>
      </c>
      <c r="CV261" s="53">
        <f>IF($G261="Labor Hours",CH261*$K261*(1+$M261)*$ES261,CH261)</f>
        <v>0</v>
      </c>
      <c r="CW261" s="53">
        <f>IF($G261="Labor Hours",CI261*$K261*(1+$M261)*$ES261,CI261)</f>
        <v>0</v>
      </c>
      <c r="CX261" s="53">
        <f>IF($G261="Labor Hours",CJ261*$K261*(1+$M261)*$ES261,CJ261)</f>
        <v>0</v>
      </c>
      <c r="CY261" s="53">
        <f>IF($G261="Labor Hours",CK261*$K261*(1+$M261)*$ES261,CK261)</f>
        <v>0</v>
      </c>
      <c r="CZ261" s="53">
        <f>IF($G261="Labor Hours",CL261*$K261*(1+$M261)*$ES261,CL261)</f>
        <v>0</v>
      </c>
      <c r="DA261" s="53">
        <f>IF($G261="Labor Hours",CM261*$K261*(1+$M261)*$ES261,CM261)</f>
        <v>0</v>
      </c>
      <c r="DB261" s="53">
        <f>IF($G261="Labor Hours",CN261*$K261*(1+$M261)*$ES261,CN261)</f>
        <v>0</v>
      </c>
      <c r="DC261" s="53">
        <f>IF($G261="Labor Hours",CO261*$K261*(1+$M261)*$ES261,CO261)</f>
        <v>0</v>
      </c>
      <c r="DD261" s="53">
        <f>IF($G261="Labor Hours",CP261*$K261*(1+$M261)*$ES261,CP261)</f>
        <v>0</v>
      </c>
      <c r="DE261" s="10">
        <f t="shared" si="317"/>
        <v>0</v>
      </c>
      <c r="DF261" s="54">
        <f t="shared" si="318"/>
        <v>0</v>
      </c>
      <c r="DG261" s="10">
        <f t="shared" si="319"/>
        <v>0</v>
      </c>
      <c r="DH261" s="53" cm="1">
        <f t="array" aca="1" ref="DH261" ca="1">DE261*CELL("contents",$Q261)</f>
        <v>0</v>
      </c>
      <c r="DI261" s="53" cm="1">
        <f t="array" aca="1" ref="DI261" ca="1">DF261*CELL("contents",$Q261)</f>
        <v>0</v>
      </c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>
        <f t="shared" si="320"/>
        <v>0</v>
      </c>
      <c r="DW261" s="51">
        <f t="shared" si="321"/>
        <v>0</v>
      </c>
      <c r="DX261" s="53">
        <f>IF($G261="Labor Hours",DJ261*$K261*(1+$M261)*$ET261,DJ261)</f>
        <v>0</v>
      </c>
      <c r="DY261" s="53">
        <f>IF($G261="Labor Hours",DK261*$K261*(1+$M261)*$ET261,DK261)</f>
        <v>0</v>
      </c>
      <c r="DZ261" s="53">
        <f>IF($G261="Labor Hours",DL261*$K261*(1+$M261)*$ET261,DL261)</f>
        <v>0</v>
      </c>
      <c r="EA261" s="53">
        <f>IF($G261="Labor Hours",DM261*$K261*(1+$M261)*$ET261,DM261)</f>
        <v>0</v>
      </c>
      <c r="EB261" s="53">
        <f>IF($G261="Labor Hours",DN261*$K261*(1+$M261)*$ET261,DN261)</f>
        <v>0</v>
      </c>
      <c r="EC261" s="53">
        <f>IF($G261="Labor Hours",DO261*$K261*(1+$M261)*$ET261,DO261)</f>
        <v>0</v>
      </c>
      <c r="ED261" s="53">
        <f>IF($G261="Labor Hours",DP261*$K261*(1+$M261)*$ET261,DP261)</f>
        <v>0</v>
      </c>
      <c r="EE261" s="53">
        <f>IF($G261="Labor Hours",DQ261*$K261*(1+$M261)*$ET261,DQ261)</f>
        <v>0</v>
      </c>
      <c r="EF261" s="53">
        <f>IF($G261="Labor Hours",DR261*$K261*(1+$M261)*$ET261,DR261)</f>
        <v>0</v>
      </c>
      <c r="EG261" s="53">
        <f>IF($G261="Labor Hours",DS261*$K261*(1+$M261)*$ET261,DS261)</f>
        <v>0</v>
      </c>
      <c r="EH261" s="53">
        <f>IF($G261="Labor Hours",DT261*$K261*(1+$M261)*$ET261,DT261)</f>
        <v>0</v>
      </c>
      <c r="EI261" s="53">
        <f>IF($G261="Labor Hours",DU261*$K261*(1+$M261)*$ET261,DU261)</f>
        <v>0</v>
      </c>
      <c r="EJ261" s="10">
        <f t="shared" si="322"/>
        <v>0</v>
      </c>
      <c r="EK261" s="54">
        <f t="shared" si="323"/>
        <v>0</v>
      </c>
      <c r="EL261" s="10">
        <f t="shared" si="324"/>
        <v>0</v>
      </c>
      <c r="EM261" s="53" cm="1">
        <f t="array" aca="1" ref="EM261" ca="1">EJ261*CELL("contents",$Q261)</f>
        <v>0</v>
      </c>
      <c r="EN261" s="53" cm="1">
        <f t="array" aca="1" ref="EN261" ca="1">EK261*CELL("contents",$Q261)</f>
        <v>0</v>
      </c>
      <c r="EO261" s="11">
        <f t="shared" si="325"/>
        <v>4698.9000000000005</v>
      </c>
      <c r="EP261" s="2">
        <v>1</v>
      </c>
      <c r="EQ261" s="2">
        <f t="shared" ref="EQ261:ET261" si="382">EP261*1.0215</f>
        <v>1.0215000000000001</v>
      </c>
      <c r="ER261" s="2">
        <f t="shared" si="382"/>
        <v>1.0434622500000001</v>
      </c>
      <c r="ES261" s="2">
        <f t="shared" si="382"/>
        <v>1.0658966883750003</v>
      </c>
      <c r="ET261" s="2">
        <f t="shared" si="382"/>
        <v>1.0888134671750629</v>
      </c>
      <c r="EU261" s="53">
        <f>IF($G261="Labor Hours",$K261*$AG261*EQ261,0)</f>
        <v>4698.9000000000005</v>
      </c>
      <c r="EV261" s="53">
        <f t="shared" si="327"/>
        <v>0</v>
      </c>
      <c r="EW261" s="69">
        <f>IF($G261="Labor Hours",$K261*$CQ261*ES261,0)</f>
        <v>0</v>
      </c>
      <c r="EX261" s="69">
        <f>IF($G261="Labor Hours",$K261*$DV261*ET261,0)</f>
        <v>0</v>
      </c>
      <c r="EY261" s="9">
        <f t="shared" si="329"/>
        <v>0</v>
      </c>
      <c r="EZ261" s="9">
        <f t="shared" si="304"/>
        <v>0</v>
      </c>
      <c r="FA261" s="9">
        <f t="shared" si="305"/>
        <v>0</v>
      </c>
      <c r="FB261" s="9">
        <f t="shared" si="306"/>
        <v>0</v>
      </c>
      <c r="FC261" t="s">
        <v>1541</v>
      </c>
    </row>
    <row r="262" spans="1:159" x14ac:dyDescent="0.25">
      <c r="A262" s="2">
        <v>1.2</v>
      </c>
      <c r="B262" s="3" t="s">
        <v>702</v>
      </c>
      <c r="C262" s="4" t="s">
        <v>157</v>
      </c>
      <c r="D262" s="2" t="s">
        <v>654</v>
      </c>
      <c r="E262" s="21" t="s">
        <v>655</v>
      </c>
      <c r="F262" s="2"/>
      <c r="G262" s="4" t="s">
        <v>151</v>
      </c>
      <c r="H262" s="6" t="s">
        <v>163</v>
      </c>
      <c r="I262" s="4" t="s">
        <v>167</v>
      </c>
      <c r="J262" s="7" t="s">
        <v>154</v>
      </c>
      <c r="K262" s="75">
        <v>115</v>
      </c>
      <c r="L262" s="81">
        <v>115</v>
      </c>
      <c r="M262" s="56">
        <v>0</v>
      </c>
      <c r="N262" s="86">
        <v>0</v>
      </c>
      <c r="O262" s="6" t="s">
        <v>155</v>
      </c>
      <c r="P262" s="2" t="s">
        <v>352</v>
      </c>
      <c r="Q262" s="216">
        <f>VLOOKUP(P262,Contingencies!$A$2:$D$7,4,FALSE)</f>
        <v>0.2</v>
      </c>
      <c r="R262" s="53">
        <f t="shared" si="377"/>
        <v>469.8900000000001</v>
      </c>
      <c r="S262" s="67">
        <f t="shared" si="379"/>
        <v>0</v>
      </c>
      <c r="T262" s="4"/>
      <c r="U262" s="2"/>
      <c r="V262" s="2"/>
      <c r="W262" s="42"/>
      <c r="X262" s="38"/>
      <c r="Y262" s="38"/>
      <c r="Z262" s="38"/>
      <c r="AA262" s="37">
        <v>20</v>
      </c>
      <c r="AB262" s="37"/>
      <c r="AC262" s="38"/>
      <c r="AD262" s="2"/>
      <c r="AE262" s="2"/>
      <c r="AF262" s="2"/>
      <c r="AG262" s="2">
        <f>IF(G262="Labor Hours",SUM(U262:AF262),0)</f>
        <v>20</v>
      </c>
      <c r="AH262" s="51">
        <f t="shared" si="307"/>
        <v>0.13333333333333333</v>
      </c>
      <c r="AI262" s="53">
        <f>IF($G262="Labor Hours",U262*$K262*(1+$M262)*$EQ262,U262)</f>
        <v>0</v>
      </c>
      <c r="AJ262" s="53">
        <f>IF($G262="Labor Hours",V262*$K262*(1+$M262)*$EQ262,V262)</f>
        <v>0</v>
      </c>
      <c r="AK262" s="53">
        <f>IF($G262="Labor Hours",W262*$K262*(1+$M262)*$EQ262,W262)</f>
        <v>0</v>
      </c>
      <c r="AL262" s="53">
        <f>IF($G262="Labor Hours",X262*$K262*(1+$M262)*$EQ262,X262)</f>
        <v>0</v>
      </c>
      <c r="AM262" s="53">
        <f>IF($G262="Labor Hours",Y262*$K262*(1+$M262)*$EQ262,Y262)</f>
        <v>0</v>
      </c>
      <c r="AN262" s="53">
        <f>IF($G262="Labor Hours",Z262*$K262*(1+$M262)*$EQ262,Z262)</f>
        <v>0</v>
      </c>
      <c r="AO262" s="53">
        <f>IF($G262="Labor Hours",AA262*$K262*(1+$M262)*$EQ262,AA262)</f>
        <v>2349.4500000000003</v>
      </c>
      <c r="AP262" s="53">
        <f>IF($G262="Labor Hours",AB262*$K262*(1+$M262)*$EQ262,AB262)</f>
        <v>0</v>
      </c>
      <c r="AQ262" s="53">
        <f>IF($G262="Labor Hours",AC262*$K262*(1+$M262)*$EQ262,AC262)</f>
        <v>0</v>
      </c>
      <c r="AR262" s="53">
        <f>IF($G262="Labor Hours",AD262*$K262*(1+$M262)*$EQ262,AD262)</f>
        <v>0</v>
      </c>
      <c r="AS262" s="53">
        <f>IF($G262="Labor Hours",AE262*$K262*(1+$M262)*$EQ262,AE262)</f>
        <v>0</v>
      </c>
      <c r="AT262" s="53">
        <f>IF($G262="Labor Hours",AF262*$K262*(1+$M262)*$EQ262,AF262)</f>
        <v>0</v>
      </c>
      <c r="AU262" s="10">
        <f t="shared" si="308"/>
        <v>2349.4500000000003</v>
      </c>
      <c r="AV262" s="54">
        <f>IF(G262="CapEx",0,AU262*N262)</f>
        <v>0</v>
      </c>
      <c r="AW262" s="10">
        <f t="shared" si="309"/>
        <v>2349.4500000000003</v>
      </c>
      <c r="AX262" s="53" cm="1">
        <f t="array" aca="1" ref="AX262" ca="1">AU262*CELL("contents",$Q262)</f>
        <v>469.8900000000001</v>
      </c>
      <c r="AY262" s="53" cm="1">
        <f t="array" aca="1" ref="AY262" ca="1">AV262*CELL("contents",$Q262)</f>
        <v>0</v>
      </c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>
        <f t="shared" si="310"/>
        <v>0</v>
      </c>
      <c r="BM262" s="51">
        <f t="shared" si="311"/>
        <v>0</v>
      </c>
      <c r="BN262" s="53">
        <f>IF($G262="Labor Hours",AZ262*$K262*(1+$M262)*$ER262,AZ262)</f>
        <v>0</v>
      </c>
      <c r="BO262" s="53">
        <f>IF($G262="Labor Hours",BA262*$K262*(1+$M262)*$ER262,BA262)</f>
        <v>0</v>
      </c>
      <c r="BP262" s="53">
        <f>IF($G262="Labor Hours",BB262*$K262*(1+$M262)*$ER262,BB262)</f>
        <v>0</v>
      </c>
      <c r="BQ262" s="53">
        <f>IF($G262="Labor Hours",BC262*$K262*(1+$M262)*$ER262,BC262)</f>
        <v>0</v>
      </c>
      <c r="BR262" s="53">
        <f>IF($G262="Labor Hours",BD262*$K262*(1+$M262)*$ER262,BD262)</f>
        <v>0</v>
      </c>
      <c r="BS262" s="53">
        <f>IF($G262="Labor Hours",BE262*$K262*(1+$M262)*$ER262,BE262)</f>
        <v>0</v>
      </c>
      <c r="BT262" s="53">
        <f>IF($G262="Labor Hours",BF262*$K262*(1+$M262)*$ER262,BF262)</f>
        <v>0</v>
      </c>
      <c r="BU262" s="53">
        <f>IF($G262="Labor Hours",BG262*$K262*(1+$M262)*$ER262,BG262)</f>
        <v>0</v>
      </c>
      <c r="BV262" s="53">
        <f>IF($G262="Labor Hours",BH262*$K262*(1+$M262)*$ER262,BH262)</f>
        <v>0</v>
      </c>
      <c r="BW262" s="53">
        <f>IF($G262="Labor Hours",BI262*$K262*(1+$M262)*$ER262,BI262)</f>
        <v>0</v>
      </c>
      <c r="BX262" s="53">
        <f>IF($G262="Labor Hours",BJ262*$K262*(1+$M262)*$ER262,BJ262)</f>
        <v>0</v>
      </c>
      <c r="BY262" s="53">
        <f>IF($G262="Labor Hours",BK262*$K262*(1+$M262)*$ER262,BK262)</f>
        <v>0</v>
      </c>
      <c r="BZ262" s="10">
        <f t="shared" si="312"/>
        <v>0</v>
      </c>
      <c r="CA262" s="54">
        <f t="shared" si="313"/>
        <v>0</v>
      </c>
      <c r="CB262" s="10">
        <f t="shared" si="314"/>
        <v>0</v>
      </c>
      <c r="CC262" s="53" cm="1">
        <f t="array" aca="1" ref="CC262" ca="1">BZ262*CELL("contents",$Q262)</f>
        <v>0</v>
      </c>
      <c r="CD262" s="53" cm="1">
        <f t="array" aca="1" ref="CD262" ca="1">CA262*CELL("contents",$Q262)</f>
        <v>0</v>
      </c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>
        <f t="shared" si="315"/>
        <v>0</v>
      </c>
      <c r="CR262" s="51">
        <f t="shared" si="316"/>
        <v>0</v>
      </c>
      <c r="CS262" s="53">
        <f>IF($G262="Labor Hours",CE262*$K262*(1+$M262)*$ES262,CE262)</f>
        <v>0</v>
      </c>
      <c r="CT262" s="53">
        <f>IF($G262="Labor Hours",CF262*$K262*(1+$M262)*$ES262,CF262)</f>
        <v>0</v>
      </c>
      <c r="CU262" s="53">
        <f>IF($G262="Labor Hours",CG262*$K262*(1+$M262)*$ES262,CG262)</f>
        <v>0</v>
      </c>
      <c r="CV262" s="53">
        <f>IF($G262="Labor Hours",CH262*$K262*(1+$M262)*$ES262,CH262)</f>
        <v>0</v>
      </c>
      <c r="CW262" s="53">
        <f>IF($G262="Labor Hours",CI262*$K262*(1+$M262)*$ES262,CI262)</f>
        <v>0</v>
      </c>
      <c r="CX262" s="53">
        <f>IF($G262="Labor Hours",CJ262*$K262*(1+$M262)*$ES262,CJ262)</f>
        <v>0</v>
      </c>
      <c r="CY262" s="53">
        <f>IF($G262="Labor Hours",CK262*$K262*(1+$M262)*$ES262,CK262)</f>
        <v>0</v>
      </c>
      <c r="CZ262" s="53">
        <f>IF($G262="Labor Hours",CL262*$K262*(1+$M262)*$ES262,CL262)</f>
        <v>0</v>
      </c>
      <c r="DA262" s="53">
        <f>IF($G262="Labor Hours",CM262*$K262*(1+$M262)*$ES262,CM262)</f>
        <v>0</v>
      </c>
      <c r="DB262" s="53">
        <f>IF($G262="Labor Hours",CN262*$K262*(1+$M262)*$ES262,CN262)</f>
        <v>0</v>
      </c>
      <c r="DC262" s="53">
        <f>IF($G262="Labor Hours",CO262*$K262*(1+$M262)*$ES262,CO262)</f>
        <v>0</v>
      </c>
      <c r="DD262" s="53">
        <f>IF($G262="Labor Hours",CP262*$K262*(1+$M262)*$ES262,CP262)</f>
        <v>0</v>
      </c>
      <c r="DE262" s="10">
        <f t="shared" si="317"/>
        <v>0</v>
      </c>
      <c r="DF262" s="54">
        <f t="shared" si="318"/>
        <v>0</v>
      </c>
      <c r="DG262" s="10">
        <f t="shared" si="319"/>
        <v>0</v>
      </c>
      <c r="DH262" s="53" cm="1">
        <f t="array" aca="1" ref="DH262" ca="1">DE262*CELL("contents",$Q262)</f>
        <v>0</v>
      </c>
      <c r="DI262" s="53" cm="1">
        <f t="array" aca="1" ref="DI262" ca="1">DF262*CELL("contents",$Q262)</f>
        <v>0</v>
      </c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>
        <f t="shared" si="320"/>
        <v>0</v>
      </c>
      <c r="DW262" s="51">
        <f t="shared" si="321"/>
        <v>0</v>
      </c>
      <c r="DX262" s="53">
        <f>IF($G262="Labor Hours",DJ262*$K262*(1+$M262)*$ET262,DJ262)</f>
        <v>0</v>
      </c>
      <c r="DY262" s="53">
        <f>IF($G262="Labor Hours",DK262*$K262*(1+$M262)*$ET262,DK262)</f>
        <v>0</v>
      </c>
      <c r="DZ262" s="53">
        <f>IF($G262="Labor Hours",DL262*$K262*(1+$M262)*$ET262,DL262)</f>
        <v>0</v>
      </c>
      <c r="EA262" s="53">
        <f>IF($G262="Labor Hours",DM262*$K262*(1+$M262)*$ET262,DM262)</f>
        <v>0</v>
      </c>
      <c r="EB262" s="53">
        <f>IF($G262="Labor Hours",DN262*$K262*(1+$M262)*$ET262,DN262)</f>
        <v>0</v>
      </c>
      <c r="EC262" s="53">
        <f>IF($G262="Labor Hours",DO262*$K262*(1+$M262)*$ET262,DO262)</f>
        <v>0</v>
      </c>
      <c r="ED262" s="53">
        <f>IF($G262="Labor Hours",DP262*$K262*(1+$M262)*$ET262,DP262)</f>
        <v>0</v>
      </c>
      <c r="EE262" s="53">
        <f>IF($G262="Labor Hours",DQ262*$K262*(1+$M262)*$ET262,DQ262)</f>
        <v>0</v>
      </c>
      <c r="EF262" s="53">
        <f>IF($G262="Labor Hours",DR262*$K262*(1+$M262)*$ET262,DR262)</f>
        <v>0</v>
      </c>
      <c r="EG262" s="53">
        <f>IF($G262="Labor Hours",DS262*$K262*(1+$M262)*$ET262,DS262)</f>
        <v>0</v>
      </c>
      <c r="EH262" s="53">
        <f>IF($G262="Labor Hours",DT262*$K262*(1+$M262)*$ET262,DT262)</f>
        <v>0</v>
      </c>
      <c r="EI262" s="53">
        <f>IF($G262="Labor Hours",DU262*$K262*(1+$M262)*$ET262,DU262)</f>
        <v>0</v>
      </c>
      <c r="EJ262" s="10">
        <f t="shared" si="322"/>
        <v>0</v>
      </c>
      <c r="EK262" s="54">
        <f t="shared" si="323"/>
        <v>0</v>
      </c>
      <c r="EL262" s="10">
        <f t="shared" si="324"/>
        <v>0</v>
      </c>
      <c r="EM262" s="53" cm="1">
        <f t="array" aca="1" ref="EM262" ca="1">EJ262*CELL("contents",$Q262)</f>
        <v>0</v>
      </c>
      <c r="EN262" s="53" cm="1">
        <f t="array" aca="1" ref="EN262" ca="1">EK262*CELL("contents",$Q262)</f>
        <v>0</v>
      </c>
      <c r="EO262" s="11">
        <f t="shared" si="325"/>
        <v>2349.4500000000003</v>
      </c>
      <c r="EP262" s="2">
        <v>1</v>
      </c>
      <c r="EQ262" s="2">
        <f t="shared" ref="EQ262:ET262" si="383">EP262*1.0215</f>
        <v>1.0215000000000001</v>
      </c>
      <c r="ER262" s="2">
        <f t="shared" si="383"/>
        <v>1.0434622500000001</v>
      </c>
      <c r="ES262" s="2">
        <f t="shared" si="383"/>
        <v>1.0658966883750003</v>
      </c>
      <c r="ET262" s="2">
        <f t="shared" si="383"/>
        <v>1.0888134671750629</v>
      </c>
      <c r="EU262" s="53">
        <f>IF($G262="Labor Hours",$K262*$AG262*EQ262,0)</f>
        <v>2349.4500000000003</v>
      </c>
      <c r="EV262" s="53">
        <f t="shared" si="327"/>
        <v>0</v>
      </c>
      <c r="EW262" s="69">
        <f>IF($G262="Labor Hours",$K262*$CQ262*ES262,0)</f>
        <v>0</v>
      </c>
      <c r="EX262" s="69">
        <f>IF($G262="Labor Hours",$K262*$DV262*ET262,0)</f>
        <v>0</v>
      </c>
      <c r="EY262" s="9">
        <f t="shared" si="329"/>
        <v>0</v>
      </c>
      <c r="EZ262" s="9">
        <f t="shared" si="304"/>
        <v>0</v>
      </c>
      <c r="FA262" s="9">
        <f t="shared" si="305"/>
        <v>0</v>
      </c>
      <c r="FB262" s="9">
        <f t="shared" si="306"/>
        <v>0</v>
      </c>
      <c r="FC262" t="s">
        <v>1541</v>
      </c>
    </row>
    <row r="263" spans="1:159" x14ac:dyDescent="0.25">
      <c r="A263" s="2">
        <v>1.2</v>
      </c>
      <c r="B263" s="3" t="s">
        <v>703</v>
      </c>
      <c r="C263" s="4" t="s">
        <v>157</v>
      </c>
      <c r="D263" s="2" t="s">
        <v>417</v>
      </c>
      <c r="E263" s="21" t="s">
        <v>655</v>
      </c>
      <c r="F263" s="2"/>
      <c r="G263" s="4" t="s">
        <v>151</v>
      </c>
      <c r="H263" s="6" t="s">
        <v>163</v>
      </c>
      <c r="I263" s="4" t="s">
        <v>167</v>
      </c>
      <c r="J263" s="7" t="s">
        <v>154</v>
      </c>
      <c r="K263" s="75">
        <v>115</v>
      </c>
      <c r="L263" s="81">
        <v>115</v>
      </c>
      <c r="M263" s="56">
        <v>0</v>
      </c>
      <c r="N263" s="86">
        <v>0</v>
      </c>
      <c r="O263" s="6" t="s">
        <v>155</v>
      </c>
      <c r="P263" s="2" t="s">
        <v>352</v>
      </c>
      <c r="Q263" s="216">
        <f>VLOOKUP(P263,Contingencies!$A$2:$D$7,4,FALSE)</f>
        <v>0.2</v>
      </c>
      <c r="R263" s="53">
        <f t="shared" si="377"/>
        <v>939.7800000000002</v>
      </c>
      <c r="S263" s="67">
        <f t="shared" si="379"/>
        <v>0</v>
      </c>
      <c r="T263" s="4"/>
      <c r="U263" s="2"/>
      <c r="V263" s="2"/>
      <c r="W263" s="42"/>
      <c r="X263" s="38"/>
      <c r="Y263" s="38"/>
      <c r="Z263" s="38"/>
      <c r="AA263" s="38"/>
      <c r="AB263" s="37">
        <v>40</v>
      </c>
      <c r="AC263" s="38"/>
      <c r="AD263" s="2"/>
      <c r="AE263" s="2"/>
      <c r="AF263" s="2"/>
      <c r="AG263" s="2">
        <f>IF(G263="Labor Hours",SUM(U263:AF263),0)</f>
        <v>40</v>
      </c>
      <c r="AH263" s="51">
        <f t="shared" si="307"/>
        <v>0.26666666666666666</v>
      </c>
      <c r="AI263" s="53">
        <f>IF($G263="Labor Hours",U263*$K263*(1+$M263)*$EQ263,U263)</f>
        <v>0</v>
      </c>
      <c r="AJ263" s="53">
        <f>IF($G263="Labor Hours",V263*$K263*(1+$M263)*$EQ263,V263)</f>
        <v>0</v>
      </c>
      <c r="AK263" s="53">
        <f>IF($G263="Labor Hours",W263*$K263*(1+$M263)*$EQ263,W263)</f>
        <v>0</v>
      </c>
      <c r="AL263" s="53">
        <f>IF($G263="Labor Hours",X263*$K263*(1+$M263)*$EQ263,X263)</f>
        <v>0</v>
      </c>
      <c r="AM263" s="53">
        <f>IF($G263="Labor Hours",Y263*$K263*(1+$M263)*$EQ263,Y263)</f>
        <v>0</v>
      </c>
      <c r="AN263" s="53">
        <f>IF($G263="Labor Hours",Z263*$K263*(1+$M263)*$EQ263,Z263)</f>
        <v>0</v>
      </c>
      <c r="AO263" s="53">
        <f>IF($G263="Labor Hours",AA263*$K263*(1+$M263)*$EQ263,AA263)</f>
        <v>0</v>
      </c>
      <c r="AP263" s="53">
        <f>IF($G263="Labor Hours",AB263*$K263*(1+$M263)*$EQ263,AB263)</f>
        <v>4698.9000000000005</v>
      </c>
      <c r="AQ263" s="53">
        <f>IF($G263="Labor Hours",AC263*$K263*(1+$M263)*$EQ263,AC263)</f>
        <v>0</v>
      </c>
      <c r="AR263" s="53">
        <f>IF($G263="Labor Hours",AD263*$K263*(1+$M263)*$EQ263,AD263)</f>
        <v>0</v>
      </c>
      <c r="AS263" s="53">
        <f>IF($G263="Labor Hours",AE263*$K263*(1+$M263)*$EQ263,AE263)</f>
        <v>0</v>
      </c>
      <c r="AT263" s="53">
        <f>IF($G263="Labor Hours",AF263*$K263*(1+$M263)*$EQ263,AF263)</f>
        <v>0</v>
      </c>
      <c r="AU263" s="10">
        <f t="shared" si="308"/>
        <v>4698.9000000000005</v>
      </c>
      <c r="AV263" s="54">
        <f>IF(G263="CapEx",0,AU263*N263)</f>
        <v>0</v>
      </c>
      <c r="AW263" s="10">
        <f t="shared" si="309"/>
        <v>4698.9000000000005</v>
      </c>
      <c r="AX263" s="53" cm="1">
        <f t="array" aca="1" ref="AX263" ca="1">AU263*CELL("contents",$Q263)</f>
        <v>939.7800000000002</v>
      </c>
      <c r="AY263" s="53" cm="1">
        <f t="array" aca="1" ref="AY263" ca="1">AV263*CELL("contents",$Q263)</f>
        <v>0</v>
      </c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>
        <f t="shared" si="310"/>
        <v>0</v>
      </c>
      <c r="BM263" s="51">
        <f t="shared" si="311"/>
        <v>0</v>
      </c>
      <c r="BN263" s="53">
        <f>IF($G263="Labor Hours",AZ263*$K263*(1+$M263)*$ER263,AZ263)</f>
        <v>0</v>
      </c>
      <c r="BO263" s="53">
        <f>IF($G263="Labor Hours",BA263*$K263*(1+$M263)*$ER263,BA263)</f>
        <v>0</v>
      </c>
      <c r="BP263" s="53">
        <f>IF($G263="Labor Hours",BB263*$K263*(1+$M263)*$ER263,BB263)</f>
        <v>0</v>
      </c>
      <c r="BQ263" s="53">
        <f>IF($G263="Labor Hours",BC263*$K263*(1+$M263)*$ER263,BC263)</f>
        <v>0</v>
      </c>
      <c r="BR263" s="53">
        <f>IF($G263="Labor Hours",BD263*$K263*(1+$M263)*$ER263,BD263)</f>
        <v>0</v>
      </c>
      <c r="BS263" s="53">
        <f>IF($G263="Labor Hours",BE263*$K263*(1+$M263)*$ER263,BE263)</f>
        <v>0</v>
      </c>
      <c r="BT263" s="53">
        <f>IF($G263="Labor Hours",BF263*$K263*(1+$M263)*$ER263,BF263)</f>
        <v>0</v>
      </c>
      <c r="BU263" s="53">
        <f>IF($G263="Labor Hours",BG263*$K263*(1+$M263)*$ER263,BG263)</f>
        <v>0</v>
      </c>
      <c r="BV263" s="53">
        <f>IF($G263="Labor Hours",BH263*$K263*(1+$M263)*$ER263,BH263)</f>
        <v>0</v>
      </c>
      <c r="BW263" s="53">
        <f>IF($G263="Labor Hours",BI263*$K263*(1+$M263)*$ER263,BI263)</f>
        <v>0</v>
      </c>
      <c r="BX263" s="53">
        <f>IF($G263="Labor Hours",BJ263*$K263*(1+$M263)*$ER263,BJ263)</f>
        <v>0</v>
      </c>
      <c r="BY263" s="53">
        <f>IF($G263="Labor Hours",BK263*$K263*(1+$M263)*$ER263,BK263)</f>
        <v>0</v>
      </c>
      <c r="BZ263" s="10">
        <f t="shared" si="312"/>
        <v>0</v>
      </c>
      <c r="CA263" s="54">
        <f t="shared" si="313"/>
        <v>0</v>
      </c>
      <c r="CB263" s="10">
        <f t="shared" si="314"/>
        <v>0</v>
      </c>
      <c r="CC263" s="53" cm="1">
        <f t="array" aca="1" ref="CC263" ca="1">BZ263*CELL("contents",$Q263)</f>
        <v>0</v>
      </c>
      <c r="CD263" s="53" cm="1">
        <f t="array" aca="1" ref="CD263" ca="1">CA263*CELL("contents",$Q263)</f>
        <v>0</v>
      </c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>
        <f t="shared" si="315"/>
        <v>0</v>
      </c>
      <c r="CR263" s="51">
        <f t="shared" si="316"/>
        <v>0</v>
      </c>
      <c r="CS263" s="53">
        <f>IF($G263="Labor Hours",CE263*$K263*(1+$M263)*$ES263,CE263)</f>
        <v>0</v>
      </c>
      <c r="CT263" s="53">
        <f>IF($G263="Labor Hours",CF263*$K263*(1+$M263)*$ES263,CF263)</f>
        <v>0</v>
      </c>
      <c r="CU263" s="53">
        <f>IF($G263="Labor Hours",CG263*$K263*(1+$M263)*$ES263,CG263)</f>
        <v>0</v>
      </c>
      <c r="CV263" s="53">
        <f>IF($G263="Labor Hours",CH263*$K263*(1+$M263)*$ES263,CH263)</f>
        <v>0</v>
      </c>
      <c r="CW263" s="53">
        <f>IF($G263="Labor Hours",CI263*$K263*(1+$M263)*$ES263,CI263)</f>
        <v>0</v>
      </c>
      <c r="CX263" s="53">
        <f>IF($G263="Labor Hours",CJ263*$K263*(1+$M263)*$ES263,CJ263)</f>
        <v>0</v>
      </c>
      <c r="CY263" s="53">
        <f>IF($G263="Labor Hours",CK263*$K263*(1+$M263)*$ES263,CK263)</f>
        <v>0</v>
      </c>
      <c r="CZ263" s="53">
        <f>IF($G263="Labor Hours",CL263*$K263*(1+$M263)*$ES263,CL263)</f>
        <v>0</v>
      </c>
      <c r="DA263" s="53">
        <f>IF($G263="Labor Hours",CM263*$K263*(1+$M263)*$ES263,CM263)</f>
        <v>0</v>
      </c>
      <c r="DB263" s="53">
        <f>IF($G263="Labor Hours",CN263*$K263*(1+$M263)*$ES263,CN263)</f>
        <v>0</v>
      </c>
      <c r="DC263" s="53">
        <f>IF($G263="Labor Hours",CO263*$K263*(1+$M263)*$ES263,CO263)</f>
        <v>0</v>
      </c>
      <c r="DD263" s="53">
        <f>IF($G263="Labor Hours",CP263*$K263*(1+$M263)*$ES263,CP263)</f>
        <v>0</v>
      </c>
      <c r="DE263" s="10">
        <f t="shared" si="317"/>
        <v>0</v>
      </c>
      <c r="DF263" s="54">
        <f t="shared" si="318"/>
        <v>0</v>
      </c>
      <c r="DG263" s="10">
        <f t="shared" si="319"/>
        <v>0</v>
      </c>
      <c r="DH263" s="53" cm="1">
        <f t="array" aca="1" ref="DH263" ca="1">DE263*CELL("contents",$Q263)</f>
        <v>0</v>
      </c>
      <c r="DI263" s="53" cm="1">
        <f t="array" aca="1" ref="DI263" ca="1">DF263*CELL("contents",$Q263)</f>
        <v>0</v>
      </c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>
        <f t="shared" si="320"/>
        <v>0</v>
      </c>
      <c r="DW263" s="51">
        <f t="shared" si="321"/>
        <v>0</v>
      </c>
      <c r="DX263" s="53">
        <f>IF($G263="Labor Hours",DJ263*$K263*(1+$M263)*$ET263,DJ263)</f>
        <v>0</v>
      </c>
      <c r="DY263" s="53">
        <f>IF($G263="Labor Hours",DK263*$K263*(1+$M263)*$ET263,DK263)</f>
        <v>0</v>
      </c>
      <c r="DZ263" s="53">
        <f>IF($G263="Labor Hours",DL263*$K263*(1+$M263)*$ET263,DL263)</f>
        <v>0</v>
      </c>
      <c r="EA263" s="53">
        <f>IF($G263="Labor Hours",DM263*$K263*(1+$M263)*$ET263,DM263)</f>
        <v>0</v>
      </c>
      <c r="EB263" s="53">
        <f>IF($G263="Labor Hours",DN263*$K263*(1+$M263)*$ET263,DN263)</f>
        <v>0</v>
      </c>
      <c r="EC263" s="53">
        <f>IF($G263="Labor Hours",DO263*$K263*(1+$M263)*$ET263,DO263)</f>
        <v>0</v>
      </c>
      <c r="ED263" s="53">
        <f>IF($G263="Labor Hours",DP263*$K263*(1+$M263)*$ET263,DP263)</f>
        <v>0</v>
      </c>
      <c r="EE263" s="53">
        <f>IF($G263="Labor Hours",DQ263*$K263*(1+$M263)*$ET263,DQ263)</f>
        <v>0</v>
      </c>
      <c r="EF263" s="53">
        <f>IF($G263="Labor Hours",DR263*$K263*(1+$M263)*$ET263,DR263)</f>
        <v>0</v>
      </c>
      <c r="EG263" s="53">
        <f>IF($G263="Labor Hours",DS263*$K263*(1+$M263)*$ET263,DS263)</f>
        <v>0</v>
      </c>
      <c r="EH263" s="53">
        <f>IF($G263="Labor Hours",DT263*$K263*(1+$M263)*$ET263,DT263)</f>
        <v>0</v>
      </c>
      <c r="EI263" s="53">
        <f>IF($G263="Labor Hours",DU263*$K263*(1+$M263)*$ET263,DU263)</f>
        <v>0</v>
      </c>
      <c r="EJ263" s="10">
        <f t="shared" si="322"/>
        <v>0</v>
      </c>
      <c r="EK263" s="54">
        <f t="shared" si="323"/>
        <v>0</v>
      </c>
      <c r="EL263" s="10">
        <f t="shared" si="324"/>
        <v>0</v>
      </c>
      <c r="EM263" s="53" cm="1">
        <f t="array" aca="1" ref="EM263" ca="1">EJ263*CELL("contents",$Q263)</f>
        <v>0</v>
      </c>
      <c r="EN263" s="53" cm="1">
        <f t="array" aca="1" ref="EN263" ca="1">EK263*CELL("contents",$Q263)</f>
        <v>0</v>
      </c>
      <c r="EO263" s="11">
        <f t="shared" si="325"/>
        <v>4698.9000000000005</v>
      </c>
      <c r="EP263" s="2">
        <v>1</v>
      </c>
      <c r="EQ263" s="2">
        <f t="shared" ref="EQ263:ET263" si="384">EP263*1.0215</f>
        <v>1.0215000000000001</v>
      </c>
      <c r="ER263" s="2">
        <f t="shared" si="384"/>
        <v>1.0434622500000001</v>
      </c>
      <c r="ES263" s="2">
        <f t="shared" si="384"/>
        <v>1.0658966883750003</v>
      </c>
      <c r="ET263" s="2">
        <f t="shared" si="384"/>
        <v>1.0888134671750629</v>
      </c>
      <c r="EU263" s="53">
        <f>IF($G263="Labor Hours",$K263*$AG263*EQ263,0)</f>
        <v>4698.9000000000005</v>
      </c>
      <c r="EV263" s="53">
        <f t="shared" si="327"/>
        <v>0</v>
      </c>
      <c r="EW263" s="69">
        <f>IF($G263="Labor Hours",$K263*$CQ263*ES263,0)</f>
        <v>0</v>
      </c>
      <c r="EX263" s="69">
        <f>IF($G263="Labor Hours",$K263*$DV263*ET263,0)</f>
        <v>0</v>
      </c>
      <c r="EY263" s="9">
        <f t="shared" si="329"/>
        <v>0</v>
      </c>
      <c r="EZ263" s="9">
        <f t="shared" si="304"/>
        <v>0</v>
      </c>
      <c r="FA263" s="9">
        <f t="shared" si="305"/>
        <v>0</v>
      </c>
      <c r="FB263" s="9">
        <f t="shared" si="306"/>
        <v>0</v>
      </c>
      <c r="FC263" t="s">
        <v>1541</v>
      </c>
    </row>
    <row r="264" spans="1:159" ht="25.5" x14ac:dyDescent="0.25">
      <c r="A264" s="2">
        <v>1.2</v>
      </c>
      <c r="B264" s="3" t="s">
        <v>704</v>
      </c>
      <c r="C264" s="4" t="s">
        <v>157</v>
      </c>
      <c r="D264" s="2" t="s">
        <v>658</v>
      </c>
      <c r="E264" s="21" t="s">
        <v>659</v>
      </c>
      <c r="F264" s="2"/>
      <c r="G264" s="4" t="s">
        <v>151</v>
      </c>
      <c r="H264" s="6" t="s">
        <v>163</v>
      </c>
      <c r="I264" s="4" t="s">
        <v>167</v>
      </c>
      <c r="J264" s="7" t="s">
        <v>154</v>
      </c>
      <c r="K264" s="75">
        <v>115</v>
      </c>
      <c r="L264" s="81">
        <v>115</v>
      </c>
      <c r="M264" s="56">
        <v>0</v>
      </c>
      <c r="N264" s="86">
        <v>0</v>
      </c>
      <c r="O264" s="6" t="s">
        <v>155</v>
      </c>
      <c r="P264" s="2" t="s">
        <v>352</v>
      </c>
      <c r="Q264" s="216">
        <f>VLOOKUP(P264,Contingencies!$A$2:$D$7,4,FALSE)</f>
        <v>0.2</v>
      </c>
      <c r="R264" s="53">
        <f t="shared" si="377"/>
        <v>563.86800000000005</v>
      </c>
      <c r="S264" s="67">
        <f t="shared" si="379"/>
        <v>0</v>
      </c>
      <c r="T264" s="4"/>
      <c r="U264" s="4">
        <v>24</v>
      </c>
      <c r="V264" s="43"/>
      <c r="W264" s="4"/>
      <c r="X264" s="38"/>
      <c r="Y264" s="38"/>
      <c r="Z264" s="38"/>
      <c r="AA264" s="38"/>
      <c r="AB264" s="38"/>
      <c r="AC264" s="38"/>
      <c r="AD264" s="2"/>
      <c r="AE264" s="2"/>
      <c r="AF264" s="2"/>
      <c r="AG264" s="2">
        <f>IF(G264="Labor Hours",SUM(U264:AF264),0)</f>
        <v>24</v>
      </c>
      <c r="AH264" s="51">
        <f t="shared" si="307"/>
        <v>0.16</v>
      </c>
      <c r="AI264" s="53">
        <f>IF($G264="Labor Hours",U264*$K264*(1+$M264)*$EQ264,U264)</f>
        <v>2819.34</v>
      </c>
      <c r="AJ264" s="53">
        <f>IF($G264="Labor Hours",V264*$K264*(1+$M264)*$EQ264,V264)</f>
        <v>0</v>
      </c>
      <c r="AK264" s="53">
        <f>IF($G264="Labor Hours",W264*$K264*(1+$M264)*$EQ264,W264)</f>
        <v>0</v>
      </c>
      <c r="AL264" s="53">
        <f>IF($G264="Labor Hours",X264*$K264*(1+$M264)*$EQ264,X264)</f>
        <v>0</v>
      </c>
      <c r="AM264" s="53">
        <f>IF($G264="Labor Hours",Y264*$K264*(1+$M264)*$EQ264,Y264)</f>
        <v>0</v>
      </c>
      <c r="AN264" s="53">
        <f>IF($G264="Labor Hours",Z264*$K264*(1+$M264)*$EQ264,Z264)</f>
        <v>0</v>
      </c>
      <c r="AO264" s="53">
        <f>IF($G264="Labor Hours",AA264*$K264*(1+$M264)*$EQ264,AA264)</f>
        <v>0</v>
      </c>
      <c r="AP264" s="53">
        <f>IF($G264="Labor Hours",AB264*$K264*(1+$M264)*$EQ264,AB264)</f>
        <v>0</v>
      </c>
      <c r="AQ264" s="53">
        <f>IF($G264="Labor Hours",AC264*$K264*(1+$M264)*$EQ264,AC264)</f>
        <v>0</v>
      </c>
      <c r="AR264" s="53">
        <f>IF($G264="Labor Hours",AD264*$K264*(1+$M264)*$EQ264,AD264)</f>
        <v>0</v>
      </c>
      <c r="AS264" s="53">
        <f>IF($G264="Labor Hours",AE264*$K264*(1+$M264)*$EQ264,AE264)</f>
        <v>0</v>
      </c>
      <c r="AT264" s="53">
        <f>IF($G264="Labor Hours",AF264*$K264*(1+$M264)*$EQ264,AF264)</f>
        <v>0</v>
      </c>
      <c r="AU264" s="10">
        <f t="shared" si="308"/>
        <v>2819.34</v>
      </c>
      <c r="AV264" s="54">
        <f>IF(G264="CapEx",0,AU264*N264)</f>
        <v>0</v>
      </c>
      <c r="AW264" s="10">
        <f t="shared" si="309"/>
        <v>2819.34</v>
      </c>
      <c r="AX264" s="53" cm="1">
        <f t="array" aca="1" ref="AX264" ca="1">AU264*CELL("contents",$Q264)</f>
        <v>563.86800000000005</v>
      </c>
      <c r="AY264" s="53" cm="1">
        <f t="array" aca="1" ref="AY264" ca="1">AV264*CELL("contents",$Q264)</f>
        <v>0</v>
      </c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>
        <f t="shared" si="310"/>
        <v>0</v>
      </c>
      <c r="BM264" s="51">
        <f t="shared" si="311"/>
        <v>0</v>
      </c>
      <c r="BN264" s="53">
        <f>IF($G264="Labor Hours",AZ264*$K264*(1+$M264)*$ER264,AZ264)</f>
        <v>0</v>
      </c>
      <c r="BO264" s="53">
        <f>IF($G264="Labor Hours",BA264*$K264*(1+$M264)*$ER264,BA264)</f>
        <v>0</v>
      </c>
      <c r="BP264" s="53">
        <f>IF($G264="Labor Hours",BB264*$K264*(1+$M264)*$ER264,BB264)</f>
        <v>0</v>
      </c>
      <c r="BQ264" s="53">
        <f>IF($G264="Labor Hours",BC264*$K264*(1+$M264)*$ER264,BC264)</f>
        <v>0</v>
      </c>
      <c r="BR264" s="53">
        <f>IF($G264="Labor Hours",BD264*$K264*(1+$M264)*$ER264,BD264)</f>
        <v>0</v>
      </c>
      <c r="BS264" s="53">
        <f>IF($G264="Labor Hours",BE264*$K264*(1+$M264)*$ER264,BE264)</f>
        <v>0</v>
      </c>
      <c r="BT264" s="53">
        <f>IF($G264="Labor Hours",BF264*$K264*(1+$M264)*$ER264,BF264)</f>
        <v>0</v>
      </c>
      <c r="BU264" s="53">
        <f>IF($G264="Labor Hours",BG264*$K264*(1+$M264)*$ER264,BG264)</f>
        <v>0</v>
      </c>
      <c r="BV264" s="53">
        <f>IF($G264="Labor Hours",BH264*$K264*(1+$M264)*$ER264,BH264)</f>
        <v>0</v>
      </c>
      <c r="BW264" s="53">
        <f>IF($G264="Labor Hours",BI264*$K264*(1+$M264)*$ER264,BI264)</f>
        <v>0</v>
      </c>
      <c r="BX264" s="53">
        <f>IF($G264="Labor Hours",BJ264*$K264*(1+$M264)*$ER264,BJ264)</f>
        <v>0</v>
      </c>
      <c r="BY264" s="53">
        <f>IF($G264="Labor Hours",BK264*$K264*(1+$M264)*$ER264,BK264)</f>
        <v>0</v>
      </c>
      <c r="BZ264" s="10">
        <f t="shared" si="312"/>
        <v>0</v>
      </c>
      <c r="CA264" s="54">
        <f t="shared" si="313"/>
        <v>0</v>
      </c>
      <c r="CB264" s="10">
        <f t="shared" si="314"/>
        <v>0</v>
      </c>
      <c r="CC264" s="53" cm="1">
        <f t="array" aca="1" ref="CC264" ca="1">BZ264*CELL("contents",$Q264)</f>
        <v>0</v>
      </c>
      <c r="CD264" s="53" cm="1">
        <f t="array" aca="1" ref="CD264" ca="1">CA264*CELL("contents",$Q264)</f>
        <v>0</v>
      </c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>
        <f t="shared" si="315"/>
        <v>0</v>
      </c>
      <c r="CR264" s="51">
        <f t="shared" si="316"/>
        <v>0</v>
      </c>
      <c r="CS264" s="53">
        <f>IF($G264="Labor Hours",CE264*$K264*(1+$M264)*$ES264,CE264)</f>
        <v>0</v>
      </c>
      <c r="CT264" s="53">
        <f>IF($G264="Labor Hours",CF264*$K264*(1+$M264)*$ES264,CF264)</f>
        <v>0</v>
      </c>
      <c r="CU264" s="53">
        <f>IF($G264="Labor Hours",CG264*$K264*(1+$M264)*$ES264,CG264)</f>
        <v>0</v>
      </c>
      <c r="CV264" s="53">
        <f>IF($G264="Labor Hours",CH264*$K264*(1+$M264)*$ES264,CH264)</f>
        <v>0</v>
      </c>
      <c r="CW264" s="53">
        <f>IF($G264="Labor Hours",CI264*$K264*(1+$M264)*$ES264,CI264)</f>
        <v>0</v>
      </c>
      <c r="CX264" s="53">
        <f>IF($G264="Labor Hours",CJ264*$K264*(1+$M264)*$ES264,CJ264)</f>
        <v>0</v>
      </c>
      <c r="CY264" s="53">
        <f>IF($G264="Labor Hours",CK264*$K264*(1+$M264)*$ES264,CK264)</f>
        <v>0</v>
      </c>
      <c r="CZ264" s="53">
        <f>IF($G264="Labor Hours",CL264*$K264*(1+$M264)*$ES264,CL264)</f>
        <v>0</v>
      </c>
      <c r="DA264" s="53">
        <f>IF($G264="Labor Hours",CM264*$K264*(1+$M264)*$ES264,CM264)</f>
        <v>0</v>
      </c>
      <c r="DB264" s="53">
        <f>IF($G264="Labor Hours",CN264*$K264*(1+$M264)*$ES264,CN264)</f>
        <v>0</v>
      </c>
      <c r="DC264" s="53">
        <f>IF($G264="Labor Hours",CO264*$K264*(1+$M264)*$ES264,CO264)</f>
        <v>0</v>
      </c>
      <c r="DD264" s="53">
        <f>IF($G264="Labor Hours",CP264*$K264*(1+$M264)*$ES264,CP264)</f>
        <v>0</v>
      </c>
      <c r="DE264" s="10">
        <f t="shared" si="317"/>
        <v>0</v>
      </c>
      <c r="DF264" s="54">
        <f t="shared" si="318"/>
        <v>0</v>
      </c>
      <c r="DG264" s="10">
        <f t="shared" si="319"/>
        <v>0</v>
      </c>
      <c r="DH264" s="53" cm="1">
        <f t="array" aca="1" ref="DH264" ca="1">DE264*CELL("contents",$Q264)</f>
        <v>0</v>
      </c>
      <c r="DI264" s="53" cm="1">
        <f t="array" aca="1" ref="DI264" ca="1">DF264*CELL("contents",$Q264)</f>
        <v>0</v>
      </c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>
        <f t="shared" si="320"/>
        <v>0</v>
      </c>
      <c r="DW264" s="51">
        <f t="shared" si="321"/>
        <v>0</v>
      </c>
      <c r="DX264" s="53">
        <f>IF($G264="Labor Hours",DJ264*$K264*(1+$M264)*$ET264,DJ264)</f>
        <v>0</v>
      </c>
      <c r="DY264" s="53">
        <f>IF($G264="Labor Hours",DK264*$K264*(1+$M264)*$ET264,DK264)</f>
        <v>0</v>
      </c>
      <c r="DZ264" s="53">
        <f>IF($G264="Labor Hours",DL264*$K264*(1+$M264)*$ET264,DL264)</f>
        <v>0</v>
      </c>
      <c r="EA264" s="53">
        <f>IF($G264="Labor Hours",DM264*$K264*(1+$M264)*$ET264,DM264)</f>
        <v>0</v>
      </c>
      <c r="EB264" s="53">
        <f>IF($G264="Labor Hours",DN264*$K264*(1+$M264)*$ET264,DN264)</f>
        <v>0</v>
      </c>
      <c r="EC264" s="53">
        <f>IF($G264="Labor Hours",DO264*$K264*(1+$M264)*$ET264,DO264)</f>
        <v>0</v>
      </c>
      <c r="ED264" s="53">
        <f>IF($G264="Labor Hours",DP264*$K264*(1+$M264)*$ET264,DP264)</f>
        <v>0</v>
      </c>
      <c r="EE264" s="53">
        <f>IF($G264="Labor Hours",DQ264*$K264*(1+$M264)*$ET264,DQ264)</f>
        <v>0</v>
      </c>
      <c r="EF264" s="53">
        <f>IF($G264="Labor Hours",DR264*$K264*(1+$M264)*$ET264,DR264)</f>
        <v>0</v>
      </c>
      <c r="EG264" s="53">
        <f>IF($G264="Labor Hours",DS264*$K264*(1+$M264)*$ET264,DS264)</f>
        <v>0</v>
      </c>
      <c r="EH264" s="53">
        <f>IF($G264="Labor Hours",DT264*$K264*(1+$M264)*$ET264,DT264)</f>
        <v>0</v>
      </c>
      <c r="EI264" s="53">
        <f>IF($G264="Labor Hours",DU264*$K264*(1+$M264)*$ET264,DU264)</f>
        <v>0</v>
      </c>
      <c r="EJ264" s="10">
        <f t="shared" si="322"/>
        <v>0</v>
      </c>
      <c r="EK264" s="54">
        <f t="shared" si="323"/>
        <v>0</v>
      </c>
      <c r="EL264" s="10">
        <f t="shared" si="324"/>
        <v>0</v>
      </c>
      <c r="EM264" s="53" cm="1">
        <f t="array" aca="1" ref="EM264" ca="1">EJ264*CELL("contents",$Q264)</f>
        <v>0</v>
      </c>
      <c r="EN264" s="53" cm="1">
        <f t="array" aca="1" ref="EN264" ca="1">EK264*CELL("contents",$Q264)</f>
        <v>0</v>
      </c>
      <c r="EO264" s="11">
        <f t="shared" si="325"/>
        <v>2819.34</v>
      </c>
      <c r="EP264" s="2">
        <v>1</v>
      </c>
      <c r="EQ264" s="2">
        <f t="shared" ref="EQ264:ET264" si="385">EP264*1.0215</f>
        <v>1.0215000000000001</v>
      </c>
      <c r="ER264" s="2">
        <f t="shared" si="385"/>
        <v>1.0434622500000001</v>
      </c>
      <c r="ES264" s="2">
        <f t="shared" si="385"/>
        <v>1.0658966883750003</v>
      </c>
      <c r="ET264" s="2">
        <f t="shared" si="385"/>
        <v>1.0888134671750629</v>
      </c>
      <c r="EU264" s="53">
        <f>IF($G264="Labor Hours",$K264*$AG264*EQ264,0)</f>
        <v>2819.34</v>
      </c>
      <c r="EV264" s="53">
        <f t="shared" si="327"/>
        <v>0</v>
      </c>
      <c r="EW264" s="69">
        <f>IF($G264="Labor Hours",$K264*$CQ264*ES264,0)</f>
        <v>0</v>
      </c>
      <c r="EX264" s="69">
        <f>IF($G264="Labor Hours",$K264*$DV264*ET264,0)</f>
        <v>0</v>
      </c>
      <c r="EY264" s="9">
        <f t="shared" si="329"/>
        <v>0</v>
      </c>
      <c r="EZ264" s="9">
        <f t="shared" si="304"/>
        <v>0</v>
      </c>
      <c r="FA264" s="9">
        <f t="shared" si="305"/>
        <v>0</v>
      </c>
      <c r="FB264" s="9">
        <f t="shared" si="306"/>
        <v>0</v>
      </c>
      <c r="FC264" t="s">
        <v>1541</v>
      </c>
    </row>
    <row r="265" spans="1:159" ht="25.5" x14ac:dyDescent="0.25">
      <c r="A265" s="2">
        <v>1.2</v>
      </c>
      <c r="B265" s="3" t="s">
        <v>704</v>
      </c>
      <c r="C265" s="4" t="s">
        <v>157</v>
      </c>
      <c r="D265" s="2" t="s">
        <v>658</v>
      </c>
      <c r="E265" s="21" t="s">
        <v>659</v>
      </c>
      <c r="F265" s="2"/>
      <c r="G265" s="4" t="s">
        <v>151</v>
      </c>
      <c r="H265" s="6" t="s">
        <v>163</v>
      </c>
      <c r="I265" s="4" t="s">
        <v>269</v>
      </c>
      <c r="J265" s="7" t="s">
        <v>154</v>
      </c>
      <c r="K265" s="75">
        <v>77</v>
      </c>
      <c r="L265" s="81">
        <v>77</v>
      </c>
      <c r="M265" s="56">
        <v>0</v>
      </c>
      <c r="N265" s="86">
        <v>0</v>
      </c>
      <c r="O265" s="6" t="s">
        <v>155</v>
      </c>
      <c r="P265" s="2" t="s">
        <v>352</v>
      </c>
      <c r="Q265" s="216">
        <f>VLOOKUP(P265,Contingencies!$A$2:$D$7,4,FALSE)</f>
        <v>0.2</v>
      </c>
      <c r="R265" s="53">
        <f t="shared" si="377"/>
        <v>629.24400000000014</v>
      </c>
      <c r="S265" s="67">
        <f t="shared" si="379"/>
        <v>0</v>
      </c>
      <c r="T265" s="4"/>
      <c r="U265" s="4">
        <v>20</v>
      </c>
      <c r="V265" s="14">
        <v>20</v>
      </c>
      <c r="W265" s="4"/>
      <c r="X265" s="38"/>
      <c r="Y265" s="38"/>
      <c r="Z265" s="38"/>
      <c r="AA265" s="38"/>
      <c r="AB265" s="38"/>
      <c r="AC265" s="38"/>
      <c r="AD265" s="2"/>
      <c r="AE265" s="2"/>
      <c r="AF265" s="2"/>
      <c r="AG265" s="2">
        <f>IF(G265="Labor Hours",SUM(U265:AF265),0)</f>
        <v>40</v>
      </c>
      <c r="AH265" s="51">
        <f t="shared" si="307"/>
        <v>0.26666666666666666</v>
      </c>
      <c r="AI265" s="53">
        <f>IF($G265="Labor Hours",U265*$K265*(1+$M265)*$EQ265,U265)</f>
        <v>1573.1100000000001</v>
      </c>
      <c r="AJ265" s="53">
        <f>IF($G265="Labor Hours",V265*$K265*(1+$M265)*$EQ265,V265)</f>
        <v>1573.1100000000001</v>
      </c>
      <c r="AK265" s="53">
        <f>IF($G265="Labor Hours",W265*$K265*(1+$M265)*$EQ265,W265)</f>
        <v>0</v>
      </c>
      <c r="AL265" s="53">
        <f>IF($G265="Labor Hours",X265*$K265*(1+$M265)*$EQ265,X265)</f>
        <v>0</v>
      </c>
      <c r="AM265" s="53">
        <f>IF($G265="Labor Hours",Y265*$K265*(1+$M265)*$EQ265,Y265)</f>
        <v>0</v>
      </c>
      <c r="AN265" s="53">
        <f>IF($G265="Labor Hours",Z265*$K265*(1+$M265)*$EQ265,Z265)</f>
        <v>0</v>
      </c>
      <c r="AO265" s="53">
        <f>IF($G265="Labor Hours",AA265*$K265*(1+$M265)*$EQ265,AA265)</f>
        <v>0</v>
      </c>
      <c r="AP265" s="53">
        <f>IF($G265="Labor Hours",AB265*$K265*(1+$M265)*$EQ265,AB265)</f>
        <v>0</v>
      </c>
      <c r="AQ265" s="53">
        <f>IF($G265="Labor Hours",AC265*$K265*(1+$M265)*$EQ265,AC265)</f>
        <v>0</v>
      </c>
      <c r="AR265" s="53">
        <f>IF($G265="Labor Hours",AD265*$K265*(1+$M265)*$EQ265,AD265)</f>
        <v>0</v>
      </c>
      <c r="AS265" s="53">
        <f>IF($G265="Labor Hours",AE265*$K265*(1+$M265)*$EQ265,AE265)</f>
        <v>0</v>
      </c>
      <c r="AT265" s="53">
        <f>IF($G265="Labor Hours",AF265*$K265*(1+$M265)*$EQ265,AF265)</f>
        <v>0</v>
      </c>
      <c r="AU265" s="10">
        <f t="shared" si="308"/>
        <v>3146.2200000000003</v>
      </c>
      <c r="AV265" s="54">
        <f>IF(G265="CapEx",0,AU265*N265)</f>
        <v>0</v>
      </c>
      <c r="AW265" s="10">
        <f t="shared" si="309"/>
        <v>3146.2200000000003</v>
      </c>
      <c r="AX265" s="53" cm="1">
        <f t="array" aca="1" ref="AX265" ca="1">AU265*CELL("contents",$Q265)</f>
        <v>629.24400000000014</v>
      </c>
      <c r="AY265" s="53" cm="1">
        <f t="array" aca="1" ref="AY265" ca="1">AV265*CELL("contents",$Q265)</f>
        <v>0</v>
      </c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>
        <f t="shared" si="310"/>
        <v>0</v>
      </c>
      <c r="BM265" s="51">
        <f t="shared" si="311"/>
        <v>0</v>
      </c>
      <c r="BN265" s="53">
        <f>IF($G265="Labor Hours",AZ265*$K265*(1+$M265)*$ER265,AZ265)</f>
        <v>0</v>
      </c>
      <c r="BO265" s="53">
        <f>IF($G265="Labor Hours",BA265*$K265*(1+$M265)*$ER265,BA265)</f>
        <v>0</v>
      </c>
      <c r="BP265" s="53">
        <f>IF($G265="Labor Hours",BB265*$K265*(1+$M265)*$ER265,BB265)</f>
        <v>0</v>
      </c>
      <c r="BQ265" s="53">
        <f>IF($G265="Labor Hours",BC265*$K265*(1+$M265)*$ER265,BC265)</f>
        <v>0</v>
      </c>
      <c r="BR265" s="53">
        <f>IF($G265="Labor Hours",BD265*$K265*(1+$M265)*$ER265,BD265)</f>
        <v>0</v>
      </c>
      <c r="BS265" s="53">
        <f>IF($G265="Labor Hours",BE265*$K265*(1+$M265)*$ER265,BE265)</f>
        <v>0</v>
      </c>
      <c r="BT265" s="53">
        <f>IF($G265="Labor Hours",BF265*$K265*(1+$M265)*$ER265,BF265)</f>
        <v>0</v>
      </c>
      <c r="BU265" s="53">
        <f>IF($G265="Labor Hours",BG265*$K265*(1+$M265)*$ER265,BG265)</f>
        <v>0</v>
      </c>
      <c r="BV265" s="53">
        <f>IF($G265="Labor Hours",BH265*$K265*(1+$M265)*$ER265,BH265)</f>
        <v>0</v>
      </c>
      <c r="BW265" s="53">
        <f>IF($G265="Labor Hours",BI265*$K265*(1+$M265)*$ER265,BI265)</f>
        <v>0</v>
      </c>
      <c r="BX265" s="53">
        <f>IF($G265="Labor Hours",BJ265*$K265*(1+$M265)*$ER265,BJ265)</f>
        <v>0</v>
      </c>
      <c r="BY265" s="53">
        <f>IF($G265="Labor Hours",BK265*$K265*(1+$M265)*$ER265,BK265)</f>
        <v>0</v>
      </c>
      <c r="BZ265" s="10">
        <f t="shared" si="312"/>
        <v>0</v>
      </c>
      <c r="CA265" s="54">
        <f t="shared" si="313"/>
        <v>0</v>
      </c>
      <c r="CB265" s="10">
        <f t="shared" si="314"/>
        <v>0</v>
      </c>
      <c r="CC265" s="53" cm="1">
        <f t="array" aca="1" ref="CC265" ca="1">BZ265*CELL("contents",$Q265)</f>
        <v>0</v>
      </c>
      <c r="CD265" s="53" cm="1">
        <f t="array" aca="1" ref="CD265" ca="1">CA265*CELL("contents",$Q265)</f>
        <v>0</v>
      </c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>
        <f t="shared" si="315"/>
        <v>0</v>
      </c>
      <c r="CR265" s="51">
        <f t="shared" si="316"/>
        <v>0</v>
      </c>
      <c r="CS265" s="53">
        <f>IF($G265="Labor Hours",CE265*$K265*(1+$M265)*$ES265,CE265)</f>
        <v>0</v>
      </c>
      <c r="CT265" s="53">
        <f>IF($G265="Labor Hours",CF265*$K265*(1+$M265)*$ES265,CF265)</f>
        <v>0</v>
      </c>
      <c r="CU265" s="53">
        <f>IF($G265="Labor Hours",CG265*$K265*(1+$M265)*$ES265,CG265)</f>
        <v>0</v>
      </c>
      <c r="CV265" s="53">
        <f>IF($G265="Labor Hours",CH265*$K265*(1+$M265)*$ES265,CH265)</f>
        <v>0</v>
      </c>
      <c r="CW265" s="53">
        <f>IF($G265="Labor Hours",CI265*$K265*(1+$M265)*$ES265,CI265)</f>
        <v>0</v>
      </c>
      <c r="CX265" s="53">
        <f>IF($G265="Labor Hours",CJ265*$K265*(1+$M265)*$ES265,CJ265)</f>
        <v>0</v>
      </c>
      <c r="CY265" s="53">
        <f>IF($G265="Labor Hours",CK265*$K265*(1+$M265)*$ES265,CK265)</f>
        <v>0</v>
      </c>
      <c r="CZ265" s="53">
        <f>IF($G265="Labor Hours",CL265*$K265*(1+$M265)*$ES265,CL265)</f>
        <v>0</v>
      </c>
      <c r="DA265" s="53">
        <f>IF($G265="Labor Hours",CM265*$K265*(1+$M265)*$ES265,CM265)</f>
        <v>0</v>
      </c>
      <c r="DB265" s="53">
        <f>IF($G265="Labor Hours",CN265*$K265*(1+$M265)*$ES265,CN265)</f>
        <v>0</v>
      </c>
      <c r="DC265" s="53">
        <f>IF($G265="Labor Hours",CO265*$K265*(1+$M265)*$ES265,CO265)</f>
        <v>0</v>
      </c>
      <c r="DD265" s="53">
        <f>IF($G265="Labor Hours",CP265*$K265*(1+$M265)*$ES265,CP265)</f>
        <v>0</v>
      </c>
      <c r="DE265" s="10">
        <f t="shared" si="317"/>
        <v>0</v>
      </c>
      <c r="DF265" s="54">
        <f t="shared" si="318"/>
        <v>0</v>
      </c>
      <c r="DG265" s="10">
        <f t="shared" si="319"/>
        <v>0</v>
      </c>
      <c r="DH265" s="53" cm="1">
        <f t="array" aca="1" ref="DH265" ca="1">DE265*CELL("contents",$Q265)</f>
        <v>0</v>
      </c>
      <c r="DI265" s="53" cm="1">
        <f t="array" aca="1" ref="DI265" ca="1">DF265*CELL("contents",$Q265)</f>
        <v>0</v>
      </c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>
        <f t="shared" si="320"/>
        <v>0</v>
      </c>
      <c r="DW265" s="51">
        <f t="shared" si="321"/>
        <v>0</v>
      </c>
      <c r="DX265" s="53">
        <f>IF($G265="Labor Hours",DJ265*$K265*(1+$M265)*$ET265,DJ265)</f>
        <v>0</v>
      </c>
      <c r="DY265" s="53">
        <f>IF($G265="Labor Hours",DK265*$K265*(1+$M265)*$ET265,DK265)</f>
        <v>0</v>
      </c>
      <c r="DZ265" s="53">
        <f>IF($G265="Labor Hours",DL265*$K265*(1+$M265)*$ET265,DL265)</f>
        <v>0</v>
      </c>
      <c r="EA265" s="53">
        <f>IF($G265="Labor Hours",DM265*$K265*(1+$M265)*$ET265,DM265)</f>
        <v>0</v>
      </c>
      <c r="EB265" s="53">
        <f>IF($G265="Labor Hours",DN265*$K265*(1+$M265)*$ET265,DN265)</f>
        <v>0</v>
      </c>
      <c r="EC265" s="53">
        <f>IF($G265="Labor Hours",DO265*$K265*(1+$M265)*$ET265,DO265)</f>
        <v>0</v>
      </c>
      <c r="ED265" s="53">
        <f>IF($G265="Labor Hours",DP265*$K265*(1+$M265)*$ET265,DP265)</f>
        <v>0</v>
      </c>
      <c r="EE265" s="53">
        <f>IF($G265="Labor Hours",DQ265*$K265*(1+$M265)*$ET265,DQ265)</f>
        <v>0</v>
      </c>
      <c r="EF265" s="53">
        <f>IF($G265="Labor Hours",DR265*$K265*(1+$M265)*$ET265,DR265)</f>
        <v>0</v>
      </c>
      <c r="EG265" s="53">
        <f>IF($G265="Labor Hours",DS265*$K265*(1+$M265)*$ET265,DS265)</f>
        <v>0</v>
      </c>
      <c r="EH265" s="53">
        <f>IF($G265="Labor Hours",DT265*$K265*(1+$M265)*$ET265,DT265)</f>
        <v>0</v>
      </c>
      <c r="EI265" s="53">
        <f>IF($G265="Labor Hours",DU265*$K265*(1+$M265)*$ET265,DU265)</f>
        <v>0</v>
      </c>
      <c r="EJ265" s="10">
        <f t="shared" si="322"/>
        <v>0</v>
      </c>
      <c r="EK265" s="54">
        <f t="shared" si="323"/>
        <v>0</v>
      </c>
      <c r="EL265" s="10">
        <f t="shared" si="324"/>
        <v>0</v>
      </c>
      <c r="EM265" s="53" cm="1">
        <f t="array" aca="1" ref="EM265" ca="1">EJ265*CELL("contents",$Q265)</f>
        <v>0</v>
      </c>
      <c r="EN265" s="53" cm="1">
        <f t="array" aca="1" ref="EN265" ca="1">EK265*CELL("contents",$Q265)</f>
        <v>0</v>
      </c>
      <c r="EO265" s="11">
        <f t="shared" si="325"/>
        <v>3146.2200000000003</v>
      </c>
      <c r="EP265" s="2">
        <v>1</v>
      </c>
      <c r="EQ265" s="2">
        <f t="shared" ref="EQ265:ET265" si="386">EP265*1.0215</f>
        <v>1.0215000000000001</v>
      </c>
      <c r="ER265" s="2">
        <f t="shared" si="386"/>
        <v>1.0434622500000001</v>
      </c>
      <c r="ES265" s="2">
        <f t="shared" si="386"/>
        <v>1.0658966883750003</v>
      </c>
      <c r="ET265" s="2">
        <f t="shared" si="386"/>
        <v>1.0888134671750629</v>
      </c>
      <c r="EU265" s="53">
        <f>IF($G265="Labor Hours",$K265*$AG265*EQ265,0)</f>
        <v>3146.2200000000003</v>
      </c>
      <c r="EV265" s="53">
        <f t="shared" si="327"/>
        <v>0</v>
      </c>
      <c r="EW265" s="69">
        <f>IF($G265="Labor Hours",$K265*$CQ265*ES265,0)</f>
        <v>0</v>
      </c>
      <c r="EX265" s="69">
        <f>IF($G265="Labor Hours",$K265*$DV265*ET265,0)</f>
        <v>0</v>
      </c>
      <c r="EY265" s="9">
        <f t="shared" si="329"/>
        <v>0</v>
      </c>
      <c r="EZ265" s="9">
        <f t="shared" si="304"/>
        <v>0</v>
      </c>
      <c r="FA265" s="9">
        <f t="shared" si="305"/>
        <v>0</v>
      </c>
      <c r="FB265" s="9">
        <f t="shared" si="306"/>
        <v>0</v>
      </c>
      <c r="FC265" t="s">
        <v>1541</v>
      </c>
    </row>
    <row r="266" spans="1:159" ht="25.5" x14ac:dyDescent="0.25">
      <c r="A266" s="2">
        <v>1.2</v>
      </c>
      <c r="B266" s="3" t="s">
        <v>704</v>
      </c>
      <c r="C266" s="4" t="s">
        <v>157</v>
      </c>
      <c r="D266" s="2" t="s">
        <v>658</v>
      </c>
      <c r="E266" s="21" t="s">
        <v>659</v>
      </c>
      <c r="F266" s="2"/>
      <c r="G266" s="4" t="s">
        <v>347</v>
      </c>
      <c r="H266" s="6" t="s">
        <v>347</v>
      </c>
      <c r="I266" s="4"/>
      <c r="J266" s="4" t="s">
        <v>154</v>
      </c>
      <c r="K266" s="75"/>
      <c r="L266" s="80">
        <v>1</v>
      </c>
      <c r="M266" s="56">
        <v>0</v>
      </c>
      <c r="N266" s="86">
        <v>0.53</v>
      </c>
      <c r="O266" s="6" t="s">
        <v>155</v>
      </c>
      <c r="P266" s="2" t="s">
        <v>352</v>
      </c>
      <c r="Q266" s="216">
        <f>VLOOKUP(P266,Contingencies!$A$2:$D$7,4,FALSE)</f>
        <v>0.2</v>
      </c>
      <c r="R266" s="53">
        <f t="shared" si="377"/>
        <v>1000</v>
      </c>
      <c r="S266" s="67">
        <f t="shared" si="379"/>
        <v>0</v>
      </c>
      <c r="T266" s="4"/>
      <c r="U266" s="37">
        <v>5000</v>
      </c>
      <c r="V266" s="4"/>
      <c r="W266" s="43"/>
      <c r="X266" s="2"/>
      <c r="Y266" s="38"/>
      <c r="Z266" s="38"/>
      <c r="AA266" s="38"/>
      <c r="AB266" s="38"/>
      <c r="AC266" s="38"/>
      <c r="AD266" s="2"/>
      <c r="AE266" s="2"/>
      <c r="AF266" s="2"/>
      <c r="AG266" s="2">
        <f>IF(G266="Labor Hours",SUM(U266:AF266),0)</f>
        <v>0</v>
      </c>
      <c r="AH266" s="51">
        <f t="shared" si="307"/>
        <v>0</v>
      </c>
      <c r="AI266" s="53">
        <f>IF($G266="Labor Hours",U266*$K266*(1+$M266)*$EQ266,U266)</f>
        <v>5000</v>
      </c>
      <c r="AJ266" s="53">
        <f>IF($G266="Labor Hours",V266*$K266*(1+$M266)*$EQ266,V266)</f>
        <v>0</v>
      </c>
      <c r="AK266" s="53">
        <f>IF($G266="Labor Hours",W266*$K266*(1+$M266)*$EQ266,W266)</f>
        <v>0</v>
      </c>
      <c r="AL266" s="53">
        <f>IF($G266="Labor Hours",X266*$K266*(1+$M266)*$EQ266,X266)</f>
        <v>0</v>
      </c>
      <c r="AM266" s="53">
        <f>IF($G266="Labor Hours",Y266*$K266*(1+$M266)*$EQ266,Y266)</f>
        <v>0</v>
      </c>
      <c r="AN266" s="53">
        <f>IF($G266="Labor Hours",Z266*$K266*(1+$M266)*$EQ266,Z266)</f>
        <v>0</v>
      </c>
      <c r="AO266" s="53">
        <f>IF($G266="Labor Hours",AA266*$K266*(1+$M266)*$EQ266,AA266)</f>
        <v>0</v>
      </c>
      <c r="AP266" s="53">
        <f>IF($G266="Labor Hours",AB266*$K266*(1+$M266)*$EQ266,AB266)</f>
        <v>0</v>
      </c>
      <c r="AQ266" s="53">
        <f>IF($G266="Labor Hours",AC266*$K266*(1+$M266)*$EQ266,AC266)</f>
        <v>0</v>
      </c>
      <c r="AR266" s="53">
        <f>IF($G266="Labor Hours",AD266*$K266*(1+$M266)*$EQ266,AD266)</f>
        <v>0</v>
      </c>
      <c r="AS266" s="53">
        <f>IF($G266="Labor Hours",AE266*$K266*(1+$M266)*$EQ266,AE266)</f>
        <v>0</v>
      </c>
      <c r="AT266" s="53">
        <f>IF($G266="Labor Hours",AF266*$K266*(1+$M266)*$EQ266,AF266)</f>
        <v>0</v>
      </c>
      <c r="AU266" s="10">
        <f t="shared" si="308"/>
        <v>5000</v>
      </c>
      <c r="AV266" s="54">
        <f>IF(G266="CapEx",0,AU266*N266)</f>
        <v>0</v>
      </c>
      <c r="AW266" s="10">
        <f t="shared" si="309"/>
        <v>5000</v>
      </c>
      <c r="AX266" s="53" cm="1">
        <f t="array" aca="1" ref="AX266" ca="1">AU266*CELL("contents",$Q266)</f>
        <v>1000</v>
      </c>
      <c r="AY266" s="53" cm="1">
        <f t="array" aca="1" ref="AY266" ca="1">AV266*CELL("contents",$Q266)</f>
        <v>0</v>
      </c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>
        <f t="shared" si="310"/>
        <v>0</v>
      </c>
      <c r="BM266" s="51">
        <f t="shared" si="311"/>
        <v>0</v>
      </c>
      <c r="BN266" s="53">
        <f>IF($G266="Labor Hours",AZ266*$K266*(1+$M266)*$ER266,AZ266)</f>
        <v>0</v>
      </c>
      <c r="BO266" s="53">
        <f>IF($G266="Labor Hours",BA266*$K266*(1+$M266)*$ER266,BA266)</f>
        <v>0</v>
      </c>
      <c r="BP266" s="53">
        <f>IF($G266="Labor Hours",BB266*$K266*(1+$M266)*$ER266,BB266)</f>
        <v>0</v>
      </c>
      <c r="BQ266" s="53">
        <f>IF($G266="Labor Hours",BC266*$K266*(1+$M266)*$ER266,BC266)</f>
        <v>0</v>
      </c>
      <c r="BR266" s="53">
        <f>IF($G266="Labor Hours",BD266*$K266*(1+$M266)*$ER266,BD266)</f>
        <v>0</v>
      </c>
      <c r="BS266" s="53">
        <f>IF($G266="Labor Hours",BE266*$K266*(1+$M266)*$ER266,BE266)</f>
        <v>0</v>
      </c>
      <c r="BT266" s="53">
        <f>IF($G266="Labor Hours",BF266*$K266*(1+$M266)*$ER266,BF266)</f>
        <v>0</v>
      </c>
      <c r="BU266" s="53">
        <f>IF($G266="Labor Hours",BG266*$K266*(1+$M266)*$ER266,BG266)</f>
        <v>0</v>
      </c>
      <c r="BV266" s="53">
        <f>IF($G266="Labor Hours",BH266*$K266*(1+$M266)*$ER266,BH266)</f>
        <v>0</v>
      </c>
      <c r="BW266" s="53">
        <f>IF($G266="Labor Hours",BI266*$K266*(1+$M266)*$ER266,BI266)</f>
        <v>0</v>
      </c>
      <c r="BX266" s="53">
        <f>IF($G266="Labor Hours",BJ266*$K266*(1+$M266)*$ER266,BJ266)</f>
        <v>0</v>
      </c>
      <c r="BY266" s="53">
        <f>IF($G266="Labor Hours",BK266*$K266*(1+$M266)*$ER266,BK266)</f>
        <v>0</v>
      </c>
      <c r="BZ266" s="10">
        <f t="shared" si="312"/>
        <v>0</v>
      </c>
      <c r="CA266" s="54">
        <f t="shared" si="313"/>
        <v>0</v>
      </c>
      <c r="CB266" s="10">
        <f t="shared" si="314"/>
        <v>0</v>
      </c>
      <c r="CC266" s="53" cm="1">
        <f t="array" aca="1" ref="CC266" ca="1">BZ266*CELL("contents",$Q266)</f>
        <v>0</v>
      </c>
      <c r="CD266" s="53" cm="1">
        <f t="array" aca="1" ref="CD266" ca="1">CA266*CELL("contents",$Q266)</f>
        <v>0</v>
      </c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>
        <f t="shared" si="315"/>
        <v>0</v>
      </c>
      <c r="CR266" s="51">
        <f t="shared" si="316"/>
        <v>0</v>
      </c>
      <c r="CS266" s="53">
        <f>IF($G266="Labor Hours",CE266*$K266*(1+$M266)*$ES266,CE266)</f>
        <v>0</v>
      </c>
      <c r="CT266" s="53">
        <f>IF($G266="Labor Hours",CF266*$K266*(1+$M266)*$ES266,CF266)</f>
        <v>0</v>
      </c>
      <c r="CU266" s="53">
        <f>IF($G266="Labor Hours",CG266*$K266*(1+$M266)*$ES266,CG266)</f>
        <v>0</v>
      </c>
      <c r="CV266" s="53">
        <f>IF($G266="Labor Hours",CH266*$K266*(1+$M266)*$ES266,CH266)</f>
        <v>0</v>
      </c>
      <c r="CW266" s="53">
        <f>IF($G266="Labor Hours",CI266*$K266*(1+$M266)*$ES266,CI266)</f>
        <v>0</v>
      </c>
      <c r="CX266" s="53">
        <f>IF($G266="Labor Hours",CJ266*$K266*(1+$M266)*$ES266,CJ266)</f>
        <v>0</v>
      </c>
      <c r="CY266" s="53">
        <f>IF($G266="Labor Hours",CK266*$K266*(1+$M266)*$ES266,CK266)</f>
        <v>0</v>
      </c>
      <c r="CZ266" s="53">
        <f>IF($G266="Labor Hours",CL266*$K266*(1+$M266)*$ES266,CL266)</f>
        <v>0</v>
      </c>
      <c r="DA266" s="53">
        <f>IF($G266="Labor Hours",CM266*$K266*(1+$M266)*$ES266,CM266)</f>
        <v>0</v>
      </c>
      <c r="DB266" s="53">
        <f>IF($G266="Labor Hours",CN266*$K266*(1+$M266)*$ES266,CN266)</f>
        <v>0</v>
      </c>
      <c r="DC266" s="53">
        <f>IF($G266="Labor Hours",CO266*$K266*(1+$M266)*$ES266,CO266)</f>
        <v>0</v>
      </c>
      <c r="DD266" s="53">
        <f>IF($G266="Labor Hours",CP266*$K266*(1+$M266)*$ES266,CP266)</f>
        <v>0</v>
      </c>
      <c r="DE266" s="10">
        <f t="shared" si="317"/>
        <v>0</v>
      </c>
      <c r="DF266" s="54">
        <f t="shared" si="318"/>
        <v>0</v>
      </c>
      <c r="DG266" s="10">
        <f t="shared" si="319"/>
        <v>0</v>
      </c>
      <c r="DH266" s="53" cm="1">
        <f t="array" aca="1" ref="DH266" ca="1">DE266*CELL("contents",$Q266)</f>
        <v>0</v>
      </c>
      <c r="DI266" s="53" cm="1">
        <f t="array" aca="1" ref="DI266" ca="1">DF266*CELL("contents",$Q266)</f>
        <v>0</v>
      </c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>
        <f t="shared" si="320"/>
        <v>0</v>
      </c>
      <c r="DW266" s="51">
        <f t="shared" si="321"/>
        <v>0</v>
      </c>
      <c r="DX266" s="53">
        <f>IF($G266="Labor Hours",DJ266*$K266*(1+$M266)*$ET266,DJ266)</f>
        <v>0</v>
      </c>
      <c r="DY266" s="53">
        <f>IF($G266="Labor Hours",DK266*$K266*(1+$M266)*$ET266,DK266)</f>
        <v>0</v>
      </c>
      <c r="DZ266" s="53">
        <f>IF($G266="Labor Hours",DL266*$K266*(1+$M266)*$ET266,DL266)</f>
        <v>0</v>
      </c>
      <c r="EA266" s="53">
        <f>IF($G266="Labor Hours",DM266*$K266*(1+$M266)*$ET266,DM266)</f>
        <v>0</v>
      </c>
      <c r="EB266" s="53">
        <f>IF($G266="Labor Hours",DN266*$K266*(1+$M266)*$ET266,DN266)</f>
        <v>0</v>
      </c>
      <c r="EC266" s="53">
        <f>IF($G266="Labor Hours",DO266*$K266*(1+$M266)*$ET266,DO266)</f>
        <v>0</v>
      </c>
      <c r="ED266" s="53">
        <f>IF($G266="Labor Hours",DP266*$K266*(1+$M266)*$ET266,DP266)</f>
        <v>0</v>
      </c>
      <c r="EE266" s="53">
        <f>IF($G266="Labor Hours",DQ266*$K266*(1+$M266)*$ET266,DQ266)</f>
        <v>0</v>
      </c>
      <c r="EF266" s="53">
        <f>IF($G266="Labor Hours",DR266*$K266*(1+$M266)*$ET266,DR266)</f>
        <v>0</v>
      </c>
      <c r="EG266" s="53">
        <f>IF($G266="Labor Hours",DS266*$K266*(1+$M266)*$ET266,DS266)</f>
        <v>0</v>
      </c>
      <c r="EH266" s="53">
        <f>IF($G266="Labor Hours",DT266*$K266*(1+$M266)*$ET266,DT266)</f>
        <v>0</v>
      </c>
      <c r="EI266" s="53">
        <f>IF($G266="Labor Hours",DU266*$K266*(1+$M266)*$ET266,DU266)</f>
        <v>0</v>
      </c>
      <c r="EJ266" s="10">
        <f t="shared" si="322"/>
        <v>0</v>
      </c>
      <c r="EK266" s="54">
        <f t="shared" si="323"/>
        <v>0</v>
      </c>
      <c r="EL266" s="10">
        <f t="shared" si="324"/>
        <v>0</v>
      </c>
      <c r="EM266" s="53" cm="1">
        <f t="array" aca="1" ref="EM266" ca="1">EJ266*CELL("contents",$Q266)</f>
        <v>0</v>
      </c>
      <c r="EN266" s="53" cm="1">
        <f t="array" aca="1" ref="EN266" ca="1">EK266*CELL("contents",$Q266)</f>
        <v>0</v>
      </c>
      <c r="EO266" s="11">
        <f t="shared" si="325"/>
        <v>5000</v>
      </c>
      <c r="EP266" s="2">
        <v>1</v>
      </c>
      <c r="EQ266" s="2">
        <f t="shared" ref="EQ266:ET266" si="387">EP266*1.0215</f>
        <v>1.0215000000000001</v>
      </c>
      <c r="ER266" s="2">
        <f t="shared" si="387"/>
        <v>1.0434622500000001</v>
      </c>
      <c r="ES266" s="2">
        <f t="shared" si="387"/>
        <v>1.0658966883750003</v>
      </c>
      <c r="ET266" s="2">
        <f t="shared" si="387"/>
        <v>1.0888134671750629</v>
      </c>
      <c r="EU266" s="53">
        <f>IF($G266="Labor Hours",$K266*$AG266*EQ266,0)</f>
        <v>0</v>
      </c>
      <c r="EV266" s="53">
        <f t="shared" si="327"/>
        <v>0</v>
      </c>
      <c r="EW266" s="69">
        <f>IF($G266="Labor Hours",$K266*$CQ266*ES266,0)</f>
        <v>0</v>
      </c>
      <c r="EX266" s="69">
        <f>IF($G266="Labor Hours",$K266*$DV266*ET266,0)</f>
        <v>0</v>
      </c>
      <c r="EY266" s="9">
        <f t="shared" si="329"/>
        <v>0</v>
      </c>
      <c r="EZ266" s="9">
        <f t="shared" si="304"/>
        <v>0</v>
      </c>
      <c r="FA266" s="9">
        <f t="shared" si="305"/>
        <v>0</v>
      </c>
      <c r="FB266" s="9">
        <f t="shared" si="306"/>
        <v>0</v>
      </c>
      <c r="FC266" t="s">
        <v>1541</v>
      </c>
    </row>
    <row r="267" spans="1:159" ht="25.5" x14ac:dyDescent="0.25">
      <c r="A267" s="2">
        <v>1.2</v>
      </c>
      <c r="B267" s="3" t="s">
        <v>705</v>
      </c>
      <c r="C267" s="4" t="s">
        <v>157</v>
      </c>
      <c r="D267" s="2" t="s">
        <v>706</v>
      </c>
      <c r="E267" s="21" t="s">
        <v>707</v>
      </c>
      <c r="F267" s="2"/>
      <c r="G267" s="4" t="s">
        <v>151</v>
      </c>
      <c r="H267" s="6" t="s">
        <v>163</v>
      </c>
      <c r="I267" s="4" t="s">
        <v>167</v>
      </c>
      <c r="J267" s="7" t="s">
        <v>154</v>
      </c>
      <c r="K267" s="75">
        <v>115</v>
      </c>
      <c r="L267" s="81">
        <v>115</v>
      </c>
      <c r="M267" s="56">
        <v>0</v>
      </c>
      <c r="N267" s="86">
        <v>0</v>
      </c>
      <c r="O267" s="6" t="s">
        <v>155</v>
      </c>
      <c r="P267" s="2" t="s">
        <v>352</v>
      </c>
      <c r="Q267" s="216">
        <f>VLOOKUP(P267,Contingencies!$A$2:$D$7,4,FALSE)</f>
        <v>0.2</v>
      </c>
      <c r="R267" s="53">
        <f t="shared" si="377"/>
        <v>939.7800000000002</v>
      </c>
      <c r="S267" s="67">
        <f t="shared" si="379"/>
        <v>0</v>
      </c>
      <c r="T267" s="4"/>
      <c r="U267" s="2"/>
      <c r="V267" s="2"/>
      <c r="W267" s="37">
        <v>40</v>
      </c>
      <c r="X267" s="2"/>
      <c r="Y267" s="38"/>
      <c r="Z267" s="38"/>
      <c r="AA267" s="38"/>
      <c r="AB267" s="38"/>
      <c r="AC267" s="38"/>
      <c r="AD267" s="2"/>
      <c r="AE267" s="2"/>
      <c r="AF267" s="2"/>
      <c r="AG267" s="2">
        <f>IF(G267="Labor Hours",SUM(U267:AF267),0)</f>
        <v>40</v>
      </c>
      <c r="AH267" s="51">
        <f t="shared" si="307"/>
        <v>0.26666666666666666</v>
      </c>
      <c r="AI267" s="53">
        <f>IF($G267="Labor Hours",U267*$K267*(1+$M267)*$EQ267,U267)</f>
        <v>0</v>
      </c>
      <c r="AJ267" s="53">
        <f>IF($G267="Labor Hours",V267*$K267*(1+$M267)*$EQ267,V267)</f>
        <v>0</v>
      </c>
      <c r="AK267" s="53">
        <f>IF($G267="Labor Hours",W267*$K267*(1+$M267)*$EQ267,W267)</f>
        <v>4698.9000000000005</v>
      </c>
      <c r="AL267" s="53">
        <f>IF($G267="Labor Hours",X267*$K267*(1+$M267)*$EQ267,X267)</f>
        <v>0</v>
      </c>
      <c r="AM267" s="53">
        <f>IF($G267="Labor Hours",Y267*$K267*(1+$M267)*$EQ267,Y267)</f>
        <v>0</v>
      </c>
      <c r="AN267" s="53">
        <f>IF($G267="Labor Hours",Z267*$K267*(1+$M267)*$EQ267,Z267)</f>
        <v>0</v>
      </c>
      <c r="AO267" s="53">
        <f>IF($G267="Labor Hours",AA267*$K267*(1+$M267)*$EQ267,AA267)</f>
        <v>0</v>
      </c>
      <c r="AP267" s="53">
        <f>IF($G267="Labor Hours",AB267*$K267*(1+$M267)*$EQ267,AB267)</f>
        <v>0</v>
      </c>
      <c r="AQ267" s="53">
        <f>IF($G267="Labor Hours",AC267*$K267*(1+$M267)*$EQ267,AC267)</f>
        <v>0</v>
      </c>
      <c r="AR267" s="53">
        <f>IF($G267="Labor Hours",AD267*$K267*(1+$M267)*$EQ267,AD267)</f>
        <v>0</v>
      </c>
      <c r="AS267" s="53">
        <f>IF($G267="Labor Hours",AE267*$K267*(1+$M267)*$EQ267,AE267)</f>
        <v>0</v>
      </c>
      <c r="AT267" s="53">
        <f>IF($G267="Labor Hours",AF267*$K267*(1+$M267)*$EQ267,AF267)</f>
        <v>0</v>
      </c>
      <c r="AU267" s="10">
        <f t="shared" si="308"/>
        <v>4698.9000000000005</v>
      </c>
      <c r="AV267" s="54">
        <f>IF(G267="CapEx",0,AU267*N267)</f>
        <v>0</v>
      </c>
      <c r="AW267" s="10">
        <f t="shared" si="309"/>
        <v>4698.9000000000005</v>
      </c>
      <c r="AX267" s="53" cm="1">
        <f t="array" aca="1" ref="AX267" ca="1">AU267*CELL("contents",$Q267)</f>
        <v>939.7800000000002</v>
      </c>
      <c r="AY267" s="53" cm="1">
        <f t="array" aca="1" ref="AY267" ca="1">AV267*CELL("contents",$Q267)</f>
        <v>0</v>
      </c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>
        <f t="shared" si="310"/>
        <v>0</v>
      </c>
      <c r="BM267" s="51">
        <f t="shared" si="311"/>
        <v>0</v>
      </c>
      <c r="BN267" s="53">
        <f>IF($G267="Labor Hours",AZ267*$K267*(1+$M267)*$ER267,AZ267)</f>
        <v>0</v>
      </c>
      <c r="BO267" s="53">
        <f>IF($G267="Labor Hours",BA267*$K267*(1+$M267)*$ER267,BA267)</f>
        <v>0</v>
      </c>
      <c r="BP267" s="53">
        <f>IF($G267="Labor Hours",BB267*$K267*(1+$M267)*$ER267,BB267)</f>
        <v>0</v>
      </c>
      <c r="BQ267" s="53">
        <f>IF($G267="Labor Hours",BC267*$K267*(1+$M267)*$ER267,BC267)</f>
        <v>0</v>
      </c>
      <c r="BR267" s="53">
        <f>IF($G267="Labor Hours",BD267*$K267*(1+$M267)*$ER267,BD267)</f>
        <v>0</v>
      </c>
      <c r="BS267" s="53">
        <f>IF($G267="Labor Hours",BE267*$K267*(1+$M267)*$ER267,BE267)</f>
        <v>0</v>
      </c>
      <c r="BT267" s="53">
        <f>IF($G267="Labor Hours",BF267*$K267*(1+$M267)*$ER267,BF267)</f>
        <v>0</v>
      </c>
      <c r="BU267" s="53">
        <f>IF($G267="Labor Hours",BG267*$K267*(1+$M267)*$ER267,BG267)</f>
        <v>0</v>
      </c>
      <c r="BV267" s="53">
        <f>IF($G267="Labor Hours",BH267*$K267*(1+$M267)*$ER267,BH267)</f>
        <v>0</v>
      </c>
      <c r="BW267" s="53">
        <f>IF($G267="Labor Hours",BI267*$K267*(1+$M267)*$ER267,BI267)</f>
        <v>0</v>
      </c>
      <c r="BX267" s="53">
        <f>IF($G267="Labor Hours",BJ267*$K267*(1+$M267)*$ER267,BJ267)</f>
        <v>0</v>
      </c>
      <c r="BY267" s="53">
        <f>IF($G267="Labor Hours",BK267*$K267*(1+$M267)*$ER267,BK267)</f>
        <v>0</v>
      </c>
      <c r="BZ267" s="10">
        <f t="shared" si="312"/>
        <v>0</v>
      </c>
      <c r="CA267" s="54">
        <f t="shared" si="313"/>
        <v>0</v>
      </c>
      <c r="CB267" s="10">
        <f t="shared" si="314"/>
        <v>0</v>
      </c>
      <c r="CC267" s="53" cm="1">
        <f t="array" aca="1" ref="CC267" ca="1">BZ267*CELL("contents",$Q267)</f>
        <v>0</v>
      </c>
      <c r="CD267" s="53" cm="1">
        <f t="array" aca="1" ref="CD267" ca="1">CA267*CELL("contents",$Q267)</f>
        <v>0</v>
      </c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>
        <f t="shared" si="315"/>
        <v>0</v>
      </c>
      <c r="CR267" s="51">
        <f t="shared" si="316"/>
        <v>0</v>
      </c>
      <c r="CS267" s="53">
        <f>IF($G267="Labor Hours",CE267*$K267*(1+$M267)*$ES267,CE267)</f>
        <v>0</v>
      </c>
      <c r="CT267" s="53">
        <f>IF($G267="Labor Hours",CF267*$K267*(1+$M267)*$ES267,CF267)</f>
        <v>0</v>
      </c>
      <c r="CU267" s="53">
        <f>IF($G267="Labor Hours",CG267*$K267*(1+$M267)*$ES267,CG267)</f>
        <v>0</v>
      </c>
      <c r="CV267" s="53">
        <f>IF($G267="Labor Hours",CH267*$K267*(1+$M267)*$ES267,CH267)</f>
        <v>0</v>
      </c>
      <c r="CW267" s="53">
        <f>IF($G267="Labor Hours",CI267*$K267*(1+$M267)*$ES267,CI267)</f>
        <v>0</v>
      </c>
      <c r="CX267" s="53">
        <f>IF($G267="Labor Hours",CJ267*$K267*(1+$M267)*$ES267,CJ267)</f>
        <v>0</v>
      </c>
      <c r="CY267" s="53">
        <f>IF($G267="Labor Hours",CK267*$K267*(1+$M267)*$ES267,CK267)</f>
        <v>0</v>
      </c>
      <c r="CZ267" s="53">
        <f>IF($G267="Labor Hours",CL267*$K267*(1+$M267)*$ES267,CL267)</f>
        <v>0</v>
      </c>
      <c r="DA267" s="53">
        <f>IF($G267="Labor Hours",CM267*$K267*(1+$M267)*$ES267,CM267)</f>
        <v>0</v>
      </c>
      <c r="DB267" s="53">
        <f>IF($G267="Labor Hours",CN267*$K267*(1+$M267)*$ES267,CN267)</f>
        <v>0</v>
      </c>
      <c r="DC267" s="53">
        <f>IF($G267="Labor Hours",CO267*$K267*(1+$M267)*$ES267,CO267)</f>
        <v>0</v>
      </c>
      <c r="DD267" s="53">
        <f>IF($G267="Labor Hours",CP267*$K267*(1+$M267)*$ES267,CP267)</f>
        <v>0</v>
      </c>
      <c r="DE267" s="10">
        <f t="shared" si="317"/>
        <v>0</v>
      </c>
      <c r="DF267" s="54">
        <f t="shared" si="318"/>
        <v>0</v>
      </c>
      <c r="DG267" s="10">
        <f t="shared" si="319"/>
        <v>0</v>
      </c>
      <c r="DH267" s="53" cm="1">
        <f t="array" aca="1" ref="DH267" ca="1">DE267*CELL("contents",$Q267)</f>
        <v>0</v>
      </c>
      <c r="DI267" s="53" cm="1">
        <f t="array" aca="1" ref="DI267" ca="1">DF267*CELL("contents",$Q267)</f>
        <v>0</v>
      </c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>
        <f t="shared" si="320"/>
        <v>0</v>
      </c>
      <c r="DW267" s="51">
        <f t="shared" si="321"/>
        <v>0</v>
      </c>
      <c r="DX267" s="53">
        <f>IF($G267="Labor Hours",DJ267*$K267*(1+$M267)*$ET267,DJ267)</f>
        <v>0</v>
      </c>
      <c r="DY267" s="53">
        <f>IF($G267="Labor Hours",DK267*$K267*(1+$M267)*$ET267,DK267)</f>
        <v>0</v>
      </c>
      <c r="DZ267" s="53">
        <f>IF($G267="Labor Hours",DL267*$K267*(1+$M267)*$ET267,DL267)</f>
        <v>0</v>
      </c>
      <c r="EA267" s="53">
        <f>IF($G267="Labor Hours",DM267*$K267*(1+$M267)*$ET267,DM267)</f>
        <v>0</v>
      </c>
      <c r="EB267" s="53">
        <f>IF($G267="Labor Hours",DN267*$K267*(1+$M267)*$ET267,DN267)</f>
        <v>0</v>
      </c>
      <c r="EC267" s="53">
        <f>IF($G267="Labor Hours",DO267*$K267*(1+$M267)*$ET267,DO267)</f>
        <v>0</v>
      </c>
      <c r="ED267" s="53">
        <f>IF($G267="Labor Hours",DP267*$K267*(1+$M267)*$ET267,DP267)</f>
        <v>0</v>
      </c>
      <c r="EE267" s="53">
        <f>IF($G267="Labor Hours",DQ267*$K267*(1+$M267)*$ET267,DQ267)</f>
        <v>0</v>
      </c>
      <c r="EF267" s="53">
        <f>IF($G267="Labor Hours",DR267*$K267*(1+$M267)*$ET267,DR267)</f>
        <v>0</v>
      </c>
      <c r="EG267" s="53">
        <f>IF($G267="Labor Hours",DS267*$K267*(1+$M267)*$ET267,DS267)</f>
        <v>0</v>
      </c>
      <c r="EH267" s="53">
        <f>IF($G267="Labor Hours",DT267*$K267*(1+$M267)*$ET267,DT267)</f>
        <v>0</v>
      </c>
      <c r="EI267" s="53">
        <f>IF($G267="Labor Hours",DU267*$K267*(1+$M267)*$ET267,DU267)</f>
        <v>0</v>
      </c>
      <c r="EJ267" s="10">
        <f t="shared" si="322"/>
        <v>0</v>
      </c>
      <c r="EK267" s="54">
        <f t="shared" si="323"/>
        <v>0</v>
      </c>
      <c r="EL267" s="10">
        <f t="shared" si="324"/>
        <v>0</v>
      </c>
      <c r="EM267" s="53" cm="1">
        <f t="array" aca="1" ref="EM267" ca="1">EJ267*CELL("contents",$Q267)</f>
        <v>0</v>
      </c>
      <c r="EN267" s="53" cm="1">
        <f t="array" aca="1" ref="EN267" ca="1">EK267*CELL("contents",$Q267)</f>
        <v>0</v>
      </c>
      <c r="EO267" s="11">
        <f t="shared" si="325"/>
        <v>4698.9000000000005</v>
      </c>
      <c r="EP267" s="2">
        <v>1</v>
      </c>
      <c r="EQ267" s="2">
        <f t="shared" ref="EQ267:ET267" si="388">EP267*1.0215</f>
        <v>1.0215000000000001</v>
      </c>
      <c r="ER267" s="2">
        <f t="shared" si="388"/>
        <v>1.0434622500000001</v>
      </c>
      <c r="ES267" s="2">
        <f t="shared" si="388"/>
        <v>1.0658966883750003</v>
      </c>
      <c r="ET267" s="2">
        <f t="shared" si="388"/>
        <v>1.0888134671750629</v>
      </c>
      <c r="EU267" s="53">
        <f>IF($G267="Labor Hours",$K267*$AG267*EQ267,0)</f>
        <v>4698.9000000000005</v>
      </c>
      <c r="EV267" s="53">
        <f t="shared" si="327"/>
        <v>0</v>
      </c>
      <c r="EW267" s="69">
        <f>IF($G267="Labor Hours",$K267*$CQ267*ES267,0)</f>
        <v>0</v>
      </c>
      <c r="EX267" s="69">
        <f>IF($G267="Labor Hours",$K267*$DV267*ET267,0)</f>
        <v>0</v>
      </c>
      <c r="EY267" s="9">
        <f t="shared" si="329"/>
        <v>0</v>
      </c>
      <c r="EZ267" s="9">
        <f t="shared" si="304"/>
        <v>0</v>
      </c>
      <c r="FA267" s="9">
        <f t="shared" si="305"/>
        <v>0</v>
      </c>
      <c r="FB267" s="9">
        <f t="shared" si="306"/>
        <v>0</v>
      </c>
      <c r="FC267" t="s">
        <v>1541</v>
      </c>
    </row>
    <row r="268" spans="1:159" ht="25.5" x14ac:dyDescent="0.25">
      <c r="A268" s="2">
        <v>1.2</v>
      </c>
      <c r="B268" s="3" t="s">
        <v>705</v>
      </c>
      <c r="C268" s="4" t="s">
        <v>157</v>
      </c>
      <c r="D268" s="2" t="s">
        <v>706</v>
      </c>
      <c r="E268" s="21" t="s">
        <v>707</v>
      </c>
      <c r="F268" s="2"/>
      <c r="G268" s="4" t="s">
        <v>151</v>
      </c>
      <c r="H268" s="6" t="s">
        <v>163</v>
      </c>
      <c r="I268" s="4" t="s">
        <v>269</v>
      </c>
      <c r="J268" s="7" t="s">
        <v>154</v>
      </c>
      <c r="K268" s="75">
        <v>77</v>
      </c>
      <c r="L268" s="81">
        <v>77</v>
      </c>
      <c r="M268" s="56">
        <v>0</v>
      </c>
      <c r="N268" s="86">
        <v>0</v>
      </c>
      <c r="O268" s="6" t="s">
        <v>155</v>
      </c>
      <c r="P268" s="2" t="s">
        <v>352</v>
      </c>
      <c r="Q268" s="216">
        <f>VLOOKUP(P268,Contingencies!$A$2:$D$7,4,FALSE)</f>
        <v>0.2</v>
      </c>
      <c r="R268" s="53">
        <f t="shared" si="377"/>
        <v>1258.4880000000003</v>
      </c>
      <c r="S268" s="67">
        <f t="shared" si="379"/>
        <v>0</v>
      </c>
      <c r="T268" s="4"/>
      <c r="U268" s="2"/>
      <c r="V268" s="2"/>
      <c r="W268" s="37">
        <v>80</v>
      </c>
      <c r="X268" s="2"/>
      <c r="Y268" s="38"/>
      <c r="Z268" s="38"/>
      <c r="AA268" s="38"/>
      <c r="AB268" s="38"/>
      <c r="AC268" s="38"/>
      <c r="AD268" s="2"/>
      <c r="AE268" s="2"/>
      <c r="AF268" s="2"/>
      <c r="AG268" s="2">
        <f>IF(G268="Labor Hours",SUM(U268:AF268),0)</f>
        <v>80</v>
      </c>
      <c r="AH268" s="51">
        <f t="shared" si="307"/>
        <v>0.53333333333333333</v>
      </c>
      <c r="AI268" s="53">
        <f>IF($G268="Labor Hours",U268*$K268*(1+$M268)*$EQ268,U268)</f>
        <v>0</v>
      </c>
      <c r="AJ268" s="53">
        <f>IF($G268="Labor Hours",V268*$K268*(1+$M268)*$EQ268,V268)</f>
        <v>0</v>
      </c>
      <c r="AK268" s="53">
        <f>IF($G268="Labor Hours",W268*$K268*(1+$M268)*$EQ268,W268)</f>
        <v>6292.4400000000005</v>
      </c>
      <c r="AL268" s="53">
        <f>IF($G268="Labor Hours",X268*$K268*(1+$M268)*$EQ268,X268)</f>
        <v>0</v>
      </c>
      <c r="AM268" s="53">
        <f>IF($G268="Labor Hours",Y268*$K268*(1+$M268)*$EQ268,Y268)</f>
        <v>0</v>
      </c>
      <c r="AN268" s="53">
        <f>IF($G268="Labor Hours",Z268*$K268*(1+$M268)*$EQ268,Z268)</f>
        <v>0</v>
      </c>
      <c r="AO268" s="53">
        <f>IF($G268="Labor Hours",AA268*$K268*(1+$M268)*$EQ268,AA268)</f>
        <v>0</v>
      </c>
      <c r="AP268" s="53">
        <f>IF($G268="Labor Hours",AB268*$K268*(1+$M268)*$EQ268,AB268)</f>
        <v>0</v>
      </c>
      <c r="AQ268" s="53">
        <f>IF($G268="Labor Hours",AC268*$K268*(1+$M268)*$EQ268,AC268)</f>
        <v>0</v>
      </c>
      <c r="AR268" s="53">
        <f>IF($G268="Labor Hours",AD268*$K268*(1+$M268)*$EQ268,AD268)</f>
        <v>0</v>
      </c>
      <c r="AS268" s="53">
        <f>IF($G268="Labor Hours",AE268*$K268*(1+$M268)*$EQ268,AE268)</f>
        <v>0</v>
      </c>
      <c r="AT268" s="53">
        <f>IF($G268="Labor Hours",AF268*$K268*(1+$M268)*$EQ268,AF268)</f>
        <v>0</v>
      </c>
      <c r="AU268" s="10">
        <f t="shared" si="308"/>
        <v>6292.4400000000005</v>
      </c>
      <c r="AV268" s="54">
        <f>IF(G268="CapEx",0,AU268*N268)</f>
        <v>0</v>
      </c>
      <c r="AW268" s="10">
        <f t="shared" si="309"/>
        <v>6292.4400000000005</v>
      </c>
      <c r="AX268" s="53" cm="1">
        <f t="array" aca="1" ref="AX268" ca="1">AU268*CELL("contents",$Q268)</f>
        <v>1258.4880000000003</v>
      </c>
      <c r="AY268" s="53" cm="1">
        <f t="array" aca="1" ref="AY268" ca="1">AV268*CELL("contents",$Q268)</f>
        <v>0</v>
      </c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>
        <f t="shared" si="310"/>
        <v>0</v>
      </c>
      <c r="BM268" s="51">
        <f t="shared" si="311"/>
        <v>0</v>
      </c>
      <c r="BN268" s="53">
        <f>IF($G268="Labor Hours",AZ268*$K268*(1+$M268)*$ER268,AZ268)</f>
        <v>0</v>
      </c>
      <c r="BO268" s="53">
        <f>IF($G268="Labor Hours",BA268*$K268*(1+$M268)*$ER268,BA268)</f>
        <v>0</v>
      </c>
      <c r="BP268" s="53">
        <f>IF($G268="Labor Hours",BB268*$K268*(1+$M268)*$ER268,BB268)</f>
        <v>0</v>
      </c>
      <c r="BQ268" s="53">
        <f>IF($G268="Labor Hours",BC268*$K268*(1+$M268)*$ER268,BC268)</f>
        <v>0</v>
      </c>
      <c r="BR268" s="53">
        <f>IF($G268="Labor Hours",BD268*$K268*(1+$M268)*$ER268,BD268)</f>
        <v>0</v>
      </c>
      <c r="BS268" s="53">
        <f>IF($G268="Labor Hours",BE268*$K268*(1+$M268)*$ER268,BE268)</f>
        <v>0</v>
      </c>
      <c r="BT268" s="53">
        <f>IF($G268="Labor Hours",BF268*$K268*(1+$M268)*$ER268,BF268)</f>
        <v>0</v>
      </c>
      <c r="BU268" s="53">
        <f>IF($G268="Labor Hours",BG268*$K268*(1+$M268)*$ER268,BG268)</f>
        <v>0</v>
      </c>
      <c r="BV268" s="53">
        <f>IF($G268="Labor Hours",BH268*$K268*(1+$M268)*$ER268,BH268)</f>
        <v>0</v>
      </c>
      <c r="BW268" s="53">
        <f>IF($G268="Labor Hours",BI268*$K268*(1+$M268)*$ER268,BI268)</f>
        <v>0</v>
      </c>
      <c r="BX268" s="53">
        <f>IF($G268="Labor Hours",BJ268*$K268*(1+$M268)*$ER268,BJ268)</f>
        <v>0</v>
      </c>
      <c r="BY268" s="53">
        <f>IF($G268="Labor Hours",BK268*$K268*(1+$M268)*$ER268,BK268)</f>
        <v>0</v>
      </c>
      <c r="BZ268" s="10">
        <f t="shared" si="312"/>
        <v>0</v>
      </c>
      <c r="CA268" s="54">
        <f t="shared" si="313"/>
        <v>0</v>
      </c>
      <c r="CB268" s="10">
        <f t="shared" si="314"/>
        <v>0</v>
      </c>
      <c r="CC268" s="53" cm="1">
        <f t="array" aca="1" ref="CC268" ca="1">BZ268*CELL("contents",$Q268)</f>
        <v>0</v>
      </c>
      <c r="CD268" s="53" cm="1">
        <f t="array" aca="1" ref="CD268" ca="1">CA268*CELL("contents",$Q268)</f>
        <v>0</v>
      </c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>
        <f t="shared" si="315"/>
        <v>0</v>
      </c>
      <c r="CR268" s="51">
        <f t="shared" si="316"/>
        <v>0</v>
      </c>
      <c r="CS268" s="53">
        <f>IF($G268="Labor Hours",CE268*$K268*(1+$M268)*$ES268,CE268)</f>
        <v>0</v>
      </c>
      <c r="CT268" s="53">
        <f>IF($G268="Labor Hours",CF268*$K268*(1+$M268)*$ES268,CF268)</f>
        <v>0</v>
      </c>
      <c r="CU268" s="53">
        <f>IF($G268="Labor Hours",CG268*$K268*(1+$M268)*$ES268,CG268)</f>
        <v>0</v>
      </c>
      <c r="CV268" s="53">
        <f>IF($G268="Labor Hours",CH268*$K268*(1+$M268)*$ES268,CH268)</f>
        <v>0</v>
      </c>
      <c r="CW268" s="53">
        <f>IF($G268="Labor Hours",CI268*$K268*(1+$M268)*$ES268,CI268)</f>
        <v>0</v>
      </c>
      <c r="CX268" s="53">
        <f>IF($G268="Labor Hours",CJ268*$K268*(1+$M268)*$ES268,CJ268)</f>
        <v>0</v>
      </c>
      <c r="CY268" s="53">
        <f>IF($G268="Labor Hours",CK268*$K268*(1+$M268)*$ES268,CK268)</f>
        <v>0</v>
      </c>
      <c r="CZ268" s="53">
        <f>IF($G268="Labor Hours",CL268*$K268*(1+$M268)*$ES268,CL268)</f>
        <v>0</v>
      </c>
      <c r="DA268" s="53">
        <f>IF($G268="Labor Hours",CM268*$K268*(1+$M268)*$ES268,CM268)</f>
        <v>0</v>
      </c>
      <c r="DB268" s="53">
        <f>IF($G268="Labor Hours",CN268*$K268*(1+$M268)*$ES268,CN268)</f>
        <v>0</v>
      </c>
      <c r="DC268" s="53">
        <f>IF($G268="Labor Hours",CO268*$K268*(1+$M268)*$ES268,CO268)</f>
        <v>0</v>
      </c>
      <c r="DD268" s="53">
        <f>IF($G268="Labor Hours",CP268*$K268*(1+$M268)*$ES268,CP268)</f>
        <v>0</v>
      </c>
      <c r="DE268" s="10">
        <f t="shared" si="317"/>
        <v>0</v>
      </c>
      <c r="DF268" s="54">
        <f t="shared" si="318"/>
        <v>0</v>
      </c>
      <c r="DG268" s="10">
        <f t="shared" si="319"/>
        <v>0</v>
      </c>
      <c r="DH268" s="53" cm="1">
        <f t="array" aca="1" ref="DH268" ca="1">DE268*CELL("contents",$Q268)</f>
        <v>0</v>
      </c>
      <c r="DI268" s="53" cm="1">
        <f t="array" aca="1" ref="DI268" ca="1">DF268*CELL("contents",$Q268)</f>
        <v>0</v>
      </c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>
        <f t="shared" si="320"/>
        <v>0</v>
      </c>
      <c r="DW268" s="51">
        <f t="shared" si="321"/>
        <v>0</v>
      </c>
      <c r="DX268" s="53">
        <f>IF($G268="Labor Hours",DJ268*$K268*(1+$M268)*$ET268,DJ268)</f>
        <v>0</v>
      </c>
      <c r="DY268" s="53">
        <f>IF($G268="Labor Hours",DK268*$K268*(1+$M268)*$ET268,DK268)</f>
        <v>0</v>
      </c>
      <c r="DZ268" s="53">
        <f>IF($G268="Labor Hours",DL268*$K268*(1+$M268)*$ET268,DL268)</f>
        <v>0</v>
      </c>
      <c r="EA268" s="53">
        <f>IF($G268="Labor Hours",DM268*$K268*(1+$M268)*$ET268,DM268)</f>
        <v>0</v>
      </c>
      <c r="EB268" s="53">
        <f>IF($G268="Labor Hours",DN268*$K268*(1+$M268)*$ET268,DN268)</f>
        <v>0</v>
      </c>
      <c r="EC268" s="53">
        <f>IF($G268="Labor Hours",DO268*$K268*(1+$M268)*$ET268,DO268)</f>
        <v>0</v>
      </c>
      <c r="ED268" s="53">
        <f>IF($G268="Labor Hours",DP268*$K268*(1+$M268)*$ET268,DP268)</f>
        <v>0</v>
      </c>
      <c r="EE268" s="53">
        <f>IF($G268="Labor Hours",DQ268*$K268*(1+$M268)*$ET268,DQ268)</f>
        <v>0</v>
      </c>
      <c r="EF268" s="53">
        <f>IF($G268="Labor Hours",DR268*$K268*(1+$M268)*$ET268,DR268)</f>
        <v>0</v>
      </c>
      <c r="EG268" s="53">
        <f>IF($G268="Labor Hours",DS268*$K268*(1+$M268)*$ET268,DS268)</f>
        <v>0</v>
      </c>
      <c r="EH268" s="53">
        <f>IF($G268="Labor Hours",DT268*$K268*(1+$M268)*$ET268,DT268)</f>
        <v>0</v>
      </c>
      <c r="EI268" s="53">
        <f>IF($G268="Labor Hours",DU268*$K268*(1+$M268)*$ET268,DU268)</f>
        <v>0</v>
      </c>
      <c r="EJ268" s="10">
        <f t="shared" si="322"/>
        <v>0</v>
      </c>
      <c r="EK268" s="54">
        <f t="shared" si="323"/>
        <v>0</v>
      </c>
      <c r="EL268" s="10">
        <f t="shared" si="324"/>
        <v>0</v>
      </c>
      <c r="EM268" s="53" cm="1">
        <f t="array" aca="1" ref="EM268" ca="1">EJ268*CELL("contents",$Q268)</f>
        <v>0</v>
      </c>
      <c r="EN268" s="53" cm="1">
        <f t="array" aca="1" ref="EN268" ca="1">EK268*CELL("contents",$Q268)</f>
        <v>0</v>
      </c>
      <c r="EO268" s="11">
        <f t="shared" si="325"/>
        <v>6292.4400000000005</v>
      </c>
      <c r="EP268" s="2">
        <v>1</v>
      </c>
      <c r="EQ268" s="2">
        <f t="shared" ref="EQ268:ET268" si="389">EP268*1.0215</f>
        <v>1.0215000000000001</v>
      </c>
      <c r="ER268" s="2">
        <f t="shared" si="389"/>
        <v>1.0434622500000001</v>
      </c>
      <c r="ES268" s="2">
        <f t="shared" si="389"/>
        <v>1.0658966883750003</v>
      </c>
      <c r="ET268" s="2">
        <f t="shared" si="389"/>
        <v>1.0888134671750629</v>
      </c>
      <c r="EU268" s="53">
        <f>IF($G268="Labor Hours",$K268*$AG268*EQ268,0)</f>
        <v>6292.4400000000005</v>
      </c>
      <c r="EV268" s="53">
        <f t="shared" si="327"/>
        <v>0</v>
      </c>
      <c r="EW268" s="69">
        <f>IF($G268="Labor Hours",$K268*$CQ268*ES268,0)</f>
        <v>0</v>
      </c>
      <c r="EX268" s="69">
        <f>IF($G268="Labor Hours",$K268*$DV268*ET268,0)</f>
        <v>0</v>
      </c>
      <c r="EY268" s="9">
        <f t="shared" si="329"/>
        <v>0</v>
      </c>
      <c r="EZ268" s="9">
        <f t="shared" si="304"/>
        <v>0</v>
      </c>
      <c r="FA268" s="9">
        <f t="shared" si="305"/>
        <v>0</v>
      </c>
      <c r="FB268" s="9">
        <f t="shared" si="306"/>
        <v>0</v>
      </c>
      <c r="FC268" t="s">
        <v>1541</v>
      </c>
    </row>
    <row r="269" spans="1:159" ht="25.5" x14ac:dyDescent="0.25">
      <c r="A269" s="2">
        <v>1.2</v>
      </c>
      <c r="B269" s="3" t="s">
        <v>705</v>
      </c>
      <c r="C269" s="4" t="s">
        <v>157</v>
      </c>
      <c r="D269" s="2" t="s">
        <v>706</v>
      </c>
      <c r="E269" s="21" t="s">
        <v>707</v>
      </c>
      <c r="F269" s="2"/>
      <c r="G269" s="4" t="s">
        <v>347</v>
      </c>
      <c r="H269" s="6" t="s">
        <v>347</v>
      </c>
      <c r="I269" s="4"/>
      <c r="J269" s="4" t="s">
        <v>154</v>
      </c>
      <c r="K269" s="75"/>
      <c r="L269" s="80">
        <v>1</v>
      </c>
      <c r="M269" s="56">
        <v>0</v>
      </c>
      <c r="N269" s="86">
        <v>0.53</v>
      </c>
      <c r="O269" s="6" t="s">
        <v>155</v>
      </c>
      <c r="P269" s="2" t="s">
        <v>352</v>
      </c>
      <c r="Q269" s="216">
        <f>VLOOKUP(P269,Contingencies!$A$2:$D$7,4,FALSE)</f>
        <v>0.2</v>
      </c>
      <c r="R269" s="53">
        <f t="shared" si="377"/>
        <v>400</v>
      </c>
      <c r="S269" s="67">
        <f t="shared" si="379"/>
        <v>0</v>
      </c>
      <c r="T269" s="4"/>
      <c r="U269" s="2"/>
      <c r="V269" s="2"/>
      <c r="W269" s="37">
        <v>2000</v>
      </c>
      <c r="X269" s="2"/>
      <c r="Y269" s="38"/>
      <c r="Z269" s="38"/>
      <c r="AA269" s="38"/>
      <c r="AB269" s="38"/>
      <c r="AC269" s="38"/>
      <c r="AD269" s="2"/>
      <c r="AE269" s="2"/>
      <c r="AF269" s="2"/>
      <c r="AG269" s="2">
        <f>IF(G269="Labor Hours",SUM(U269:AF269),0)</f>
        <v>0</v>
      </c>
      <c r="AH269" s="51">
        <f t="shared" si="307"/>
        <v>0</v>
      </c>
      <c r="AI269" s="53">
        <f>IF($G269="Labor Hours",U269*$K269*(1+$M269)*$EQ269,U269)</f>
        <v>0</v>
      </c>
      <c r="AJ269" s="53">
        <f>IF($G269="Labor Hours",V269*$K269*(1+$M269)*$EQ269,V269)</f>
        <v>0</v>
      </c>
      <c r="AK269" s="53">
        <f>IF($G269="Labor Hours",W269*$K269*(1+$M269)*$EQ269,W269)</f>
        <v>2000</v>
      </c>
      <c r="AL269" s="53">
        <f>IF($G269="Labor Hours",X269*$K269*(1+$M269)*$EQ269,X269)</f>
        <v>0</v>
      </c>
      <c r="AM269" s="53">
        <f>IF($G269="Labor Hours",Y269*$K269*(1+$M269)*$EQ269,Y269)</f>
        <v>0</v>
      </c>
      <c r="AN269" s="53">
        <f>IF($G269="Labor Hours",Z269*$K269*(1+$M269)*$EQ269,Z269)</f>
        <v>0</v>
      </c>
      <c r="AO269" s="53">
        <f>IF($G269="Labor Hours",AA269*$K269*(1+$M269)*$EQ269,AA269)</f>
        <v>0</v>
      </c>
      <c r="AP269" s="53">
        <f>IF($G269="Labor Hours",AB269*$K269*(1+$M269)*$EQ269,AB269)</f>
        <v>0</v>
      </c>
      <c r="AQ269" s="53">
        <f>IF($G269="Labor Hours",AC269*$K269*(1+$M269)*$EQ269,AC269)</f>
        <v>0</v>
      </c>
      <c r="AR269" s="53">
        <f>IF($G269="Labor Hours",AD269*$K269*(1+$M269)*$EQ269,AD269)</f>
        <v>0</v>
      </c>
      <c r="AS269" s="53">
        <f>IF($G269="Labor Hours",AE269*$K269*(1+$M269)*$EQ269,AE269)</f>
        <v>0</v>
      </c>
      <c r="AT269" s="53">
        <f>IF($G269="Labor Hours",AF269*$K269*(1+$M269)*$EQ269,AF269)</f>
        <v>0</v>
      </c>
      <c r="AU269" s="10">
        <f t="shared" si="308"/>
        <v>2000</v>
      </c>
      <c r="AV269" s="54">
        <f>IF(G269="CapEx",0,AU269*N269)</f>
        <v>0</v>
      </c>
      <c r="AW269" s="10">
        <f t="shared" si="309"/>
        <v>2000</v>
      </c>
      <c r="AX269" s="53" cm="1">
        <f t="array" aca="1" ref="AX269" ca="1">AU269*CELL("contents",$Q269)</f>
        <v>400</v>
      </c>
      <c r="AY269" s="53" cm="1">
        <f t="array" aca="1" ref="AY269" ca="1">AV269*CELL("contents",$Q269)</f>
        <v>0</v>
      </c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>
        <f t="shared" si="310"/>
        <v>0</v>
      </c>
      <c r="BM269" s="51">
        <f t="shared" si="311"/>
        <v>0</v>
      </c>
      <c r="BN269" s="53">
        <f>IF($G269="Labor Hours",AZ269*$K269*(1+$M269)*$ER269,AZ269)</f>
        <v>0</v>
      </c>
      <c r="BO269" s="53">
        <f>IF($G269="Labor Hours",BA269*$K269*(1+$M269)*$ER269,BA269)</f>
        <v>0</v>
      </c>
      <c r="BP269" s="53">
        <f>IF($G269="Labor Hours",BB269*$K269*(1+$M269)*$ER269,BB269)</f>
        <v>0</v>
      </c>
      <c r="BQ269" s="53">
        <f>IF($G269="Labor Hours",BC269*$K269*(1+$M269)*$ER269,BC269)</f>
        <v>0</v>
      </c>
      <c r="BR269" s="53">
        <f>IF($G269="Labor Hours",BD269*$K269*(1+$M269)*$ER269,BD269)</f>
        <v>0</v>
      </c>
      <c r="BS269" s="53">
        <f>IF($G269="Labor Hours",BE269*$K269*(1+$M269)*$ER269,BE269)</f>
        <v>0</v>
      </c>
      <c r="BT269" s="53">
        <f>IF($G269="Labor Hours",BF269*$K269*(1+$M269)*$ER269,BF269)</f>
        <v>0</v>
      </c>
      <c r="BU269" s="53">
        <f>IF($G269="Labor Hours",BG269*$K269*(1+$M269)*$ER269,BG269)</f>
        <v>0</v>
      </c>
      <c r="BV269" s="53">
        <f>IF($G269="Labor Hours",BH269*$K269*(1+$M269)*$ER269,BH269)</f>
        <v>0</v>
      </c>
      <c r="BW269" s="53">
        <f>IF($G269="Labor Hours",BI269*$K269*(1+$M269)*$ER269,BI269)</f>
        <v>0</v>
      </c>
      <c r="BX269" s="53">
        <f>IF($G269="Labor Hours",BJ269*$K269*(1+$M269)*$ER269,BJ269)</f>
        <v>0</v>
      </c>
      <c r="BY269" s="53">
        <f>IF($G269="Labor Hours",BK269*$K269*(1+$M269)*$ER269,BK269)</f>
        <v>0</v>
      </c>
      <c r="BZ269" s="10">
        <f t="shared" si="312"/>
        <v>0</v>
      </c>
      <c r="CA269" s="54">
        <f t="shared" si="313"/>
        <v>0</v>
      </c>
      <c r="CB269" s="10">
        <f t="shared" si="314"/>
        <v>0</v>
      </c>
      <c r="CC269" s="53" cm="1">
        <f t="array" aca="1" ref="CC269" ca="1">BZ269*CELL("contents",$Q269)</f>
        <v>0</v>
      </c>
      <c r="CD269" s="53" cm="1">
        <f t="array" aca="1" ref="CD269" ca="1">CA269*CELL("contents",$Q269)</f>
        <v>0</v>
      </c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>
        <f t="shared" si="315"/>
        <v>0</v>
      </c>
      <c r="CR269" s="51">
        <f t="shared" si="316"/>
        <v>0</v>
      </c>
      <c r="CS269" s="53">
        <f>IF($G269="Labor Hours",CE269*$K269*(1+$M269)*$ES269,CE269)</f>
        <v>0</v>
      </c>
      <c r="CT269" s="53">
        <f>IF($G269="Labor Hours",CF269*$K269*(1+$M269)*$ES269,CF269)</f>
        <v>0</v>
      </c>
      <c r="CU269" s="53">
        <f>IF($G269="Labor Hours",CG269*$K269*(1+$M269)*$ES269,CG269)</f>
        <v>0</v>
      </c>
      <c r="CV269" s="53">
        <f>IF($G269="Labor Hours",CH269*$K269*(1+$M269)*$ES269,CH269)</f>
        <v>0</v>
      </c>
      <c r="CW269" s="53">
        <f>IF($G269="Labor Hours",CI269*$K269*(1+$M269)*$ES269,CI269)</f>
        <v>0</v>
      </c>
      <c r="CX269" s="53">
        <f>IF($G269="Labor Hours",CJ269*$K269*(1+$M269)*$ES269,CJ269)</f>
        <v>0</v>
      </c>
      <c r="CY269" s="53">
        <f>IF($G269="Labor Hours",CK269*$K269*(1+$M269)*$ES269,CK269)</f>
        <v>0</v>
      </c>
      <c r="CZ269" s="53">
        <f>IF($G269="Labor Hours",CL269*$K269*(1+$M269)*$ES269,CL269)</f>
        <v>0</v>
      </c>
      <c r="DA269" s="53">
        <f>IF($G269="Labor Hours",CM269*$K269*(1+$M269)*$ES269,CM269)</f>
        <v>0</v>
      </c>
      <c r="DB269" s="53">
        <f>IF($G269="Labor Hours",CN269*$K269*(1+$M269)*$ES269,CN269)</f>
        <v>0</v>
      </c>
      <c r="DC269" s="53">
        <f>IF($G269="Labor Hours",CO269*$K269*(1+$M269)*$ES269,CO269)</f>
        <v>0</v>
      </c>
      <c r="DD269" s="53">
        <f>IF($G269="Labor Hours",CP269*$K269*(1+$M269)*$ES269,CP269)</f>
        <v>0</v>
      </c>
      <c r="DE269" s="10">
        <f t="shared" si="317"/>
        <v>0</v>
      </c>
      <c r="DF269" s="54">
        <f t="shared" si="318"/>
        <v>0</v>
      </c>
      <c r="DG269" s="10">
        <f t="shared" si="319"/>
        <v>0</v>
      </c>
      <c r="DH269" s="53" cm="1">
        <f t="array" aca="1" ref="DH269" ca="1">DE269*CELL("contents",$Q269)</f>
        <v>0</v>
      </c>
      <c r="DI269" s="53" cm="1">
        <f t="array" aca="1" ref="DI269" ca="1">DF269*CELL("contents",$Q269)</f>
        <v>0</v>
      </c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>
        <f t="shared" si="320"/>
        <v>0</v>
      </c>
      <c r="DW269" s="51">
        <f t="shared" si="321"/>
        <v>0</v>
      </c>
      <c r="DX269" s="53">
        <f>IF($G269="Labor Hours",DJ269*$K269*(1+$M269)*$ET269,DJ269)</f>
        <v>0</v>
      </c>
      <c r="DY269" s="53">
        <f>IF($G269="Labor Hours",DK269*$K269*(1+$M269)*$ET269,DK269)</f>
        <v>0</v>
      </c>
      <c r="DZ269" s="53">
        <f>IF($G269="Labor Hours",DL269*$K269*(1+$M269)*$ET269,DL269)</f>
        <v>0</v>
      </c>
      <c r="EA269" s="53">
        <f>IF($G269="Labor Hours",DM269*$K269*(1+$M269)*$ET269,DM269)</f>
        <v>0</v>
      </c>
      <c r="EB269" s="53">
        <f>IF($G269="Labor Hours",DN269*$K269*(1+$M269)*$ET269,DN269)</f>
        <v>0</v>
      </c>
      <c r="EC269" s="53">
        <f>IF($G269="Labor Hours",DO269*$K269*(1+$M269)*$ET269,DO269)</f>
        <v>0</v>
      </c>
      <c r="ED269" s="53">
        <f>IF($G269="Labor Hours",DP269*$K269*(1+$M269)*$ET269,DP269)</f>
        <v>0</v>
      </c>
      <c r="EE269" s="53">
        <f>IF($G269="Labor Hours",DQ269*$K269*(1+$M269)*$ET269,DQ269)</f>
        <v>0</v>
      </c>
      <c r="EF269" s="53">
        <f>IF($G269="Labor Hours",DR269*$K269*(1+$M269)*$ET269,DR269)</f>
        <v>0</v>
      </c>
      <c r="EG269" s="53">
        <f>IF($G269="Labor Hours",DS269*$K269*(1+$M269)*$ET269,DS269)</f>
        <v>0</v>
      </c>
      <c r="EH269" s="53">
        <f>IF($G269="Labor Hours",DT269*$K269*(1+$M269)*$ET269,DT269)</f>
        <v>0</v>
      </c>
      <c r="EI269" s="53">
        <f>IF($G269="Labor Hours",DU269*$K269*(1+$M269)*$ET269,DU269)</f>
        <v>0</v>
      </c>
      <c r="EJ269" s="10">
        <f t="shared" si="322"/>
        <v>0</v>
      </c>
      <c r="EK269" s="54">
        <f t="shared" si="323"/>
        <v>0</v>
      </c>
      <c r="EL269" s="10">
        <f t="shared" si="324"/>
        <v>0</v>
      </c>
      <c r="EM269" s="53" cm="1">
        <f t="array" aca="1" ref="EM269" ca="1">EJ269*CELL("contents",$Q269)</f>
        <v>0</v>
      </c>
      <c r="EN269" s="53" cm="1">
        <f t="array" aca="1" ref="EN269" ca="1">EK269*CELL("contents",$Q269)</f>
        <v>0</v>
      </c>
      <c r="EO269" s="11">
        <f t="shared" si="325"/>
        <v>2000</v>
      </c>
      <c r="EP269" s="2">
        <v>1</v>
      </c>
      <c r="EQ269" s="2">
        <f t="shared" ref="EQ269:ET269" si="390">EP269*1.0215</f>
        <v>1.0215000000000001</v>
      </c>
      <c r="ER269" s="2">
        <f t="shared" si="390"/>
        <v>1.0434622500000001</v>
      </c>
      <c r="ES269" s="2">
        <f t="shared" si="390"/>
        <v>1.0658966883750003</v>
      </c>
      <c r="ET269" s="2">
        <f t="shared" si="390"/>
        <v>1.0888134671750629</v>
      </c>
      <c r="EU269" s="53">
        <f>IF($G269="Labor Hours",$K269*$AG269*EQ269,0)</f>
        <v>0</v>
      </c>
      <c r="EV269" s="53">
        <f t="shared" si="327"/>
        <v>0</v>
      </c>
      <c r="EW269" s="69">
        <f>IF($G269="Labor Hours",$K269*$CQ269*ES269,0)</f>
        <v>0</v>
      </c>
      <c r="EX269" s="69">
        <f>IF($G269="Labor Hours",$K269*$DV269*ET269,0)</f>
        <v>0</v>
      </c>
      <c r="EY269" s="9">
        <f t="shared" si="329"/>
        <v>0</v>
      </c>
      <c r="EZ269" s="9">
        <f t="shared" si="304"/>
        <v>0</v>
      </c>
      <c r="FA269" s="9">
        <f t="shared" si="305"/>
        <v>0</v>
      </c>
      <c r="FB269" s="9">
        <f t="shared" si="306"/>
        <v>0</v>
      </c>
      <c r="FC269" t="s">
        <v>1541</v>
      </c>
    </row>
    <row r="270" spans="1:159" ht="25.5" x14ac:dyDescent="0.25">
      <c r="A270" s="2">
        <v>1.2</v>
      </c>
      <c r="B270" s="3" t="s">
        <v>708</v>
      </c>
      <c r="C270" s="4" t="s">
        <v>157</v>
      </c>
      <c r="D270" s="2" t="s">
        <v>709</v>
      </c>
      <c r="E270" s="21" t="s">
        <v>710</v>
      </c>
      <c r="F270" s="2"/>
      <c r="G270" s="4" t="s">
        <v>151</v>
      </c>
      <c r="H270" s="6" t="s">
        <v>163</v>
      </c>
      <c r="I270" s="4" t="s">
        <v>167</v>
      </c>
      <c r="J270" s="7" t="s">
        <v>154</v>
      </c>
      <c r="K270" s="75">
        <v>115</v>
      </c>
      <c r="L270" s="81">
        <v>115</v>
      </c>
      <c r="M270" s="56">
        <v>0</v>
      </c>
      <c r="N270" s="86">
        <v>0</v>
      </c>
      <c r="O270" s="6" t="s">
        <v>155</v>
      </c>
      <c r="P270" s="2" t="s">
        <v>352</v>
      </c>
      <c r="Q270" s="216">
        <f>VLOOKUP(P270,Contingencies!$A$2:$D$7,4,FALSE)</f>
        <v>0.2</v>
      </c>
      <c r="R270" s="53">
        <f t="shared" si="377"/>
        <v>1879.5600000000004</v>
      </c>
      <c r="S270" s="67">
        <f t="shared" si="379"/>
        <v>0</v>
      </c>
      <c r="T270" s="4"/>
      <c r="U270" s="2"/>
      <c r="V270" s="2"/>
      <c r="W270" s="42"/>
      <c r="X270" s="37">
        <v>80</v>
      </c>
      <c r="Y270" s="38"/>
      <c r="Z270" s="38"/>
      <c r="AA270" s="38"/>
      <c r="AB270" s="38"/>
      <c r="AC270" s="38"/>
      <c r="AD270" s="2"/>
      <c r="AE270" s="2"/>
      <c r="AF270" s="2"/>
      <c r="AG270" s="2">
        <f>IF(G270="Labor Hours",SUM(U270:AF270),0)</f>
        <v>80</v>
      </c>
      <c r="AH270" s="51">
        <f t="shared" si="307"/>
        <v>0.53333333333333333</v>
      </c>
      <c r="AI270" s="53">
        <f>IF($G270="Labor Hours",U270*$K270*(1+$M270)*$EQ270,U270)</f>
        <v>0</v>
      </c>
      <c r="AJ270" s="53">
        <f>IF($G270="Labor Hours",V270*$K270*(1+$M270)*$EQ270,V270)</f>
        <v>0</v>
      </c>
      <c r="AK270" s="53">
        <f>IF($G270="Labor Hours",W270*$K270*(1+$M270)*$EQ270,W270)</f>
        <v>0</v>
      </c>
      <c r="AL270" s="53">
        <f>IF($G270="Labor Hours",X270*$K270*(1+$M270)*$EQ270,X270)</f>
        <v>9397.8000000000011</v>
      </c>
      <c r="AM270" s="53">
        <f>IF($G270="Labor Hours",Y270*$K270*(1+$M270)*$EQ270,Y270)</f>
        <v>0</v>
      </c>
      <c r="AN270" s="53">
        <f>IF($G270="Labor Hours",Z270*$K270*(1+$M270)*$EQ270,Z270)</f>
        <v>0</v>
      </c>
      <c r="AO270" s="53">
        <f>IF($G270="Labor Hours",AA270*$K270*(1+$M270)*$EQ270,AA270)</f>
        <v>0</v>
      </c>
      <c r="AP270" s="53">
        <f>IF($G270="Labor Hours",AB270*$K270*(1+$M270)*$EQ270,AB270)</f>
        <v>0</v>
      </c>
      <c r="AQ270" s="53">
        <f>IF($G270="Labor Hours",AC270*$K270*(1+$M270)*$EQ270,AC270)</f>
        <v>0</v>
      </c>
      <c r="AR270" s="53">
        <f>IF($G270="Labor Hours",AD270*$K270*(1+$M270)*$EQ270,AD270)</f>
        <v>0</v>
      </c>
      <c r="AS270" s="53">
        <f>IF($G270="Labor Hours",AE270*$K270*(1+$M270)*$EQ270,AE270)</f>
        <v>0</v>
      </c>
      <c r="AT270" s="53">
        <f>IF($G270="Labor Hours",AF270*$K270*(1+$M270)*$EQ270,AF270)</f>
        <v>0</v>
      </c>
      <c r="AU270" s="10">
        <f t="shared" si="308"/>
        <v>9397.8000000000011</v>
      </c>
      <c r="AV270" s="54">
        <f>IF(G270="CapEx",0,AU270*N270)</f>
        <v>0</v>
      </c>
      <c r="AW270" s="10">
        <f t="shared" si="309"/>
        <v>9397.8000000000011</v>
      </c>
      <c r="AX270" s="53" cm="1">
        <f t="array" aca="1" ref="AX270" ca="1">AU270*CELL("contents",$Q270)</f>
        <v>1879.5600000000004</v>
      </c>
      <c r="AY270" s="53" cm="1">
        <f t="array" aca="1" ref="AY270" ca="1">AV270*CELL("contents",$Q270)</f>
        <v>0</v>
      </c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>
        <f t="shared" si="310"/>
        <v>0</v>
      </c>
      <c r="BM270" s="51">
        <f t="shared" si="311"/>
        <v>0</v>
      </c>
      <c r="BN270" s="53">
        <f>IF($G270="Labor Hours",AZ270*$K270*(1+$M270)*$ER270,AZ270)</f>
        <v>0</v>
      </c>
      <c r="BO270" s="53">
        <f>IF($G270="Labor Hours",BA270*$K270*(1+$M270)*$ER270,BA270)</f>
        <v>0</v>
      </c>
      <c r="BP270" s="53">
        <f>IF($G270="Labor Hours",BB270*$K270*(1+$M270)*$ER270,BB270)</f>
        <v>0</v>
      </c>
      <c r="BQ270" s="53">
        <f>IF($G270="Labor Hours",BC270*$K270*(1+$M270)*$ER270,BC270)</f>
        <v>0</v>
      </c>
      <c r="BR270" s="53">
        <f>IF($G270="Labor Hours",BD270*$K270*(1+$M270)*$ER270,BD270)</f>
        <v>0</v>
      </c>
      <c r="BS270" s="53">
        <f>IF($G270="Labor Hours",BE270*$K270*(1+$M270)*$ER270,BE270)</f>
        <v>0</v>
      </c>
      <c r="BT270" s="53">
        <f>IF($G270="Labor Hours",BF270*$K270*(1+$M270)*$ER270,BF270)</f>
        <v>0</v>
      </c>
      <c r="BU270" s="53">
        <f>IF($G270="Labor Hours",BG270*$K270*(1+$M270)*$ER270,BG270)</f>
        <v>0</v>
      </c>
      <c r="BV270" s="53">
        <f>IF($G270="Labor Hours",BH270*$K270*(1+$M270)*$ER270,BH270)</f>
        <v>0</v>
      </c>
      <c r="BW270" s="53">
        <f>IF($G270="Labor Hours",BI270*$K270*(1+$M270)*$ER270,BI270)</f>
        <v>0</v>
      </c>
      <c r="BX270" s="53">
        <f>IF($G270="Labor Hours",BJ270*$K270*(1+$M270)*$ER270,BJ270)</f>
        <v>0</v>
      </c>
      <c r="BY270" s="53">
        <f>IF($G270="Labor Hours",BK270*$K270*(1+$M270)*$ER270,BK270)</f>
        <v>0</v>
      </c>
      <c r="BZ270" s="10">
        <f t="shared" si="312"/>
        <v>0</v>
      </c>
      <c r="CA270" s="54">
        <f t="shared" si="313"/>
        <v>0</v>
      </c>
      <c r="CB270" s="10">
        <f t="shared" si="314"/>
        <v>0</v>
      </c>
      <c r="CC270" s="53" cm="1">
        <f t="array" aca="1" ref="CC270" ca="1">BZ270*CELL("contents",$Q270)</f>
        <v>0</v>
      </c>
      <c r="CD270" s="53" cm="1">
        <f t="array" aca="1" ref="CD270" ca="1">CA270*CELL("contents",$Q270)</f>
        <v>0</v>
      </c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>
        <f t="shared" si="315"/>
        <v>0</v>
      </c>
      <c r="CR270" s="51">
        <f t="shared" si="316"/>
        <v>0</v>
      </c>
      <c r="CS270" s="53">
        <f>IF($G270="Labor Hours",CE270*$K270*(1+$M270)*$ES270,CE270)</f>
        <v>0</v>
      </c>
      <c r="CT270" s="53">
        <f>IF($G270="Labor Hours",CF270*$K270*(1+$M270)*$ES270,CF270)</f>
        <v>0</v>
      </c>
      <c r="CU270" s="53">
        <f>IF($G270="Labor Hours",CG270*$K270*(1+$M270)*$ES270,CG270)</f>
        <v>0</v>
      </c>
      <c r="CV270" s="53">
        <f>IF($G270="Labor Hours",CH270*$K270*(1+$M270)*$ES270,CH270)</f>
        <v>0</v>
      </c>
      <c r="CW270" s="53">
        <f>IF($G270="Labor Hours",CI270*$K270*(1+$M270)*$ES270,CI270)</f>
        <v>0</v>
      </c>
      <c r="CX270" s="53">
        <f>IF($G270="Labor Hours",CJ270*$K270*(1+$M270)*$ES270,CJ270)</f>
        <v>0</v>
      </c>
      <c r="CY270" s="53">
        <f>IF($G270="Labor Hours",CK270*$K270*(1+$M270)*$ES270,CK270)</f>
        <v>0</v>
      </c>
      <c r="CZ270" s="53">
        <f>IF($G270="Labor Hours",CL270*$K270*(1+$M270)*$ES270,CL270)</f>
        <v>0</v>
      </c>
      <c r="DA270" s="53">
        <f>IF($G270="Labor Hours",CM270*$K270*(1+$M270)*$ES270,CM270)</f>
        <v>0</v>
      </c>
      <c r="DB270" s="53">
        <f>IF($G270="Labor Hours",CN270*$K270*(1+$M270)*$ES270,CN270)</f>
        <v>0</v>
      </c>
      <c r="DC270" s="53">
        <f>IF($G270="Labor Hours",CO270*$K270*(1+$M270)*$ES270,CO270)</f>
        <v>0</v>
      </c>
      <c r="DD270" s="53">
        <f>IF($G270="Labor Hours",CP270*$K270*(1+$M270)*$ES270,CP270)</f>
        <v>0</v>
      </c>
      <c r="DE270" s="10">
        <f t="shared" si="317"/>
        <v>0</v>
      </c>
      <c r="DF270" s="54">
        <f t="shared" si="318"/>
        <v>0</v>
      </c>
      <c r="DG270" s="10">
        <f t="shared" si="319"/>
        <v>0</v>
      </c>
      <c r="DH270" s="53" cm="1">
        <f t="array" aca="1" ref="DH270" ca="1">DE270*CELL("contents",$Q270)</f>
        <v>0</v>
      </c>
      <c r="DI270" s="53" cm="1">
        <f t="array" aca="1" ref="DI270" ca="1">DF270*CELL("contents",$Q270)</f>
        <v>0</v>
      </c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>
        <f t="shared" si="320"/>
        <v>0</v>
      </c>
      <c r="DW270" s="51">
        <f t="shared" si="321"/>
        <v>0</v>
      </c>
      <c r="DX270" s="53">
        <f>IF($G270="Labor Hours",DJ270*$K270*(1+$M270)*$ET270,DJ270)</f>
        <v>0</v>
      </c>
      <c r="DY270" s="53">
        <f>IF($G270="Labor Hours",DK270*$K270*(1+$M270)*$ET270,DK270)</f>
        <v>0</v>
      </c>
      <c r="DZ270" s="53">
        <f>IF($G270="Labor Hours",DL270*$K270*(1+$M270)*$ET270,DL270)</f>
        <v>0</v>
      </c>
      <c r="EA270" s="53">
        <f>IF($G270="Labor Hours",DM270*$K270*(1+$M270)*$ET270,DM270)</f>
        <v>0</v>
      </c>
      <c r="EB270" s="53">
        <f>IF($G270="Labor Hours",DN270*$K270*(1+$M270)*$ET270,DN270)</f>
        <v>0</v>
      </c>
      <c r="EC270" s="53">
        <f>IF($G270="Labor Hours",DO270*$K270*(1+$M270)*$ET270,DO270)</f>
        <v>0</v>
      </c>
      <c r="ED270" s="53">
        <f>IF($G270="Labor Hours",DP270*$K270*(1+$M270)*$ET270,DP270)</f>
        <v>0</v>
      </c>
      <c r="EE270" s="53">
        <f>IF($G270="Labor Hours",DQ270*$K270*(1+$M270)*$ET270,DQ270)</f>
        <v>0</v>
      </c>
      <c r="EF270" s="53">
        <f>IF($G270="Labor Hours",DR270*$K270*(1+$M270)*$ET270,DR270)</f>
        <v>0</v>
      </c>
      <c r="EG270" s="53">
        <f>IF($G270="Labor Hours",DS270*$K270*(1+$M270)*$ET270,DS270)</f>
        <v>0</v>
      </c>
      <c r="EH270" s="53">
        <f>IF($G270="Labor Hours",DT270*$K270*(1+$M270)*$ET270,DT270)</f>
        <v>0</v>
      </c>
      <c r="EI270" s="53">
        <f>IF($G270="Labor Hours",DU270*$K270*(1+$M270)*$ET270,DU270)</f>
        <v>0</v>
      </c>
      <c r="EJ270" s="10">
        <f t="shared" si="322"/>
        <v>0</v>
      </c>
      <c r="EK270" s="54">
        <f t="shared" si="323"/>
        <v>0</v>
      </c>
      <c r="EL270" s="10">
        <f t="shared" si="324"/>
        <v>0</v>
      </c>
      <c r="EM270" s="53" cm="1">
        <f t="array" aca="1" ref="EM270" ca="1">EJ270*CELL("contents",$Q270)</f>
        <v>0</v>
      </c>
      <c r="EN270" s="53" cm="1">
        <f t="array" aca="1" ref="EN270" ca="1">EK270*CELL("contents",$Q270)</f>
        <v>0</v>
      </c>
      <c r="EO270" s="11">
        <f t="shared" si="325"/>
        <v>9397.8000000000011</v>
      </c>
      <c r="EP270" s="2">
        <v>1</v>
      </c>
      <c r="EQ270" s="2">
        <f t="shared" ref="EQ270:ET270" si="391">EP270*1.0215</f>
        <v>1.0215000000000001</v>
      </c>
      <c r="ER270" s="2">
        <f t="shared" si="391"/>
        <v>1.0434622500000001</v>
      </c>
      <c r="ES270" s="2">
        <f t="shared" si="391"/>
        <v>1.0658966883750003</v>
      </c>
      <c r="ET270" s="2">
        <f t="shared" si="391"/>
        <v>1.0888134671750629</v>
      </c>
      <c r="EU270" s="53">
        <f>IF($G270="Labor Hours",$K270*$AG270*EQ270,0)</f>
        <v>9397.8000000000011</v>
      </c>
      <c r="EV270" s="53">
        <f t="shared" si="327"/>
        <v>0</v>
      </c>
      <c r="EW270" s="69">
        <f>IF($G270="Labor Hours",$K270*$CQ270*ES270,0)</f>
        <v>0</v>
      </c>
      <c r="EX270" s="69">
        <f>IF($G270="Labor Hours",$K270*$DV270*ET270,0)</f>
        <v>0</v>
      </c>
      <c r="EY270" s="9">
        <f t="shared" si="329"/>
        <v>0</v>
      </c>
      <c r="EZ270" s="9">
        <f t="shared" si="304"/>
        <v>0</v>
      </c>
      <c r="FA270" s="9">
        <f t="shared" si="305"/>
        <v>0</v>
      </c>
      <c r="FB270" s="9">
        <f t="shared" si="306"/>
        <v>0</v>
      </c>
      <c r="FC270" t="s">
        <v>1541</v>
      </c>
    </row>
    <row r="271" spans="1:159" ht="25.5" x14ac:dyDescent="0.25">
      <c r="A271" s="2">
        <v>1.2</v>
      </c>
      <c r="B271" s="3" t="s">
        <v>711</v>
      </c>
      <c r="C271" s="4" t="s">
        <v>157</v>
      </c>
      <c r="D271" s="2" t="s">
        <v>712</v>
      </c>
      <c r="E271" s="21" t="s">
        <v>713</v>
      </c>
      <c r="F271" s="2"/>
      <c r="G271" s="4" t="s">
        <v>151</v>
      </c>
      <c r="H271" s="6" t="s">
        <v>163</v>
      </c>
      <c r="I271" s="4" t="s">
        <v>167</v>
      </c>
      <c r="J271" s="7" t="s">
        <v>154</v>
      </c>
      <c r="K271" s="75">
        <v>115</v>
      </c>
      <c r="L271" s="81">
        <v>115</v>
      </c>
      <c r="M271" s="56">
        <v>0</v>
      </c>
      <c r="N271" s="86">
        <v>0</v>
      </c>
      <c r="O271" s="6" t="s">
        <v>155</v>
      </c>
      <c r="P271" s="2" t="s">
        <v>352</v>
      </c>
      <c r="Q271" s="216">
        <f>VLOOKUP(P271,Contingencies!$A$2:$D$7,4,FALSE)</f>
        <v>0.2</v>
      </c>
      <c r="R271" s="53">
        <f t="shared" si="377"/>
        <v>2819.34</v>
      </c>
      <c r="S271" s="67">
        <f t="shared" si="379"/>
        <v>0</v>
      </c>
      <c r="T271" s="4"/>
      <c r="U271" s="37">
        <v>120</v>
      </c>
      <c r="V271" s="2"/>
      <c r="W271" s="42"/>
      <c r="X271" s="2"/>
      <c r="Y271" s="38"/>
      <c r="Z271" s="38"/>
      <c r="AA271" s="38"/>
      <c r="AB271" s="38"/>
      <c r="AC271" s="38"/>
      <c r="AD271" s="2"/>
      <c r="AE271" s="2"/>
      <c r="AF271" s="2"/>
      <c r="AG271" s="2">
        <f>IF(G271="Labor Hours",SUM(U271:AF271),0)</f>
        <v>120</v>
      </c>
      <c r="AH271" s="51">
        <f t="shared" si="307"/>
        <v>0.8</v>
      </c>
      <c r="AI271" s="53">
        <f>IF($G271="Labor Hours",U271*$K271*(1+$M271)*$EQ271,U271)</f>
        <v>14096.7</v>
      </c>
      <c r="AJ271" s="53">
        <f>IF($G271="Labor Hours",V271*$K271*(1+$M271)*$EQ271,V271)</f>
        <v>0</v>
      </c>
      <c r="AK271" s="53">
        <f>IF($G271="Labor Hours",W271*$K271*(1+$M271)*$EQ271,W271)</f>
        <v>0</v>
      </c>
      <c r="AL271" s="53">
        <f>IF($G271="Labor Hours",X271*$K271*(1+$M271)*$EQ271,X271)</f>
        <v>0</v>
      </c>
      <c r="AM271" s="53">
        <f>IF($G271="Labor Hours",Y271*$K271*(1+$M271)*$EQ271,Y271)</f>
        <v>0</v>
      </c>
      <c r="AN271" s="53">
        <f>IF($G271="Labor Hours",Z271*$K271*(1+$M271)*$EQ271,Z271)</f>
        <v>0</v>
      </c>
      <c r="AO271" s="53">
        <f>IF($G271="Labor Hours",AA271*$K271*(1+$M271)*$EQ271,AA271)</f>
        <v>0</v>
      </c>
      <c r="AP271" s="53">
        <f>IF($G271="Labor Hours",AB271*$K271*(1+$M271)*$EQ271,AB271)</f>
        <v>0</v>
      </c>
      <c r="AQ271" s="53">
        <f>IF($G271="Labor Hours",AC271*$K271*(1+$M271)*$EQ271,AC271)</f>
        <v>0</v>
      </c>
      <c r="AR271" s="53">
        <f>IF($G271="Labor Hours",AD271*$K271*(1+$M271)*$EQ271,AD271)</f>
        <v>0</v>
      </c>
      <c r="AS271" s="53">
        <f>IF($G271="Labor Hours",AE271*$K271*(1+$M271)*$EQ271,AE271)</f>
        <v>0</v>
      </c>
      <c r="AT271" s="53">
        <f>IF($G271="Labor Hours",AF271*$K271*(1+$M271)*$EQ271,AF271)</f>
        <v>0</v>
      </c>
      <c r="AU271" s="10">
        <f t="shared" si="308"/>
        <v>14096.7</v>
      </c>
      <c r="AV271" s="54">
        <f>IF(G271="CapEx",0,AU271*N271)</f>
        <v>0</v>
      </c>
      <c r="AW271" s="10">
        <f t="shared" si="309"/>
        <v>14096.7</v>
      </c>
      <c r="AX271" s="53" cm="1">
        <f t="array" aca="1" ref="AX271" ca="1">AU271*CELL("contents",$Q271)</f>
        <v>2819.34</v>
      </c>
      <c r="AY271" s="53" cm="1">
        <f t="array" aca="1" ref="AY271" ca="1">AV271*CELL("contents",$Q271)</f>
        <v>0</v>
      </c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>
        <f t="shared" si="310"/>
        <v>0</v>
      </c>
      <c r="BM271" s="51">
        <f t="shared" si="311"/>
        <v>0</v>
      </c>
      <c r="BN271" s="53">
        <f>IF($G271="Labor Hours",AZ271*$K271*(1+$M271)*$ER271,AZ271)</f>
        <v>0</v>
      </c>
      <c r="BO271" s="53">
        <f>IF($G271="Labor Hours",BA271*$K271*(1+$M271)*$ER271,BA271)</f>
        <v>0</v>
      </c>
      <c r="BP271" s="53">
        <f>IF($G271="Labor Hours",BB271*$K271*(1+$M271)*$ER271,BB271)</f>
        <v>0</v>
      </c>
      <c r="BQ271" s="53">
        <f>IF($G271="Labor Hours",BC271*$K271*(1+$M271)*$ER271,BC271)</f>
        <v>0</v>
      </c>
      <c r="BR271" s="53">
        <f>IF($G271="Labor Hours",BD271*$K271*(1+$M271)*$ER271,BD271)</f>
        <v>0</v>
      </c>
      <c r="BS271" s="53">
        <f>IF($G271="Labor Hours",BE271*$K271*(1+$M271)*$ER271,BE271)</f>
        <v>0</v>
      </c>
      <c r="BT271" s="53">
        <f>IF($G271="Labor Hours",BF271*$K271*(1+$M271)*$ER271,BF271)</f>
        <v>0</v>
      </c>
      <c r="BU271" s="53">
        <f>IF($G271="Labor Hours",BG271*$K271*(1+$M271)*$ER271,BG271)</f>
        <v>0</v>
      </c>
      <c r="BV271" s="53">
        <f>IF($G271="Labor Hours",BH271*$K271*(1+$M271)*$ER271,BH271)</f>
        <v>0</v>
      </c>
      <c r="BW271" s="53">
        <f>IF($G271="Labor Hours",BI271*$K271*(1+$M271)*$ER271,BI271)</f>
        <v>0</v>
      </c>
      <c r="BX271" s="53">
        <f>IF($G271="Labor Hours",BJ271*$K271*(1+$M271)*$ER271,BJ271)</f>
        <v>0</v>
      </c>
      <c r="BY271" s="53">
        <f>IF($G271="Labor Hours",BK271*$K271*(1+$M271)*$ER271,BK271)</f>
        <v>0</v>
      </c>
      <c r="BZ271" s="10">
        <f t="shared" si="312"/>
        <v>0</v>
      </c>
      <c r="CA271" s="54">
        <f t="shared" si="313"/>
        <v>0</v>
      </c>
      <c r="CB271" s="10">
        <f t="shared" si="314"/>
        <v>0</v>
      </c>
      <c r="CC271" s="53" cm="1">
        <f t="array" aca="1" ref="CC271" ca="1">BZ271*CELL("contents",$Q271)</f>
        <v>0</v>
      </c>
      <c r="CD271" s="53" cm="1">
        <f t="array" aca="1" ref="CD271" ca="1">CA271*CELL("contents",$Q271)</f>
        <v>0</v>
      </c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>
        <f t="shared" si="315"/>
        <v>0</v>
      </c>
      <c r="CR271" s="51">
        <f t="shared" si="316"/>
        <v>0</v>
      </c>
      <c r="CS271" s="53">
        <f>IF($G271="Labor Hours",CE271*$K271*(1+$M271)*$ES271,CE271)</f>
        <v>0</v>
      </c>
      <c r="CT271" s="53">
        <f>IF($G271="Labor Hours",CF271*$K271*(1+$M271)*$ES271,CF271)</f>
        <v>0</v>
      </c>
      <c r="CU271" s="53">
        <f>IF($G271="Labor Hours",CG271*$K271*(1+$M271)*$ES271,CG271)</f>
        <v>0</v>
      </c>
      <c r="CV271" s="53">
        <f>IF($G271="Labor Hours",CH271*$K271*(1+$M271)*$ES271,CH271)</f>
        <v>0</v>
      </c>
      <c r="CW271" s="53">
        <f>IF($G271="Labor Hours",CI271*$K271*(1+$M271)*$ES271,CI271)</f>
        <v>0</v>
      </c>
      <c r="CX271" s="53">
        <f>IF($G271="Labor Hours",CJ271*$K271*(1+$M271)*$ES271,CJ271)</f>
        <v>0</v>
      </c>
      <c r="CY271" s="53">
        <f>IF($G271="Labor Hours",CK271*$K271*(1+$M271)*$ES271,CK271)</f>
        <v>0</v>
      </c>
      <c r="CZ271" s="53">
        <f>IF($G271="Labor Hours",CL271*$K271*(1+$M271)*$ES271,CL271)</f>
        <v>0</v>
      </c>
      <c r="DA271" s="53">
        <f>IF($G271="Labor Hours",CM271*$K271*(1+$M271)*$ES271,CM271)</f>
        <v>0</v>
      </c>
      <c r="DB271" s="53">
        <f>IF($G271="Labor Hours",CN271*$K271*(1+$M271)*$ES271,CN271)</f>
        <v>0</v>
      </c>
      <c r="DC271" s="53">
        <f>IF($G271="Labor Hours",CO271*$K271*(1+$M271)*$ES271,CO271)</f>
        <v>0</v>
      </c>
      <c r="DD271" s="53">
        <f>IF($G271="Labor Hours",CP271*$K271*(1+$M271)*$ES271,CP271)</f>
        <v>0</v>
      </c>
      <c r="DE271" s="10">
        <f t="shared" si="317"/>
        <v>0</v>
      </c>
      <c r="DF271" s="54">
        <f t="shared" si="318"/>
        <v>0</v>
      </c>
      <c r="DG271" s="10">
        <f t="shared" si="319"/>
        <v>0</v>
      </c>
      <c r="DH271" s="53" cm="1">
        <f t="array" aca="1" ref="DH271" ca="1">DE271*CELL("contents",$Q271)</f>
        <v>0</v>
      </c>
      <c r="DI271" s="53" cm="1">
        <f t="array" aca="1" ref="DI271" ca="1">DF271*CELL("contents",$Q271)</f>
        <v>0</v>
      </c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>
        <f t="shared" si="320"/>
        <v>0</v>
      </c>
      <c r="DW271" s="51">
        <f t="shared" si="321"/>
        <v>0</v>
      </c>
      <c r="DX271" s="53">
        <f>IF($G271="Labor Hours",DJ271*$K271*(1+$M271)*$ET271,DJ271)</f>
        <v>0</v>
      </c>
      <c r="DY271" s="53">
        <f>IF($G271="Labor Hours",DK271*$K271*(1+$M271)*$ET271,DK271)</f>
        <v>0</v>
      </c>
      <c r="DZ271" s="53">
        <f>IF($G271="Labor Hours",DL271*$K271*(1+$M271)*$ET271,DL271)</f>
        <v>0</v>
      </c>
      <c r="EA271" s="53">
        <f>IF($G271="Labor Hours",DM271*$K271*(1+$M271)*$ET271,DM271)</f>
        <v>0</v>
      </c>
      <c r="EB271" s="53">
        <f>IF($G271="Labor Hours",DN271*$K271*(1+$M271)*$ET271,DN271)</f>
        <v>0</v>
      </c>
      <c r="EC271" s="53">
        <f>IF($G271="Labor Hours",DO271*$K271*(1+$M271)*$ET271,DO271)</f>
        <v>0</v>
      </c>
      <c r="ED271" s="53">
        <f>IF($G271="Labor Hours",DP271*$K271*(1+$M271)*$ET271,DP271)</f>
        <v>0</v>
      </c>
      <c r="EE271" s="53">
        <f>IF($G271="Labor Hours",DQ271*$K271*(1+$M271)*$ET271,DQ271)</f>
        <v>0</v>
      </c>
      <c r="EF271" s="53">
        <f>IF($G271="Labor Hours",DR271*$K271*(1+$M271)*$ET271,DR271)</f>
        <v>0</v>
      </c>
      <c r="EG271" s="53">
        <f>IF($G271="Labor Hours",DS271*$K271*(1+$M271)*$ET271,DS271)</f>
        <v>0</v>
      </c>
      <c r="EH271" s="53">
        <f>IF($G271="Labor Hours",DT271*$K271*(1+$M271)*$ET271,DT271)</f>
        <v>0</v>
      </c>
      <c r="EI271" s="53">
        <f>IF($G271="Labor Hours",DU271*$K271*(1+$M271)*$ET271,DU271)</f>
        <v>0</v>
      </c>
      <c r="EJ271" s="10">
        <f t="shared" si="322"/>
        <v>0</v>
      </c>
      <c r="EK271" s="54">
        <f t="shared" si="323"/>
        <v>0</v>
      </c>
      <c r="EL271" s="10">
        <f t="shared" si="324"/>
        <v>0</v>
      </c>
      <c r="EM271" s="53" cm="1">
        <f t="array" aca="1" ref="EM271" ca="1">EJ271*CELL("contents",$Q271)</f>
        <v>0</v>
      </c>
      <c r="EN271" s="53" cm="1">
        <f t="array" aca="1" ref="EN271" ca="1">EK271*CELL("contents",$Q271)</f>
        <v>0</v>
      </c>
      <c r="EO271" s="11">
        <f t="shared" si="325"/>
        <v>14096.7</v>
      </c>
      <c r="EP271" s="2">
        <v>1</v>
      </c>
      <c r="EQ271" s="2">
        <f t="shared" ref="EQ271:ET271" si="392">EP271*1.0215</f>
        <v>1.0215000000000001</v>
      </c>
      <c r="ER271" s="2">
        <f t="shared" si="392"/>
        <v>1.0434622500000001</v>
      </c>
      <c r="ES271" s="2">
        <f t="shared" si="392"/>
        <v>1.0658966883750003</v>
      </c>
      <c r="ET271" s="2">
        <f t="shared" si="392"/>
        <v>1.0888134671750629</v>
      </c>
      <c r="EU271" s="53">
        <f>IF($G271="Labor Hours",$K271*$AG271*EQ271,0)</f>
        <v>14096.7</v>
      </c>
      <c r="EV271" s="53">
        <f t="shared" si="327"/>
        <v>0</v>
      </c>
      <c r="EW271" s="69">
        <f>IF($G271="Labor Hours",$K271*$CQ271*ES271,0)</f>
        <v>0</v>
      </c>
      <c r="EX271" s="69">
        <f>IF($G271="Labor Hours",$K271*$DV271*ET271,0)</f>
        <v>0</v>
      </c>
      <c r="EY271" s="9">
        <f t="shared" si="329"/>
        <v>0</v>
      </c>
      <c r="EZ271" s="9">
        <f t="shared" si="304"/>
        <v>0</v>
      </c>
      <c r="FA271" s="9">
        <f t="shared" si="305"/>
        <v>0</v>
      </c>
      <c r="FB271" s="9">
        <f t="shared" si="306"/>
        <v>0</v>
      </c>
      <c r="FC271" t="s">
        <v>1541</v>
      </c>
    </row>
    <row r="272" spans="1:159" ht="25.5" x14ac:dyDescent="0.25">
      <c r="A272" s="2">
        <v>1.2</v>
      </c>
      <c r="B272" s="3" t="s">
        <v>711</v>
      </c>
      <c r="C272" s="4" t="s">
        <v>157</v>
      </c>
      <c r="D272" s="2" t="s">
        <v>712</v>
      </c>
      <c r="E272" s="21" t="s">
        <v>713</v>
      </c>
      <c r="F272" s="2"/>
      <c r="G272" s="4" t="s">
        <v>151</v>
      </c>
      <c r="H272" s="6" t="s">
        <v>163</v>
      </c>
      <c r="I272" s="4" t="s">
        <v>269</v>
      </c>
      <c r="J272" s="7" t="s">
        <v>154</v>
      </c>
      <c r="K272" s="75">
        <v>77</v>
      </c>
      <c r="L272" s="81">
        <v>77</v>
      </c>
      <c r="M272" s="56">
        <v>0</v>
      </c>
      <c r="N272" s="86">
        <v>0</v>
      </c>
      <c r="O272" s="6" t="s">
        <v>155</v>
      </c>
      <c r="P272" s="2" t="s">
        <v>352</v>
      </c>
      <c r="Q272" s="216">
        <f>VLOOKUP(P272,Contingencies!$A$2:$D$7,4,FALSE)</f>
        <v>0.2</v>
      </c>
      <c r="R272" s="53">
        <f t="shared" si="377"/>
        <v>629.24400000000014</v>
      </c>
      <c r="S272" s="67">
        <f t="shared" si="379"/>
        <v>0</v>
      </c>
      <c r="T272" s="4"/>
      <c r="U272" s="37">
        <v>40</v>
      </c>
      <c r="V272" s="2"/>
      <c r="W272" s="42"/>
      <c r="X272" s="2"/>
      <c r="Y272" s="38"/>
      <c r="Z272" s="38"/>
      <c r="AA272" s="38"/>
      <c r="AB272" s="38"/>
      <c r="AC272" s="38"/>
      <c r="AD272" s="2"/>
      <c r="AE272" s="2"/>
      <c r="AF272" s="2"/>
      <c r="AG272" s="2">
        <f>IF(G272="Labor Hours",SUM(U272:AF272),0)</f>
        <v>40</v>
      </c>
      <c r="AH272" s="51">
        <f t="shared" si="307"/>
        <v>0.26666666666666666</v>
      </c>
      <c r="AI272" s="53">
        <f>IF($G272="Labor Hours",U272*$K272*(1+$M272)*$EQ272,U272)</f>
        <v>3146.2200000000003</v>
      </c>
      <c r="AJ272" s="53">
        <f>IF($G272="Labor Hours",V272*$K272*(1+$M272)*$EQ272,V272)</f>
        <v>0</v>
      </c>
      <c r="AK272" s="53">
        <f>IF($G272="Labor Hours",W272*$K272*(1+$M272)*$EQ272,W272)</f>
        <v>0</v>
      </c>
      <c r="AL272" s="53">
        <f>IF($G272="Labor Hours",X272*$K272*(1+$M272)*$EQ272,X272)</f>
        <v>0</v>
      </c>
      <c r="AM272" s="53">
        <f>IF($G272="Labor Hours",Y272*$K272*(1+$M272)*$EQ272,Y272)</f>
        <v>0</v>
      </c>
      <c r="AN272" s="53">
        <f>IF($G272="Labor Hours",Z272*$K272*(1+$M272)*$EQ272,Z272)</f>
        <v>0</v>
      </c>
      <c r="AO272" s="53">
        <f>IF($G272="Labor Hours",AA272*$K272*(1+$M272)*$EQ272,AA272)</f>
        <v>0</v>
      </c>
      <c r="AP272" s="53">
        <f>IF($G272="Labor Hours",AB272*$K272*(1+$M272)*$EQ272,AB272)</f>
        <v>0</v>
      </c>
      <c r="AQ272" s="53">
        <f>IF($G272="Labor Hours",AC272*$K272*(1+$M272)*$EQ272,AC272)</f>
        <v>0</v>
      </c>
      <c r="AR272" s="53">
        <f>IF($G272="Labor Hours",AD272*$K272*(1+$M272)*$EQ272,AD272)</f>
        <v>0</v>
      </c>
      <c r="AS272" s="53">
        <f>IF($G272="Labor Hours",AE272*$K272*(1+$M272)*$EQ272,AE272)</f>
        <v>0</v>
      </c>
      <c r="AT272" s="53">
        <f>IF($G272="Labor Hours",AF272*$K272*(1+$M272)*$EQ272,AF272)</f>
        <v>0</v>
      </c>
      <c r="AU272" s="10">
        <f t="shared" si="308"/>
        <v>3146.2200000000003</v>
      </c>
      <c r="AV272" s="54">
        <f>IF(G272="CapEx",0,AU272*N272)</f>
        <v>0</v>
      </c>
      <c r="AW272" s="10">
        <f t="shared" si="309"/>
        <v>3146.2200000000003</v>
      </c>
      <c r="AX272" s="53" cm="1">
        <f t="array" aca="1" ref="AX272" ca="1">AU272*CELL("contents",$Q272)</f>
        <v>629.24400000000014</v>
      </c>
      <c r="AY272" s="53" cm="1">
        <f t="array" aca="1" ref="AY272" ca="1">AV272*CELL("contents",$Q272)</f>
        <v>0</v>
      </c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>
        <f t="shared" si="310"/>
        <v>0</v>
      </c>
      <c r="BM272" s="51">
        <f t="shared" si="311"/>
        <v>0</v>
      </c>
      <c r="BN272" s="53">
        <f>IF($G272="Labor Hours",AZ272*$K272*(1+$M272)*$ER272,AZ272)</f>
        <v>0</v>
      </c>
      <c r="BO272" s="53">
        <f>IF($G272="Labor Hours",BA272*$K272*(1+$M272)*$ER272,BA272)</f>
        <v>0</v>
      </c>
      <c r="BP272" s="53">
        <f>IF($G272="Labor Hours",BB272*$K272*(1+$M272)*$ER272,BB272)</f>
        <v>0</v>
      </c>
      <c r="BQ272" s="53">
        <f>IF($G272="Labor Hours",BC272*$K272*(1+$M272)*$ER272,BC272)</f>
        <v>0</v>
      </c>
      <c r="BR272" s="53">
        <f>IF($G272="Labor Hours",BD272*$K272*(1+$M272)*$ER272,BD272)</f>
        <v>0</v>
      </c>
      <c r="BS272" s="53">
        <f>IF($G272="Labor Hours",BE272*$K272*(1+$M272)*$ER272,BE272)</f>
        <v>0</v>
      </c>
      <c r="BT272" s="53">
        <f>IF($G272="Labor Hours",BF272*$K272*(1+$M272)*$ER272,BF272)</f>
        <v>0</v>
      </c>
      <c r="BU272" s="53">
        <f>IF($G272="Labor Hours",BG272*$K272*(1+$M272)*$ER272,BG272)</f>
        <v>0</v>
      </c>
      <c r="BV272" s="53">
        <f>IF($G272="Labor Hours",BH272*$K272*(1+$M272)*$ER272,BH272)</f>
        <v>0</v>
      </c>
      <c r="BW272" s="53">
        <f>IF($G272="Labor Hours",BI272*$K272*(1+$M272)*$ER272,BI272)</f>
        <v>0</v>
      </c>
      <c r="BX272" s="53">
        <f>IF($G272="Labor Hours",BJ272*$K272*(1+$M272)*$ER272,BJ272)</f>
        <v>0</v>
      </c>
      <c r="BY272" s="53">
        <f>IF($G272="Labor Hours",BK272*$K272*(1+$M272)*$ER272,BK272)</f>
        <v>0</v>
      </c>
      <c r="BZ272" s="10">
        <f t="shared" si="312"/>
        <v>0</v>
      </c>
      <c r="CA272" s="54">
        <f t="shared" si="313"/>
        <v>0</v>
      </c>
      <c r="CB272" s="10">
        <f t="shared" si="314"/>
        <v>0</v>
      </c>
      <c r="CC272" s="53" cm="1">
        <f t="array" aca="1" ref="CC272" ca="1">BZ272*CELL("contents",$Q272)</f>
        <v>0</v>
      </c>
      <c r="CD272" s="53" cm="1">
        <f t="array" aca="1" ref="CD272" ca="1">CA272*CELL("contents",$Q272)</f>
        <v>0</v>
      </c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>
        <f t="shared" si="315"/>
        <v>0</v>
      </c>
      <c r="CR272" s="51">
        <f t="shared" si="316"/>
        <v>0</v>
      </c>
      <c r="CS272" s="53">
        <f>IF($G272="Labor Hours",CE272*$K272*(1+$M272)*$ES272,CE272)</f>
        <v>0</v>
      </c>
      <c r="CT272" s="53">
        <f>IF($G272="Labor Hours",CF272*$K272*(1+$M272)*$ES272,CF272)</f>
        <v>0</v>
      </c>
      <c r="CU272" s="53">
        <f>IF($G272="Labor Hours",CG272*$K272*(1+$M272)*$ES272,CG272)</f>
        <v>0</v>
      </c>
      <c r="CV272" s="53">
        <f>IF($G272="Labor Hours",CH272*$K272*(1+$M272)*$ES272,CH272)</f>
        <v>0</v>
      </c>
      <c r="CW272" s="53">
        <f>IF($G272="Labor Hours",CI272*$K272*(1+$M272)*$ES272,CI272)</f>
        <v>0</v>
      </c>
      <c r="CX272" s="53">
        <f>IF($G272="Labor Hours",CJ272*$K272*(1+$M272)*$ES272,CJ272)</f>
        <v>0</v>
      </c>
      <c r="CY272" s="53">
        <f>IF($G272="Labor Hours",CK272*$K272*(1+$M272)*$ES272,CK272)</f>
        <v>0</v>
      </c>
      <c r="CZ272" s="53">
        <f>IF($G272="Labor Hours",CL272*$K272*(1+$M272)*$ES272,CL272)</f>
        <v>0</v>
      </c>
      <c r="DA272" s="53">
        <f>IF($G272="Labor Hours",CM272*$K272*(1+$M272)*$ES272,CM272)</f>
        <v>0</v>
      </c>
      <c r="DB272" s="53">
        <f>IF($G272="Labor Hours",CN272*$K272*(1+$M272)*$ES272,CN272)</f>
        <v>0</v>
      </c>
      <c r="DC272" s="53">
        <f>IF($G272="Labor Hours",CO272*$K272*(1+$M272)*$ES272,CO272)</f>
        <v>0</v>
      </c>
      <c r="DD272" s="53">
        <f>IF($G272="Labor Hours",CP272*$K272*(1+$M272)*$ES272,CP272)</f>
        <v>0</v>
      </c>
      <c r="DE272" s="10">
        <f t="shared" si="317"/>
        <v>0</v>
      </c>
      <c r="DF272" s="54">
        <f t="shared" si="318"/>
        <v>0</v>
      </c>
      <c r="DG272" s="10">
        <f t="shared" si="319"/>
        <v>0</v>
      </c>
      <c r="DH272" s="53" cm="1">
        <f t="array" aca="1" ref="DH272" ca="1">DE272*CELL("contents",$Q272)</f>
        <v>0</v>
      </c>
      <c r="DI272" s="53" cm="1">
        <f t="array" aca="1" ref="DI272" ca="1">DF272*CELL("contents",$Q272)</f>
        <v>0</v>
      </c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>
        <f t="shared" si="320"/>
        <v>0</v>
      </c>
      <c r="DW272" s="51">
        <f t="shared" si="321"/>
        <v>0</v>
      </c>
      <c r="DX272" s="53">
        <f>IF($G272="Labor Hours",DJ272*$K272*(1+$M272)*$ET272,DJ272)</f>
        <v>0</v>
      </c>
      <c r="DY272" s="53">
        <f>IF($G272="Labor Hours",DK272*$K272*(1+$M272)*$ET272,DK272)</f>
        <v>0</v>
      </c>
      <c r="DZ272" s="53">
        <f>IF($G272="Labor Hours",DL272*$K272*(1+$M272)*$ET272,DL272)</f>
        <v>0</v>
      </c>
      <c r="EA272" s="53">
        <f>IF($G272="Labor Hours",DM272*$K272*(1+$M272)*$ET272,DM272)</f>
        <v>0</v>
      </c>
      <c r="EB272" s="53">
        <f>IF($G272="Labor Hours",DN272*$K272*(1+$M272)*$ET272,DN272)</f>
        <v>0</v>
      </c>
      <c r="EC272" s="53">
        <f>IF($G272="Labor Hours",DO272*$K272*(1+$M272)*$ET272,DO272)</f>
        <v>0</v>
      </c>
      <c r="ED272" s="53">
        <f>IF($G272="Labor Hours",DP272*$K272*(1+$M272)*$ET272,DP272)</f>
        <v>0</v>
      </c>
      <c r="EE272" s="53">
        <f>IF($G272="Labor Hours",DQ272*$K272*(1+$M272)*$ET272,DQ272)</f>
        <v>0</v>
      </c>
      <c r="EF272" s="53">
        <f>IF($G272="Labor Hours",DR272*$K272*(1+$M272)*$ET272,DR272)</f>
        <v>0</v>
      </c>
      <c r="EG272" s="53">
        <f>IF($G272="Labor Hours",DS272*$K272*(1+$M272)*$ET272,DS272)</f>
        <v>0</v>
      </c>
      <c r="EH272" s="53">
        <f>IF($G272="Labor Hours",DT272*$K272*(1+$M272)*$ET272,DT272)</f>
        <v>0</v>
      </c>
      <c r="EI272" s="53">
        <f>IF($G272="Labor Hours",DU272*$K272*(1+$M272)*$ET272,DU272)</f>
        <v>0</v>
      </c>
      <c r="EJ272" s="10">
        <f t="shared" si="322"/>
        <v>0</v>
      </c>
      <c r="EK272" s="54">
        <f t="shared" si="323"/>
        <v>0</v>
      </c>
      <c r="EL272" s="10">
        <f t="shared" si="324"/>
        <v>0</v>
      </c>
      <c r="EM272" s="53" cm="1">
        <f t="array" aca="1" ref="EM272" ca="1">EJ272*CELL("contents",$Q272)</f>
        <v>0</v>
      </c>
      <c r="EN272" s="53" cm="1">
        <f t="array" aca="1" ref="EN272" ca="1">EK272*CELL("contents",$Q272)</f>
        <v>0</v>
      </c>
      <c r="EO272" s="11">
        <f t="shared" si="325"/>
        <v>3146.2200000000003</v>
      </c>
      <c r="EP272" s="2">
        <v>1</v>
      </c>
      <c r="EQ272" s="2">
        <f t="shared" ref="EQ272:ET272" si="393">EP272*1.0215</f>
        <v>1.0215000000000001</v>
      </c>
      <c r="ER272" s="2">
        <f t="shared" si="393"/>
        <v>1.0434622500000001</v>
      </c>
      <c r="ES272" s="2">
        <f t="shared" si="393"/>
        <v>1.0658966883750003</v>
      </c>
      <c r="ET272" s="2">
        <f t="shared" si="393"/>
        <v>1.0888134671750629</v>
      </c>
      <c r="EU272" s="53">
        <f>IF($G272="Labor Hours",$K272*$AG272*EQ272,0)</f>
        <v>3146.2200000000003</v>
      </c>
      <c r="EV272" s="53">
        <f t="shared" si="327"/>
        <v>0</v>
      </c>
      <c r="EW272" s="69">
        <f>IF($G272="Labor Hours",$K272*$CQ272*ES272,0)</f>
        <v>0</v>
      </c>
      <c r="EX272" s="69">
        <f>IF($G272="Labor Hours",$K272*$DV272*ET272,0)</f>
        <v>0</v>
      </c>
      <c r="EY272" s="9">
        <f t="shared" si="329"/>
        <v>0</v>
      </c>
      <c r="EZ272" s="9">
        <f t="shared" ref="EZ272:EZ335" si="394">EV272*$M272</f>
        <v>0</v>
      </c>
      <c r="FA272" s="9">
        <f t="shared" ref="FA272:FA335" si="395">EW272*$M272</f>
        <v>0</v>
      </c>
      <c r="FB272" s="9">
        <f t="shared" ref="FB272:FB335" si="396">EX272*$M272</f>
        <v>0</v>
      </c>
      <c r="FC272" t="s">
        <v>1541</v>
      </c>
    </row>
    <row r="273" spans="1:159" ht="25.5" x14ac:dyDescent="0.25">
      <c r="A273" s="2">
        <v>1.2</v>
      </c>
      <c r="B273" s="3" t="s">
        <v>711</v>
      </c>
      <c r="C273" s="4" t="s">
        <v>157</v>
      </c>
      <c r="D273" s="2" t="s">
        <v>712</v>
      </c>
      <c r="E273" s="21" t="s">
        <v>713</v>
      </c>
      <c r="F273" s="2"/>
      <c r="G273" s="4" t="s">
        <v>347</v>
      </c>
      <c r="H273" s="6" t="s">
        <v>347</v>
      </c>
      <c r="I273" s="4"/>
      <c r="J273" s="4" t="s">
        <v>154</v>
      </c>
      <c r="K273" s="75"/>
      <c r="L273" s="80">
        <v>1</v>
      </c>
      <c r="M273" s="56">
        <v>0</v>
      </c>
      <c r="N273" s="86">
        <v>0.53</v>
      </c>
      <c r="O273" s="6" t="s">
        <v>155</v>
      </c>
      <c r="P273" s="2" t="s">
        <v>352</v>
      </c>
      <c r="Q273" s="216">
        <f>VLOOKUP(P273,Contingencies!$A$2:$D$7,4,FALSE)</f>
        <v>0.2</v>
      </c>
      <c r="R273" s="53">
        <f t="shared" si="377"/>
        <v>800</v>
      </c>
      <c r="S273" s="67">
        <f t="shared" si="379"/>
        <v>0</v>
      </c>
      <c r="T273" s="4"/>
      <c r="U273" s="37">
        <v>4000</v>
      </c>
      <c r="V273" s="2"/>
      <c r="W273" s="42"/>
      <c r="X273" s="2"/>
      <c r="Y273" s="38"/>
      <c r="Z273" s="38"/>
      <c r="AA273" s="38"/>
      <c r="AB273" s="38"/>
      <c r="AC273" s="38"/>
      <c r="AD273" s="2"/>
      <c r="AE273" s="2"/>
      <c r="AF273" s="2"/>
      <c r="AG273" s="2">
        <f>IF(G273="Labor Hours",SUM(U273:AF273),0)</f>
        <v>0</v>
      </c>
      <c r="AH273" s="51">
        <f t="shared" ref="AH273:AH336" si="397">(AG273/1800)*12</f>
        <v>0</v>
      </c>
      <c r="AI273" s="53">
        <f>IF($G273="Labor Hours",U273*$K273*(1+$M273)*$EQ273,U273)</f>
        <v>4000</v>
      </c>
      <c r="AJ273" s="53">
        <f>IF($G273="Labor Hours",V273*$K273*(1+$M273)*$EQ273,V273)</f>
        <v>0</v>
      </c>
      <c r="AK273" s="53">
        <f>IF($G273="Labor Hours",W273*$K273*(1+$M273)*$EQ273,W273)</f>
        <v>0</v>
      </c>
      <c r="AL273" s="53">
        <f>IF($G273="Labor Hours",X273*$K273*(1+$M273)*$EQ273,X273)</f>
        <v>0</v>
      </c>
      <c r="AM273" s="53">
        <f>IF($G273="Labor Hours",Y273*$K273*(1+$M273)*$EQ273,Y273)</f>
        <v>0</v>
      </c>
      <c r="AN273" s="53">
        <f>IF($G273="Labor Hours",Z273*$K273*(1+$M273)*$EQ273,Z273)</f>
        <v>0</v>
      </c>
      <c r="AO273" s="53">
        <f>IF($G273="Labor Hours",AA273*$K273*(1+$M273)*$EQ273,AA273)</f>
        <v>0</v>
      </c>
      <c r="AP273" s="53">
        <f>IF($G273="Labor Hours",AB273*$K273*(1+$M273)*$EQ273,AB273)</f>
        <v>0</v>
      </c>
      <c r="AQ273" s="53">
        <f>IF($G273="Labor Hours",AC273*$K273*(1+$M273)*$EQ273,AC273)</f>
        <v>0</v>
      </c>
      <c r="AR273" s="53">
        <f>IF($G273="Labor Hours",AD273*$K273*(1+$M273)*$EQ273,AD273)</f>
        <v>0</v>
      </c>
      <c r="AS273" s="53">
        <f>IF($G273="Labor Hours",AE273*$K273*(1+$M273)*$EQ273,AE273)</f>
        <v>0</v>
      </c>
      <c r="AT273" s="53">
        <f>IF($G273="Labor Hours",AF273*$K273*(1+$M273)*$EQ273,AF273)</f>
        <v>0</v>
      </c>
      <c r="AU273" s="10">
        <f t="shared" ref="AU273:AU336" si="398">SUM(AI273:AT273)</f>
        <v>4000</v>
      </c>
      <c r="AV273" s="54">
        <f>IF(G273="CapEx",0,AU273*N273)</f>
        <v>0</v>
      </c>
      <c r="AW273" s="10">
        <f t="shared" ref="AW273:AW336" si="399">AU273+AV273</f>
        <v>4000</v>
      </c>
      <c r="AX273" s="53" cm="1">
        <f t="array" aca="1" ref="AX273" ca="1">AU273*CELL("contents",$Q273)</f>
        <v>800</v>
      </c>
      <c r="AY273" s="53" cm="1">
        <f t="array" aca="1" ref="AY273" ca="1">AV273*CELL("contents",$Q273)</f>
        <v>0</v>
      </c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>
        <f t="shared" ref="BL273:BL336" si="400">IF($G273="Labor Hours",SUM(AZ273:BK273),0)</f>
        <v>0</v>
      </c>
      <c r="BM273" s="51">
        <f t="shared" ref="BM273:BM336" si="401">(BL273/1800)*12</f>
        <v>0</v>
      </c>
      <c r="BN273" s="53">
        <f>IF($G273="Labor Hours",AZ273*$K273*(1+$M273)*$ER273,AZ273)</f>
        <v>0</v>
      </c>
      <c r="BO273" s="53">
        <f>IF($G273="Labor Hours",BA273*$K273*(1+$M273)*$ER273,BA273)</f>
        <v>0</v>
      </c>
      <c r="BP273" s="53">
        <f>IF($G273="Labor Hours",BB273*$K273*(1+$M273)*$ER273,BB273)</f>
        <v>0</v>
      </c>
      <c r="BQ273" s="53">
        <f>IF($G273="Labor Hours",BC273*$K273*(1+$M273)*$ER273,BC273)</f>
        <v>0</v>
      </c>
      <c r="BR273" s="53">
        <f>IF($G273="Labor Hours",BD273*$K273*(1+$M273)*$ER273,BD273)</f>
        <v>0</v>
      </c>
      <c r="BS273" s="53">
        <f>IF($G273="Labor Hours",BE273*$K273*(1+$M273)*$ER273,BE273)</f>
        <v>0</v>
      </c>
      <c r="BT273" s="53">
        <f>IF($G273="Labor Hours",BF273*$K273*(1+$M273)*$ER273,BF273)</f>
        <v>0</v>
      </c>
      <c r="BU273" s="53">
        <f>IF($G273="Labor Hours",BG273*$K273*(1+$M273)*$ER273,BG273)</f>
        <v>0</v>
      </c>
      <c r="BV273" s="53">
        <f>IF($G273="Labor Hours",BH273*$K273*(1+$M273)*$ER273,BH273)</f>
        <v>0</v>
      </c>
      <c r="BW273" s="53">
        <f>IF($G273="Labor Hours",BI273*$K273*(1+$M273)*$ER273,BI273)</f>
        <v>0</v>
      </c>
      <c r="BX273" s="53">
        <f>IF($G273="Labor Hours",BJ273*$K273*(1+$M273)*$ER273,BJ273)</f>
        <v>0</v>
      </c>
      <c r="BY273" s="53">
        <f>IF($G273="Labor Hours",BK273*$K273*(1+$M273)*$ER273,BK273)</f>
        <v>0</v>
      </c>
      <c r="BZ273" s="10">
        <f t="shared" ref="BZ273:BZ336" si="402">SUM(BN273:BY273)</f>
        <v>0</v>
      </c>
      <c r="CA273" s="54">
        <f t="shared" ref="CA273:CA336" si="403">IF($G273="CapEx",0,BZ273*$N273)</f>
        <v>0</v>
      </c>
      <c r="CB273" s="10">
        <f t="shared" ref="CB273:CB336" si="404">BZ273+CA273</f>
        <v>0</v>
      </c>
      <c r="CC273" s="53" cm="1">
        <f t="array" aca="1" ref="CC273" ca="1">BZ273*CELL("contents",$Q273)</f>
        <v>0</v>
      </c>
      <c r="CD273" s="53" cm="1">
        <f t="array" aca="1" ref="CD273" ca="1">CA273*CELL("contents",$Q273)</f>
        <v>0</v>
      </c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>
        <f t="shared" ref="CQ273:CQ336" si="405">IF($G273="Labor Hours",SUM(CE273:CP273),0)</f>
        <v>0</v>
      </c>
      <c r="CR273" s="51">
        <f t="shared" ref="CR273:CR336" si="406">(CQ273/1800)*12</f>
        <v>0</v>
      </c>
      <c r="CS273" s="53">
        <f>IF($G273="Labor Hours",CE273*$K273*(1+$M273)*$ES273,CE273)</f>
        <v>0</v>
      </c>
      <c r="CT273" s="53">
        <f>IF($G273="Labor Hours",CF273*$K273*(1+$M273)*$ES273,CF273)</f>
        <v>0</v>
      </c>
      <c r="CU273" s="53">
        <f>IF($G273="Labor Hours",CG273*$K273*(1+$M273)*$ES273,CG273)</f>
        <v>0</v>
      </c>
      <c r="CV273" s="53">
        <f>IF($G273="Labor Hours",CH273*$K273*(1+$M273)*$ES273,CH273)</f>
        <v>0</v>
      </c>
      <c r="CW273" s="53">
        <f>IF($G273="Labor Hours",CI273*$K273*(1+$M273)*$ES273,CI273)</f>
        <v>0</v>
      </c>
      <c r="CX273" s="53">
        <f>IF($G273="Labor Hours",CJ273*$K273*(1+$M273)*$ES273,CJ273)</f>
        <v>0</v>
      </c>
      <c r="CY273" s="53">
        <f>IF($G273="Labor Hours",CK273*$K273*(1+$M273)*$ES273,CK273)</f>
        <v>0</v>
      </c>
      <c r="CZ273" s="53">
        <f>IF($G273="Labor Hours",CL273*$K273*(1+$M273)*$ES273,CL273)</f>
        <v>0</v>
      </c>
      <c r="DA273" s="53">
        <f>IF($G273="Labor Hours",CM273*$K273*(1+$M273)*$ES273,CM273)</f>
        <v>0</v>
      </c>
      <c r="DB273" s="53">
        <f>IF($G273="Labor Hours",CN273*$K273*(1+$M273)*$ES273,CN273)</f>
        <v>0</v>
      </c>
      <c r="DC273" s="53">
        <f>IF($G273="Labor Hours",CO273*$K273*(1+$M273)*$ES273,CO273)</f>
        <v>0</v>
      </c>
      <c r="DD273" s="53">
        <f>IF($G273="Labor Hours",CP273*$K273*(1+$M273)*$ES273,CP273)</f>
        <v>0</v>
      </c>
      <c r="DE273" s="10">
        <f t="shared" ref="DE273:DE336" si="407">SUM(CS273:DD273)</f>
        <v>0</v>
      </c>
      <c r="DF273" s="54">
        <f t="shared" ref="DF273:DF336" si="408">IF($G273="CapEx",0,DE273*$N273)</f>
        <v>0</v>
      </c>
      <c r="DG273" s="10">
        <f t="shared" ref="DG273:DG336" si="409">SUM(DE273:DF273)</f>
        <v>0</v>
      </c>
      <c r="DH273" s="53" cm="1">
        <f t="array" aca="1" ref="DH273" ca="1">DE273*CELL("contents",$Q273)</f>
        <v>0</v>
      </c>
      <c r="DI273" s="53" cm="1">
        <f t="array" aca="1" ref="DI273" ca="1">DF273*CELL("contents",$Q273)</f>
        <v>0</v>
      </c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>
        <f t="shared" ref="DV273:DV336" si="410">IF($G273="Labor Hours",SUM(DJ273:DU273),0)</f>
        <v>0</v>
      </c>
      <c r="DW273" s="51">
        <f t="shared" ref="DW273:DW336" si="411">(DV273/1800)*12</f>
        <v>0</v>
      </c>
      <c r="DX273" s="53">
        <f>IF($G273="Labor Hours",DJ273*$K273*(1+$M273)*$ET273,DJ273)</f>
        <v>0</v>
      </c>
      <c r="DY273" s="53">
        <f>IF($G273="Labor Hours",DK273*$K273*(1+$M273)*$ET273,DK273)</f>
        <v>0</v>
      </c>
      <c r="DZ273" s="53">
        <f>IF($G273="Labor Hours",DL273*$K273*(1+$M273)*$ET273,DL273)</f>
        <v>0</v>
      </c>
      <c r="EA273" s="53">
        <f>IF($G273="Labor Hours",DM273*$K273*(1+$M273)*$ET273,DM273)</f>
        <v>0</v>
      </c>
      <c r="EB273" s="53">
        <f>IF($G273="Labor Hours",DN273*$K273*(1+$M273)*$ET273,DN273)</f>
        <v>0</v>
      </c>
      <c r="EC273" s="53">
        <f>IF($G273="Labor Hours",DO273*$K273*(1+$M273)*$ET273,DO273)</f>
        <v>0</v>
      </c>
      <c r="ED273" s="53">
        <f>IF($G273="Labor Hours",DP273*$K273*(1+$M273)*$ET273,DP273)</f>
        <v>0</v>
      </c>
      <c r="EE273" s="53">
        <f>IF($G273="Labor Hours",DQ273*$K273*(1+$M273)*$ET273,DQ273)</f>
        <v>0</v>
      </c>
      <c r="EF273" s="53">
        <f>IF($G273="Labor Hours",DR273*$K273*(1+$M273)*$ET273,DR273)</f>
        <v>0</v>
      </c>
      <c r="EG273" s="53">
        <f>IF($G273="Labor Hours",DS273*$K273*(1+$M273)*$ET273,DS273)</f>
        <v>0</v>
      </c>
      <c r="EH273" s="53">
        <f>IF($G273="Labor Hours",DT273*$K273*(1+$M273)*$ET273,DT273)</f>
        <v>0</v>
      </c>
      <c r="EI273" s="53">
        <f>IF($G273="Labor Hours",DU273*$K273*(1+$M273)*$ET273,DU273)</f>
        <v>0</v>
      </c>
      <c r="EJ273" s="10">
        <f t="shared" ref="EJ273:EJ336" si="412">SUM(DX273:EI273)</f>
        <v>0</v>
      </c>
      <c r="EK273" s="54">
        <f t="shared" ref="EK273:EK336" si="413">IF($G273="CapEx",0,EJ273*$N273)</f>
        <v>0</v>
      </c>
      <c r="EL273" s="10">
        <f t="shared" ref="EL273:EL336" si="414">SUM(EJ273:EK273)</f>
        <v>0</v>
      </c>
      <c r="EM273" s="53" cm="1">
        <f t="array" aca="1" ref="EM273" ca="1">EJ273*CELL("contents",$Q273)</f>
        <v>0</v>
      </c>
      <c r="EN273" s="53" cm="1">
        <f t="array" aca="1" ref="EN273" ca="1">EK273*CELL("contents",$Q273)</f>
        <v>0</v>
      </c>
      <c r="EO273" s="11">
        <f t="shared" ref="EO273:EO336" si="415">AW273+CB273+DG273+EL273</f>
        <v>4000</v>
      </c>
      <c r="EP273" s="2">
        <v>1</v>
      </c>
      <c r="EQ273" s="2">
        <f t="shared" ref="EQ273:ET273" si="416">EP273*1.0215</f>
        <v>1.0215000000000001</v>
      </c>
      <c r="ER273" s="2">
        <f t="shared" si="416"/>
        <v>1.0434622500000001</v>
      </c>
      <c r="ES273" s="2">
        <f t="shared" si="416"/>
        <v>1.0658966883750003</v>
      </c>
      <c r="ET273" s="2">
        <f t="shared" si="416"/>
        <v>1.0888134671750629</v>
      </c>
      <c r="EU273" s="53">
        <f>IF($G273="Labor Hours",$K273*$AG273*EQ273,0)</f>
        <v>0</v>
      </c>
      <c r="EV273" s="53">
        <f t="shared" ref="EV273:EV336" si="417">IF($G273="Labor Hours",$K273*BL273*ER273,0)</f>
        <v>0</v>
      </c>
      <c r="EW273" s="69">
        <f>IF($G273="Labor Hours",$K273*$CQ273*ES273,0)</f>
        <v>0</v>
      </c>
      <c r="EX273" s="69">
        <f>IF($G273="Labor Hours",$K273*$DV273*ET273,0)</f>
        <v>0</v>
      </c>
      <c r="EY273" s="9">
        <f t="shared" si="329"/>
        <v>0</v>
      </c>
      <c r="EZ273" s="9">
        <f t="shared" si="394"/>
        <v>0</v>
      </c>
      <c r="FA273" s="9">
        <f t="shared" si="395"/>
        <v>0</v>
      </c>
      <c r="FB273" s="9">
        <f t="shared" si="396"/>
        <v>0</v>
      </c>
      <c r="FC273" t="s">
        <v>1541</v>
      </c>
    </row>
    <row r="274" spans="1:159" ht="25.5" x14ac:dyDescent="0.25">
      <c r="A274" s="2">
        <v>1.2</v>
      </c>
      <c r="B274" s="3" t="s">
        <v>714</v>
      </c>
      <c r="C274" s="4" t="s">
        <v>157</v>
      </c>
      <c r="D274" s="2" t="s">
        <v>715</v>
      </c>
      <c r="E274" s="21" t="s">
        <v>716</v>
      </c>
      <c r="F274" s="2"/>
      <c r="G274" s="4" t="s">
        <v>151</v>
      </c>
      <c r="H274" s="6" t="s">
        <v>163</v>
      </c>
      <c r="I274" s="4" t="s">
        <v>167</v>
      </c>
      <c r="J274" s="7" t="s">
        <v>154</v>
      </c>
      <c r="K274" s="75">
        <v>115</v>
      </c>
      <c r="L274" s="81">
        <v>115</v>
      </c>
      <c r="M274" s="56">
        <v>0</v>
      </c>
      <c r="N274" s="86">
        <v>0</v>
      </c>
      <c r="O274" s="6" t="s">
        <v>155</v>
      </c>
      <c r="P274" s="2" t="s">
        <v>352</v>
      </c>
      <c r="Q274" s="216">
        <f>VLOOKUP(P274,Contingencies!$A$2:$D$7,4,FALSE)</f>
        <v>0.2</v>
      </c>
      <c r="R274" s="53">
        <f t="shared" si="377"/>
        <v>4698.9000000000005</v>
      </c>
      <c r="S274" s="67">
        <f t="shared" si="379"/>
        <v>0</v>
      </c>
      <c r="T274" s="4"/>
      <c r="U274" s="4"/>
      <c r="V274" s="37">
        <v>200</v>
      </c>
      <c r="W274" s="42"/>
      <c r="X274" s="2"/>
      <c r="Y274" s="38"/>
      <c r="Z274" s="38"/>
      <c r="AA274" s="38"/>
      <c r="AB274" s="38"/>
      <c r="AC274" s="38"/>
      <c r="AD274" s="2"/>
      <c r="AE274" s="2"/>
      <c r="AF274" s="2"/>
      <c r="AG274" s="2">
        <f>IF(G274="Labor Hours",SUM(U274:AF274),0)</f>
        <v>200</v>
      </c>
      <c r="AH274" s="51">
        <f t="shared" si="397"/>
        <v>1.3333333333333333</v>
      </c>
      <c r="AI274" s="53">
        <f>IF($G274="Labor Hours",U274*$K274*(1+$M274)*$EQ274,U274)</f>
        <v>0</v>
      </c>
      <c r="AJ274" s="53">
        <f>IF($G274="Labor Hours",V274*$K274*(1+$M274)*$EQ274,V274)</f>
        <v>23494.5</v>
      </c>
      <c r="AK274" s="53">
        <f>IF($G274="Labor Hours",W274*$K274*(1+$M274)*$EQ274,W274)</f>
        <v>0</v>
      </c>
      <c r="AL274" s="53">
        <f>IF($G274="Labor Hours",X274*$K274*(1+$M274)*$EQ274,X274)</f>
        <v>0</v>
      </c>
      <c r="AM274" s="53">
        <f>IF($G274="Labor Hours",Y274*$K274*(1+$M274)*$EQ274,Y274)</f>
        <v>0</v>
      </c>
      <c r="AN274" s="53">
        <f>IF($G274="Labor Hours",Z274*$K274*(1+$M274)*$EQ274,Z274)</f>
        <v>0</v>
      </c>
      <c r="AO274" s="53">
        <f>IF($G274="Labor Hours",AA274*$K274*(1+$M274)*$EQ274,AA274)</f>
        <v>0</v>
      </c>
      <c r="AP274" s="53">
        <f>IF($G274="Labor Hours",AB274*$K274*(1+$M274)*$EQ274,AB274)</f>
        <v>0</v>
      </c>
      <c r="AQ274" s="53">
        <f>IF($G274="Labor Hours",AC274*$K274*(1+$M274)*$EQ274,AC274)</f>
        <v>0</v>
      </c>
      <c r="AR274" s="53">
        <f>IF($G274="Labor Hours",AD274*$K274*(1+$M274)*$EQ274,AD274)</f>
        <v>0</v>
      </c>
      <c r="AS274" s="53">
        <f>IF($G274="Labor Hours",AE274*$K274*(1+$M274)*$EQ274,AE274)</f>
        <v>0</v>
      </c>
      <c r="AT274" s="53">
        <f>IF($G274="Labor Hours",AF274*$K274*(1+$M274)*$EQ274,AF274)</f>
        <v>0</v>
      </c>
      <c r="AU274" s="10">
        <f t="shared" si="398"/>
        <v>23494.5</v>
      </c>
      <c r="AV274" s="54">
        <f>IF(G274="CapEx",0,AU274*N274)</f>
        <v>0</v>
      </c>
      <c r="AW274" s="10">
        <f t="shared" si="399"/>
        <v>23494.5</v>
      </c>
      <c r="AX274" s="53" cm="1">
        <f t="array" aca="1" ref="AX274" ca="1">AU274*CELL("contents",$Q274)</f>
        <v>4698.9000000000005</v>
      </c>
      <c r="AY274" s="53" cm="1">
        <f t="array" aca="1" ref="AY274" ca="1">AV274*CELL("contents",$Q274)</f>
        <v>0</v>
      </c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>
        <f t="shared" si="400"/>
        <v>0</v>
      </c>
      <c r="BM274" s="51">
        <f t="shared" si="401"/>
        <v>0</v>
      </c>
      <c r="BN274" s="53">
        <f>IF($G274="Labor Hours",AZ274*$K274*(1+$M274)*$ER274,AZ274)</f>
        <v>0</v>
      </c>
      <c r="BO274" s="53">
        <f>IF($G274="Labor Hours",BA274*$K274*(1+$M274)*$ER274,BA274)</f>
        <v>0</v>
      </c>
      <c r="BP274" s="53">
        <f>IF($G274="Labor Hours",BB274*$K274*(1+$M274)*$ER274,BB274)</f>
        <v>0</v>
      </c>
      <c r="BQ274" s="53">
        <f>IF($G274="Labor Hours",BC274*$K274*(1+$M274)*$ER274,BC274)</f>
        <v>0</v>
      </c>
      <c r="BR274" s="53">
        <f>IF($G274="Labor Hours",BD274*$K274*(1+$M274)*$ER274,BD274)</f>
        <v>0</v>
      </c>
      <c r="BS274" s="53">
        <f>IF($G274="Labor Hours",BE274*$K274*(1+$M274)*$ER274,BE274)</f>
        <v>0</v>
      </c>
      <c r="BT274" s="53">
        <f>IF($G274="Labor Hours",BF274*$K274*(1+$M274)*$ER274,BF274)</f>
        <v>0</v>
      </c>
      <c r="BU274" s="53">
        <f>IF($G274="Labor Hours",BG274*$K274*(1+$M274)*$ER274,BG274)</f>
        <v>0</v>
      </c>
      <c r="BV274" s="53">
        <f>IF($G274="Labor Hours",BH274*$K274*(1+$M274)*$ER274,BH274)</f>
        <v>0</v>
      </c>
      <c r="BW274" s="53">
        <f>IF($G274="Labor Hours",BI274*$K274*(1+$M274)*$ER274,BI274)</f>
        <v>0</v>
      </c>
      <c r="BX274" s="53">
        <f>IF($G274="Labor Hours",BJ274*$K274*(1+$M274)*$ER274,BJ274)</f>
        <v>0</v>
      </c>
      <c r="BY274" s="53">
        <f>IF($G274="Labor Hours",BK274*$K274*(1+$M274)*$ER274,BK274)</f>
        <v>0</v>
      </c>
      <c r="BZ274" s="10">
        <f t="shared" si="402"/>
        <v>0</v>
      </c>
      <c r="CA274" s="54">
        <f t="shared" si="403"/>
        <v>0</v>
      </c>
      <c r="CB274" s="10">
        <f t="shared" si="404"/>
        <v>0</v>
      </c>
      <c r="CC274" s="53" cm="1">
        <f t="array" aca="1" ref="CC274" ca="1">BZ274*CELL("contents",$Q274)</f>
        <v>0</v>
      </c>
      <c r="CD274" s="53" cm="1">
        <f t="array" aca="1" ref="CD274" ca="1">CA274*CELL("contents",$Q274)</f>
        <v>0</v>
      </c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>
        <f t="shared" si="405"/>
        <v>0</v>
      </c>
      <c r="CR274" s="51">
        <f t="shared" si="406"/>
        <v>0</v>
      </c>
      <c r="CS274" s="53">
        <f>IF($G274="Labor Hours",CE274*$K274*(1+$M274)*$ES274,CE274)</f>
        <v>0</v>
      </c>
      <c r="CT274" s="53">
        <f>IF($G274="Labor Hours",CF274*$K274*(1+$M274)*$ES274,CF274)</f>
        <v>0</v>
      </c>
      <c r="CU274" s="53">
        <f>IF($G274="Labor Hours",CG274*$K274*(1+$M274)*$ES274,CG274)</f>
        <v>0</v>
      </c>
      <c r="CV274" s="53">
        <f>IF($G274="Labor Hours",CH274*$K274*(1+$M274)*$ES274,CH274)</f>
        <v>0</v>
      </c>
      <c r="CW274" s="53">
        <f>IF($G274="Labor Hours",CI274*$K274*(1+$M274)*$ES274,CI274)</f>
        <v>0</v>
      </c>
      <c r="CX274" s="53">
        <f>IF($G274="Labor Hours",CJ274*$K274*(1+$M274)*$ES274,CJ274)</f>
        <v>0</v>
      </c>
      <c r="CY274" s="53">
        <f>IF($G274="Labor Hours",CK274*$K274*(1+$M274)*$ES274,CK274)</f>
        <v>0</v>
      </c>
      <c r="CZ274" s="53">
        <f>IF($G274="Labor Hours",CL274*$K274*(1+$M274)*$ES274,CL274)</f>
        <v>0</v>
      </c>
      <c r="DA274" s="53">
        <f>IF($G274="Labor Hours",CM274*$K274*(1+$M274)*$ES274,CM274)</f>
        <v>0</v>
      </c>
      <c r="DB274" s="53">
        <f>IF($G274="Labor Hours",CN274*$K274*(1+$M274)*$ES274,CN274)</f>
        <v>0</v>
      </c>
      <c r="DC274" s="53">
        <f>IF($G274="Labor Hours",CO274*$K274*(1+$M274)*$ES274,CO274)</f>
        <v>0</v>
      </c>
      <c r="DD274" s="53">
        <f>IF($G274="Labor Hours",CP274*$K274*(1+$M274)*$ES274,CP274)</f>
        <v>0</v>
      </c>
      <c r="DE274" s="10">
        <f t="shared" si="407"/>
        <v>0</v>
      </c>
      <c r="DF274" s="54">
        <f t="shared" si="408"/>
        <v>0</v>
      </c>
      <c r="DG274" s="10">
        <f t="shared" si="409"/>
        <v>0</v>
      </c>
      <c r="DH274" s="53" cm="1">
        <f t="array" aca="1" ref="DH274" ca="1">DE274*CELL("contents",$Q274)</f>
        <v>0</v>
      </c>
      <c r="DI274" s="53" cm="1">
        <f t="array" aca="1" ref="DI274" ca="1">DF274*CELL("contents",$Q274)</f>
        <v>0</v>
      </c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>
        <f t="shared" si="410"/>
        <v>0</v>
      </c>
      <c r="DW274" s="51">
        <f t="shared" si="411"/>
        <v>0</v>
      </c>
      <c r="DX274" s="53">
        <f>IF($G274="Labor Hours",DJ274*$K274*(1+$M274)*$ET274,DJ274)</f>
        <v>0</v>
      </c>
      <c r="DY274" s="53">
        <f>IF($G274="Labor Hours",DK274*$K274*(1+$M274)*$ET274,DK274)</f>
        <v>0</v>
      </c>
      <c r="DZ274" s="53">
        <f>IF($G274="Labor Hours",DL274*$K274*(1+$M274)*$ET274,DL274)</f>
        <v>0</v>
      </c>
      <c r="EA274" s="53">
        <f>IF($G274="Labor Hours",DM274*$K274*(1+$M274)*$ET274,DM274)</f>
        <v>0</v>
      </c>
      <c r="EB274" s="53">
        <f>IF($G274="Labor Hours",DN274*$K274*(1+$M274)*$ET274,DN274)</f>
        <v>0</v>
      </c>
      <c r="EC274" s="53">
        <f>IF($G274="Labor Hours",DO274*$K274*(1+$M274)*$ET274,DO274)</f>
        <v>0</v>
      </c>
      <c r="ED274" s="53">
        <f>IF($G274="Labor Hours",DP274*$K274*(1+$M274)*$ET274,DP274)</f>
        <v>0</v>
      </c>
      <c r="EE274" s="53">
        <f>IF($G274="Labor Hours",DQ274*$K274*(1+$M274)*$ET274,DQ274)</f>
        <v>0</v>
      </c>
      <c r="EF274" s="53">
        <f>IF($G274="Labor Hours",DR274*$K274*(1+$M274)*$ET274,DR274)</f>
        <v>0</v>
      </c>
      <c r="EG274" s="53">
        <f>IF($G274="Labor Hours",DS274*$K274*(1+$M274)*$ET274,DS274)</f>
        <v>0</v>
      </c>
      <c r="EH274" s="53">
        <f>IF($G274="Labor Hours",DT274*$K274*(1+$M274)*$ET274,DT274)</f>
        <v>0</v>
      </c>
      <c r="EI274" s="53">
        <f>IF($G274="Labor Hours",DU274*$K274*(1+$M274)*$ET274,DU274)</f>
        <v>0</v>
      </c>
      <c r="EJ274" s="10">
        <f t="shared" si="412"/>
        <v>0</v>
      </c>
      <c r="EK274" s="54">
        <f t="shared" si="413"/>
        <v>0</v>
      </c>
      <c r="EL274" s="10">
        <f t="shared" si="414"/>
        <v>0</v>
      </c>
      <c r="EM274" s="53" cm="1">
        <f t="array" aca="1" ref="EM274" ca="1">EJ274*CELL("contents",$Q274)</f>
        <v>0</v>
      </c>
      <c r="EN274" s="53" cm="1">
        <f t="array" aca="1" ref="EN274" ca="1">EK274*CELL("contents",$Q274)</f>
        <v>0</v>
      </c>
      <c r="EO274" s="11">
        <f t="shared" si="415"/>
        <v>23494.5</v>
      </c>
      <c r="EP274" s="2">
        <v>1</v>
      </c>
      <c r="EQ274" s="2">
        <f t="shared" ref="EQ274:ET274" si="418">EP274*1.0215</f>
        <v>1.0215000000000001</v>
      </c>
      <c r="ER274" s="2">
        <f t="shared" si="418"/>
        <v>1.0434622500000001</v>
      </c>
      <c r="ES274" s="2">
        <f t="shared" si="418"/>
        <v>1.0658966883750003</v>
      </c>
      <c r="ET274" s="2">
        <f t="shared" si="418"/>
        <v>1.0888134671750629</v>
      </c>
      <c r="EU274" s="53">
        <f>IF($G274="Labor Hours",$K274*$AG274*EQ274,0)</f>
        <v>23494.5</v>
      </c>
      <c r="EV274" s="53">
        <f t="shared" si="417"/>
        <v>0</v>
      </c>
      <c r="EW274" s="69">
        <f>IF($G274="Labor Hours",$K274*$CQ274*ES274,0)</f>
        <v>0</v>
      </c>
      <c r="EX274" s="69">
        <f>IF($G274="Labor Hours",$K274*$DV274*ET274,0)</f>
        <v>0</v>
      </c>
      <c r="EY274" s="9">
        <f t="shared" ref="EY274:EY337" si="419">EU274*$M274</f>
        <v>0</v>
      </c>
      <c r="EZ274" s="9">
        <f t="shared" si="394"/>
        <v>0</v>
      </c>
      <c r="FA274" s="9">
        <f t="shared" si="395"/>
        <v>0</v>
      </c>
      <c r="FB274" s="9">
        <f t="shared" si="396"/>
        <v>0</v>
      </c>
      <c r="FC274" t="s">
        <v>1541</v>
      </c>
    </row>
    <row r="275" spans="1:159" ht="25.5" x14ac:dyDescent="0.25">
      <c r="A275" s="2">
        <v>1.2</v>
      </c>
      <c r="B275" s="3" t="s">
        <v>714</v>
      </c>
      <c r="C275" s="4" t="s">
        <v>157</v>
      </c>
      <c r="D275" s="2" t="s">
        <v>715</v>
      </c>
      <c r="E275" s="21" t="s">
        <v>716</v>
      </c>
      <c r="F275" s="2"/>
      <c r="G275" s="4" t="s">
        <v>151</v>
      </c>
      <c r="H275" s="6" t="s">
        <v>163</v>
      </c>
      <c r="I275" s="4" t="s">
        <v>269</v>
      </c>
      <c r="J275" s="7" t="s">
        <v>154</v>
      </c>
      <c r="K275" s="75">
        <v>77</v>
      </c>
      <c r="L275" s="81">
        <v>77</v>
      </c>
      <c r="M275" s="56">
        <v>0</v>
      </c>
      <c r="N275" s="86">
        <v>0</v>
      </c>
      <c r="O275" s="6" t="s">
        <v>155</v>
      </c>
      <c r="P275" s="2" t="s">
        <v>352</v>
      </c>
      <c r="Q275" s="216">
        <f>VLOOKUP(P275,Contingencies!$A$2:$D$7,4,FALSE)</f>
        <v>0.2</v>
      </c>
      <c r="R275" s="53">
        <f t="shared" si="377"/>
        <v>1258.4880000000003</v>
      </c>
      <c r="S275" s="67">
        <f t="shared" si="379"/>
        <v>0</v>
      </c>
      <c r="T275" s="4"/>
      <c r="U275" s="4"/>
      <c r="V275" s="37">
        <v>80</v>
      </c>
      <c r="W275" s="42"/>
      <c r="X275" s="2"/>
      <c r="Y275" s="38"/>
      <c r="Z275" s="38"/>
      <c r="AA275" s="38"/>
      <c r="AB275" s="38"/>
      <c r="AC275" s="38"/>
      <c r="AD275" s="2"/>
      <c r="AE275" s="2"/>
      <c r="AF275" s="2"/>
      <c r="AG275" s="2">
        <f>IF(G275="Labor Hours",SUM(U275:AF275),0)</f>
        <v>80</v>
      </c>
      <c r="AH275" s="51">
        <f t="shared" si="397"/>
        <v>0.53333333333333333</v>
      </c>
      <c r="AI275" s="53">
        <f>IF($G275="Labor Hours",U275*$K275*(1+$M275)*$EQ275,U275)</f>
        <v>0</v>
      </c>
      <c r="AJ275" s="53">
        <f>IF($G275="Labor Hours",V275*$K275*(1+$M275)*$EQ275,V275)</f>
        <v>6292.4400000000005</v>
      </c>
      <c r="AK275" s="53">
        <f>IF($G275="Labor Hours",W275*$K275*(1+$M275)*$EQ275,W275)</f>
        <v>0</v>
      </c>
      <c r="AL275" s="53">
        <f>IF($G275="Labor Hours",X275*$K275*(1+$M275)*$EQ275,X275)</f>
        <v>0</v>
      </c>
      <c r="AM275" s="53">
        <f>IF($G275="Labor Hours",Y275*$K275*(1+$M275)*$EQ275,Y275)</f>
        <v>0</v>
      </c>
      <c r="AN275" s="53">
        <f>IF($G275="Labor Hours",Z275*$K275*(1+$M275)*$EQ275,Z275)</f>
        <v>0</v>
      </c>
      <c r="AO275" s="53">
        <f>IF($G275="Labor Hours",AA275*$K275*(1+$M275)*$EQ275,AA275)</f>
        <v>0</v>
      </c>
      <c r="AP275" s="53">
        <f>IF($G275="Labor Hours",AB275*$K275*(1+$M275)*$EQ275,AB275)</f>
        <v>0</v>
      </c>
      <c r="AQ275" s="53">
        <f>IF($G275="Labor Hours",AC275*$K275*(1+$M275)*$EQ275,AC275)</f>
        <v>0</v>
      </c>
      <c r="AR275" s="53">
        <f>IF($G275="Labor Hours",AD275*$K275*(1+$M275)*$EQ275,AD275)</f>
        <v>0</v>
      </c>
      <c r="AS275" s="53">
        <f>IF($G275="Labor Hours",AE275*$K275*(1+$M275)*$EQ275,AE275)</f>
        <v>0</v>
      </c>
      <c r="AT275" s="53">
        <f>IF($G275="Labor Hours",AF275*$K275*(1+$M275)*$EQ275,AF275)</f>
        <v>0</v>
      </c>
      <c r="AU275" s="10">
        <f t="shared" si="398"/>
        <v>6292.4400000000005</v>
      </c>
      <c r="AV275" s="54">
        <f>IF(G275="CapEx",0,AU275*N275)</f>
        <v>0</v>
      </c>
      <c r="AW275" s="10">
        <f t="shared" si="399"/>
        <v>6292.4400000000005</v>
      </c>
      <c r="AX275" s="53" cm="1">
        <f t="array" aca="1" ref="AX275" ca="1">AU275*CELL("contents",$Q275)</f>
        <v>1258.4880000000003</v>
      </c>
      <c r="AY275" s="53" cm="1">
        <f t="array" aca="1" ref="AY275" ca="1">AV275*CELL("contents",$Q275)</f>
        <v>0</v>
      </c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>
        <f t="shared" si="400"/>
        <v>0</v>
      </c>
      <c r="BM275" s="51">
        <f t="shared" si="401"/>
        <v>0</v>
      </c>
      <c r="BN275" s="53">
        <f>IF($G275="Labor Hours",AZ275*$K275*(1+$M275)*$ER275,AZ275)</f>
        <v>0</v>
      </c>
      <c r="BO275" s="53">
        <f>IF($G275="Labor Hours",BA275*$K275*(1+$M275)*$ER275,BA275)</f>
        <v>0</v>
      </c>
      <c r="BP275" s="53">
        <f>IF($G275="Labor Hours",BB275*$K275*(1+$M275)*$ER275,BB275)</f>
        <v>0</v>
      </c>
      <c r="BQ275" s="53">
        <f>IF($G275="Labor Hours",BC275*$K275*(1+$M275)*$ER275,BC275)</f>
        <v>0</v>
      </c>
      <c r="BR275" s="53">
        <f>IF($G275="Labor Hours",BD275*$K275*(1+$M275)*$ER275,BD275)</f>
        <v>0</v>
      </c>
      <c r="BS275" s="53">
        <f>IF($G275="Labor Hours",BE275*$K275*(1+$M275)*$ER275,BE275)</f>
        <v>0</v>
      </c>
      <c r="BT275" s="53">
        <f>IF($G275="Labor Hours",BF275*$K275*(1+$M275)*$ER275,BF275)</f>
        <v>0</v>
      </c>
      <c r="BU275" s="53">
        <f>IF($G275="Labor Hours",BG275*$K275*(1+$M275)*$ER275,BG275)</f>
        <v>0</v>
      </c>
      <c r="BV275" s="53">
        <f>IF($G275="Labor Hours",BH275*$K275*(1+$M275)*$ER275,BH275)</f>
        <v>0</v>
      </c>
      <c r="BW275" s="53">
        <f>IF($G275="Labor Hours",BI275*$K275*(1+$M275)*$ER275,BI275)</f>
        <v>0</v>
      </c>
      <c r="BX275" s="53">
        <f>IF($G275="Labor Hours",BJ275*$K275*(1+$M275)*$ER275,BJ275)</f>
        <v>0</v>
      </c>
      <c r="BY275" s="53">
        <f>IF($G275="Labor Hours",BK275*$K275*(1+$M275)*$ER275,BK275)</f>
        <v>0</v>
      </c>
      <c r="BZ275" s="10">
        <f t="shared" si="402"/>
        <v>0</v>
      </c>
      <c r="CA275" s="54">
        <f t="shared" si="403"/>
        <v>0</v>
      </c>
      <c r="CB275" s="10">
        <f t="shared" si="404"/>
        <v>0</v>
      </c>
      <c r="CC275" s="53" cm="1">
        <f t="array" aca="1" ref="CC275" ca="1">BZ275*CELL("contents",$Q275)</f>
        <v>0</v>
      </c>
      <c r="CD275" s="53" cm="1">
        <f t="array" aca="1" ref="CD275" ca="1">CA275*CELL("contents",$Q275)</f>
        <v>0</v>
      </c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>
        <f t="shared" si="405"/>
        <v>0</v>
      </c>
      <c r="CR275" s="51">
        <f t="shared" si="406"/>
        <v>0</v>
      </c>
      <c r="CS275" s="53">
        <f>IF($G275="Labor Hours",CE275*$K275*(1+$M275)*$ES275,CE275)</f>
        <v>0</v>
      </c>
      <c r="CT275" s="53">
        <f>IF($G275="Labor Hours",CF275*$K275*(1+$M275)*$ES275,CF275)</f>
        <v>0</v>
      </c>
      <c r="CU275" s="53">
        <f>IF($G275="Labor Hours",CG275*$K275*(1+$M275)*$ES275,CG275)</f>
        <v>0</v>
      </c>
      <c r="CV275" s="53">
        <f>IF($G275="Labor Hours",CH275*$K275*(1+$M275)*$ES275,CH275)</f>
        <v>0</v>
      </c>
      <c r="CW275" s="53">
        <f>IF($G275="Labor Hours",CI275*$K275*(1+$M275)*$ES275,CI275)</f>
        <v>0</v>
      </c>
      <c r="CX275" s="53">
        <f>IF($G275="Labor Hours",CJ275*$K275*(1+$M275)*$ES275,CJ275)</f>
        <v>0</v>
      </c>
      <c r="CY275" s="53">
        <f>IF($G275="Labor Hours",CK275*$K275*(1+$M275)*$ES275,CK275)</f>
        <v>0</v>
      </c>
      <c r="CZ275" s="53">
        <f>IF($G275="Labor Hours",CL275*$K275*(1+$M275)*$ES275,CL275)</f>
        <v>0</v>
      </c>
      <c r="DA275" s="53">
        <f>IF($G275="Labor Hours",CM275*$K275*(1+$M275)*$ES275,CM275)</f>
        <v>0</v>
      </c>
      <c r="DB275" s="53">
        <f>IF($G275="Labor Hours",CN275*$K275*(1+$M275)*$ES275,CN275)</f>
        <v>0</v>
      </c>
      <c r="DC275" s="53">
        <f>IF($G275="Labor Hours",CO275*$K275*(1+$M275)*$ES275,CO275)</f>
        <v>0</v>
      </c>
      <c r="DD275" s="53">
        <f>IF($G275="Labor Hours",CP275*$K275*(1+$M275)*$ES275,CP275)</f>
        <v>0</v>
      </c>
      <c r="DE275" s="10">
        <f t="shared" si="407"/>
        <v>0</v>
      </c>
      <c r="DF275" s="54">
        <f t="shared" si="408"/>
        <v>0</v>
      </c>
      <c r="DG275" s="10">
        <f t="shared" si="409"/>
        <v>0</v>
      </c>
      <c r="DH275" s="53" cm="1">
        <f t="array" aca="1" ref="DH275" ca="1">DE275*CELL("contents",$Q275)</f>
        <v>0</v>
      </c>
      <c r="DI275" s="53" cm="1">
        <f t="array" aca="1" ref="DI275" ca="1">DF275*CELL("contents",$Q275)</f>
        <v>0</v>
      </c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>
        <f t="shared" si="410"/>
        <v>0</v>
      </c>
      <c r="DW275" s="51">
        <f t="shared" si="411"/>
        <v>0</v>
      </c>
      <c r="DX275" s="53">
        <f>IF($G275="Labor Hours",DJ275*$K275*(1+$M275)*$ET275,DJ275)</f>
        <v>0</v>
      </c>
      <c r="DY275" s="53">
        <f>IF($G275="Labor Hours",DK275*$K275*(1+$M275)*$ET275,DK275)</f>
        <v>0</v>
      </c>
      <c r="DZ275" s="53">
        <f>IF($G275="Labor Hours",DL275*$K275*(1+$M275)*$ET275,DL275)</f>
        <v>0</v>
      </c>
      <c r="EA275" s="53">
        <f>IF($G275="Labor Hours",DM275*$K275*(1+$M275)*$ET275,DM275)</f>
        <v>0</v>
      </c>
      <c r="EB275" s="53">
        <f>IF($G275="Labor Hours",DN275*$K275*(1+$M275)*$ET275,DN275)</f>
        <v>0</v>
      </c>
      <c r="EC275" s="53">
        <f>IF($G275="Labor Hours",DO275*$K275*(1+$M275)*$ET275,DO275)</f>
        <v>0</v>
      </c>
      <c r="ED275" s="53">
        <f>IF($G275="Labor Hours",DP275*$K275*(1+$M275)*$ET275,DP275)</f>
        <v>0</v>
      </c>
      <c r="EE275" s="53">
        <f>IF($G275="Labor Hours",DQ275*$K275*(1+$M275)*$ET275,DQ275)</f>
        <v>0</v>
      </c>
      <c r="EF275" s="53">
        <f>IF($G275="Labor Hours",DR275*$K275*(1+$M275)*$ET275,DR275)</f>
        <v>0</v>
      </c>
      <c r="EG275" s="53">
        <f>IF($G275="Labor Hours",DS275*$K275*(1+$M275)*$ET275,DS275)</f>
        <v>0</v>
      </c>
      <c r="EH275" s="53">
        <f>IF($G275="Labor Hours",DT275*$K275*(1+$M275)*$ET275,DT275)</f>
        <v>0</v>
      </c>
      <c r="EI275" s="53">
        <f>IF($G275="Labor Hours",DU275*$K275*(1+$M275)*$ET275,DU275)</f>
        <v>0</v>
      </c>
      <c r="EJ275" s="10">
        <f t="shared" si="412"/>
        <v>0</v>
      </c>
      <c r="EK275" s="54">
        <f t="shared" si="413"/>
        <v>0</v>
      </c>
      <c r="EL275" s="10">
        <f t="shared" si="414"/>
        <v>0</v>
      </c>
      <c r="EM275" s="53" cm="1">
        <f t="array" aca="1" ref="EM275" ca="1">EJ275*CELL("contents",$Q275)</f>
        <v>0</v>
      </c>
      <c r="EN275" s="53" cm="1">
        <f t="array" aca="1" ref="EN275" ca="1">EK275*CELL("contents",$Q275)</f>
        <v>0</v>
      </c>
      <c r="EO275" s="11">
        <f t="shared" si="415"/>
        <v>6292.4400000000005</v>
      </c>
      <c r="EP275" s="2">
        <v>1</v>
      </c>
      <c r="EQ275" s="2">
        <f t="shared" ref="EQ275:ET275" si="420">EP275*1.0215</f>
        <v>1.0215000000000001</v>
      </c>
      <c r="ER275" s="2">
        <f t="shared" si="420"/>
        <v>1.0434622500000001</v>
      </c>
      <c r="ES275" s="2">
        <f t="shared" si="420"/>
        <v>1.0658966883750003</v>
      </c>
      <c r="ET275" s="2">
        <f t="shared" si="420"/>
        <v>1.0888134671750629</v>
      </c>
      <c r="EU275" s="53">
        <f>IF($G275="Labor Hours",$K275*$AG275*EQ275,0)</f>
        <v>6292.4400000000005</v>
      </c>
      <c r="EV275" s="53">
        <f t="shared" si="417"/>
        <v>0</v>
      </c>
      <c r="EW275" s="69">
        <f>IF($G275="Labor Hours",$K275*$CQ275*ES275,0)</f>
        <v>0</v>
      </c>
      <c r="EX275" s="69">
        <f>IF($G275="Labor Hours",$K275*$DV275*ET275,0)</f>
        <v>0</v>
      </c>
      <c r="EY275" s="9">
        <f t="shared" si="419"/>
        <v>0</v>
      </c>
      <c r="EZ275" s="9">
        <f t="shared" si="394"/>
        <v>0</v>
      </c>
      <c r="FA275" s="9">
        <f t="shared" si="395"/>
        <v>0</v>
      </c>
      <c r="FB275" s="9">
        <f t="shared" si="396"/>
        <v>0</v>
      </c>
      <c r="FC275" t="s">
        <v>1541</v>
      </c>
    </row>
    <row r="276" spans="1:159" ht="25.5" x14ac:dyDescent="0.25">
      <c r="A276" s="2">
        <v>1.2</v>
      </c>
      <c r="B276" s="3" t="s">
        <v>714</v>
      </c>
      <c r="C276" s="4" t="s">
        <v>157</v>
      </c>
      <c r="D276" s="2" t="s">
        <v>715</v>
      </c>
      <c r="E276" s="21" t="s">
        <v>716</v>
      </c>
      <c r="F276" s="2"/>
      <c r="G276" s="4" t="s">
        <v>347</v>
      </c>
      <c r="H276" s="6" t="s">
        <v>347</v>
      </c>
      <c r="I276" s="4"/>
      <c r="J276" s="4" t="s">
        <v>154</v>
      </c>
      <c r="K276" s="75"/>
      <c r="L276" s="80">
        <v>1</v>
      </c>
      <c r="M276" s="56">
        <v>0</v>
      </c>
      <c r="N276" s="86">
        <v>0.53</v>
      </c>
      <c r="O276" s="6" t="s">
        <v>155</v>
      </c>
      <c r="P276" s="2" t="s">
        <v>352</v>
      </c>
      <c r="Q276" s="216">
        <f>VLOOKUP(P276,Contingencies!$A$2:$D$7,4,FALSE)</f>
        <v>0.2</v>
      </c>
      <c r="R276" s="53">
        <f t="shared" si="377"/>
        <v>50</v>
      </c>
      <c r="S276" s="67">
        <f t="shared" si="379"/>
        <v>0</v>
      </c>
      <c r="T276" s="4"/>
      <c r="U276" s="4"/>
      <c r="V276" s="37">
        <v>250</v>
      </c>
      <c r="W276" s="42"/>
      <c r="X276" s="2"/>
      <c r="Y276" s="38"/>
      <c r="Z276" s="38"/>
      <c r="AA276" s="38"/>
      <c r="AB276" s="38"/>
      <c r="AC276" s="38"/>
      <c r="AD276" s="2"/>
      <c r="AE276" s="2"/>
      <c r="AF276" s="2"/>
      <c r="AG276" s="2">
        <f>IF(G276="Labor Hours",SUM(U276:AF276),0)</f>
        <v>0</v>
      </c>
      <c r="AH276" s="51">
        <f t="shared" si="397"/>
        <v>0</v>
      </c>
      <c r="AI276" s="53">
        <f>IF($G276="Labor Hours",U276*$K276*(1+$M276)*$EQ276,U276)</f>
        <v>0</v>
      </c>
      <c r="AJ276" s="53">
        <f>IF($G276="Labor Hours",V276*$K276*(1+$M276)*$EQ276,V276)</f>
        <v>250</v>
      </c>
      <c r="AK276" s="53">
        <f>IF($G276="Labor Hours",W276*$K276*(1+$M276)*$EQ276,W276)</f>
        <v>0</v>
      </c>
      <c r="AL276" s="53">
        <f>IF($G276="Labor Hours",X276*$K276*(1+$M276)*$EQ276,X276)</f>
        <v>0</v>
      </c>
      <c r="AM276" s="53">
        <f>IF($G276="Labor Hours",Y276*$K276*(1+$M276)*$EQ276,Y276)</f>
        <v>0</v>
      </c>
      <c r="AN276" s="53">
        <f>IF($G276="Labor Hours",Z276*$K276*(1+$M276)*$EQ276,Z276)</f>
        <v>0</v>
      </c>
      <c r="AO276" s="53">
        <f>IF($G276="Labor Hours",AA276*$K276*(1+$M276)*$EQ276,AA276)</f>
        <v>0</v>
      </c>
      <c r="AP276" s="53">
        <f>IF($G276="Labor Hours",AB276*$K276*(1+$M276)*$EQ276,AB276)</f>
        <v>0</v>
      </c>
      <c r="AQ276" s="53">
        <f>IF($G276="Labor Hours",AC276*$K276*(1+$M276)*$EQ276,AC276)</f>
        <v>0</v>
      </c>
      <c r="AR276" s="53">
        <f>IF($G276="Labor Hours",AD276*$K276*(1+$M276)*$EQ276,AD276)</f>
        <v>0</v>
      </c>
      <c r="AS276" s="53">
        <f>IF($G276="Labor Hours",AE276*$K276*(1+$M276)*$EQ276,AE276)</f>
        <v>0</v>
      </c>
      <c r="AT276" s="53">
        <f>IF($G276="Labor Hours",AF276*$K276*(1+$M276)*$EQ276,AF276)</f>
        <v>0</v>
      </c>
      <c r="AU276" s="10">
        <f t="shared" si="398"/>
        <v>250</v>
      </c>
      <c r="AV276" s="54">
        <f>IF(G276="CapEx",0,AU276*N276)</f>
        <v>0</v>
      </c>
      <c r="AW276" s="10">
        <f t="shared" si="399"/>
        <v>250</v>
      </c>
      <c r="AX276" s="53" cm="1">
        <f t="array" aca="1" ref="AX276" ca="1">AU276*CELL("contents",$Q276)</f>
        <v>50</v>
      </c>
      <c r="AY276" s="53" cm="1">
        <f t="array" aca="1" ref="AY276" ca="1">AV276*CELL("contents",$Q276)</f>
        <v>0</v>
      </c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>
        <f t="shared" si="400"/>
        <v>0</v>
      </c>
      <c r="BM276" s="51">
        <f t="shared" si="401"/>
        <v>0</v>
      </c>
      <c r="BN276" s="53">
        <f>IF($G276="Labor Hours",AZ276*$K276*(1+$M276)*$ER276,AZ276)</f>
        <v>0</v>
      </c>
      <c r="BO276" s="53">
        <f>IF($G276="Labor Hours",BA276*$K276*(1+$M276)*$ER276,BA276)</f>
        <v>0</v>
      </c>
      <c r="BP276" s="53">
        <f>IF($G276="Labor Hours",BB276*$K276*(1+$M276)*$ER276,BB276)</f>
        <v>0</v>
      </c>
      <c r="BQ276" s="53">
        <f>IF($G276="Labor Hours",BC276*$K276*(1+$M276)*$ER276,BC276)</f>
        <v>0</v>
      </c>
      <c r="BR276" s="53">
        <f>IF($G276="Labor Hours",BD276*$K276*(1+$M276)*$ER276,BD276)</f>
        <v>0</v>
      </c>
      <c r="BS276" s="53">
        <f>IF($G276="Labor Hours",BE276*$K276*(1+$M276)*$ER276,BE276)</f>
        <v>0</v>
      </c>
      <c r="BT276" s="53">
        <f>IF($G276="Labor Hours",BF276*$K276*(1+$M276)*$ER276,BF276)</f>
        <v>0</v>
      </c>
      <c r="BU276" s="53">
        <f>IF($G276="Labor Hours",BG276*$K276*(1+$M276)*$ER276,BG276)</f>
        <v>0</v>
      </c>
      <c r="BV276" s="53">
        <f>IF($G276="Labor Hours",BH276*$K276*(1+$M276)*$ER276,BH276)</f>
        <v>0</v>
      </c>
      <c r="BW276" s="53">
        <f>IF($G276="Labor Hours",BI276*$K276*(1+$M276)*$ER276,BI276)</f>
        <v>0</v>
      </c>
      <c r="BX276" s="53">
        <f>IF($G276="Labor Hours",BJ276*$K276*(1+$M276)*$ER276,BJ276)</f>
        <v>0</v>
      </c>
      <c r="BY276" s="53">
        <f>IF($G276="Labor Hours",BK276*$K276*(1+$M276)*$ER276,BK276)</f>
        <v>0</v>
      </c>
      <c r="BZ276" s="10">
        <f t="shared" si="402"/>
        <v>0</v>
      </c>
      <c r="CA276" s="54">
        <f t="shared" si="403"/>
        <v>0</v>
      </c>
      <c r="CB276" s="10">
        <f t="shared" si="404"/>
        <v>0</v>
      </c>
      <c r="CC276" s="53" cm="1">
        <f t="array" aca="1" ref="CC276" ca="1">BZ276*CELL("contents",$Q276)</f>
        <v>0</v>
      </c>
      <c r="CD276" s="53" cm="1">
        <f t="array" aca="1" ref="CD276" ca="1">CA276*CELL("contents",$Q276)</f>
        <v>0</v>
      </c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>
        <f t="shared" si="405"/>
        <v>0</v>
      </c>
      <c r="CR276" s="51">
        <f t="shared" si="406"/>
        <v>0</v>
      </c>
      <c r="CS276" s="53">
        <f>IF($G276="Labor Hours",CE276*$K276*(1+$M276)*$ES276,CE276)</f>
        <v>0</v>
      </c>
      <c r="CT276" s="53">
        <f>IF($G276="Labor Hours",CF276*$K276*(1+$M276)*$ES276,CF276)</f>
        <v>0</v>
      </c>
      <c r="CU276" s="53">
        <f>IF($G276="Labor Hours",CG276*$K276*(1+$M276)*$ES276,CG276)</f>
        <v>0</v>
      </c>
      <c r="CV276" s="53">
        <f>IF($G276="Labor Hours",CH276*$K276*(1+$M276)*$ES276,CH276)</f>
        <v>0</v>
      </c>
      <c r="CW276" s="53">
        <f>IF($G276="Labor Hours",CI276*$K276*(1+$M276)*$ES276,CI276)</f>
        <v>0</v>
      </c>
      <c r="CX276" s="53">
        <f>IF($G276="Labor Hours",CJ276*$K276*(1+$M276)*$ES276,CJ276)</f>
        <v>0</v>
      </c>
      <c r="CY276" s="53">
        <f>IF($G276="Labor Hours",CK276*$K276*(1+$M276)*$ES276,CK276)</f>
        <v>0</v>
      </c>
      <c r="CZ276" s="53">
        <f>IF($G276="Labor Hours",CL276*$K276*(1+$M276)*$ES276,CL276)</f>
        <v>0</v>
      </c>
      <c r="DA276" s="53">
        <f>IF($G276="Labor Hours",CM276*$K276*(1+$M276)*$ES276,CM276)</f>
        <v>0</v>
      </c>
      <c r="DB276" s="53">
        <f>IF($G276="Labor Hours",CN276*$K276*(1+$M276)*$ES276,CN276)</f>
        <v>0</v>
      </c>
      <c r="DC276" s="53">
        <f>IF($G276="Labor Hours",CO276*$K276*(1+$M276)*$ES276,CO276)</f>
        <v>0</v>
      </c>
      <c r="DD276" s="53">
        <f>IF($G276="Labor Hours",CP276*$K276*(1+$M276)*$ES276,CP276)</f>
        <v>0</v>
      </c>
      <c r="DE276" s="10">
        <f t="shared" si="407"/>
        <v>0</v>
      </c>
      <c r="DF276" s="54">
        <f t="shared" si="408"/>
        <v>0</v>
      </c>
      <c r="DG276" s="10">
        <f t="shared" si="409"/>
        <v>0</v>
      </c>
      <c r="DH276" s="53" cm="1">
        <f t="array" aca="1" ref="DH276" ca="1">DE276*CELL("contents",$Q276)</f>
        <v>0</v>
      </c>
      <c r="DI276" s="53" cm="1">
        <f t="array" aca="1" ref="DI276" ca="1">DF276*CELL("contents",$Q276)</f>
        <v>0</v>
      </c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>
        <f t="shared" si="410"/>
        <v>0</v>
      </c>
      <c r="DW276" s="51">
        <f t="shared" si="411"/>
        <v>0</v>
      </c>
      <c r="DX276" s="53">
        <f>IF($G276="Labor Hours",DJ276*$K276*(1+$M276)*$ET276,DJ276)</f>
        <v>0</v>
      </c>
      <c r="DY276" s="53">
        <f>IF($G276="Labor Hours",DK276*$K276*(1+$M276)*$ET276,DK276)</f>
        <v>0</v>
      </c>
      <c r="DZ276" s="53">
        <f>IF($G276="Labor Hours",DL276*$K276*(1+$M276)*$ET276,DL276)</f>
        <v>0</v>
      </c>
      <c r="EA276" s="53">
        <f>IF($G276="Labor Hours",DM276*$K276*(1+$M276)*$ET276,DM276)</f>
        <v>0</v>
      </c>
      <c r="EB276" s="53">
        <f>IF($G276="Labor Hours",DN276*$K276*(1+$M276)*$ET276,DN276)</f>
        <v>0</v>
      </c>
      <c r="EC276" s="53">
        <f>IF($G276="Labor Hours",DO276*$K276*(1+$M276)*$ET276,DO276)</f>
        <v>0</v>
      </c>
      <c r="ED276" s="53">
        <f>IF($G276="Labor Hours",DP276*$K276*(1+$M276)*$ET276,DP276)</f>
        <v>0</v>
      </c>
      <c r="EE276" s="53">
        <f>IF($G276="Labor Hours",DQ276*$K276*(1+$M276)*$ET276,DQ276)</f>
        <v>0</v>
      </c>
      <c r="EF276" s="53">
        <f>IF($G276="Labor Hours",DR276*$K276*(1+$M276)*$ET276,DR276)</f>
        <v>0</v>
      </c>
      <c r="EG276" s="53">
        <f>IF($G276="Labor Hours",DS276*$K276*(1+$M276)*$ET276,DS276)</f>
        <v>0</v>
      </c>
      <c r="EH276" s="53">
        <f>IF($G276="Labor Hours",DT276*$K276*(1+$M276)*$ET276,DT276)</f>
        <v>0</v>
      </c>
      <c r="EI276" s="53">
        <f>IF($G276="Labor Hours",DU276*$K276*(1+$M276)*$ET276,DU276)</f>
        <v>0</v>
      </c>
      <c r="EJ276" s="10">
        <f t="shared" si="412"/>
        <v>0</v>
      </c>
      <c r="EK276" s="54">
        <f t="shared" si="413"/>
        <v>0</v>
      </c>
      <c r="EL276" s="10">
        <f t="shared" si="414"/>
        <v>0</v>
      </c>
      <c r="EM276" s="53" cm="1">
        <f t="array" aca="1" ref="EM276" ca="1">EJ276*CELL("contents",$Q276)</f>
        <v>0</v>
      </c>
      <c r="EN276" s="53" cm="1">
        <f t="array" aca="1" ref="EN276" ca="1">EK276*CELL("contents",$Q276)</f>
        <v>0</v>
      </c>
      <c r="EO276" s="11">
        <f t="shared" si="415"/>
        <v>250</v>
      </c>
      <c r="EP276" s="2">
        <v>1</v>
      </c>
      <c r="EQ276" s="2">
        <f t="shared" ref="EQ276:ET276" si="421">EP276*1.0215</f>
        <v>1.0215000000000001</v>
      </c>
      <c r="ER276" s="2">
        <f t="shared" si="421"/>
        <v>1.0434622500000001</v>
      </c>
      <c r="ES276" s="2">
        <f t="shared" si="421"/>
        <v>1.0658966883750003</v>
      </c>
      <c r="ET276" s="2">
        <f t="shared" si="421"/>
        <v>1.0888134671750629</v>
      </c>
      <c r="EU276" s="53">
        <f>IF($G276="Labor Hours",$K276*$AG276*EQ276,0)</f>
        <v>0</v>
      </c>
      <c r="EV276" s="53">
        <f t="shared" si="417"/>
        <v>0</v>
      </c>
      <c r="EW276" s="69">
        <f>IF($G276="Labor Hours",$K276*$CQ276*ES276,0)</f>
        <v>0</v>
      </c>
      <c r="EX276" s="69">
        <f>IF($G276="Labor Hours",$K276*$DV276*ET276,0)</f>
        <v>0</v>
      </c>
      <c r="EY276" s="9">
        <f t="shared" si="419"/>
        <v>0</v>
      </c>
      <c r="EZ276" s="9">
        <f t="shared" si="394"/>
        <v>0</v>
      </c>
      <c r="FA276" s="9">
        <f t="shared" si="395"/>
        <v>0</v>
      </c>
      <c r="FB276" s="9">
        <f t="shared" si="396"/>
        <v>0</v>
      </c>
      <c r="FC276" t="s">
        <v>1541</v>
      </c>
    </row>
    <row r="277" spans="1:159" ht="25.5" x14ac:dyDescent="0.25">
      <c r="A277" s="2">
        <v>1.2</v>
      </c>
      <c r="B277" s="3" t="s">
        <v>717</v>
      </c>
      <c r="C277" s="4" t="s">
        <v>157</v>
      </c>
      <c r="D277" s="2" t="s">
        <v>718</v>
      </c>
      <c r="E277" s="21" t="s">
        <v>719</v>
      </c>
      <c r="F277" s="2"/>
      <c r="G277" s="4" t="s">
        <v>151</v>
      </c>
      <c r="H277" s="6" t="s">
        <v>163</v>
      </c>
      <c r="I277" s="4" t="s">
        <v>167</v>
      </c>
      <c r="J277" s="7" t="s">
        <v>154</v>
      </c>
      <c r="K277" s="75">
        <v>115</v>
      </c>
      <c r="L277" s="81">
        <v>115</v>
      </c>
      <c r="M277" s="56">
        <v>0</v>
      </c>
      <c r="N277" s="86">
        <v>0</v>
      </c>
      <c r="O277" s="6" t="s">
        <v>155</v>
      </c>
      <c r="P277" s="2" t="s">
        <v>352</v>
      </c>
      <c r="Q277" s="216">
        <f>VLOOKUP(P277,Contingencies!$A$2:$D$7,4,FALSE)</f>
        <v>0.2</v>
      </c>
      <c r="R277" s="53">
        <f t="shared" si="377"/>
        <v>2819.34</v>
      </c>
      <c r="S277" s="67">
        <f t="shared" si="379"/>
        <v>0</v>
      </c>
      <c r="T277" s="4"/>
      <c r="U277" s="2"/>
      <c r="V277" s="2"/>
      <c r="W277" s="42"/>
      <c r="X277" s="38"/>
      <c r="Y277" s="38"/>
      <c r="Z277" s="37">
        <v>30</v>
      </c>
      <c r="AA277" s="37">
        <v>30</v>
      </c>
      <c r="AB277" s="37">
        <v>30</v>
      </c>
      <c r="AC277" s="37">
        <v>30</v>
      </c>
      <c r="AD277" s="2"/>
      <c r="AE277" s="2"/>
      <c r="AF277" s="2"/>
      <c r="AG277" s="2">
        <f>IF(G277="Labor Hours",SUM(U277:AF277),0)</f>
        <v>120</v>
      </c>
      <c r="AH277" s="51">
        <f t="shared" si="397"/>
        <v>0.8</v>
      </c>
      <c r="AI277" s="53">
        <f>IF($G277="Labor Hours",U277*$K277*(1+$M277)*$EQ277,U277)</f>
        <v>0</v>
      </c>
      <c r="AJ277" s="53">
        <f>IF($G277="Labor Hours",V277*$K277*(1+$M277)*$EQ277,V277)</f>
        <v>0</v>
      </c>
      <c r="AK277" s="53">
        <f>IF($G277="Labor Hours",W277*$K277*(1+$M277)*$EQ277,W277)</f>
        <v>0</v>
      </c>
      <c r="AL277" s="53">
        <f>IF($G277="Labor Hours",X277*$K277*(1+$M277)*$EQ277,X277)</f>
        <v>0</v>
      </c>
      <c r="AM277" s="53">
        <f>IF($G277="Labor Hours",Y277*$K277*(1+$M277)*$EQ277,Y277)</f>
        <v>0</v>
      </c>
      <c r="AN277" s="53">
        <f>IF($G277="Labor Hours",Z277*$K277*(1+$M277)*$EQ277,Z277)</f>
        <v>3524.1750000000002</v>
      </c>
      <c r="AO277" s="53">
        <f>IF($G277="Labor Hours",AA277*$K277*(1+$M277)*$EQ277,AA277)</f>
        <v>3524.1750000000002</v>
      </c>
      <c r="AP277" s="53">
        <f>IF($G277="Labor Hours",AB277*$K277*(1+$M277)*$EQ277,AB277)</f>
        <v>3524.1750000000002</v>
      </c>
      <c r="AQ277" s="53">
        <f>IF($G277="Labor Hours",AC277*$K277*(1+$M277)*$EQ277,AC277)</f>
        <v>3524.1750000000002</v>
      </c>
      <c r="AR277" s="53">
        <f>IF($G277="Labor Hours",AD277*$K277*(1+$M277)*$EQ277,AD277)</f>
        <v>0</v>
      </c>
      <c r="AS277" s="53">
        <f>IF($G277="Labor Hours",AE277*$K277*(1+$M277)*$EQ277,AE277)</f>
        <v>0</v>
      </c>
      <c r="AT277" s="53">
        <f>IF($G277="Labor Hours",AF277*$K277*(1+$M277)*$EQ277,AF277)</f>
        <v>0</v>
      </c>
      <c r="AU277" s="10">
        <f t="shared" si="398"/>
        <v>14096.7</v>
      </c>
      <c r="AV277" s="54">
        <f>IF(G277="CapEx",0,AU277*N277)</f>
        <v>0</v>
      </c>
      <c r="AW277" s="10">
        <f t="shared" si="399"/>
        <v>14096.7</v>
      </c>
      <c r="AX277" s="53" cm="1">
        <f t="array" aca="1" ref="AX277" ca="1">AU277*CELL("contents",$Q277)</f>
        <v>2819.34</v>
      </c>
      <c r="AY277" s="53" cm="1">
        <f t="array" aca="1" ref="AY277" ca="1">AV277*CELL("contents",$Q277)</f>
        <v>0</v>
      </c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>
        <f t="shared" si="400"/>
        <v>0</v>
      </c>
      <c r="BM277" s="51">
        <f t="shared" si="401"/>
        <v>0</v>
      </c>
      <c r="BN277" s="53">
        <f>IF($G277="Labor Hours",AZ277*$K277*(1+$M277)*$ER277,AZ277)</f>
        <v>0</v>
      </c>
      <c r="BO277" s="53">
        <f>IF($G277="Labor Hours",BA277*$K277*(1+$M277)*$ER277,BA277)</f>
        <v>0</v>
      </c>
      <c r="BP277" s="53">
        <f>IF($G277="Labor Hours",BB277*$K277*(1+$M277)*$ER277,BB277)</f>
        <v>0</v>
      </c>
      <c r="BQ277" s="53">
        <f>IF($G277="Labor Hours",BC277*$K277*(1+$M277)*$ER277,BC277)</f>
        <v>0</v>
      </c>
      <c r="BR277" s="53">
        <f>IF($G277="Labor Hours",BD277*$K277*(1+$M277)*$ER277,BD277)</f>
        <v>0</v>
      </c>
      <c r="BS277" s="53">
        <f>IF($G277="Labor Hours",BE277*$K277*(1+$M277)*$ER277,BE277)</f>
        <v>0</v>
      </c>
      <c r="BT277" s="53">
        <f>IF($G277="Labor Hours",BF277*$K277*(1+$M277)*$ER277,BF277)</f>
        <v>0</v>
      </c>
      <c r="BU277" s="53">
        <f>IF($G277="Labor Hours",BG277*$K277*(1+$M277)*$ER277,BG277)</f>
        <v>0</v>
      </c>
      <c r="BV277" s="53">
        <f>IF($G277="Labor Hours",BH277*$K277*(1+$M277)*$ER277,BH277)</f>
        <v>0</v>
      </c>
      <c r="BW277" s="53">
        <f>IF($G277="Labor Hours",BI277*$K277*(1+$M277)*$ER277,BI277)</f>
        <v>0</v>
      </c>
      <c r="BX277" s="53">
        <f>IF($G277="Labor Hours",BJ277*$K277*(1+$M277)*$ER277,BJ277)</f>
        <v>0</v>
      </c>
      <c r="BY277" s="53">
        <f>IF($G277="Labor Hours",BK277*$K277*(1+$M277)*$ER277,BK277)</f>
        <v>0</v>
      </c>
      <c r="BZ277" s="10">
        <f t="shared" si="402"/>
        <v>0</v>
      </c>
      <c r="CA277" s="54">
        <f t="shared" si="403"/>
        <v>0</v>
      </c>
      <c r="CB277" s="10">
        <f t="shared" si="404"/>
        <v>0</v>
      </c>
      <c r="CC277" s="53" cm="1">
        <f t="array" aca="1" ref="CC277" ca="1">BZ277*CELL("contents",$Q277)</f>
        <v>0</v>
      </c>
      <c r="CD277" s="53" cm="1">
        <f t="array" aca="1" ref="CD277" ca="1">CA277*CELL("contents",$Q277)</f>
        <v>0</v>
      </c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>
        <f t="shared" si="405"/>
        <v>0</v>
      </c>
      <c r="CR277" s="51">
        <f t="shared" si="406"/>
        <v>0</v>
      </c>
      <c r="CS277" s="53">
        <f>IF($G277="Labor Hours",CE277*$K277*(1+$M277)*$ES277,CE277)</f>
        <v>0</v>
      </c>
      <c r="CT277" s="53">
        <f>IF($G277="Labor Hours",CF277*$K277*(1+$M277)*$ES277,CF277)</f>
        <v>0</v>
      </c>
      <c r="CU277" s="53">
        <f>IF($G277="Labor Hours",CG277*$K277*(1+$M277)*$ES277,CG277)</f>
        <v>0</v>
      </c>
      <c r="CV277" s="53">
        <f>IF($G277="Labor Hours",CH277*$K277*(1+$M277)*$ES277,CH277)</f>
        <v>0</v>
      </c>
      <c r="CW277" s="53">
        <f>IF($G277="Labor Hours",CI277*$K277*(1+$M277)*$ES277,CI277)</f>
        <v>0</v>
      </c>
      <c r="CX277" s="53">
        <f>IF($G277="Labor Hours",CJ277*$K277*(1+$M277)*$ES277,CJ277)</f>
        <v>0</v>
      </c>
      <c r="CY277" s="53">
        <f>IF($G277="Labor Hours",CK277*$K277*(1+$M277)*$ES277,CK277)</f>
        <v>0</v>
      </c>
      <c r="CZ277" s="53">
        <f>IF($G277="Labor Hours",CL277*$K277*(1+$M277)*$ES277,CL277)</f>
        <v>0</v>
      </c>
      <c r="DA277" s="53">
        <f>IF($G277="Labor Hours",CM277*$K277*(1+$M277)*$ES277,CM277)</f>
        <v>0</v>
      </c>
      <c r="DB277" s="53">
        <f>IF($G277="Labor Hours",CN277*$K277*(1+$M277)*$ES277,CN277)</f>
        <v>0</v>
      </c>
      <c r="DC277" s="53">
        <f>IF($G277="Labor Hours",CO277*$K277*(1+$M277)*$ES277,CO277)</f>
        <v>0</v>
      </c>
      <c r="DD277" s="53">
        <f>IF($G277="Labor Hours",CP277*$K277*(1+$M277)*$ES277,CP277)</f>
        <v>0</v>
      </c>
      <c r="DE277" s="10">
        <f t="shared" si="407"/>
        <v>0</v>
      </c>
      <c r="DF277" s="54">
        <f t="shared" si="408"/>
        <v>0</v>
      </c>
      <c r="DG277" s="10">
        <f t="shared" si="409"/>
        <v>0</v>
      </c>
      <c r="DH277" s="53" cm="1">
        <f t="array" aca="1" ref="DH277" ca="1">DE277*CELL("contents",$Q277)</f>
        <v>0</v>
      </c>
      <c r="DI277" s="53" cm="1">
        <f t="array" aca="1" ref="DI277" ca="1">DF277*CELL("contents",$Q277)</f>
        <v>0</v>
      </c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>
        <f t="shared" si="410"/>
        <v>0</v>
      </c>
      <c r="DW277" s="51">
        <f t="shared" si="411"/>
        <v>0</v>
      </c>
      <c r="DX277" s="53">
        <f>IF($G277="Labor Hours",DJ277*$K277*(1+$M277)*$ET277,DJ277)</f>
        <v>0</v>
      </c>
      <c r="DY277" s="53">
        <f>IF($G277="Labor Hours",DK277*$K277*(1+$M277)*$ET277,DK277)</f>
        <v>0</v>
      </c>
      <c r="DZ277" s="53">
        <f>IF($G277="Labor Hours",DL277*$K277*(1+$M277)*$ET277,DL277)</f>
        <v>0</v>
      </c>
      <c r="EA277" s="53">
        <f>IF($G277="Labor Hours",DM277*$K277*(1+$M277)*$ET277,DM277)</f>
        <v>0</v>
      </c>
      <c r="EB277" s="53">
        <f>IF($G277="Labor Hours",DN277*$K277*(1+$M277)*$ET277,DN277)</f>
        <v>0</v>
      </c>
      <c r="EC277" s="53">
        <f>IF($G277="Labor Hours",DO277*$K277*(1+$M277)*$ET277,DO277)</f>
        <v>0</v>
      </c>
      <c r="ED277" s="53">
        <f>IF($G277="Labor Hours",DP277*$K277*(1+$M277)*$ET277,DP277)</f>
        <v>0</v>
      </c>
      <c r="EE277" s="53">
        <f>IF($G277="Labor Hours",DQ277*$K277*(1+$M277)*$ET277,DQ277)</f>
        <v>0</v>
      </c>
      <c r="EF277" s="53">
        <f>IF($G277="Labor Hours",DR277*$K277*(1+$M277)*$ET277,DR277)</f>
        <v>0</v>
      </c>
      <c r="EG277" s="53">
        <f>IF($G277="Labor Hours",DS277*$K277*(1+$M277)*$ET277,DS277)</f>
        <v>0</v>
      </c>
      <c r="EH277" s="53">
        <f>IF($G277="Labor Hours",DT277*$K277*(1+$M277)*$ET277,DT277)</f>
        <v>0</v>
      </c>
      <c r="EI277" s="53">
        <f>IF($G277="Labor Hours",DU277*$K277*(1+$M277)*$ET277,DU277)</f>
        <v>0</v>
      </c>
      <c r="EJ277" s="10">
        <f t="shared" si="412"/>
        <v>0</v>
      </c>
      <c r="EK277" s="54">
        <f t="shared" si="413"/>
        <v>0</v>
      </c>
      <c r="EL277" s="10">
        <f t="shared" si="414"/>
        <v>0</v>
      </c>
      <c r="EM277" s="53" cm="1">
        <f t="array" aca="1" ref="EM277" ca="1">EJ277*CELL("contents",$Q277)</f>
        <v>0</v>
      </c>
      <c r="EN277" s="53" cm="1">
        <f t="array" aca="1" ref="EN277" ca="1">EK277*CELL("contents",$Q277)</f>
        <v>0</v>
      </c>
      <c r="EO277" s="11">
        <f t="shared" si="415"/>
        <v>14096.7</v>
      </c>
      <c r="EP277" s="2">
        <v>1</v>
      </c>
      <c r="EQ277" s="2">
        <f t="shared" ref="EQ277:ET277" si="422">EP277*1.0215</f>
        <v>1.0215000000000001</v>
      </c>
      <c r="ER277" s="2">
        <f t="shared" si="422"/>
        <v>1.0434622500000001</v>
      </c>
      <c r="ES277" s="2">
        <f t="shared" si="422"/>
        <v>1.0658966883750003</v>
      </c>
      <c r="ET277" s="2">
        <f t="shared" si="422"/>
        <v>1.0888134671750629</v>
      </c>
      <c r="EU277" s="53">
        <f>IF($G277="Labor Hours",$K277*$AG277*EQ277,0)</f>
        <v>14096.7</v>
      </c>
      <c r="EV277" s="53">
        <f t="shared" si="417"/>
        <v>0</v>
      </c>
      <c r="EW277" s="69">
        <f>IF($G277="Labor Hours",$K277*$CQ277*ES277,0)</f>
        <v>0</v>
      </c>
      <c r="EX277" s="69">
        <f>IF($G277="Labor Hours",$K277*$DV277*ET277,0)</f>
        <v>0</v>
      </c>
      <c r="EY277" s="9">
        <f t="shared" si="419"/>
        <v>0</v>
      </c>
      <c r="EZ277" s="9">
        <f t="shared" si="394"/>
        <v>0</v>
      </c>
      <c r="FA277" s="9">
        <f t="shared" si="395"/>
        <v>0</v>
      </c>
      <c r="FB277" s="9">
        <f t="shared" si="396"/>
        <v>0</v>
      </c>
      <c r="FC277" t="s">
        <v>1541</v>
      </c>
    </row>
    <row r="278" spans="1:159" ht="25.5" x14ac:dyDescent="0.25">
      <c r="A278" s="2">
        <v>1.2</v>
      </c>
      <c r="B278" s="3" t="s">
        <v>717</v>
      </c>
      <c r="C278" s="4" t="s">
        <v>157</v>
      </c>
      <c r="D278" s="2" t="s">
        <v>718</v>
      </c>
      <c r="E278" s="21" t="s">
        <v>719</v>
      </c>
      <c r="F278" s="2"/>
      <c r="G278" s="4" t="s">
        <v>151</v>
      </c>
      <c r="H278" s="6" t="s">
        <v>163</v>
      </c>
      <c r="I278" s="4" t="s">
        <v>269</v>
      </c>
      <c r="J278" s="7" t="s">
        <v>154</v>
      </c>
      <c r="K278" s="75">
        <v>77</v>
      </c>
      <c r="L278" s="81">
        <v>77</v>
      </c>
      <c r="M278" s="56">
        <v>0</v>
      </c>
      <c r="N278" s="86">
        <v>0</v>
      </c>
      <c r="O278" s="6" t="s">
        <v>155</v>
      </c>
      <c r="P278" s="2" t="s">
        <v>352</v>
      </c>
      <c r="Q278" s="216">
        <f>VLOOKUP(P278,Contingencies!$A$2:$D$7,4,FALSE)</f>
        <v>0.2</v>
      </c>
      <c r="R278" s="53">
        <f t="shared" si="377"/>
        <v>1258.4880000000003</v>
      </c>
      <c r="S278" s="67">
        <f t="shared" si="379"/>
        <v>0</v>
      </c>
      <c r="T278" s="4"/>
      <c r="U278" s="2"/>
      <c r="V278" s="2"/>
      <c r="W278" s="42"/>
      <c r="X278" s="38"/>
      <c r="Y278" s="38"/>
      <c r="Z278" s="37">
        <v>20</v>
      </c>
      <c r="AA278" s="37">
        <v>20</v>
      </c>
      <c r="AB278" s="37">
        <v>20</v>
      </c>
      <c r="AC278" s="37">
        <v>20</v>
      </c>
      <c r="AD278" s="2"/>
      <c r="AE278" s="2"/>
      <c r="AF278" s="2"/>
      <c r="AG278" s="2">
        <f>IF(G278="Labor Hours",SUM(U278:AF278),0)</f>
        <v>80</v>
      </c>
      <c r="AH278" s="51">
        <f t="shared" si="397"/>
        <v>0.53333333333333333</v>
      </c>
      <c r="AI278" s="53">
        <f>IF($G278="Labor Hours",U278*$K278*(1+$M278)*$EQ278,U278)</f>
        <v>0</v>
      </c>
      <c r="AJ278" s="53">
        <f>IF($G278="Labor Hours",V278*$K278*(1+$M278)*$EQ278,V278)</f>
        <v>0</v>
      </c>
      <c r="AK278" s="53">
        <f>IF($G278="Labor Hours",W278*$K278*(1+$M278)*$EQ278,W278)</f>
        <v>0</v>
      </c>
      <c r="AL278" s="53">
        <f>IF($G278="Labor Hours",X278*$K278*(1+$M278)*$EQ278,X278)</f>
        <v>0</v>
      </c>
      <c r="AM278" s="53">
        <f>IF($G278="Labor Hours",Y278*$K278*(1+$M278)*$EQ278,Y278)</f>
        <v>0</v>
      </c>
      <c r="AN278" s="53">
        <f>IF($G278="Labor Hours",Z278*$K278*(1+$M278)*$EQ278,Z278)</f>
        <v>1573.1100000000001</v>
      </c>
      <c r="AO278" s="53">
        <f>IF($G278="Labor Hours",AA278*$K278*(1+$M278)*$EQ278,AA278)</f>
        <v>1573.1100000000001</v>
      </c>
      <c r="AP278" s="53">
        <f>IF($G278="Labor Hours",AB278*$K278*(1+$M278)*$EQ278,AB278)</f>
        <v>1573.1100000000001</v>
      </c>
      <c r="AQ278" s="53">
        <f>IF($G278="Labor Hours",AC278*$K278*(1+$M278)*$EQ278,AC278)</f>
        <v>1573.1100000000001</v>
      </c>
      <c r="AR278" s="53">
        <f>IF($G278="Labor Hours",AD278*$K278*(1+$M278)*$EQ278,AD278)</f>
        <v>0</v>
      </c>
      <c r="AS278" s="53">
        <f>IF($G278="Labor Hours",AE278*$K278*(1+$M278)*$EQ278,AE278)</f>
        <v>0</v>
      </c>
      <c r="AT278" s="53">
        <f>IF($G278="Labor Hours",AF278*$K278*(1+$M278)*$EQ278,AF278)</f>
        <v>0</v>
      </c>
      <c r="AU278" s="10">
        <f t="shared" si="398"/>
        <v>6292.4400000000005</v>
      </c>
      <c r="AV278" s="54">
        <f>IF(G278="CapEx",0,AU278*N278)</f>
        <v>0</v>
      </c>
      <c r="AW278" s="10">
        <f t="shared" si="399"/>
        <v>6292.4400000000005</v>
      </c>
      <c r="AX278" s="53" cm="1">
        <f t="array" aca="1" ref="AX278" ca="1">AU278*CELL("contents",$Q278)</f>
        <v>1258.4880000000003</v>
      </c>
      <c r="AY278" s="53" cm="1">
        <f t="array" aca="1" ref="AY278" ca="1">AV278*CELL("contents",$Q278)</f>
        <v>0</v>
      </c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>
        <f t="shared" si="400"/>
        <v>0</v>
      </c>
      <c r="BM278" s="51">
        <f t="shared" si="401"/>
        <v>0</v>
      </c>
      <c r="BN278" s="53">
        <f>IF($G278="Labor Hours",AZ278*$K278*(1+$M278)*$ER278,AZ278)</f>
        <v>0</v>
      </c>
      <c r="BO278" s="53">
        <f>IF($G278="Labor Hours",BA278*$K278*(1+$M278)*$ER278,BA278)</f>
        <v>0</v>
      </c>
      <c r="BP278" s="53">
        <f>IF($G278="Labor Hours",BB278*$K278*(1+$M278)*$ER278,BB278)</f>
        <v>0</v>
      </c>
      <c r="BQ278" s="53">
        <f>IF($G278="Labor Hours",BC278*$K278*(1+$M278)*$ER278,BC278)</f>
        <v>0</v>
      </c>
      <c r="BR278" s="53">
        <f>IF($G278="Labor Hours",BD278*$K278*(1+$M278)*$ER278,BD278)</f>
        <v>0</v>
      </c>
      <c r="BS278" s="53">
        <f>IF($G278="Labor Hours",BE278*$K278*(1+$M278)*$ER278,BE278)</f>
        <v>0</v>
      </c>
      <c r="BT278" s="53">
        <f>IF($G278="Labor Hours",BF278*$K278*(1+$M278)*$ER278,BF278)</f>
        <v>0</v>
      </c>
      <c r="BU278" s="53">
        <f>IF($G278="Labor Hours",BG278*$K278*(1+$M278)*$ER278,BG278)</f>
        <v>0</v>
      </c>
      <c r="BV278" s="53">
        <f>IF($G278="Labor Hours",BH278*$K278*(1+$M278)*$ER278,BH278)</f>
        <v>0</v>
      </c>
      <c r="BW278" s="53">
        <f>IF($G278="Labor Hours",BI278*$K278*(1+$M278)*$ER278,BI278)</f>
        <v>0</v>
      </c>
      <c r="BX278" s="53">
        <f>IF($G278="Labor Hours",BJ278*$K278*(1+$M278)*$ER278,BJ278)</f>
        <v>0</v>
      </c>
      <c r="BY278" s="53">
        <f>IF($G278="Labor Hours",BK278*$K278*(1+$M278)*$ER278,BK278)</f>
        <v>0</v>
      </c>
      <c r="BZ278" s="10">
        <f t="shared" si="402"/>
        <v>0</v>
      </c>
      <c r="CA278" s="54">
        <f t="shared" si="403"/>
        <v>0</v>
      </c>
      <c r="CB278" s="10">
        <f t="shared" si="404"/>
        <v>0</v>
      </c>
      <c r="CC278" s="53" cm="1">
        <f t="array" aca="1" ref="CC278" ca="1">BZ278*CELL("contents",$Q278)</f>
        <v>0</v>
      </c>
      <c r="CD278" s="53" cm="1">
        <f t="array" aca="1" ref="CD278" ca="1">CA278*CELL("contents",$Q278)</f>
        <v>0</v>
      </c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>
        <f t="shared" si="405"/>
        <v>0</v>
      </c>
      <c r="CR278" s="51">
        <f t="shared" si="406"/>
        <v>0</v>
      </c>
      <c r="CS278" s="53">
        <f>IF($G278="Labor Hours",CE278*$K278*(1+$M278)*$ES278,CE278)</f>
        <v>0</v>
      </c>
      <c r="CT278" s="53">
        <f>IF($G278="Labor Hours",CF278*$K278*(1+$M278)*$ES278,CF278)</f>
        <v>0</v>
      </c>
      <c r="CU278" s="53">
        <f>IF($G278="Labor Hours",CG278*$K278*(1+$M278)*$ES278,CG278)</f>
        <v>0</v>
      </c>
      <c r="CV278" s="53">
        <f>IF($G278="Labor Hours",CH278*$K278*(1+$M278)*$ES278,CH278)</f>
        <v>0</v>
      </c>
      <c r="CW278" s="53">
        <f>IF($G278="Labor Hours",CI278*$K278*(1+$M278)*$ES278,CI278)</f>
        <v>0</v>
      </c>
      <c r="CX278" s="53">
        <f>IF($G278="Labor Hours",CJ278*$K278*(1+$M278)*$ES278,CJ278)</f>
        <v>0</v>
      </c>
      <c r="CY278" s="53">
        <f>IF($G278="Labor Hours",CK278*$K278*(1+$M278)*$ES278,CK278)</f>
        <v>0</v>
      </c>
      <c r="CZ278" s="53">
        <f>IF($G278="Labor Hours",CL278*$K278*(1+$M278)*$ES278,CL278)</f>
        <v>0</v>
      </c>
      <c r="DA278" s="53">
        <f>IF($G278="Labor Hours",CM278*$K278*(1+$M278)*$ES278,CM278)</f>
        <v>0</v>
      </c>
      <c r="DB278" s="53">
        <f>IF($G278="Labor Hours",CN278*$K278*(1+$M278)*$ES278,CN278)</f>
        <v>0</v>
      </c>
      <c r="DC278" s="53">
        <f>IF($G278="Labor Hours",CO278*$K278*(1+$M278)*$ES278,CO278)</f>
        <v>0</v>
      </c>
      <c r="DD278" s="53">
        <f>IF($G278="Labor Hours",CP278*$K278*(1+$M278)*$ES278,CP278)</f>
        <v>0</v>
      </c>
      <c r="DE278" s="10">
        <f t="shared" si="407"/>
        <v>0</v>
      </c>
      <c r="DF278" s="54">
        <f t="shared" si="408"/>
        <v>0</v>
      </c>
      <c r="DG278" s="10">
        <f t="shared" si="409"/>
        <v>0</v>
      </c>
      <c r="DH278" s="53" cm="1">
        <f t="array" aca="1" ref="DH278" ca="1">DE278*CELL("contents",$Q278)</f>
        <v>0</v>
      </c>
      <c r="DI278" s="53" cm="1">
        <f t="array" aca="1" ref="DI278" ca="1">DF278*CELL("contents",$Q278)</f>
        <v>0</v>
      </c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>
        <f t="shared" si="410"/>
        <v>0</v>
      </c>
      <c r="DW278" s="51">
        <f t="shared" si="411"/>
        <v>0</v>
      </c>
      <c r="DX278" s="53">
        <f>IF($G278="Labor Hours",DJ278*$K278*(1+$M278)*$ET278,DJ278)</f>
        <v>0</v>
      </c>
      <c r="DY278" s="53">
        <f>IF($G278="Labor Hours",DK278*$K278*(1+$M278)*$ET278,DK278)</f>
        <v>0</v>
      </c>
      <c r="DZ278" s="53">
        <f>IF($G278="Labor Hours",DL278*$K278*(1+$M278)*$ET278,DL278)</f>
        <v>0</v>
      </c>
      <c r="EA278" s="53">
        <f>IF($G278="Labor Hours",DM278*$K278*(1+$M278)*$ET278,DM278)</f>
        <v>0</v>
      </c>
      <c r="EB278" s="53">
        <f>IF($G278="Labor Hours",DN278*$K278*(1+$M278)*$ET278,DN278)</f>
        <v>0</v>
      </c>
      <c r="EC278" s="53">
        <f>IF($G278="Labor Hours",DO278*$K278*(1+$M278)*$ET278,DO278)</f>
        <v>0</v>
      </c>
      <c r="ED278" s="53">
        <f>IF($G278="Labor Hours",DP278*$K278*(1+$M278)*$ET278,DP278)</f>
        <v>0</v>
      </c>
      <c r="EE278" s="53">
        <f>IF($G278="Labor Hours",DQ278*$K278*(1+$M278)*$ET278,DQ278)</f>
        <v>0</v>
      </c>
      <c r="EF278" s="53">
        <f>IF($G278="Labor Hours",DR278*$K278*(1+$M278)*$ET278,DR278)</f>
        <v>0</v>
      </c>
      <c r="EG278" s="53">
        <f>IF($G278="Labor Hours",DS278*$K278*(1+$M278)*$ET278,DS278)</f>
        <v>0</v>
      </c>
      <c r="EH278" s="53">
        <f>IF($G278="Labor Hours",DT278*$K278*(1+$M278)*$ET278,DT278)</f>
        <v>0</v>
      </c>
      <c r="EI278" s="53">
        <f>IF($G278="Labor Hours",DU278*$K278*(1+$M278)*$ET278,DU278)</f>
        <v>0</v>
      </c>
      <c r="EJ278" s="10">
        <f t="shared" si="412"/>
        <v>0</v>
      </c>
      <c r="EK278" s="54">
        <f t="shared" si="413"/>
        <v>0</v>
      </c>
      <c r="EL278" s="10">
        <f t="shared" si="414"/>
        <v>0</v>
      </c>
      <c r="EM278" s="53" cm="1">
        <f t="array" aca="1" ref="EM278" ca="1">EJ278*CELL("contents",$Q278)</f>
        <v>0</v>
      </c>
      <c r="EN278" s="53" cm="1">
        <f t="array" aca="1" ref="EN278" ca="1">EK278*CELL("contents",$Q278)</f>
        <v>0</v>
      </c>
      <c r="EO278" s="11">
        <f t="shared" si="415"/>
        <v>6292.4400000000005</v>
      </c>
      <c r="EP278" s="2">
        <v>1</v>
      </c>
      <c r="EQ278" s="2">
        <f t="shared" ref="EQ278:ET278" si="423">EP278*1.0215</f>
        <v>1.0215000000000001</v>
      </c>
      <c r="ER278" s="2">
        <f t="shared" si="423"/>
        <v>1.0434622500000001</v>
      </c>
      <c r="ES278" s="2">
        <f t="shared" si="423"/>
        <v>1.0658966883750003</v>
      </c>
      <c r="ET278" s="2">
        <f t="shared" si="423"/>
        <v>1.0888134671750629</v>
      </c>
      <c r="EU278" s="53">
        <f>IF($G278="Labor Hours",$K278*$AG278*EQ278,0)</f>
        <v>6292.4400000000005</v>
      </c>
      <c r="EV278" s="53">
        <f t="shared" si="417"/>
        <v>0</v>
      </c>
      <c r="EW278" s="69">
        <f>IF($G278="Labor Hours",$K278*$CQ278*ES278,0)</f>
        <v>0</v>
      </c>
      <c r="EX278" s="69">
        <f>IF($G278="Labor Hours",$K278*$DV278*ET278,0)</f>
        <v>0</v>
      </c>
      <c r="EY278" s="9">
        <f t="shared" si="419"/>
        <v>0</v>
      </c>
      <c r="EZ278" s="9">
        <f t="shared" si="394"/>
        <v>0</v>
      </c>
      <c r="FA278" s="9">
        <f t="shared" si="395"/>
        <v>0</v>
      </c>
      <c r="FB278" s="9">
        <f t="shared" si="396"/>
        <v>0</v>
      </c>
      <c r="FC278" t="s">
        <v>1541</v>
      </c>
    </row>
    <row r="279" spans="1:159" ht="25.5" x14ac:dyDescent="0.25">
      <c r="A279" s="2">
        <v>1.2</v>
      </c>
      <c r="B279" s="3" t="s">
        <v>717</v>
      </c>
      <c r="C279" s="4" t="s">
        <v>157</v>
      </c>
      <c r="D279" s="2" t="s">
        <v>718</v>
      </c>
      <c r="E279" s="21" t="s">
        <v>719</v>
      </c>
      <c r="F279" s="2"/>
      <c r="G279" s="4" t="s">
        <v>347</v>
      </c>
      <c r="H279" s="6" t="s">
        <v>347</v>
      </c>
      <c r="I279" s="4"/>
      <c r="J279" s="4" t="s">
        <v>154</v>
      </c>
      <c r="K279" s="75"/>
      <c r="L279" s="80">
        <v>1</v>
      </c>
      <c r="M279" s="56">
        <v>0</v>
      </c>
      <c r="N279" s="86">
        <v>0.53</v>
      </c>
      <c r="O279" s="6" t="s">
        <v>155</v>
      </c>
      <c r="P279" s="2" t="s">
        <v>352</v>
      </c>
      <c r="Q279" s="216">
        <f>VLOOKUP(P279,Contingencies!$A$2:$D$7,4,FALSE)</f>
        <v>0.2</v>
      </c>
      <c r="R279" s="53">
        <f t="shared" si="377"/>
        <v>600</v>
      </c>
      <c r="S279" s="67">
        <f t="shared" si="379"/>
        <v>0</v>
      </c>
      <c r="T279" s="4"/>
      <c r="U279" s="2"/>
      <c r="V279" s="2"/>
      <c r="W279" s="42"/>
      <c r="X279" s="38"/>
      <c r="Y279" s="38"/>
      <c r="Z279" s="37"/>
      <c r="AA279" s="37">
        <v>1500</v>
      </c>
      <c r="AB279" s="37">
        <v>1500</v>
      </c>
      <c r="AC279" s="37"/>
      <c r="AD279" s="2"/>
      <c r="AE279" s="2"/>
      <c r="AF279" s="2"/>
      <c r="AG279" s="2">
        <f>IF(G279="Labor Hours",SUM(U279:AF279),0)</f>
        <v>0</v>
      </c>
      <c r="AH279" s="51">
        <f t="shared" si="397"/>
        <v>0</v>
      </c>
      <c r="AI279" s="53">
        <f>IF($G279="Labor Hours",U279*$K279*(1+$M279)*$EQ279,U279)</f>
        <v>0</v>
      </c>
      <c r="AJ279" s="53">
        <f>IF($G279="Labor Hours",V279*$K279*(1+$M279)*$EQ279,V279)</f>
        <v>0</v>
      </c>
      <c r="AK279" s="53">
        <f>IF($G279="Labor Hours",W279*$K279*(1+$M279)*$EQ279,W279)</f>
        <v>0</v>
      </c>
      <c r="AL279" s="53">
        <f>IF($G279="Labor Hours",X279*$K279*(1+$M279)*$EQ279,X279)</f>
        <v>0</v>
      </c>
      <c r="AM279" s="53">
        <f>IF($G279="Labor Hours",Y279*$K279*(1+$M279)*$EQ279,Y279)</f>
        <v>0</v>
      </c>
      <c r="AN279" s="53">
        <f>IF($G279="Labor Hours",Z279*$K279*(1+$M279)*$EQ279,Z279)</f>
        <v>0</v>
      </c>
      <c r="AO279" s="53">
        <f>IF($G279="Labor Hours",AA279*$K279*(1+$M279)*$EQ279,AA279)</f>
        <v>1500</v>
      </c>
      <c r="AP279" s="53">
        <f>IF($G279="Labor Hours",AB279*$K279*(1+$M279)*$EQ279,AB279)</f>
        <v>1500</v>
      </c>
      <c r="AQ279" s="53">
        <f>IF($G279="Labor Hours",AC279*$K279*(1+$M279)*$EQ279,AC279)</f>
        <v>0</v>
      </c>
      <c r="AR279" s="53">
        <f>IF($G279="Labor Hours",AD279*$K279*(1+$M279)*$EQ279,AD279)</f>
        <v>0</v>
      </c>
      <c r="AS279" s="53">
        <f>IF($G279="Labor Hours",AE279*$K279*(1+$M279)*$EQ279,AE279)</f>
        <v>0</v>
      </c>
      <c r="AT279" s="53">
        <f>IF($G279="Labor Hours",AF279*$K279*(1+$M279)*$EQ279,AF279)</f>
        <v>0</v>
      </c>
      <c r="AU279" s="10">
        <f t="shared" si="398"/>
        <v>3000</v>
      </c>
      <c r="AV279" s="54">
        <f>IF(G279="CapEx",0,AU279*N279)</f>
        <v>0</v>
      </c>
      <c r="AW279" s="10">
        <f t="shared" si="399"/>
        <v>3000</v>
      </c>
      <c r="AX279" s="53" cm="1">
        <f t="array" aca="1" ref="AX279" ca="1">AU279*CELL("contents",$Q279)</f>
        <v>600</v>
      </c>
      <c r="AY279" s="53" cm="1">
        <f t="array" aca="1" ref="AY279" ca="1">AV279*CELL("contents",$Q279)</f>
        <v>0</v>
      </c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>
        <f t="shared" si="400"/>
        <v>0</v>
      </c>
      <c r="BM279" s="51">
        <f t="shared" si="401"/>
        <v>0</v>
      </c>
      <c r="BN279" s="53">
        <f>IF($G279="Labor Hours",AZ279*$K279*(1+$M279)*$ER279,AZ279)</f>
        <v>0</v>
      </c>
      <c r="BO279" s="53">
        <f>IF($G279="Labor Hours",BA279*$K279*(1+$M279)*$ER279,BA279)</f>
        <v>0</v>
      </c>
      <c r="BP279" s="53">
        <f>IF($G279="Labor Hours",BB279*$K279*(1+$M279)*$ER279,BB279)</f>
        <v>0</v>
      </c>
      <c r="BQ279" s="53">
        <f>IF($G279="Labor Hours",BC279*$K279*(1+$M279)*$ER279,BC279)</f>
        <v>0</v>
      </c>
      <c r="BR279" s="53">
        <f>IF($G279="Labor Hours",BD279*$K279*(1+$M279)*$ER279,BD279)</f>
        <v>0</v>
      </c>
      <c r="BS279" s="53">
        <f>IF($G279="Labor Hours",BE279*$K279*(1+$M279)*$ER279,BE279)</f>
        <v>0</v>
      </c>
      <c r="BT279" s="53">
        <f>IF($G279="Labor Hours",BF279*$K279*(1+$M279)*$ER279,BF279)</f>
        <v>0</v>
      </c>
      <c r="BU279" s="53">
        <f>IF($G279="Labor Hours",BG279*$K279*(1+$M279)*$ER279,BG279)</f>
        <v>0</v>
      </c>
      <c r="BV279" s="53">
        <f>IF($G279="Labor Hours",BH279*$K279*(1+$M279)*$ER279,BH279)</f>
        <v>0</v>
      </c>
      <c r="BW279" s="53">
        <f>IF($G279="Labor Hours",BI279*$K279*(1+$M279)*$ER279,BI279)</f>
        <v>0</v>
      </c>
      <c r="BX279" s="53">
        <f>IF($G279="Labor Hours",BJ279*$K279*(1+$M279)*$ER279,BJ279)</f>
        <v>0</v>
      </c>
      <c r="BY279" s="53">
        <f>IF($G279="Labor Hours",BK279*$K279*(1+$M279)*$ER279,BK279)</f>
        <v>0</v>
      </c>
      <c r="BZ279" s="10">
        <f t="shared" si="402"/>
        <v>0</v>
      </c>
      <c r="CA279" s="54">
        <f t="shared" si="403"/>
        <v>0</v>
      </c>
      <c r="CB279" s="10">
        <f t="shared" si="404"/>
        <v>0</v>
      </c>
      <c r="CC279" s="53" cm="1">
        <f t="array" aca="1" ref="CC279" ca="1">BZ279*CELL("contents",$Q279)</f>
        <v>0</v>
      </c>
      <c r="CD279" s="53" cm="1">
        <f t="array" aca="1" ref="CD279" ca="1">CA279*CELL("contents",$Q279)</f>
        <v>0</v>
      </c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>
        <f t="shared" si="405"/>
        <v>0</v>
      </c>
      <c r="CR279" s="51">
        <f t="shared" si="406"/>
        <v>0</v>
      </c>
      <c r="CS279" s="53">
        <f>IF($G279="Labor Hours",CE279*$K279*(1+$M279)*$ES279,CE279)</f>
        <v>0</v>
      </c>
      <c r="CT279" s="53">
        <f>IF($G279="Labor Hours",CF279*$K279*(1+$M279)*$ES279,CF279)</f>
        <v>0</v>
      </c>
      <c r="CU279" s="53">
        <f>IF($G279="Labor Hours",CG279*$K279*(1+$M279)*$ES279,CG279)</f>
        <v>0</v>
      </c>
      <c r="CV279" s="53">
        <f>IF($G279="Labor Hours",CH279*$K279*(1+$M279)*$ES279,CH279)</f>
        <v>0</v>
      </c>
      <c r="CW279" s="53">
        <f>IF($G279="Labor Hours",CI279*$K279*(1+$M279)*$ES279,CI279)</f>
        <v>0</v>
      </c>
      <c r="CX279" s="53">
        <f>IF($G279="Labor Hours",CJ279*$K279*(1+$M279)*$ES279,CJ279)</f>
        <v>0</v>
      </c>
      <c r="CY279" s="53">
        <f>IF($G279="Labor Hours",CK279*$K279*(1+$M279)*$ES279,CK279)</f>
        <v>0</v>
      </c>
      <c r="CZ279" s="53">
        <f>IF($G279="Labor Hours",CL279*$K279*(1+$M279)*$ES279,CL279)</f>
        <v>0</v>
      </c>
      <c r="DA279" s="53">
        <f>IF($G279="Labor Hours",CM279*$K279*(1+$M279)*$ES279,CM279)</f>
        <v>0</v>
      </c>
      <c r="DB279" s="53">
        <f>IF($G279="Labor Hours",CN279*$K279*(1+$M279)*$ES279,CN279)</f>
        <v>0</v>
      </c>
      <c r="DC279" s="53">
        <f>IF($G279="Labor Hours",CO279*$K279*(1+$M279)*$ES279,CO279)</f>
        <v>0</v>
      </c>
      <c r="DD279" s="53">
        <f>IF($G279="Labor Hours",CP279*$K279*(1+$M279)*$ES279,CP279)</f>
        <v>0</v>
      </c>
      <c r="DE279" s="10">
        <f t="shared" si="407"/>
        <v>0</v>
      </c>
      <c r="DF279" s="54">
        <f t="shared" si="408"/>
        <v>0</v>
      </c>
      <c r="DG279" s="10">
        <f t="shared" si="409"/>
        <v>0</v>
      </c>
      <c r="DH279" s="53" cm="1">
        <f t="array" aca="1" ref="DH279" ca="1">DE279*CELL("contents",$Q279)</f>
        <v>0</v>
      </c>
      <c r="DI279" s="53" cm="1">
        <f t="array" aca="1" ref="DI279" ca="1">DF279*CELL("contents",$Q279)</f>
        <v>0</v>
      </c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>
        <f t="shared" si="410"/>
        <v>0</v>
      </c>
      <c r="DW279" s="51">
        <f t="shared" si="411"/>
        <v>0</v>
      </c>
      <c r="DX279" s="53">
        <f>IF($G279="Labor Hours",DJ279*$K279*(1+$M279)*$ET279,DJ279)</f>
        <v>0</v>
      </c>
      <c r="DY279" s="53">
        <f>IF($G279="Labor Hours",DK279*$K279*(1+$M279)*$ET279,DK279)</f>
        <v>0</v>
      </c>
      <c r="DZ279" s="53">
        <f>IF($G279="Labor Hours",DL279*$K279*(1+$M279)*$ET279,DL279)</f>
        <v>0</v>
      </c>
      <c r="EA279" s="53">
        <f>IF($G279="Labor Hours",DM279*$K279*(1+$M279)*$ET279,DM279)</f>
        <v>0</v>
      </c>
      <c r="EB279" s="53">
        <f>IF($G279="Labor Hours",DN279*$K279*(1+$M279)*$ET279,DN279)</f>
        <v>0</v>
      </c>
      <c r="EC279" s="53">
        <f>IF($G279="Labor Hours",DO279*$K279*(1+$M279)*$ET279,DO279)</f>
        <v>0</v>
      </c>
      <c r="ED279" s="53">
        <f>IF($G279="Labor Hours",DP279*$K279*(1+$M279)*$ET279,DP279)</f>
        <v>0</v>
      </c>
      <c r="EE279" s="53">
        <f>IF($G279="Labor Hours",DQ279*$K279*(1+$M279)*$ET279,DQ279)</f>
        <v>0</v>
      </c>
      <c r="EF279" s="53">
        <f>IF($G279="Labor Hours",DR279*$K279*(1+$M279)*$ET279,DR279)</f>
        <v>0</v>
      </c>
      <c r="EG279" s="53">
        <f>IF($G279="Labor Hours",DS279*$K279*(1+$M279)*$ET279,DS279)</f>
        <v>0</v>
      </c>
      <c r="EH279" s="53">
        <f>IF($G279="Labor Hours",DT279*$K279*(1+$M279)*$ET279,DT279)</f>
        <v>0</v>
      </c>
      <c r="EI279" s="53">
        <f>IF($G279="Labor Hours",DU279*$K279*(1+$M279)*$ET279,DU279)</f>
        <v>0</v>
      </c>
      <c r="EJ279" s="10">
        <f t="shared" si="412"/>
        <v>0</v>
      </c>
      <c r="EK279" s="54">
        <f t="shared" si="413"/>
        <v>0</v>
      </c>
      <c r="EL279" s="10">
        <f t="shared" si="414"/>
        <v>0</v>
      </c>
      <c r="EM279" s="53" cm="1">
        <f t="array" aca="1" ref="EM279" ca="1">EJ279*CELL("contents",$Q279)</f>
        <v>0</v>
      </c>
      <c r="EN279" s="53" cm="1">
        <f t="array" aca="1" ref="EN279" ca="1">EK279*CELL("contents",$Q279)</f>
        <v>0</v>
      </c>
      <c r="EO279" s="11">
        <f t="shared" si="415"/>
        <v>3000</v>
      </c>
      <c r="EP279" s="2">
        <v>1</v>
      </c>
      <c r="EQ279" s="2">
        <f t="shared" ref="EQ279:ET279" si="424">EP279*1.0215</f>
        <v>1.0215000000000001</v>
      </c>
      <c r="ER279" s="2">
        <f t="shared" si="424"/>
        <v>1.0434622500000001</v>
      </c>
      <c r="ES279" s="2">
        <f t="shared" si="424"/>
        <v>1.0658966883750003</v>
      </c>
      <c r="ET279" s="2">
        <f t="shared" si="424"/>
        <v>1.0888134671750629</v>
      </c>
      <c r="EU279" s="53">
        <f>IF($G279="Labor Hours",$K279*$AG279*EQ279,0)</f>
        <v>0</v>
      </c>
      <c r="EV279" s="53">
        <f t="shared" si="417"/>
        <v>0</v>
      </c>
      <c r="EW279" s="69">
        <f>IF($G279="Labor Hours",$K279*$CQ279*ES279,0)</f>
        <v>0</v>
      </c>
      <c r="EX279" s="69">
        <f>IF($G279="Labor Hours",$K279*$DV279*ET279,0)</f>
        <v>0</v>
      </c>
      <c r="EY279" s="9">
        <f t="shared" si="419"/>
        <v>0</v>
      </c>
      <c r="EZ279" s="9">
        <f t="shared" si="394"/>
        <v>0</v>
      </c>
      <c r="FA279" s="9">
        <f t="shared" si="395"/>
        <v>0</v>
      </c>
      <c r="FB279" s="9">
        <f t="shared" si="396"/>
        <v>0</v>
      </c>
      <c r="FC279" t="s">
        <v>1541</v>
      </c>
    </row>
    <row r="280" spans="1:159" ht="25.5" x14ac:dyDescent="0.25">
      <c r="A280" s="2">
        <v>1.2</v>
      </c>
      <c r="B280" s="3" t="s">
        <v>720</v>
      </c>
      <c r="C280" s="4" t="s">
        <v>157</v>
      </c>
      <c r="D280" s="2" t="s">
        <v>721</v>
      </c>
      <c r="E280" s="21" t="s">
        <v>722</v>
      </c>
      <c r="F280" s="2"/>
      <c r="G280" s="4" t="s">
        <v>151</v>
      </c>
      <c r="H280" s="6" t="s">
        <v>163</v>
      </c>
      <c r="I280" s="4" t="s">
        <v>167</v>
      </c>
      <c r="J280" s="7" t="s">
        <v>154</v>
      </c>
      <c r="K280" s="75">
        <v>115</v>
      </c>
      <c r="L280" s="81">
        <v>115</v>
      </c>
      <c r="M280" s="56">
        <v>0</v>
      </c>
      <c r="N280" s="86">
        <v>0</v>
      </c>
      <c r="O280" s="6" t="s">
        <v>155</v>
      </c>
      <c r="P280" s="2" t="s">
        <v>352</v>
      </c>
      <c r="Q280" s="216">
        <f>VLOOKUP(P280,Contingencies!$A$2:$D$7,4,FALSE)</f>
        <v>0.2</v>
      </c>
      <c r="R280" s="53">
        <f t="shared" si="377"/>
        <v>563.86800000000005</v>
      </c>
      <c r="S280" s="67">
        <f t="shared" si="379"/>
        <v>0</v>
      </c>
      <c r="T280" s="4"/>
      <c r="U280" s="2"/>
      <c r="V280" s="2"/>
      <c r="W280" s="37">
        <v>24</v>
      </c>
      <c r="X280" s="4"/>
      <c r="Y280" s="38"/>
      <c r="Z280" s="38"/>
      <c r="AA280" s="38"/>
      <c r="AB280" s="38"/>
      <c r="AC280" s="38"/>
      <c r="AD280" s="2"/>
      <c r="AE280" s="2"/>
      <c r="AF280" s="2"/>
      <c r="AG280" s="2">
        <f>IF(G280="Labor Hours",SUM(U280:AF280),0)</f>
        <v>24</v>
      </c>
      <c r="AH280" s="51">
        <f t="shared" si="397"/>
        <v>0.16</v>
      </c>
      <c r="AI280" s="53">
        <f>IF($G280="Labor Hours",U280*$K280*(1+$M280)*$EQ280,U280)</f>
        <v>0</v>
      </c>
      <c r="AJ280" s="53">
        <f>IF($G280="Labor Hours",V280*$K280*(1+$M280)*$EQ280,V280)</f>
        <v>0</v>
      </c>
      <c r="AK280" s="53">
        <f>IF($G280="Labor Hours",W280*$K280*(1+$M280)*$EQ280,W280)</f>
        <v>2819.34</v>
      </c>
      <c r="AL280" s="53">
        <f>IF($G280="Labor Hours",X280*$K280*(1+$M280)*$EQ280,X280)</f>
        <v>0</v>
      </c>
      <c r="AM280" s="53">
        <f>IF($G280="Labor Hours",Y280*$K280*(1+$M280)*$EQ280,Y280)</f>
        <v>0</v>
      </c>
      <c r="AN280" s="53">
        <f>IF($G280="Labor Hours",Z280*$K280*(1+$M280)*$EQ280,Z280)</f>
        <v>0</v>
      </c>
      <c r="AO280" s="53">
        <f>IF($G280="Labor Hours",AA280*$K280*(1+$M280)*$EQ280,AA280)</f>
        <v>0</v>
      </c>
      <c r="AP280" s="53">
        <f>IF($G280="Labor Hours",AB280*$K280*(1+$M280)*$EQ280,AB280)</f>
        <v>0</v>
      </c>
      <c r="AQ280" s="53">
        <f>IF($G280="Labor Hours",AC280*$K280*(1+$M280)*$EQ280,AC280)</f>
        <v>0</v>
      </c>
      <c r="AR280" s="53">
        <f>IF($G280="Labor Hours",AD280*$K280*(1+$M280)*$EQ280,AD280)</f>
        <v>0</v>
      </c>
      <c r="AS280" s="53">
        <f>IF($G280="Labor Hours",AE280*$K280*(1+$M280)*$EQ280,AE280)</f>
        <v>0</v>
      </c>
      <c r="AT280" s="53">
        <f>IF($G280="Labor Hours",AF280*$K280*(1+$M280)*$EQ280,AF280)</f>
        <v>0</v>
      </c>
      <c r="AU280" s="10">
        <f t="shared" si="398"/>
        <v>2819.34</v>
      </c>
      <c r="AV280" s="54">
        <f>IF(G280="CapEx",0,AU280*N280)</f>
        <v>0</v>
      </c>
      <c r="AW280" s="10">
        <f t="shared" si="399"/>
        <v>2819.34</v>
      </c>
      <c r="AX280" s="53" cm="1">
        <f t="array" aca="1" ref="AX280" ca="1">AU280*CELL("contents",$Q280)</f>
        <v>563.86800000000005</v>
      </c>
      <c r="AY280" s="53" cm="1">
        <f t="array" aca="1" ref="AY280" ca="1">AV280*CELL("contents",$Q280)</f>
        <v>0</v>
      </c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>
        <f t="shared" si="400"/>
        <v>0</v>
      </c>
      <c r="BM280" s="51">
        <f t="shared" si="401"/>
        <v>0</v>
      </c>
      <c r="BN280" s="53">
        <f>IF($G280="Labor Hours",AZ280*$K280*(1+$M280)*$ER280,AZ280)</f>
        <v>0</v>
      </c>
      <c r="BO280" s="53">
        <f>IF($G280="Labor Hours",BA280*$K280*(1+$M280)*$ER280,BA280)</f>
        <v>0</v>
      </c>
      <c r="BP280" s="53">
        <f>IF($G280="Labor Hours",BB280*$K280*(1+$M280)*$ER280,BB280)</f>
        <v>0</v>
      </c>
      <c r="BQ280" s="53">
        <f>IF($G280="Labor Hours",BC280*$K280*(1+$M280)*$ER280,BC280)</f>
        <v>0</v>
      </c>
      <c r="BR280" s="53">
        <f>IF($G280="Labor Hours",BD280*$K280*(1+$M280)*$ER280,BD280)</f>
        <v>0</v>
      </c>
      <c r="BS280" s="53">
        <f>IF($G280="Labor Hours",BE280*$K280*(1+$M280)*$ER280,BE280)</f>
        <v>0</v>
      </c>
      <c r="BT280" s="53">
        <f>IF($G280="Labor Hours",BF280*$K280*(1+$M280)*$ER280,BF280)</f>
        <v>0</v>
      </c>
      <c r="BU280" s="53">
        <f>IF($G280="Labor Hours",BG280*$K280*(1+$M280)*$ER280,BG280)</f>
        <v>0</v>
      </c>
      <c r="BV280" s="53">
        <f>IF($G280="Labor Hours",BH280*$K280*(1+$M280)*$ER280,BH280)</f>
        <v>0</v>
      </c>
      <c r="BW280" s="53">
        <f>IF($G280="Labor Hours",BI280*$K280*(1+$M280)*$ER280,BI280)</f>
        <v>0</v>
      </c>
      <c r="BX280" s="53">
        <f>IF($G280="Labor Hours",BJ280*$K280*(1+$M280)*$ER280,BJ280)</f>
        <v>0</v>
      </c>
      <c r="BY280" s="53">
        <f>IF($G280="Labor Hours",BK280*$K280*(1+$M280)*$ER280,BK280)</f>
        <v>0</v>
      </c>
      <c r="BZ280" s="10">
        <f t="shared" si="402"/>
        <v>0</v>
      </c>
      <c r="CA280" s="54">
        <f t="shared" si="403"/>
        <v>0</v>
      </c>
      <c r="CB280" s="10">
        <f t="shared" si="404"/>
        <v>0</v>
      </c>
      <c r="CC280" s="53" cm="1">
        <f t="array" aca="1" ref="CC280" ca="1">BZ280*CELL("contents",$Q280)</f>
        <v>0</v>
      </c>
      <c r="CD280" s="53" cm="1">
        <f t="array" aca="1" ref="CD280" ca="1">CA280*CELL("contents",$Q280)</f>
        <v>0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>
        <f t="shared" si="405"/>
        <v>0</v>
      </c>
      <c r="CR280" s="51">
        <f t="shared" si="406"/>
        <v>0</v>
      </c>
      <c r="CS280" s="53">
        <f>IF($G280="Labor Hours",CE280*$K280*(1+$M280)*$ES280,CE280)</f>
        <v>0</v>
      </c>
      <c r="CT280" s="53">
        <f>IF($G280="Labor Hours",CF280*$K280*(1+$M280)*$ES280,CF280)</f>
        <v>0</v>
      </c>
      <c r="CU280" s="53">
        <f>IF($G280="Labor Hours",CG280*$K280*(1+$M280)*$ES280,CG280)</f>
        <v>0</v>
      </c>
      <c r="CV280" s="53">
        <f>IF($G280="Labor Hours",CH280*$K280*(1+$M280)*$ES280,CH280)</f>
        <v>0</v>
      </c>
      <c r="CW280" s="53">
        <f>IF($G280="Labor Hours",CI280*$K280*(1+$M280)*$ES280,CI280)</f>
        <v>0</v>
      </c>
      <c r="CX280" s="53">
        <f>IF($G280="Labor Hours",CJ280*$K280*(1+$M280)*$ES280,CJ280)</f>
        <v>0</v>
      </c>
      <c r="CY280" s="53">
        <f>IF($G280="Labor Hours",CK280*$K280*(1+$M280)*$ES280,CK280)</f>
        <v>0</v>
      </c>
      <c r="CZ280" s="53">
        <f>IF($G280="Labor Hours",CL280*$K280*(1+$M280)*$ES280,CL280)</f>
        <v>0</v>
      </c>
      <c r="DA280" s="53">
        <f>IF($G280="Labor Hours",CM280*$K280*(1+$M280)*$ES280,CM280)</f>
        <v>0</v>
      </c>
      <c r="DB280" s="53">
        <f>IF($G280="Labor Hours",CN280*$K280*(1+$M280)*$ES280,CN280)</f>
        <v>0</v>
      </c>
      <c r="DC280" s="53">
        <f>IF($G280="Labor Hours",CO280*$K280*(1+$M280)*$ES280,CO280)</f>
        <v>0</v>
      </c>
      <c r="DD280" s="53">
        <f>IF($G280="Labor Hours",CP280*$K280*(1+$M280)*$ES280,CP280)</f>
        <v>0</v>
      </c>
      <c r="DE280" s="10">
        <f t="shared" si="407"/>
        <v>0</v>
      </c>
      <c r="DF280" s="54">
        <f t="shared" si="408"/>
        <v>0</v>
      </c>
      <c r="DG280" s="10">
        <f t="shared" si="409"/>
        <v>0</v>
      </c>
      <c r="DH280" s="53" cm="1">
        <f t="array" aca="1" ref="DH280" ca="1">DE280*CELL("contents",$Q280)</f>
        <v>0</v>
      </c>
      <c r="DI280" s="53" cm="1">
        <f t="array" aca="1" ref="DI280" ca="1">DF280*CELL("contents",$Q280)</f>
        <v>0</v>
      </c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>
        <f t="shared" si="410"/>
        <v>0</v>
      </c>
      <c r="DW280" s="51">
        <f t="shared" si="411"/>
        <v>0</v>
      </c>
      <c r="DX280" s="53">
        <f>IF($G280="Labor Hours",DJ280*$K280*(1+$M280)*$ET280,DJ280)</f>
        <v>0</v>
      </c>
      <c r="DY280" s="53">
        <f>IF($G280="Labor Hours",DK280*$K280*(1+$M280)*$ET280,DK280)</f>
        <v>0</v>
      </c>
      <c r="DZ280" s="53">
        <f>IF($G280="Labor Hours",DL280*$K280*(1+$M280)*$ET280,DL280)</f>
        <v>0</v>
      </c>
      <c r="EA280" s="53">
        <f>IF($G280="Labor Hours",DM280*$K280*(1+$M280)*$ET280,DM280)</f>
        <v>0</v>
      </c>
      <c r="EB280" s="53">
        <f>IF($G280="Labor Hours",DN280*$K280*(1+$M280)*$ET280,DN280)</f>
        <v>0</v>
      </c>
      <c r="EC280" s="53">
        <f>IF($G280="Labor Hours",DO280*$K280*(1+$M280)*$ET280,DO280)</f>
        <v>0</v>
      </c>
      <c r="ED280" s="53">
        <f>IF($G280="Labor Hours",DP280*$K280*(1+$M280)*$ET280,DP280)</f>
        <v>0</v>
      </c>
      <c r="EE280" s="53">
        <f>IF($G280="Labor Hours",DQ280*$K280*(1+$M280)*$ET280,DQ280)</f>
        <v>0</v>
      </c>
      <c r="EF280" s="53">
        <f>IF($G280="Labor Hours",DR280*$K280*(1+$M280)*$ET280,DR280)</f>
        <v>0</v>
      </c>
      <c r="EG280" s="53">
        <f>IF($G280="Labor Hours",DS280*$K280*(1+$M280)*$ET280,DS280)</f>
        <v>0</v>
      </c>
      <c r="EH280" s="53">
        <f>IF($G280="Labor Hours",DT280*$K280*(1+$M280)*$ET280,DT280)</f>
        <v>0</v>
      </c>
      <c r="EI280" s="53">
        <f>IF($G280="Labor Hours",DU280*$K280*(1+$M280)*$ET280,DU280)</f>
        <v>0</v>
      </c>
      <c r="EJ280" s="10">
        <f t="shared" si="412"/>
        <v>0</v>
      </c>
      <c r="EK280" s="54">
        <f t="shared" si="413"/>
        <v>0</v>
      </c>
      <c r="EL280" s="10">
        <f t="shared" si="414"/>
        <v>0</v>
      </c>
      <c r="EM280" s="53" cm="1">
        <f t="array" aca="1" ref="EM280" ca="1">EJ280*CELL("contents",$Q280)</f>
        <v>0</v>
      </c>
      <c r="EN280" s="53" cm="1">
        <f t="array" aca="1" ref="EN280" ca="1">EK280*CELL("contents",$Q280)</f>
        <v>0</v>
      </c>
      <c r="EO280" s="11">
        <f t="shared" si="415"/>
        <v>2819.34</v>
      </c>
      <c r="EP280" s="2">
        <v>1</v>
      </c>
      <c r="EQ280" s="2">
        <f t="shared" ref="EQ280:ET280" si="425">EP280*1.0215</f>
        <v>1.0215000000000001</v>
      </c>
      <c r="ER280" s="2">
        <f t="shared" si="425"/>
        <v>1.0434622500000001</v>
      </c>
      <c r="ES280" s="2">
        <f t="shared" si="425"/>
        <v>1.0658966883750003</v>
      </c>
      <c r="ET280" s="2">
        <f t="shared" si="425"/>
        <v>1.0888134671750629</v>
      </c>
      <c r="EU280" s="53">
        <f>IF($G280="Labor Hours",$K280*$AG280*EQ280,0)</f>
        <v>2819.34</v>
      </c>
      <c r="EV280" s="53">
        <f t="shared" si="417"/>
        <v>0</v>
      </c>
      <c r="EW280" s="69">
        <f>IF($G280="Labor Hours",$K280*$CQ280*ES280,0)</f>
        <v>0</v>
      </c>
      <c r="EX280" s="69">
        <f>IF($G280="Labor Hours",$K280*$DV280*ET280,0)</f>
        <v>0</v>
      </c>
      <c r="EY280" s="9">
        <f t="shared" si="419"/>
        <v>0</v>
      </c>
      <c r="EZ280" s="9">
        <f t="shared" si="394"/>
        <v>0</v>
      </c>
      <c r="FA280" s="9">
        <f t="shared" si="395"/>
        <v>0</v>
      </c>
      <c r="FB280" s="9">
        <f t="shared" si="396"/>
        <v>0</v>
      </c>
      <c r="FC280" t="s">
        <v>1541</v>
      </c>
    </row>
    <row r="281" spans="1:159" ht="25.5" x14ac:dyDescent="0.25">
      <c r="A281" s="2">
        <v>1.2</v>
      </c>
      <c r="B281" s="3" t="s">
        <v>720</v>
      </c>
      <c r="C281" s="4" t="s">
        <v>157</v>
      </c>
      <c r="D281" s="2" t="s">
        <v>721</v>
      </c>
      <c r="E281" s="21" t="s">
        <v>722</v>
      </c>
      <c r="F281" s="2"/>
      <c r="G281" s="4" t="s">
        <v>347</v>
      </c>
      <c r="H281" s="6" t="s">
        <v>347</v>
      </c>
      <c r="I281" s="4"/>
      <c r="J281" s="4" t="s">
        <v>268</v>
      </c>
      <c r="K281" s="75"/>
      <c r="L281" s="80">
        <v>1</v>
      </c>
      <c r="M281" s="56">
        <v>0</v>
      </c>
      <c r="N281" s="86">
        <v>0.53</v>
      </c>
      <c r="O281" s="6" t="s">
        <v>155</v>
      </c>
      <c r="P281" s="2" t="s">
        <v>173</v>
      </c>
      <c r="Q281" s="216">
        <f>VLOOKUP(P281,Contingencies!$A$2:$D$7,4,FALSE)</f>
        <v>0.125</v>
      </c>
      <c r="R281" s="53">
        <f t="shared" si="377"/>
        <v>206.25</v>
      </c>
      <c r="S281" s="67">
        <f t="shared" si="379"/>
        <v>0</v>
      </c>
      <c r="T281" s="4"/>
      <c r="U281" s="2"/>
      <c r="V281" s="2"/>
      <c r="W281" s="37">
        <v>1650</v>
      </c>
      <c r="X281" s="4"/>
      <c r="Y281" s="38"/>
      <c r="Z281" s="38"/>
      <c r="AA281" s="38"/>
      <c r="AB281" s="38"/>
      <c r="AC281" s="38"/>
      <c r="AD281" s="2"/>
      <c r="AE281" s="2"/>
      <c r="AF281" s="2"/>
      <c r="AG281" s="2">
        <f>IF(G281="Labor Hours",SUM(U281:AF281),0)</f>
        <v>0</v>
      </c>
      <c r="AH281" s="51">
        <f t="shared" si="397"/>
        <v>0</v>
      </c>
      <c r="AI281" s="53">
        <f>IF($G281="Labor Hours",U281*$K281*(1+$M281)*$EQ281,U281)</f>
        <v>0</v>
      </c>
      <c r="AJ281" s="53">
        <f>IF($G281="Labor Hours",V281*$K281*(1+$M281)*$EQ281,V281)</f>
        <v>0</v>
      </c>
      <c r="AK281" s="53">
        <f>IF($G281="Labor Hours",W281*$K281*(1+$M281)*$EQ281,W281)</f>
        <v>1650</v>
      </c>
      <c r="AL281" s="53">
        <f>IF($G281="Labor Hours",X281*$K281*(1+$M281)*$EQ281,X281)</f>
        <v>0</v>
      </c>
      <c r="AM281" s="53">
        <f>IF($G281="Labor Hours",Y281*$K281*(1+$M281)*$EQ281,Y281)</f>
        <v>0</v>
      </c>
      <c r="AN281" s="53">
        <f>IF($G281="Labor Hours",Z281*$K281*(1+$M281)*$EQ281,Z281)</f>
        <v>0</v>
      </c>
      <c r="AO281" s="53">
        <f>IF($G281="Labor Hours",AA281*$K281*(1+$M281)*$EQ281,AA281)</f>
        <v>0</v>
      </c>
      <c r="AP281" s="53">
        <f>IF($G281="Labor Hours",AB281*$K281*(1+$M281)*$EQ281,AB281)</f>
        <v>0</v>
      </c>
      <c r="AQ281" s="53">
        <f>IF($G281="Labor Hours",AC281*$K281*(1+$M281)*$EQ281,AC281)</f>
        <v>0</v>
      </c>
      <c r="AR281" s="53">
        <f>IF($G281="Labor Hours",AD281*$K281*(1+$M281)*$EQ281,AD281)</f>
        <v>0</v>
      </c>
      <c r="AS281" s="53">
        <f>IF($G281="Labor Hours",AE281*$K281*(1+$M281)*$EQ281,AE281)</f>
        <v>0</v>
      </c>
      <c r="AT281" s="53">
        <f>IF($G281="Labor Hours",AF281*$K281*(1+$M281)*$EQ281,AF281)</f>
        <v>0</v>
      </c>
      <c r="AU281" s="10">
        <f t="shared" si="398"/>
        <v>1650</v>
      </c>
      <c r="AV281" s="54">
        <f>IF(G281="CapEx",0,AU281*N281)</f>
        <v>0</v>
      </c>
      <c r="AW281" s="10">
        <f t="shared" si="399"/>
        <v>1650</v>
      </c>
      <c r="AX281" s="53" cm="1">
        <f t="array" aca="1" ref="AX281" ca="1">AU281*CELL("contents",$Q281)</f>
        <v>206.25</v>
      </c>
      <c r="AY281" s="53" cm="1">
        <f t="array" aca="1" ref="AY281" ca="1">AV281*CELL("contents",$Q281)</f>
        <v>0</v>
      </c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>
        <f t="shared" si="400"/>
        <v>0</v>
      </c>
      <c r="BM281" s="51">
        <f t="shared" si="401"/>
        <v>0</v>
      </c>
      <c r="BN281" s="53">
        <f>IF($G281="Labor Hours",AZ281*$K281*(1+$M281)*$ER281,AZ281)</f>
        <v>0</v>
      </c>
      <c r="BO281" s="53">
        <f>IF($G281="Labor Hours",BA281*$K281*(1+$M281)*$ER281,BA281)</f>
        <v>0</v>
      </c>
      <c r="BP281" s="53">
        <f>IF($G281="Labor Hours",BB281*$K281*(1+$M281)*$ER281,BB281)</f>
        <v>0</v>
      </c>
      <c r="BQ281" s="53">
        <f>IF($G281="Labor Hours",BC281*$K281*(1+$M281)*$ER281,BC281)</f>
        <v>0</v>
      </c>
      <c r="BR281" s="53">
        <f>IF($G281="Labor Hours",BD281*$K281*(1+$M281)*$ER281,BD281)</f>
        <v>0</v>
      </c>
      <c r="BS281" s="53">
        <f>IF($G281="Labor Hours",BE281*$K281*(1+$M281)*$ER281,BE281)</f>
        <v>0</v>
      </c>
      <c r="BT281" s="53">
        <f>IF($G281="Labor Hours",BF281*$K281*(1+$M281)*$ER281,BF281)</f>
        <v>0</v>
      </c>
      <c r="BU281" s="53">
        <f>IF($G281="Labor Hours",BG281*$K281*(1+$M281)*$ER281,BG281)</f>
        <v>0</v>
      </c>
      <c r="BV281" s="53">
        <f>IF($G281="Labor Hours",BH281*$K281*(1+$M281)*$ER281,BH281)</f>
        <v>0</v>
      </c>
      <c r="BW281" s="53">
        <f>IF($G281="Labor Hours",BI281*$K281*(1+$M281)*$ER281,BI281)</f>
        <v>0</v>
      </c>
      <c r="BX281" s="53">
        <f>IF($G281="Labor Hours",BJ281*$K281*(1+$M281)*$ER281,BJ281)</f>
        <v>0</v>
      </c>
      <c r="BY281" s="53">
        <f>IF($G281="Labor Hours",BK281*$K281*(1+$M281)*$ER281,BK281)</f>
        <v>0</v>
      </c>
      <c r="BZ281" s="10">
        <f t="shared" si="402"/>
        <v>0</v>
      </c>
      <c r="CA281" s="54">
        <f t="shared" si="403"/>
        <v>0</v>
      </c>
      <c r="CB281" s="10">
        <f t="shared" si="404"/>
        <v>0</v>
      </c>
      <c r="CC281" s="53" cm="1">
        <f t="array" aca="1" ref="CC281" ca="1">BZ281*CELL("contents",$Q281)</f>
        <v>0</v>
      </c>
      <c r="CD281" s="53" cm="1">
        <f t="array" aca="1" ref="CD281" ca="1">CA281*CELL("contents",$Q281)</f>
        <v>0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>
        <f t="shared" si="405"/>
        <v>0</v>
      </c>
      <c r="CR281" s="51">
        <f t="shared" si="406"/>
        <v>0</v>
      </c>
      <c r="CS281" s="53">
        <f>IF($G281="Labor Hours",CE281*$K281*(1+$M281)*$ES281,CE281)</f>
        <v>0</v>
      </c>
      <c r="CT281" s="53">
        <f>IF($G281="Labor Hours",CF281*$K281*(1+$M281)*$ES281,CF281)</f>
        <v>0</v>
      </c>
      <c r="CU281" s="53">
        <f>IF($G281="Labor Hours",CG281*$K281*(1+$M281)*$ES281,CG281)</f>
        <v>0</v>
      </c>
      <c r="CV281" s="53">
        <f>IF($G281="Labor Hours",CH281*$K281*(1+$M281)*$ES281,CH281)</f>
        <v>0</v>
      </c>
      <c r="CW281" s="53">
        <f>IF($G281="Labor Hours",CI281*$K281*(1+$M281)*$ES281,CI281)</f>
        <v>0</v>
      </c>
      <c r="CX281" s="53">
        <f>IF($G281="Labor Hours",CJ281*$K281*(1+$M281)*$ES281,CJ281)</f>
        <v>0</v>
      </c>
      <c r="CY281" s="53">
        <f>IF($G281="Labor Hours",CK281*$K281*(1+$M281)*$ES281,CK281)</f>
        <v>0</v>
      </c>
      <c r="CZ281" s="53">
        <f>IF($G281="Labor Hours",CL281*$K281*(1+$M281)*$ES281,CL281)</f>
        <v>0</v>
      </c>
      <c r="DA281" s="53">
        <f>IF($G281="Labor Hours",CM281*$K281*(1+$M281)*$ES281,CM281)</f>
        <v>0</v>
      </c>
      <c r="DB281" s="53">
        <f>IF($G281="Labor Hours",CN281*$K281*(1+$M281)*$ES281,CN281)</f>
        <v>0</v>
      </c>
      <c r="DC281" s="53">
        <f>IF($G281="Labor Hours",CO281*$K281*(1+$M281)*$ES281,CO281)</f>
        <v>0</v>
      </c>
      <c r="DD281" s="53">
        <f>IF($G281="Labor Hours",CP281*$K281*(1+$M281)*$ES281,CP281)</f>
        <v>0</v>
      </c>
      <c r="DE281" s="10">
        <f t="shared" si="407"/>
        <v>0</v>
      </c>
      <c r="DF281" s="54">
        <f t="shared" si="408"/>
        <v>0</v>
      </c>
      <c r="DG281" s="10">
        <f t="shared" si="409"/>
        <v>0</v>
      </c>
      <c r="DH281" s="53" cm="1">
        <f t="array" aca="1" ref="DH281" ca="1">DE281*CELL("contents",$Q281)</f>
        <v>0</v>
      </c>
      <c r="DI281" s="53" cm="1">
        <f t="array" aca="1" ref="DI281" ca="1">DF281*CELL("contents",$Q281)</f>
        <v>0</v>
      </c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>
        <f t="shared" si="410"/>
        <v>0</v>
      </c>
      <c r="DW281" s="51">
        <f t="shared" si="411"/>
        <v>0</v>
      </c>
      <c r="DX281" s="53">
        <f>IF($G281="Labor Hours",DJ281*$K281*(1+$M281)*$ET281,DJ281)</f>
        <v>0</v>
      </c>
      <c r="DY281" s="53">
        <f>IF($G281="Labor Hours",DK281*$K281*(1+$M281)*$ET281,DK281)</f>
        <v>0</v>
      </c>
      <c r="DZ281" s="53">
        <f>IF($G281="Labor Hours",DL281*$K281*(1+$M281)*$ET281,DL281)</f>
        <v>0</v>
      </c>
      <c r="EA281" s="53">
        <f>IF($G281="Labor Hours",DM281*$K281*(1+$M281)*$ET281,DM281)</f>
        <v>0</v>
      </c>
      <c r="EB281" s="53">
        <f>IF($G281="Labor Hours",DN281*$K281*(1+$M281)*$ET281,DN281)</f>
        <v>0</v>
      </c>
      <c r="EC281" s="53">
        <f>IF($G281="Labor Hours",DO281*$K281*(1+$M281)*$ET281,DO281)</f>
        <v>0</v>
      </c>
      <c r="ED281" s="53">
        <f>IF($G281="Labor Hours",DP281*$K281*(1+$M281)*$ET281,DP281)</f>
        <v>0</v>
      </c>
      <c r="EE281" s="53">
        <f>IF($G281="Labor Hours",DQ281*$K281*(1+$M281)*$ET281,DQ281)</f>
        <v>0</v>
      </c>
      <c r="EF281" s="53">
        <f>IF($G281="Labor Hours",DR281*$K281*(1+$M281)*$ET281,DR281)</f>
        <v>0</v>
      </c>
      <c r="EG281" s="53">
        <f>IF($G281="Labor Hours",DS281*$K281*(1+$M281)*$ET281,DS281)</f>
        <v>0</v>
      </c>
      <c r="EH281" s="53">
        <f>IF($G281="Labor Hours",DT281*$K281*(1+$M281)*$ET281,DT281)</f>
        <v>0</v>
      </c>
      <c r="EI281" s="53">
        <f>IF($G281="Labor Hours",DU281*$K281*(1+$M281)*$ET281,DU281)</f>
        <v>0</v>
      </c>
      <c r="EJ281" s="10">
        <f t="shared" si="412"/>
        <v>0</v>
      </c>
      <c r="EK281" s="54">
        <f t="shared" si="413"/>
        <v>0</v>
      </c>
      <c r="EL281" s="10">
        <f t="shared" si="414"/>
        <v>0</v>
      </c>
      <c r="EM281" s="53" cm="1">
        <f t="array" aca="1" ref="EM281" ca="1">EJ281*CELL("contents",$Q281)</f>
        <v>0</v>
      </c>
      <c r="EN281" s="53" cm="1">
        <f t="array" aca="1" ref="EN281" ca="1">EK281*CELL("contents",$Q281)</f>
        <v>0</v>
      </c>
      <c r="EO281" s="11">
        <f t="shared" si="415"/>
        <v>1650</v>
      </c>
      <c r="EP281" s="2">
        <v>1</v>
      </c>
      <c r="EQ281" s="2">
        <f t="shared" ref="EQ281:ET281" si="426">EP281*1.0215</f>
        <v>1.0215000000000001</v>
      </c>
      <c r="ER281" s="2">
        <f t="shared" si="426"/>
        <v>1.0434622500000001</v>
      </c>
      <c r="ES281" s="2">
        <f t="shared" si="426"/>
        <v>1.0658966883750003</v>
      </c>
      <c r="ET281" s="2">
        <f t="shared" si="426"/>
        <v>1.0888134671750629</v>
      </c>
      <c r="EU281" s="53">
        <f>IF($G281="Labor Hours",$K281*$AG281*EQ281,0)</f>
        <v>0</v>
      </c>
      <c r="EV281" s="53">
        <f t="shared" si="417"/>
        <v>0</v>
      </c>
      <c r="EW281" s="69">
        <f>IF($G281="Labor Hours",$K281*$CQ281*ES281,0)</f>
        <v>0</v>
      </c>
      <c r="EX281" s="69">
        <f>IF($G281="Labor Hours",$K281*$DV281*ET281,0)</f>
        <v>0</v>
      </c>
      <c r="EY281" s="9">
        <f t="shared" si="419"/>
        <v>0</v>
      </c>
      <c r="EZ281" s="9">
        <f t="shared" si="394"/>
        <v>0</v>
      </c>
      <c r="FA281" s="9">
        <f t="shared" si="395"/>
        <v>0</v>
      </c>
      <c r="FB281" s="9">
        <f t="shared" si="396"/>
        <v>0</v>
      </c>
      <c r="FC281" t="s">
        <v>1541</v>
      </c>
    </row>
    <row r="282" spans="1:159" ht="25.5" x14ac:dyDescent="0.25">
      <c r="A282" s="2">
        <v>1.2</v>
      </c>
      <c r="B282" s="3" t="s">
        <v>723</v>
      </c>
      <c r="C282" s="4" t="s">
        <v>157</v>
      </c>
      <c r="D282" s="2" t="s">
        <v>724</v>
      </c>
      <c r="E282" s="21" t="s">
        <v>725</v>
      </c>
      <c r="F282" s="2"/>
      <c r="G282" s="4" t="s">
        <v>151</v>
      </c>
      <c r="H282" s="6" t="s">
        <v>163</v>
      </c>
      <c r="I282" s="4" t="s">
        <v>167</v>
      </c>
      <c r="J282" s="7" t="s">
        <v>154</v>
      </c>
      <c r="K282" s="75">
        <v>115</v>
      </c>
      <c r="L282" s="81">
        <v>115</v>
      </c>
      <c r="M282" s="56">
        <v>0</v>
      </c>
      <c r="N282" s="86">
        <v>0</v>
      </c>
      <c r="O282" s="6" t="s">
        <v>155</v>
      </c>
      <c r="P282" s="2" t="s">
        <v>352</v>
      </c>
      <c r="Q282" s="216">
        <f>VLOOKUP(P282,Contingencies!$A$2:$D$7,4,FALSE)</f>
        <v>0.2</v>
      </c>
      <c r="R282" s="53">
        <f t="shared" si="377"/>
        <v>563.86800000000005</v>
      </c>
      <c r="S282" s="67">
        <f t="shared" si="379"/>
        <v>0</v>
      </c>
      <c r="T282" s="4"/>
      <c r="U282" s="2"/>
      <c r="V282" s="2"/>
      <c r="W282" s="42"/>
      <c r="X282" s="37">
        <v>12</v>
      </c>
      <c r="Y282" s="37">
        <v>12</v>
      </c>
      <c r="Z282" s="38"/>
      <c r="AA282" s="38"/>
      <c r="AB282" s="38"/>
      <c r="AC282" s="38"/>
      <c r="AD282" s="2"/>
      <c r="AE282" s="2"/>
      <c r="AF282" s="2"/>
      <c r="AG282" s="2">
        <f>IF(G282="Labor Hours",SUM(U282:AF282),0)</f>
        <v>24</v>
      </c>
      <c r="AH282" s="51">
        <f t="shared" si="397"/>
        <v>0.16</v>
      </c>
      <c r="AI282" s="53">
        <f>IF($G282="Labor Hours",U282*$K282*(1+$M282)*$EQ282,U282)</f>
        <v>0</v>
      </c>
      <c r="AJ282" s="53">
        <f>IF($G282="Labor Hours",V282*$K282*(1+$M282)*$EQ282,V282)</f>
        <v>0</v>
      </c>
      <c r="AK282" s="53">
        <f>IF($G282="Labor Hours",W282*$K282*(1+$M282)*$EQ282,W282)</f>
        <v>0</v>
      </c>
      <c r="AL282" s="53">
        <f>IF($G282="Labor Hours",X282*$K282*(1+$M282)*$EQ282,X282)</f>
        <v>1409.67</v>
      </c>
      <c r="AM282" s="53">
        <f>IF($G282="Labor Hours",Y282*$K282*(1+$M282)*$EQ282,Y282)</f>
        <v>1409.67</v>
      </c>
      <c r="AN282" s="53">
        <f>IF($G282="Labor Hours",Z282*$K282*(1+$M282)*$EQ282,Z282)</f>
        <v>0</v>
      </c>
      <c r="AO282" s="53">
        <f>IF($G282="Labor Hours",AA282*$K282*(1+$M282)*$EQ282,AA282)</f>
        <v>0</v>
      </c>
      <c r="AP282" s="53">
        <f>IF($G282="Labor Hours",AB282*$K282*(1+$M282)*$EQ282,AB282)</f>
        <v>0</v>
      </c>
      <c r="AQ282" s="53">
        <f>IF($G282="Labor Hours",AC282*$K282*(1+$M282)*$EQ282,AC282)</f>
        <v>0</v>
      </c>
      <c r="AR282" s="53">
        <f>IF($G282="Labor Hours",AD282*$K282*(1+$M282)*$EQ282,AD282)</f>
        <v>0</v>
      </c>
      <c r="AS282" s="53">
        <f>IF($G282="Labor Hours",AE282*$K282*(1+$M282)*$EQ282,AE282)</f>
        <v>0</v>
      </c>
      <c r="AT282" s="53">
        <f>IF($G282="Labor Hours",AF282*$K282*(1+$M282)*$EQ282,AF282)</f>
        <v>0</v>
      </c>
      <c r="AU282" s="10">
        <f t="shared" si="398"/>
        <v>2819.34</v>
      </c>
      <c r="AV282" s="54">
        <f>IF(G282="CapEx",0,AU282*N282)</f>
        <v>0</v>
      </c>
      <c r="AW282" s="10">
        <f t="shared" si="399"/>
        <v>2819.34</v>
      </c>
      <c r="AX282" s="53" cm="1">
        <f t="array" aca="1" ref="AX282" ca="1">AU282*CELL("contents",$Q282)</f>
        <v>563.86800000000005</v>
      </c>
      <c r="AY282" s="53" cm="1">
        <f t="array" aca="1" ref="AY282" ca="1">AV282*CELL("contents",$Q282)</f>
        <v>0</v>
      </c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>
        <f t="shared" si="400"/>
        <v>0</v>
      </c>
      <c r="BM282" s="51">
        <f t="shared" si="401"/>
        <v>0</v>
      </c>
      <c r="BN282" s="53">
        <f>IF($G282="Labor Hours",AZ282*$K282*(1+$M282)*$ER282,AZ282)</f>
        <v>0</v>
      </c>
      <c r="BO282" s="53">
        <f>IF($G282="Labor Hours",BA282*$K282*(1+$M282)*$ER282,BA282)</f>
        <v>0</v>
      </c>
      <c r="BP282" s="53">
        <f>IF($G282="Labor Hours",BB282*$K282*(1+$M282)*$ER282,BB282)</f>
        <v>0</v>
      </c>
      <c r="BQ282" s="53">
        <f>IF($G282="Labor Hours",BC282*$K282*(1+$M282)*$ER282,BC282)</f>
        <v>0</v>
      </c>
      <c r="BR282" s="53">
        <f>IF($G282="Labor Hours",BD282*$K282*(1+$M282)*$ER282,BD282)</f>
        <v>0</v>
      </c>
      <c r="BS282" s="53">
        <f>IF($G282="Labor Hours",BE282*$K282*(1+$M282)*$ER282,BE282)</f>
        <v>0</v>
      </c>
      <c r="BT282" s="53">
        <f>IF($G282="Labor Hours",BF282*$K282*(1+$M282)*$ER282,BF282)</f>
        <v>0</v>
      </c>
      <c r="BU282" s="53">
        <f>IF($G282="Labor Hours",BG282*$K282*(1+$M282)*$ER282,BG282)</f>
        <v>0</v>
      </c>
      <c r="BV282" s="53">
        <f>IF($G282="Labor Hours",BH282*$K282*(1+$M282)*$ER282,BH282)</f>
        <v>0</v>
      </c>
      <c r="BW282" s="53">
        <f>IF($G282="Labor Hours",BI282*$K282*(1+$M282)*$ER282,BI282)</f>
        <v>0</v>
      </c>
      <c r="BX282" s="53">
        <f>IF($G282="Labor Hours",BJ282*$K282*(1+$M282)*$ER282,BJ282)</f>
        <v>0</v>
      </c>
      <c r="BY282" s="53">
        <f>IF($G282="Labor Hours",BK282*$K282*(1+$M282)*$ER282,BK282)</f>
        <v>0</v>
      </c>
      <c r="BZ282" s="10">
        <f t="shared" si="402"/>
        <v>0</v>
      </c>
      <c r="CA282" s="54">
        <f t="shared" si="403"/>
        <v>0</v>
      </c>
      <c r="CB282" s="10">
        <f t="shared" si="404"/>
        <v>0</v>
      </c>
      <c r="CC282" s="53" cm="1">
        <f t="array" aca="1" ref="CC282" ca="1">BZ282*CELL("contents",$Q282)</f>
        <v>0</v>
      </c>
      <c r="CD282" s="53" cm="1">
        <f t="array" aca="1" ref="CD282" ca="1">CA282*CELL("contents",$Q282)</f>
        <v>0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>
        <f t="shared" si="405"/>
        <v>0</v>
      </c>
      <c r="CR282" s="51">
        <f t="shared" si="406"/>
        <v>0</v>
      </c>
      <c r="CS282" s="53">
        <f>IF($G282="Labor Hours",CE282*$K282*(1+$M282)*$ES282,CE282)</f>
        <v>0</v>
      </c>
      <c r="CT282" s="53">
        <f>IF($G282="Labor Hours",CF282*$K282*(1+$M282)*$ES282,CF282)</f>
        <v>0</v>
      </c>
      <c r="CU282" s="53">
        <f>IF($G282="Labor Hours",CG282*$K282*(1+$M282)*$ES282,CG282)</f>
        <v>0</v>
      </c>
      <c r="CV282" s="53">
        <f>IF($G282="Labor Hours",CH282*$K282*(1+$M282)*$ES282,CH282)</f>
        <v>0</v>
      </c>
      <c r="CW282" s="53">
        <f>IF($G282="Labor Hours",CI282*$K282*(1+$M282)*$ES282,CI282)</f>
        <v>0</v>
      </c>
      <c r="CX282" s="53">
        <f>IF($G282="Labor Hours",CJ282*$K282*(1+$M282)*$ES282,CJ282)</f>
        <v>0</v>
      </c>
      <c r="CY282" s="53">
        <f>IF($G282="Labor Hours",CK282*$K282*(1+$M282)*$ES282,CK282)</f>
        <v>0</v>
      </c>
      <c r="CZ282" s="53">
        <f>IF($G282="Labor Hours",CL282*$K282*(1+$M282)*$ES282,CL282)</f>
        <v>0</v>
      </c>
      <c r="DA282" s="53">
        <f>IF($G282="Labor Hours",CM282*$K282*(1+$M282)*$ES282,CM282)</f>
        <v>0</v>
      </c>
      <c r="DB282" s="53">
        <f>IF($G282="Labor Hours",CN282*$K282*(1+$M282)*$ES282,CN282)</f>
        <v>0</v>
      </c>
      <c r="DC282" s="53">
        <f>IF($G282="Labor Hours",CO282*$K282*(1+$M282)*$ES282,CO282)</f>
        <v>0</v>
      </c>
      <c r="DD282" s="53">
        <f>IF($G282="Labor Hours",CP282*$K282*(1+$M282)*$ES282,CP282)</f>
        <v>0</v>
      </c>
      <c r="DE282" s="10">
        <f t="shared" si="407"/>
        <v>0</v>
      </c>
      <c r="DF282" s="54">
        <f t="shared" si="408"/>
        <v>0</v>
      </c>
      <c r="DG282" s="10">
        <f t="shared" si="409"/>
        <v>0</v>
      </c>
      <c r="DH282" s="53" cm="1">
        <f t="array" aca="1" ref="DH282" ca="1">DE282*CELL("contents",$Q282)</f>
        <v>0</v>
      </c>
      <c r="DI282" s="53" cm="1">
        <f t="array" aca="1" ref="DI282" ca="1">DF282*CELL("contents",$Q282)</f>
        <v>0</v>
      </c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>
        <f t="shared" si="410"/>
        <v>0</v>
      </c>
      <c r="DW282" s="51">
        <f t="shared" si="411"/>
        <v>0</v>
      </c>
      <c r="DX282" s="53">
        <f>IF($G282="Labor Hours",DJ282*$K282*(1+$M282)*$ET282,DJ282)</f>
        <v>0</v>
      </c>
      <c r="DY282" s="53">
        <f>IF($G282="Labor Hours",DK282*$K282*(1+$M282)*$ET282,DK282)</f>
        <v>0</v>
      </c>
      <c r="DZ282" s="53">
        <f>IF($G282="Labor Hours",DL282*$K282*(1+$M282)*$ET282,DL282)</f>
        <v>0</v>
      </c>
      <c r="EA282" s="53">
        <f>IF($G282="Labor Hours",DM282*$K282*(1+$M282)*$ET282,DM282)</f>
        <v>0</v>
      </c>
      <c r="EB282" s="53">
        <f>IF($G282="Labor Hours",DN282*$K282*(1+$M282)*$ET282,DN282)</f>
        <v>0</v>
      </c>
      <c r="EC282" s="53">
        <f>IF($G282="Labor Hours",DO282*$K282*(1+$M282)*$ET282,DO282)</f>
        <v>0</v>
      </c>
      <c r="ED282" s="53">
        <f>IF($G282="Labor Hours",DP282*$K282*(1+$M282)*$ET282,DP282)</f>
        <v>0</v>
      </c>
      <c r="EE282" s="53">
        <f>IF($G282="Labor Hours",DQ282*$K282*(1+$M282)*$ET282,DQ282)</f>
        <v>0</v>
      </c>
      <c r="EF282" s="53">
        <f>IF($G282="Labor Hours",DR282*$K282*(1+$M282)*$ET282,DR282)</f>
        <v>0</v>
      </c>
      <c r="EG282" s="53">
        <f>IF($G282="Labor Hours",DS282*$K282*(1+$M282)*$ET282,DS282)</f>
        <v>0</v>
      </c>
      <c r="EH282" s="53">
        <f>IF($G282="Labor Hours",DT282*$K282*(1+$M282)*$ET282,DT282)</f>
        <v>0</v>
      </c>
      <c r="EI282" s="53">
        <f>IF($G282="Labor Hours",DU282*$K282*(1+$M282)*$ET282,DU282)</f>
        <v>0</v>
      </c>
      <c r="EJ282" s="10">
        <f t="shared" si="412"/>
        <v>0</v>
      </c>
      <c r="EK282" s="54">
        <f t="shared" si="413"/>
        <v>0</v>
      </c>
      <c r="EL282" s="10">
        <f t="shared" si="414"/>
        <v>0</v>
      </c>
      <c r="EM282" s="53" cm="1">
        <f t="array" aca="1" ref="EM282" ca="1">EJ282*CELL("contents",$Q282)</f>
        <v>0</v>
      </c>
      <c r="EN282" s="53" cm="1">
        <f t="array" aca="1" ref="EN282" ca="1">EK282*CELL("contents",$Q282)</f>
        <v>0</v>
      </c>
      <c r="EO282" s="11">
        <f t="shared" si="415"/>
        <v>2819.34</v>
      </c>
      <c r="EP282" s="2">
        <v>1</v>
      </c>
      <c r="EQ282" s="2">
        <f t="shared" ref="EQ282:ET282" si="427">EP282*1.0215</f>
        <v>1.0215000000000001</v>
      </c>
      <c r="ER282" s="2">
        <f t="shared" si="427"/>
        <v>1.0434622500000001</v>
      </c>
      <c r="ES282" s="2">
        <f t="shared" si="427"/>
        <v>1.0658966883750003</v>
      </c>
      <c r="ET282" s="2">
        <f t="shared" si="427"/>
        <v>1.0888134671750629</v>
      </c>
      <c r="EU282" s="53">
        <f>IF($G282="Labor Hours",$K282*$AG282*EQ282,0)</f>
        <v>2819.34</v>
      </c>
      <c r="EV282" s="53">
        <f t="shared" si="417"/>
        <v>0</v>
      </c>
      <c r="EW282" s="69">
        <f>IF($G282="Labor Hours",$K282*$CQ282*ES282,0)</f>
        <v>0</v>
      </c>
      <c r="EX282" s="69">
        <f>IF($G282="Labor Hours",$K282*$DV282*ET282,0)</f>
        <v>0</v>
      </c>
      <c r="EY282" s="9">
        <f t="shared" si="419"/>
        <v>0</v>
      </c>
      <c r="EZ282" s="9">
        <f t="shared" si="394"/>
        <v>0</v>
      </c>
      <c r="FA282" s="9">
        <f t="shared" si="395"/>
        <v>0</v>
      </c>
      <c r="FB282" s="9">
        <f t="shared" si="396"/>
        <v>0</v>
      </c>
      <c r="FC282" t="s">
        <v>1541</v>
      </c>
    </row>
    <row r="283" spans="1:159" ht="25.5" x14ac:dyDescent="0.25">
      <c r="A283" s="2">
        <v>1.2</v>
      </c>
      <c r="B283" s="3" t="s">
        <v>723</v>
      </c>
      <c r="C283" s="4" t="s">
        <v>157</v>
      </c>
      <c r="D283" s="2" t="s">
        <v>724</v>
      </c>
      <c r="E283" s="21" t="s">
        <v>725</v>
      </c>
      <c r="F283" s="2"/>
      <c r="G283" s="4" t="s">
        <v>151</v>
      </c>
      <c r="H283" s="6" t="s">
        <v>163</v>
      </c>
      <c r="I283" s="4" t="s">
        <v>269</v>
      </c>
      <c r="J283" s="7" t="s">
        <v>154</v>
      </c>
      <c r="K283" s="75">
        <v>77</v>
      </c>
      <c r="L283" s="81">
        <v>77</v>
      </c>
      <c r="M283" s="56">
        <v>0</v>
      </c>
      <c r="N283" s="86">
        <v>0</v>
      </c>
      <c r="O283" s="6" t="s">
        <v>155</v>
      </c>
      <c r="P283" s="2" t="s">
        <v>352</v>
      </c>
      <c r="Q283" s="216">
        <f>VLOOKUP(P283,Contingencies!$A$2:$D$7,4,FALSE)</f>
        <v>0.2</v>
      </c>
      <c r="R283" s="53">
        <f t="shared" si="377"/>
        <v>251.69760000000002</v>
      </c>
      <c r="S283" s="67">
        <f t="shared" si="379"/>
        <v>0</v>
      </c>
      <c r="T283" s="4"/>
      <c r="U283" s="2"/>
      <c r="V283" s="2"/>
      <c r="W283" s="42"/>
      <c r="X283" s="4"/>
      <c r="Y283" s="37">
        <v>16</v>
      </c>
      <c r="Z283" s="38"/>
      <c r="AA283" s="38"/>
      <c r="AB283" s="38"/>
      <c r="AC283" s="38"/>
      <c r="AD283" s="2"/>
      <c r="AE283" s="2"/>
      <c r="AF283" s="2"/>
      <c r="AG283" s="2">
        <f>IF(G283="Labor Hours",SUM(U283:AF283),0)</f>
        <v>16</v>
      </c>
      <c r="AH283" s="51">
        <f t="shared" si="397"/>
        <v>0.10666666666666666</v>
      </c>
      <c r="AI283" s="53">
        <f>IF($G283="Labor Hours",U283*$K283*(1+$M283)*$EQ283,U283)</f>
        <v>0</v>
      </c>
      <c r="AJ283" s="53">
        <f>IF($G283="Labor Hours",V283*$K283*(1+$M283)*$EQ283,V283)</f>
        <v>0</v>
      </c>
      <c r="AK283" s="53">
        <f>IF($G283="Labor Hours",W283*$K283*(1+$M283)*$EQ283,W283)</f>
        <v>0</v>
      </c>
      <c r="AL283" s="53">
        <f>IF($G283="Labor Hours",X283*$K283*(1+$M283)*$EQ283,X283)</f>
        <v>0</v>
      </c>
      <c r="AM283" s="53">
        <f>IF($G283="Labor Hours",Y283*$K283*(1+$M283)*$EQ283,Y283)</f>
        <v>1258.4880000000001</v>
      </c>
      <c r="AN283" s="53">
        <f>IF($G283="Labor Hours",Z283*$K283*(1+$M283)*$EQ283,Z283)</f>
        <v>0</v>
      </c>
      <c r="AO283" s="53">
        <f>IF($G283="Labor Hours",AA283*$K283*(1+$M283)*$EQ283,AA283)</f>
        <v>0</v>
      </c>
      <c r="AP283" s="53">
        <f>IF($G283="Labor Hours",AB283*$K283*(1+$M283)*$EQ283,AB283)</f>
        <v>0</v>
      </c>
      <c r="AQ283" s="53">
        <f>IF($G283="Labor Hours",AC283*$K283*(1+$M283)*$EQ283,AC283)</f>
        <v>0</v>
      </c>
      <c r="AR283" s="53">
        <f>IF($G283="Labor Hours",AD283*$K283*(1+$M283)*$EQ283,AD283)</f>
        <v>0</v>
      </c>
      <c r="AS283" s="53">
        <f>IF($G283="Labor Hours",AE283*$K283*(1+$M283)*$EQ283,AE283)</f>
        <v>0</v>
      </c>
      <c r="AT283" s="53">
        <f>IF($G283="Labor Hours",AF283*$K283*(1+$M283)*$EQ283,AF283)</f>
        <v>0</v>
      </c>
      <c r="AU283" s="10">
        <f t="shared" si="398"/>
        <v>1258.4880000000001</v>
      </c>
      <c r="AV283" s="54">
        <f>IF(G283="CapEx",0,AU283*N283)</f>
        <v>0</v>
      </c>
      <c r="AW283" s="10">
        <f t="shared" si="399"/>
        <v>1258.4880000000001</v>
      </c>
      <c r="AX283" s="53" cm="1">
        <f t="array" aca="1" ref="AX283" ca="1">AU283*CELL("contents",$Q283)</f>
        <v>251.69760000000002</v>
      </c>
      <c r="AY283" s="53" cm="1">
        <f t="array" aca="1" ref="AY283" ca="1">AV283*CELL("contents",$Q283)</f>
        <v>0</v>
      </c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>
        <f t="shared" si="400"/>
        <v>0</v>
      </c>
      <c r="BM283" s="51">
        <f t="shared" si="401"/>
        <v>0</v>
      </c>
      <c r="BN283" s="53">
        <f>IF($G283="Labor Hours",AZ283*$K283*(1+$M283)*$ER283,AZ283)</f>
        <v>0</v>
      </c>
      <c r="BO283" s="53">
        <f>IF($G283="Labor Hours",BA283*$K283*(1+$M283)*$ER283,BA283)</f>
        <v>0</v>
      </c>
      <c r="BP283" s="53">
        <f>IF($G283="Labor Hours",BB283*$K283*(1+$M283)*$ER283,BB283)</f>
        <v>0</v>
      </c>
      <c r="BQ283" s="53">
        <f>IF($G283="Labor Hours",BC283*$K283*(1+$M283)*$ER283,BC283)</f>
        <v>0</v>
      </c>
      <c r="BR283" s="53">
        <f>IF($G283="Labor Hours",BD283*$K283*(1+$M283)*$ER283,BD283)</f>
        <v>0</v>
      </c>
      <c r="BS283" s="53">
        <f>IF($G283="Labor Hours",BE283*$K283*(1+$M283)*$ER283,BE283)</f>
        <v>0</v>
      </c>
      <c r="BT283" s="53">
        <f>IF($G283="Labor Hours",BF283*$K283*(1+$M283)*$ER283,BF283)</f>
        <v>0</v>
      </c>
      <c r="BU283" s="53">
        <f>IF($G283="Labor Hours",BG283*$K283*(1+$M283)*$ER283,BG283)</f>
        <v>0</v>
      </c>
      <c r="BV283" s="53">
        <f>IF($G283="Labor Hours",BH283*$K283*(1+$M283)*$ER283,BH283)</f>
        <v>0</v>
      </c>
      <c r="BW283" s="53">
        <f>IF($G283="Labor Hours",BI283*$K283*(1+$M283)*$ER283,BI283)</f>
        <v>0</v>
      </c>
      <c r="BX283" s="53">
        <f>IF($G283="Labor Hours",BJ283*$K283*(1+$M283)*$ER283,BJ283)</f>
        <v>0</v>
      </c>
      <c r="BY283" s="53">
        <f>IF($G283="Labor Hours",BK283*$K283*(1+$M283)*$ER283,BK283)</f>
        <v>0</v>
      </c>
      <c r="BZ283" s="10">
        <f t="shared" si="402"/>
        <v>0</v>
      </c>
      <c r="CA283" s="54">
        <f t="shared" si="403"/>
        <v>0</v>
      </c>
      <c r="CB283" s="10">
        <f t="shared" si="404"/>
        <v>0</v>
      </c>
      <c r="CC283" s="53" cm="1">
        <f t="array" aca="1" ref="CC283" ca="1">BZ283*CELL("contents",$Q283)</f>
        <v>0</v>
      </c>
      <c r="CD283" s="53" cm="1">
        <f t="array" aca="1" ref="CD283" ca="1">CA283*CELL("contents",$Q283)</f>
        <v>0</v>
      </c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>
        <f t="shared" si="405"/>
        <v>0</v>
      </c>
      <c r="CR283" s="51">
        <f t="shared" si="406"/>
        <v>0</v>
      </c>
      <c r="CS283" s="53">
        <f>IF($G283="Labor Hours",CE283*$K283*(1+$M283)*$ES283,CE283)</f>
        <v>0</v>
      </c>
      <c r="CT283" s="53">
        <f>IF($G283="Labor Hours",CF283*$K283*(1+$M283)*$ES283,CF283)</f>
        <v>0</v>
      </c>
      <c r="CU283" s="53">
        <f>IF($G283="Labor Hours",CG283*$K283*(1+$M283)*$ES283,CG283)</f>
        <v>0</v>
      </c>
      <c r="CV283" s="53">
        <f>IF($G283="Labor Hours",CH283*$K283*(1+$M283)*$ES283,CH283)</f>
        <v>0</v>
      </c>
      <c r="CW283" s="53">
        <f>IF($G283="Labor Hours",CI283*$K283*(1+$M283)*$ES283,CI283)</f>
        <v>0</v>
      </c>
      <c r="CX283" s="53">
        <f>IF($G283="Labor Hours",CJ283*$K283*(1+$M283)*$ES283,CJ283)</f>
        <v>0</v>
      </c>
      <c r="CY283" s="53">
        <f>IF($G283="Labor Hours",CK283*$K283*(1+$M283)*$ES283,CK283)</f>
        <v>0</v>
      </c>
      <c r="CZ283" s="53">
        <f>IF($G283="Labor Hours",CL283*$K283*(1+$M283)*$ES283,CL283)</f>
        <v>0</v>
      </c>
      <c r="DA283" s="53">
        <f>IF($G283="Labor Hours",CM283*$K283*(1+$M283)*$ES283,CM283)</f>
        <v>0</v>
      </c>
      <c r="DB283" s="53">
        <f>IF($G283="Labor Hours",CN283*$K283*(1+$M283)*$ES283,CN283)</f>
        <v>0</v>
      </c>
      <c r="DC283" s="53">
        <f>IF($G283="Labor Hours",CO283*$K283*(1+$M283)*$ES283,CO283)</f>
        <v>0</v>
      </c>
      <c r="DD283" s="53">
        <f>IF($G283="Labor Hours",CP283*$K283*(1+$M283)*$ES283,CP283)</f>
        <v>0</v>
      </c>
      <c r="DE283" s="10">
        <f t="shared" si="407"/>
        <v>0</v>
      </c>
      <c r="DF283" s="54">
        <f t="shared" si="408"/>
        <v>0</v>
      </c>
      <c r="DG283" s="10">
        <f t="shared" si="409"/>
        <v>0</v>
      </c>
      <c r="DH283" s="53" cm="1">
        <f t="array" aca="1" ref="DH283" ca="1">DE283*CELL("contents",$Q283)</f>
        <v>0</v>
      </c>
      <c r="DI283" s="53" cm="1">
        <f t="array" aca="1" ref="DI283" ca="1">DF283*CELL("contents",$Q283)</f>
        <v>0</v>
      </c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>
        <f t="shared" si="410"/>
        <v>0</v>
      </c>
      <c r="DW283" s="51">
        <f t="shared" si="411"/>
        <v>0</v>
      </c>
      <c r="DX283" s="53">
        <f>IF($G283="Labor Hours",DJ283*$K283*(1+$M283)*$ET283,DJ283)</f>
        <v>0</v>
      </c>
      <c r="DY283" s="53">
        <f>IF($G283="Labor Hours",DK283*$K283*(1+$M283)*$ET283,DK283)</f>
        <v>0</v>
      </c>
      <c r="DZ283" s="53">
        <f>IF($G283="Labor Hours",DL283*$K283*(1+$M283)*$ET283,DL283)</f>
        <v>0</v>
      </c>
      <c r="EA283" s="53">
        <f>IF($G283="Labor Hours",DM283*$K283*(1+$M283)*$ET283,DM283)</f>
        <v>0</v>
      </c>
      <c r="EB283" s="53">
        <f>IF($G283="Labor Hours",DN283*$K283*(1+$M283)*$ET283,DN283)</f>
        <v>0</v>
      </c>
      <c r="EC283" s="53">
        <f>IF($G283="Labor Hours",DO283*$K283*(1+$M283)*$ET283,DO283)</f>
        <v>0</v>
      </c>
      <c r="ED283" s="53">
        <f>IF($G283="Labor Hours",DP283*$K283*(1+$M283)*$ET283,DP283)</f>
        <v>0</v>
      </c>
      <c r="EE283" s="53">
        <f>IF($G283="Labor Hours",DQ283*$K283*(1+$M283)*$ET283,DQ283)</f>
        <v>0</v>
      </c>
      <c r="EF283" s="53">
        <f>IF($G283="Labor Hours",DR283*$K283*(1+$M283)*$ET283,DR283)</f>
        <v>0</v>
      </c>
      <c r="EG283" s="53">
        <f>IF($G283="Labor Hours",DS283*$K283*(1+$M283)*$ET283,DS283)</f>
        <v>0</v>
      </c>
      <c r="EH283" s="53">
        <f>IF($G283="Labor Hours",DT283*$K283*(1+$M283)*$ET283,DT283)</f>
        <v>0</v>
      </c>
      <c r="EI283" s="53">
        <f>IF($G283="Labor Hours",DU283*$K283*(1+$M283)*$ET283,DU283)</f>
        <v>0</v>
      </c>
      <c r="EJ283" s="10">
        <f t="shared" si="412"/>
        <v>0</v>
      </c>
      <c r="EK283" s="54">
        <f t="shared" si="413"/>
        <v>0</v>
      </c>
      <c r="EL283" s="10">
        <f t="shared" si="414"/>
        <v>0</v>
      </c>
      <c r="EM283" s="53" cm="1">
        <f t="array" aca="1" ref="EM283" ca="1">EJ283*CELL("contents",$Q283)</f>
        <v>0</v>
      </c>
      <c r="EN283" s="53" cm="1">
        <f t="array" aca="1" ref="EN283" ca="1">EK283*CELL("contents",$Q283)</f>
        <v>0</v>
      </c>
      <c r="EO283" s="11">
        <f t="shared" si="415"/>
        <v>1258.4880000000001</v>
      </c>
      <c r="EP283" s="2">
        <v>1</v>
      </c>
      <c r="EQ283" s="2">
        <f t="shared" ref="EQ283:ET283" si="428">EP283*1.0215</f>
        <v>1.0215000000000001</v>
      </c>
      <c r="ER283" s="2">
        <f t="shared" si="428"/>
        <v>1.0434622500000001</v>
      </c>
      <c r="ES283" s="2">
        <f t="shared" si="428"/>
        <v>1.0658966883750003</v>
      </c>
      <c r="ET283" s="2">
        <f t="shared" si="428"/>
        <v>1.0888134671750629</v>
      </c>
      <c r="EU283" s="53">
        <f>IF($G283="Labor Hours",$K283*$AG283*EQ283,0)</f>
        <v>1258.4880000000001</v>
      </c>
      <c r="EV283" s="53">
        <f t="shared" si="417"/>
        <v>0</v>
      </c>
      <c r="EW283" s="69">
        <f>IF($G283="Labor Hours",$K283*$CQ283*ES283,0)</f>
        <v>0</v>
      </c>
      <c r="EX283" s="69">
        <f>IF($G283="Labor Hours",$K283*$DV283*ET283,0)</f>
        <v>0</v>
      </c>
      <c r="EY283" s="9">
        <f t="shared" si="419"/>
        <v>0</v>
      </c>
      <c r="EZ283" s="9">
        <f t="shared" si="394"/>
        <v>0</v>
      </c>
      <c r="FA283" s="9">
        <f t="shared" si="395"/>
        <v>0</v>
      </c>
      <c r="FB283" s="9">
        <f t="shared" si="396"/>
        <v>0</v>
      </c>
      <c r="FC283" t="s">
        <v>1541</v>
      </c>
    </row>
    <row r="284" spans="1:159" ht="25.5" x14ac:dyDescent="0.25">
      <c r="A284" s="2">
        <v>1.2</v>
      </c>
      <c r="B284" s="3" t="s">
        <v>723</v>
      </c>
      <c r="C284" s="4" t="s">
        <v>157</v>
      </c>
      <c r="D284" s="2" t="s">
        <v>724</v>
      </c>
      <c r="E284" s="21" t="s">
        <v>725</v>
      </c>
      <c r="F284" s="2"/>
      <c r="G284" s="4" t="s">
        <v>347</v>
      </c>
      <c r="H284" s="6" t="s">
        <v>347</v>
      </c>
      <c r="I284" s="4"/>
      <c r="J284" s="4" t="s">
        <v>154</v>
      </c>
      <c r="K284" s="75"/>
      <c r="L284" s="80">
        <v>1</v>
      </c>
      <c r="M284" s="56">
        <v>0</v>
      </c>
      <c r="N284" s="86">
        <v>0.53</v>
      </c>
      <c r="O284" s="6" t="s">
        <v>155</v>
      </c>
      <c r="P284" s="2" t="s">
        <v>352</v>
      </c>
      <c r="Q284" s="216">
        <f>VLOOKUP(P284,Contingencies!$A$2:$D$7,4,FALSE)</f>
        <v>0.2</v>
      </c>
      <c r="R284" s="53">
        <f t="shared" si="377"/>
        <v>80</v>
      </c>
      <c r="S284" s="67">
        <f t="shared" si="379"/>
        <v>0</v>
      </c>
      <c r="T284" s="4"/>
      <c r="U284" s="2"/>
      <c r="V284" s="2"/>
      <c r="W284" s="42"/>
      <c r="X284" s="4"/>
      <c r="Y284" s="37">
        <v>400</v>
      </c>
      <c r="Z284" s="38"/>
      <c r="AA284" s="38"/>
      <c r="AB284" s="38"/>
      <c r="AC284" s="38"/>
      <c r="AD284" s="2"/>
      <c r="AE284" s="2"/>
      <c r="AF284" s="2"/>
      <c r="AG284" s="2">
        <f>IF(G284="Labor Hours",SUM(U284:AF284),0)</f>
        <v>0</v>
      </c>
      <c r="AH284" s="51">
        <f t="shared" si="397"/>
        <v>0</v>
      </c>
      <c r="AI284" s="53">
        <f>IF($G284="Labor Hours",U284*$K284*(1+$M284)*$EQ284,U284)</f>
        <v>0</v>
      </c>
      <c r="AJ284" s="53">
        <f>IF($G284="Labor Hours",V284*$K284*(1+$M284)*$EQ284,V284)</f>
        <v>0</v>
      </c>
      <c r="AK284" s="53">
        <f>IF($G284="Labor Hours",W284*$K284*(1+$M284)*$EQ284,W284)</f>
        <v>0</v>
      </c>
      <c r="AL284" s="53">
        <f>IF($G284="Labor Hours",X284*$K284*(1+$M284)*$EQ284,X284)</f>
        <v>0</v>
      </c>
      <c r="AM284" s="53">
        <f>IF($G284="Labor Hours",Y284*$K284*(1+$M284)*$EQ284,Y284)</f>
        <v>400</v>
      </c>
      <c r="AN284" s="53">
        <f>IF($G284="Labor Hours",Z284*$K284*(1+$M284)*$EQ284,Z284)</f>
        <v>0</v>
      </c>
      <c r="AO284" s="53">
        <f>IF($G284="Labor Hours",AA284*$K284*(1+$M284)*$EQ284,AA284)</f>
        <v>0</v>
      </c>
      <c r="AP284" s="53">
        <f>IF($G284="Labor Hours",AB284*$K284*(1+$M284)*$EQ284,AB284)</f>
        <v>0</v>
      </c>
      <c r="AQ284" s="53">
        <f>IF($G284="Labor Hours",AC284*$K284*(1+$M284)*$EQ284,AC284)</f>
        <v>0</v>
      </c>
      <c r="AR284" s="53">
        <f>IF($G284="Labor Hours",AD284*$K284*(1+$M284)*$EQ284,AD284)</f>
        <v>0</v>
      </c>
      <c r="AS284" s="53">
        <f>IF($G284="Labor Hours",AE284*$K284*(1+$M284)*$EQ284,AE284)</f>
        <v>0</v>
      </c>
      <c r="AT284" s="53">
        <f>IF($G284="Labor Hours",AF284*$K284*(1+$M284)*$EQ284,AF284)</f>
        <v>0</v>
      </c>
      <c r="AU284" s="10">
        <f t="shared" si="398"/>
        <v>400</v>
      </c>
      <c r="AV284" s="54">
        <f>IF(G284="CapEx",0,AU284*N284)</f>
        <v>0</v>
      </c>
      <c r="AW284" s="10">
        <f t="shared" si="399"/>
        <v>400</v>
      </c>
      <c r="AX284" s="53" cm="1">
        <f t="array" aca="1" ref="AX284" ca="1">AU284*CELL("contents",$Q284)</f>
        <v>80</v>
      </c>
      <c r="AY284" s="53" cm="1">
        <f t="array" aca="1" ref="AY284" ca="1">AV284*CELL("contents",$Q284)</f>
        <v>0</v>
      </c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>
        <f t="shared" si="400"/>
        <v>0</v>
      </c>
      <c r="BM284" s="51">
        <f t="shared" si="401"/>
        <v>0</v>
      </c>
      <c r="BN284" s="53">
        <f>IF($G284="Labor Hours",AZ284*$K284*(1+$M284)*$ER284,AZ284)</f>
        <v>0</v>
      </c>
      <c r="BO284" s="53">
        <f>IF($G284="Labor Hours",BA284*$K284*(1+$M284)*$ER284,BA284)</f>
        <v>0</v>
      </c>
      <c r="BP284" s="53">
        <f>IF($G284="Labor Hours",BB284*$K284*(1+$M284)*$ER284,BB284)</f>
        <v>0</v>
      </c>
      <c r="BQ284" s="53">
        <f>IF($G284="Labor Hours",BC284*$K284*(1+$M284)*$ER284,BC284)</f>
        <v>0</v>
      </c>
      <c r="BR284" s="53">
        <f>IF($G284="Labor Hours",BD284*$K284*(1+$M284)*$ER284,BD284)</f>
        <v>0</v>
      </c>
      <c r="BS284" s="53">
        <f>IF($G284="Labor Hours",BE284*$K284*(1+$M284)*$ER284,BE284)</f>
        <v>0</v>
      </c>
      <c r="BT284" s="53">
        <f>IF($G284="Labor Hours",BF284*$K284*(1+$M284)*$ER284,BF284)</f>
        <v>0</v>
      </c>
      <c r="BU284" s="53">
        <f>IF($G284="Labor Hours",BG284*$K284*(1+$M284)*$ER284,BG284)</f>
        <v>0</v>
      </c>
      <c r="BV284" s="53">
        <f>IF($G284="Labor Hours",BH284*$K284*(1+$M284)*$ER284,BH284)</f>
        <v>0</v>
      </c>
      <c r="BW284" s="53">
        <f>IF($G284="Labor Hours",BI284*$K284*(1+$M284)*$ER284,BI284)</f>
        <v>0</v>
      </c>
      <c r="BX284" s="53">
        <f>IF($G284="Labor Hours",BJ284*$K284*(1+$M284)*$ER284,BJ284)</f>
        <v>0</v>
      </c>
      <c r="BY284" s="53">
        <f>IF($G284="Labor Hours",BK284*$K284*(1+$M284)*$ER284,BK284)</f>
        <v>0</v>
      </c>
      <c r="BZ284" s="10">
        <f t="shared" si="402"/>
        <v>0</v>
      </c>
      <c r="CA284" s="54">
        <f t="shared" si="403"/>
        <v>0</v>
      </c>
      <c r="CB284" s="10">
        <f t="shared" si="404"/>
        <v>0</v>
      </c>
      <c r="CC284" s="53" cm="1">
        <f t="array" aca="1" ref="CC284" ca="1">BZ284*CELL("contents",$Q284)</f>
        <v>0</v>
      </c>
      <c r="CD284" s="53" cm="1">
        <f t="array" aca="1" ref="CD284" ca="1">CA284*CELL("contents",$Q284)</f>
        <v>0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>
        <f t="shared" si="405"/>
        <v>0</v>
      </c>
      <c r="CR284" s="51">
        <f t="shared" si="406"/>
        <v>0</v>
      </c>
      <c r="CS284" s="53">
        <f>IF($G284="Labor Hours",CE284*$K284*(1+$M284)*$ES284,CE284)</f>
        <v>0</v>
      </c>
      <c r="CT284" s="53">
        <f>IF($G284="Labor Hours",CF284*$K284*(1+$M284)*$ES284,CF284)</f>
        <v>0</v>
      </c>
      <c r="CU284" s="53">
        <f>IF($G284="Labor Hours",CG284*$K284*(1+$M284)*$ES284,CG284)</f>
        <v>0</v>
      </c>
      <c r="CV284" s="53">
        <f>IF($G284="Labor Hours",CH284*$K284*(1+$M284)*$ES284,CH284)</f>
        <v>0</v>
      </c>
      <c r="CW284" s="53">
        <f>IF($G284="Labor Hours",CI284*$K284*(1+$M284)*$ES284,CI284)</f>
        <v>0</v>
      </c>
      <c r="CX284" s="53">
        <f>IF($G284="Labor Hours",CJ284*$K284*(1+$M284)*$ES284,CJ284)</f>
        <v>0</v>
      </c>
      <c r="CY284" s="53">
        <f>IF($G284="Labor Hours",CK284*$K284*(1+$M284)*$ES284,CK284)</f>
        <v>0</v>
      </c>
      <c r="CZ284" s="53">
        <f>IF($G284="Labor Hours",CL284*$K284*(1+$M284)*$ES284,CL284)</f>
        <v>0</v>
      </c>
      <c r="DA284" s="53">
        <f>IF($G284="Labor Hours",CM284*$K284*(1+$M284)*$ES284,CM284)</f>
        <v>0</v>
      </c>
      <c r="DB284" s="53">
        <f>IF($G284="Labor Hours",CN284*$K284*(1+$M284)*$ES284,CN284)</f>
        <v>0</v>
      </c>
      <c r="DC284" s="53">
        <f>IF($G284="Labor Hours",CO284*$K284*(1+$M284)*$ES284,CO284)</f>
        <v>0</v>
      </c>
      <c r="DD284" s="53">
        <f>IF($G284="Labor Hours",CP284*$K284*(1+$M284)*$ES284,CP284)</f>
        <v>0</v>
      </c>
      <c r="DE284" s="10">
        <f t="shared" si="407"/>
        <v>0</v>
      </c>
      <c r="DF284" s="54">
        <f t="shared" si="408"/>
        <v>0</v>
      </c>
      <c r="DG284" s="10">
        <f t="shared" si="409"/>
        <v>0</v>
      </c>
      <c r="DH284" s="53" cm="1">
        <f t="array" aca="1" ref="DH284" ca="1">DE284*CELL("contents",$Q284)</f>
        <v>0</v>
      </c>
      <c r="DI284" s="53" cm="1">
        <f t="array" aca="1" ref="DI284" ca="1">DF284*CELL("contents",$Q284)</f>
        <v>0</v>
      </c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>
        <f t="shared" si="410"/>
        <v>0</v>
      </c>
      <c r="DW284" s="51">
        <f t="shared" si="411"/>
        <v>0</v>
      </c>
      <c r="DX284" s="53">
        <f>IF($G284="Labor Hours",DJ284*$K284*(1+$M284)*$ET284,DJ284)</f>
        <v>0</v>
      </c>
      <c r="DY284" s="53">
        <f>IF($G284="Labor Hours",DK284*$K284*(1+$M284)*$ET284,DK284)</f>
        <v>0</v>
      </c>
      <c r="DZ284" s="53">
        <f>IF($G284="Labor Hours",DL284*$K284*(1+$M284)*$ET284,DL284)</f>
        <v>0</v>
      </c>
      <c r="EA284" s="53">
        <f>IF($G284="Labor Hours",DM284*$K284*(1+$M284)*$ET284,DM284)</f>
        <v>0</v>
      </c>
      <c r="EB284" s="53">
        <f>IF($G284="Labor Hours",DN284*$K284*(1+$M284)*$ET284,DN284)</f>
        <v>0</v>
      </c>
      <c r="EC284" s="53">
        <f>IF($G284="Labor Hours",DO284*$K284*(1+$M284)*$ET284,DO284)</f>
        <v>0</v>
      </c>
      <c r="ED284" s="53">
        <f>IF($G284="Labor Hours",DP284*$K284*(1+$M284)*$ET284,DP284)</f>
        <v>0</v>
      </c>
      <c r="EE284" s="53">
        <f>IF($G284="Labor Hours",DQ284*$K284*(1+$M284)*$ET284,DQ284)</f>
        <v>0</v>
      </c>
      <c r="EF284" s="53">
        <f>IF($G284="Labor Hours",DR284*$K284*(1+$M284)*$ET284,DR284)</f>
        <v>0</v>
      </c>
      <c r="EG284" s="53">
        <f>IF($G284="Labor Hours",DS284*$K284*(1+$M284)*$ET284,DS284)</f>
        <v>0</v>
      </c>
      <c r="EH284" s="53">
        <f>IF($G284="Labor Hours",DT284*$K284*(1+$M284)*$ET284,DT284)</f>
        <v>0</v>
      </c>
      <c r="EI284" s="53">
        <f>IF($G284="Labor Hours",DU284*$K284*(1+$M284)*$ET284,DU284)</f>
        <v>0</v>
      </c>
      <c r="EJ284" s="10">
        <f t="shared" si="412"/>
        <v>0</v>
      </c>
      <c r="EK284" s="54">
        <f t="shared" si="413"/>
        <v>0</v>
      </c>
      <c r="EL284" s="10">
        <f t="shared" si="414"/>
        <v>0</v>
      </c>
      <c r="EM284" s="53" cm="1">
        <f t="array" aca="1" ref="EM284" ca="1">EJ284*CELL("contents",$Q284)</f>
        <v>0</v>
      </c>
      <c r="EN284" s="53" cm="1">
        <f t="array" aca="1" ref="EN284" ca="1">EK284*CELL("contents",$Q284)</f>
        <v>0</v>
      </c>
      <c r="EO284" s="11">
        <f t="shared" si="415"/>
        <v>400</v>
      </c>
      <c r="EP284" s="2">
        <v>1</v>
      </c>
      <c r="EQ284" s="2">
        <f t="shared" ref="EQ284:ET284" si="429">EP284*1.0215</f>
        <v>1.0215000000000001</v>
      </c>
      <c r="ER284" s="2">
        <f t="shared" si="429"/>
        <v>1.0434622500000001</v>
      </c>
      <c r="ES284" s="2">
        <f t="shared" si="429"/>
        <v>1.0658966883750003</v>
      </c>
      <c r="ET284" s="2">
        <f t="shared" si="429"/>
        <v>1.0888134671750629</v>
      </c>
      <c r="EU284" s="53">
        <f>IF($G284="Labor Hours",$K284*$AG284*EQ284,0)</f>
        <v>0</v>
      </c>
      <c r="EV284" s="53">
        <f t="shared" si="417"/>
        <v>0</v>
      </c>
      <c r="EW284" s="69">
        <f>IF($G284="Labor Hours",$K284*$CQ284*ES284,0)</f>
        <v>0</v>
      </c>
      <c r="EX284" s="69">
        <f>IF($G284="Labor Hours",$K284*$DV284*ET284,0)</f>
        <v>0</v>
      </c>
      <c r="EY284" s="9">
        <f t="shared" si="419"/>
        <v>0</v>
      </c>
      <c r="EZ284" s="9">
        <f t="shared" si="394"/>
        <v>0</v>
      </c>
      <c r="FA284" s="9">
        <f t="shared" si="395"/>
        <v>0</v>
      </c>
      <c r="FB284" s="9">
        <f t="shared" si="396"/>
        <v>0</v>
      </c>
      <c r="FC284" t="s">
        <v>1541</v>
      </c>
    </row>
    <row r="285" spans="1:159" ht="38.25" x14ac:dyDescent="0.25">
      <c r="A285" s="2">
        <v>1.2</v>
      </c>
      <c r="B285" s="3" t="s">
        <v>726</v>
      </c>
      <c r="C285" s="4" t="s">
        <v>157</v>
      </c>
      <c r="D285" s="2" t="s">
        <v>727</v>
      </c>
      <c r="E285" s="21" t="s">
        <v>728</v>
      </c>
      <c r="F285" s="2"/>
      <c r="G285" s="4" t="s">
        <v>151</v>
      </c>
      <c r="H285" s="6" t="s">
        <v>163</v>
      </c>
      <c r="I285" s="4" t="s">
        <v>167</v>
      </c>
      <c r="J285" s="7" t="s">
        <v>154</v>
      </c>
      <c r="K285" s="75">
        <v>115</v>
      </c>
      <c r="L285" s="81">
        <v>115</v>
      </c>
      <c r="M285" s="56">
        <v>0</v>
      </c>
      <c r="N285" s="86">
        <v>0</v>
      </c>
      <c r="O285" s="6" t="s">
        <v>155</v>
      </c>
      <c r="P285" s="2" t="s">
        <v>352</v>
      </c>
      <c r="Q285" s="216">
        <f>VLOOKUP(P285,Contingencies!$A$2:$D$7,4,FALSE)</f>
        <v>0.2</v>
      </c>
      <c r="R285" s="53">
        <f t="shared" si="377"/>
        <v>1409.67</v>
      </c>
      <c r="S285" s="67">
        <f t="shared" si="379"/>
        <v>0</v>
      </c>
      <c r="T285" s="4"/>
      <c r="U285" s="2"/>
      <c r="V285" s="2"/>
      <c r="W285" s="42"/>
      <c r="X285" s="38"/>
      <c r="Y285" s="37">
        <v>30</v>
      </c>
      <c r="Z285" s="37">
        <v>30</v>
      </c>
      <c r="AA285" s="38"/>
      <c r="AB285" s="38"/>
      <c r="AC285" s="38"/>
      <c r="AD285" s="2"/>
      <c r="AE285" s="2"/>
      <c r="AF285" s="2"/>
      <c r="AG285" s="2">
        <f>IF(G285="Labor Hours",SUM(U285:AF285),0)</f>
        <v>60</v>
      </c>
      <c r="AH285" s="51">
        <f t="shared" si="397"/>
        <v>0.4</v>
      </c>
      <c r="AI285" s="53">
        <f>IF($G285="Labor Hours",U285*$K285*(1+$M285)*$EQ285,U285)</f>
        <v>0</v>
      </c>
      <c r="AJ285" s="53">
        <f>IF($G285="Labor Hours",V285*$K285*(1+$M285)*$EQ285,V285)</f>
        <v>0</v>
      </c>
      <c r="AK285" s="53">
        <f>IF($G285="Labor Hours",W285*$K285*(1+$M285)*$EQ285,W285)</f>
        <v>0</v>
      </c>
      <c r="AL285" s="53">
        <f>IF($G285="Labor Hours",X285*$K285*(1+$M285)*$EQ285,X285)</f>
        <v>0</v>
      </c>
      <c r="AM285" s="53">
        <f>IF($G285="Labor Hours",Y285*$K285*(1+$M285)*$EQ285,Y285)</f>
        <v>3524.1750000000002</v>
      </c>
      <c r="AN285" s="53">
        <f>IF($G285="Labor Hours",Z285*$K285*(1+$M285)*$EQ285,Z285)</f>
        <v>3524.1750000000002</v>
      </c>
      <c r="AO285" s="53">
        <f>IF($G285="Labor Hours",AA285*$K285*(1+$M285)*$EQ285,AA285)</f>
        <v>0</v>
      </c>
      <c r="AP285" s="53">
        <f>IF($G285="Labor Hours",AB285*$K285*(1+$M285)*$EQ285,AB285)</f>
        <v>0</v>
      </c>
      <c r="AQ285" s="53">
        <f>IF($G285="Labor Hours",AC285*$K285*(1+$M285)*$EQ285,AC285)</f>
        <v>0</v>
      </c>
      <c r="AR285" s="53">
        <f>IF($G285="Labor Hours",AD285*$K285*(1+$M285)*$EQ285,AD285)</f>
        <v>0</v>
      </c>
      <c r="AS285" s="53">
        <f>IF($G285="Labor Hours",AE285*$K285*(1+$M285)*$EQ285,AE285)</f>
        <v>0</v>
      </c>
      <c r="AT285" s="53">
        <f>IF($G285="Labor Hours",AF285*$K285*(1+$M285)*$EQ285,AF285)</f>
        <v>0</v>
      </c>
      <c r="AU285" s="10">
        <f t="shared" si="398"/>
        <v>7048.35</v>
      </c>
      <c r="AV285" s="54">
        <f>IF(G285="CapEx",0,AU285*N285)</f>
        <v>0</v>
      </c>
      <c r="AW285" s="10">
        <f t="shared" si="399"/>
        <v>7048.35</v>
      </c>
      <c r="AX285" s="53" cm="1">
        <f t="array" aca="1" ref="AX285" ca="1">AU285*CELL("contents",$Q285)</f>
        <v>1409.67</v>
      </c>
      <c r="AY285" s="53" cm="1">
        <f t="array" aca="1" ref="AY285" ca="1">AV285*CELL("contents",$Q285)</f>
        <v>0</v>
      </c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>
        <f t="shared" si="400"/>
        <v>0</v>
      </c>
      <c r="BM285" s="51">
        <f t="shared" si="401"/>
        <v>0</v>
      </c>
      <c r="BN285" s="53">
        <f>IF($G285="Labor Hours",AZ285*$K285*(1+$M285)*$ER285,AZ285)</f>
        <v>0</v>
      </c>
      <c r="BO285" s="53">
        <f>IF($G285="Labor Hours",BA285*$K285*(1+$M285)*$ER285,BA285)</f>
        <v>0</v>
      </c>
      <c r="BP285" s="53">
        <f>IF($G285="Labor Hours",BB285*$K285*(1+$M285)*$ER285,BB285)</f>
        <v>0</v>
      </c>
      <c r="BQ285" s="53">
        <f>IF($G285="Labor Hours",BC285*$K285*(1+$M285)*$ER285,BC285)</f>
        <v>0</v>
      </c>
      <c r="BR285" s="53">
        <f>IF($G285="Labor Hours",BD285*$K285*(1+$M285)*$ER285,BD285)</f>
        <v>0</v>
      </c>
      <c r="BS285" s="53">
        <f>IF($G285="Labor Hours",BE285*$K285*(1+$M285)*$ER285,BE285)</f>
        <v>0</v>
      </c>
      <c r="BT285" s="53">
        <f>IF($G285="Labor Hours",BF285*$K285*(1+$M285)*$ER285,BF285)</f>
        <v>0</v>
      </c>
      <c r="BU285" s="53">
        <f>IF($G285="Labor Hours",BG285*$K285*(1+$M285)*$ER285,BG285)</f>
        <v>0</v>
      </c>
      <c r="BV285" s="53">
        <f>IF($G285="Labor Hours",BH285*$K285*(1+$M285)*$ER285,BH285)</f>
        <v>0</v>
      </c>
      <c r="BW285" s="53">
        <f>IF($G285="Labor Hours",BI285*$K285*(1+$M285)*$ER285,BI285)</f>
        <v>0</v>
      </c>
      <c r="BX285" s="53">
        <f>IF($G285="Labor Hours",BJ285*$K285*(1+$M285)*$ER285,BJ285)</f>
        <v>0</v>
      </c>
      <c r="BY285" s="53">
        <f>IF($G285="Labor Hours",BK285*$K285*(1+$M285)*$ER285,BK285)</f>
        <v>0</v>
      </c>
      <c r="BZ285" s="10">
        <f t="shared" si="402"/>
        <v>0</v>
      </c>
      <c r="CA285" s="54">
        <f t="shared" si="403"/>
        <v>0</v>
      </c>
      <c r="CB285" s="10">
        <f t="shared" si="404"/>
        <v>0</v>
      </c>
      <c r="CC285" s="53" cm="1">
        <f t="array" aca="1" ref="CC285" ca="1">BZ285*CELL("contents",$Q285)</f>
        <v>0</v>
      </c>
      <c r="CD285" s="53" cm="1">
        <f t="array" aca="1" ref="CD285" ca="1">CA285*CELL("contents",$Q285)</f>
        <v>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>
        <f t="shared" si="405"/>
        <v>0</v>
      </c>
      <c r="CR285" s="51">
        <f t="shared" si="406"/>
        <v>0</v>
      </c>
      <c r="CS285" s="53">
        <f>IF($G285="Labor Hours",CE285*$K285*(1+$M285)*$ES285,CE285)</f>
        <v>0</v>
      </c>
      <c r="CT285" s="53">
        <f>IF($G285="Labor Hours",CF285*$K285*(1+$M285)*$ES285,CF285)</f>
        <v>0</v>
      </c>
      <c r="CU285" s="53">
        <f>IF($G285="Labor Hours",CG285*$K285*(1+$M285)*$ES285,CG285)</f>
        <v>0</v>
      </c>
      <c r="CV285" s="53">
        <f>IF($G285="Labor Hours",CH285*$K285*(1+$M285)*$ES285,CH285)</f>
        <v>0</v>
      </c>
      <c r="CW285" s="53">
        <f>IF($G285="Labor Hours",CI285*$K285*(1+$M285)*$ES285,CI285)</f>
        <v>0</v>
      </c>
      <c r="CX285" s="53">
        <f>IF($G285="Labor Hours",CJ285*$K285*(1+$M285)*$ES285,CJ285)</f>
        <v>0</v>
      </c>
      <c r="CY285" s="53">
        <f>IF($G285="Labor Hours",CK285*$K285*(1+$M285)*$ES285,CK285)</f>
        <v>0</v>
      </c>
      <c r="CZ285" s="53">
        <f>IF($G285="Labor Hours",CL285*$K285*(1+$M285)*$ES285,CL285)</f>
        <v>0</v>
      </c>
      <c r="DA285" s="53">
        <f>IF($G285="Labor Hours",CM285*$K285*(1+$M285)*$ES285,CM285)</f>
        <v>0</v>
      </c>
      <c r="DB285" s="53">
        <f>IF($G285="Labor Hours",CN285*$K285*(1+$M285)*$ES285,CN285)</f>
        <v>0</v>
      </c>
      <c r="DC285" s="53">
        <f>IF($G285="Labor Hours",CO285*$K285*(1+$M285)*$ES285,CO285)</f>
        <v>0</v>
      </c>
      <c r="DD285" s="53">
        <f>IF($G285="Labor Hours",CP285*$K285*(1+$M285)*$ES285,CP285)</f>
        <v>0</v>
      </c>
      <c r="DE285" s="10">
        <f t="shared" si="407"/>
        <v>0</v>
      </c>
      <c r="DF285" s="54">
        <f t="shared" si="408"/>
        <v>0</v>
      </c>
      <c r="DG285" s="10">
        <f t="shared" si="409"/>
        <v>0</v>
      </c>
      <c r="DH285" s="53" cm="1">
        <f t="array" aca="1" ref="DH285" ca="1">DE285*CELL("contents",$Q285)</f>
        <v>0</v>
      </c>
      <c r="DI285" s="53" cm="1">
        <f t="array" aca="1" ref="DI285" ca="1">DF285*CELL("contents",$Q285)</f>
        <v>0</v>
      </c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>
        <f t="shared" si="410"/>
        <v>0</v>
      </c>
      <c r="DW285" s="51">
        <f t="shared" si="411"/>
        <v>0</v>
      </c>
      <c r="DX285" s="53">
        <f>IF($G285="Labor Hours",DJ285*$K285*(1+$M285)*$ET285,DJ285)</f>
        <v>0</v>
      </c>
      <c r="DY285" s="53">
        <f>IF($G285="Labor Hours",DK285*$K285*(1+$M285)*$ET285,DK285)</f>
        <v>0</v>
      </c>
      <c r="DZ285" s="53">
        <f>IF($G285="Labor Hours",DL285*$K285*(1+$M285)*$ET285,DL285)</f>
        <v>0</v>
      </c>
      <c r="EA285" s="53">
        <f>IF($G285="Labor Hours",DM285*$K285*(1+$M285)*$ET285,DM285)</f>
        <v>0</v>
      </c>
      <c r="EB285" s="53">
        <f>IF($G285="Labor Hours",DN285*$K285*(1+$M285)*$ET285,DN285)</f>
        <v>0</v>
      </c>
      <c r="EC285" s="53">
        <f>IF($G285="Labor Hours",DO285*$K285*(1+$M285)*$ET285,DO285)</f>
        <v>0</v>
      </c>
      <c r="ED285" s="53">
        <f>IF($G285="Labor Hours",DP285*$K285*(1+$M285)*$ET285,DP285)</f>
        <v>0</v>
      </c>
      <c r="EE285" s="53">
        <f>IF($G285="Labor Hours",DQ285*$K285*(1+$M285)*$ET285,DQ285)</f>
        <v>0</v>
      </c>
      <c r="EF285" s="53">
        <f>IF($G285="Labor Hours",DR285*$K285*(1+$M285)*$ET285,DR285)</f>
        <v>0</v>
      </c>
      <c r="EG285" s="53">
        <f>IF($G285="Labor Hours",DS285*$K285*(1+$M285)*$ET285,DS285)</f>
        <v>0</v>
      </c>
      <c r="EH285" s="53">
        <f>IF($G285="Labor Hours",DT285*$K285*(1+$M285)*$ET285,DT285)</f>
        <v>0</v>
      </c>
      <c r="EI285" s="53">
        <f>IF($G285="Labor Hours",DU285*$K285*(1+$M285)*$ET285,DU285)</f>
        <v>0</v>
      </c>
      <c r="EJ285" s="10">
        <f t="shared" si="412"/>
        <v>0</v>
      </c>
      <c r="EK285" s="54">
        <f t="shared" si="413"/>
        <v>0</v>
      </c>
      <c r="EL285" s="10">
        <f t="shared" si="414"/>
        <v>0</v>
      </c>
      <c r="EM285" s="53" cm="1">
        <f t="array" aca="1" ref="EM285" ca="1">EJ285*CELL("contents",$Q285)</f>
        <v>0</v>
      </c>
      <c r="EN285" s="53" cm="1">
        <f t="array" aca="1" ref="EN285" ca="1">EK285*CELL("contents",$Q285)</f>
        <v>0</v>
      </c>
      <c r="EO285" s="11">
        <f t="shared" si="415"/>
        <v>7048.35</v>
      </c>
      <c r="EP285" s="2">
        <v>1</v>
      </c>
      <c r="EQ285" s="2">
        <f t="shared" ref="EQ285:ET285" si="430">EP285*1.0215</f>
        <v>1.0215000000000001</v>
      </c>
      <c r="ER285" s="2">
        <f t="shared" si="430"/>
        <v>1.0434622500000001</v>
      </c>
      <c r="ES285" s="2">
        <f t="shared" si="430"/>
        <v>1.0658966883750003</v>
      </c>
      <c r="ET285" s="2">
        <f t="shared" si="430"/>
        <v>1.0888134671750629</v>
      </c>
      <c r="EU285" s="53">
        <f>IF($G285="Labor Hours",$K285*$AG285*EQ285,0)</f>
        <v>7048.35</v>
      </c>
      <c r="EV285" s="53">
        <f t="shared" si="417"/>
        <v>0</v>
      </c>
      <c r="EW285" s="69">
        <f>IF($G285="Labor Hours",$K285*$CQ285*ES285,0)</f>
        <v>0</v>
      </c>
      <c r="EX285" s="69">
        <f>IF($G285="Labor Hours",$K285*$DV285*ET285,0)</f>
        <v>0</v>
      </c>
      <c r="EY285" s="9">
        <f t="shared" si="419"/>
        <v>0</v>
      </c>
      <c r="EZ285" s="9">
        <f t="shared" si="394"/>
        <v>0</v>
      </c>
      <c r="FA285" s="9">
        <f t="shared" si="395"/>
        <v>0</v>
      </c>
      <c r="FB285" s="9">
        <f t="shared" si="396"/>
        <v>0</v>
      </c>
      <c r="FC285" t="s">
        <v>1541</v>
      </c>
    </row>
    <row r="286" spans="1:159" ht="38.25" x14ac:dyDescent="0.25">
      <c r="A286" s="2">
        <v>1.2</v>
      </c>
      <c r="B286" s="3" t="s">
        <v>726</v>
      </c>
      <c r="C286" s="4" t="s">
        <v>157</v>
      </c>
      <c r="D286" s="2" t="s">
        <v>727</v>
      </c>
      <c r="E286" s="21" t="s">
        <v>728</v>
      </c>
      <c r="F286" s="2"/>
      <c r="G286" s="4" t="s">
        <v>151</v>
      </c>
      <c r="H286" s="6" t="s">
        <v>163</v>
      </c>
      <c r="I286" s="4" t="s">
        <v>269</v>
      </c>
      <c r="J286" s="7" t="s">
        <v>154</v>
      </c>
      <c r="K286" s="75">
        <v>77</v>
      </c>
      <c r="L286" s="81">
        <v>77</v>
      </c>
      <c r="M286" s="56">
        <v>0</v>
      </c>
      <c r="N286" s="86">
        <v>0</v>
      </c>
      <c r="O286" s="6" t="s">
        <v>155</v>
      </c>
      <c r="P286" s="2" t="s">
        <v>352</v>
      </c>
      <c r="Q286" s="216">
        <f>VLOOKUP(P286,Contingencies!$A$2:$D$7,4,FALSE)</f>
        <v>0.2</v>
      </c>
      <c r="R286" s="53">
        <f t="shared" si="377"/>
        <v>503.39520000000005</v>
      </c>
      <c r="S286" s="67">
        <f t="shared" si="379"/>
        <v>0</v>
      </c>
      <c r="T286" s="4"/>
      <c r="U286" s="2"/>
      <c r="V286" s="2"/>
      <c r="W286" s="42"/>
      <c r="X286" s="38"/>
      <c r="Y286" s="37">
        <v>16</v>
      </c>
      <c r="Z286" s="37">
        <v>16</v>
      </c>
      <c r="AA286" s="38"/>
      <c r="AB286" s="38"/>
      <c r="AC286" s="38"/>
      <c r="AD286" s="2"/>
      <c r="AE286" s="2"/>
      <c r="AF286" s="2"/>
      <c r="AG286" s="2">
        <f>IF(G286="Labor Hours",SUM(U286:AF286),0)</f>
        <v>32</v>
      </c>
      <c r="AH286" s="51">
        <f t="shared" si="397"/>
        <v>0.21333333333333332</v>
      </c>
      <c r="AI286" s="53">
        <f>IF($G286="Labor Hours",U286*$K286*(1+$M286)*$EQ286,U286)</f>
        <v>0</v>
      </c>
      <c r="AJ286" s="53">
        <f>IF($G286="Labor Hours",V286*$K286*(1+$M286)*$EQ286,V286)</f>
        <v>0</v>
      </c>
      <c r="AK286" s="53">
        <f>IF($G286="Labor Hours",W286*$K286*(1+$M286)*$EQ286,W286)</f>
        <v>0</v>
      </c>
      <c r="AL286" s="53">
        <f>IF($G286="Labor Hours",X286*$K286*(1+$M286)*$EQ286,X286)</f>
        <v>0</v>
      </c>
      <c r="AM286" s="53">
        <f>IF($G286="Labor Hours",Y286*$K286*(1+$M286)*$EQ286,Y286)</f>
        <v>1258.4880000000001</v>
      </c>
      <c r="AN286" s="53">
        <f>IF($G286="Labor Hours",Z286*$K286*(1+$M286)*$EQ286,Z286)</f>
        <v>1258.4880000000001</v>
      </c>
      <c r="AO286" s="53">
        <f>IF($G286="Labor Hours",AA286*$K286*(1+$M286)*$EQ286,AA286)</f>
        <v>0</v>
      </c>
      <c r="AP286" s="53">
        <f>IF($G286="Labor Hours",AB286*$K286*(1+$M286)*$EQ286,AB286)</f>
        <v>0</v>
      </c>
      <c r="AQ286" s="53">
        <f>IF($G286="Labor Hours",AC286*$K286*(1+$M286)*$EQ286,AC286)</f>
        <v>0</v>
      </c>
      <c r="AR286" s="53">
        <f>IF($G286="Labor Hours",AD286*$K286*(1+$M286)*$EQ286,AD286)</f>
        <v>0</v>
      </c>
      <c r="AS286" s="53">
        <f>IF($G286="Labor Hours",AE286*$K286*(1+$M286)*$EQ286,AE286)</f>
        <v>0</v>
      </c>
      <c r="AT286" s="53">
        <f>IF($G286="Labor Hours",AF286*$K286*(1+$M286)*$EQ286,AF286)</f>
        <v>0</v>
      </c>
      <c r="AU286" s="10">
        <f t="shared" si="398"/>
        <v>2516.9760000000001</v>
      </c>
      <c r="AV286" s="54">
        <f>IF(G286="CapEx",0,AU286*N286)</f>
        <v>0</v>
      </c>
      <c r="AW286" s="10">
        <f t="shared" si="399"/>
        <v>2516.9760000000001</v>
      </c>
      <c r="AX286" s="53" cm="1">
        <f t="array" aca="1" ref="AX286" ca="1">AU286*CELL("contents",$Q286)</f>
        <v>503.39520000000005</v>
      </c>
      <c r="AY286" s="53" cm="1">
        <f t="array" aca="1" ref="AY286" ca="1">AV286*CELL("contents",$Q286)</f>
        <v>0</v>
      </c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>
        <f t="shared" si="400"/>
        <v>0</v>
      </c>
      <c r="BM286" s="51">
        <f t="shared" si="401"/>
        <v>0</v>
      </c>
      <c r="BN286" s="53">
        <f>IF($G286="Labor Hours",AZ286*$K286*(1+$M286)*$ER286,AZ286)</f>
        <v>0</v>
      </c>
      <c r="BO286" s="53">
        <f>IF($G286="Labor Hours",BA286*$K286*(1+$M286)*$ER286,BA286)</f>
        <v>0</v>
      </c>
      <c r="BP286" s="53">
        <f>IF($G286="Labor Hours",BB286*$K286*(1+$M286)*$ER286,BB286)</f>
        <v>0</v>
      </c>
      <c r="BQ286" s="53">
        <f>IF($G286="Labor Hours",BC286*$K286*(1+$M286)*$ER286,BC286)</f>
        <v>0</v>
      </c>
      <c r="BR286" s="53">
        <f>IF($G286="Labor Hours",BD286*$K286*(1+$M286)*$ER286,BD286)</f>
        <v>0</v>
      </c>
      <c r="BS286" s="53">
        <f>IF($G286="Labor Hours",BE286*$K286*(1+$M286)*$ER286,BE286)</f>
        <v>0</v>
      </c>
      <c r="BT286" s="53">
        <f>IF($G286="Labor Hours",BF286*$K286*(1+$M286)*$ER286,BF286)</f>
        <v>0</v>
      </c>
      <c r="BU286" s="53">
        <f>IF($G286="Labor Hours",BG286*$K286*(1+$M286)*$ER286,BG286)</f>
        <v>0</v>
      </c>
      <c r="BV286" s="53">
        <f>IF($G286="Labor Hours",BH286*$K286*(1+$M286)*$ER286,BH286)</f>
        <v>0</v>
      </c>
      <c r="BW286" s="53">
        <f>IF($G286="Labor Hours",BI286*$K286*(1+$M286)*$ER286,BI286)</f>
        <v>0</v>
      </c>
      <c r="BX286" s="53">
        <f>IF($G286="Labor Hours",BJ286*$K286*(1+$M286)*$ER286,BJ286)</f>
        <v>0</v>
      </c>
      <c r="BY286" s="53">
        <f>IF($G286="Labor Hours",BK286*$K286*(1+$M286)*$ER286,BK286)</f>
        <v>0</v>
      </c>
      <c r="BZ286" s="10">
        <f t="shared" si="402"/>
        <v>0</v>
      </c>
      <c r="CA286" s="54">
        <f t="shared" si="403"/>
        <v>0</v>
      </c>
      <c r="CB286" s="10">
        <f t="shared" si="404"/>
        <v>0</v>
      </c>
      <c r="CC286" s="53" cm="1">
        <f t="array" aca="1" ref="CC286" ca="1">BZ286*CELL("contents",$Q286)</f>
        <v>0</v>
      </c>
      <c r="CD286" s="53" cm="1">
        <f t="array" aca="1" ref="CD286" ca="1">CA286*CELL("contents",$Q286)</f>
        <v>0</v>
      </c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>
        <f t="shared" si="405"/>
        <v>0</v>
      </c>
      <c r="CR286" s="51">
        <f t="shared" si="406"/>
        <v>0</v>
      </c>
      <c r="CS286" s="53">
        <f>IF($G286="Labor Hours",CE286*$K286*(1+$M286)*$ES286,CE286)</f>
        <v>0</v>
      </c>
      <c r="CT286" s="53">
        <f>IF($G286="Labor Hours",CF286*$K286*(1+$M286)*$ES286,CF286)</f>
        <v>0</v>
      </c>
      <c r="CU286" s="53">
        <f>IF($G286="Labor Hours",CG286*$K286*(1+$M286)*$ES286,CG286)</f>
        <v>0</v>
      </c>
      <c r="CV286" s="53">
        <f>IF($G286="Labor Hours",CH286*$K286*(1+$M286)*$ES286,CH286)</f>
        <v>0</v>
      </c>
      <c r="CW286" s="53">
        <f>IF($G286="Labor Hours",CI286*$K286*(1+$M286)*$ES286,CI286)</f>
        <v>0</v>
      </c>
      <c r="CX286" s="53">
        <f>IF($G286="Labor Hours",CJ286*$K286*(1+$M286)*$ES286,CJ286)</f>
        <v>0</v>
      </c>
      <c r="CY286" s="53">
        <f>IF($G286="Labor Hours",CK286*$K286*(1+$M286)*$ES286,CK286)</f>
        <v>0</v>
      </c>
      <c r="CZ286" s="53">
        <f>IF($G286="Labor Hours",CL286*$K286*(1+$M286)*$ES286,CL286)</f>
        <v>0</v>
      </c>
      <c r="DA286" s="53">
        <f>IF($G286="Labor Hours",CM286*$K286*(1+$M286)*$ES286,CM286)</f>
        <v>0</v>
      </c>
      <c r="DB286" s="53">
        <f>IF($G286="Labor Hours",CN286*$K286*(1+$M286)*$ES286,CN286)</f>
        <v>0</v>
      </c>
      <c r="DC286" s="53">
        <f>IF($G286="Labor Hours",CO286*$K286*(1+$M286)*$ES286,CO286)</f>
        <v>0</v>
      </c>
      <c r="DD286" s="53">
        <f>IF($G286="Labor Hours",CP286*$K286*(1+$M286)*$ES286,CP286)</f>
        <v>0</v>
      </c>
      <c r="DE286" s="10">
        <f t="shared" si="407"/>
        <v>0</v>
      </c>
      <c r="DF286" s="54">
        <f t="shared" si="408"/>
        <v>0</v>
      </c>
      <c r="DG286" s="10">
        <f t="shared" si="409"/>
        <v>0</v>
      </c>
      <c r="DH286" s="53" cm="1">
        <f t="array" aca="1" ref="DH286" ca="1">DE286*CELL("contents",$Q286)</f>
        <v>0</v>
      </c>
      <c r="DI286" s="53" cm="1">
        <f t="array" aca="1" ref="DI286" ca="1">DF286*CELL("contents",$Q286)</f>
        <v>0</v>
      </c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>
        <f t="shared" si="410"/>
        <v>0</v>
      </c>
      <c r="DW286" s="51">
        <f t="shared" si="411"/>
        <v>0</v>
      </c>
      <c r="DX286" s="53">
        <f>IF($G286="Labor Hours",DJ286*$K286*(1+$M286)*$ET286,DJ286)</f>
        <v>0</v>
      </c>
      <c r="DY286" s="53">
        <f>IF($G286="Labor Hours",DK286*$K286*(1+$M286)*$ET286,DK286)</f>
        <v>0</v>
      </c>
      <c r="DZ286" s="53">
        <f>IF($G286="Labor Hours",DL286*$K286*(1+$M286)*$ET286,DL286)</f>
        <v>0</v>
      </c>
      <c r="EA286" s="53">
        <f>IF($G286="Labor Hours",DM286*$K286*(1+$M286)*$ET286,DM286)</f>
        <v>0</v>
      </c>
      <c r="EB286" s="53">
        <f>IF($G286="Labor Hours",DN286*$K286*(1+$M286)*$ET286,DN286)</f>
        <v>0</v>
      </c>
      <c r="EC286" s="53">
        <f>IF($G286="Labor Hours",DO286*$K286*(1+$M286)*$ET286,DO286)</f>
        <v>0</v>
      </c>
      <c r="ED286" s="53">
        <f>IF($G286="Labor Hours",DP286*$K286*(1+$M286)*$ET286,DP286)</f>
        <v>0</v>
      </c>
      <c r="EE286" s="53">
        <f>IF($G286="Labor Hours",DQ286*$K286*(1+$M286)*$ET286,DQ286)</f>
        <v>0</v>
      </c>
      <c r="EF286" s="53">
        <f>IF($G286="Labor Hours",DR286*$K286*(1+$M286)*$ET286,DR286)</f>
        <v>0</v>
      </c>
      <c r="EG286" s="53">
        <f>IF($G286="Labor Hours",DS286*$K286*(1+$M286)*$ET286,DS286)</f>
        <v>0</v>
      </c>
      <c r="EH286" s="53">
        <f>IF($G286="Labor Hours",DT286*$K286*(1+$M286)*$ET286,DT286)</f>
        <v>0</v>
      </c>
      <c r="EI286" s="53">
        <f>IF($G286="Labor Hours",DU286*$K286*(1+$M286)*$ET286,DU286)</f>
        <v>0</v>
      </c>
      <c r="EJ286" s="10">
        <f t="shared" si="412"/>
        <v>0</v>
      </c>
      <c r="EK286" s="54">
        <f t="shared" si="413"/>
        <v>0</v>
      </c>
      <c r="EL286" s="10">
        <f t="shared" si="414"/>
        <v>0</v>
      </c>
      <c r="EM286" s="53" cm="1">
        <f t="array" aca="1" ref="EM286" ca="1">EJ286*CELL("contents",$Q286)</f>
        <v>0</v>
      </c>
      <c r="EN286" s="53" cm="1">
        <f t="array" aca="1" ref="EN286" ca="1">EK286*CELL("contents",$Q286)</f>
        <v>0</v>
      </c>
      <c r="EO286" s="11">
        <f t="shared" si="415"/>
        <v>2516.9760000000001</v>
      </c>
      <c r="EP286" s="2">
        <v>1</v>
      </c>
      <c r="EQ286" s="2">
        <f t="shared" ref="EQ286:ET286" si="431">EP286*1.0215</f>
        <v>1.0215000000000001</v>
      </c>
      <c r="ER286" s="2">
        <f t="shared" si="431"/>
        <v>1.0434622500000001</v>
      </c>
      <c r="ES286" s="2">
        <f t="shared" si="431"/>
        <v>1.0658966883750003</v>
      </c>
      <c r="ET286" s="2">
        <f t="shared" si="431"/>
        <v>1.0888134671750629</v>
      </c>
      <c r="EU286" s="53">
        <f>IF($G286="Labor Hours",$K286*$AG286*EQ286,0)</f>
        <v>2516.9760000000001</v>
      </c>
      <c r="EV286" s="53">
        <f t="shared" si="417"/>
        <v>0</v>
      </c>
      <c r="EW286" s="69">
        <f>IF($G286="Labor Hours",$K286*$CQ286*ES286,0)</f>
        <v>0</v>
      </c>
      <c r="EX286" s="69">
        <f>IF($G286="Labor Hours",$K286*$DV286*ET286,0)</f>
        <v>0</v>
      </c>
      <c r="EY286" s="9">
        <f t="shared" si="419"/>
        <v>0</v>
      </c>
      <c r="EZ286" s="9">
        <f t="shared" si="394"/>
        <v>0</v>
      </c>
      <c r="FA286" s="9">
        <f t="shared" si="395"/>
        <v>0</v>
      </c>
      <c r="FB286" s="9">
        <f t="shared" si="396"/>
        <v>0</v>
      </c>
      <c r="FC286" t="s">
        <v>1541</v>
      </c>
    </row>
    <row r="287" spans="1:159" ht="38.25" x14ac:dyDescent="0.25">
      <c r="A287" s="2">
        <v>1.2</v>
      </c>
      <c r="B287" s="3" t="s">
        <v>726</v>
      </c>
      <c r="C287" s="4" t="s">
        <v>157</v>
      </c>
      <c r="D287" s="2" t="s">
        <v>727</v>
      </c>
      <c r="E287" s="21" t="s">
        <v>728</v>
      </c>
      <c r="F287" s="2"/>
      <c r="G287" s="4" t="s">
        <v>347</v>
      </c>
      <c r="H287" s="6" t="s">
        <v>347</v>
      </c>
      <c r="I287" s="4"/>
      <c r="J287" s="4" t="s">
        <v>154</v>
      </c>
      <c r="K287" s="75"/>
      <c r="L287" s="80">
        <v>1</v>
      </c>
      <c r="M287" s="56">
        <v>0</v>
      </c>
      <c r="N287" s="86">
        <v>0.53</v>
      </c>
      <c r="O287" s="6" t="s">
        <v>155</v>
      </c>
      <c r="P287" s="2" t="s">
        <v>352</v>
      </c>
      <c r="Q287" s="216">
        <f>VLOOKUP(P287,Contingencies!$A$2:$D$7,4,FALSE)</f>
        <v>0.2</v>
      </c>
      <c r="R287" s="53">
        <f t="shared" si="377"/>
        <v>200</v>
      </c>
      <c r="S287" s="67">
        <f t="shared" si="379"/>
        <v>0</v>
      </c>
      <c r="T287" s="4"/>
      <c r="U287" s="2"/>
      <c r="V287" s="2"/>
      <c r="W287" s="42"/>
      <c r="X287" s="2"/>
      <c r="Y287" s="37"/>
      <c r="Z287" s="37">
        <v>1000</v>
      </c>
      <c r="AA287" s="38"/>
      <c r="AB287" s="38"/>
      <c r="AC287" s="38"/>
      <c r="AD287" s="2"/>
      <c r="AE287" s="2"/>
      <c r="AF287" s="2"/>
      <c r="AG287" s="2">
        <f>IF(G287="Labor Hours",SUM(U287:AF287),0)</f>
        <v>0</v>
      </c>
      <c r="AH287" s="51">
        <f t="shared" si="397"/>
        <v>0</v>
      </c>
      <c r="AI287" s="53">
        <f>IF($G287="Labor Hours",U287*$K287*(1+$M287)*$EQ287,U287)</f>
        <v>0</v>
      </c>
      <c r="AJ287" s="53">
        <f>IF($G287="Labor Hours",V287*$K287*(1+$M287)*$EQ287,V287)</f>
        <v>0</v>
      </c>
      <c r="AK287" s="53">
        <f>IF($G287="Labor Hours",W287*$K287*(1+$M287)*$EQ287,W287)</f>
        <v>0</v>
      </c>
      <c r="AL287" s="53">
        <f>IF($G287="Labor Hours",X287*$K287*(1+$M287)*$EQ287,X287)</f>
        <v>0</v>
      </c>
      <c r="AM287" s="53">
        <f>IF($G287="Labor Hours",Y287*$K287*(1+$M287)*$EQ287,Y287)</f>
        <v>0</v>
      </c>
      <c r="AN287" s="53">
        <f>IF($G287="Labor Hours",Z287*$K287*(1+$M287)*$EQ287,Z287)</f>
        <v>1000</v>
      </c>
      <c r="AO287" s="53">
        <f>IF($G287="Labor Hours",AA287*$K287*(1+$M287)*$EQ287,AA287)</f>
        <v>0</v>
      </c>
      <c r="AP287" s="53">
        <f>IF($G287="Labor Hours",AB287*$K287*(1+$M287)*$EQ287,AB287)</f>
        <v>0</v>
      </c>
      <c r="AQ287" s="53">
        <f>IF($G287="Labor Hours",AC287*$K287*(1+$M287)*$EQ287,AC287)</f>
        <v>0</v>
      </c>
      <c r="AR287" s="53">
        <f>IF($G287="Labor Hours",AD287*$K287*(1+$M287)*$EQ287,AD287)</f>
        <v>0</v>
      </c>
      <c r="AS287" s="53">
        <f>IF($G287="Labor Hours",AE287*$K287*(1+$M287)*$EQ287,AE287)</f>
        <v>0</v>
      </c>
      <c r="AT287" s="53">
        <f>IF($G287="Labor Hours",AF287*$K287*(1+$M287)*$EQ287,AF287)</f>
        <v>0</v>
      </c>
      <c r="AU287" s="10">
        <f t="shared" si="398"/>
        <v>1000</v>
      </c>
      <c r="AV287" s="54">
        <f>IF(G287="CapEx",0,AU287*N287)</f>
        <v>0</v>
      </c>
      <c r="AW287" s="10">
        <f t="shared" si="399"/>
        <v>1000</v>
      </c>
      <c r="AX287" s="53" cm="1">
        <f t="array" aca="1" ref="AX287" ca="1">AU287*CELL("contents",$Q287)</f>
        <v>200</v>
      </c>
      <c r="AY287" s="53" cm="1">
        <f t="array" aca="1" ref="AY287" ca="1">AV287*CELL("contents",$Q287)</f>
        <v>0</v>
      </c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>
        <f t="shared" si="400"/>
        <v>0</v>
      </c>
      <c r="BM287" s="51">
        <f t="shared" si="401"/>
        <v>0</v>
      </c>
      <c r="BN287" s="53">
        <f>IF($G287="Labor Hours",AZ287*$K287*(1+$M287)*$ER287,AZ287)</f>
        <v>0</v>
      </c>
      <c r="BO287" s="53">
        <f>IF($G287="Labor Hours",BA287*$K287*(1+$M287)*$ER287,BA287)</f>
        <v>0</v>
      </c>
      <c r="BP287" s="53">
        <f>IF($G287="Labor Hours",BB287*$K287*(1+$M287)*$ER287,BB287)</f>
        <v>0</v>
      </c>
      <c r="BQ287" s="53">
        <f>IF($G287="Labor Hours",BC287*$K287*(1+$M287)*$ER287,BC287)</f>
        <v>0</v>
      </c>
      <c r="BR287" s="53">
        <f>IF($G287="Labor Hours",BD287*$K287*(1+$M287)*$ER287,BD287)</f>
        <v>0</v>
      </c>
      <c r="BS287" s="53">
        <f>IF($G287="Labor Hours",BE287*$K287*(1+$M287)*$ER287,BE287)</f>
        <v>0</v>
      </c>
      <c r="BT287" s="53">
        <f>IF($G287="Labor Hours",BF287*$K287*(1+$M287)*$ER287,BF287)</f>
        <v>0</v>
      </c>
      <c r="BU287" s="53">
        <f>IF($G287="Labor Hours",BG287*$K287*(1+$M287)*$ER287,BG287)</f>
        <v>0</v>
      </c>
      <c r="BV287" s="53">
        <f>IF($G287="Labor Hours",BH287*$K287*(1+$M287)*$ER287,BH287)</f>
        <v>0</v>
      </c>
      <c r="BW287" s="53">
        <f>IF($G287="Labor Hours",BI287*$K287*(1+$M287)*$ER287,BI287)</f>
        <v>0</v>
      </c>
      <c r="BX287" s="53">
        <f>IF($G287="Labor Hours",BJ287*$K287*(1+$M287)*$ER287,BJ287)</f>
        <v>0</v>
      </c>
      <c r="BY287" s="53">
        <f>IF($G287="Labor Hours",BK287*$K287*(1+$M287)*$ER287,BK287)</f>
        <v>0</v>
      </c>
      <c r="BZ287" s="10">
        <f t="shared" si="402"/>
        <v>0</v>
      </c>
      <c r="CA287" s="54">
        <f t="shared" si="403"/>
        <v>0</v>
      </c>
      <c r="CB287" s="10">
        <f t="shared" si="404"/>
        <v>0</v>
      </c>
      <c r="CC287" s="53" cm="1">
        <f t="array" aca="1" ref="CC287" ca="1">BZ287*CELL("contents",$Q287)</f>
        <v>0</v>
      </c>
      <c r="CD287" s="53" cm="1">
        <f t="array" aca="1" ref="CD287" ca="1">CA287*CELL("contents",$Q287)</f>
        <v>0</v>
      </c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>
        <f t="shared" si="405"/>
        <v>0</v>
      </c>
      <c r="CR287" s="51">
        <f t="shared" si="406"/>
        <v>0</v>
      </c>
      <c r="CS287" s="53">
        <f>IF($G287="Labor Hours",CE287*$K287*(1+$M287)*$ES287,CE287)</f>
        <v>0</v>
      </c>
      <c r="CT287" s="53">
        <f>IF($G287="Labor Hours",CF287*$K287*(1+$M287)*$ES287,CF287)</f>
        <v>0</v>
      </c>
      <c r="CU287" s="53">
        <f>IF($G287="Labor Hours",CG287*$K287*(1+$M287)*$ES287,CG287)</f>
        <v>0</v>
      </c>
      <c r="CV287" s="53">
        <f>IF($G287="Labor Hours",CH287*$K287*(1+$M287)*$ES287,CH287)</f>
        <v>0</v>
      </c>
      <c r="CW287" s="53">
        <f>IF($G287="Labor Hours",CI287*$K287*(1+$M287)*$ES287,CI287)</f>
        <v>0</v>
      </c>
      <c r="CX287" s="53">
        <f>IF($G287="Labor Hours",CJ287*$K287*(1+$M287)*$ES287,CJ287)</f>
        <v>0</v>
      </c>
      <c r="CY287" s="53">
        <f>IF($G287="Labor Hours",CK287*$K287*(1+$M287)*$ES287,CK287)</f>
        <v>0</v>
      </c>
      <c r="CZ287" s="53">
        <f>IF($G287="Labor Hours",CL287*$K287*(1+$M287)*$ES287,CL287)</f>
        <v>0</v>
      </c>
      <c r="DA287" s="53">
        <f>IF($G287="Labor Hours",CM287*$K287*(1+$M287)*$ES287,CM287)</f>
        <v>0</v>
      </c>
      <c r="DB287" s="53">
        <f>IF($G287="Labor Hours",CN287*$K287*(1+$M287)*$ES287,CN287)</f>
        <v>0</v>
      </c>
      <c r="DC287" s="53">
        <f>IF($G287="Labor Hours",CO287*$K287*(1+$M287)*$ES287,CO287)</f>
        <v>0</v>
      </c>
      <c r="DD287" s="53">
        <f>IF($G287="Labor Hours",CP287*$K287*(1+$M287)*$ES287,CP287)</f>
        <v>0</v>
      </c>
      <c r="DE287" s="10">
        <f t="shared" si="407"/>
        <v>0</v>
      </c>
      <c r="DF287" s="54">
        <f t="shared" si="408"/>
        <v>0</v>
      </c>
      <c r="DG287" s="10">
        <f t="shared" si="409"/>
        <v>0</v>
      </c>
      <c r="DH287" s="53" cm="1">
        <f t="array" aca="1" ref="DH287" ca="1">DE287*CELL("contents",$Q287)</f>
        <v>0</v>
      </c>
      <c r="DI287" s="53" cm="1">
        <f t="array" aca="1" ref="DI287" ca="1">DF287*CELL("contents",$Q287)</f>
        <v>0</v>
      </c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>
        <f t="shared" si="410"/>
        <v>0</v>
      </c>
      <c r="DW287" s="51">
        <f t="shared" si="411"/>
        <v>0</v>
      </c>
      <c r="DX287" s="53">
        <f>IF($G287="Labor Hours",DJ287*$K287*(1+$M287)*$ET287,DJ287)</f>
        <v>0</v>
      </c>
      <c r="DY287" s="53">
        <f>IF($G287="Labor Hours",DK287*$K287*(1+$M287)*$ET287,DK287)</f>
        <v>0</v>
      </c>
      <c r="DZ287" s="53">
        <f>IF($G287="Labor Hours",DL287*$K287*(1+$M287)*$ET287,DL287)</f>
        <v>0</v>
      </c>
      <c r="EA287" s="53">
        <f>IF($G287="Labor Hours",DM287*$K287*(1+$M287)*$ET287,DM287)</f>
        <v>0</v>
      </c>
      <c r="EB287" s="53">
        <f>IF($G287="Labor Hours",DN287*$K287*(1+$M287)*$ET287,DN287)</f>
        <v>0</v>
      </c>
      <c r="EC287" s="53">
        <f>IF($G287="Labor Hours",DO287*$K287*(1+$M287)*$ET287,DO287)</f>
        <v>0</v>
      </c>
      <c r="ED287" s="53">
        <f>IF($G287="Labor Hours",DP287*$K287*(1+$M287)*$ET287,DP287)</f>
        <v>0</v>
      </c>
      <c r="EE287" s="53">
        <f>IF($G287="Labor Hours",DQ287*$K287*(1+$M287)*$ET287,DQ287)</f>
        <v>0</v>
      </c>
      <c r="EF287" s="53">
        <f>IF($G287="Labor Hours",DR287*$K287*(1+$M287)*$ET287,DR287)</f>
        <v>0</v>
      </c>
      <c r="EG287" s="53">
        <f>IF($G287="Labor Hours",DS287*$K287*(1+$M287)*$ET287,DS287)</f>
        <v>0</v>
      </c>
      <c r="EH287" s="53">
        <f>IF($G287="Labor Hours",DT287*$K287*(1+$M287)*$ET287,DT287)</f>
        <v>0</v>
      </c>
      <c r="EI287" s="53">
        <f>IF($G287="Labor Hours",DU287*$K287*(1+$M287)*$ET287,DU287)</f>
        <v>0</v>
      </c>
      <c r="EJ287" s="10">
        <f t="shared" si="412"/>
        <v>0</v>
      </c>
      <c r="EK287" s="54">
        <f t="shared" si="413"/>
        <v>0</v>
      </c>
      <c r="EL287" s="10">
        <f t="shared" si="414"/>
        <v>0</v>
      </c>
      <c r="EM287" s="53" cm="1">
        <f t="array" aca="1" ref="EM287" ca="1">EJ287*CELL("contents",$Q287)</f>
        <v>0</v>
      </c>
      <c r="EN287" s="53" cm="1">
        <f t="array" aca="1" ref="EN287" ca="1">EK287*CELL("contents",$Q287)</f>
        <v>0</v>
      </c>
      <c r="EO287" s="11">
        <f t="shared" si="415"/>
        <v>1000</v>
      </c>
      <c r="EP287" s="2">
        <v>1</v>
      </c>
      <c r="EQ287" s="2">
        <f t="shared" ref="EQ287:ET287" si="432">EP287*1.0215</f>
        <v>1.0215000000000001</v>
      </c>
      <c r="ER287" s="2">
        <f t="shared" si="432"/>
        <v>1.0434622500000001</v>
      </c>
      <c r="ES287" s="2">
        <f t="shared" si="432"/>
        <v>1.0658966883750003</v>
      </c>
      <c r="ET287" s="2">
        <f t="shared" si="432"/>
        <v>1.0888134671750629</v>
      </c>
      <c r="EU287" s="53">
        <f>IF($G287="Labor Hours",$K287*$AG287*EQ287,0)</f>
        <v>0</v>
      </c>
      <c r="EV287" s="53">
        <f t="shared" si="417"/>
        <v>0</v>
      </c>
      <c r="EW287" s="69">
        <f>IF($G287="Labor Hours",$K287*$CQ287*ES287,0)</f>
        <v>0</v>
      </c>
      <c r="EX287" s="69">
        <f>IF($G287="Labor Hours",$K287*$DV287*ET287,0)</f>
        <v>0</v>
      </c>
      <c r="EY287" s="9">
        <f t="shared" si="419"/>
        <v>0</v>
      </c>
      <c r="EZ287" s="9">
        <f t="shared" si="394"/>
        <v>0</v>
      </c>
      <c r="FA287" s="9">
        <f t="shared" si="395"/>
        <v>0</v>
      </c>
      <c r="FB287" s="9">
        <f t="shared" si="396"/>
        <v>0</v>
      </c>
      <c r="FC287" t="s">
        <v>1541</v>
      </c>
    </row>
    <row r="288" spans="1:159" ht="25.5" x14ac:dyDescent="0.25">
      <c r="A288" s="2">
        <v>1.2</v>
      </c>
      <c r="B288" s="3" t="s">
        <v>729</v>
      </c>
      <c r="C288" s="4" t="s">
        <v>157</v>
      </c>
      <c r="D288" s="2" t="s">
        <v>730</v>
      </c>
      <c r="E288" s="21" t="s">
        <v>731</v>
      </c>
      <c r="F288" s="2"/>
      <c r="G288" s="4" t="s">
        <v>151</v>
      </c>
      <c r="H288" s="6" t="s">
        <v>163</v>
      </c>
      <c r="I288" s="4" t="s">
        <v>167</v>
      </c>
      <c r="J288" s="7" t="s">
        <v>154</v>
      </c>
      <c r="K288" s="75">
        <v>115</v>
      </c>
      <c r="L288" s="81">
        <v>115</v>
      </c>
      <c r="M288" s="56">
        <v>0</v>
      </c>
      <c r="N288" s="86">
        <v>0</v>
      </c>
      <c r="O288" s="6" t="s">
        <v>155</v>
      </c>
      <c r="P288" s="2" t="s">
        <v>352</v>
      </c>
      <c r="Q288" s="216">
        <f>VLOOKUP(P288,Contingencies!$A$2:$D$7,4,FALSE)</f>
        <v>0.2</v>
      </c>
      <c r="R288" s="53">
        <f t="shared" si="377"/>
        <v>1879.56</v>
      </c>
      <c r="S288" s="67">
        <f t="shared" si="379"/>
        <v>0</v>
      </c>
      <c r="T288" s="4"/>
      <c r="U288" s="2"/>
      <c r="V288" s="2"/>
      <c r="W288" s="42"/>
      <c r="X288" s="38"/>
      <c r="Y288" s="38"/>
      <c r="Z288" s="37">
        <v>20</v>
      </c>
      <c r="AA288" s="37">
        <v>30</v>
      </c>
      <c r="AB288" s="37">
        <v>30</v>
      </c>
      <c r="AC288" s="38"/>
      <c r="AD288" s="2"/>
      <c r="AE288" s="2"/>
      <c r="AF288" s="2"/>
      <c r="AG288" s="2">
        <f>IF(G288="Labor Hours",SUM(U288:AF288),0)</f>
        <v>80</v>
      </c>
      <c r="AH288" s="51">
        <f t="shared" si="397"/>
        <v>0.53333333333333333</v>
      </c>
      <c r="AI288" s="53">
        <f>IF($G288="Labor Hours",U288*$K288*(1+$M288)*$EQ288,U288)</f>
        <v>0</v>
      </c>
      <c r="AJ288" s="53">
        <f>IF($G288="Labor Hours",V288*$K288*(1+$M288)*$EQ288,V288)</f>
        <v>0</v>
      </c>
      <c r="AK288" s="53">
        <f>IF($G288="Labor Hours",W288*$K288*(1+$M288)*$EQ288,W288)</f>
        <v>0</v>
      </c>
      <c r="AL288" s="53">
        <f>IF($G288="Labor Hours",X288*$K288*(1+$M288)*$EQ288,X288)</f>
        <v>0</v>
      </c>
      <c r="AM288" s="53">
        <f>IF($G288="Labor Hours",Y288*$K288*(1+$M288)*$EQ288,Y288)</f>
        <v>0</v>
      </c>
      <c r="AN288" s="53">
        <f>IF($G288="Labor Hours",Z288*$K288*(1+$M288)*$EQ288,Z288)</f>
        <v>2349.4500000000003</v>
      </c>
      <c r="AO288" s="53">
        <f>IF($G288="Labor Hours",AA288*$K288*(1+$M288)*$EQ288,AA288)</f>
        <v>3524.1750000000002</v>
      </c>
      <c r="AP288" s="53">
        <f>IF($G288="Labor Hours",AB288*$K288*(1+$M288)*$EQ288,AB288)</f>
        <v>3524.1750000000002</v>
      </c>
      <c r="AQ288" s="53">
        <f>IF($G288="Labor Hours",AC288*$K288*(1+$M288)*$EQ288,AC288)</f>
        <v>0</v>
      </c>
      <c r="AR288" s="53">
        <f>IF($G288="Labor Hours",AD288*$K288*(1+$M288)*$EQ288,AD288)</f>
        <v>0</v>
      </c>
      <c r="AS288" s="53">
        <f>IF($G288="Labor Hours",AE288*$K288*(1+$M288)*$EQ288,AE288)</f>
        <v>0</v>
      </c>
      <c r="AT288" s="53">
        <f>IF($G288="Labor Hours",AF288*$K288*(1+$M288)*$EQ288,AF288)</f>
        <v>0</v>
      </c>
      <c r="AU288" s="10">
        <f t="shared" si="398"/>
        <v>9397.7999999999993</v>
      </c>
      <c r="AV288" s="54">
        <f>IF(G288="CapEx",0,AU288*N288)</f>
        <v>0</v>
      </c>
      <c r="AW288" s="10">
        <f t="shared" si="399"/>
        <v>9397.7999999999993</v>
      </c>
      <c r="AX288" s="53" cm="1">
        <f t="array" aca="1" ref="AX288" ca="1">AU288*CELL("contents",$Q288)</f>
        <v>1879.56</v>
      </c>
      <c r="AY288" s="53" cm="1">
        <f t="array" aca="1" ref="AY288" ca="1">AV288*CELL("contents",$Q288)</f>
        <v>0</v>
      </c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>
        <f t="shared" si="400"/>
        <v>0</v>
      </c>
      <c r="BM288" s="51">
        <f t="shared" si="401"/>
        <v>0</v>
      </c>
      <c r="BN288" s="53">
        <f>IF($G288="Labor Hours",AZ288*$K288*(1+$M288)*$ER288,AZ288)</f>
        <v>0</v>
      </c>
      <c r="BO288" s="53">
        <f>IF($G288="Labor Hours",BA288*$K288*(1+$M288)*$ER288,BA288)</f>
        <v>0</v>
      </c>
      <c r="BP288" s="53">
        <f>IF($G288="Labor Hours",BB288*$K288*(1+$M288)*$ER288,BB288)</f>
        <v>0</v>
      </c>
      <c r="BQ288" s="53">
        <f>IF($G288="Labor Hours",BC288*$K288*(1+$M288)*$ER288,BC288)</f>
        <v>0</v>
      </c>
      <c r="BR288" s="53">
        <f>IF($G288="Labor Hours",BD288*$K288*(1+$M288)*$ER288,BD288)</f>
        <v>0</v>
      </c>
      <c r="BS288" s="53">
        <f>IF($G288="Labor Hours",BE288*$K288*(1+$M288)*$ER288,BE288)</f>
        <v>0</v>
      </c>
      <c r="BT288" s="53">
        <f>IF($G288="Labor Hours",BF288*$K288*(1+$M288)*$ER288,BF288)</f>
        <v>0</v>
      </c>
      <c r="BU288" s="53">
        <f>IF($G288="Labor Hours",BG288*$K288*(1+$M288)*$ER288,BG288)</f>
        <v>0</v>
      </c>
      <c r="BV288" s="53">
        <f>IF($G288="Labor Hours",BH288*$K288*(1+$M288)*$ER288,BH288)</f>
        <v>0</v>
      </c>
      <c r="BW288" s="53">
        <f>IF($G288="Labor Hours",BI288*$K288*(1+$M288)*$ER288,BI288)</f>
        <v>0</v>
      </c>
      <c r="BX288" s="53">
        <f>IF($G288="Labor Hours",BJ288*$K288*(1+$M288)*$ER288,BJ288)</f>
        <v>0</v>
      </c>
      <c r="BY288" s="53">
        <f>IF($G288="Labor Hours",BK288*$K288*(1+$M288)*$ER288,BK288)</f>
        <v>0</v>
      </c>
      <c r="BZ288" s="10">
        <f t="shared" si="402"/>
        <v>0</v>
      </c>
      <c r="CA288" s="54">
        <f t="shared" si="403"/>
        <v>0</v>
      </c>
      <c r="CB288" s="10">
        <f t="shared" si="404"/>
        <v>0</v>
      </c>
      <c r="CC288" s="53" cm="1">
        <f t="array" aca="1" ref="CC288" ca="1">BZ288*CELL("contents",$Q288)</f>
        <v>0</v>
      </c>
      <c r="CD288" s="53" cm="1">
        <f t="array" aca="1" ref="CD288" ca="1">CA288*CELL("contents",$Q288)</f>
        <v>0</v>
      </c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>
        <f t="shared" si="405"/>
        <v>0</v>
      </c>
      <c r="CR288" s="51">
        <f t="shared" si="406"/>
        <v>0</v>
      </c>
      <c r="CS288" s="53">
        <f>IF($G288="Labor Hours",CE288*$K288*(1+$M288)*$ES288,CE288)</f>
        <v>0</v>
      </c>
      <c r="CT288" s="53">
        <f>IF($G288="Labor Hours",CF288*$K288*(1+$M288)*$ES288,CF288)</f>
        <v>0</v>
      </c>
      <c r="CU288" s="53">
        <f>IF($G288="Labor Hours",CG288*$K288*(1+$M288)*$ES288,CG288)</f>
        <v>0</v>
      </c>
      <c r="CV288" s="53">
        <f>IF($G288="Labor Hours",CH288*$K288*(1+$M288)*$ES288,CH288)</f>
        <v>0</v>
      </c>
      <c r="CW288" s="53">
        <f>IF($G288="Labor Hours",CI288*$K288*(1+$M288)*$ES288,CI288)</f>
        <v>0</v>
      </c>
      <c r="CX288" s="53">
        <f>IF($G288="Labor Hours",CJ288*$K288*(1+$M288)*$ES288,CJ288)</f>
        <v>0</v>
      </c>
      <c r="CY288" s="53">
        <f>IF($G288="Labor Hours",CK288*$K288*(1+$M288)*$ES288,CK288)</f>
        <v>0</v>
      </c>
      <c r="CZ288" s="53">
        <f>IF($G288="Labor Hours",CL288*$K288*(1+$M288)*$ES288,CL288)</f>
        <v>0</v>
      </c>
      <c r="DA288" s="53">
        <f>IF($G288="Labor Hours",CM288*$K288*(1+$M288)*$ES288,CM288)</f>
        <v>0</v>
      </c>
      <c r="DB288" s="53">
        <f>IF($G288="Labor Hours",CN288*$K288*(1+$M288)*$ES288,CN288)</f>
        <v>0</v>
      </c>
      <c r="DC288" s="53">
        <f>IF($G288="Labor Hours",CO288*$K288*(1+$M288)*$ES288,CO288)</f>
        <v>0</v>
      </c>
      <c r="DD288" s="53">
        <f>IF($G288="Labor Hours",CP288*$K288*(1+$M288)*$ES288,CP288)</f>
        <v>0</v>
      </c>
      <c r="DE288" s="10">
        <f t="shared" si="407"/>
        <v>0</v>
      </c>
      <c r="DF288" s="54">
        <f t="shared" si="408"/>
        <v>0</v>
      </c>
      <c r="DG288" s="10">
        <f t="shared" si="409"/>
        <v>0</v>
      </c>
      <c r="DH288" s="53" cm="1">
        <f t="array" aca="1" ref="DH288" ca="1">DE288*CELL("contents",$Q288)</f>
        <v>0</v>
      </c>
      <c r="DI288" s="53" cm="1">
        <f t="array" aca="1" ref="DI288" ca="1">DF288*CELL("contents",$Q288)</f>
        <v>0</v>
      </c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>
        <f t="shared" si="410"/>
        <v>0</v>
      </c>
      <c r="DW288" s="51">
        <f t="shared" si="411"/>
        <v>0</v>
      </c>
      <c r="DX288" s="53">
        <f>IF($G288="Labor Hours",DJ288*$K288*(1+$M288)*$ET288,DJ288)</f>
        <v>0</v>
      </c>
      <c r="DY288" s="53">
        <f>IF($G288="Labor Hours",DK288*$K288*(1+$M288)*$ET288,DK288)</f>
        <v>0</v>
      </c>
      <c r="DZ288" s="53">
        <f>IF($G288="Labor Hours",DL288*$K288*(1+$M288)*$ET288,DL288)</f>
        <v>0</v>
      </c>
      <c r="EA288" s="53">
        <f>IF($G288="Labor Hours",DM288*$K288*(1+$M288)*$ET288,DM288)</f>
        <v>0</v>
      </c>
      <c r="EB288" s="53">
        <f>IF($G288="Labor Hours",DN288*$K288*(1+$M288)*$ET288,DN288)</f>
        <v>0</v>
      </c>
      <c r="EC288" s="53">
        <f>IF($G288="Labor Hours",DO288*$K288*(1+$M288)*$ET288,DO288)</f>
        <v>0</v>
      </c>
      <c r="ED288" s="53">
        <f>IF($G288="Labor Hours",DP288*$K288*(1+$M288)*$ET288,DP288)</f>
        <v>0</v>
      </c>
      <c r="EE288" s="53">
        <f>IF($G288="Labor Hours",DQ288*$K288*(1+$M288)*$ET288,DQ288)</f>
        <v>0</v>
      </c>
      <c r="EF288" s="53">
        <f>IF($G288="Labor Hours",DR288*$K288*(1+$M288)*$ET288,DR288)</f>
        <v>0</v>
      </c>
      <c r="EG288" s="53">
        <f>IF($G288="Labor Hours",DS288*$K288*(1+$M288)*$ET288,DS288)</f>
        <v>0</v>
      </c>
      <c r="EH288" s="53">
        <f>IF($G288="Labor Hours",DT288*$K288*(1+$M288)*$ET288,DT288)</f>
        <v>0</v>
      </c>
      <c r="EI288" s="53">
        <f>IF($G288="Labor Hours",DU288*$K288*(1+$M288)*$ET288,DU288)</f>
        <v>0</v>
      </c>
      <c r="EJ288" s="10">
        <f t="shared" si="412"/>
        <v>0</v>
      </c>
      <c r="EK288" s="54">
        <f t="shared" si="413"/>
        <v>0</v>
      </c>
      <c r="EL288" s="10">
        <f t="shared" si="414"/>
        <v>0</v>
      </c>
      <c r="EM288" s="53" cm="1">
        <f t="array" aca="1" ref="EM288" ca="1">EJ288*CELL("contents",$Q288)</f>
        <v>0</v>
      </c>
      <c r="EN288" s="53" cm="1">
        <f t="array" aca="1" ref="EN288" ca="1">EK288*CELL("contents",$Q288)</f>
        <v>0</v>
      </c>
      <c r="EO288" s="11">
        <f t="shared" si="415"/>
        <v>9397.7999999999993</v>
      </c>
      <c r="EP288" s="2">
        <v>1</v>
      </c>
      <c r="EQ288" s="2">
        <f t="shared" ref="EQ288:ET288" si="433">EP288*1.0215</f>
        <v>1.0215000000000001</v>
      </c>
      <c r="ER288" s="2">
        <f t="shared" si="433"/>
        <v>1.0434622500000001</v>
      </c>
      <c r="ES288" s="2">
        <f t="shared" si="433"/>
        <v>1.0658966883750003</v>
      </c>
      <c r="ET288" s="2">
        <f t="shared" si="433"/>
        <v>1.0888134671750629</v>
      </c>
      <c r="EU288" s="53">
        <f>IF($G288="Labor Hours",$K288*$AG288*EQ288,0)</f>
        <v>9397.8000000000011</v>
      </c>
      <c r="EV288" s="53">
        <f t="shared" si="417"/>
        <v>0</v>
      </c>
      <c r="EW288" s="69">
        <f>IF($G288="Labor Hours",$K288*$CQ288*ES288,0)</f>
        <v>0</v>
      </c>
      <c r="EX288" s="69">
        <f>IF($G288="Labor Hours",$K288*$DV288*ET288,0)</f>
        <v>0</v>
      </c>
      <c r="EY288" s="9">
        <f t="shared" si="419"/>
        <v>0</v>
      </c>
      <c r="EZ288" s="9">
        <f t="shared" si="394"/>
        <v>0</v>
      </c>
      <c r="FA288" s="9">
        <f t="shared" si="395"/>
        <v>0</v>
      </c>
      <c r="FB288" s="9">
        <f t="shared" si="396"/>
        <v>0</v>
      </c>
      <c r="FC288" t="s">
        <v>1541</v>
      </c>
    </row>
    <row r="289" spans="1:159" ht="25.5" x14ac:dyDescent="0.25">
      <c r="A289" s="2">
        <v>1.2</v>
      </c>
      <c r="B289" s="3" t="s">
        <v>729</v>
      </c>
      <c r="C289" s="4" t="s">
        <v>157</v>
      </c>
      <c r="D289" s="2" t="s">
        <v>730</v>
      </c>
      <c r="E289" s="21" t="s">
        <v>731</v>
      </c>
      <c r="F289" s="2"/>
      <c r="G289" s="4" t="s">
        <v>347</v>
      </c>
      <c r="H289" s="6" t="s">
        <v>347</v>
      </c>
      <c r="I289" s="4"/>
      <c r="J289" s="4" t="s">
        <v>154</v>
      </c>
      <c r="K289" s="75"/>
      <c r="L289" s="80">
        <v>1</v>
      </c>
      <c r="M289" s="56">
        <v>0</v>
      </c>
      <c r="N289" s="86">
        <v>0.53</v>
      </c>
      <c r="O289" s="6" t="s">
        <v>155</v>
      </c>
      <c r="P289" s="2" t="s">
        <v>352</v>
      </c>
      <c r="Q289" s="216">
        <f>VLOOKUP(P289,Contingencies!$A$2:$D$7,4,FALSE)</f>
        <v>0.2</v>
      </c>
      <c r="R289" s="53">
        <f t="shared" si="377"/>
        <v>400</v>
      </c>
      <c r="S289" s="67">
        <f t="shared" si="379"/>
        <v>0</v>
      </c>
      <c r="T289" s="4"/>
      <c r="U289" s="2"/>
      <c r="V289" s="2"/>
      <c r="W289" s="42"/>
      <c r="X289" s="2"/>
      <c r="Y289" s="38"/>
      <c r="Z289" s="37"/>
      <c r="AA289" s="37">
        <v>2000</v>
      </c>
      <c r="AB289" s="37"/>
      <c r="AC289" s="38"/>
      <c r="AD289" s="2"/>
      <c r="AE289" s="2"/>
      <c r="AF289" s="2"/>
      <c r="AG289" s="2">
        <f>IF(G289="Labor Hours",SUM(U289:AF289),0)</f>
        <v>0</v>
      </c>
      <c r="AH289" s="51">
        <f t="shared" si="397"/>
        <v>0</v>
      </c>
      <c r="AI289" s="53">
        <f>IF($G289="Labor Hours",U289*$K289*(1+$M289)*$EQ289,U289)</f>
        <v>0</v>
      </c>
      <c r="AJ289" s="53">
        <f>IF($G289="Labor Hours",V289*$K289*(1+$M289)*$EQ289,V289)</f>
        <v>0</v>
      </c>
      <c r="AK289" s="53">
        <f>IF($G289="Labor Hours",W289*$K289*(1+$M289)*$EQ289,W289)</f>
        <v>0</v>
      </c>
      <c r="AL289" s="53">
        <f>IF($G289="Labor Hours",X289*$K289*(1+$M289)*$EQ289,X289)</f>
        <v>0</v>
      </c>
      <c r="AM289" s="53">
        <f>IF($G289="Labor Hours",Y289*$K289*(1+$M289)*$EQ289,Y289)</f>
        <v>0</v>
      </c>
      <c r="AN289" s="53">
        <f>IF($G289="Labor Hours",Z289*$K289*(1+$M289)*$EQ289,Z289)</f>
        <v>0</v>
      </c>
      <c r="AO289" s="53">
        <f>IF($G289="Labor Hours",AA289*$K289*(1+$M289)*$EQ289,AA289)</f>
        <v>2000</v>
      </c>
      <c r="AP289" s="53">
        <f>IF($G289="Labor Hours",AB289*$K289*(1+$M289)*$EQ289,AB289)</f>
        <v>0</v>
      </c>
      <c r="AQ289" s="53">
        <f>IF($G289="Labor Hours",AC289*$K289*(1+$M289)*$EQ289,AC289)</f>
        <v>0</v>
      </c>
      <c r="AR289" s="53">
        <f>IF($G289="Labor Hours",AD289*$K289*(1+$M289)*$EQ289,AD289)</f>
        <v>0</v>
      </c>
      <c r="AS289" s="53">
        <f>IF($G289="Labor Hours",AE289*$K289*(1+$M289)*$EQ289,AE289)</f>
        <v>0</v>
      </c>
      <c r="AT289" s="53">
        <f>IF($G289="Labor Hours",AF289*$K289*(1+$M289)*$EQ289,AF289)</f>
        <v>0</v>
      </c>
      <c r="AU289" s="10">
        <f t="shared" si="398"/>
        <v>2000</v>
      </c>
      <c r="AV289" s="54">
        <f>IF(G289="CapEx",0,AU289*N289)</f>
        <v>0</v>
      </c>
      <c r="AW289" s="10">
        <f t="shared" si="399"/>
        <v>2000</v>
      </c>
      <c r="AX289" s="53" cm="1">
        <f t="array" aca="1" ref="AX289" ca="1">AU289*CELL("contents",$Q289)</f>
        <v>400</v>
      </c>
      <c r="AY289" s="53" cm="1">
        <f t="array" aca="1" ref="AY289" ca="1">AV289*CELL("contents",$Q289)</f>
        <v>0</v>
      </c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>
        <f t="shared" si="400"/>
        <v>0</v>
      </c>
      <c r="BM289" s="51">
        <f t="shared" si="401"/>
        <v>0</v>
      </c>
      <c r="BN289" s="53">
        <f>IF($G289="Labor Hours",AZ289*$K289*(1+$M289)*$ER289,AZ289)</f>
        <v>0</v>
      </c>
      <c r="BO289" s="53">
        <f>IF($G289="Labor Hours",BA289*$K289*(1+$M289)*$ER289,BA289)</f>
        <v>0</v>
      </c>
      <c r="BP289" s="53">
        <f>IF($G289="Labor Hours",BB289*$K289*(1+$M289)*$ER289,BB289)</f>
        <v>0</v>
      </c>
      <c r="BQ289" s="53">
        <f>IF($G289="Labor Hours",BC289*$K289*(1+$M289)*$ER289,BC289)</f>
        <v>0</v>
      </c>
      <c r="BR289" s="53">
        <f>IF($G289="Labor Hours",BD289*$K289*(1+$M289)*$ER289,BD289)</f>
        <v>0</v>
      </c>
      <c r="BS289" s="53">
        <f>IF($G289="Labor Hours",BE289*$K289*(1+$M289)*$ER289,BE289)</f>
        <v>0</v>
      </c>
      <c r="BT289" s="53">
        <f>IF($G289="Labor Hours",BF289*$K289*(1+$M289)*$ER289,BF289)</f>
        <v>0</v>
      </c>
      <c r="BU289" s="53">
        <f>IF($G289="Labor Hours",BG289*$K289*(1+$M289)*$ER289,BG289)</f>
        <v>0</v>
      </c>
      <c r="BV289" s="53">
        <f>IF($G289="Labor Hours",BH289*$K289*(1+$M289)*$ER289,BH289)</f>
        <v>0</v>
      </c>
      <c r="BW289" s="53">
        <f>IF($G289="Labor Hours",BI289*$K289*(1+$M289)*$ER289,BI289)</f>
        <v>0</v>
      </c>
      <c r="BX289" s="53">
        <f>IF($G289="Labor Hours",BJ289*$K289*(1+$M289)*$ER289,BJ289)</f>
        <v>0</v>
      </c>
      <c r="BY289" s="53">
        <f>IF($G289="Labor Hours",BK289*$K289*(1+$M289)*$ER289,BK289)</f>
        <v>0</v>
      </c>
      <c r="BZ289" s="10">
        <f t="shared" si="402"/>
        <v>0</v>
      </c>
      <c r="CA289" s="54">
        <f t="shared" si="403"/>
        <v>0</v>
      </c>
      <c r="CB289" s="10">
        <f t="shared" si="404"/>
        <v>0</v>
      </c>
      <c r="CC289" s="53" cm="1">
        <f t="array" aca="1" ref="CC289" ca="1">BZ289*CELL("contents",$Q289)</f>
        <v>0</v>
      </c>
      <c r="CD289" s="53" cm="1">
        <f t="array" aca="1" ref="CD289" ca="1">CA289*CELL("contents",$Q289)</f>
        <v>0</v>
      </c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>
        <f t="shared" si="405"/>
        <v>0</v>
      </c>
      <c r="CR289" s="51">
        <f t="shared" si="406"/>
        <v>0</v>
      </c>
      <c r="CS289" s="53">
        <f>IF($G289="Labor Hours",CE289*$K289*(1+$M289)*$ES289,CE289)</f>
        <v>0</v>
      </c>
      <c r="CT289" s="53">
        <f>IF($G289="Labor Hours",CF289*$K289*(1+$M289)*$ES289,CF289)</f>
        <v>0</v>
      </c>
      <c r="CU289" s="53">
        <f>IF($G289="Labor Hours",CG289*$K289*(1+$M289)*$ES289,CG289)</f>
        <v>0</v>
      </c>
      <c r="CV289" s="53">
        <f>IF($G289="Labor Hours",CH289*$K289*(1+$M289)*$ES289,CH289)</f>
        <v>0</v>
      </c>
      <c r="CW289" s="53">
        <f>IF($G289="Labor Hours",CI289*$K289*(1+$M289)*$ES289,CI289)</f>
        <v>0</v>
      </c>
      <c r="CX289" s="53">
        <f>IF($G289="Labor Hours",CJ289*$K289*(1+$M289)*$ES289,CJ289)</f>
        <v>0</v>
      </c>
      <c r="CY289" s="53">
        <f>IF($G289="Labor Hours",CK289*$K289*(1+$M289)*$ES289,CK289)</f>
        <v>0</v>
      </c>
      <c r="CZ289" s="53">
        <f>IF($G289="Labor Hours",CL289*$K289*(1+$M289)*$ES289,CL289)</f>
        <v>0</v>
      </c>
      <c r="DA289" s="53">
        <f>IF($G289="Labor Hours",CM289*$K289*(1+$M289)*$ES289,CM289)</f>
        <v>0</v>
      </c>
      <c r="DB289" s="53">
        <f>IF($G289="Labor Hours",CN289*$K289*(1+$M289)*$ES289,CN289)</f>
        <v>0</v>
      </c>
      <c r="DC289" s="53">
        <f>IF($G289="Labor Hours",CO289*$K289*(1+$M289)*$ES289,CO289)</f>
        <v>0</v>
      </c>
      <c r="DD289" s="53">
        <f>IF($G289="Labor Hours",CP289*$K289*(1+$M289)*$ES289,CP289)</f>
        <v>0</v>
      </c>
      <c r="DE289" s="10">
        <f t="shared" si="407"/>
        <v>0</v>
      </c>
      <c r="DF289" s="54">
        <f t="shared" si="408"/>
        <v>0</v>
      </c>
      <c r="DG289" s="10">
        <f t="shared" si="409"/>
        <v>0</v>
      </c>
      <c r="DH289" s="53" cm="1">
        <f t="array" aca="1" ref="DH289" ca="1">DE289*CELL("contents",$Q289)</f>
        <v>0</v>
      </c>
      <c r="DI289" s="53" cm="1">
        <f t="array" aca="1" ref="DI289" ca="1">DF289*CELL("contents",$Q289)</f>
        <v>0</v>
      </c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>
        <f t="shared" si="410"/>
        <v>0</v>
      </c>
      <c r="DW289" s="51">
        <f t="shared" si="411"/>
        <v>0</v>
      </c>
      <c r="DX289" s="53">
        <f>IF($G289="Labor Hours",DJ289*$K289*(1+$M289)*$ET289,DJ289)</f>
        <v>0</v>
      </c>
      <c r="DY289" s="53">
        <f>IF($G289="Labor Hours",DK289*$K289*(1+$M289)*$ET289,DK289)</f>
        <v>0</v>
      </c>
      <c r="DZ289" s="53">
        <f>IF($G289="Labor Hours",DL289*$K289*(1+$M289)*$ET289,DL289)</f>
        <v>0</v>
      </c>
      <c r="EA289" s="53">
        <f>IF($G289="Labor Hours",DM289*$K289*(1+$M289)*$ET289,DM289)</f>
        <v>0</v>
      </c>
      <c r="EB289" s="53">
        <f>IF($G289="Labor Hours",DN289*$K289*(1+$M289)*$ET289,DN289)</f>
        <v>0</v>
      </c>
      <c r="EC289" s="53">
        <f>IF($G289="Labor Hours",DO289*$K289*(1+$M289)*$ET289,DO289)</f>
        <v>0</v>
      </c>
      <c r="ED289" s="53">
        <f>IF($G289="Labor Hours",DP289*$K289*(1+$M289)*$ET289,DP289)</f>
        <v>0</v>
      </c>
      <c r="EE289" s="53">
        <f>IF($G289="Labor Hours",DQ289*$K289*(1+$M289)*$ET289,DQ289)</f>
        <v>0</v>
      </c>
      <c r="EF289" s="53">
        <f>IF($G289="Labor Hours",DR289*$K289*(1+$M289)*$ET289,DR289)</f>
        <v>0</v>
      </c>
      <c r="EG289" s="53">
        <f>IF($G289="Labor Hours",DS289*$K289*(1+$M289)*$ET289,DS289)</f>
        <v>0</v>
      </c>
      <c r="EH289" s="53">
        <f>IF($G289="Labor Hours",DT289*$K289*(1+$M289)*$ET289,DT289)</f>
        <v>0</v>
      </c>
      <c r="EI289" s="53">
        <f>IF($G289="Labor Hours",DU289*$K289*(1+$M289)*$ET289,DU289)</f>
        <v>0</v>
      </c>
      <c r="EJ289" s="10">
        <f t="shared" si="412"/>
        <v>0</v>
      </c>
      <c r="EK289" s="54">
        <f t="shared" si="413"/>
        <v>0</v>
      </c>
      <c r="EL289" s="10">
        <f t="shared" si="414"/>
        <v>0</v>
      </c>
      <c r="EM289" s="53" cm="1">
        <f t="array" aca="1" ref="EM289" ca="1">EJ289*CELL("contents",$Q289)</f>
        <v>0</v>
      </c>
      <c r="EN289" s="53" cm="1">
        <f t="array" aca="1" ref="EN289" ca="1">EK289*CELL("contents",$Q289)</f>
        <v>0</v>
      </c>
      <c r="EO289" s="11">
        <f t="shared" si="415"/>
        <v>2000</v>
      </c>
      <c r="EP289" s="2">
        <v>1</v>
      </c>
      <c r="EQ289" s="2">
        <f t="shared" ref="EQ289:ET289" si="434">EP289*1.0215</f>
        <v>1.0215000000000001</v>
      </c>
      <c r="ER289" s="2">
        <f t="shared" si="434"/>
        <v>1.0434622500000001</v>
      </c>
      <c r="ES289" s="2">
        <f t="shared" si="434"/>
        <v>1.0658966883750003</v>
      </c>
      <c r="ET289" s="2">
        <f t="shared" si="434"/>
        <v>1.0888134671750629</v>
      </c>
      <c r="EU289" s="53">
        <f>IF($G289="Labor Hours",$K289*$AG289*EQ289,0)</f>
        <v>0</v>
      </c>
      <c r="EV289" s="53">
        <f t="shared" si="417"/>
        <v>0</v>
      </c>
      <c r="EW289" s="69">
        <f>IF($G289="Labor Hours",$K289*$CQ289*ES289,0)</f>
        <v>0</v>
      </c>
      <c r="EX289" s="69">
        <f>IF($G289="Labor Hours",$K289*$DV289*ET289,0)</f>
        <v>0</v>
      </c>
      <c r="EY289" s="9">
        <f t="shared" si="419"/>
        <v>0</v>
      </c>
      <c r="EZ289" s="9">
        <f t="shared" si="394"/>
        <v>0</v>
      </c>
      <c r="FA289" s="9">
        <f t="shared" si="395"/>
        <v>0</v>
      </c>
      <c r="FB289" s="9">
        <f t="shared" si="396"/>
        <v>0</v>
      </c>
      <c r="FC289" t="s">
        <v>1541</v>
      </c>
    </row>
    <row r="290" spans="1:159" ht="25.5" x14ac:dyDescent="0.25">
      <c r="A290" s="2">
        <v>1.2</v>
      </c>
      <c r="B290" s="3" t="s">
        <v>732</v>
      </c>
      <c r="C290" s="4" t="s">
        <v>157</v>
      </c>
      <c r="D290" s="2" t="s">
        <v>733</v>
      </c>
      <c r="E290" s="21" t="s">
        <v>734</v>
      </c>
      <c r="F290" s="2"/>
      <c r="G290" s="4" t="s">
        <v>151</v>
      </c>
      <c r="H290" s="6" t="s">
        <v>163</v>
      </c>
      <c r="I290" s="4" t="s">
        <v>167</v>
      </c>
      <c r="J290" s="7" t="s">
        <v>154</v>
      </c>
      <c r="K290" s="75">
        <v>115</v>
      </c>
      <c r="L290" s="81">
        <v>115</v>
      </c>
      <c r="M290" s="56">
        <v>0</v>
      </c>
      <c r="N290" s="86">
        <v>0</v>
      </c>
      <c r="O290" s="6" t="s">
        <v>155</v>
      </c>
      <c r="P290" s="2" t="s">
        <v>352</v>
      </c>
      <c r="Q290" s="216">
        <f>VLOOKUP(P290,Contingencies!$A$2:$D$7,4,FALSE)</f>
        <v>0.2</v>
      </c>
      <c r="R290" s="53">
        <f t="shared" si="377"/>
        <v>1409.67</v>
      </c>
      <c r="S290" s="67">
        <f t="shared" si="379"/>
        <v>0</v>
      </c>
      <c r="T290" s="4"/>
      <c r="U290" s="2"/>
      <c r="V290" s="2"/>
      <c r="W290" s="42"/>
      <c r="X290" s="38"/>
      <c r="Y290" s="38"/>
      <c r="Z290" s="38"/>
      <c r="AA290" s="38"/>
      <c r="AB290" s="37">
        <v>20</v>
      </c>
      <c r="AC290" s="37">
        <v>20</v>
      </c>
      <c r="AD290" s="4">
        <v>20</v>
      </c>
      <c r="AE290" s="2"/>
      <c r="AF290" s="2"/>
      <c r="AG290" s="2">
        <f>IF(G290="Labor Hours",SUM(U290:AF290),0)</f>
        <v>60</v>
      </c>
      <c r="AH290" s="51">
        <f t="shared" si="397"/>
        <v>0.4</v>
      </c>
      <c r="AI290" s="53">
        <f>IF($G290="Labor Hours",U290*$K290*(1+$M290)*$EQ290,U290)</f>
        <v>0</v>
      </c>
      <c r="AJ290" s="53">
        <f>IF($G290="Labor Hours",V290*$K290*(1+$M290)*$EQ290,V290)</f>
        <v>0</v>
      </c>
      <c r="AK290" s="53">
        <f>IF($G290="Labor Hours",W290*$K290*(1+$M290)*$EQ290,W290)</f>
        <v>0</v>
      </c>
      <c r="AL290" s="53">
        <f>IF($G290="Labor Hours",X290*$K290*(1+$M290)*$EQ290,X290)</f>
        <v>0</v>
      </c>
      <c r="AM290" s="53">
        <f>IF($G290="Labor Hours",Y290*$K290*(1+$M290)*$EQ290,Y290)</f>
        <v>0</v>
      </c>
      <c r="AN290" s="53">
        <f>IF($G290="Labor Hours",Z290*$K290*(1+$M290)*$EQ290,Z290)</f>
        <v>0</v>
      </c>
      <c r="AO290" s="53">
        <f>IF($G290="Labor Hours",AA290*$K290*(1+$M290)*$EQ290,AA290)</f>
        <v>0</v>
      </c>
      <c r="AP290" s="53">
        <f>IF($G290="Labor Hours",AB290*$K290*(1+$M290)*$EQ290,AB290)</f>
        <v>2349.4500000000003</v>
      </c>
      <c r="AQ290" s="53">
        <f>IF($G290="Labor Hours",AC290*$K290*(1+$M290)*$EQ290,AC290)</f>
        <v>2349.4500000000003</v>
      </c>
      <c r="AR290" s="53">
        <f>IF($G290="Labor Hours",AD290*$K290*(1+$M290)*$EQ290,AD290)</f>
        <v>2349.4500000000003</v>
      </c>
      <c r="AS290" s="53">
        <f>IF($G290="Labor Hours",AE290*$K290*(1+$M290)*$EQ290,AE290)</f>
        <v>0</v>
      </c>
      <c r="AT290" s="53">
        <f>IF($G290="Labor Hours",AF290*$K290*(1+$M290)*$EQ290,AF290)</f>
        <v>0</v>
      </c>
      <c r="AU290" s="10">
        <f t="shared" si="398"/>
        <v>7048.35</v>
      </c>
      <c r="AV290" s="54">
        <f>IF(G290="CapEx",0,AU290*N290)</f>
        <v>0</v>
      </c>
      <c r="AW290" s="10">
        <f t="shared" si="399"/>
        <v>7048.35</v>
      </c>
      <c r="AX290" s="53" cm="1">
        <f t="array" aca="1" ref="AX290" ca="1">AU290*CELL("contents",$Q290)</f>
        <v>1409.67</v>
      </c>
      <c r="AY290" s="53" cm="1">
        <f t="array" aca="1" ref="AY290" ca="1">AV290*CELL("contents",$Q290)</f>
        <v>0</v>
      </c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>
        <f t="shared" si="400"/>
        <v>0</v>
      </c>
      <c r="BM290" s="51">
        <f t="shared" si="401"/>
        <v>0</v>
      </c>
      <c r="BN290" s="53">
        <f>IF($G290="Labor Hours",AZ290*$K290*(1+$M290)*$ER290,AZ290)</f>
        <v>0</v>
      </c>
      <c r="BO290" s="53">
        <f>IF($G290="Labor Hours",BA290*$K290*(1+$M290)*$ER290,BA290)</f>
        <v>0</v>
      </c>
      <c r="BP290" s="53">
        <f>IF($G290="Labor Hours",BB290*$K290*(1+$M290)*$ER290,BB290)</f>
        <v>0</v>
      </c>
      <c r="BQ290" s="53">
        <f>IF($G290="Labor Hours",BC290*$K290*(1+$M290)*$ER290,BC290)</f>
        <v>0</v>
      </c>
      <c r="BR290" s="53">
        <f>IF($G290="Labor Hours",BD290*$K290*(1+$M290)*$ER290,BD290)</f>
        <v>0</v>
      </c>
      <c r="BS290" s="53">
        <f>IF($G290="Labor Hours",BE290*$K290*(1+$M290)*$ER290,BE290)</f>
        <v>0</v>
      </c>
      <c r="BT290" s="53">
        <f>IF($G290="Labor Hours",BF290*$K290*(1+$M290)*$ER290,BF290)</f>
        <v>0</v>
      </c>
      <c r="BU290" s="53">
        <f>IF($G290="Labor Hours",BG290*$K290*(1+$M290)*$ER290,BG290)</f>
        <v>0</v>
      </c>
      <c r="BV290" s="53">
        <f>IF($G290="Labor Hours",BH290*$K290*(1+$M290)*$ER290,BH290)</f>
        <v>0</v>
      </c>
      <c r="BW290" s="53">
        <f>IF($G290="Labor Hours",BI290*$K290*(1+$M290)*$ER290,BI290)</f>
        <v>0</v>
      </c>
      <c r="BX290" s="53">
        <f>IF($G290="Labor Hours",BJ290*$K290*(1+$M290)*$ER290,BJ290)</f>
        <v>0</v>
      </c>
      <c r="BY290" s="53">
        <f>IF($G290="Labor Hours",BK290*$K290*(1+$M290)*$ER290,BK290)</f>
        <v>0</v>
      </c>
      <c r="BZ290" s="10">
        <f t="shared" si="402"/>
        <v>0</v>
      </c>
      <c r="CA290" s="54">
        <f t="shared" si="403"/>
        <v>0</v>
      </c>
      <c r="CB290" s="10">
        <f t="shared" si="404"/>
        <v>0</v>
      </c>
      <c r="CC290" s="53" cm="1">
        <f t="array" aca="1" ref="CC290" ca="1">BZ290*CELL("contents",$Q290)</f>
        <v>0</v>
      </c>
      <c r="CD290" s="53" cm="1">
        <f t="array" aca="1" ref="CD290" ca="1">CA290*CELL("contents",$Q290)</f>
        <v>0</v>
      </c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>
        <f t="shared" si="405"/>
        <v>0</v>
      </c>
      <c r="CR290" s="51">
        <f t="shared" si="406"/>
        <v>0</v>
      </c>
      <c r="CS290" s="53">
        <f>IF($G290="Labor Hours",CE290*$K290*(1+$M290)*$ES290,CE290)</f>
        <v>0</v>
      </c>
      <c r="CT290" s="53">
        <f>IF($G290="Labor Hours",CF290*$K290*(1+$M290)*$ES290,CF290)</f>
        <v>0</v>
      </c>
      <c r="CU290" s="53">
        <f>IF($G290="Labor Hours",CG290*$K290*(1+$M290)*$ES290,CG290)</f>
        <v>0</v>
      </c>
      <c r="CV290" s="53">
        <f>IF($G290="Labor Hours",CH290*$K290*(1+$M290)*$ES290,CH290)</f>
        <v>0</v>
      </c>
      <c r="CW290" s="53">
        <f>IF($G290="Labor Hours",CI290*$K290*(1+$M290)*$ES290,CI290)</f>
        <v>0</v>
      </c>
      <c r="CX290" s="53">
        <f>IF($G290="Labor Hours",CJ290*$K290*(1+$M290)*$ES290,CJ290)</f>
        <v>0</v>
      </c>
      <c r="CY290" s="53">
        <f>IF($G290="Labor Hours",CK290*$K290*(1+$M290)*$ES290,CK290)</f>
        <v>0</v>
      </c>
      <c r="CZ290" s="53">
        <f>IF($G290="Labor Hours",CL290*$K290*(1+$M290)*$ES290,CL290)</f>
        <v>0</v>
      </c>
      <c r="DA290" s="53">
        <f>IF($G290="Labor Hours",CM290*$K290*(1+$M290)*$ES290,CM290)</f>
        <v>0</v>
      </c>
      <c r="DB290" s="53">
        <f>IF($G290="Labor Hours",CN290*$K290*(1+$M290)*$ES290,CN290)</f>
        <v>0</v>
      </c>
      <c r="DC290" s="53">
        <f>IF($G290="Labor Hours",CO290*$K290*(1+$M290)*$ES290,CO290)</f>
        <v>0</v>
      </c>
      <c r="DD290" s="53">
        <f>IF($G290="Labor Hours",CP290*$K290*(1+$M290)*$ES290,CP290)</f>
        <v>0</v>
      </c>
      <c r="DE290" s="10">
        <f t="shared" si="407"/>
        <v>0</v>
      </c>
      <c r="DF290" s="54">
        <f t="shared" si="408"/>
        <v>0</v>
      </c>
      <c r="DG290" s="10">
        <f t="shared" si="409"/>
        <v>0</v>
      </c>
      <c r="DH290" s="53" cm="1">
        <f t="array" aca="1" ref="DH290" ca="1">DE290*CELL("contents",$Q290)</f>
        <v>0</v>
      </c>
      <c r="DI290" s="53" cm="1">
        <f t="array" aca="1" ref="DI290" ca="1">DF290*CELL("contents",$Q290)</f>
        <v>0</v>
      </c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>
        <f t="shared" si="410"/>
        <v>0</v>
      </c>
      <c r="DW290" s="51">
        <f t="shared" si="411"/>
        <v>0</v>
      </c>
      <c r="DX290" s="53">
        <f>IF($G290="Labor Hours",DJ290*$K290*(1+$M290)*$ET290,DJ290)</f>
        <v>0</v>
      </c>
      <c r="DY290" s="53">
        <f>IF($G290="Labor Hours",DK290*$K290*(1+$M290)*$ET290,DK290)</f>
        <v>0</v>
      </c>
      <c r="DZ290" s="53">
        <f>IF($G290="Labor Hours",DL290*$K290*(1+$M290)*$ET290,DL290)</f>
        <v>0</v>
      </c>
      <c r="EA290" s="53">
        <f>IF($G290="Labor Hours",DM290*$K290*(1+$M290)*$ET290,DM290)</f>
        <v>0</v>
      </c>
      <c r="EB290" s="53">
        <f>IF($G290="Labor Hours",DN290*$K290*(1+$M290)*$ET290,DN290)</f>
        <v>0</v>
      </c>
      <c r="EC290" s="53">
        <f>IF($G290="Labor Hours",DO290*$K290*(1+$M290)*$ET290,DO290)</f>
        <v>0</v>
      </c>
      <c r="ED290" s="53">
        <f>IF($G290="Labor Hours",DP290*$K290*(1+$M290)*$ET290,DP290)</f>
        <v>0</v>
      </c>
      <c r="EE290" s="53">
        <f>IF($G290="Labor Hours",DQ290*$K290*(1+$M290)*$ET290,DQ290)</f>
        <v>0</v>
      </c>
      <c r="EF290" s="53">
        <f>IF($G290="Labor Hours",DR290*$K290*(1+$M290)*$ET290,DR290)</f>
        <v>0</v>
      </c>
      <c r="EG290" s="53">
        <f>IF($G290="Labor Hours",DS290*$K290*(1+$M290)*$ET290,DS290)</f>
        <v>0</v>
      </c>
      <c r="EH290" s="53">
        <f>IF($G290="Labor Hours",DT290*$K290*(1+$M290)*$ET290,DT290)</f>
        <v>0</v>
      </c>
      <c r="EI290" s="53">
        <f>IF($G290="Labor Hours",DU290*$K290*(1+$M290)*$ET290,DU290)</f>
        <v>0</v>
      </c>
      <c r="EJ290" s="10">
        <f t="shared" si="412"/>
        <v>0</v>
      </c>
      <c r="EK290" s="54">
        <f t="shared" si="413"/>
        <v>0</v>
      </c>
      <c r="EL290" s="10">
        <f t="shared" si="414"/>
        <v>0</v>
      </c>
      <c r="EM290" s="53" cm="1">
        <f t="array" aca="1" ref="EM290" ca="1">EJ290*CELL("contents",$Q290)</f>
        <v>0</v>
      </c>
      <c r="EN290" s="53" cm="1">
        <f t="array" aca="1" ref="EN290" ca="1">EK290*CELL("contents",$Q290)</f>
        <v>0</v>
      </c>
      <c r="EO290" s="11">
        <f t="shared" si="415"/>
        <v>7048.35</v>
      </c>
      <c r="EP290" s="2">
        <v>1</v>
      </c>
      <c r="EQ290" s="2">
        <f t="shared" ref="EQ290:ET290" si="435">EP290*1.0215</f>
        <v>1.0215000000000001</v>
      </c>
      <c r="ER290" s="2">
        <f t="shared" si="435"/>
        <v>1.0434622500000001</v>
      </c>
      <c r="ES290" s="2">
        <f t="shared" si="435"/>
        <v>1.0658966883750003</v>
      </c>
      <c r="ET290" s="2">
        <f t="shared" si="435"/>
        <v>1.0888134671750629</v>
      </c>
      <c r="EU290" s="53">
        <f>IF($G290="Labor Hours",$K290*$AG290*EQ290,0)</f>
        <v>7048.35</v>
      </c>
      <c r="EV290" s="53">
        <f t="shared" si="417"/>
        <v>0</v>
      </c>
      <c r="EW290" s="69">
        <f>IF($G290="Labor Hours",$K290*$CQ290*ES290,0)</f>
        <v>0</v>
      </c>
      <c r="EX290" s="69">
        <f>IF($G290="Labor Hours",$K290*$DV290*ET290,0)</f>
        <v>0</v>
      </c>
      <c r="EY290" s="9">
        <f t="shared" si="419"/>
        <v>0</v>
      </c>
      <c r="EZ290" s="9">
        <f t="shared" si="394"/>
        <v>0</v>
      </c>
      <c r="FA290" s="9">
        <f t="shared" si="395"/>
        <v>0</v>
      </c>
      <c r="FB290" s="9">
        <f t="shared" si="396"/>
        <v>0</v>
      </c>
      <c r="FC290" t="s">
        <v>1541</v>
      </c>
    </row>
    <row r="291" spans="1:159" ht="25.5" x14ac:dyDescent="0.25">
      <c r="A291" s="2">
        <v>1.2</v>
      </c>
      <c r="B291" s="3" t="s">
        <v>732</v>
      </c>
      <c r="C291" s="4" t="s">
        <v>157</v>
      </c>
      <c r="D291" s="2" t="s">
        <v>733</v>
      </c>
      <c r="E291" s="21" t="s">
        <v>734</v>
      </c>
      <c r="F291" s="2"/>
      <c r="G291" s="4" t="s">
        <v>151</v>
      </c>
      <c r="H291" s="6" t="s">
        <v>163</v>
      </c>
      <c r="I291" s="4" t="s">
        <v>269</v>
      </c>
      <c r="J291" s="7" t="s">
        <v>154</v>
      </c>
      <c r="K291" s="75">
        <v>77</v>
      </c>
      <c r="L291" s="81">
        <v>77</v>
      </c>
      <c r="M291" s="57">
        <v>0</v>
      </c>
      <c r="N291" s="86">
        <v>0</v>
      </c>
      <c r="O291" s="6" t="s">
        <v>155</v>
      </c>
      <c r="P291" s="2" t="s">
        <v>352</v>
      </c>
      <c r="Q291" s="216">
        <f>VLOOKUP(P291,Contingencies!$A$2:$D$7,4,FALSE)</f>
        <v>0.2</v>
      </c>
      <c r="R291" s="53">
        <f t="shared" si="377"/>
        <v>1132.6392000000001</v>
      </c>
      <c r="S291" s="67">
        <f t="shared" si="379"/>
        <v>0</v>
      </c>
      <c r="T291" s="4"/>
      <c r="U291" s="2"/>
      <c r="V291" s="2"/>
      <c r="W291" s="42"/>
      <c r="X291" s="38"/>
      <c r="Y291" s="38"/>
      <c r="Z291" s="38"/>
      <c r="AA291" s="38"/>
      <c r="AB291" s="37">
        <v>20</v>
      </c>
      <c r="AC291" s="37">
        <v>32</v>
      </c>
      <c r="AD291" s="4">
        <v>20</v>
      </c>
      <c r="AE291" s="2"/>
      <c r="AF291" s="2"/>
      <c r="AG291" s="2">
        <f>IF(G291="Labor Hours",SUM(U291:AF291),0)</f>
        <v>72</v>
      </c>
      <c r="AH291" s="51">
        <f t="shared" si="397"/>
        <v>0.48</v>
      </c>
      <c r="AI291" s="53">
        <f>IF($G291="Labor Hours",U291*$K291*(1+$M291)*$EQ291,U291)</f>
        <v>0</v>
      </c>
      <c r="AJ291" s="53">
        <f>IF($G291="Labor Hours",V291*$K291*(1+$M291)*$EQ291,V291)</f>
        <v>0</v>
      </c>
      <c r="AK291" s="53">
        <f>IF($G291="Labor Hours",W291*$K291*(1+$M291)*$EQ291,W291)</f>
        <v>0</v>
      </c>
      <c r="AL291" s="53">
        <f>IF($G291="Labor Hours",X291*$K291*(1+$M291)*$EQ291,X291)</f>
        <v>0</v>
      </c>
      <c r="AM291" s="53">
        <f>IF($G291="Labor Hours",Y291*$K291*(1+$M291)*$EQ291,Y291)</f>
        <v>0</v>
      </c>
      <c r="AN291" s="53">
        <f>IF($G291="Labor Hours",Z291*$K291*(1+$M291)*$EQ291,Z291)</f>
        <v>0</v>
      </c>
      <c r="AO291" s="53">
        <f>IF($G291="Labor Hours",AA291*$K291*(1+$M291)*$EQ291,AA291)</f>
        <v>0</v>
      </c>
      <c r="AP291" s="53">
        <f>IF($G291="Labor Hours",AB291*$K291*(1+$M291)*$EQ291,AB291)</f>
        <v>1573.1100000000001</v>
      </c>
      <c r="AQ291" s="53">
        <f>IF($G291="Labor Hours",AC291*$K291*(1+$M291)*$EQ291,AC291)</f>
        <v>2516.9760000000001</v>
      </c>
      <c r="AR291" s="53">
        <f>IF($G291="Labor Hours",AD291*$K291*(1+$M291)*$EQ291,AD291)</f>
        <v>1573.1100000000001</v>
      </c>
      <c r="AS291" s="53">
        <f>IF($G291="Labor Hours",AE291*$K291*(1+$M291)*$EQ291,AE291)</f>
        <v>0</v>
      </c>
      <c r="AT291" s="53">
        <f>IF($G291="Labor Hours",AF291*$K291*(1+$M291)*$EQ291,AF291)</f>
        <v>0</v>
      </c>
      <c r="AU291" s="10">
        <f t="shared" si="398"/>
        <v>5663.1959999999999</v>
      </c>
      <c r="AV291" s="54">
        <f>IF(G291="CapEx",0,AU291*N291)</f>
        <v>0</v>
      </c>
      <c r="AW291" s="10">
        <f t="shared" si="399"/>
        <v>5663.1959999999999</v>
      </c>
      <c r="AX291" s="53" cm="1">
        <f t="array" aca="1" ref="AX291" ca="1">AU291*CELL("contents",$Q291)</f>
        <v>1132.6392000000001</v>
      </c>
      <c r="AY291" s="53" cm="1">
        <f t="array" aca="1" ref="AY291" ca="1">AV291*CELL("contents",$Q291)</f>
        <v>0</v>
      </c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>
        <f t="shared" si="400"/>
        <v>0</v>
      </c>
      <c r="BM291" s="51">
        <f t="shared" si="401"/>
        <v>0</v>
      </c>
      <c r="BN291" s="53">
        <f>IF($G291="Labor Hours",AZ291*$K291*(1+$M291)*$ER291,AZ291)</f>
        <v>0</v>
      </c>
      <c r="BO291" s="53">
        <f>IF($G291="Labor Hours",BA291*$K291*(1+$M291)*$ER291,BA291)</f>
        <v>0</v>
      </c>
      <c r="BP291" s="53">
        <f>IF($G291="Labor Hours",BB291*$K291*(1+$M291)*$ER291,BB291)</f>
        <v>0</v>
      </c>
      <c r="BQ291" s="53">
        <f>IF($G291="Labor Hours",BC291*$K291*(1+$M291)*$ER291,BC291)</f>
        <v>0</v>
      </c>
      <c r="BR291" s="53">
        <f>IF($G291="Labor Hours",BD291*$K291*(1+$M291)*$ER291,BD291)</f>
        <v>0</v>
      </c>
      <c r="BS291" s="53">
        <f>IF($G291="Labor Hours",BE291*$K291*(1+$M291)*$ER291,BE291)</f>
        <v>0</v>
      </c>
      <c r="BT291" s="53">
        <f>IF($G291="Labor Hours",BF291*$K291*(1+$M291)*$ER291,BF291)</f>
        <v>0</v>
      </c>
      <c r="BU291" s="53">
        <f>IF($G291="Labor Hours",BG291*$K291*(1+$M291)*$ER291,BG291)</f>
        <v>0</v>
      </c>
      <c r="BV291" s="53">
        <f>IF($G291="Labor Hours",BH291*$K291*(1+$M291)*$ER291,BH291)</f>
        <v>0</v>
      </c>
      <c r="BW291" s="53">
        <f>IF($G291="Labor Hours",BI291*$K291*(1+$M291)*$ER291,BI291)</f>
        <v>0</v>
      </c>
      <c r="BX291" s="53">
        <f>IF($G291="Labor Hours",BJ291*$K291*(1+$M291)*$ER291,BJ291)</f>
        <v>0</v>
      </c>
      <c r="BY291" s="53">
        <f>IF($G291="Labor Hours",BK291*$K291*(1+$M291)*$ER291,BK291)</f>
        <v>0</v>
      </c>
      <c r="BZ291" s="10">
        <f t="shared" si="402"/>
        <v>0</v>
      </c>
      <c r="CA291" s="54">
        <f t="shared" si="403"/>
        <v>0</v>
      </c>
      <c r="CB291" s="10">
        <f t="shared" si="404"/>
        <v>0</v>
      </c>
      <c r="CC291" s="53" cm="1">
        <f t="array" aca="1" ref="CC291" ca="1">BZ291*CELL("contents",$Q291)</f>
        <v>0</v>
      </c>
      <c r="CD291" s="53" cm="1">
        <f t="array" aca="1" ref="CD291" ca="1">CA291*CELL("contents",$Q291)</f>
        <v>0</v>
      </c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>
        <f t="shared" si="405"/>
        <v>0</v>
      </c>
      <c r="CR291" s="51">
        <f t="shared" si="406"/>
        <v>0</v>
      </c>
      <c r="CS291" s="53">
        <f>IF($G291="Labor Hours",CE291*$K291*(1+$M291)*$ES291,CE291)</f>
        <v>0</v>
      </c>
      <c r="CT291" s="53">
        <f>IF($G291="Labor Hours",CF291*$K291*(1+$M291)*$ES291,CF291)</f>
        <v>0</v>
      </c>
      <c r="CU291" s="53">
        <f>IF($G291="Labor Hours",CG291*$K291*(1+$M291)*$ES291,CG291)</f>
        <v>0</v>
      </c>
      <c r="CV291" s="53">
        <f>IF($G291="Labor Hours",CH291*$K291*(1+$M291)*$ES291,CH291)</f>
        <v>0</v>
      </c>
      <c r="CW291" s="53">
        <f>IF($G291="Labor Hours",CI291*$K291*(1+$M291)*$ES291,CI291)</f>
        <v>0</v>
      </c>
      <c r="CX291" s="53">
        <f>IF($G291="Labor Hours",CJ291*$K291*(1+$M291)*$ES291,CJ291)</f>
        <v>0</v>
      </c>
      <c r="CY291" s="53">
        <f>IF($G291="Labor Hours",CK291*$K291*(1+$M291)*$ES291,CK291)</f>
        <v>0</v>
      </c>
      <c r="CZ291" s="53">
        <f>IF($G291="Labor Hours",CL291*$K291*(1+$M291)*$ES291,CL291)</f>
        <v>0</v>
      </c>
      <c r="DA291" s="53">
        <f>IF($G291="Labor Hours",CM291*$K291*(1+$M291)*$ES291,CM291)</f>
        <v>0</v>
      </c>
      <c r="DB291" s="53">
        <f>IF($G291="Labor Hours",CN291*$K291*(1+$M291)*$ES291,CN291)</f>
        <v>0</v>
      </c>
      <c r="DC291" s="53">
        <f>IF($G291="Labor Hours",CO291*$K291*(1+$M291)*$ES291,CO291)</f>
        <v>0</v>
      </c>
      <c r="DD291" s="53">
        <f>IF($G291="Labor Hours",CP291*$K291*(1+$M291)*$ES291,CP291)</f>
        <v>0</v>
      </c>
      <c r="DE291" s="10">
        <f t="shared" si="407"/>
        <v>0</v>
      </c>
      <c r="DF291" s="54">
        <f t="shared" si="408"/>
        <v>0</v>
      </c>
      <c r="DG291" s="10">
        <f t="shared" si="409"/>
        <v>0</v>
      </c>
      <c r="DH291" s="53" cm="1">
        <f t="array" aca="1" ref="DH291" ca="1">DE291*CELL("contents",$Q291)</f>
        <v>0</v>
      </c>
      <c r="DI291" s="53" cm="1">
        <f t="array" aca="1" ref="DI291" ca="1">DF291*CELL("contents",$Q291)</f>
        <v>0</v>
      </c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>
        <f t="shared" si="410"/>
        <v>0</v>
      </c>
      <c r="DW291" s="51">
        <f t="shared" si="411"/>
        <v>0</v>
      </c>
      <c r="DX291" s="53">
        <f>IF($G291="Labor Hours",DJ291*$K291*(1+$M291)*$ET291,DJ291)</f>
        <v>0</v>
      </c>
      <c r="DY291" s="53">
        <f>IF($G291="Labor Hours",DK291*$K291*(1+$M291)*$ET291,DK291)</f>
        <v>0</v>
      </c>
      <c r="DZ291" s="53">
        <f>IF($G291="Labor Hours",DL291*$K291*(1+$M291)*$ET291,DL291)</f>
        <v>0</v>
      </c>
      <c r="EA291" s="53">
        <f>IF($G291="Labor Hours",DM291*$K291*(1+$M291)*$ET291,DM291)</f>
        <v>0</v>
      </c>
      <c r="EB291" s="53">
        <f>IF($G291="Labor Hours",DN291*$K291*(1+$M291)*$ET291,DN291)</f>
        <v>0</v>
      </c>
      <c r="EC291" s="53">
        <f>IF($G291="Labor Hours",DO291*$K291*(1+$M291)*$ET291,DO291)</f>
        <v>0</v>
      </c>
      <c r="ED291" s="53">
        <f>IF($G291="Labor Hours",DP291*$K291*(1+$M291)*$ET291,DP291)</f>
        <v>0</v>
      </c>
      <c r="EE291" s="53">
        <f>IF($G291="Labor Hours",DQ291*$K291*(1+$M291)*$ET291,DQ291)</f>
        <v>0</v>
      </c>
      <c r="EF291" s="53">
        <f>IF($G291="Labor Hours",DR291*$K291*(1+$M291)*$ET291,DR291)</f>
        <v>0</v>
      </c>
      <c r="EG291" s="53">
        <f>IF($G291="Labor Hours",DS291*$K291*(1+$M291)*$ET291,DS291)</f>
        <v>0</v>
      </c>
      <c r="EH291" s="53">
        <f>IF($G291="Labor Hours",DT291*$K291*(1+$M291)*$ET291,DT291)</f>
        <v>0</v>
      </c>
      <c r="EI291" s="53">
        <f>IF($G291="Labor Hours",DU291*$K291*(1+$M291)*$ET291,DU291)</f>
        <v>0</v>
      </c>
      <c r="EJ291" s="10">
        <f t="shared" si="412"/>
        <v>0</v>
      </c>
      <c r="EK291" s="54">
        <f t="shared" si="413"/>
        <v>0</v>
      </c>
      <c r="EL291" s="10">
        <f t="shared" si="414"/>
        <v>0</v>
      </c>
      <c r="EM291" s="53" cm="1">
        <f t="array" aca="1" ref="EM291" ca="1">EJ291*CELL("contents",$Q291)</f>
        <v>0</v>
      </c>
      <c r="EN291" s="53" cm="1">
        <f t="array" aca="1" ref="EN291" ca="1">EK291*CELL("contents",$Q291)</f>
        <v>0</v>
      </c>
      <c r="EO291" s="11">
        <f t="shared" si="415"/>
        <v>5663.1959999999999</v>
      </c>
      <c r="EP291" s="2">
        <v>1</v>
      </c>
      <c r="EQ291" s="2">
        <f t="shared" ref="EQ291:ET291" si="436">EP291*1.0215</f>
        <v>1.0215000000000001</v>
      </c>
      <c r="ER291" s="2">
        <f t="shared" si="436"/>
        <v>1.0434622500000001</v>
      </c>
      <c r="ES291" s="2">
        <f t="shared" si="436"/>
        <v>1.0658966883750003</v>
      </c>
      <c r="ET291" s="2">
        <f t="shared" si="436"/>
        <v>1.0888134671750629</v>
      </c>
      <c r="EU291" s="53">
        <f>IF($G291="Labor Hours",$K291*$AG291*EQ291,0)</f>
        <v>5663.1960000000008</v>
      </c>
      <c r="EV291" s="53">
        <f t="shared" si="417"/>
        <v>0</v>
      </c>
      <c r="EW291" s="69">
        <f>IF($G291="Labor Hours",$K291*$CQ291*ES291,0)</f>
        <v>0</v>
      </c>
      <c r="EX291" s="69">
        <f>IF($G291="Labor Hours",$K291*$DV291*ET291,0)</f>
        <v>0</v>
      </c>
      <c r="EY291" s="9">
        <f t="shared" si="419"/>
        <v>0</v>
      </c>
      <c r="EZ291" s="9">
        <f t="shared" si="394"/>
        <v>0</v>
      </c>
      <c r="FA291" s="9">
        <f t="shared" si="395"/>
        <v>0</v>
      </c>
      <c r="FB291" s="9">
        <f t="shared" si="396"/>
        <v>0</v>
      </c>
      <c r="FC291" t="s">
        <v>1541</v>
      </c>
    </row>
    <row r="292" spans="1:159" ht="25.5" x14ac:dyDescent="0.25">
      <c r="A292" s="2">
        <v>1.2</v>
      </c>
      <c r="B292" s="3" t="s">
        <v>732</v>
      </c>
      <c r="C292" s="4" t="s">
        <v>157</v>
      </c>
      <c r="D292" s="2" t="s">
        <v>733</v>
      </c>
      <c r="E292" s="21" t="s">
        <v>734</v>
      </c>
      <c r="F292" s="2"/>
      <c r="G292" s="4" t="s">
        <v>347</v>
      </c>
      <c r="H292" s="6" t="s">
        <v>347</v>
      </c>
      <c r="I292" s="4"/>
      <c r="J292" s="4" t="s">
        <v>154</v>
      </c>
      <c r="K292" s="75"/>
      <c r="L292" s="80">
        <v>1</v>
      </c>
      <c r="M292" s="56">
        <v>0</v>
      </c>
      <c r="N292" s="86">
        <v>0.53</v>
      </c>
      <c r="O292" s="6" t="s">
        <v>155</v>
      </c>
      <c r="P292" s="2" t="s">
        <v>352</v>
      </c>
      <c r="Q292" s="216">
        <f>VLOOKUP(P292,Contingencies!$A$2:$D$7,4,FALSE)</f>
        <v>0.2</v>
      </c>
      <c r="R292" s="53">
        <f t="shared" si="377"/>
        <v>40</v>
      </c>
      <c r="S292" s="67">
        <f t="shared" si="379"/>
        <v>0</v>
      </c>
      <c r="T292" s="4"/>
      <c r="U292" s="2"/>
      <c r="V292" s="2"/>
      <c r="W292" s="42"/>
      <c r="X292" s="2"/>
      <c r="Y292" s="38"/>
      <c r="Z292" s="38"/>
      <c r="AA292" s="38"/>
      <c r="AB292" s="37">
        <v>200</v>
      </c>
      <c r="AC292" s="37"/>
      <c r="AD292" s="4"/>
      <c r="AE292" s="2"/>
      <c r="AF292" s="2"/>
      <c r="AG292" s="2">
        <f>IF(G292="Labor Hours",SUM(U292:AF292),0)</f>
        <v>0</v>
      </c>
      <c r="AH292" s="51">
        <f t="shared" si="397"/>
        <v>0</v>
      </c>
      <c r="AI292" s="53">
        <f>IF($G292="Labor Hours",U292*$K292*(1+$M292)*$EQ292,U292)</f>
        <v>0</v>
      </c>
      <c r="AJ292" s="53">
        <f>IF($G292="Labor Hours",V292*$K292*(1+$M292)*$EQ292,V292)</f>
        <v>0</v>
      </c>
      <c r="AK292" s="53">
        <f>IF($G292="Labor Hours",W292*$K292*(1+$M292)*$EQ292,W292)</f>
        <v>0</v>
      </c>
      <c r="AL292" s="53">
        <f>IF($G292="Labor Hours",X292*$K292*(1+$M292)*$EQ292,X292)</f>
        <v>0</v>
      </c>
      <c r="AM292" s="53">
        <f>IF($G292="Labor Hours",Y292*$K292*(1+$M292)*$EQ292,Y292)</f>
        <v>0</v>
      </c>
      <c r="AN292" s="53">
        <f>IF($G292="Labor Hours",Z292*$K292*(1+$M292)*$EQ292,Z292)</f>
        <v>0</v>
      </c>
      <c r="AO292" s="53">
        <f>IF($G292="Labor Hours",AA292*$K292*(1+$M292)*$EQ292,AA292)</f>
        <v>0</v>
      </c>
      <c r="AP292" s="53">
        <f>IF($G292="Labor Hours",AB292*$K292*(1+$M292)*$EQ292,AB292)</f>
        <v>200</v>
      </c>
      <c r="AQ292" s="53">
        <f>IF($G292="Labor Hours",AC292*$K292*(1+$M292)*$EQ292,AC292)</f>
        <v>0</v>
      </c>
      <c r="AR292" s="53">
        <f>IF($G292="Labor Hours",AD292*$K292*(1+$M292)*$EQ292,AD292)</f>
        <v>0</v>
      </c>
      <c r="AS292" s="53">
        <f>IF($G292="Labor Hours",AE292*$K292*(1+$M292)*$EQ292,AE292)</f>
        <v>0</v>
      </c>
      <c r="AT292" s="53">
        <f>IF($G292="Labor Hours",AF292*$K292*(1+$M292)*$EQ292,AF292)</f>
        <v>0</v>
      </c>
      <c r="AU292" s="10">
        <f t="shared" si="398"/>
        <v>200</v>
      </c>
      <c r="AV292" s="54">
        <f>IF(G292="CapEx",0,AU292*N292)</f>
        <v>0</v>
      </c>
      <c r="AW292" s="10">
        <f t="shared" si="399"/>
        <v>200</v>
      </c>
      <c r="AX292" s="53" cm="1">
        <f t="array" aca="1" ref="AX292" ca="1">AU292*CELL("contents",$Q292)</f>
        <v>40</v>
      </c>
      <c r="AY292" s="53" cm="1">
        <f t="array" aca="1" ref="AY292" ca="1">AV292*CELL("contents",$Q292)</f>
        <v>0</v>
      </c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>
        <f t="shared" si="400"/>
        <v>0</v>
      </c>
      <c r="BM292" s="51">
        <f t="shared" si="401"/>
        <v>0</v>
      </c>
      <c r="BN292" s="53">
        <f>IF($G292="Labor Hours",AZ292*$K292*(1+$M292)*$ER292,AZ292)</f>
        <v>0</v>
      </c>
      <c r="BO292" s="53">
        <f>IF($G292="Labor Hours",BA292*$K292*(1+$M292)*$ER292,BA292)</f>
        <v>0</v>
      </c>
      <c r="BP292" s="53">
        <f>IF($G292="Labor Hours",BB292*$K292*(1+$M292)*$ER292,BB292)</f>
        <v>0</v>
      </c>
      <c r="BQ292" s="53">
        <f>IF($G292="Labor Hours",BC292*$K292*(1+$M292)*$ER292,BC292)</f>
        <v>0</v>
      </c>
      <c r="BR292" s="53">
        <f>IF($G292="Labor Hours",BD292*$K292*(1+$M292)*$ER292,BD292)</f>
        <v>0</v>
      </c>
      <c r="BS292" s="53">
        <f>IF($G292="Labor Hours",BE292*$K292*(1+$M292)*$ER292,BE292)</f>
        <v>0</v>
      </c>
      <c r="BT292" s="53">
        <f>IF($G292="Labor Hours",BF292*$K292*(1+$M292)*$ER292,BF292)</f>
        <v>0</v>
      </c>
      <c r="BU292" s="53">
        <f>IF($G292="Labor Hours",BG292*$K292*(1+$M292)*$ER292,BG292)</f>
        <v>0</v>
      </c>
      <c r="BV292" s="53">
        <f>IF($G292="Labor Hours",BH292*$K292*(1+$M292)*$ER292,BH292)</f>
        <v>0</v>
      </c>
      <c r="BW292" s="53">
        <f>IF($G292="Labor Hours",BI292*$K292*(1+$M292)*$ER292,BI292)</f>
        <v>0</v>
      </c>
      <c r="BX292" s="53">
        <f>IF($G292="Labor Hours",BJ292*$K292*(1+$M292)*$ER292,BJ292)</f>
        <v>0</v>
      </c>
      <c r="BY292" s="53">
        <f>IF($G292="Labor Hours",BK292*$K292*(1+$M292)*$ER292,BK292)</f>
        <v>0</v>
      </c>
      <c r="BZ292" s="10">
        <f t="shared" si="402"/>
        <v>0</v>
      </c>
      <c r="CA292" s="54">
        <f t="shared" si="403"/>
        <v>0</v>
      </c>
      <c r="CB292" s="10">
        <f t="shared" si="404"/>
        <v>0</v>
      </c>
      <c r="CC292" s="53" cm="1">
        <f t="array" aca="1" ref="CC292" ca="1">BZ292*CELL("contents",$Q292)</f>
        <v>0</v>
      </c>
      <c r="CD292" s="53" cm="1">
        <f t="array" aca="1" ref="CD292" ca="1">CA292*CELL("contents",$Q292)</f>
        <v>0</v>
      </c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>
        <f t="shared" si="405"/>
        <v>0</v>
      </c>
      <c r="CR292" s="51">
        <f t="shared" si="406"/>
        <v>0</v>
      </c>
      <c r="CS292" s="53">
        <f>IF($G292="Labor Hours",CE292*$K292*(1+$M292)*$ES292,CE292)</f>
        <v>0</v>
      </c>
      <c r="CT292" s="53">
        <f>IF($G292="Labor Hours",CF292*$K292*(1+$M292)*$ES292,CF292)</f>
        <v>0</v>
      </c>
      <c r="CU292" s="53">
        <f>IF($G292="Labor Hours",CG292*$K292*(1+$M292)*$ES292,CG292)</f>
        <v>0</v>
      </c>
      <c r="CV292" s="53">
        <f>IF($G292="Labor Hours",CH292*$K292*(1+$M292)*$ES292,CH292)</f>
        <v>0</v>
      </c>
      <c r="CW292" s="53">
        <f>IF($G292="Labor Hours",CI292*$K292*(1+$M292)*$ES292,CI292)</f>
        <v>0</v>
      </c>
      <c r="CX292" s="53">
        <f>IF($G292="Labor Hours",CJ292*$K292*(1+$M292)*$ES292,CJ292)</f>
        <v>0</v>
      </c>
      <c r="CY292" s="53">
        <f>IF($G292="Labor Hours",CK292*$K292*(1+$M292)*$ES292,CK292)</f>
        <v>0</v>
      </c>
      <c r="CZ292" s="53">
        <f>IF($G292="Labor Hours",CL292*$K292*(1+$M292)*$ES292,CL292)</f>
        <v>0</v>
      </c>
      <c r="DA292" s="53">
        <f>IF($G292="Labor Hours",CM292*$K292*(1+$M292)*$ES292,CM292)</f>
        <v>0</v>
      </c>
      <c r="DB292" s="53">
        <f>IF($G292="Labor Hours",CN292*$K292*(1+$M292)*$ES292,CN292)</f>
        <v>0</v>
      </c>
      <c r="DC292" s="53">
        <f>IF($G292="Labor Hours",CO292*$K292*(1+$M292)*$ES292,CO292)</f>
        <v>0</v>
      </c>
      <c r="DD292" s="53">
        <f>IF($G292="Labor Hours",CP292*$K292*(1+$M292)*$ES292,CP292)</f>
        <v>0</v>
      </c>
      <c r="DE292" s="10">
        <f t="shared" si="407"/>
        <v>0</v>
      </c>
      <c r="DF292" s="54">
        <f t="shared" si="408"/>
        <v>0</v>
      </c>
      <c r="DG292" s="10">
        <f t="shared" si="409"/>
        <v>0</v>
      </c>
      <c r="DH292" s="53" cm="1">
        <f t="array" aca="1" ref="DH292" ca="1">DE292*CELL("contents",$Q292)</f>
        <v>0</v>
      </c>
      <c r="DI292" s="53" cm="1">
        <f t="array" aca="1" ref="DI292" ca="1">DF292*CELL("contents",$Q292)</f>
        <v>0</v>
      </c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>
        <f t="shared" si="410"/>
        <v>0</v>
      </c>
      <c r="DW292" s="51">
        <f t="shared" si="411"/>
        <v>0</v>
      </c>
      <c r="DX292" s="53">
        <f>IF($G292="Labor Hours",DJ292*$K292*(1+$M292)*$ET292,DJ292)</f>
        <v>0</v>
      </c>
      <c r="DY292" s="53">
        <f>IF($G292="Labor Hours",DK292*$K292*(1+$M292)*$ET292,DK292)</f>
        <v>0</v>
      </c>
      <c r="DZ292" s="53">
        <f>IF($G292="Labor Hours",DL292*$K292*(1+$M292)*$ET292,DL292)</f>
        <v>0</v>
      </c>
      <c r="EA292" s="53">
        <f>IF($G292="Labor Hours",DM292*$K292*(1+$M292)*$ET292,DM292)</f>
        <v>0</v>
      </c>
      <c r="EB292" s="53">
        <f>IF($G292="Labor Hours",DN292*$K292*(1+$M292)*$ET292,DN292)</f>
        <v>0</v>
      </c>
      <c r="EC292" s="53">
        <f>IF($G292="Labor Hours",DO292*$K292*(1+$M292)*$ET292,DO292)</f>
        <v>0</v>
      </c>
      <c r="ED292" s="53">
        <f>IF($G292="Labor Hours",DP292*$K292*(1+$M292)*$ET292,DP292)</f>
        <v>0</v>
      </c>
      <c r="EE292" s="53">
        <f>IF($G292="Labor Hours",DQ292*$K292*(1+$M292)*$ET292,DQ292)</f>
        <v>0</v>
      </c>
      <c r="EF292" s="53">
        <f>IF($G292="Labor Hours",DR292*$K292*(1+$M292)*$ET292,DR292)</f>
        <v>0</v>
      </c>
      <c r="EG292" s="53">
        <f>IF($G292="Labor Hours",DS292*$K292*(1+$M292)*$ET292,DS292)</f>
        <v>0</v>
      </c>
      <c r="EH292" s="53">
        <f>IF($G292="Labor Hours",DT292*$K292*(1+$M292)*$ET292,DT292)</f>
        <v>0</v>
      </c>
      <c r="EI292" s="53">
        <f>IF($G292="Labor Hours",DU292*$K292*(1+$M292)*$ET292,DU292)</f>
        <v>0</v>
      </c>
      <c r="EJ292" s="10">
        <f t="shared" si="412"/>
        <v>0</v>
      </c>
      <c r="EK292" s="54">
        <f t="shared" si="413"/>
        <v>0</v>
      </c>
      <c r="EL292" s="10">
        <f t="shared" si="414"/>
        <v>0</v>
      </c>
      <c r="EM292" s="53" cm="1">
        <f t="array" aca="1" ref="EM292" ca="1">EJ292*CELL("contents",$Q292)</f>
        <v>0</v>
      </c>
      <c r="EN292" s="53" cm="1">
        <f t="array" aca="1" ref="EN292" ca="1">EK292*CELL("contents",$Q292)</f>
        <v>0</v>
      </c>
      <c r="EO292" s="11">
        <f t="shared" si="415"/>
        <v>200</v>
      </c>
      <c r="EP292" s="2">
        <v>1</v>
      </c>
      <c r="EQ292" s="2">
        <f t="shared" ref="EQ292:ET292" si="437">EP292*1.0215</f>
        <v>1.0215000000000001</v>
      </c>
      <c r="ER292" s="2">
        <f t="shared" si="437"/>
        <v>1.0434622500000001</v>
      </c>
      <c r="ES292" s="2">
        <f t="shared" si="437"/>
        <v>1.0658966883750003</v>
      </c>
      <c r="ET292" s="2">
        <f t="shared" si="437"/>
        <v>1.0888134671750629</v>
      </c>
      <c r="EU292" s="53">
        <f>IF($G292="Labor Hours",$K292*$AG292*EQ292,0)</f>
        <v>0</v>
      </c>
      <c r="EV292" s="53">
        <f t="shared" si="417"/>
        <v>0</v>
      </c>
      <c r="EW292" s="69">
        <f>IF($G292="Labor Hours",$K292*$CQ292*ES292,0)</f>
        <v>0</v>
      </c>
      <c r="EX292" s="69">
        <f>IF($G292="Labor Hours",$K292*$DV292*ET292,0)</f>
        <v>0</v>
      </c>
      <c r="EY292" s="9">
        <f t="shared" si="419"/>
        <v>0</v>
      </c>
      <c r="EZ292" s="9">
        <f t="shared" si="394"/>
        <v>0</v>
      </c>
      <c r="FA292" s="9">
        <f t="shared" si="395"/>
        <v>0</v>
      </c>
      <c r="FB292" s="9">
        <f t="shared" si="396"/>
        <v>0</v>
      </c>
      <c r="FC292" t="s">
        <v>1541</v>
      </c>
    </row>
    <row r="293" spans="1:159" ht="25.5" x14ac:dyDescent="0.25">
      <c r="A293" s="2">
        <v>1.2</v>
      </c>
      <c r="B293" s="3" t="s">
        <v>735</v>
      </c>
      <c r="C293" s="4" t="s">
        <v>157</v>
      </c>
      <c r="D293" s="2" t="s">
        <v>736</v>
      </c>
      <c r="E293" s="21" t="s">
        <v>737</v>
      </c>
      <c r="F293" s="2"/>
      <c r="G293" s="4" t="s">
        <v>151</v>
      </c>
      <c r="H293" s="6" t="s">
        <v>163</v>
      </c>
      <c r="I293" s="4" t="s">
        <v>167</v>
      </c>
      <c r="J293" s="7" t="s">
        <v>154</v>
      </c>
      <c r="K293" s="75">
        <v>115</v>
      </c>
      <c r="L293" s="81">
        <v>115</v>
      </c>
      <c r="M293" s="56">
        <v>0</v>
      </c>
      <c r="N293" s="86">
        <v>0</v>
      </c>
      <c r="O293" s="6" t="s">
        <v>155</v>
      </c>
      <c r="P293" s="2" t="s">
        <v>352</v>
      </c>
      <c r="Q293" s="216">
        <f>VLOOKUP(P293,Contingencies!$A$2:$D$7,4,FALSE)</f>
        <v>0.2</v>
      </c>
      <c r="R293" s="53">
        <f t="shared" si="377"/>
        <v>939.7800000000002</v>
      </c>
      <c r="S293" s="67">
        <f t="shared" si="379"/>
        <v>0</v>
      </c>
      <c r="T293" s="4"/>
      <c r="U293" s="2"/>
      <c r="V293" s="2"/>
      <c r="W293" s="42"/>
      <c r="X293" s="37">
        <v>40</v>
      </c>
      <c r="Y293" s="38"/>
      <c r="Z293" s="38"/>
      <c r="AA293" s="38"/>
      <c r="AB293" s="38"/>
      <c r="AC293" s="38"/>
      <c r="AD293" s="2"/>
      <c r="AE293" s="2"/>
      <c r="AF293" s="2"/>
      <c r="AG293" s="2">
        <f>IF(G293="Labor Hours",SUM(U293:AF293),0)</f>
        <v>40</v>
      </c>
      <c r="AH293" s="51">
        <f t="shared" si="397"/>
        <v>0.26666666666666666</v>
      </c>
      <c r="AI293" s="53">
        <f>IF($G293="Labor Hours",U293*$K293*(1+$M293)*$EQ293,U293)</f>
        <v>0</v>
      </c>
      <c r="AJ293" s="53">
        <f>IF($G293="Labor Hours",V293*$K293*(1+$M293)*$EQ293,V293)</f>
        <v>0</v>
      </c>
      <c r="AK293" s="53">
        <f>IF($G293="Labor Hours",W293*$K293*(1+$M293)*$EQ293,W293)</f>
        <v>0</v>
      </c>
      <c r="AL293" s="53">
        <f>IF($G293="Labor Hours",X293*$K293*(1+$M293)*$EQ293,X293)</f>
        <v>4698.9000000000005</v>
      </c>
      <c r="AM293" s="53">
        <f>IF($G293="Labor Hours",Y293*$K293*(1+$M293)*$EQ293,Y293)</f>
        <v>0</v>
      </c>
      <c r="AN293" s="53">
        <f>IF($G293="Labor Hours",Z293*$K293*(1+$M293)*$EQ293,Z293)</f>
        <v>0</v>
      </c>
      <c r="AO293" s="53">
        <f>IF($G293="Labor Hours",AA293*$K293*(1+$M293)*$EQ293,AA293)</f>
        <v>0</v>
      </c>
      <c r="AP293" s="53">
        <f>IF($G293="Labor Hours",AB293*$K293*(1+$M293)*$EQ293,AB293)</f>
        <v>0</v>
      </c>
      <c r="AQ293" s="53">
        <f>IF($G293="Labor Hours",AC293*$K293*(1+$M293)*$EQ293,AC293)</f>
        <v>0</v>
      </c>
      <c r="AR293" s="53">
        <f>IF($G293="Labor Hours",AD293*$K293*(1+$M293)*$EQ293,AD293)</f>
        <v>0</v>
      </c>
      <c r="AS293" s="53">
        <f>IF($G293="Labor Hours",AE293*$K293*(1+$M293)*$EQ293,AE293)</f>
        <v>0</v>
      </c>
      <c r="AT293" s="53">
        <f>IF($G293="Labor Hours",AF293*$K293*(1+$M293)*$EQ293,AF293)</f>
        <v>0</v>
      </c>
      <c r="AU293" s="10">
        <f t="shared" si="398"/>
        <v>4698.9000000000005</v>
      </c>
      <c r="AV293" s="54">
        <f>IF(G293="CapEx",0,AU293*N293)</f>
        <v>0</v>
      </c>
      <c r="AW293" s="10">
        <f t="shared" si="399"/>
        <v>4698.9000000000005</v>
      </c>
      <c r="AX293" s="53" cm="1">
        <f t="array" aca="1" ref="AX293" ca="1">AU293*CELL("contents",$Q293)</f>
        <v>939.7800000000002</v>
      </c>
      <c r="AY293" s="53" cm="1">
        <f t="array" aca="1" ref="AY293" ca="1">AV293*CELL("contents",$Q293)</f>
        <v>0</v>
      </c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>
        <f t="shared" si="400"/>
        <v>0</v>
      </c>
      <c r="BM293" s="51">
        <f t="shared" si="401"/>
        <v>0</v>
      </c>
      <c r="BN293" s="53">
        <f>IF($G293="Labor Hours",AZ293*$K293*(1+$M293)*$ER293,AZ293)</f>
        <v>0</v>
      </c>
      <c r="BO293" s="53">
        <f>IF($G293="Labor Hours",BA293*$K293*(1+$M293)*$ER293,BA293)</f>
        <v>0</v>
      </c>
      <c r="BP293" s="53">
        <f>IF($G293="Labor Hours",BB293*$K293*(1+$M293)*$ER293,BB293)</f>
        <v>0</v>
      </c>
      <c r="BQ293" s="53">
        <f>IF($G293="Labor Hours",BC293*$K293*(1+$M293)*$ER293,BC293)</f>
        <v>0</v>
      </c>
      <c r="BR293" s="53">
        <f>IF($G293="Labor Hours",BD293*$K293*(1+$M293)*$ER293,BD293)</f>
        <v>0</v>
      </c>
      <c r="BS293" s="53">
        <f>IF($G293="Labor Hours",BE293*$K293*(1+$M293)*$ER293,BE293)</f>
        <v>0</v>
      </c>
      <c r="BT293" s="53">
        <f>IF($G293="Labor Hours",BF293*$K293*(1+$M293)*$ER293,BF293)</f>
        <v>0</v>
      </c>
      <c r="BU293" s="53">
        <f>IF($G293="Labor Hours",BG293*$K293*(1+$M293)*$ER293,BG293)</f>
        <v>0</v>
      </c>
      <c r="BV293" s="53">
        <f>IF($G293="Labor Hours",BH293*$K293*(1+$M293)*$ER293,BH293)</f>
        <v>0</v>
      </c>
      <c r="BW293" s="53">
        <f>IF($G293="Labor Hours",BI293*$K293*(1+$M293)*$ER293,BI293)</f>
        <v>0</v>
      </c>
      <c r="BX293" s="53">
        <f>IF($G293="Labor Hours",BJ293*$K293*(1+$M293)*$ER293,BJ293)</f>
        <v>0</v>
      </c>
      <c r="BY293" s="53">
        <f>IF($G293="Labor Hours",BK293*$K293*(1+$M293)*$ER293,BK293)</f>
        <v>0</v>
      </c>
      <c r="BZ293" s="10">
        <f t="shared" si="402"/>
        <v>0</v>
      </c>
      <c r="CA293" s="54">
        <f t="shared" si="403"/>
        <v>0</v>
      </c>
      <c r="CB293" s="10">
        <f t="shared" si="404"/>
        <v>0</v>
      </c>
      <c r="CC293" s="53" cm="1">
        <f t="array" aca="1" ref="CC293" ca="1">BZ293*CELL("contents",$Q293)</f>
        <v>0</v>
      </c>
      <c r="CD293" s="53" cm="1">
        <f t="array" aca="1" ref="CD293" ca="1">CA293*CELL("contents",$Q293)</f>
        <v>0</v>
      </c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>
        <f t="shared" si="405"/>
        <v>0</v>
      </c>
      <c r="CR293" s="51">
        <f t="shared" si="406"/>
        <v>0</v>
      </c>
      <c r="CS293" s="53">
        <f>IF($G293="Labor Hours",CE293*$K293*(1+$M293)*$ES293,CE293)</f>
        <v>0</v>
      </c>
      <c r="CT293" s="53">
        <f>IF($G293="Labor Hours",CF293*$K293*(1+$M293)*$ES293,CF293)</f>
        <v>0</v>
      </c>
      <c r="CU293" s="53">
        <f>IF($G293="Labor Hours",CG293*$K293*(1+$M293)*$ES293,CG293)</f>
        <v>0</v>
      </c>
      <c r="CV293" s="53">
        <f>IF($G293="Labor Hours",CH293*$K293*(1+$M293)*$ES293,CH293)</f>
        <v>0</v>
      </c>
      <c r="CW293" s="53">
        <f>IF($G293="Labor Hours",CI293*$K293*(1+$M293)*$ES293,CI293)</f>
        <v>0</v>
      </c>
      <c r="CX293" s="53">
        <f>IF($G293="Labor Hours",CJ293*$K293*(1+$M293)*$ES293,CJ293)</f>
        <v>0</v>
      </c>
      <c r="CY293" s="53">
        <f>IF($G293="Labor Hours",CK293*$K293*(1+$M293)*$ES293,CK293)</f>
        <v>0</v>
      </c>
      <c r="CZ293" s="53">
        <f>IF($G293="Labor Hours",CL293*$K293*(1+$M293)*$ES293,CL293)</f>
        <v>0</v>
      </c>
      <c r="DA293" s="53">
        <f>IF($G293="Labor Hours",CM293*$K293*(1+$M293)*$ES293,CM293)</f>
        <v>0</v>
      </c>
      <c r="DB293" s="53">
        <f>IF($G293="Labor Hours",CN293*$K293*(1+$M293)*$ES293,CN293)</f>
        <v>0</v>
      </c>
      <c r="DC293" s="53">
        <f>IF($G293="Labor Hours",CO293*$K293*(1+$M293)*$ES293,CO293)</f>
        <v>0</v>
      </c>
      <c r="DD293" s="53">
        <f>IF($G293="Labor Hours",CP293*$K293*(1+$M293)*$ES293,CP293)</f>
        <v>0</v>
      </c>
      <c r="DE293" s="10">
        <f t="shared" si="407"/>
        <v>0</v>
      </c>
      <c r="DF293" s="54">
        <f t="shared" si="408"/>
        <v>0</v>
      </c>
      <c r="DG293" s="10">
        <f t="shared" si="409"/>
        <v>0</v>
      </c>
      <c r="DH293" s="53" cm="1">
        <f t="array" aca="1" ref="DH293" ca="1">DE293*CELL("contents",$Q293)</f>
        <v>0</v>
      </c>
      <c r="DI293" s="53" cm="1">
        <f t="array" aca="1" ref="DI293" ca="1">DF293*CELL("contents",$Q293)</f>
        <v>0</v>
      </c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>
        <f t="shared" si="410"/>
        <v>0</v>
      </c>
      <c r="DW293" s="51">
        <f t="shared" si="411"/>
        <v>0</v>
      </c>
      <c r="DX293" s="53">
        <f>IF($G293="Labor Hours",DJ293*$K293*(1+$M293)*$ET293,DJ293)</f>
        <v>0</v>
      </c>
      <c r="DY293" s="53">
        <f>IF($G293="Labor Hours",DK293*$K293*(1+$M293)*$ET293,DK293)</f>
        <v>0</v>
      </c>
      <c r="DZ293" s="53">
        <f>IF($G293="Labor Hours",DL293*$K293*(1+$M293)*$ET293,DL293)</f>
        <v>0</v>
      </c>
      <c r="EA293" s="53">
        <f>IF($G293="Labor Hours",DM293*$K293*(1+$M293)*$ET293,DM293)</f>
        <v>0</v>
      </c>
      <c r="EB293" s="53">
        <f>IF($G293="Labor Hours",DN293*$K293*(1+$M293)*$ET293,DN293)</f>
        <v>0</v>
      </c>
      <c r="EC293" s="53">
        <f>IF($G293="Labor Hours",DO293*$K293*(1+$M293)*$ET293,DO293)</f>
        <v>0</v>
      </c>
      <c r="ED293" s="53">
        <f>IF($G293="Labor Hours",DP293*$K293*(1+$M293)*$ET293,DP293)</f>
        <v>0</v>
      </c>
      <c r="EE293" s="53">
        <f>IF($G293="Labor Hours",DQ293*$K293*(1+$M293)*$ET293,DQ293)</f>
        <v>0</v>
      </c>
      <c r="EF293" s="53">
        <f>IF($G293="Labor Hours",DR293*$K293*(1+$M293)*$ET293,DR293)</f>
        <v>0</v>
      </c>
      <c r="EG293" s="53">
        <f>IF($G293="Labor Hours",DS293*$K293*(1+$M293)*$ET293,DS293)</f>
        <v>0</v>
      </c>
      <c r="EH293" s="53">
        <f>IF($G293="Labor Hours",DT293*$K293*(1+$M293)*$ET293,DT293)</f>
        <v>0</v>
      </c>
      <c r="EI293" s="53">
        <f>IF($G293="Labor Hours",DU293*$K293*(1+$M293)*$ET293,DU293)</f>
        <v>0</v>
      </c>
      <c r="EJ293" s="10">
        <f t="shared" si="412"/>
        <v>0</v>
      </c>
      <c r="EK293" s="54">
        <f t="shared" si="413"/>
        <v>0</v>
      </c>
      <c r="EL293" s="10">
        <f t="shared" si="414"/>
        <v>0</v>
      </c>
      <c r="EM293" s="53" cm="1">
        <f t="array" aca="1" ref="EM293" ca="1">EJ293*CELL("contents",$Q293)</f>
        <v>0</v>
      </c>
      <c r="EN293" s="53" cm="1">
        <f t="array" aca="1" ref="EN293" ca="1">EK293*CELL("contents",$Q293)</f>
        <v>0</v>
      </c>
      <c r="EO293" s="11">
        <f t="shared" si="415"/>
        <v>4698.9000000000005</v>
      </c>
      <c r="EP293" s="2">
        <v>1</v>
      </c>
      <c r="EQ293" s="2">
        <f t="shared" ref="EQ293:ET293" si="438">EP293*1.0215</f>
        <v>1.0215000000000001</v>
      </c>
      <c r="ER293" s="2">
        <f t="shared" si="438"/>
        <v>1.0434622500000001</v>
      </c>
      <c r="ES293" s="2">
        <f t="shared" si="438"/>
        <v>1.0658966883750003</v>
      </c>
      <c r="ET293" s="2">
        <f t="shared" si="438"/>
        <v>1.0888134671750629</v>
      </c>
      <c r="EU293" s="53">
        <f>IF($G293="Labor Hours",$K293*$AG293*EQ293,0)</f>
        <v>4698.9000000000005</v>
      </c>
      <c r="EV293" s="53">
        <f t="shared" si="417"/>
        <v>0</v>
      </c>
      <c r="EW293" s="69">
        <f>IF($G293="Labor Hours",$K293*$CQ293*ES293,0)</f>
        <v>0</v>
      </c>
      <c r="EX293" s="69">
        <f>IF($G293="Labor Hours",$K293*$DV293*ET293,0)</f>
        <v>0</v>
      </c>
      <c r="EY293" s="9">
        <f t="shared" si="419"/>
        <v>0</v>
      </c>
      <c r="EZ293" s="9">
        <f t="shared" si="394"/>
        <v>0</v>
      </c>
      <c r="FA293" s="9">
        <f t="shared" si="395"/>
        <v>0</v>
      </c>
      <c r="FB293" s="9">
        <f t="shared" si="396"/>
        <v>0</v>
      </c>
      <c r="FC293" t="s">
        <v>1541</v>
      </c>
    </row>
    <row r="294" spans="1:159" ht="25.5" x14ac:dyDescent="0.25">
      <c r="A294" s="2">
        <v>1.2</v>
      </c>
      <c r="B294" s="3" t="s">
        <v>738</v>
      </c>
      <c r="C294" s="4" t="s">
        <v>157</v>
      </c>
      <c r="D294" s="2" t="s">
        <v>739</v>
      </c>
      <c r="E294" s="21" t="s">
        <v>740</v>
      </c>
      <c r="F294" s="2"/>
      <c r="G294" s="4" t="s">
        <v>151</v>
      </c>
      <c r="H294" s="6" t="s">
        <v>163</v>
      </c>
      <c r="I294" s="4" t="s">
        <v>167</v>
      </c>
      <c r="J294" s="7" t="s">
        <v>154</v>
      </c>
      <c r="K294" s="75">
        <v>115</v>
      </c>
      <c r="L294" s="81">
        <v>115</v>
      </c>
      <c r="M294" s="56">
        <v>0</v>
      </c>
      <c r="N294" s="86">
        <v>0</v>
      </c>
      <c r="O294" s="6" t="s">
        <v>155</v>
      </c>
      <c r="P294" s="2" t="s">
        <v>352</v>
      </c>
      <c r="Q294" s="216">
        <f>VLOOKUP(P294,Contingencies!$A$2:$D$7,4,FALSE)</f>
        <v>0.2</v>
      </c>
      <c r="R294" s="53">
        <f t="shared" si="377"/>
        <v>2819.34</v>
      </c>
      <c r="S294" s="67">
        <f t="shared" si="379"/>
        <v>0</v>
      </c>
      <c r="T294" s="4"/>
      <c r="U294" s="2"/>
      <c r="V294" s="2"/>
      <c r="W294" s="42"/>
      <c r="X294" s="37">
        <v>60</v>
      </c>
      <c r="Y294" s="37">
        <v>60</v>
      </c>
      <c r="Z294" s="38"/>
      <c r="AA294" s="38"/>
      <c r="AB294" s="38"/>
      <c r="AC294" s="38"/>
      <c r="AD294" s="2"/>
      <c r="AE294" s="2"/>
      <c r="AF294" s="2"/>
      <c r="AG294" s="2">
        <f>IF(G294="Labor Hours",SUM(U294:AF294),0)</f>
        <v>120</v>
      </c>
      <c r="AH294" s="51">
        <f t="shared" si="397"/>
        <v>0.8</v>
      </c>
      <c r="AI294" s="53">
        <f>IF($G294="Labor Hours",U294*$K294*(1+$M294)*$EQ294,U294)</f>
        <v>0</v>
      </c>
      <c r="AJ294" s="53">
        <f>IF($G294="Labor Hours",V294*$K294*(1+$M294)*$EQ294,V294)</f>
        <v>0</v>
      </c>
      <c r="AK294" s="53">
        <f>IF($G294="Labor Hours",W294*$K294*(1+$M294)*$EQ294,W294)</f>
        <v>0</v>
      </c>
      <c r="AL294" s="53">
        <f>IF($G294="Labor Hours",X294*$K294*(1+$M294)*$EQ294,X294)</f>
        <v>7048.35</v>
      </c>
      <c r="AM294" s="53">
        <f>IF($G294="Labor Hours",Y294*$K294*(1+$M294)*$EQ294,Y294)</f>
        <v>7048.35</v>
      </c>
      <c r="AN294" s="53">
        <f>IF($G294="Labor Hours",Z294*$K294*(1+$M294)*$EQ294,Z294)</f>
        <v>0</v>
      </c>
      <c r="AO294" s="53">
        <f>IF($G294="Labor Hours",AA294*$K294*(1+$M294)*$EQ294,AA294)</f>
        <v>0</v>
      </c>
      <c r="AP294" s="53">
        <f>IF($G294="Labor Hours",AB294*$K294*(1+$M294)*$EQ294,AB294)</f>
        <v>0</v>
      </c>
      <c r="AQ294" s="53">
        <f>IF($G294="Labor Hours",AC294*$K294*(1+$M294)*$EQ294,AC294)</f>
        <v>0</v>
      </c>
      <c r="AR294" s="53">
        <f>IF($G294="Labor Hours",AD294*$K294*(1+$M294)*$EQ294,AD294)</f>
        <v>0</v>
      </c>
      <c r="AS294" s="53">
        <f>IF($G294="Labor Hours",AE294*$K294*(1+$M294)*$EQ294,AE294)</f>
        <v>0</v>
      </c>
      <c r="AT294" s="53">
        <f>IF($G294="Labor Hours",AF294*$K294*(1+$M294)*$EQ294,AF294)</f>
        <v>0</v>
      </c>
      <c r="AU294" s="10">
        <f t="shared" si="398"/>
        <v>14096.7</v>
      </c>
      <c r="AV294" s="54">
        <f>IF(G294="CapEx",0,AU294*N294)</f>
        <v>0</v>
      </c>
      <c r="AW294" s="10">
        <f t="shared" si="399"/>
        <v>14096.7</v>
      </c>
      <c r="AX294" s="53" cm="1">
        <f t="array" aca="1" ref="AX294" ca="1">AU294*CELL("contents",$Q294)</f>
        <v>2819.34</v>
      </c>
      <c r="AY294" s="53" cm="1">
        <f t="array" aca="1" ref="AY294" ca="1">AV294*CELL("contents",$Q294)</f>
        <v>0</v>
      </c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>
        <f t="shared" si="400"/>
        <v>0</v>
      </c>
      <c r="BM294" s="51">
        <f t="shared" si="401"/>
        <v>0</v>
      </c>
      <c r="BN294" s="53">
        <f>IF($G294="Labor Hours",AZ294*$K294*(1+$M294)*$ER294,AZ294)</f>
        <v>0</v>
      </c>
      <c r="BO294" s="53">
        <f>IF($G294="Labor Hours",BA294*$K294*(1+$M294)*$ER294,BA294)</f>
        <v>0</v>
      </c>
      <c r="BP294" s="53">
        <f>IF($G294="Labor Hours",BB294*$K294*(1+$M294)*$ER294,BB294)</f>
        <v>0</v>
      </c>
      <c r="BQ294" s="53">
        <f>IF($G294="Labor Hours",BC294*$K294*(1+$M294)*$ER294,BC294)</f>
        <v>0</v>
      </c>
      <c r="BR294" s="53">
        <f>IF($G294="Labor Hours",BD294*$K294*(1+$M294)*$ER294,BD294)</f>
        <v>0</v>
      </c>
      <c r="BS294" s="53">
        <f>IF($G294="Labor Hours",BE294*$K294*(1+$M294)*$ER294,BE294)</f>
        <v>0</v>
      </c>
      <c r="BT294" s="53">
        <f>IF($G294="Labor Hours",BF294*$K294*(1+$M294)*$ER294,BF294)</f>
        <v>0</v>
      </c>
      <c r="BU294" s="53">
        <f>IF($G294="Labor Hours",BG294*$K294*(1+$M294)*$ER294,BG294)</f>
        <v>0</v>
      </c>
      <c r="BV294" s="53">
        <f>IF($G294="Labor Hours",BH294*$K294*(1+$M294)*$ER294,BH294)</f>
        <v>0</v>
      </c>
      <c r="BW294" s="53">
        <f>IF($G294="Labor Hours",BI294*$K294*(1+$M294)*$ER294,BI294)</f>
        <v>0</v>
      </c>
      <c r="BX294" s="53">
        <f>IF($G294="Labor Hours",BJ294*$K294*(1+$M294)*$ER294,BJ294)</f>
        <v>0</v>
      </c>
      <c r="BY294" s="53">
        <f>IF($G294="Labor Hours",BK294*$K294*(1+$M294)*$ER294,BK294)</f>
        <v>0</v>
      </c>
      <c r="BZ294" s="10">
        <f t="shared" si="402"/>
        <v>0</v>
      </c>
      <c r="CA294" s="54">
        <f t="shared" si="403"/>
        <v>0</v>
      </c>
      <c r="CB294" s="10">
        <f t="shared" si="404"/>
        <v>0</v>
      </c>
      <c r="CC294" s="53" cm="1">
        <f t="array" aca="1" ref="CC294" ca="1">BZ294*CELL("contents",$Q294)</f>
        <v>0</v>
      </c>
      <c r="CD294" s="53" cm="1">
        <f t="array" aca="1" ref="CD294" ca="1">CA294*CELL("contents",$Q294)</f>
        <v>0</v>
      </c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>
        <f t="shared" si="405"/>
        <v>0</v>
      </c>
      <c r="CR294" s="51">
        <f t="shared" si="406"/>
        <v>0</v>
      </c>
      <c r="CS294" s="53">
        <f>IF($G294="Labor Hours",CE294*$K294*(1+$M294)*$ES294,CE294)</f>
        <v>0</v>
      </c>
      <c r="CT294" s="53">
        <f>IF($G294="Labor Hours",CF294*$K294*(1+$M294)*$ES294,CF294)</f>
        <v>0</v>
      </c>
      <c r="CU294" s="53">
        <f>IF($G294="Labor Hours",CG294*$K294*(1+$M294)*$ES294,CG294)</f>
        <v>0</v>
      </c>
      <c r="CV294" s="53">
        <f>IF($G294="Labor Hours",CH294*$K294*(1+$M294)*$ES294,CH294)</f>
        <v>0</v>
      </c>
      <c r="CW294" s="53">
        <f>IF($G294="Labor Hours",CI294*$K294*(1+$M294)*$ES294,CI294)</f>
        <v>0</v>
      </c>
      <c r="CX294" s="53">
        <f>IF($G294="Labor Hours",CJ294*$K294*(1+$M294)*$ES294,CJ294)</f>
        <v>0</v>
      </c>
      <c r="CY294" s="53">
        <f>IF($G294="Labor Hours",CK294*$K294*(1+$M294)*$ES294,CK294)</f>
        <v>0</v>
      </c>
      <c r="CZ294" s="53">
        <f>IF($G294="Labor Hours",CL294*$K294*(1+$M294)*$ES294,CL294)</f>
        <v>0</v>
      </c>
      <c r="DA294" s="53">
        <f>IF($G294="Labor Hours",CM294*$K294*(1+$M294)*$ES294,CM294)</f>
        <v>0</v>
      </c>
      <c r="DB294" s="53">
        <f>IF($G294="Labor Hours",CN294*$K294*(1+$M294)*$ES294,CN294)</f>
        <v>0</v>
      </c>
      <c r="DC294" s="53">
        <f>IF($G294="Labor Hours",CO294*$K294*(1+$M294)*$ES294,CO294)</f>
        <v>0</v>
      </c>
      <c r="DD294" s="53">
        <f>IF($G294="Labor Hours",CP294*$K294*(1+$M294)*$ES294,CP294)</f>
        <v>0</v>
      </c>
      <c r="DE294" s="10">
        <f t="shared" si="407"/>
        <v>0</v>
      </c>
      <c r="DF294" s="54">
        <f t="shared" si="408"/>
        <v>0</v>
      </c>
      <c r="DG294" s="10">
        <f t="shared" si="409"/>
        <v>0</v>
      </c>
      <c r="DH294" s="53" cm="1">
        <f t="array" aca="1" ref="DH294" ca="1">DE294*CELL("contents",$Q294)</f>
        <v>0</v>
      </c>
      <c r="DI294" s="53" cm="1">
        <f t="array" aca="1" ref="DI294" ca="1">DF294*CELL("contents",$Q294)</f>
        <v>0</v>
      </c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>
        <f t="shared" si="410"/>
        <v>0</v>
      </c>
      <c r="DW294" s="51">
        <f t="shared" si="411"/>
        <v>0</v>
      </c>
      <c r="DX294" s="53">
        <f>IF($G294="Labor Hours",DJ294*$K294*(1+$M294)*$ET294,DJ294)</f>
        <v>0</v>
      </c>
      <c r="DY294" s="53">
        <f>IF($G294="Labor Hours",DK294*$K294*(1+$M294)*$ET294,DK294)</f>
        <v>0</v>
      </c>
      <c r="DZ294" s="53">
        <f>IF($G294="Labor Hours",DL294*$K294*(1+$M294)*$ET294,DL294)</f>
        <v>0</v>
      </c>
      <c r="EA294" s="53">
        <f>IF($G294="Labor Hours",DM294*$K294*(1+$M294)*$ET294,DM294)</f>
        <v>0</v>
      </c>
      <c r="EB294" s="53">
        <f>IF($G294="Labor Hours",DN294*$K294*(1+$M294)*$ET294,DN294)</f>
        <v>0</v>
      </c>
      <c r="EC294" s="53">
        <f>IF($G294="Labor Hours",DO294*$K294*(1+$M294)*$ET294,DO294)</f>
        <v>0</v>
      </c>
      <c r="ED294" s="53">
        <f>IF($G294="Labor Hours",DP294*$K294*(1+$M294)*$ET294,DP294)</f>
        <v>0</v>
      </c>
      <c r="EE294" s="53">
        <f>IF($G294="Labor Hours",DQ294*$K294*(1+$M294)*$ET294,DQ294)</f>
        <v>0</v>
      </c>
      <c r="EF294" s="53">
        <f>IF($G294="Labor Hours",DR294*$K294*(1+$M294)*$ET294,DR294)</f>
        <v>0</v>
      </c>
      <c r="EG294" s="53">
        <f>IF($G294="Labor Hours",DS294*$K294*(1+$M294)*$ET294,DS294)</f>
        <v>0</v>
      </c>
      <c r="EH294" s="53">
        <f>IF($G294="Labor Hours",DT294*$K294*(1+$M294)*$ET294,DT294)</f>
        <v>0</v>
      </c>
      <c r="EI294" s="53">
        <f>IF($G294="Labor Hours",DU294*$K294*(1+$M294)*$ET294,DU294)</f>
        <v>0</v>
      </c>
      <c r="EJ294" s="10">
        <f t="shared" si="412"/>
        <v>0</v>
      </c>
      <c r="EK294" s="54">
        <f t="shared" si="413"/>
        <v>0</v>
      </c>
      <c r="EL294" s="10">
        <f t="shared" si="414"/>
        <v>0</v>
      </c>
      <c r="EM294" s="53" cm="1">
        <f t="array" aca="1" ref="EM294" ca="1">EJ294*CELL("contents",$Q294)</f>
        <v>0</v>
      </c>
      <c r="EN294" s="53" cm="1">
        <f t="array" aca="1" ref="EN294" ca="1">EK294*CELL("contents",$Q294)</f>
        <v>0</v>
      </c>
      <c r="EO294" s="11">
        <f t="shared" si="415"/>
        <v>14096.7</v>
      </c>
      <c r="EP294" s="2">
        <v>1</v>
      </c>
      <c r="EQ294" s="2">
        <f t="shared" ref="EQ294:ET294" si="439">EP294*1.0215</f>
        <v>1.0215000000000001</v>
      </c>
      <c r="ER294" s="2">
        <f t="shared" si="439"/>
        <v>1.0434622500000001</v>
      </c>
      <c r="ES294" s="2">
        <f t="shared" si="439"/>
        <v>1.0658966883750003</v>
      </c>
      <c r="ET294" s="2">
        <f t="shared" si="439"/>
        <v>1.0888134671750629</v>
      </c>
      <c r="EU294" s="53">
        <f>IF($G294="Labor Hours",$K294*$AG294*EQ294,0)</f>
        <v>14096.7</v>
      </c>
      <c r="EV294" s="53">
        <f t="shared" si="417"/>
        <v>0</v>
      </c>
      <c r="EW294" s="69">
        <f>IF($G294="Labor Hours",$K294*$CQ294*ES294,0)</f>
        <v>0</v>
      </c>
      <c r="EX294" s="69">
        <f>IF($G294="Labor Hours",$K294*$DV294*ET294,0)</f>
        <v>0</v>
      </c>
      <c r="EY294" s="9">
        <f t="shared" si="419"/>
        <v>0</v>
      </c>
      <c r="EZ294" s="9">
        <f t="shared" si="394"/>
        <v>0</v>
      </c>
      <c r="FA294" s="9">
        <f t="shared" si="395"/>
        <v>0</v>
      </c>
      <c r="FB294" s="9">
        <f t="shared" si="396"/>
        <v>0</v>
      </c>
      <c r="FC294" t="s">
        <v>1541</v>
      </c>
    </row>
    <row r="295" spans="1:159" ht="25.5" x14ac:dyDescent="0.25">
      <c r="A295" s="2">
        <v>1.2</v>
      </c>
      <c r="B295" s="3" t="s">
        <v>741</v>
      </c>
      <c r="C295" s="4" t="s">
        <v>157</v>
      </c>
      <c r="D295" s="2" t="s">
        <v>742</v>
      </c>
      <c r="E295" s="21" t="s">
        <v>743</v>
      </c>
      <c r="F295" s="2"/>
      <c r="G295" s="4" t="s">
        <v>151</v>
      </c>
      <c r="H295" s="6" t="s">
        <v>163</v>
      </c>
      <c r="I295" s="4" t="s">
        <v>167</v>
      </c>
      <c r="J295" s="7" t="s">
        <v>154</v>
      </c>
      <c r="K295" s="75">
        <v>115</v>
      </c>
      <c r="L295" s="81">
        <v>115</v>
      </c>
      <c r="M295" s="56">
        <v>0</v>
      </c>
      <c r="N295" s="86">
        <v>0</v>
      </c>
      <c r="O295" s="6" t="s">
        <v>155</v>
      </c>
      <c r="P295" s="2" t="s">
        <v>352</v>
      </c>
      <c r="Q295" s="216">
        <f>VLOOKUP(P295,Contingencies!$A$2:$D$7,4,FALSE)</f>
        <v>0.2</v>
      </c>
      <c r="R295" s="53">
        <f t="shared" si="377"/>
        <v>4698.9000000000005</v>
      </c>
      <c r="S295" s="67">
        <f t="shared" si="379"/>
        <v>0</v>
      </c>
      <c r="T295" s="4"/>
      <c r="U295" s="2"/>
      <c r="V295" s="4">
        <v>100</v>
      </c>
      <c r="W295" s="14">
        <v>100</v>
      </c>
      <c r="X295" s="38"/>
      <c r="Y295" s="38"/>
      <c r="Z295" s="38"/>
      <c r="AA295" s="38"/>
      <c r="AB295" s="38"/>
      <c r="AC295" s="38"/>
      <c r="AD295" s="2"/>
      <c r="AE295" s="2"/>
      <c r="AF295" s="2"/>
      <c r="AG295" s="2">
        <f>IF(G295="Labor Hours",SUM(U295:AF295),0)</f>
        <v>200</v>
      </c>
      <c r="AH295" s="51">
        <f t="shared" si="397"/>
        <v>1.3333333333333333</v>
      </c>
      <c r="AI295" s="53">
        <f>IF($G295="Labor Hours",U295*$K295*(1+$M295)*$EQ295,U295)</f>
        <v>0</v>
      </c>
      <c r="AJ295" s="53">
        <f>IF($G295="Labor Hours",V295*$K295*(1+$M295)*$EQ295,V295)</f>
        <v>11747.25</v>
      </c>
      <c r="AK295" s="53">
        <f>IF($G295="Labor Hours",W295*$K295*(1+$M295)*$EQ295,W295)</f>
        <v>11747.25</v>
      </c>
      <c r="AL295" s="53">
        <f>IF($G295="Labor Hours",X295*$K295*(1+$M295)*$EQ295,X295)</f>
        <v>0</v>
      </c>
      <c r="AM295" s="53">
        <f>IF($G295="Labor Hours",Y295*$K295*(1+$M295)*$EQ295,Y295)</f>
        <v>0</v>
      </c>
      <c r="AN295" s="53">
        <f>IF($G295="Labor Hours",Z295*$K295*(1+$M295)*$EQ295,Z295)</f>
        <v>0</v>
      </c>
      <c r="AO295" s="53">
        <f>IF($G295="Labor Hours",AA295*$K295*(1+$M295)*$EQ295,AA295)</f>
        <v>0</v>
      </c>
      <c r="AP295" s="53">
        <f>IF($G295="Labor Hours",AB295*$K295*(1+$M295)*$EQ295,AB295)</f>
        <v>0</v>
      </c>
      <c r="AQ295" s="53">
        <f>IF($G295="Labor Hours",AC295*$K295*(1+$M295)*$EQ295,AC295)</f>
        <v>0</v>
      </c>
      <c r="AR295" s="53">
        <f>IF($G295="Labor Hours",AD295*$K295*(1+$M295)*$EQ295,AD295)</f>
        <v>0</v>
      </c>
      <c r="AS295" s="53">
        <f>IF($G295="Labor Hours",AE295*$K295*(1+$M295)*$EQ295,AE295)</f>
        <v>0</v>
      </c>
      <c r="AT295" s="53">
        <f>IF($G295="Labor Hours",AF295*$K295*(1+$M295)*$EQ295,AF295)</f>
        <v>0</v>
      </c>
      <c r="AU295" s="10">
        <f t="shared" si="398"/>
        <v>23494.5</v>
      </c>
      <c r="AV295" s="54">
        <f>IF(G295="CapEx",0,AU295*N295)</f>
        <v>0</v>
      </c>
      <c r="AW295" s="10">
        <f t="shared" si="399"/>
        <v>23494.5</v>
      </c>
      <c r="AX295" s="53" cm="1">
        <f t="array" aca="1" ref="AX295" ca="1">AU295*CELL("contents",$Q295)</f>
        <v>4698.9000000000005</v>
      </c>
      <c r="AY295" s="53" cm="1">
        <f t="array" aca="1" ref="AY295" ca="1">AV295*CELL("contents",$Q295)</f>
        <v>0</v>
      </c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>
        <f t="shared" si="400"/>
        <v>0</v>
      </c>
      <c r="BM295" s="51">
        <f t="shared" si="401"/>
        <v>0</v>
      </c>
      <c r="BN295" s="53">
        <f>IF($G295="Labor Hours",AZ295*$K295*(1+$M295)*$ER295,AZ295)</f>
        <v>0</v>
      </c>
      <c r="BO295" s="53">
        <f>IF($G295="Labor Hours",BA295*$K295*(1+$M295)*$ER295,BA295)</f>
        <v>0</v>
      </c>
      <c r="BP295" s="53">
        <f>IF($G295="Labor Hours",BB295*$K295*(1+$M295)*$ER295,BB295)</f>
        <v>0</v>
      </c>
      <c r="BQ295" s="53">
        <f>IF($G295="Labor Hours",BC295*$K295*(1+$M295)*$ER295,BC295)</f>
        <v>0</v>
      </c>
      <c r="BR295" s="53">
        <f>IF($G295="Labor Hours",BD295*$K295*(1+$M295)*$ER295,BD295)</f>
        <v>0</v>
      </c>
      <c r="BS295" s="53">
        <f>IF($G295="Labor Hours",BE295*$K295*(1+$M295)*$ER295,BE295)</f>
        <v>0</v>
      </c>
      <c r="BT295" s="53">
        <f>IF($G295="Labor Hours",BF295*$K295*(1+$M295)*$ER295,BF295)</f>
        <v>0</v>
      </c>
      <c r="BU295" s="53">
        <f>IF($G295="Labor Hours",BG295*$K295*(1+$M295)*$ER295,BG295)</f>
        <v>0</v>
      </c>
      <c r="BV295" s="53">
        <f>IF($G295="Labor Hours",BH295*$K295*(1+$M295)*$ER295,BH295)</f>
        <v>0</v>
      </c>
      <c r="BW295" s="53">
        <f>IF($G295="Labor Hours",BI295*$K295*(1+$M295)*$ER295,BI295)</f>
        <v>0</v>
      </c>
      <c r="BX295" s="53">
        <f>IF($G295="Labor Hours",BJ295*$K295*(1+$M295)*$ER295,BJ295)</f>
        <v>0</v>
      </c>
      <c r="BY295" s="53">
        <f>IF($G295="Labor Hours",BK295*$K295*(1+$M295)*$ER295,BK295)</f>
        <v>0</v>
      </c>
      <c r="BZ295" s="10">
        <f t="shared" si="402"/>
        <v>0</v>
      </c>
      <c r="CA295" s="54">
        <f t="shared" si="403"/>
        <v>0</v>
      </c>
      <c r="CB295" s="10">
        <f t="shared" si="404"/>
        <v>0</v>
      </c>
      <c r="CC295" s="53" cm="1">
        <f t="array" aca="1" ref="CC295" ca="1">BZ295*CELL("contents",$Q295)</f>
        <v>0</v>
      </c>
      <c r="CD295" s="53" cm="1">
        <f t="array" aca="1" ref="CD295" ca="1">CA295*CELL("contents",$Q295)</f>
        <v>0</v>
      </c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>
        <f t="shared" si="405"/>
        <v>0</v>
      </c>
      <c r="CR295" s="51">
        <f t="shared" si="406"/>
        <v>0</v>
      </c>
      <c r="CS295" s="53">
        <f>IF($G295="Labor Hours",CE295*$K295*(1+$M295)*$ES295,CE295)</f>
        <v>0</v>
      </c>
      <c r="CT295" s="53">
        <f>IF($G295="Labor Hours",CF295*$K295*(1+$M295)*$ES295,CF295)</f>
        <v>0</v>
      </c>
      <c r="CU295" s="53">
        <f>IF($G295="Labor Hours",CG295*$K295*(1+$M295)*$ES295,CG295)</f>
        <v>0</v>
      </c>
      <c r="CV295" s="53">
        <f>IF($G295="Labor Hours",CH295*$K295*(1+$M295)*$ES295,CH295)</f>
        <v>0</v>
      </c>
      <c r="CW295" s="53">
        <f>IF($G295="Labor Hours",CI295*$K295*(1+$M295)*$ES295,CI295)</f>
        <v>0</v>
      </c>
      <c r="CX295" s="53">
        <f>IF($G295="Labor Hours",CJ295*$K295*(1+$M295)*$ES295,CJ295)</f>
        <v>0</v>
      </c>
      <c r="CY295" s="53">
        <f>IF($G295="Labor Hours",CK295*$K295*(1+$M295)*$ES295,CK295)</f>
        <v>0</v>
      </c>
      <c r="CZ295" s="53">
        <f>IF($G295="Labor Hours",CL295*$K295*(1+$M295)*$ES295,CL295)</f>
        <v>0</v>
      </c>
      <c r="DA295" s="53">
        <f>IF($G295="Labor Hours",CM295*$K295*(1+$M295)*$ES295,CM295)</f>
        <v>0</v>
      </c>
      <c r="DB295" s="53">
        <f>IF($G295="Labor Hours",CN295*$K295*(1+$M295)*$ES295,CN295)</f>
        <v>0</v>
      </c>
      <c r="DC295" s="53">
        <f>IF($G295="Labor Hours",CO295*$K295*(1+$M295)*$ES295,CO295)</f>
        <v>0</v>
      </c>
      <c r="DD295" s="53">
        <f>IF($G295="Labor Hours",CP295*$K295*(1+$M295)*$ES295,CP295)</f>
        <v>0</v>
      </c>
      <c r="DE295" s="10">
        <f t="shared" si="407"/>
        <v>0</v>
      </c>
      <c r="DF295" s="54">
        <f t="shared" si="408"/>
        <v>0</v>
      </c>
      <c r="DG295" s="10">
        <f t="shared" si="409"/>
        <v>0</v>
      </c>
      <c r="DH295" s="53" cm="1">
        <f t="array" aca="1" ref="DH295" ca="1">DE295*CELL("contents",$Q295)</f>
        <v>0</v>
      </c>
      <c r="DI295" s="53" cm="1">
        <f t="array" aca="1" ref="DI295" ca="1">DF295*CELL("contents",$Q295)</f>
        <v>0</v>
      </c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>
        <f t="shared" si="410"/>
        <v>0</v>
      </c>
      <c r="DW295" s="51">
        <f t="shared" si="411"/>
        <v>0</v>
      </c>
      <c r="DX295" s="53">
        <f>IF($G295="Labor Hours",DJ295*$K295*(1+$M295)*$ET295,DJ295)</f>
        <v>0</v>
      </c>
      <c r="DY295" s="53">
        <f>IF($G295="Labor Hours",DK295*$K295*(1+$M295)*$ET295,DK295)</f>
        <v>0</v>
      </c>
      <c r="DZ295" s="53">
        <f>IF($G295="Labor Hours",DL295*$K295*(1+$M295)*$ET295,DL295)</f>
        <v>0</v>
      </c>
      <c r="EA295" s="53">
        <f>IF($G295="Labor Hours",DM295*$K295*(1+$M295)*$ET295,DM295)</f>
        <v>0</v>
      </c>
      <c r="EB295" s="53">
        <f>IF($G295="Labor Hours",DN295*$K295*(1+$M295)*$ET295,DN295)</f>
        <v>0</v>
      </c>
      <c r="EC295" s="53">
        <f>IF($G295="Labor Hours",DO295*$K295*(1+$M295)*$ET295,DO295)</f>
        <v>0</v>
      </c>
      <c r="ED295" s="53">
        <f>IF($G295="Labor Hours",DP295*$K295*(1+$M295)*$ET295,DP295)</f>
        <v>0</v>
      </c>
      <c r="EE295" s="53">
        <f>IF($G295="Labor Hours",DQ295*$K295*(1+$M295)*$ET295,DQ295)</f>
        <v>0</v>
      </c>
      <c r="EF295" s="53">
        <f>IF($G295="Labor Hours",DR295*$K295*(1+$M295)*$ET295,DR295)</f>
        <v>0</v>
      </c>
      <c r="EG295" s="53">
        <f>IF($G295="Labor Hours",DS295*$K295*(1+$M295)*$ET295,DS295)</f>
        <v>0</v>
      </c>
      <c r="EH295" s="53">
        <f>IF($G295="Labor Hours",DT295*$K295*(1+$M295)*$ET295,DT295)</f>
        <v>0</v>
      </c>
      <c r="EI295" s="53">
        <f>IF($G295="Labor Hours",DU295*$K295*(1+$M295)*$ET295,DU295)</f>
        <v>0</v>
      </c>
      <c r="EJ295" s="10">
        <f t="shared" si="412"/>
        <v>0</v>
      </c>
      <c r="EK295" s="54">
        <f t="shared" si="413"/>
        <v>0</v>
      </c>
      <c r="EL295" s="10">
        <f t="shared" si="414"/>
        <v>0</v>
      </c>
      <c r="EM295" s="53" cm="1">
        <f t="array" aca="1" ref="EM295" ca="1">EJ295*CELL("contents",$Q295)</f>
        <v>0</v>
      </c>
      <c r="EN295" s="53" cm="1">
        <f t="array" aca="1" ref="EN295" ca="1">EK295*CELL("contents",$Q295)</f>
        <v>0</v>
      </c>
      <c r="EO295" s="11">
        <f t="shared" si="415"/>
        <v>23494.5</v>
      </c>
      <c r="EP295" s="2">
        <v>1</v>
      </c>
      <c r="EQ295" s="2">
        <f t="shared" ref="EQ295:ET295" si="440">EP295*1.0215</f>
        <v>1.0215000000000001</v>
      </c>
      <c r="ER295" s="2">
        <f t="shared" si="440"/>
        <v>1.0434622500000001</v>
      </c>
      <c r="ES295" s="2">
        <f t="shared" si="440"/>
        <v>1.0658966883750003</v>
      </c>
      <c r="ET295" s="2">
        <f t="shared" si="440"/>
        <v>1.0888134671750629</v>
      </c>
      <c r="EU295" s="53">
        <f>IF($G295="Labor Hours",$K295*$AG295*EQ295,0)</f>
        <v>23494.5</v>
      </c>
      <c r="EV295" s="53">
        <f t="shared" si="417"/>
        <v>0</v>
      </c>
      <c r="EW295" s="69">
        <f>IF($G295="Labor Hours",$K295*$CQ295*ES295,0)</f>
        <v>0</v>
      </c>
      <c r="EX295" s="69">
        <f>IF($G295="Labor Hours",$K295*$DV295*ET295,0)</f>
        <v>0</v>
      </c>
      <c r="EY295" s="9">
        <f t="shared" si="419"/>
        <v>0</v>
      </c>
      <c r="EZ295" s="9">
        <f t="shared" si="394"/>
        <v>0</v>
      </c>
      <c r="FA295" s="9">
        <f t="shared" si="395"/>
        <v>0</v>
      </c>
      <c r="FB295" s="9">
        <f t="shared" si="396"/>
        <v>0</v>
      </c>
      <c r="FC295" t="s">
        <v>1541</v>
      </c>
    </row>
    <row r="296" spans="1:159" x14ac:dyDescent="0.25">
      <c r="A296" s="2">
        <v>1.2</v>
      </c>
      <c r="B296" s="3" t="s">
        <v>744</v>
      </c>
      <c r="C296" s="4" t="s">
        <v>157</v>
      </c>
      <c r="D296" s="2" t="s">
        <v>745</v>
      </c>
      <c r="E296" s="15" t="s">
        <v>746</v>
      </c>
      <c r="F296" s="2"/>
      <c r="G296" s="4" t="s">
        <v>151</v>
      </c>
      <c r="H296" s="6" t="s">
        <v>163</v>
      </c>
      <c r="I296" s="4" t="s">
        <v>167</v>
      </c>
      <c r="J296" s="7" t="s">
        <v>154</v>
      </c>
      <c r="K296" s="75">
        <v>115</v>
      </c>
      <c r="L296" s="81">
        <v>115</v>
      </c>
      <c r="M296" s="57">
        <v>0</v>
      </c>
      <c r="N296" s="86">
        <v>0</v>
      </c>
      <c r="O296" s="6" t="s">
        <v>155</v>
      </c>
      <c r="P296" s="2" t="s">
        <v>352</v>
      </c>
      <c r="Q296" s="216">
        <f>VLOOKUP(P296,Contingencies!$A$2:$D$7,4,FALSE)</f>
        <v>0.2</v>
      </c>
      <c r="R296" s="53">
        <f t="shared" si="377"/>
        <v>939.7800000000002</v>
      </c>
      <c r="S296" s="67">
        <f t="shared" si="379"/>
        <v>0</v>
      </c>
      <c r="T296" s="4"/>
      <c r="U296" s="2"/>
      <c r="V296" s="2"/>
      <c r="W296" s="42"/>
      <c r="X296" s="38"/>
      <c r="Y296" s="37">
        <v>20</v>
      </c>
      <c r="Z296" s="37">
        <v>20</v>
      </c>
      <c r="AA296" s="38"/>
      <c r="AB296" s="38"/>
      <c r="AC296" s="38"/>
      <c r="AD296" s="2"/>
      <c r="AE296" s="2"/>
      <c r="AF296" s="2"/>
      <c r="AG296" s="2">
        <f>IF(G296="Labor Hours",SUM(U296:AF296),0)</f>
        <v>40</v>
      </c>
      <c r="AH296" s="51">
        <f t="shared" si="397"/>
        <v>0.26666666666666666</v>
      </c>
      <c r="AI296" s="53">
        <f>IF($G296="Labor Hours",U296*$K296*(1+$M296)*$EQ296,U296)</f>
        <v>0</v>
      </c>
      <c r="AJ296" s="53">
        <f>IF($G296="Labor Hours",V296*$K296*(1+$M296)*$EQ296,V296)</f>
        <v>0</v>
      </c>
      <c r="AK296" s="53">
        <f>IF($G296="Labor Hours",W296*$K296*(1+$M296)*$EQ296,W296)</f>
        <v>0</v>
      </c>
      <c r="AL296" s="53">
        <f>IF($G296="Labor Hours",X296*$K296*(1+$M296)*$EQ296,X296)</f>
        <v>0</v>
      </c>
      <c r="AM296" s="53">
        <f>IF($G296="Labor Hours",Y296*$K296*(1+$M296)*$EQ296,Y296)</f>
        <v>2349.4500000000003</v>
      </c>
      <c r="AN296" s="53">
        <f>IF($G296="Labor Hours",Z296*$K296*(1+$M296)*$EQ296,Z296)</f>
        <v>2349.4500000000003</v>
      </c>
      <c r="AO296" s="53">
        <f>IF($G296="Labor Hours",AA296*$K296*(1+$M296)*$EQ296,AA296)</f>
        <v>0</v>
      </c>
      <c r="AP296" s="53">
        <f>IF($G296="Labor Hours",AB296*$K296*(1+$M296)*$EQ296,AB296)</f>
        <v>0</v>
      </c>
      <c r="AQ296" s="53">
        <f>IF($G296="Labor Hours",AC296*$K296*(1+$M296)*$EQ296,AC296)</f>
        <v>0</v>
      </c>
      <c r="AR296" s="53">
        <f>IF($G296="Labor Hours",AD296*$K296*(1+$M296)*$EQ296,AD296)</f>
        <v>0</v>
      </c>
      <c r="AS296" s="53">
        <f>IF($G296="Labor Hours",AE296*$K296*(1+$M296)*$EQ296,AE296)</f>
        <v>0</v>
      </c>
      <c r="AT296" s="53">
        <f>IF($G296="Labor Hours",AF296*$K296*(1+$M296)*$EQ296,AF296)</f>
        <v>0</v>
      </c>
      <c r="AU296" s="10">
        <f t="shared" si="398"/>
        <v>4698.9000000000005</v>
      </c>
      <c r="AV296" s="54">
        <f>IF(G296="CapEx",0,AU296*N296)</f>
        <v>0</v>
      </c>
      <c r="AW296" s="10">
        <f t="shared" si="399"/>
        <v>4698.9000000000005</v>
      </c>
      <c r="AX296" s="53" cm="1">
        <f t="array" aca="1" ref="AX296" ca="1">AU296*CELL("contents",$Q296)</f>
        <v>939.7800000000002</v>
      </c>
      <c r="AY296" s="53" cm="1">
        <f t="array" aca="1" ref="AY296" ca="1">AV296*CELL("contents",$Q296)</f>
        <v>0</v>
      </c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>
        <f t="shared" si="400"/>
        <v>0</v>
      </c>
      <c r="BM296" s="51">
        <f t="shared" si="401"/>
        <v>0</v>
      </c>
      <c r="BN296" s="53">
        <f>IF($G296="Labor Hours",AZ296*$K296*(1+$M296)*$ER296,AZ296)</f>
        <v>0</v>
      </c>
      <c r="BO296" s="53">
        <f>IF($G296="Labor Hours",BA296*$K296*(1+$M296)*$ER296,BA296)</f>
        <v>0</v>
      </c>
      <c r="BP296" s="53">
        <f>IF($G296="Labor Hours",BB296*$K296*(1+$M296)*$ER296,BB296)</f>
        <v>0</v>
      </c>
      <c r="BQ296" s="53">
        <f>IF($G296="Labor Hours",BC296*$K296*(1+$M296)*$ER296,BC296)</f>
        <v>0</v>
      </c>
      <c r="BR296" s="53">
        <f>IF($G296="Labor Hours",BD296*$K296*(1+$M296)*$ER296,BD296)</f>
        <v>0</v>
      </c>
      <c r="BS296" s="53">
        <f>IF($G296="Labor Hours",BE296*$K296*(1+$M296)*$ER296,BE296)</f>
        <v>0</v>
      </c>
      <c r="BT296" s="53">
        <f>IF($G296="Labor Hours",BF296*$K296*(1+$M296)*$ER296,BF296)</f>
        <v>0</v>
      </c>
      <c r="BU296" s="53">
        <f>IF($G296="Labor Hours",BG296*$K296*(1+$M296)*$ER296,BG296)</f>
        <v>0</v>
      </c>
      <c r="BV296" s="53">
        <f>IF($G296="Labor Hours",BH296*$K296*(1+$M296)*$ER296,BH296)</f>
        <v>0</v>
      </c>
      <c r="BW296" s="53">
        <f>IF($G296="Labor Hours",BI296*$K296*(1+$M296)*$ER296,BI296)</f>
        <v>0</v>
      </c>
      <c r="BX296" s="53">
        <f>IF($G296="Labor Hours",BJ296*$K296*(1+$M296)*$ER296,BJ296)</f>
        <v>0</v>
      </c>
      <c r="BY296" s="53">
        <f>IF($G296="Labor Hours",BK296*$K296*(1+$M296)*$ER296,BK296)</f>
        <v>0</v>
      </c>
      <c r="BZ296" s="10">
        <f t="shared" si="402"/>
        <v>0</v>
      </c>
      <c r="CA296" s="54">
        <f t="shared" si="403"/>
        <v>0</v>
      </c>
      <c r="CB296" s="10">
        <f t="shared" si="404"/>
        <v>0</v>
      </c>
      <c r="CC296" s="53" cm="1">
        <f t="array" aca="1" ref="CC296" ca="1">BZ296*CELL("contents",$Q296)</f>
        <v>0</v>
      </c>
      <c r="CD296" s="53" cm="1">
        <f t="array" aca="1" ref="CD296" ca="1">CA296*CELL("contents",$Q296)</f>
        <v>0</v>
      </c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>
        <f t="shared" si="405"/>
        <v>0</v>
      </c>
      <c r="CR296" s="51">
        <f t="shared" si="406"/>
        <v>0</v>
      </c>
      <c r="CS296" s="53">
        <f>IF($G296="Labor Hours",CE296*$K296*(1+$M296)*$ES296,CE296)</f>
        <v>0</v>
      </c>
      <c r="CT296" s="53">
        <f>IF($G296="Labor Hours",CF296*$K296*(1+$M296)*$ES296,CF296)</f>
        <v>0</v>
      </c>
      <c r="CU296" s="53">
        <f>IF($G296="Labor Hours",CG296*$K296*(1+$M296)*$ES296,CG296)</f>
        <v>0</v>
      </c>
      <c r="CV296" s="53">
        <f>IF($G296="Labor Hours",CH296*$K296*(1+$M296)*$ES296,CH296)</f>
        <v>0</v>
      </c>
      <c r="CW296" s="53">
        <f>IF($G296="Labor Hours",CI296*$K296*(1+$M296)*$ES296,CI296)</f>
        <v>0</v>
      </c>
      <c r="CX296" s="53">
        <f>IF($G296="Labor Hours",CJ296*$K296*(1+$M296)*$ES296,CJ296)</f>
        <v>0</v>
      </c>
      <c r="CY296" s="53">
        <f>IF($G296="Labor Hours",CK296*$K296*(1+$M296)*$ES296,CK296)</f>
        <v>0</v>
      </c>
      <c r="CZ296" s="53">
        <f>IF($G296="Labor Hours",CL296*$K296*(1+$M296)*$ES296,CL296)</f>
        <v>0</v>
      </c>
      <c r="DA296" s="53">
        <f>IF($G296="Labor Hours",CM296*$K296*(1+$M296)*$ES296,CM296)</f>
        <v>0</v>
      </c>
      <c r="DB296" s="53">
        <f>IF($G296="Labor Hours",CN296*$K296*(1+$M296)*$ES296,CN296)</f>
        <v>0</v>
      </c>
      <c r="DC296" s="53">
        <f>IF($G296="Labor Hours",CO296*$K296*(1+$M296)*$ES296,CO296)</f>
        <v>0</v>
      </c>
      <c r="DD296" s="53">
        <f>IF($G296="Labor Hours",CP296*$K296*(1+$M296)*$ES296,CP296)</f>
        <v>0</v>
      </c>
      <c r="DE296" s="10">
        <f t="shared" si="407"/>
        <v>0</v>
      </c>
      <c r="DF296" s="54">
        <f t="shared" si="408"/>
        <v>0</v>
      </c>
      <c r="DG296" s="10">
        <f t="shared" si="409"/>
        <v>0</v>
      </c>
      <c r="DH296" s="53" cm="1">
        <f t="array" aca="1" ref="DH296" ca="1">DE296*CELL("contents",$Q296)</f>
        <v>0</v>
      </c>
      <c r="DI296" s="53" cm="1">
        <f t="array" aca="1" ref="DI296" ca="1">DF296*CELL("contents",$Q296)</f>
        <v>0</v>
      </c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>
        <f t="shared" si="410"/>
        <v>0</v>
      </c>
      <c r="DW296" s="51">
        <f t="shared" si="411"/>
        <v>0</v>
      </c>
      <c r="DX296" s="53">
        <f>IF($G296="Labor Hours",DJ296*$K296*(1+$M296)*$ET296,DJ296)</f>
        <v>0</v>
      </c>
      <c r="DY296" s="53">
        <f>IF($G296="Labor Hours",DK296*$K296*(1+$M296)*$ET296,DK296)</f>
        <v>0</v>
      </c>
      <c r="DZ296" s="53">
        <f>IF($G296="Labor Hours",DL296*$K296*(1+$M296)*$ET296,DL296)</f>
        <v>0</v>
      </c>
      <c r="EA296" s="53">
        <f>IF($G296="Labor Hours",DM296*$K296*(1+$M296)*$ET296,DM296)</f>
        <v>0</v>
      </c>
      <c r="EB296" s="53">
        <f>IF($G296="Labor Hours",DN296*$K296*(1+$M296)*$ET296,DN296)</f>
        <v>0</v>
      </c>
      <c r="EC296" s="53">
        <f>IF($G296="Labor Hours",DO296*$K296*(1+$M296)*$ET296,DO296)</f>
        <v>0</v>
      </c>
      <c r="ED296" s="53">
        <f>IF($G296="Labor Hours",DP296*$K296*(1+$M296)*$ET296,DP296)</f>
        <v>0</v>
      </c>
      <c r="EE296" s="53">
        <f>IF($G296="Labor Hours",DQ296*$K296*(1+$M296)*$ET296,DQ296)</f>
        <v>0</v>
      </c>
      <c r="EF296" s="53">
        <f>IF($G296="Labor Hours",DR296*$K296*(1+$M296)*$ET296,DR296)</f>
        <v>0</v>
      </c>
      <c r="EG296" s="53">
        <f>IF($G296="Labor Hours",DS296*$K296*(1+$M296)*$ET296,DS296)</f>
        <v>0</v>
      </c>
      <c r="EH296" s="53">
        <f>IF($G296="Labor Hours",DT296*$K296*(1+$M296)*$ET296,DT296)</f>
        <v>0</v>
      </c>
      <c r="EI296" s="53">
        <f>IF($G296="Labor Hours",DU296*$K296*(1+$M296)*$ET296,DU296)</f>
        <v>0</v>
      </c>
      <c r="EJ296" s="10">
        <f t="shared" si="412"/>
        <v>0</v>
      </c>
      <c r="EK296" s="54">
        <f t="shared" si="413"/>
        <v>0</v>
      </c>
      <c r="EL296" s="10">
        <f t="shared" si="414"/>
        <v>0</v>
      </c>
      <c r="EM296" s="53" cm="1">
        <f t="array" aca="1" ref="EM296" ca="1">EJ296*CELL("contents",$Q296)</f>
        <v>0</v>
      </c>
      <c r="EN296" s="53" cm="1">
        <f t="array" aca="1" ref="EN296" ca="1">EK296*CELL("contents",$Q296)</f>
        <v>0</v>
      </c>
      <c r="EO296" s="11">
        <f t="shared" si="415"/>
        <v>4698.9000000000005</v>
      </c>
      <c r="EP296" s="2">
        <v>1</v>
      </c>
      <c r="EQ296" s="2">
        <f t="shared" ref="EQ296:ET296" si="441">EP296*1.0215</f>
        <v>1.0215000000000001</v>
      </c>
      <c r="ER296" s="2">
        <f t="shared" si="441"/>
        <v>1.0434622500000001</v>
      </c>
      <c r="ES296" s="2">
        <f t="shared" si="441"/>
        <v>1.0658966883750003</v>
      </c>
      <c r="ET296" s="2">
        <f t="shared" si="441"/>
        <v>1.0888134671750629</v>
      </c>
      <c r="EU296" s="53">
        <f>IF($G296="Labor Hours",$K296*$AG296*EQ296,0)</f>
        <v>4698.9000000000005</v>
      </c>
      <c r="EV296" s="53">
        <f t="shared" si="417"/>
        <v>0</v>
      </c>
      <c r="EW296" s="69">
        <f>IF($G296="Labor Hours",$K296*$CQ296*ES296,0)</f>
        <v>0</v>
      </c>
      <c r="EX296" s="69">
        <f>IF($G296="Labor Hours",$K296*$DV296*ET296,0)</f>
        <v>0</v>
      </c>
      <c r="EY296" s="9">
        <f t="shared" si="419"/>
        <v>0</v>
      </c>
      <c r="EZ296" s="9">
        <f t="shared" si="394"/>
        <v>0</v>
      </c>
      <c r="FA296" s="9">
        <f t="shared" si="395"/>
        <v>0</v>
      </c>
      <c r="FB296" s="9">
        <f t="shared" si="396"/>
        <v>0</v>
      </c>
      <c r="FC296" t="s">
        <v>1541</v>
      </c>
    </row>
    <row r="297" spans="1:159" x14ac:dyDescent="0.25">
      <c r="A297" s="2">
        <v>1.2</v>
      </c>
      <c r="B297" s="3" t="s">
        <v>744</v>
      </c>
      <c r="C297" s="4" t="s">
        <v>157</v>
      </c>
      <c r="D297" s="2" t="s">
        <v>745</v>
      </c>
      <c r="E297" s="15" t="s">
        <v>746</v>
      </c>
      <c r="F297" s="2"/>
      <c r="G297" s="4" t="s">
        <v>347</v>
      </c>
      <c r="H297" s="6" t="s">
        <v>347</v>
      </c>
      <c r="I297" s="4"/>
      <c r="J297" s="4" t="s">
        <v>154</v>
      </c>
      <c r="K297" s="75"/>
      <c r="L297" s="80">
        <v>1</v>
      </c>
      <c r="M297" s="57">
        <v>0</v>
      </c>
      <c r="N297" s="86">
        <v>0.53</v>
      </c>
      <c r="O297" s="6" t="s">
        <v>155</v>
      </c>
      <c r="P297" s="2" t="s">
        <v>352</v>
      </c>
      <c r="Q297" s="216">
        <f>VLOOKUP(P297,Contingencies!$A$2:$D$7,4,FALSE)</f>
        <v>0.2</v>
      </c>
      <c r="R297" s="53">
        <f t="shared" si="377"/>
        <v>200</v>
      </c>
      <c r="S297" s="67">
        <f t="shared" si="379"/>
        <v>0</v>
      </c>
      <c r="T297" s="4"/>
      <c r="U297" s="2"/>
      <c r="V297" s="2"/>
      <c r="W297" s="42"/>
      <c r="X297" s="2"/>
      <c r="Y297" s="37">
        <v>1000</v>
      </c>
      <c r="Z297" s="37"/>
      <c r="AA297" s="38"/>
      <c r="AB297" s="38"/>
      <c r="AC297" s="38"/>
      <c r="AD297" s="2"/>
      <c r="AE297" s="2"/>
      <c r="AF297" s="2"/>
      <c r="AG297" s="2">
        <f>IF(G297="Labor Hours",SUM(U297:AF297),0)</f>
        <v>0</v>
      </c>
      <c r="AH297" s="51">
        <f t="shared" si="397"/>
        <v>0</v>
      </c>
      <c r="AI297" s="53">
        <f>IF($G297="Labor Hours",U297*$K297*(1+$M297)*$EQ297,U297)</f>
        <v>0</v>
      </c>
      <c r="AJ297" s="53">
        <f>IF($G297="Labor Hours",V297*$K297*(1+$M297)*$EQ297,V297)</f>
        <v>0</v>
      </c>
      <c r="AK297" s="53">
        <f>IF($G297="Labor Hours",W297*$K297*(1+$M297)*$EQ297,W297)</f>
        <v>0</v>
      </c>
      <c r="AL297" s="53">
        <f>IF($G297="Labor Hours",X297*$K297*(1+$M297)*$EQ297,X297)</f>
        <v>0</v>
      </c>
      <c r="AM297" s="53">
        <f>IF($G297="Labor Hours",Y297*$K297*(1+$M297)*$EQ297,Y297)</f>
        <v>1000</v>
      </c>
      <c r="AN297" s="53">
        <f>IF($G297="Labor Hours",Z297*$K297*(1+$M297)*$EQ297,Z297)</f>
        <v>0</v>
      </c>
      <c r="AO297" s="53">
        <f>IF($G297="Labor Hours",AA297*$K297*(1+$M297)*$EQ297,AA297)</f>
        <v>0</v>
      </c>
      <c r="AP297" s="53">
        <f>IF($G297="Labor Hours",AB297*$K297*(1+$M297)*$EQ297,AB297)</f>
        <v>0</v>
      </c>
      <c r="AQ297" s="53">
        <f>IF($G297="Labor Hours",AC297*$K297*(1+$M297)*$EQ297,AC297)</f>
        <v>0</v>
      </c>
      <c r="AR297" s="53">
        <f>IF($G297="Labor Hours",AD297*$K297*(1+$M297)*$EQ297,AD297)</f>
        <v>0</v>
      </c>
      <c r="AS297" s="53">
        <f>IF($G297="Labor Hours",AE297*$K297*(1+$M297)*$EQ297,AE297)</f>
        <v>0</v>
      </c>
      <c r="AT297" s="53">
        <f>IF($G297="Labor Hours",AF297*$K297*(1+$M297)*$EQ297,AF297)</f>
        <v>0</v>
      </c>
      <c r="AU297" s="10">
        <f t="shared" si="398"/>
        <v>1000</v>
      </c>
      <c r="AV297" s="54">
        <f>IF(G297="CapEx",0,AU297*N297)</f>
        <v>0</v>
      </c>
      <c r="AW297" s="10">
        <f t="shared" si="399"/>
        <v>1000</v>
      </c>
      <c r="AX297" s="53" cm="1">
        <f t="array" aca="1" ref="AX297" ca="1">AU297*CELL("contents",$Q297)</f>
        <v>200</v>
      </c>
      <c r="AY297" s="53" cm="1">
        <f t="array" aca="1" ref="AY297" ca="1">AV297*CELL("contents",$Q297)</f>
        <v>0</v>
      </c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>
        <f t="shared" si="400"/>
        <v>0</v>
      </c>
      <c r="BM297" s="51">
        <f t="shared" si="401"/>
        <v>0</v>
      </c>
      <c r="BN297" s="53">
        <f>IF($G297="Labor Hours",AZ297*$K297*(1+$M297)*$ER297,AZ297)</f>
        <v>0</v>
      </c>
      <c r="BO297" s="53">
        <f>IF($G297="Labor Hours",BA297*$K297*(1+$M297)*$ER297,BA297)</f>
        <v>0</v>
      </c>
      <c r="BP297" s="53">
        <f>IF($G297="Labor Hours",BB297*$K297*(1+$M297)*$ER297,BB297)</f>
        <v>0</v>
      </c>
      <c r="BQ297" s="53">
        <f>IF($G297="Labor Hours",BC297*$K297*(1+$M297)*$ER297,BC297)</f>
        <v>0</v>
      </c>
      <c r="BR297" s="53">
        <f>IF($G297="Labor Hours",BD297*$K297*(1+$M297)*$ER297,BD297)</f>
        <v>0</v>
      </c>
      <c r="BS297" s="53">
        <f>IF($G297="Labor Hours",BE297*$K297*(1+$M297)*$ER297,BE297)</f>
        <v>0</v>
      </c>
      <c r="BT297" s="53">
        <f>IF($G297="Labor Hours",BF297*$K297*(1+$M297)*$ER297,BF297)</f>
        <v>0</v>
      </c>
      <c r="BU297" s="53">
        <f>IF($G297="Labor Hours",BG297*$K297*(1+$M297)*$ER297,BG297)</f>
        <v>0</v>
      </c>
      <c r="BV297" s="53">
        <f>IF($G297="Labor Hours",BH297*$K297*(1+$M297)*$ER297,BH297)</f>
        <v>0</v>
      </c>
      <c r="BW297" s="53">
        <f>IF($G297="Labor Hours",BI297*$K297*(1+$M297)*$ER297,BI297)</f>
        <v>0</v>
      </c>
      <c r="BX297" s="53">
        <f>IF($G297="Labor Hours",BJ297*$K297*(1+$M297)*$ER297,BJ297)</f>
        <v>0</v>
      </c>
      <c r="BY297" s="53">
        <f>IF($G297="Labor Hours",BK297*$K297*(1+$M297)*$ER297,BK297)</f>
        <v>0</v>
      </c>
      <c r="BZ297" s="10">
        <f t="shared" si="402"/>
        <v>0</v>
      </c>
      <c r="CA297" s="54">
        <f t="shared" si="403"/>
        <v>0</v>
      </c>
      <c r="CB297" s="10">
        <f t="shared" si="404"/>
        <v>0</v>
      </c>
      <c r="CC297" s="53" cm="1">
        <f t="array" aca="1" ref="CC297" ca="1">BZ297*CELL("contents",$Q297)</f>
        <v>0</v>
      </c>
      <c r="CD297" s="53" cm="1">
        <f t="array" aca="1" ref="CD297" ca="1">CA297*CELL("contents",$Q297)</f>
        <v>0</v>
      </c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>
        <f t="shared" si="405"/>
        <v>0</v>
      </c>
      <c r="CR297" s="51">
        <f t="shared" si="406"/>
        <v>0</v>
      </c>
      <c r="CS297" s="53">
        <f>IF($G297="Labor Hours",CE297*$K297*(1+$M297)*$ES297,CE297)</f>
        <v>0</v>
      </c>
      <c r="CT297" s="53">
        <f>IF($G297="Labor Hours",CF297*$K297*(1+$M297)*$ES297,CF297)</f>
        <v>0</v>
      </c>
      <c r="CU297" s="53">
        <f>IF($G297="Labor Hours",CG297*$K297*(1+$M297)*$ES297,CG297)</f>
        <v>0</v>
      </c>
      <c r="CV297" s="53">
        <f>IF($G297="Labor Hours",CH297*$K297*(1+$M297)*$ES297,CH297)</f>
        <v>0</v>
      </c>
      <c r="CW297" s="53">
        <f>IF($G297="Labor Hours",CI297*$K297*(1+$M297)*$ES297,CI297)</f>
        <v>0</v>
      </c>
      <c r="CX297" s="53">
        <f>IF($G297="Labor Hours",CJ297*$K297*(1+$M297)*$ES297,CJ297)</f>
        <v>0</v>
      </c>
      <c r="CY297" s="53">
        <f>IF($G297="Labor Hours",CK297*$K297*(1+$M297)*$ES297,CK297)</f>
        <v>0</v>
      </c>
      <c r="CZ297" s="53">
        <f>IF($G297="Labor Hours",CL297*$K297*(1+$M297)*$ES297,CL297)</f>
        <v>0</v>
      </c>
      <c r="DA297" s="53">
        <f>IF($G297="Labor Hours",CM297*$K297*(1+$M297)*$ES297,CM297)</f>
        <v>0</v>
      </c>
      <c r="DB297" s="53">
        <f>IF($G297="Labor Hours",CN297*$K297*(1+$M297)*$ES297,CN297)</f>
        <v>0</v>
      </c>
      <c r="DC297" s="53">
        <f>IF($G297="Labor Hours",CO297*$K297*(1+$M297)*$ES297,CO297)</f>
        <v>0</v>
      </c>
      <c r="DD297" s="53">
        <f>IF($G297="Labor Hours",CP297*$K297*(1+$M297)*$ES297,CP297)</f>
        <v>0</v>
      </c>
      <c r="DE297" s="10">
        <f t="shared" si="407"/>
        <v>0</v>
      </c>
      <c r="DF297" s="54">
        <f t="shared" si="408"/>
        <v>0</v>
      </c>
      <c r="DG297" s="10">
        <f t="shared" si="409"/>
        <v>0</v>
      </c>
      <c r="DH297" s="53" cm="1">
        <f t="array" aca="1" ref="DH297" ca="1">DE297*CELL("contents",$Q297)</f>
        <v>0</v>
      </c>
      <c r="DI297" s="53" cm="1">
        <f t="array" aca="1" ref="DI297" ca="1">DF297*CELL("contents",$Q297)</f>
        <v>0</v>
      </c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>
        <f t="shared" si="410"/>
        <v>0</v>
      </c>
      <c r="DW297" s="51">
        <f t="shared" si="411"/>
        <v>0</v>
      </c>
      <c r="DX297" s="53">
        <f>IF($G297="Labor Hours",DJ297*$K297*(1+$M297)*$ET297,DJ297)</f>
        <v>0</v>
      </c>
      <c r="DY297" s="53">
        <f>IF($G297="Labor Hours",DK297*$K297*(1+$M297)*$ET297,DK297)</f>
        <v>0</v>
      </c>
      <c r="DZ297" s="53">
        <f>IF($G297="Labor Hours",DL297*$K297*(1+$M297)*$ET297,DL297)</f>
        <v>0</v>
      </c>
      <c r="EA297" s="53">
        <f>IF($G297="Labor Hours",DM297*$K297*(1+$M297)*$ET297,DM297)</f>
        <v>0</v>
      </c>
      <c r="EB297" s="53">
        <f>IF($G297="Labor Hours",DN297*$K297*(1+$M297)*$ET297,DN297)</f>
        <v>0</v>
      </c>
      <c r="EC297" s="53">
        <f>IF($G297="Labor Hours",DO297*$K297*(1+$M297)*$ET297,DO297)</f>
        <v>0</v>
      </c>
      <c r="ED297" s="53">
        <f>IF($G297="Labor Hours",DP297*$K297*(1+$M297)*$ET297,DP297)</f>
        <v>0</v>
      </c>
      <c r="EE297" s="53">
        <f>IF($G297="Labor Hours",DQ297*$K297*(1+$M297)*$ET297,DQ297)</f>
        <v>0</v>
      </c>
      <c r="EF297" s="53">
        <f>IF($G297="Labor Hours",DR297*$K297*(1+$M297)*$ET297,DR297)</f>
        <v>0</v>
      </c>
      <c r="EG297" s="53">
        <f>IF($G297="Labor Hours",DS297*$K297*(1+$M297)*$ET297,DS297)</f>
        <v>0</v>
      </c>
      <c r="EH297" s="53">
        <f>IF($G297="Labor Hours",DT297*$K297*(1+$M297)*$ET297,DT297)</f>
        <v>0</v>
      </c>
      <c r="EI297" s="53">
        <f>IF($G297="Labor Hours",DU297*$K297*(1+$M297)*$ET297,DU297)</f>
        <v>0</v>
      </c>
      <c r="EJ297" s="10">
        <f t="shared" si="412"/>
        <v>0</v>
      </c>
      <c r="EK297" s="54">
        <f t="shared" si="413"/>
        <v>0</v>
      </c>
      <c r="EL297" s="10">
        <f t="shared" si="414"/>
        <v>0</v>
      </c>
      <c r="EM297" s="53" cm="1">
        <f t="array" aca="1" ref="EM297" ca="1">EJ297*CELL("contents",$Q297)</f>
        <v>0</v>
      </c>
      <c r="EN297" s="53" cm="1">
        <f t="array" aca="1" ref="EN297" ca="1">EK297*CELL("contents",$Q297)</f>
        <v>0</v>
      </c>
      <c r="EO297" s="11">
        <f t="shared" si="415"/>
        <v>1000</v>
      </c>
      <c r="EP297" s="2">
        <v>1</v>
      </c>
      <c r="EQ297" s="2">
        <f t="shared" ref="EQ297:ET297" si="442">EP297*1.0215</f>
        <v>1.0215000000000001</v>
      </c>
      <c r="ER297" s="2">
        <f t="shared" si="442"/>
        <v>1.0434622500000001</v>
      </c>
      <c r="ES297" s="2">
        <f t="shared" si="442"/>
        <v>1.0658966883750003</v>
      </c>
      <c r="ET297" s="2">
        <f t="shared" si="442"/>
        <v>1.0888134671750629</v>
      </c>
      <c r="EU297" s="53">
        <f>IF($G297="Labor Hours",$K297*$AG297*EQ297,0)</f>
        <v>0</v>
      </c>
      <c r="EV297" s="53">
        <f t="shared" si="417"/>
        <v>0</v>
      </c>
      <c r="EW297" s="69">
        <f>IF($G297="Labor Hours",$K297*$CQ297*ES297,0)</f>
        <v>0</v>
      </c>
      <c r="EX297" s="69">
        <f>IF($G297="Labor Hours",$K297*$DV297*ET297,0)</f>
        <v>0</v>
      </c>
      <c r="EY297" s="9">
        <f t="shared" si="419"/>
        <v>0</v>
      </c>
      <c r="EZ297" s="9">
        <f t="shared" si="394"/>
        <v>0</v>
      </c>
      <c r="FA297" s="9">
        <f t="shared" si="395"/>
        <v>0</v>
      </c>
      <c r="FB297" s="9">
        <f t="shared" si="396"/>
        <v>0</v>
      </c>
      <c r="FC297" t="s">
        <v>1541</v>
      </c>
    </row>
    <row r="298" spans="1:159" x14ac:dyDescent="0.25">
      <c r="A298" s="2">
        <v>1.2</v>
      </c>
      <c r="B298" s="3" t="s">
        <v>747</v>
      </c>
      <c r="C298" s="4" t="s">
        <v>157</v>
      </c>
      <c r="D298" s="2" t="s">
        <v>748</v>
      </c>
      <c r="E298" s="15" t="s">
        <v>748</v>
      </c>
      <c r="F298" s="2"/>
      <c r="G298" s="4" t="s">
        <v>151</v>
      </c>
      <c r="H298" s="6" t="s">
        <v>163</v>
      </c>
      <c r="I298" s="4" t="s">
        <v>167</v>
      </c>
      <c r="J298" s="7" t="s">
        <v>154</v>
      </c>
      <c r="K298" s="75">
        <v>115</v>
      </c>
      <c r="L298" s="81">
        <v>115</v>
      </c>
      <c r="M298" s="56">
        <v>0</v>
      </c>
      <c r="N298" s="86">
        <v>0</v>
      </c>
      <c r="O298" s="6" t="s">
        <v>155</v>
      </c>
      <c r="P298" s="2" t="s">
        <v>352</v>
      </c>
      <c r="Q298" s="216">
        <f>VLOOKUP(P298,Contingencies!$A$2:$D$7,4,FALSE)</f>
        <v>0.2</v>
      </c>
      <c r="R298" s="53">
        <f t="shared" si="377"/>
        <v>2819.34</v>
      </c>
      <c r="S298" s="67">
        <f t="shared" si="379"/>
        <v>0</v>
      </c>
      <c r="T298" s="4"/>
      <c r="U298" s="2"/>
      <c r="V298" s="2"/>
      <c r="W298" s="42"/>
      <c r="X298" s="38"/>
      <c r="Y298" s="38"/>
      <c r="Z298" s="37">
        <v>30</v>
      </c>
      <c r="AA298" s="37">
        <v>30</v>
      </c>
      <c r="AB298" s="37">
        <v>30</v>
      </c>
      <c r="AC298" s="37">
        <v>30</v>
      </c>
      <c r="AD298" s="2"/>
      <c r="AE298" s="2"/>
      <c r="AF298" s="2"/>
      <c r="AG298" s="2">
        <f>IF(G298="Labor Hours",SUM(U298:AF298),0)</f>
        <v>120</v>
      </c>
      <c r="AH298" s="51">
        <f t="shared" si="397"/>
        <v>0.8</v>
      </c>
      <c r="AI298" s="53">
        <f>IF($G298="Labor Hours",U298*$K298*(1+$M298)*$EQ298,U298)</f>
        <v>0</v>
      </c>
      <c r="AJ298" s="53">
        <f>IF($G298="Labor Hours",V298*$K298*(1+$M298)*$EQ298,V298)</f>
        <v>0</v>
      </c>
      <c r="AK298" s="53">
        <f>IF($G298="Labor Hours",W298*$K298*(1+$M298)*$EQ298,W298)</f>
        <v>0</v>
      </c>
      <c r="AL298" s="53">
        <f>IF($G298="Labor Hours",X298*$K298*(1+$M298)*$EQ298,X298)</f>
        <v>0</v>
      </c>
      <c r="AM298" s="53">
        <f>IF($G298="Labor Hours",Y298*$K298*(1+$M298)*$EQ298,Y298)</f>
        <v>0</v>
      </c>
      <c r="AN298" s="53">
        <f>IF($G298="Labor Hours",Z298*$K298*(1+$M298)*$EQ298,Z298)</f>
        <v>3524.1750000000002</v>
      </c>
      <c r="AO298" s="53">
        <f>IF($G298="Labor Hours",AA298*$K298*(1+$M298)*$EQ298,AA298)</f>
        <v>3524.1750000000002</v>
      </c>
      <c r="AP298" s="53">
        <f>IF($G298="Labor Hours",AB298*$K298*(1+$M298)*$EQ298,AB298)</f>
        <v>3524.1750000000002</v>
      </c>
      <c r="AQ298" s="53">
        <f>IF($G298="Labor Hours",AC298*$K298*(1+$M298)*$EQ298,AC298)</f>
        <v>3524.1750000000002</v>
      </c>
      <c r="AR298" s="53">
        <f>IF($G298="Labor Hours",AD298*$K298*(1+$M298)*$EQ298,AD298)</f>
        <v>0</v>
      </c>
      <c r="AS298" s="53">
        <f>IF($G298="Labor Hours",AE298*$K298*(1+$M298)*$EQ298,AE298)</f>
        <v>0</v>
      </c>
      <c r="AT298" s="53">
        <f>IF($G298="Labor Hours",AF298*$K298*(1+$M298)*$EQ298,AF298)</f>
        <v>0</v>
      </c>
      <c r="AU298" s="10">
        <f t="shared" si="398"/>
        <v>14096.7</v>
      </c>
      <c r="AV298" s="54">
        <f>IF(G298="CapEx",0,AU298*N298)</f>
        <v>0</v>
      </c>
      <c r="AW298" s="10">
        <f t="shared" si="399"/>
        <v>14096.7</v>
      </c>
      <c r="AX298" s="53" cm="1">
        <f t="array" aca="1" ref="AX298" ca="1">AU298*CELL("contents",$Q298)</f>
        <v>2819.34</v>
      </c>
      <c r="AY298" s="53" cm="1">
        <f t="array" aca="1" ref="AY298" ca="1">AV298*CELL("contents",$Q298)</f>
        <v>0</v>
      </c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>
        <f t="shared" si="400"/>
        <v>0</v>
      </c>
      <c r="BM298" s="51">
        <f t="shared" si="401"/>
        <v>0</v>
      </c>
      <c r="BN298" s="53">
        <f>IF($G298="Labor Hours",AZ298*$K298*(1+$M298)*$ER298,AZ298)</f>
        <v>0</v>
      </c>
      <c r="BO298" s="53">
        <f>IF($G298="Labor Hours",BA298*$K298*(1+$M298)*$ER298,BA298)</f>
        <v>0</v>
      </c>
      <c r="BP298" s="53">
        <f>IF($G298="Labor Hours",BB298*$K298*(1+$M298)*$ER298,BB298)</f>
        <v>0</v>
      </c>
      <c r="BQ298" s="53">
        <f>IF($G298="Labor Hours",BC298*$K298*(1+$M298)*$ER298,BC298)</f>
        <v>0</v>
      </c>
      <c r="BR298" s="53">
        <f>IF($G298="Labor Hours",BD298*$K298*(1+$M298)*$ER298,BD298)</f>
        <v>0</v>
      </c>
      <c r="BS298" s="53">
        <f>IF($G298="Labor Hours",BE298*$K298*(1+$M298)*$ER298,BE298)</f>
        <v>0</v>
      </c>
      <c r="BT298" s="53">
        <f>IF($G298="Labor Hours",BF298*$K298*(1+$M298)*$ER298,BF298)</f>
        <v>0</v>
      </c>
      <c r="BU298" s="53">
        <f>IF($G298="Labor Hours",BG298*$K298*(1+$M298)*$ER298,BG298)</f>
        <v>0</v>
      </c>
      <c r="BV298" s="53">
        <f>IF($G298="Labor Hours",BH298*$K298*(1+$M298)*$ER298,BH298)</f>
        <v>0</v>
      </c>
      <c r="BW298" s="53">
        <f>IF($G298="Labor Hours",BI298*$K298*(1+$M298)*$ER298,BI298)</f>
        <v>0</v>
      </c>
      <c r="BX298" s="53">
        <f>IF($G298="Labor Hours",BJ298*$K298*(1+$M298)*$ER298,BJ298)</f>
        <v>0</v>
      </c>
      <c r="BY298" s="53">
        <f>IF($G298="Labor Hours",BK298*$K298*(1+$M298)*$ER298,BK298)</f>
        <v>0</v>
      </c>
      <c r="BZ298" s="10">
        <f t="shared" si="402"/>
        <v>0</v>
      </c>
      <c r="CA298" s="54">
        <f t="shared" si="403"/>
        <v>0</v>
      </c>
      <c r="CB298" s="10">
        <f t="shared" si="404"/>
        <v>0</v>
      </c>
      <c r="CC298" s="53" cm="1">
        <f t="array" aca="1" ref="CC298" ca="1">BZ298*CELL("contents",$Q298)</f>
        <v>0</v>
      </c>
      <c r="CD298" s="53" cm="1">
        <f t="array" aca="1" ref="CD298" ca="1">CA298*CELL("contents",$Q298)</f>
        <v>0</v>
      </c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>
        <f t="shared" si="405"/>
        <v>0</v>
      </c>
      <c r="CR298" s="51">
        <f t="shared" si="406"/>
        <v>0</v>
      </c>
      <c r="CS298" s="53">
        <f>IF($G298="Labor Hours",CE298*$K298*(1+$M298)*$ES298,CE298)</f>
        <v>0</v>
      </c>
      <c r="CT298" s="53">
        <f>IF($G298="Labor Hours",CF298*$K298*(1+$M298)*$ES298,CF298)</f>
        <v>0</v>
      </c>
      <c r="CU298" s="53">
        <f>IF($G298="Labor Hours",CG298*$K298*(1+$M298)*$ES298,CG298)</f>
        <v>0</v>
      </c>
      <c r="CV298" s="53">
        <f>IF($G298="Labor Hours",CH298*$K298*(1+$M298)*$ES298,CH298)</f>
        <v>0</v>
      </c>
      <c r="CW298" s="53">
        <f>IF($G298="Labor Hours",CI298*$K298*(1+$M298)*$ES298,CI298)</f>
        <v>0</v>
      </c>
      <c r="CX298" s="53">
        <f>IF($G298="Labor Hours",CJ298*$K298*(1+$M298)*$ES298,CJ298)</f>
        <v>0</v>
      </c>
      <c r="CY298" s="53">
        <f>IF($G298="Labor Hours",CK298*$K298*(1+$M298)*$ES298,CK298)</f>
        <v>0</v>
      </c>
      <c r="CZ298" s="53">
        <f>IF($G298="Labor Hours",CL298*$K298*(1+$M298)*$ES298,CL298)</f>
        <v>0</v>
      </c>
      <c r="DA298" s="53">
        <f>IF($G298="Labor Hours",CM298*$K298*(1+$M298)*$ES298,CM298)</f>
        <v>0</v>
      </c>
      <c r="DB298" s="53">
        <f>IF($G298="Labor Hours",CN298*$K298*(1+$M298)*$ES298,CN298)</f>
        <v>0</v>
      </c>
      <c r="DC298" s="53">
        <f>IF($G298="Labor Hours",CO298*$K298*(1+$M298)*$ES298,CO298)</f>
        <v>0</v>
      </c>
      <c r="DD298" s="53">
        <f>IF($G298="Labor Hours",CP298*$K298*(1+$M298)*$ES298,CP298)</f>
        <v>0</v>
      </c>
      <c r="DE298" s="10">
        <f t="shared" si="407"/>
        <v>0</v>
      </c>
      <c r="DF298" s="54">
        <f t="shared" si="408"/>
        <v>0</v>
      </c>
      <c r="DG298" s="10">
        <f t="shared" si="409"/>
        <v>0</v>
      </c>
      <c r="DH298" s="53" cm="1">
        <f t="array" aca="1" ref="DH298" ca="1">DE298*CELL("contents",$Q298)</f>
        <v>0</v>
      </c>
      <c r="DI298" s="53" cm="1">
        <f t="array" aca="1" ref="DI298" ca="1">DF298*CELL("contents",$Q298)</f>
        <v>0</v>
      </c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>
        <f t="shared" si="410"/>
        <v>0</v>
      </c>
      <c r="DW298" s="51">
        <f t="shared" si="411"/>
        <v>0</v>
      </c>
      <c r="DX298" s="53">
        <f>IF($G298="Labor Hours",DJ298*$K298*(1+$M298)*$ET298,DJ298)</f>
        <v>0</v>
      </c>
      <c r="DY298" s="53">
        <f>IF($G298="Labor Hours",DK298*$K298*(1+$M298)*$ET298,DK298)</f>
        <v>0</v>
      </c>
      <c r="DZ298" s="53">
        <f>IF($G298="Labor Hours",DL298*$K298*(1+$M298)*$ET298,DL298)</f>
        <v>0</v>
      </c>
      <c r="EA298" s="53">
        <f>IF($G298="Labor Hours",DM298*$K298*(1+$M298)*$ET298,DM298)</f>
        <v>0</v>
      </c>
      <c r="EB298" s="53">
        <f>IF($G298="Labor Hours",DN298*$K298*(1+$M298)*$ET298,DN298)</f>
        <v>0</v>
      </c>
      <c r="EC298" s="53">
        <f>IF($G298="Labor Hours",DO298*$K298*(1+$M298)*$ET298,DO298)</f>
        <v>0</v>
      </c>
      <c r="ED298" s="53">
        <f>IF($G298="Labor Hours",DP298*$K298*(1+$M298)*$ET298,DP298)</f>
        <v>0</v>
      </c>
      <c r="EE298" s="53">
        <f>IF($G298="Labor Hours",DQ298*$K298*(1+$M298)*$ET298,DQ298)</f>
        <v>0</v>
      </c>
      <c r="EF298" s="53">
        <f>IF($G298="Labor Hours",DR298*$K298*(1+$M298)*$ET298,DR298)</f>
        <v>0</v>
      </c>
      <c r="EG298" s="53">
        <f>IF($G298="Labor Hours",DS298*$K298*(1+$M298)*$ET298,DS298)</f>
        <v>0</v>
      </c>
      <c r="EH298" s="53">
        <f>IF($G298="Labor Hours",DT298*$K298*(1+$M298)*$ET298,DT298)</f>
        <v>0</v>
      </c>
      <c r="EI298" s="53">
        <f>IF($G298="Labor Hours",DU298*$K298*(1+$M298)*$ET298,DU298)</f>
        <v>0</v>
      </c>
      <c r="EJ298" s="10">
        <f t="shared" si="412"/>
        <v>0</v>
      </c>
      <c r="EK298" s="54">
        <f t="shared" si="413"/>
        <v>0</v>
      </c>
      <c r="EL298" s="10">
        <f t="shared" si="414"/>
        <v>0</v>
      </c>
      <c r="EM298" s="53" cm="1">
        <f t="array" aca="1" ref="EM298" ca="1">EJ298*CELL("contents",$Q298)</f>
        <v>0</v>
      </c>
      <c r="EN298" s="53" cm="1">
        <f t="array" aca="1" ref="EN298" ca="1">EK298*CELL("contents",$Q298)</f>
        <v>0</v>
      </c>
      <c r="EO298" s="11">
        <f t="shared" si="415"/>
        <v>14096.7</v>
      </c>
      <c r="EP298" s="2">
        <v>1</v>
      </c>
      <c r="EQ298" s="2">
        <f t="shared" ref="EQ298:ET298" si="443">EP298*1.0215</f>
        <v>1.0215000000000001</v>
      </c>
      <c r="ER298" s="2">
        <f t="shared" si="443"/>
        <v>1.0434622500000001</v>
      </c>
      <c r="ES298" s="2">
        <f t="shared" si="443"/>
        <v>1.0658966883750003</v>
      </c>
      <c r="ET298" s="2">
        <f t="shared" si="443"/>
        <v>1.0888134671750629</v>
      </c>
      <c r="EU298" s="53">
        <f>IF($G298="Labor Hours",$K298*$AG298*EQ298,0)</f>
        <v>14096.7</v>
      </c>
      <c r="EV298" s="53">
        <f t="shared" si="417"/>
        <v>0</v>
      </c>
      <c r="EW298" s="69">
        <f>IF($G298="Labor Hours",$K298*$CQ298*ES298,0)</f>
        <v>0</v>
      </c>
      <c r="EX298" s="69">
        <f>IF($G298="Labor Hours",$K298*$DV298*ET298,0)</f>
        <v>0</v>
      </c>
      <c r="EY298" s="9">
        <f t="shared" si="419"/>
        <v>0</v>
      </c>
      <c r="EZ298" s="9">
        <f t="shared" si="394"/>
        <v>0</v>
      </c>
      <c r="FA298" s="9">
        <f t="shared" si="395"/>
        <v>0</v>
      </c>
      <c r="FB298" s="9">
        <f t="shared" si="396"/>
        <v>0</v>
      </c>
      <c r="FC298" t="s">
        <v>1541</v>
      </c>
    </row>
    <row r="299" spans="1:159" x14ac:dyDescent="0.25">
      <c r="A299" s="2">
        <v>1.2</v>
      </c>
      <c r="B299" s="3" t="s">
        <v>749</v>
      </c>
      <c r="C299" s="4" t="s">
        <v>157</v>
      </c>
      <c r="D299" s="2" t="s">
        <v>750</v>
      </c>
      <c r="E299" s="21" t="s">
        <v>751</v>
      </c>
      <c r="F299" s="2"/>
      <c r="G299" s="4" t="s">
        <v>151</v>
      </c>
      <c r="H299" s="6" t="s">
        <v>163</v>
      </c>
      <c r="I299" s="4" t="s">
        <v>167</v>
      </c>
      <c r="J299" s="7" t="s">
        <v>154</v>
      </c>
      <c r="K299" s="75">
        <v>115</v>
      </c>
      <c r="L299" s="81">
        <v>115</v>
      </c>
      <c r="M299" s="56">
        <v>0</v>
      </c>
      <c r="N299" s="86">
        <v>0</v>
      </c>
      <c r="O299" s="6" t="s">
        <v>155</v>
      </c>
      <c r="P299" s="2" t="s">
        <v>352</v>
      </c>
      <c r="Q299" s="216">
        <f>VLOOKUP(P299,Contingencies!$A$2:$D$7,4,FALSE)</f>
        <v>0.2</v>
      </c>
      <c r="R299" s="53">
        <f t="shared" si="377"/>
        <v>2819.34</v>
      </c>
      <c r="S299" s="67">
        <f t="shared" si="379"/>
        <v>0</v>
      </c>
      <c r="T299" s="4"/>
      <c r="U299" s="2"/>
      <c r="V299" s="2"/>
      <c r="W299" s="42"/>
      <c r="X299" s="37">
        <v>40</v>
      </c>
      <c r="Y299" s="37">
        <v>40</v>
      </c>
      <c r="Z299" s="37">
        <v>40</v>
      </c>
      <c r="AA299" s="38"/>
      <c r="AB299" s="38"/>
      <c r="AC299" s="38"/>
      <c r="AD299" s="2"/>
      <c r="AE299" s="2"/>
      <c r="AF299" s="2"/>
      <c r="AG299" s="2">
        <f>IF(G299="Labor Hours",SUM(U299:AF299),0)</f>
        <v>120</v>
      </c>
      <c r="AH299" s="51">
        <f t="shared" si="397"/>
        <v>0.8</v>
      </c>
      <c r="AI299" s="53">
        <f>IF($G299="Labor Hours",U299*$K299*(1+$M299)*$EQ299,U299)</f>
        <v>0</v>
      </c>
      <c r="AJ299" s="53">
        <f>IF($G299="Labor Hours",V299*$K299*(1+$M299)*$EQ299,V299)</f>
        <v>0</v>
      </c>
      <c r="AK299" s="53">
        <f>IF($G299="Labor Hours",W299*$K299*(1+$M299)*$EQ299,W299)</f>
        <v>0</v>
      </c>
      <c r="AL299" s="53">
        <f>IF($G299="Labor Hours",X299*$K299*(1+$M299)*$EQ299,X299)</f>
        <v>4698.9000000000005</v>
      </c>
      <c r="AM299" s="53">
        <f>IF($G299="Labor Hours",Y299*$K299*(1+$M299)*$EQ299,Y299)</f>
        <v>4698.9000000000005</v>
      </c>
      <c r="AN299" s="53">
        <f>IF($G299="Labor Hours",Z299*$K299*(1+$M299)*$EQ299,Z299)</f>
        <v>4698.9000000000005</v>
      </c>
      <c r="AO299" s="53">
        <f>IF($G299="Labor Hours",AA299*$K299*(1+$M299)*$EQ299,AA299)</f>
        <v>0</v>
      </c>
      <c r="AP299" s="53">
        <f>IF($G299="Labor Hours",AB299*$K299*(1+$M299)*$EQ299,AB299)</f>
        <v>0</v>
      </c>
      <c r="AQ299" s="53">
        <f>IF($G299="Labor Hours",AC299*$K299*(1+$M299)*$EQ299,AC299)</f>
        <v>0</v>
      </c>
      <c r="AR299" s="53">
        <f>IF($G299="Labor Hours",AD299*$K299*(1+$M299)*$EQ299,AD299)</f>
        <v>0</v>
      </c>
      <c r="AS299" s="53">
        <f>IF($G299="Labor Hours",AE299*$K299*(1+$M299)*$EQ299,AE299)</f>
        <v>0</v>
      </c>
      <c r="AT299" s="53">
        <f>IF($G299="Labor Hours",AF299*$K299*(1+$M299)*$EQ299,AF299)</f>
        <v>0</v>
      </c>
      <c r="AU299" s="10">
        <f t="shared" si="398"/>
        <v>14096.7</v>
      </c>
      <c r="AV299" s="54">
        <f>IF(G299="CapEx",0,AU299*N299)</f>
        <v>0</v>
      </c>
      <c r="AW299" s="10">
        <f t="shared" si="399"/>
        <v>14096.7</v>
      </c>
      <c r="AX299" s="53" cm="1">
        <f t="array" aca="1" ref="AX299" ca="1">AU299*CELL("contents",$Q299)</f>
        <v>2819.34</v>
      </c>
      <c r="AY299" s="53" cm="1">
        <f t="array" aca="1" ref="AY299" ca="1">AV299*CELL("contents",$Q299)</f>
        <v>0</v>
      </c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>
        <f t="shared" si="400"/>
        <v>0</v>
      </c>
      <c r="BM299" s="51">
        <f t="shared" si="401"/>
        <v>0</v>
      </c>
      <c r="BN299" s="53">
        <f>IF($G299="Labor Hours",AZ299*$K299*(1+$M299)*$ER299,AZ299)</f>
        <v>0</v>
      </c>
      <c r="BO299" s="53">
        <f>IF($G299="Labor Hours",BA299*$K299*(1+$M299)*$ER299,BA299)</f>
        <v>0</v>
      </c>
      <c r="BP299" s="53">
        <f>IF($G299="Labor Hours",BB299*$K299*(1+$M299)*$ER299,BB299)</f>
        <v>0</v>
      </c>
      <c r="BQ299" s="53">
        <f>IF($G299="Labor Hours",BC299*$K299*(1+$M299)*$ER299,BC299)</f>
        <v>0</v>
      </c>
      <c r="BR299" s="53">
        <f>IF($G299="Labor Hours",BD299*$K299*(1+$M299)*$ER299,BD299)</f>
        <v>0</v>
      </c>
      <c r="BS299" s="53">
        <f>IF($G299="Labor Hours",BE299*$K299*(1+$M299)*$ER299,BE299)</f>
        <v>0</v>
      </c>
      <c r="BT299" s="53">
        <f>IF($G299="Labor Hours",BF299*$K299*(1+$M299)*$ER299,BF299)</f>
        <v>0</v>
      </c>
      <c r="BU299" s="53">
        <f>IF($G299="Labor Hours",BG299*$K299*(1+$M299)*$ER299,BG299)</f>
        <v>0</v>
      </c>
      <c r="BV299" s="53">
        <f>IF($G299="Labor Hours",BH299*$K299*(1+$M299)*$ER299,BH299)</f>
        <v>0</v>
      </c>
      <c r="BW299" s="53">
        <f>IF($G299="Labor Hours",BI299*$K299*(1+$M299)*$ER299,BI299)</f>
        <v>0</v>
      </c>
      <c r="BX299" s="53">
        <f>IF($G299="Labor Hours",BJ299*$K299*(1+$M299)*$ER299,BJ299)</f>
        <v>0</v>
      </c>
      <c r="BY299" s="53">
        <f>IF($G299="Labor Hours",BK299*$K299*(1+$M299)*$ER299,BK299)</f>
        <v>0</v>
      </c>
      <c r="BZ299" s="10">
        <f t="shared" si="402"/>
        <v>0</v>
      </c>
      <c r="CA299" s="54">
        <f t="shared" si="403"/>
        <v>0</v>
      </c>
      <c r="CB299" s="10">
        <f t="shared" si="404"/>
        <v>0</v>
      </c>
      <c r="CC299" s="53" cm="1">
        <f t="array" aca="1" ref="CC299" ca="1">BZ299*CELL("contents",$Q299)</f>
        <v>0</v>
      </c>
      <c r="CD299" s="53" cm="1">
        <f t="array" aca="1" ref="CD299" ca="1">CA299*CELL("contents",$Q299)</f>
        <v>0</v>
      </c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>
        <f t="shared" si="405"/>
        <v>0</v>
      </c>
      <c r="CR299" s="51">
        <f t="shared" si="406"/>
        <v>0</v>
      </c>
      <c r="CS299" s="53">
        <f>IF($G299="Labor Hours",CE299*$K299*(1+$M299)*$ES299,CE299)</f>
        <v>0</v>
      </c>
      <c r="CT299" s="53">
        <f>IF($G299="Labor Hours",CF299*$K299*(1+$M299)*$ES299,CF299)</f>
        <v>0</v>
      </c>
      <c r="CU299" s="53">
        <f>IF($G299="Labor Hours",CG299*$K299*(1+$M299)*$ES299,CG299)</f>
        <v>0</v>
      </c>
      <c r="CV299" s="53">
        <f>IF($G299="Labor Hours",CH299*$K299*(1+$M299)*$ES299,CH299)</f>
        <v>0</v>
      </c>
      <c r="CW299" s="53">
        <f>IF($G299="Labor Hours",CI299*$K299*(1+$M299)*$ES299,CI299)</f>
        <v>0</v>
      </c>
      <c r="CX299" s="53">
        <f>IF($G299="Labor Hours",CJ299*$K299*(1+$M299)*$ES299,CJ299)</f>
        <v>0</v>
      </c>
      <c r="CY299" s="53">
        <f>IF($G299="Labor Hours",CK299*$K299*(1+$M299)*$ES299,CK299)</f>
        <v>0</v>
      </c>
      <c r="CZ299" s="53">
        <f>IF($G299="Labor Hours",CL299*$K299*(1+$M299)*$ES299,CL299)</f>
        <v>0</v>
      </c>
      <c r="DA299" s="53">
        <f>IF($G299="Labor Hours",CM299*$K299*(1+$M299)*$ES299,CM299)</f>
        <v>0</v>
      </c>
      <c r="DB299" s="53">
        <f>IF($G299="Labor Hours",CN299*$K299*(1+$M299)*$ES299,CN299)</f>
        <v>0</v>
      </c>
      <c r="DC299" s="53">
        <f>IF($G299="Labor Hours",CO299*$K299*(1+$M299)*$ES299,CO299)</f>
        <v>0</v>
      </c>
      <c r="DD299" s="53">
        <f>IF($G299="Labor Hours",CP299*$K299*(1+$M299)*$ES299,CP299)</f>
        <v>0</v>
      </c>
      <c r="DE299" s="10">
        <f t="shared" si="407"/>
        <v>0</v>
      </c>
      <c r="DF299" s="54">
        <f t="shared" si="408"/>
        <v>0</v>
      </c>
      <c r="DG299" s="10">
        <f t="shared" si="409"/>
        <v>0</v>
      </c>
      <c r="DH299" s="53" cm="1">
        <f t="array" aca="1" ref="DH299" ca="1">DE299*CELL("contents",$Q299)</f>
        <v>0</v>
      </c>
      <c r="DI299" s="53" cm="1">
        <f t="array" aca="1" ref="DI299" ca="1">DF299*CELL("contents",$Q299)</f>
        <v>0</v>
      </c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>
        <f t="shared" si="410"/>
        <v>0</v>
      </c>
      <c r="DW299" s="51">
        <f t="shared" si="411"/>
        <v>0</v>
      </c>
      <c r="DX299" s="53">
        <f>IF($G299="Labor Hours",DJ299*$K299*(1+$M299)*$ET299,DJ299)</f>
        <v>0</v>
      </c>
      <c r="DY299" s="53">
        <f>IF($G299="Labor Hours",DK299*$K299*(1+$M299)*$ET299,DK299)</f>
        <v>0</v>
      </c>
      <c r="DZ299" s="53">
        <f>IF($G299="Labor Hours",DL299*$K299*(1+$M299)*$ET299,DL299)</f>
        <v>0</v>
      </c>
      <c r="EA299" s="53">
        <f>IF($G299="Labor Hours",DM299*$K299*(1+$M299)*$ET299,DM299)</f>
        <v>0</v>
      </c>
      <c r="EB299" s="53">
        <f>IF($G299="Labor Hours",DN299*$K299*(1+$M299)*$ET299,DN299)</f>
        <v>0</v>
      </c>
      <c r="EC299" s="53">
        <f>IF($G299="Labor Hours",DO299*$K299*(1+$M299)*$ET299,DO299)</f>
        <v>0</v>
      </c>
      <c r="ED299" s="53">
        <f>IF($G299="Labor Hours",DP299*$K299*(1+$M299)*$ET299,DP299)</f>
        <v>0</v>
      </c>
      <c r="EE299" s="53">
        <f>IF($G299="Labor Hours",DQ299*$K299*(1+$M299)*$ET299,DQ299)</f>
        <v>0</v>
      </c>
      <c r="EF299" s="53">
        <f>IF($G299="Labor Hours",DR299*$K299*(1+$M299)*$ET299,DR299)</f>
        <v>0</v>
      </c>
      <c r="EG299" s="53">
        <f>IF($G299="Labor Hours",DS299*$K299*(1+$M299)*$ET299,DS299)</f>
        <v>0</v>
      </c>
      <c r="EH299" s="53">
        <f>IF($G299="Labor Hours",DT299*$K299*(1+$M299)*$ET299,DT299)</f>
        <v>0</v>
      </c>
      <c r="EI299" s="53">
        <f>IF($G299="Labor Hours",DU299*$K299*(1+$M299)*$ET299,DU299)</f>
        <v>0</v>
      </c>
      <c r="EJ299" s="10">
        <f t="shared" si="412"/>
        <v>0</v>
      </c>
      <c r="EK299" s="54">
        <f t="shared" si="413"/>
        <v>0</v>
      </c>
      <c r="EL299" s="10">
        <f t="shared" si="414"/>
        <v>0</v>
      </c>
      <c r="EM299" s="53" cm="1">
        <f t="array" aca="1" ref="EM299" ca="1">EJ299*CELL("contents",$Q299)</f>
        <v>0</v>
      </c>
      <c r="EN299" s="53" cm="1">
        <f t="array" aca="1" ref="EN299" ca="1">EK299*CELL("contents",$Q299)</f>
        <v>0</v>
      </c>
      <c r="EO299" s="11">
        <f t="shared" si="415"/>
        <v>14096.7</v>
      </c>
      <c r="EP299" s="2">
        <v>1</v>
      </c>
      <c r="EQ299" s="2">
        <f t="shared" ref="EQ299:ET299" si="444">EP299*1.0215</f>
        <v>1.0215000000000001</v>
      </c>
      <c r="ER299" s="2">
        <f t="shared" si="444"/>
        <v>1.0434622500000001</v>
      </c>
      <c r="ES299" s="2">
        <f t="shared" si="444"/>
        <v>1.0658966883750003</v>
      </c>
      <c r="ET299" s="2">
        <f t="shared" si="444"/>
        <v>1.0888134671750629</v>
      </c>
      <c r="EU299" s="53">
        <f>IF($G299="Labor Hours",$K299*$AG299*EQ299,0)</f>
        <v>14096.7</v>
      </c>
      <c r="EV299" s="53">
        <f t="shared" si="417"/>
        <v>0</v>
      </c>
      <c r="EW299" s="69">
        <f>IF($G299="Labor Hours",$K299*$CQ299*ES299,0)</f>
        <v>0</v>
      </c>
      <c r="EX299" s="69">
        <f>IF($G299="Labor Hours",$K299*$DV299*ET299,0)</f>
        <v>0</v>
      </c>
      <c r="EY299" s="9">
        <f t="shared" si="419"/>
        <v>0</v>
      </c>
      <c r="EZ299" s="9">
        <f t="shared" si="394"/>
        <v>0</v>
      </c>
      <c r="FA299" s="9">
        <f t="shared" si="395"/>
        <v>0</v>
      </c>
      <c r="FB299" s="9">
        <f t="shared" si="396"/>
        <v>0</v>
      </c>
      <c r="FC299" t="s">
        <v>1541</v>
      </c>
    </row>
    <row r="300" spans="1:159" ht="25.5" x14ac:dyDescent="0.25">
      <c r="A300" s="2">
        <v>1.2</v>
      </c>
      <c r="B300" s="3" t="s">
        <v>752</v>
      </c>
      <c r="C300" s="4" t="s">
        <v>157</v>
      </c>
      <c r="D300" s="2" t="s">
        <v>753</v>
      </c>
      <c r="E300" s="21" t="s">
        <v>754</v>
      </c>
      <c r="F300" s="2"/>
      <c r="G300" s="4" t="s">
        <v>151</v>
      </c>
      <c r="H300" s="6" t="s">
        <v>163</v>
      </c>
      <c r="I300" s="4" t="s">
        <v>167</v>
      </c>
      <c r="J300" s="7" t="s">
        <v>154</v>
      </c>
      <c r="K300" s="75">
        <v>115</v>
      </c>
      <c r="L300" s="81">
        <v>115</v>
      </c>
      <c r="M300" s="56">
        <v>0</v>
      </c>
      <c r="N300" s="86">
        <v>0</v>
      </c>
      <c r="O300" s="6" t="s">
        <v>155</v>
      </c>
      <c r="P300" s="2" t="s">
        <v>352</v>
      </c>
      <c r="Q300" s="216">
        <f>VLOOKUP(P300,Contingencies!$A$2:$D$7,4,FALSE)</f>
        <v>0.2</v>
      </c>
      <c r="R300" s="53">
        <f t="shared" si="377"/>
        <v>1879.5600000000004</v>
      </c>
      <c r="S300" s="67">
        <f t="shared" si="379"/>
        <v>0</v>
      </c>
      <c r="T300" s="4"/>
      <c r="U300" s="2"/>
      <c r="V300" s="2"/>
      <c r="W300" s="42"/>
      <c r="X300" s="38"/>
      <c r="Y300" s="38"/>
      <c r="Z300" s="37">
        <v>40</v>
      </c>
      <c r="AA300" s="37">
        <v>40</v>
      </c>
      <c r="AB300" s="38"/>
      <c r="AC300" s="38"/>
      <c r="AD300" s="2"/>
      <c r="AE300" s="2"/>
      <c r="AF300" s="2"/>
      <c r="AG300" s="2">
        <f>IF(G300="Labor Hours",SUM(U300:AF300),0)</f>
        <v>80</v>
      </c>
      <c r="AH300" s="51">
        <f t="shared" si="397"/>
        <v>0.53333333333333333</v>
      </c>
      <c r="AI300" s="53">
        <f>IF($G300="Labor Hours",U300*$K300*(1+$M300)*$EQ300,U300)</f>
        <v>0</v>
      </c>
      <c r="AJ300" s="53">
        <f>IF($G300="Labor Hours",V300*$K300*(1+$M300)*$EQ300,V300)</f>
        <v>0</v>
      </c>
      <c r="AK300" s="53">
        <f>IF($G300="Labor Hours",W300*$K300*(1+$M300)*$EQ300,W300)</f>
        <v>0</v>
      </c>
      <c r="AL300" s="53">
        <f>IF($G300="Labor Hours",X300*$K300*(1+$M300)*$EQ300,X300)</f>
        <v>0</v>
      </c>
      <c r="AM300" s="53">
        <f>IF($G300="Labor Hours",Y300*$K300*(1+$M300)*$EQ300,Y300)</f>
        <v>0</v>
      </c>
      <c r="AN300" s="53">
        <f>IF($G300="Labor Hours",Z300*$K300*(1+$M300)*$EQ300,Z300)</f>
        <v>4698.9000000000005</v>
      </c>
      <c r="AO300" s="53">
        <f>IF($G300="Labor Hours",AA300*$K300*(1+$M300)*$EQ300,AA300)</f>
        <v>4698.9000000000005</v>
      </c>
      <c r="AP300" s="53">
        <f>IF($G300="Labor Hours",AB300*$K300*(1+$M300)*$EQ300,AB300)</f>
        <v>0</v>
      </c>
      <c r="AQ300" s="53">
        <f>IF($G300="Labor Hours",AC300*$K300*(1+$M300)*$EQ300,AC300)</f>
        <v>0</v>
      </c>
      <c r="AR300" s="53">
        <f>IF($G300="Labor Hours",AD300*$K300*(1+$M300)*$EQ300,AD300)</f>
        <v>0</v>
      </c>
      <c r="AS300" s="53">
        <f>IF($G300="Labor Hours",AE300*$K300*(1+$M300)*$EQ300,AE300)</f>
        <v>0</v>
      </c>
      <c r="AT300" s="53">
        <f>IF($G300="Labor Hours",AF300*$K300*(1+$M300)*$EQ300,AF300)</f>
        <v>0</v>
      </c>
      <c r="AU300" s="10">
        <f t="shared" si="398"/>
        <v>9397.8000000000011</v>
      </c>
      <c r="AV300" s="54">
        <f>IF(G300="CapEx",0,AU300*N300)</f>
        <v>0</v>
      </c>
      <c r="AW300" s="10">
        <f t="shared" si="399"/>
        <v>9397.8000000000011</v>
      </c>
      <c r="AX300" s="53" cm="1">
        <f t="array" aca="1" ref="AX300" ca="1">AU300*CELL("contents",$Q300)</f>
        <v>1879.5600000000004</v>
      </c>
      <c r="AY300" s="53" cm="1">
        <f t="array" aca="1" ref="AY300" ca="1">AV300*CELL("contents",$Q300)</f>
        <v>0</v>
      </c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>
        <f t="shared" si="400"/>
        <v>0</v>
      </c>
      <c r="BM300" s="51">
        <f t="shared" si="401"/>
        <v>0</v>
      </c>
      <c r="BN300" s="53">
        <f>IF($G300="Labor Hours",AZ300*$K300*(1+$M300)*$ER300,AZ300)</f>
        <v>0</v>
      </c>
      <c r="BO300" s="53">
        <f>IF($G300="Labor Hours",BA300*$K300*(1+$M300)*$ER300,BA300)</f>
        <v>0</v>
      </c>
      <c r="BP300" s="53">
        <f>IF($G300="Labor Hours",BB300*$K300*(1+$M300)*$ER300,BB300)</f>
        <v>0</v>
      </c>
      <c r="BQ300" s="53">
        <f>IF($G300="Labor Hours",BC300*$K300*(1+$M300)*$ER300,BC300)</f>
        <v>0</v>
      </c>
      <c r="BR300" s="53">
        <f>IF($G300="Labor Hours",BD300*$K300*(1+$M300)*$ER300,BD300)</f>
        <v>0</v>
      </c>
      <c r="BS300" s="53">
        <f>IF($G300="Labor Hours",BE300*$K300*(1+$M300)*$ER300,BE300)</f>
        <v>0</v>
      </c>
      <c r="BT300" s="53">
        <f>IF($G300="Labor Hours",BF300*$K300*(1+$M300)*$ER300,BF300)</f>
        <v>0</v>
      </c>
      <c r="BU300" s="53">
        <f>IF($G300="Labor Hours",BG300*$K300*(1+$M300)*$ER300,BG300)</f>
        <v>0</v>
      </c>
      <c r="BV300" s="53">
        <f>IF($G300="Labor Hours",BH300*$K300*(1+$M300)*$ER300,BH300)</f>
        <v>0</v>
      </c>
      <c r="BW300" s="53">
        <f>IF($G300="Labor Hours",BI300*$K300*(1+$M300)*$ER300,BI300)</f>
        <v>0</v>
      </c>
      <c r="BX300" s="53">
        <f>IF($G300="Labor Hours",BJ300*$K300*(1+$M300)*$ER300,BJ300)</f>
        <v>0</v>
      </c>
      <c r="BY300" s="53">
        <f>IF($G300="Labor Hours",BK300*$K300*(1+$M300)*$ER300,BK300)</f>
        <v>0</v>
      </c>
      <c r="BZ300" s="10">
        <f t="shared" si="402"/>
        <v>0</v>
      </c>
      <c r="CA300" s="54">
        <f t="shared" si="403"/>
        <v>0</v>
      </c>
      <c r="CB300" s="10">
        <f t="shared" si="404"/>
        <v>0</v>
      </c>
      <c r="CC300" s="53" cm="1">
        <f t="array" aca="1" ref="CC300" ca="1">BZ300*CELL("contents",$Q300)</f>
        <v>0</v>
      </c>
      <c r="CD300" s="53" cm="1">
        <f t="array" aca="1" ref="CD300" ca="1">CA300*CELL("contents",$Q300)</f>
        <v>0</v>
      </c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>
        <f t="shared" si="405"/>
        <v>0</v>
      </c>
      <c r="CR300" s="51">
        <f t="shared" si="406"/>
        <v>0</v>
      </c>
      <c r="CS300" s="53">
        <f>IF($G300="Labor Hours",CE300*$K300*(1+$M300)*$ES300,CE300)</f>
        <v>0</v>
      </c>
      <c r="CT300" s="53">
        <f>IF($G300="Labor Hours",CF300*$K300*(1+$M300)*$ES300,CF300)</f>
        <v>0</v>
      </c>
      <c r="CU300" s="53">
        <f>IF($G300="Labor Hours",CG300*$K300*(1+$M300)*$ES300,CG300)</f>
        <v>0</v>
      </c>
      <c r="CV300" s="53">
        <f>IF($G300="Labor Hours",CH300*$K300*(1+$M300)*$ES300,CH300)</f>
        <v>0</v>
      </c>
      <c r="CW300" s="53">
        <f>IF($G300="Labor Hours",CI300*$K300*(1+$M300)*$ES300,CI300)</f>
        <v>0</v>
      </c>
      <c r="CX300" s="53">
        <f>IF($G300="Labor Hours",CJ300*$K300*(1+$M300)*$ES300,CJ300)</f>
        <v>0</v>
      </c>
      <c r="CY300" s="53">
        <f>IF($G300="Labor Hours",CK300*$K300*(1+$M300)*$ES300,CK300)</f>
        <v>0</v>
      </c>
      <c r="CZ300" s="53">
        <f>IF($G300="Labor Hours",CL300*$K300*(1+$M300)*$ES300,CL300)</f>
        <v>0</v>
      </c>
      <c r="DA300" s="53">
        <f>IF($G300="Labor Hours",CM300*$K300*(1+$M300)*$ES300,CM300)</f>
        <v>0</v>
      </c>
      <c r="DB300" s="53">
        <f>IF($G300="Labor Hours",CN300*$K300*(1+$M300)*$ES300,CN300)</f>
        <v>0</v>
      </c>
      <c r="DC300" s="53">
        <f>IF($G300="Labor Hours",CO300*$K300*(1+$M300)*$ES300,CO300)</f>
        <v>0</v>
      </c>
      <c r="DD300" s="53">
        <f>IF($G300="Labor Hours",CP300*$K300*(1+$M300)*$ES300,CP300)</f>
        <v>0</v>
      </c>
      <c r="DE300" s="10">
        <f t="shared" si="407"/>
        <v>0</v>
      </c>
      <c r="DF300" s="54">
        <f t="shared" si="408"/>
        <v>0</v>
      </c>
      <c r="DG300" s="10">
        <f t="shared" si="409"/>
        <v>0</v>
      </c>
      <c r="DH300" s="53" cm="1">
        <f t="array" aca="1" ref="DH300" ca="1">DE300*CELL("contents",$Q300)</f>
        <v>0</v>
      </c>
      <c r="DI300" s="53" cm="1">
        <f t="array" aca="1" ref="DI300" ca="1">DF300*CELL("contents",$Q300)</f>
        <v>0</v>
      </c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>
        <f t="shared" si="410"/>
        <v>0</v>
      </c>
      <c r="DW300" s="51">
        <f t="shared" si="411"/>
        <v>0</v>
      </c>
      <c r="DX300" s="53">
        <f>IF($G300="Labor Hours",DJ300*$K300*(1+$M300)*$ET300,DJ300)</f>
        <v>0</v>
      </c>
      <c r="DY300" s="53">
        <f>IF($G300="Labor Hours",DK300*$K300*(1+$M300)*$ET300,DK300)</f>
        <v>0</v>
      </c>
      <c r="DZ300" s="53">
        <f>IF($G300="Labor Hours",DL300*$K300*(1+$M300)*$ET300,DL300)</f>
        <v>0</v>
      </c>
      <c r="EA300" s="53">
        <f>IF($G300="Labor Hours",DM300*$K300*(1+$M300)*$ET300,DM300)</f>
        <v>0</v>
      </c>
      <c r="EB300" s="53">
        <f>IF($G300="Labor Hours",DN300*$K300*(1+$M300)*$ET300,DN300)</f>
        <v>0</v>
      </c>
      <c r="EC300" s="53">
        <f>IF($G300="Labor Hours",DO300*$K300*(1+$M300)*$ET300,DO300)</f>
        <v>0</v>
      </c>
      <c r="ED300" s="53">
        <f>IF($G300="Labor Hours",DP300*$K300*(1+$M300)*$ET300,DP300)</f>
        <v>0</v>
      </c>
      <c r="EE300" s="53">
        <f>IF($G300="Labor Hours",DQ300*$K300*(1+$M300)*$ET300,DQ300)</f>
        <v>0</v>
      </c>
      <c r="EF300" s="53">
        <f>IF($G300="Labor Hours",DR300*$K300*(1+$M300)*$ET300,DR300)</f>
        <v>0</v>
      </c>
      <c r="EG300" s="53">
        <f>IF($G300="Labor Hours",DS300*$K300*(1+$M300)*$ET300,DS300)</f>
        <v>0</v>
      </c>
      <c r="EH300" s="53">
        <f>IF($G300="Labor Hours",DT300*$K300*(1+$M300)*$ET300,DT300)</f>
        <v>0</v>
      </c>
      <c r="EI300" s="53">
        <f>IF($G300="Labor Hours",DU300*$K300*(1+$M300)*$ET300,DU300)</f>
        <v>0</v>
      </c>
      <c r="EJ300" s="10">
        <f t="shared" si="412"/>
        <v>0</v>
      </c>
      <c r="EK300" s="54">
        <f t="shared" si="413"/>
        <v>0</v>
      </c>
      <c r="EL300" s="10">
        <f t="shared" si="414"/>
        <v>0</v>
      </c>
      <c r="EM300" s="53" cm="1">
        <f t="array" aca="1" ref="EM300" ca="1">EJ300*CELL("contents",$Q300)</f>
        <v>0</v>
      </c>
      <c r="EN300" s="53" cm="1">
        <f t="array" aca="1" ref="EN300" ca="1">EK300*CELL("contents",$Q300)</f>
        <v>0</v>
      </c>
      <c r="EO300" s="11">
        <f t="shared" si="415"/>
        <v>9397.8000000000011</v>
      </c>
      <c r="EP300" s="2">
        <v>1</v>
      </c>
      <c r="EQ300" s="2">
        <f t="shared" ref="EQ300:ET300" si="445">EP300*1.0215</f>
        <v>1.0215000000000001</v>
      </c>
      <c r="ER300" s="2">
        <f t="shared" si="445"/>
        <v>1.0434622500000001</v>
      </c>
      <c r="ES300" s="2">
        <f t="shared" si="445"/>
        <v>1.0658966883750003</v>
      </c>
      <c r="ET300" s="2">
        <f t="shared" si="445"/>
        <v>1.0888134671750629</v>
      </c>
      <c r="EU300" s="53">
        <f>IF($G300="Labor Hours",$K300*$AG300*EQ300,0)</f>
        <v>9397.8000000000011</v>
      </c>
      <c r="EV300" s="53">
        <f t="shared" si="417"/>
        <v>0</v>
      </c>
      <c r="EW300" s="69">
        <f>IF($G300="Labor Hours",$K300*$CQ300*ES300,0)</f>
        <v>0</v>
      </c>
      <c r="EX300" s="69">
        <f>IF($G300="Labor Hours",$K300*$DV300*ET300,0)</f>
        <v>0</v>
      </c>
      <c r="EY300" s="9">
        <f t="shared" si="419"/>
        <v>0</v>
      </c>
      <c r="EZ300" s="9">
        <f t="shared" si="394"/>
        <v>0</v>
      </c>
      <c r="FA300" s="9">
        <f t="shared" si="395"/>
        <v>0</v>
      </c>
      <c r="FB300" s="9">
        <f t="shared" si="396"/>
        <v>0</v>
      </c>
      <c r="FC300" t="s">
        <v>1541</v>
      </c>
    </row>
    <row r="301" spans="1:159" ht="25.5" x14ac:dyDescent="0.25">
      <c r="A301" s="2">
        <v>1.2</v>
      </c>
      <c r="B301" s="3" t="s">
        <v>755</v>
      </c>
      <c r="C301" s="4" t="s">
        <v>157</v>
      </c>
      <c r="D301" s="2" t="s">
        <v>756</v>
      </c>
      <c r="E301" s="21" t="s">
        <v>757</v>
      </c>
      <c r="F301" s="2"/>
      <c r="G301" s="4" t="s">
        <v>151</v>
      </c>
      <c r="H301" s="6" t="s">
        <v>163</v>
      </c>
      <c r="I301" s="4" t="s">
        <v>167</v>
      </c>
      <c r="J301" s="7" t="s">
        <v>154</v>
      </c>
      <c r="K301" s="75">
        <v>115</v>
      </c>
      <c r="L301" s="81">
        <v>115</v>
      </c>
      <c r="M301" s="56">
        <v>0</v>
      </c>
      <c r="N301" s="86">
        <v>0</v>
      </c>
      <c r="O301" s="6" t="s">
        <v>155</v>
      </c>
      <c r="P301" s="2" t="s">
        <v>352</v>
      </c>
      <c r="Q301" s="216">
        <f>VLOOKUP(P301,Contingencies!$A$2:$D$7,4,FALSE)</f>
        <v>0.2</v>
      </c>
      <c r="R301" s="53">
        <f t="shared" si="377"/>
        <v>2819.34</v>
      </c>
      <c r="S301" s="67">
        <f t="shared" si="379"/>
        <v>0</v>
      </c>
      <c r="T301" s="4"/>
      <c r="U301" s="2"/>
      <c r="V301" s="2"/>
      <c r="W301" s="42"/>
      <c r="X301" s="38"/>
      <c r="Y301" s="38"/>
      <c r="Z301" s="38"/>
      <c r="AA301" s="37">
        <v>30</v>
      </c>
      <c r="AB301" s="37">
        <v>30</v>
      </c>
      <c r="AC301" s="37">
        <v>30</v>
      </c>
      <c r="AD301" s="4">
        <v>30</v>
      </c>
      <c r="AE301" s="2"/>
      <c r="AF301" s="2"/>
      <c r="AG301" s="2">
        <f>IF(G301="Labor Hours",SUM(U301:AF301),0)</f>
        <v>120</v>
      </c>
      <c r="AH301" s="51">
        <f t="shared" si="397"/>
        <v>0.8</v>
      </c>
      <c r="AI301" s="53">
        <f>IF($G301="Labor Hours",U301*$K301*(1+$M301)*$EQ301,U301)</f>
        <v>0</v>
      </c>
      <c r="AJ301" s="53">
        <f>IF($G301="Labor Hours",V301*$K301*(1+$M301)*$EQ301,V301)</f>
        <v>0</v>
      </c>
      <c r="AK301" s="53">
        <f>IF($G301="Labor Hours",W301*$K301*(1+$M301)*$EQ301,W301)</f>
        <v>0</v>
      </c>
      <c r="AL301" s="53">
        <f>IF($G301="Labor Hours",X301*$K301*(1+$M301)*$EQ301,X301)</f>
        <v>0</v>
      </c>
      <c r="AM301" s="53">
        <f>IF($G301="Labor Hours",Y301*$K301*(1+$M301)*$EQ301,Y301)</f>
        <v>0</v>
      </c>
      <c r="AN301" s="53">
        <f>IF($G301="Labor Hours",Z301*$K301*(1+$M301)*$EQ301,Z301)</f>
        <v>0</v>
      </c>
      <c r="AO301" s="53">
        <f>IF($G301="Labor Hours",AA301*$K301*(1+$M301)*$EQ301,AA301)</f>
        <v>3524.1750000000002</v>
      </c>
      <c r="AP301" s="53">
        <f>IF($G301="Labor Hours",AB301*$K301*(1+$M301)*$EQ301,AB301)</f>
        <v>3524.1750000000002</v>
      </c>
      <c r="AQ301" s="53">
        <f>IF($G301="Labor Hours",AC301*$K301*(1+$M301)*$EQ301,AC301)</f>
        <v>3524.1750000000002</v>
      </c>
      <c r="AR301" s="53">
        <f>IF($G301="Labor Hours",AD301*$K301*(1+$M301)*$EQ301,AD301)</f>
        <v>3524.1750000000002</v>
      </c>
      <c r="AS301" s="53">
        <f>IF($G301="Labor Hours",AE301*$K301*(1+$M301)*$EQ301,AE301)</f>
        <v>0</v>
      </c>
      <c r="AT301" s="53">
        <f>IF($G301="Labor Hours",AF301*$K301*(1+$M301)*$EQ301,AF301)</f>
        <v>0</v>
      </c>
      <c r="AU301" s="10">
        <f t="shared" si="398"/>
        <v>14096.7</v>
      </c>
      <c r="AV301" s="54">
        <f>IF(G301="CapEx",0,AU301*N301)</f>
        <v>0</v>
      </c>
      <c r="AW301" s="10">
        <f t="shared" si="399"/>
        <v>14096.7</v>
      </c>
      <c r="AX301" s="53" cm="1">
        <f t="array" aca="1" ref="AX301" ca="1">AU301*CELL("contents",$Q301)</f>
        <v>2819.34</v>
      </c>
      <c r="AY301" s="53" cm="1">
        <f t="array" aca="1" ref="AY301" ca="1">AV301*CELL("contents",$Q301)</f>
        <v>0</v>
      </c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>
        <f t="shared" si="400"/>
        <v>0</v>
      </c>
      <c r="BM301" s="51">
        <f t="shared" si="401"/>
        <v>0</v>
      </c>
      <c r="BN301" s="53">
        <f>IF($G301="Labor Hours",AZ301*$K301*(1+$M301)*$ER301,AZ301)</f>
        <v>0</v>
      </c>
      <c r="BO301" s="53">
        <f>IF($G301="Labor Hours",BA301*$K301*(1+$M301)*$ER301,BA301)</f>
        <v>0</v>
      </c>
      <c r="BP301" s="53">
        <f>IF($G301="Labor Hours",BB301*$K301*(1+$M301)*$ER301,BB301)</f>
        <v>0</v>
      </c>
      <c r="BQ301" s="53">
        <f>IF($G301="Labor Hours",BC301*$K301*(1+$M301)*$ER301,BC301)</f>
        <v>0</v>
      </c>
      <c r="BR301" s="53">
        <f>IF($G301="Labor Hours",BD301*$K301*(1+$M301)*$ER301,BD301)</f>
        <v>0</v>
      </c>
      <c r="BS301" s="53">
        <f>IF($G301="Labor Hours",BE301*$K301*(1+$M301)*$ER301,BE301)</f>
        <v>0</v>
      </c>
      <c r="BT301" s="53">
        <f>IF($G301="Labor Hours",BF301*$K301*(1+$M301)*$ER301,BF301)</f>
        <v>0</v>
      </c>
      <c r="BU301" s="53">
        <f>IF($G301="Labor Hours",BG301*$K301*(1+$M301)*$ER301,BG301)</f>
        <v>0</v>
      </c>
      <c r="BV301" s="53">
        <f>IF($G301="Labor Hours",BH301*$K301*(1+$M301)*$ER301,BH301)</f>
        <v>0</v>
      </c>
      <c r="BW301" s="53">
        <f>IF($G301="Labor Hours",BI301*$K301*(1+$M301)*$ER301,BI301)</f>
        <v>0</v>
      </c>
      <c r="BX301" s="53">
        <f>IF($G301="Labor Hours",BJ301*$K301*(1+$M301)*$ER301,BJ301)</f>
        <v>0</v>
      </c>
      <c r="BY301" s="53">
        <f>IF($G301="Labor Hours",BK301*$K301*(1+$M301)*$ER301,BK301)</f>
        <v>0</v>
      </c>
      <c r="BZ301" s="10">
        <f t="shared" si="402"/>
        <v>0</v>
      </c>
      <c r="CA301" s="54">
        <f t="shared" si="403"/>
        <v>0</v>
      </c>
      <c r="CB301" s="10">
        <f t="shared" si="404"/>
        <v>0</v>
      </c>
      <c r="CC301" s="53" cm="1">
        <f t="array" aca="1" ref="CC301" ca="1">BZ301*CELL("contents",$Q301)</f>
        <v>0</v>
      </c>
      <c r="CD301" s="53" cm="1">
        <f t="array" aca="1" ref="CD301" ca="1">CA301*CELL("contents",$Q301)</f>
        <v>0</v>
      </c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>
        <f t="shared" si="405"/>
        <v>0</v>
      </c>
      <c r="CR301" s="51">
        <f t="shared" si="406"/>
        <v>0</v>
      </c>
      <c r="CS301" s="53">
        <f>IF($G301="Labor Hours",CE301*$K301*(1+$M301)*$ES301,CE301)</f>
        <v>0</v>
      </c>
      <c r="CT301" s="53">
        <f>IF($G301="Labor Hours",CF301*$K301*(1+$M301)*$ES301,CF301)</f>
        <v>0</v>
      </c>
      <c r="CU301" s="53">
        <f>IF($G301="Labor Hours",CG301*$K301*(1+$M301)*$ES301,CG301)</f>
        <v>0</v>
      </c>
      <c r="CV301" s="53">
        <f>IF($G301="Labor Hours",CH301*$K301*(1+$M301)*$ES301,CH301)</f>
        <v>0</v>
      </c>
      <c r="CW301" s="53">
        <f>IF($G301="Labor Hours",CI301*$K301*(1+$M301)*$ES301,CI301)</f>
        <v>0</v>
      </c>
      <c r="CX301" s="53">
        <f>IF($G301="Labor Hours",CJ301*$K301*(1+$M301)*$ES301,CJ301)</f>
        <v>0</v>
      </c>
      <c r="CY301" s="53">
        <f>IF($G301="Labor Hours",CK301*$K301*(1+$M301)*$ES301,CK301)</f>
        <v>0</v>
      </c>
      <c r="CZ301" s="53">
        <f>IF($G301="Labor Hours",CL301*$K301*(1+$M301)*$ES301,CL301)</f>
        <v>0</v>
      </c>
      <c r="DA301" s="53">
        <f>IF($G301="Labor Hours",CM301*$K301*(1+$M301)*$ES301,CM301)</f>
        <v>0</v>
      </c>
      <c r="DB301" s="53">
        <f>IF($G301="Labor Hours",CN301*$K301*(1+$M301)*$ES301,CN301)</f>
        <v>0</v>
      </c>
      <c r="DC301" s="53">
        <f>IF($G301="Labor Hours",CO301*$K301*(1+$M301)*$ES301,CO301)</f>
        <v>0</v>
      </c>
      <c r="DD301" s="53">
        <f>IF($G301="Labor Hours",CP301*$K301*(1+$M301)*$ES301,CP301)</f>
        <v>0</v>
      </c>
      <c r="DE301" s="10">
        <f t="shared" si="407"/>
        <v>0</v>
      </c>
      <c r="DF301" s="54">
        <f t="shared" si="408"/>
        <v>0</v>
      </c>
      <c r="DG301" s="10">
        <f t="shared" si="409"/>
        <v>0</v>
      </c>
      <c r="DH301" s="53" cm="1">
        <f t="array" aca="1" ref="DH301" ca="1">DE301*CELL("contents",$Q301)</f>
        <v>0</v>
      </c>
      <c r="DI301" s="53" cm="1">
        <f t="array" aca="1" ref="DI301" ca="1">DF301*CELL("contents",$Q301)</f>
        <v>0</v>
      </c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>
        <f t="shared" si="410"/>
        <v>0</v>
      </c>
      <c r="DW301" s="51">
        <f t="shared" si="411"/>
        <v>0</v>
      </c>
      <c r="DX301" s="53">
        <f>IF($G301="Labor Hours",DJ301*$K301*(1+$M301)*$ET301,DJ301)</f>
        <v>0</v>
      </c>
      <c r="DY301" s="53">
        <f>IF($G301="Labor Hours",DK301*$K301*(1+$M301)*$ET301,DK301)</f>
        <v>0</v>
      </c>
      <c r="DZ301" s="53">
        <f>IF($G301="Labor Hours",DL301*$K301*(1+$M301)*$ET301,DL301)</f>
        <v>0</v>
      </c>
      <c r="EA301" s="53">
        <f>IF($G301="Labor Hours",DM301*$K301*(1+$M301)*$ET301,DM301)</f>
        <v>0</v>
      </c>
      <c r="EB301" s="53">
        <f>IF($G301="Labor Hours",DN301*$K301*(1+$M301)*$ET301,DN301)</f>
        <v>0</v>
      </c>
      <c r="EC301" s="53">
        <f>IF($G301="Labor Hours",DO301*$K301*(1+$M301)*$ET301,DO301)</f>
        <v>0</v>
      </c>
      <c r="ED301" s="53">
        <f>IF($G301="Labor Hours",DP301*$K301*(1+$M301)*$ET301,DP301)</f>
        <v>0</v>
      </c>
      <c r="EE301" s="53">
        <f>IF($G301="Labor Hours",DQ301*$K301*(1+$M301)*$ET301,DQ301)</f>
        <v>0</v>
      </c>
      <c r="EF301" s="53">
        <f>IF($G301="Labor Hours",DR301*$K301*(1+$M301)*$ET301,DR301)</f>
        <v>0</v>
      </c>
      <c r="EG301" s="53">
        <f>IF($G301="Labor Hours",DS301*$K301*(1+$M301)*$ET301,DS301)</f>
        <v>0</v>
      </c>
      <c r="EH301" s="53">
        <f>IF($G301="Labor Hours",DT301*$K301*(1+$M301)*$ET301,DT301)</f>
        <v>0</v>
      </c>
      <c r="EI301" s="53">
        <f>IF($G301="Labor Hours",DU301*$K301*(1+$M301)*$ET301,DU301)</f>
        <v>0</v>
      </c>
      <c r="EJ301" s="10">
        <f t="shared" si="412"/>
        <v>0</v>
      </c>
      <c r="EK301" s="54">
        <f t="shared" si="413"/>
        <v>0</v>
      </c>
      <c r="EL301" s="10">
        <f t="shared" si="414"/>
        <v>0</v>
      </c>
      <c r="EM301" s="53" cm="1">
        <f t="array" aca="1" ref="EM301" ca="1">EJ301*CELL("contents",$Q301)</f>
        <v>0</v>
      </c>
      <c r="EN301" s="53" cm="1">
        <f t="array" aca="1" ref="EN301" ca="1">EK301*CELL("contents",$Q301)</f>
        <v>0</v>
      </c>
      <c r="EO301" s="11">
        <f t="shared" si="415"/>
        <v>14096.7</v>
      </c>
      <c r="EP301" s="2">
        <v>1</v>
      </c>
      <c r="EQ301" s="2">
        <f t="shared" ref="EQ301:ET301" si="446">EP301*1.0215</f>
        <v>1.0215000000000001</v>
      </c>
      <c r="ER301" s="2">
        <f t="shared" si="446"/>
        <v>1.0434622500000001</v>
      </c>
      <c r="ES301" s="2">
        <f t="shared" si="446"/>
        <v>1.0658966883750003</v>
      </c>
      <c r="ET301" s="2">
        <f t="shared" si="446"/>
        <v>1.0888134671750629</v>
      </c>
      <c r="EU301" s="53">
        <f>IF($G301="Labor Hours",$K301*$AG301*EQ301,0)</f>
        <v>14096.7</v>
      </c>
      <c r="EV301" s="53">
        <f t="shared" si="417"/>
        <v>0</v>
      </c>
      <c r="EW301" s="69">
        <f>IF($G301="Labor Hours",$K301*$CQ301*ES301,0)</f>
        <v>0</v>
      </c>
      <c r="EX301" s="69">
        <f>IF($G301="Labor Hours",$K301*$DV301*ET301,0)</f>
        <v>0</v>
      </c>
      <c r="EY301" s="9">
        <f t="shared" si="419"/>
        <v>0</v>
      </c>
      <c r="EZ301" s="9">
        <f t="shared" si="394"/>
        <v>0</v>
      </c>
      <c r="FA301" s="9">
        <f t="shared" si="395"/>
        <v>0</v>
      </c>
      <c r="FB301" s="9">
        <f t="shared" si="396"/>
        <v>0</v>
      </c>
      <c r="FC301" t="s">
        <v>1541</v>
      </c>
    </row>
    <row r="302" spans="1:159" x14ac:dyDescent="0.25">
      <c r="A302" s="2">
        <v>1.2</v>
      </c>
      <c r="B302" s="3" t="s">
        <v>758</v>
      </c>
      <c r="C302" s="4" t="s">
        <v>157</v>
      </c>
      <c r="D302" s="2" t="s">
        <v>759</v>
      </c>
      <c r="E302" s="21" t="s">
        <v>760</v>
      </c>
      <c r="F302" s="2"/>
      <c r="G302" s="4" t="s">
        <v>151</v>
      </c>
      <c r="H302" s="6" t="s">
        <v>163</v>
      </c>
      <c r="I302" s="4" t="s">
        <v>167</v>
      </c>
      <c r="J302" s="7" t="s">
        <v>154</v>
      </c>
      <c r="K302" s="75">
        <v>115</v>
      </c>
      <c r="L302" s="81">
        <v>115</v>
      </c>
      <c r="M302" s="56">
        <v>0</v>
      </c>
      <c r="N302" s="86">
        <v>0</v>
      </c>
      <c r="O302" s="6" t="s">
        <v>155</v>
      </c>
      <c r="P302" s="2" t="s">
        <v>352</v>
      </c>
      <c r="Q302" s="216">
        <f>VLOOKUP(P302,Contingencies!$A$2:$D$7,4,FALSE)</f>
        <v>0.2</v>
      </c>
      <c r="R302" s="53">
        <f t="shared" si="377"/>
        <v>563.86800000000005</v>
      </c>
      <c r="S302" s="67">
        <f t="shared" si="379"/>
        <v>0</v>
      </c>
      <c r="T302" s="4"/>
      <c r="U302" s="2"/>
      <c r="V302" s="2"/>
      <c r="W302" s="42"/>
      <c r="X302" s="2"/>
      <c r="Y302" s="38"/>
      <c r="Z302" s="38"/>
      <c r="AA302" s="38"/>
      <c r="AB302" s="38"/>
      <c r="AC302" s="38"/>
      <c r="AD302" s="37">
        <v>24</v>
      </c>
      <c r="AE302" s="4"/>
      <c r="AF302" s="2"/>
      <c r="AG302" s="2">
        <f>IF(G302="Labor Hours",SUM(U302:AF302),0)</f>
        <v>24</v>
      </c>
      <c r="AH302" s="51">
        <f t="shared" si="397"/>
        <v>0.16</v>
      </c>
      <c r="AI302" s="53">
        <f>IF($G302="Labor Hours",U302*$K302*(1+$M302)*$EQ302,U302)</f>
        <v>0</v>
      </c>
      <c r="AJ302" s="53">
        <f>IF($G302="Labor Hours",V302*$K302*(1+$M302)*$EQ302,V302)</f>
        <v>0</v>
      </c>
      <c r="AK302" s="53">
        <f>IF($G302="Labor Hours",W302*$K302*(1+$M302)*$EQ302,W302)</f>
        <v>0</v>
      </c>
      <c r="AL302" s="53">
        <f>IF($G302="Labor Hours",X302*$K302*(1+$M302)*$EQ302,X302)</f>
        <v>0</v>
      </c>
      <c r="AM302" s="53">
        <f>IF($G302="Labor Hours",Y302*$K302*(1+$M302)*$EQ302,Y302)</f>
        <v>0</v>
      </c>
      <c r="AN302" s="53">
        <f>IF($G302="Labor Hours",Z302*$K302*(1+$M302)*$EQ302,Z302)</f>
        <v>0</v>
      </c>
      <c r="AO302" s="53">
        <f>IF($G302="Labor Hours",AA302*$K302*(1+$M302)*$EQ302,AA302)</f>
        <v>0</v>
      </c>
      <c r="AP302" s="53">
        <f>IF($G302="Labor Hours",AB302*$K302*(1+$M302)*$EQ302,AB302)</f>
        <v>0</v>
      </c>
      <c r="AQ302" s="53">
        <f>IF($G302="Labor Hours",AC302*$K302*(1+$M302)*$EQ302,AC302)</f>
        <v>0</v>
      </c>
      <c r="AR302" s="53">
        <f>IF($G302="Labor Hours",AD302*$K302*(1+$M302)*$EQ302,AD302)</f>
        <v>2819.34</v>
      </c>
      <c r="AS302" s="53">
        <f>IF($G302="Labor Hours",AE302*$K302*(1+$M302)*$EQ302,AE302)</f>
        <v>0</v>
      </c>
      <c r="AT302" s="53">
        <f>IF($G302="Labor Hours",AF302*$K302*(1+$M302)*$EQ302,AF302)</f>
        <v>0</v>
      </c>
      <c r="AU302" s="10">
        <f t="shared" si="398"/>
        <v>2819.34</v>
      </c>
      <c r="AV302" s="54">
        <f>IF(G302="CapEx",0,AU302*N302)</f>
        <v>0</v>
      </c>
      <c r="AW302" s="10">
        <f t="shared" si="399"/>
        <v>2819.34</v>
      </c>
      <c r="AX302" s="53" cm="1">
        <f t="array" aca="1" ref="AX302" ca="1">AU302*CELL("contents",$Q302)</f>
        <v>563.86800000000005</v>
      </c>
      <c r="AY302" s="53" cm="1">
        <f t="array" aca="1" ref="AY302" ca="1">AV302*CELL("contents",$Q302)</f>
        <v>0</v>
      </c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>
        <f t="shared" si="400"/>
        <v>0</v>
      </c>
      <c r="BM302" s="51">
        <f t="shared" si="401"/>
        <v>0</v>
      </c>
      <c r="BN302" s="53">
        <f>IF($G302="Labor Hours",AZ302*$K302*(1+$M302)*$ER302,AZ302)</f>
        <v>0</v>
      </c>
      <c r="BO302" s="53">
        <f>IF($G302="Labor Hours",BA302*$K302*(1+$M302)*$ER302,BA302)</f>
        <v>0</v>
      </c>
      <c r="BP302" s="53">
        <f>IF($G302="Labor Hours",BB302*$K302*(1+$M302)*$ER302,BB302)</f>
        <v>0</v>
      </c>
      <c r="BQ302" s="53">
        <f>IF($G302="Labor Hours",BC302*$K302*(1+$M302)*$ER302,BC302)</f>
        <v>0</v>
      </c>
      <c r="BR302" s="53">
        <f>IF($G302="Labor Hours",BD302*$K302*(1+$M302)*$ER302,BD302)</f>
        <v>0</v>
      </c>
      <c r="BS302" s="53">
        <f>IF($G302="Labor Hours",BE302*$K302*(1+$M302)*$ER302,BE302)</f>
        <v>0</v>
      </c>
      <c r="BT302" s="53">
        <f>IF($G302="Labor Hours",BF302*$K302*(1+$M302)*$ER302,BF302)</f>
        <v>0</v>
      </c>
      <c r="BU302" s="53">
        <f>IF($G302="Labor Hours",BG302*$K302*(1+$M302)*$ER302,BG302)</f>
        <v>0</v>
      </c>
      <c r="BV302" s="53">
        <f>IF($G302="Labor Hours",BH302*$K302*(1+$M302)*$ER302,BH302)</f>
        <v>0</v>
      </c>
      <c r="BW302" s="53">
        <f>IF($G302="Labor Hours",BI302*$K302*(1+$M302)*$ER302,BI302)</f>
        <v>0</v>
      </c>
      <c r="BX302" s="53">
        <f>IF($G302="Labor Hours",BJ302*$K302*(1+$M302)*$ER302,BJ302)</f>
        <v>0</v>
      </c>
      <c r="BY302" s="53">
        <f>IF($G302="Labor Hours",BK302*$K302*(1+$M302)*$ER302,BK302)</f>
        <v>0</v>
      </c>
      <c r="BZ302" s="10">
        <f t="shared" si="402"/>
        <v>0</v>
      </c>
      <c r="CA302" s="54">
        <f t="shared" si="403"/>
        <v>0</v>
      </c>
      <c r="CB302" s="10">
        <f t="shared" si="404"/>
        <v>0</v>
      </c>
      <c r="CC302" s="53" cm="1">
        <f t="array" aca="1" ref="CC302" ca="1">BZ302*CELL("contents",$Q302)</f>
        <v>0</v>
      </c>
      <c r="CD302" s="53" cm="1">
        <f t="array" aca="1" ref="CD302" ca="1">CA302*CELL("contents",$Q302)</f>
        <v>0</v>
      </c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>
        <f t="shared" si="405"/>
        <v>0</v>
      </c>
      <c r="CR302" s="51">
        <f t="shared" si="406"/>
        <v>0</v>
      </c>
      <c r="CS302" s="53">
        <f>IF($G302="Labor Hours",CE302*$K302*(1+$M302)*$ES302,CE302)</f>
        <v>0</v>
      </c>
      <c r="CT302" s="53">
        <f>IF($G302="Labor Hours",CF302*$K302*(1+$M302)*$ES302,CF302)</f>
        <v>0</v>
      </c>
      <c r="CU302" s="53">
        <f>IF($G302="Labor Hours",CG302*$K302*(1+$M302)*$ES302,CG302)</f>
        <v>0</v>
      </c>
      <c r="CV302" s="53">
        <f>IF($G302="Labor Hours",CH302*$K302*(1+$M302)*$ES302,CH302)</f>
        <v>0</v>
      </c>
      <c r="CW302" s="53">
        <f>IF($G302="Labor Hours",CI302*$K302*(1+$M302)*$ES302,CI302)</f>
        <v>0</v>
      </c>
      <c r="CX302" s="53">
        <f>IF($G302="Labor Hours",CJ302*$K302*(1+$M302)*$ES302,CJ302)</f>
        <v>0</v>
      </c>
      <c r="CY302" s="53">
        <f>IF($G302="Labor Hours",CK302*$K302*(1+$M302)*$ES302,CK302)</f>
        <v>0</v>
      </c>
      <c r="CZ302" s="53">
        <f>IF($G302="Labor Hours",CL302*$K302*(1+$M302)*$ES302,CL302)</f>
        <v>0</v>
      </c>
      <c r="DA302" s="53">
        <f>IF($G302="Labor Hours",CM302*$K302*(1+$M302)*$ES302,CM302)</f>
        <v>0</v>
      </c>
      <c r="DB302" s="53">
        <f>IF($G302="Labor Hours",CN302*$K302*(1+$M302)*$ES302,CN302)</f>
        <v>0</v>
      </c>
      <c r="DC302" s="53">
        <f>IF($G302="Labor Hours",CO302*$K302*(1+$M302)*$ES302,CO302)</f>
        <v>0</v>
      </c>
      <c r="DD302" s="53">
        <f>IF($G302="Labor Hours",CP302*$K302*(1+$M302)*$ES302,CP302)</f>
        <v>0</v>
      </c>
      <c r="DE302" s="10">
        <f t="shared" si="407"/>
        <v>0</v>
      </c>
      <c r="DF302" s="54">
        <f t="shared" si="408"/>
        <v>0</v>
      </c>
      <c r="DG302" s="10">
        <f t="shared" si="409"/>
        <v>0</v>
      </c>
      <c r="DH302" s="53" cm="1">
        <f t="array" aca="1" ref="DH302" ca="1">DE302*CELL("contents",$Q302)</f>
        <v>0</v>
      </c>
      <c r="DI302" s="53" cm="1">
        <f t="array" aca="1" ref="DI302" ca="1">DF302*CELL("contents",$Q302)</f>
        <v>0</v>
      </c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>
        <f t="shared" si="410"/>
        <v>0</v>
      </c>
      <c r="DW302" s="51">
        <f t="shared" si="411"/>
        <v>0</v>
      </c>
      <c r="DX302" s="53">
        <f>IF($G302="Labor Hours",DJ302*$K302*(1+$M302)*$ET302,DJ302)</f>
        <v>0</v>
      </c>
      <c r="DY302" s="53">
        <f>IF($G302="Labor Hours",DK302*$K302*(1+$M302)*$ET302,DK302)</f>
        <v>0</v>
      </c>
      <c r="DZ302" s="53">
        <f>IF($G302="Labor Hours",DL302*$K302*(1+$M302)*$ET302,DL302)</f>
        <v>0</v>
      </c>
      <c r="EA302" s="53">
        <f>IF($G302="Labor Hours",DM302*$K302*(1+$M302)*$ET302,DM302)</f>
        <v>0</v>
      </c>
      <c r="EB302" s="53">
        <f>IF($G302="Labor Hours",DN302*$K302*(1+$M302)*$ET302,DN302)</f>
        <v>0</v>
      </c>
      <c r="EC302" s="53">
        <f>IF($G302="Labor Hours",DO302*$K302*(1+$M302)*$ET302,DO302)</f>
        <v>0</v>
      </c>
      <c r="ED302" s="53">
        <f>IF($G302="Labor Hours",DP302*$K302*(1+$M302)*$ET302,DP302)</f>
        <v>0</v>
      </c>
      <c r="EE302" s="53">
        <f>IF($G302="Labor Hours",DQ302*$K302*(1+$M302)*$ET302,DQ302)</f>
        <v>0</v>
      </c>
      <c r="EF302" s="53">
        <f>IF($G302="Labor Hours",DR302*$K302*(1+$M302)*$ET302,DR302)</f>
        <v>0</v>
      </c>
      <c r="EG302" s="53">
        <f>IF($G302="Labor Hours",DS302*$K302*(1+$M302)*$ET302,DS302)</f>
        <v>0</v>
      </c>
      <c r="EH302" s="53">
        <f>IF($G302="Labor Hours",DT302*$K302*(1+$M302)*$ET302,DT302)</f>
        <v>0</v>
      </c>
      <c r="EI302" s="53">
        <f>IF($G302="Labor Hours",DU302*$K302*(1+$M302)*$ET302,DU302)</f>
        <v>0</v>
      </c>
      <c r="EJ302" s="10">
        <f t="shared" si="412"/>
        <v>0</v>
      </c>
      <c r="EK302" s="54">
        <f t="shared" si="413"/>
        <v>0</v>
      </c>
      <c r="EL302" s="10">
        <f t="shared" si="414"/>
        <v>0</v>
      </c>
      <c r="EM302" s="53" cm="1">
        <f t="array" aca="1" ref="EM302" ca="1">EJ302*CELL("contents",$Q302)</f>
        <v>0</v>
      </c>
      <c r="EN302" s="53" cm="1">
        <f t="array" aca="1" ref="EN302" ca="1">EK302*CELL("contents",$Q302)</f>
        <v>0</v>
      </c>
      <c r="EO302" s="11">
        <f t="shared" si="415"/>
        <v>2819.34</v>
      </c>
      <c r="EP302" s="2">
        <v>1</v>
      </c>
      <c r="EQ302" s="2">
        <f t="shared" ref="EQ302:ET302" si="447">EP302*1.0215</f>
        <v>1.0215000000000001</v>
      </c>
      <c r="ER302" s="2">
        <f t="shared" si="447"/>
        <v>1.0434622500000001</v>
      </c>
      <c r="ES302" s="2">
        <f t="shared" si="447"/>
        <v>1.0658966883750003</v>
      </c>
      <c r="ET302" s="2">
        <f t="shared" si="447"/>
        <v>1.0888134671750629</v>
      </c>
      <c r="EU302" s="53">
        <f>IF($G302="Labor Hours",$K302*$AG302*EQ302,0)</f>
        <v>2819.34</v>
      </c>
      <c r="EV302" s="53">
        <f t="shared" si="417"/>
        <v>0</v>
      </c>
      <c r="EW302" s="69">
        <f>IF($G302="Labor Hours",$K302*$CQ302*ES302,0)</f>
        <v>0</v>
      </c>
      <c r="EX302" s="69">
        <f>IF($G302="Labor Hours",$K302*$DV302*ET302,0)</f>
        <v>0</v>
      </c>
      <c r="EY302" s="9">
        <f t="shared" si="419"/>
        <v>0</v>
      </c>
      <c r="EZ302" s="9">
        <f t="shared" si="394"/>
        <v>0</v>
      </c>
      <c r="FA302" s="9">
        <f t="shared" si="395"/>
        <v>0</v>
      </c>
      <c r="FB302" s="9">
        <f t="shared" si="396"/>
        <v>0</v>
      </c>
      <c r="FC302" t="s">
        <v>1541</v>
      </c>
    </row>
    <row r="303" spans="1:159" x14ac:dyDescent="0.25">
      <c r="A303" s="2">
        <v>1.2</v>
      </c>
      <c r="B303" s="3" t="s">
        <v>761</v>
      </c>
      <c r="C303" s="4" t="s">
        <v>157</v>
      </c>
      <c r="D303" s="2" t="s">
        <v>654</v>
      </c>
      <c r="E303" s="21" t="s">
        <v>655</v>
      </c>
      <c r="F303" s="2"/>
      <c r="G303" s="4" t="s">
        <v>151</v>
      </c>
      <c r="H303" s="6" t="s">
        <v>163</v>
      </c>
      <c r="I303" s="4" t="s">
        <v>167</v>
      </c>
      <c r="J303" s="7" t="s">
        <v>154</v>
      </c>
      <c r="K303" s="75">
        <v>115</v>
      </c>
      <c r="L303" s="81">
        <v>115</v>
      </c>
      <c r="M303" s="56">
        <v>0</v>
      </c>
      <c r="N303" s="86">
        <v>0</v>
      </c>
      <c r="O303" s="6" t="s">
        <v>155</v>
      </c>
      <c r="P303" s="2" t="s">
        <v>352</v>
      </c>
      <c r="Q303" s="216">
        <f>VLOOKUP(P303,Contingencies!$A$2:$D$7,4,FALSE)</f>
        <v>0.2</v>
      </c>
      <c r="R303" s="53">
        <f t="shared" si="377"/>
        <v>939.7800000000002</v>
      </c>
      <c r="S303" s="67">
        <f t="shared" si="379"/>
        <v>0</v>
      </c>
      <c r="T303" s="4"/>
      <c r="U303" s="2"/>
      <c r="V303" s="2"/>
      <c r="W303" s="42"/>
      <c r="X303" s="38"/>
      <c r="Y303" s="38"/>
      <c r="Z303" s="38"/>
      <c r="AA303" s="38"/>
      <c r="AB303" s="38"/>
      <c r="AC303" s="38"/>
      <c r="AD303" s="2"/>
      <c r="AE303" s="4">
        <v>20</v>
      </c>
      <c r="AF303" s="4">
        <v>20</v>
      </c>
      <c r="AG303" s="2">
        <f>IF(G303="Labor Hours",SUM(U303:AF303),0)</f>
        <v>40</v>
      </c>
      <c r="AH303" s="51">
        <f t="shared" si="397"/>
        <v>0.26666666666666666</v>
      </c>
      <c r="AI303" s="53">
        <f>IF($G303="Labor Hours",U303*$K303*(1+$M303)*$EQ303,U303)</f>
        <v>0</v>
      </c>
      <c r="AJ303" s="53">
        <f>IF($G303="Labor Hours",V303*$K303*(1+$M303)*$EQ303,V303)</f>
        <v>0</v>
      </c>
      <c r="AK303" s="53">
        <f>IF($G303="Labor Hours",W303*$K303*(1+$M303)*$EQ303,W303)</f>
        <v>0</v>
      </c>
      <c r="AL303" s="53">
        <f>IF($G303="Labor Hours",X303*$K303*(1+$M303)*$EQ303,X303)</f>
        <v>0</v>
      </c>
      <c r="AM303" s="53">
        <f>IF($G303="Labor Hours",Y303*$K303*(1+$M303)*$EQ303,Y303)</f>
        <v>0</v>
      </c>
      <c r="AN303" s="53">
        <f>IF($G303="Labor Hours",Z303*$K303*(1+$M303)*$EQ303,Z303)</f>
        <v>0</v>
      </c>
      <c r="AO303" s="53">
        <f>IF($G303="Labor Hours",AA303*$K303*(1+$M303)*$EQ303,AA303)</f>
        <v>0</v>
      </c>
      <c r="AP303" s="53">
        <f>IF($G303="Labor Hours",AB303*$K303*(1+$M303)*$EQ303,AB303)</f>
        <v>0</v>
      </c>
      <c r="AQ303" s="53">
        <f>IF($G303="Labor Hours",AC303*$K303*(1+$M303)*$EQ303,AC303)</f>
        <v>0</v>
      </c>
      <c r="AR303" s="53">
        <f>IF($G303="Labor Hours",AD303*$K303*(1+$M303)*$EQ303,AD303)</f>
        <v>0</v>
      </c>
      <c r="AS303" s="53">
        <f>IF($G303="Labor Hours",AE303*$K303*(1+$M303)*$EQ303,AE303)</f>
        <v>2349.4500000000003</v>
      </c>
      <c r="AT303" s="53">
        <f>IF($G303="Labor Hours",AF303*$K303*(1+$M303)*$EQ303,AF303)</f>
        <v>2349.4500000000003</v>
      </c>
      <c r="AU303" s="10">
        <f t="shared" si="398"/>
        <v>4698.9000000000005</v>
      </c>
      <c r="AV303" s="54">
        <f>IF(G303="CapEx",0,AU303*N303)</f>
        <v>0</v>
      </c>
      <c r="AW303" s="10">
        <f t="shared" si="399"/>
        <v>4698.9000000000005</v>
      </c>
      <c r="AX303" s="53" cm="1">
        <f t="array" aca="1" ref="AX303" ca="1">AU303*CELL("contents",$Q303)</f>
        <v>939.7800000000002</v>
      </c>
      <c r="AY303" s="53" cm="1">
        <f t="array" aca="1" ref="AY303" ca="1">AV303*CELL("contents",$Q303)</f>
        <v>0</v>
      </c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>
        <f t="shared" si="400"/>
        <v>0</v>
      </c>
      <c r="BM303" s="51">
        <f t="shared" si="401"/>
        <v>0</v>
      </c>
      <c r="BN303" s="53">
        <f>IF($G303="Labor Hours",AZ303*$K303*(1+$M303)*$ER303,AZ303)</f>
        <v>0</v>
      </c>
      <c r="BO303" s="53">
        <f>IF($G303="Labor Hours",BA303*$K303*(1+$M303)*$ER303,BA303)</f>
        <v>0</v>
      </c>
      <c r="BP303" s="53">
        <f>IF($G303="Labor Hours",BB303*$K303*(1+$M303)*$ER303,BB303)</f>
        <v>0</v>
      </c>
      <c r="BQ303" s="53">
        <f>IF($G303="Labor Hours",BC303*$K303*(1+$M303)*$ER303,BC303)</f>
        <v>0</v>
      </c>
      <c r="BR303" s="53">
        <f>IF($G303="Labor Hours",BD303*$K303*(1+$M303)*$ER303,BD303)</f>
        <v>0</v>
      </c>
      <c r="BS303" s="53">
        <f>IF($G303="Labor Hours",BE303*$K303*(1+$M303)*$ER303,BE303)</f>
        <v>0</v>
      </c>
      <c r="BT303" s="53">
        <f>IF($G303="Labor Hours",BF303*$K303*(1+$M303)*$ER303,BF303)</f>
        <v>0</v>
      </c>
      <c r="BU303" s="53">
        <f>IF($G303="Labor Hours",BG303*$K303*(1+$M303)*$ER303,BG303)</f>
        <v>0</v>
      </c>
      <c r="BV303" s="53">
        <f>IF($G303="Labor Hours",BH303*$K303*(1+$M303)*$ER303,BH303)</f>
        <v>0</v>
      </c>
      <c r="BW303" s="53">
        <f>IF($G303="Labor Hours",BI303*$K303*(1+$M303)*$ER303,BI303)</f>
        <v>0</v>
      </c>
      <c r="BX303" s="53">
        <f>IF($G303="Labor Hours",BJ303*$K303*(1+$M303)*$ER303,BJ303)</f>
        <v>0</v>
      </c>
      <c r="BY303" s="53">
        <f>IF($G303="Labor Hours",BK303*$K303*(1+$M303)*$ER303,BK303)</f>
        <v>0</v>
      </c>
      <c r="BZ303" s="10">
        <f t="shared" si="402"/>
        <v>0</v>
      </c>
      <c r="CA303" s="54">
        <f t="shared" si="403"/>
        <v>0</v>
      </c>
      <c r="CB303" s="10">
        <f t="shared" si="404"/>
        <v>0</v>
      </c>
      <c r="CC303" s="53" cm="1">
        <f t="array" aca="1" ref="CC303" ca="1">BZ303*CELL("contents",$Q303)</f>
        <v>0</v>
      </c>
      <c r="CD303" s="53" cm="1">
        <f t="array" aca="1" ref="CD303" ca="1">CA303*CELL("contents",$Q303)</f>
        <v>0</v>
      </c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>
        <f t="shared" si="405"/>
        <v>0</v>
      </c>
      <c r="CR303" s="51">
        <f t="shared" si="406"/>
        <v>0</v>
      </c>
      <c r="CS303" s="53">
        <f>IF($G303="Labor Hours",CE303*$K303*(1+$M303)*$ES303,CE303)</f>
        <v>0</v>
      </c>
      <c r="CT303" s="53">
        <f>IF($G303="Labor Hours",CF303*$K303*(1+$M303)*$ES303,CF303)</f>
        <v>0</v>
      </c>
      <c r="CU303" s="53">
        <f>IF($G303="Labor Hours",CG303*$K303*(1+$M303)*$ES303,CG303)</f>
        <v>0</v>
      </c>
      <c r="CV303" s="53">
        <f>IF($G303="Labor Hours",CH303*$K303*(1+$M303)*$ES303,CH303)</f>
        <v>0</v>
      </c>
      <c r="CW303" s="53">
        <f>IF($G303="Labor Hours",CI303*$K303*(1+$M303)*$ES303,CI303)</f>
        <v>0</v>
      </c>
      <c r="CX303" s="53">
        <f>IF($G303="Labor Hours",CJ303*$K303*(1+$M303)*$ES303,CJ303)</f>
        <v>0</v>
      </c>
      <c r="CY303" s="53">
        <f>IF($G303="Labor Hours",CK303*$K303*(1+$M303)*$ES303,CK303)</f>
        <v>0</v>
      </c>
      <c r="CZ303" s="53">
        <f>IF($G303="Labor Hours",CL303*$K303*(1+$M303)*$ES303,CL303)</f>
        <v>0</v>
      </c>
      <c r="DA303" s="53">
        <f>IF($G303="Labor Hours",CM303*$K303*(1+$M303)*$ES303,CM303)</f>
        <v>0</v>
      </c>
      <c r="DB303" s="53">
        <f>IF($G303="Labor Hours",CN303*$K303*(1+$M303)*$ES303,CN303)</f>
        <v>0</v>
      </c>
      <c r="DC303" s="53">
        <f>IF($G303="Labor Hours",CO303*$K303*(1+$M303)*$ES303,CO303)</f>
        <v>0</v>
      </c>
      <c r="DD303" s="53">
        <f>IF($G303="Labor Hours",CP303*$K303*(1+$M303)*$ES303,CP303)</f>
        <v>0</v>
      </c>
      <c r="DE303" s="10">
        <f t="shared" si="407"/>
        <v>0</v>
      </c>
      <c r="DF303" s="54">
        <f t="shared" si="408"/>
        <v>0</v>
      </c>
      <c r="DG303" s="10">
        <f t="shared" si="409"/>
        <v>0</v>
      </c>
      <c r="DH303" s="53" cm="1">
        <f t="array" aca="1" ref="DH303" ca="1">DE303*CELL("contents",$Q303)</f>
        <v>0</v>
      </c>
      <c r="DI303" s="53" cm="1">
        <f t="array" aca="1" ref="DI303" ca="1">DF303*CELL("contents",$Q303)</f>
        <v>0</v>
      </c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>
        <f t="shared" si="410"/>
        <v>0</v>
      </c>
      <c r="DW303" s="51">
        <f t="shared" si="411"/>
        <v>0</v>
      </c>
      <c r="DX303" s="53">
        <f>IF($G303="Labor Hours",DJ303*$K303*(1+$M303)*$ET303,DJ303)</f>
        <v>0</v>
      </c>
      <c r="DY303" s="53">
        <f>IF($G303="Labor Hours",DK303*$K303*(1+$M303)*$ET303,DK303)</f>
        <v>0</v>
      </c>
      <c r="DZ303" s="53">
        <f>IF($G303="Labor Hours",DL303*$K303*(1+$M303)*$ET303,DL303)</f>
        <v>0</v>
      </c>
      <c r="EA303" s="53">
        <f>IF($G303="Labor Hours",DM303*$K303*(1+$M303)*$ET303,DM303)</f>
        <v>0</v>
      </c>
      <c r="EB303" s="53">
        <f>IF($G303="Labor Hours",DN303*$K303*(1+$M303)*$ET303,DN303)</f>
        <v>0</v>
      </c>
      <c r="EC303" s="53">
        <f>IF($G303="Labor Hours",DO303*$K303*(1+$M303)*$ET303,DO303)</f>
        <v>0</v>
      </c>
      <c r="ED303" s="53">
        <f>IF($G303="Labor Hours",DP303*$K303*(1+$M303)*$ET303,DP303)</f>
        <v>0</v>
      </c>
      <c r="EE303" s="53">
        <f>IF($G303="Labor Hours",DQ303*$K303*(1+$M303)*$ET303,DQ303)</f>
        <v>0</v>
      </c>
      <c r="EF303" s="53">
        <f>IF($G303="Labor Hours",DR303*$K303*(1+$M303)*$ET303,DR303)</f>
        <v>0</v>
      </c>
      <c r="EG303" s="53">
        <f>IF($G303="Labor Hours",DS303*$K303*(1+$M303)*$ET303,DS303)</f>
        <v>0</v>
      </c>
      <c r="EH303" s="53">
        <f>IF($G303="Labor Hours",DT303*$K303*(1+$M303)*$ET303,DT303)</f>
        <v>0</v>
      </c>
      <c r="EI303" s="53">
        <f>IF($G303="Labor Hours",DU303*$K303*(1+$M303)*$ET303,DU303)</f>
        <v>0</v>
      </c>
      <c r="EJ303" s="10">
        <f t="shared" si="412"/>
        <v>0</v>
      </c>
      <c r="EK303" s="54">
        <f t="shared" si="413"/>
        <v>0</v>
      </c>
      <c r="EL303" s="10">
        <f t="shared" si="414"/>
        <v>0</v>
      </c>
      <c r="EM303" s="53" cm="1">
        <f t="array" aca="1" ref="EM303" ca="1">EJ303*CELL("contents",$Q303)</f>
        <v>0</v>
      </c>
      <c r="EN303" s="53" cm="1">
        <f t="array" aca="1" ref="EN303" ca="1">EK303*CELL("contents",$Q303)</f>
        <v>0</v>
      </c>
      <c r="EO303" s="11">
        <f t="shared" si="415"/>
        <v>4698.9000000000005</v>
      </c>
      <c r="EP303" s="2">
        <v>1</v>
      </c>
      <c r="EQ303" s="2">
        <f t="shared" ref="EQ303:ET303" si="448">EP303*1.0215</f>
        <v>1.0215000000000001</v>
      </c>
      <c r="ER303" s="2">
        <f t="shared" si="448"/>
        <v>1.0434622500000001</v>
      </c>
      <c r="ES303" s="2">
        <f t="shared" si="448"/>
        <v>1.0658966883750003</v>
      </c>
      <c r="ET303" s="2">
        <f t="shared" si="448"/>
        <v>1.0888134671750629</v>
      </c>
      <c r="EU303" s="53">
        <f>IF($G303="Labor Hours",$K303*$AG303*EQ303,0)</f>
        <v>4698.9000000000005</v>
      </c>
      <c r="EV303" s="53">
        <f t="shared" si="417"/>
        <v>0</v>
      </c>
      <c r="EW303" s="69">
        <f>IF($G303="Labor Hours",$K303*$CQ303*ES303,0)</f>
        <v>0</v>
      </c>
      <c r="EX303" s="69">
        <f>IF($G303="Labor Hours",$K303*$DV303*ET303,0)</f>
        <v>0</v>
      </c>
      <c r="EY303" s="9">
        <f t="shared" si="419"/>
        <v>0</v>
      </c>
      <c r="EZ303" s="9">
        <f t="shared" si="394"/>
        <v>0</v>
      </c>
      <c r="FA303" s="9">
        <f t="shared" si="395"/>
        <v>0</v>
      </c>
      <c r="FB303" s="9">
        <f t="shared" si="396"/>
        <v>0</v>
      </c>
      <c r="FC303" t="s">
        <v>1541</v>
      </c>
    </row>
    <row r="304" spans="1:159" x14ac:dyDescent="0.25">
      <c r="A304" s="2">
        <v>1.2</v>
      </c>
      <c r="B304" s="3" t="s">
        <v>762</v>
      </c>
      <c r="C304" s="4" t="s">
        <v>157</v>
      </c>
      <c r="D304" s="2" t="s">
        <v>417</v>
      </c>
      <c r="E304" s="21" t="s">
        <v>657</v>
      </c>
      <c r="F304" s="2"/>
      <c r="G304" s="4" t="s">
        <v>151</v>
      </c>
      <c r="H304" s="6" t="s">
        <v>163</v>
      </c>
      <c r="I304" s="4" t="s">
        <v>167</v>
      </c>
      <c r="J304" s="7" t="s">
        <v>154</v>
      </c>
      <c r="K304" s="75">
        <v>115</v>
      </c>
      <c r="L304" s="81">
        <v>115</v>
      </c>
      <c r="M304" s="56">
        <v>0</v>
      </c>
      <c r="N304" s="86">
        <v>0</v>
      </c>
      <c r="O304" s="6" t="s">
        <v>155</v>
      </c>
      <c r="P304" s="2" t="s">
        <v>352</v>
      </c>
      <c r="Q304" s="216">
        <f>VLOOKUP(P304,Contingencies!$A$2:$D$7,4,FALSE)</f>
        <v>0.2</v>
      </c>
      <c r="R304" s="53">
        <f t="shared" si="377"/>
        <v>939.7800000000002</v>
      </c>
      <c r="S304" s="67">
        <f t="shared" si="379"/>
        <v>0</v>
      </c>
      <c r="T304" s="4"/>
      <c r="U304" s="2"/>
      <c r="V304" s="2"/>
      <c r="W304" s="42"/>
      <c r="X304" s="38"/>
      <c r="Y304" s="38"/>
      <c r="Z304" s="38"/>
      <c r="AA304" s="38"/>
      <c r="AB304" s="38"/>
      <c r="AC304" s="38"/>
      <c r="AD304" s="2"/>
      <c r="AE304" s="2"/>
      <c r="AF304" s="4">
        <v>40</v>
      </c>
      <c r="AG304" s="2">
        <f>IF(G304="Labor Hours",SUM(U304:AF304),0)</f>
        <v>40</v>
      </c>
      <c r="AH304" s="51">
        <f t="shared" si="397"/>
        <v>0.26666666666666666</v>
      </c>
      <c r="AI304" s="53">
        <f>IF($G304="Labor Hours",U304*$K304*(1+$M304)*$EQ304,U304)</f>
        <v>0</v>
      </c>
      <c r="AJ304" s="53">
        <f>IF($G304="Labor Hours",V304*$K304*(1+$M304)*$EQ304,V304)</f>
        <v>0</v>
      </c>
      <c r="AK304" s="53">
        <f>IF($G304="Labor Hours",W304*$K304*(1+$M304)*$EQ304,W304)</f>
        <v>0</v>
      </c>
      <c r="AL304" s="53">
        <f>IF($G304="Labor Hours",X304*$K304*(1+$M304)*$EQ304,X304)</f>
        <v>0</v>
      </c>
      <c r="AM304" s="53">
        <f>IF($G304="Labor Hours",Y304*$K304*(1+$M304)*$EQ304,Y304)</f>
        <v>0</v>
      </c>
      <c r="AN304" s="53">
        <f>IF($G304="Labor Hours",Z304*$K304*(1+$M304)*$EQ304,Z304)</f>
        <v>0</v>
      </c>
      <c r="AO304" s="53">
        <f>IF($G304="Labor Hours",AA304*$K304*(1+$M304)*$EQ304,AA304)</f>
        <v>0</v>
      </c>
      <c r="AP304" s="53">
        <f>IF($G304="Labor Hours",AB304*$K304*(1+$M304)*$EQ304,AB304)</f>
        <v>0</v>
      </c>
      <c r="AQ304" s="53">
        <f>IF($G304="Labor Hours",AC304*$K304*(1+$M304)*$EQ304,AC304)</f>
        <v>0</v>
      </c>
      <c r="AR304" s="53">
        <f>IF($G304="Labor Hours",AD304*$K304*(1+$M304)*$EQ304,AD304)</f>
        <v>0</v>
      </c>
      <c r="AS304" s="53">
        <f>IF($G304="Labor Hours",AE304*$K304*(1+$M304)*$EQ304,AE304)</f>
        <v>0</v>
      </c>
      <c r="AT304" s="53">
        <f>IF($G304="Labor Hours",AF304*$K304*(1+$M304)*$EQ304,AF304)</f>
        <v>4698.9000000000005</v>
      </c>
      <c r="AU304" s="10">
        <f t="shared" si="398"/>
        <v>4698.9000000000005</v>
      </c>
      <c r="AV304" s="54">
        <f>IF(G304="CapEx",0,AU304*N304)</f>
        <v>0</v>
      </c>
      <c r="AW304" s="10">
        <f t="shared" si="399"/>
        <v>4698.9000000000005</v>
      </c>
      <c r="AX304" s="53" cm="1">
        <f t="array" aca="1" ref="AX304" ca="1">AU304*CELL("contents",$Q304)</f>
        <v>939.7800000000002</v>
      </c>
      <c r="AY304" s="53" cm="1">
        <f t="array" aca="1" ref="AY304" ca="1">AV304*CELL("contents",$Q304)</f>
        <v>0</v>
      </c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>
        <f t="shared" si="400"/>
        <v>0</v>
      </c>
      <c r="BM304" s="51">
        <f t="shared" si="401"/>
        <v>0</v>
      </c>
      <c r="BN304" s="53">
        <f>IF($G304="Labor Hours",AZ304*$K304*(1+$M304)*$ER304,AZ304)</f>
        <v>0</v>
      </c>
      <c r="BO304" s="53">
        <f>IF($G304="Labor Hours",BA304*$K304*(1+$M304)*$ER304,BA304)</f>
        <v>0</v>
      </c>
      <c r="BP304" s="53">
        <f>IF($G304="Labor Hours",BB304*$K304*(1+$M304)*$ER304,BB304)</f>
        <v>0</v>
      </c>
      <c r="BQ304" s="53">
        <f>IF($G304="Labor Hours",BC304*$K304*(1+$M304)*$ER304,BC304)</f>
        <v>0</v>
      </c>
      <c r="BR304" s="53">
        <f>IF($G304="Labor Hours",BD304*$K304*(1+$M304)*$ER304,BD304)</f>
        <v>0</v>
      </c>
      <c r="BS304" s="53">
        <f>IF($G304="Labor Hours",BE304*$K304*(1+$M304)*$ER304,BE304)</f>
        <v>0</v>
      </c>
      <c r="BT304" s="53">
        <f>IF($G304="Labor Hours",BF304*$K304*(1+$M304)*$ER304,BF304)</f>
        <v>0</v>
      </c>
      <c r="BU304" s="53">
        <f>IF($G304="Labor Hours",BG304*$K304*(1+$M304)*$ER304,BG304)</f>
        <v>0</v>
      </c>
      <c r="BV304" s="53">
        <f>IF($G304="Labor Hours",BH304*$K304*(1+$M304)*$ER304,BH304)</f>
        <v>0</v>
      </c>
      <c r="BW304" s="53">
        <f>IF($G304="Labor Hours",BI304*$K304*(1+$M304)*$ER304,BI304)</f>
        <v>0</v>
      </c>
      <c r="BX304" s="53">
        <f>IF($G304="Labor Hours",BJ304*$K304*(1+$M304)*$ER304,BJ304)</f>
        <v>0</v>
      </c>
      <c r="BY304" s="53">
        <f>IF($G304="Labor Hours",BK304*$K304*(1+$M304)*$ER304,BK304)</f>
        <v>0</v>
      </c>
      <c r="BZ304" s="10">
        <f t="shared" si="402"/>
        <v>0</v>
      </c>
      <c r="CA304" s="54">
        <f t="shared" si="403"/>
        <v>0</v>
      </c>
      <c r="CB304" s="10">
        <f t="shared" si="404"/>
        <v>0</v>
      </c>
      <c r="CC304" s="53" cm="1">
        <f t="array" aca="1" ref="CC304" ca="1">BZ304*CELL("contents",$Q304)</f>
        <v>0</v>
      </c>
      <c r="CD304" s="53" cm="1">
        <f t="array" aca="1" ref="CD304" ca="1">CA304*CELL("contents",$Q304)</f>
        <v>0</v>
      </c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>
        <f t="shared" si="405"/>
        <v>0</v>
      </c>
      <c r="CR304" s="51">
        <f t="shared" si="406"/>
        <v>0</v>
      </c>
      <c r="CS304" s="53">
        <f>IF($G304="Labor Hours",CE304*$K304*(1+$M304)*$ES304,CE304)</f>
        <v>0</v>
      </c>
      <c r="CT304" s="53">
        <f>IF($G304="Labor Hours",CF304*$K304*(1+$M304)*$ES304,CF304)</f>
        <v>0</v>
      </c>
      <c r="CU304" s="53">
        <f>IF($G304="Labor Hours",CG304*$K304*(1+$M304)*$ES304,CG304)</f>
        <v>0</v>
      </c>
      <c r="CV304" s="53">
        <f>IF($G304="Labor Hours",CH304*$K304*(1+$M304)*$ES304,CH304)</f>
        <v>0</v>
      </c>
      <c r="CW304" s="53">
        <f>IF($G304="Labor Hours",CI304*$K304*(1+$M304)*$ES304,CI304)</f>
        <v>0</v>
      </c>
      <c r="CX304" s="53">
        <f>IF($G304="Labor Hours",CJ304*$K304*(1+$M304)*$ES304,CJ304)</f>
        <v>0</v>
      </c>
      <c r="CY304" s="53">
        <f>IF($G304="Labor Hours",CK304*$K304*(1+$M304)*$ES304,CK304)</f>
        <v>0</v>
      </c>
      <c r="CZ304" s="53">
        <f>IF($G304="Labor Hours",CL304*$K304*(1+$M304)*$ES304,CL304)</f>
        <v>0</v>
      </c>
      <c r="DA304" s="53">
        <f>IF($G304="Labor Hours",CM304*$K304*(1+$M304)*$ES304,CM304)</f>
        <v>0</v>
      </c>
      <c r="DB304" s="53">
        <f>IF($G304="Labor Hours",CN304*$K304*(1+$M304)*$ES304,CN304)</f>
        <v>0</v>
      </c>
      <c r="DC304" s="53">
        <f>IF($G304="Labor Hours",CO304*$K304*(1+$M304)*$ES304,CO304)</f>
        <v>0</v>
      </c>
      <c r="DD304" s="53">
        <f>IF($G304="Labor Hours",CP304*$K304*(1+$M304)*$ES304,CP304)</f>
        <v>0</v>
      </c>
      <c r="DE304" s="10">
        <f t="shared" si="407"/>
        <v>0</v>
      </c>
      <c r="DF304" s="54">
        <f t="shared" si="408"/>
        <v>0</v>
      </c>
      <c r="DG304" s="10">
        <f t="shared" si="409"/>
        <v>0</v>
      </c>
      <c r="DH304" s="53" cm="1">
        <f t="array" aca="1" ref="DH304" ca="1">DE304*CELL("contents",$Q304)</f>
        <v>0</v>
      </c>
      <c r="DI304" s="53" cm="1">
        <f t="array" aca="1" ref="DI304" ca="1">DF304*CELL("contents",$Q304)</f>
        <v>0</v>
      </c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>
        <f t="shared" si="410"/>
        <v>0</v>
      </c>
      <c r="DW304" s="51">
        <f t="shared" si="411"/>
        <v>0</v>
      </c>
      <c r="DX304" s="53">
        <f>IF($G304="Labor Hours",DJ304*$K304*(1+$M304)*$ET304,DJ304)</f>
        <v>0</v>
      </c>
      <c r="DY304" s="53">
        <f>IF($G304="Labor Hours",DK304*$K304*(1+$M304)*$ET304,DK304)</f>
        <v>0</v>
      </c>
      <c r="DZ304" s="53">
        <f>IF($G304="Labor Hours",DL304*$K304*(1+$M304)*$ET304,DL304)</f>
        <v>0</v>
      </c>
      <c r="EA304" s="53">
        <f>IF($G304="Labor Hours",DM304*$K304*(1+$M304)*$ET304,DM304)</f>
        <v>0</v>
      </c>
      <c r="EB304" s="53">
        <f>IF($G304="Labor Hours",DN304*$K304*(1+$M304)*$ET304,DN304)</f>
        <v>0</v>
      </c>
      <c r="EC304" s="53">
        <f>IF($G304="Labor Hours",DO304*$K304*(1+$M304)*$ET304,DO304)</f>
        <v>0</v>
      </c>
      <c r="ED304" s="53">
        <f>IF($G304="Labor Hours",DP304*$K304*(1+$M304)*$ET304,DP304)</f>
        <v>0</v>
      </c>
      <c r="EE304" s="53">
        <f>IF($G304="Labor Hours",DQ304*$K304*(1+$M304)*$ET304,DQ304)</f>
        <v>0</v>
      </c>
      <c r="EF304" s="53">
        <f>IF($G304="Labor Hours",DR304*$K304*(1+$M304)*$ET304,DR304)</f>
        <v>0</v>
      </c>
      <c r="EG304" s="53">
        <f>IF($G304="Labor Hours",DS304*$K304*(1+$M304)*$ET304,DS304)</f>
        <v>0</v>
      </c>
      <c r="EH304" s="53">
        <f>IF($G304="Labor Hours",DT304*$K304*(1+$M304)*$ET304,DT304)</f>
        <v>0</v>
      </c>
      <c r="EI304" s="53">
        <f>IF($G304="Labor Hours",DU304*$K304*(1+$M304)*$ET304,DU304)</f>
        <v>0</v>
      </c>
      <c r="EJ304" s="10">
        <f t="shared" si="412"/>
        <v>0</v>
      </c>
      <c r="EK304" s="54">
        <f t="shared" si="413"/>
        <v>0</v>
      </c>
      <c r="EL304" s="10">
        <f t="shared" si="414"/>
        <v>0</v>
      </c>
      <c r="EM304" s="53" cm="1">
        <f t="array" aca="1" ref="EM304" ca="1">EJ304*CELL("contents",$Q304)</f>
        <v>0</v>
      </c>
      <c r="EN304" s="53" cm="1">
        <f t="array" aca="1" ref="EN304" ca="1">EK304*CELL("contents",$Q304)</f>
        <v>0</v>
      </c>
      <c r="EO304" s="11">
        <f t="shared" si="415"/>
        <v>4698.9000000000005</v>
      </c>
      <c r="EP304" s="2">
        <v>1</v>
      </c>
      <c r="EQ304" s="2">
        <f t="shared" ref="EQ304:ET304" si="449">EP304*1.0215</f>
        <v>1.0215000000000001</v>
      </c>
      <c r="ER304" s="2">
        <f t="shared" si="449"/>
        <v>1.0434622500000001</v>
      </c>
      <c r="ES304" s="2">
        <f t="shared" si="449"/>
        <v>1.0658966883750003</v>
      </c>
      <c r="ET304" s="2">
        <f t="shared" si="449"/>
        <v>1.0888134671750629</v>
      </c>
      <c r="EU304" s="53">
        <f>IF($G304="Labor Hours",$K304*$AG304*EQ304,0)</f>
        <v>4698.9000000000005</v>
      </c>
      <c r="EV304" s="53">
        <f t="shared" si="417"/>
        <v>0</v>
      </c>
      <c r="EW304" s="69">
        <f>IF($G304="Labor Hours",$K304*$CQ304*ES304,0)</f>
        <v>0</v>
      </c>
      <c r="EX304" s="69">
        <f>IF($G304="Labor Hours",$K304*$DV304*ET304,0)</f>
        <v>0</v>
      </c>
      <c r="EY304" s="9">
        <f t="shared" si="419"/>
        <v>0</v>
      </c>
      <c r="EZ304" s="9">
        <f t="shared" si="394"/>
        <v>0</v>
      </c>
      <c r="FA304" s="9">
        <f t="shared" si="395"/>
        <v>0</v>
      </c>
      <c r="FB304" s="9">
        <f t="shared" si="396"/>
        <v>0</v>
      </c>
      <c r="FC304" t="s">
        <v>1541</v>
      </c>
    </row>
    <row r="305" spans="1:159" x14ac:dyDescent="0.25">
      <c r="A305" s="2">
        <v>1.2</v>
      </c>
      <c r="B305" s="3" t="s">
        <v>763</v>
      </c>
      <c r="C305" s="4" t="s">
        <v>157</v>
      </c>
      <c r="D305" s="2" t="s">
        <v>764</v>
      </c>
      <c r="E305" s="21" t="s">
        <v>764</v>
      </c>
      <c r="F305" s="2"/>
      <c r="G305" s="4" t="s">
        <v>151</v>
      </c>
      <c r="H305" s="6" t="s">
        <v>163</v>
      </c>
      <c r="I305" s="4" t="s">
        <v>167</v>
      </c>
      <c r="J305" s="7" t="s">
        <v>154</v>
      </c>
      <c r="K305" s="75">
        <v>115</v>
      </c>
      <c r="L305" s="81">
        <v>115</v>
      </c>
      <c r="M305" s="57">
        <v>0</v>
      </c>
      <c r="N305" s="86">
        <v>0</v>
      </c>
      <c r="O305" s="6" t="s">
        <v>155</v>
      </c>
      <c r="P305" s="2" t="s">
        <v>352</v>
      </c>
      <c r="Q305" s="216">
        <f>VLOOKUP(P305,Contingencies!$A$2:$D$7,4,FALSE)</f>
        <v>0.2</v>
      </c>
      <c r="R305" s="53">
        <f t="shared" si="377"/>
        <v>1409.67</v>
      </c>
      <c r="S305" s="67">
        <f t="shared" si="379"/>
        <v>0</v>
      </c>
      <c r="T305" s="4"/>
      <c r="U305" s="2"/>
      <c r="V305" s="2"/>
      <c r="W305" s="42"/>
      <c r="X305" s="38"/>
      <c r="Y305" s="38"/>
      <c r="Z305" s="38"/>
      <c r="AA305" s="38"/>
      <c r="AB305" s="37">
        <v>30</v>
      </c>
      <c r="AC305" s="37">
        <v>30</v>
      </c>
      <c r="AD305" s="2"/>
      <c r="AE305" s="2"/>
      <c r="AF305" s="2"/>
      <c r="AG305" s="2">
        <f>IF(G305="Labor Hours",SUM(U305:AF305),0)</f>
        <v>60</v>
      </c>
      <c r="AH305" s="51">
        <f t="shared" si="397"/>
        <v>0.4</v>
      </c>
      <c r="AI305" s="53">
        <f>IF($G305="Labor Hours",U305*$K305*(1+$M305)*$EQ305,U305)</f>
        <v>0</v>
      </c>
      <c r="AJ305" s="53">
        <f>IF($G305="Labor Hours",V305*$K305*(1+$M305)*$EQ305,V305)</f>
        <v>0</v>
      </c>
      <c r="AK305" s="53">
        <f>IF($G305="Labor Hours",W305*$K305*(1+$M305)*$EQ305,W305)</f>
        <v>0</v>
      </c>
      <c r="AL305" s="53">
        <f>IF($G305="Labor Hours",X305*$K305*(1+$M305)*$EQ305,X305)</f>
        <v>0</v>
      </c>
      <c r="AM305" s="53">
        <f>IF($G305="Labor Hours",Y305*$K305*(1+$M305)*$EQ305,Y305)</f>
        <v>0</v>
      </c>
      <c r="AN305" s="53">
        <f>IF($G305="Labor Hours",Z305*$K305*(1+$M305)*$EQ305,Z305)</f>
        <v>0</v>
      </c>
      <c r="AO305" s="53">
        <f>IF($G305="Labor Hours",AA305*$K305*(1+$M305)*$EQ305,AA305)</f>
        <v>0</v>
      </c>
      <c r="AP305" s="53">
        <f>IF($G305="Labor Hours",AB305*$K305*(1+$M305)*$EQ305,AB305)</f>
        <v>3524.1750000000002</v>
      </c>
      <c r="AQ305" s="53">
        <f>IF($G305="Labor Hours",AC305*$K305*(1+$M305)*$EQ305,AC305)</f>
        <v>3524.1750000000002</v>
      </c>
      <c r="AR305" s="53">
        <f>IF($G305="Labor Hours",AD305*$K305*(1+$M305)*$EQ305,AD305)</f>
        <v>0</v>
      </c>
      <c r="AS305" s="53">
        <f>IF($G305="Labor Hours",AE305*$K305*(1+$M305)*$EQ305,AE305)</f>
        <v>0</v>
      </c>
      <c r="AT305" s="53">
        <f>IF($G305="Labor Hours",AF305*$K305*(1+$M305)*$EQ305,AF305)</f>
        <v>0</v>
      </c>
      <c r="AU305" s="10">
        <f t="shared" si="398"/>
        <v>7048.35</v>
      </c>
      <c r="AV305" s="54">
        <f>IF(G305="CapEx",0,AU305*N305)</f>
        <v>0</v>
      </c>
      <c r="AW305" s="10">
        <f t="shared" si="399"/>
        <v>7048.35</v>
      </c>
      <c r="AX305" s="53" cm="1">
        <f t="array" aca="1" ref="AX305" ca="1">AU305*CELL("contents",$Q305)</f>
        <v>1409.67</v>
      </c>
      <c r="AY305" s="53" cm="1">
        <f t="array" aca="1" ref="AY305" ca="1">AV305*CELL("contents",$Q305)</f>
        <v>0</v>
      </c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>
        <f t="shared" si="400"/>
        <v>0</v>
      </c>
      <c r="BM305" s="51">
        <f t="shared" si="401"/>
        <v>0</v>
      </c>
      <c r="BN305" s="53">
        <f>IF($G305="Labor Hours",AZ305*$K305*(1+$M305)*$ER305,AZ305)</f>
        <v>0</v>
      </c>
      <c r="BO305" s="53">
        <f>IF($G305="Labor Hours",BA305*$K305*(1+$M305)*$ER305,BA305)</f>
        <v>0</v>
      </c>
      <c r="BP305" s="53">
        <f>IF($G305="Labor Hours",BB305*$K305*(1+$M305)*$ER305,BB305)</f>
        <v>0</v>
      </c>
      <c r="BQ305" s="53">
        <f>IF($G305="Labor Hours",BC305*$K305*(1+$M305)*$ER305,BC305)</f>
        <v>0</v>
      </c>
      <c r="BR305" s="53">
        <f>IF($G305="Labor Hours",BD305*$K305*(1+$M305)*$ER305,BD305)</f>
        <v>0</v>
      </c>
      <c r="BS305" s="53">
        <f>IF($G305="Labor Hours",BE305*$K305*(1+$M305)*$ER305,BE305)</f>
        <v>0</v>
      </c>
      <c r="BT305" s="53">
        <f>IF($G305="Labor Hours",BF305*$K305*(1+$M305)*$ER305,BF305)</f>
        <v>0</v>
      </c>
      <c r="BU305" s="53">
        <f>IF($G305="Labor Hours",BG305*$K305*(1+$M305)*$ER305,BG305)</f>
        <v>0</v>
      </c>
      <c r="BV305" s="53">
        <f>IF($G305="Labor Hours",BH305*$K305*(1+$M305)*$ER305,BH305)</f>
        <v>0</v>
      </c>
      <c r="BW305" s="53">
        <f>IF($G305="Labor Hours",BI305*$K305*(1+$M305)*$ER305,BI305)</f>
        <v>0</v>
      </c>
      <c r="BX305" s="53">
        <f>IF($G305="Labor Hours",BJ305*$K305*(1+$M305)*$ER305,BJ305)</f>
        <v>0</v>
      </c>
      <c r="BY305" s="53">
        <f>IF($G305="Labor Hours",BK305*$K305*(1+$M305)*$ER305,BK305)</f>
        <v>0</v>
      </c>
      <c r="BZ305" s="10">
        <f t="shared" si="402"/>
        <v>0</v>
      </c>
      <c r="CA305" s="54">
        <f t="shared" si="403"/>
        <v>0</v>
      </c>
      <c r="CB305" s="10">
        <f t="shared" si="404"/>
        <v>0</v>
      </c>
      <c r="CC305" s="53" cm="1">
        <f t="array" aca="1" ref="CC305" ca="1">BZ305*CELL("contents",$Q305)</f>
        <v>0</v>
      </c>
      <c r="CD305" s="53" cm="1">
        <f t="array" aca="1" ref="CD305" ca="1">CA305*CELL("contents",$Q305)</f>
        <v>0</v>
      </c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>
        <f t="shared" si="405"/>
        <v>0</v>
      </c>
      <c r="CR305" s="51">
        <f t="shared" si="406"/>
        <v>0</v>
      </c>
      <c r="CS305" s="53">
        <f>IF($G305="Labor Hours",CE305*$K305*(1+$M305)*$ES305,CE305)</f>
        <v>0</v>
      </c>
      <c r="CT305" s="53">
        <f>IF($G305="Labor Hours",CF305*$K305*(1+$M305)*$ES305,CF305)</f>
        <v>0</v>
      </c>
      <c r="CU305" s="53">
        <f>IF($G305="Labor Hours",CG305*$K305*(1+$M305)*$ES305,CG305)</f>
        <v>0</v>
      </c>
      <c r="CV305" s="53">
        <f>IF($G305="Labor Hours",CH305*$K305*(1+$M305)*$ES305,CH305)</f>
        <v>0</v>
      </c>
      <c r="CW305" s="53">
        <f>IF($G305="Labor Hours",CI305*$K305*(1+$M305)*$ES305,CI305)</f>
        <v>0</v>
      </c>
      <c r="CX305" s="53">
        <f>IF($G305="Labor Hours",CJ305*$K305*(1+$M305)*$ES305,CJ305)</f>
        <v>0</v>
      </c>
      <c r="CY305" s="53">
        <f>IF($G305="Labor Hours",CK305*$K305*(1+$M305)*$ES305,CK305)</f>
        <v>0</v>
      </c>
      <c r="CZ305" s="53">
        <f>IF($G305="Labor Hours",CL305*$K305*(1+$M305)*$ES305,CL305)</f>
        <v>0</v>
      </c>
      <c r="DA305" s="53">
        <f>IF($G305="Labor Hours",CM305*$K305*(1+$M305)*$ES305,CM305)</f>
        <v>0</v>
      </c>
      <c r="DB305" s="53">
        <f>IF($G305="Labor Hours",CN305*$K305*(1+$M305)*$ES305,CN305)</f>
        <v>0</v>
      </c>
      <c r="DC305" s="53">
        <f>IF($G305="Labor Hours",CO305*$K305*(1+$M305)*$ES305,CO305)</f>
        <v>0</v>
      </c>
      <c r="DD305" s="53">
        <f>IF($G305="Labor Hours",CP305*$K305*(1+$M305)*$ES305,CP305)</f>
        <v>0</v>
      </c>
      <c r="DE305" s="10">
        <f t="shared" si="407"/>
        <v>0</v>
      </c>
      <c r="DF305" s="54">
        <f t="shared" si="408"/>
        <v>0</v>
      </c>
      <c r="DG305" s="10">
        <f t="shared" si="409"/>
        <v>0</v>
      </c>
      <c r="DH305" s="53" cm="1">
        <f t="array" aca="1" ref="DH305" ca="1">DE305*CELL("contents",$Q305)</f>
        <v>0</v>
      </c>
      <c r="DI305" s="53" cm="1">
        <f t="array" aca="1" ref="DI305" ca="1">DF305*CELL("contents",$Q305)</f>
        <v>0</v>
      </c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>
        <f t="shared" si="410"/>
        <v>0</v>
      </c>
      <c r="DW305" s="51">
        <f t="shared" si="411"/>
        <v>0</v>
      </c>
      <c r="DX305" s="53">
        <f>IF($G305="Labor Hours",DJ305*$K305*(1+$M305)*$ET305,DJ305)</f>
        <v>0</v>
      </c>
      <c r="DY305" s="53">
        <f>IF($G305="Labor Hours",DK305*$K305*(1+$M305)*$ET305,DK305)</f>
        <v>0</v>
      </c>
      <c r="DZ305" s="53">
        <f>IF($G305="Labor Hours",DL305*$K305*(1+$M305)*$ET305,DL305)</f>
        <v>0</v>
      </c>
      <c r="EA305" s="53">
        <f>IF($G305="Labor Hours",DM305*$K305*(1+$M305)*$ET305,DM305)</f>
        <v>0</v>
      </c>
      <c r="EB305" s="53">
        <f>IF($G305="Labor Hours",DN305*$K305*(1+$M305)*$ET305,DN305)</f>
        <v>0</v>
      </c>
      <c r="EC305" s="53">
        <f>IF($G305="Labor Hours",DO305*$K305*(1+$M305)*$ET305,DO305)</f>
        <v>0</v>
      </c>
      <c r="ED305" s="53">
        <f>IF($G305="Labor Hours",DP305*$K305*(1+$M305)*$ET305,DP305)</f>
        <v>0</v>
      </c>
      <c r="EE305" s="53">
        <f>IF($G305="Labor Hours",DQ305*$K305*(1+$M305)*$ET305,DQ305)</f>
        <v>0</v>
      </c>
      <c r="EF305" s="53">
        <f>IF($G305="Labor Hours",DR305*$K305*(1+$M305)*$ET305,DR305)</f>
        <v>0</v>
      </c>
      <c r="EG305" s="53">
        <f>IF($G305="Labor Hours",DS305*$K305*(1+$M305)*$ET305,DS305)</f>
        <v>0</v>
      </c>
      <c r="EH305" s="53">
        <f>IF($G305="Labor Hours",DT305*$K305*(1+$M305)*$ET305,DT305)</f>
        <v>0</v>
      </c>
      <c r="EI305" s="53">
        <f>IF($G305="Labor Hours",DU305*$K305*(1+$M305)*$ET305,DU305)</f>
        <v>0</v>
      </c>
      <c r="EJ305" s="10">
        <f t="shared" si="412"/>
        <v>0</v>
      </c>
      <c r="EK305" s="54">
        <f t="shared" si="413"/>
        <v>0</v>
      </c>
      <c r="EL305" s="10">
        <f t="shared" si="414"/>
        <v>0</v>
      </c>
      <c r="EM305" s="53" cm="1">
        <f t="array" aca="1" ref="EM305" ca="1">EJ305*CELL("contents",$Q305)</f>
        <v>0</v>
      </c>
      <c r="EN305" s="53" cm="1">
        <f t="array" aca="1" ref="EN305" ca="1">EK305*CELL("contents",$Q305)</f>
        <v>0</v>
      </c>
      <c r="EO305" s="11">
        <f t="shared" si="415"/>
        <v>7048.35</v>
      </c>
      <c r="EP305" s="2">
        <v>1</v>
      </c>
      <c r="EQ305" s="2">
        <f t="shared" ref="EQ305:ET305" si="450">EP305*1.0215</f>
        <v>1.0215000000000001</v>
      </c>
      <c r="ER305" s="2">
        <f t="shared" si="450"/>
        <v>1.0434622500000001</v>
      </c>
      <c r="ES305" s="2">
        <f t="shared" si="450"/>
        <v>1.0658966883750003</v>
      </c>
      <c r="ET305" s="2">
        <f t="shared" si="450"/>
        <v>1.0888134671750629</v>
      </c>
      <c r="EU305" s="53">
        <f>IF($G305="Labor Hours",$K305*$AG305*EQ305,0)</f>
        <v>7048.35</v>
      </c>
      <c r="EV305" s="53">
        <f t="shared" si="417"/>
        <v>0</v>
      </c>
      <c r="EW305" s="69">
        <f>IF($G305="Labor Hours",$K305*$CQ305*ES305,0)</f>
        <v>0</v>
      </c>
      <c r="EX305" s="69">
        <f>IF($G305="Labor Hours",$K305*$DV305*ET305,0)</f>
        <v>0</v>
      </c>
      <c r="EY305" s="9">
        <f t="shared" si="419"/>
        <v>0</v>
      </c>
      <c r="EZ305" s="9">
        <f t="shared" si="394"/>
        <v>0</v>
      </c>
      <c r="FA305" s="9">
        <f t="shared" si="395"/>
        <v>0</v>
      </c>
      <c r="FB305" s="9">
        <f t="shared" si="396"/>
        <v>0</v>
      </c>
      <c r="FC305" t="s">
        <v>1541</v>
      </c>
    </row>
    <row r="306" spans="1:159" x14ac:dyDescent="0.25">
      <c r="A306" s="2">
        <v>1.2</v>
      </c>
      <c r="B306" s="3" t="s">
        <v>763</v>
      </c>
      <c r="C306" s="4" t="s">
        <v>157</v>
      </c>
      <c r="D306" s="2" t="s">
        <v>764</v>
      </c>
      <c r="E306" s="21" t="s">
        <v>764</v>
      </c>
      <c r="F306" s="2"/>
      <c r="G306" s="4" t="s">
        <v>347</v>
      </c>
      <c r="H306" s="6" t="s">
        <v>347</v>
      </c>
      <c r="I306" s="4"/>
      <c r="J306" s="4" t="s">
        <v>268</v>
      </c>
      <c r="K306" s="75"/>
      <c r="L306" s="80">
        <v>1</v>
      </c>
      <c r="M306" s="56">
        <v>0</v>
      </c>
      <c r="N306" s="86">
        <v>0.53</v>
      </c>
      <c r="O306" s="6" t="s">
        <v>155</v>
      </c>
      <c r="P306" s="2" t="s">
        <v>173</v>
      </c>
      <c r="Q306" s="216">
        <f>VLOOKUP(P306,Contingencies!$A$2:$D$7,4,FALSE)</f>
        <v>0.125</v>
      </c>
      <c r="R306" s="53">
        <f t="shared" si="377"/>
        <v>313.75</v>
      </c>
      <c r="S306" s="67">
        <f t="shared" si="379"/>
        <v>0</v>
      </c>
      <c r="T306" s="4"/>
      <c r="U306" s="2"/>
      <c r="V306" s="2"/>
      <c r="W306" s="42"/>
      <c r="X306" s="2"/>
      <c r="Y306" s="38"/>
      <c r="Z306" s="38"/>
      <c r="AA306" s="38"/>
      <c r="AB306" s="37">
        <v>2510</v>
      </c>
      <c r="AC306" s="37"/>
      <c r="AD306" s="2"/>
      <c r="AE306" s="2"/>
      <c r="AF306" s="2"/>
      <c r="AG306" s="2">
        <f>IF(G306="Labor Hours",SUM(U306:AF306),0)</f>
        <v>0</v>
      </c>
      <c r="AH306" s="51">
        <f t="shared" si="397"/>
        <v>0</v>
      </c>
      <c r="AI306" s="53">
        <f>IF($G306="Labor Hours",U306*$K306*(1+$M306)*$EQ306,U306)</f>
        <v>0</v>
      </c>
      <c r="AJ306" s="53">
        <f>IF($G306="Labor Hours",V306*$K306*(1+$M306)*$EQ306,V306)</f>
        <v>0</v>
      </c>
      <c r="AK306" s="53">
        <f>IF($G306="Labor Hours",W306*$K306*(1+$M306)*$EQ306,W306)</f>
        <v>0</v>
      </c>
      <c r="AL306" s="53">
        <f>IF($G306="Labor Hours",X306*$K306*(1+$M306)*$EQ306,X306)</f>
        <v>0</v>
      </c>
      <c r="AM306" s="53">
        <f>IF($G306="Labor Hours",Y306*$K306*(1+$M306)*$EQ306,Y306)</f>
        <v>0</v>
      </c>
      <c r="AN306" s="53">
        <f>IF($G306="Labor Hours",Z306*$K306*(1+$M306)*$EQ306,Z306)</f>
        <v>0</v>
      </c>
      <c r="AO306" s="53">
        <f>IF($G306="Labor Hours",AA306*$K306*(1+$M306)*$EQ306,AA306)</f>
        <v>0</v>
      </c>
      <c r="AP306" s="53">
        <f>IF($G306="Labor Hours",AB306*$K306*(1+$M306)*$EQ306,AB306)</f>
        <v>2510</v>
      </c>
      <c r="AQ306" s="53">
        <f>IF($G306="Labor Hours",AC306*$K306*(1+$M306)*$EQ306,AC306)</f>
        <v>0</v>
      </c>
      <c r="AR306" s="53">
        <f>IF($G306="Labor Hours",AD306*$K306*(1+$M306)*$EQ306,AD306)</f>
        <v>0</v>
      </c>
      <c r="AS306" s="53">
        <f>IF($G306="Labor Hours",AE306*$K306*(1+$M306)*$EQ306,AE306)</f>
        <v>0</v>
      </c>
      <c r="AT306" s="53">
        <f>IF($G306="Labor Hours",AF306*$K306*(1+$M306)*$EQ306,AF306)</f>
        <v>0</v>
      </c>
      <c r="AU306" s="10">
        <f t="shared" si="398"/>
        <v>2510</v>
      </c>
      <c r="AV306" s="54">
        <f>IF(G306="CapEx",0,AU306*N306)</f>
        <v>0</v>
      </c>
      <c r="AW306" s="10">
        <f t="shared" si="399"/>
        <v>2510</v>
      </c>
      <c r="AX306" s="53" cm="1">
        <f t="array" aca="1" ref="AX306" ca="1">AU306*CELL("contents",$Q306)</f>
        <v>313.75</v>
      </c>
      <c r="AY306" s="53" cm="1">
        <f t="array" aca="1" ref="AY306" ca="1">AV306*CELL("contents",$Q306)</f>
        <v>0</v>
      </c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>
        <f t="shared" si="400"/>
        <v>0</v>
      </c>
      <c r="BM306" s="51">
        <f t="shared" si="401"/>
        <v>0</v>
      </c>
      <c r="BN306" s="53">
        <f>IF($G306="Labor Hours",AZ306*$K306*(1+$M306)*$ER306,AZ306)</f>
        <v>0</v>
      </c>
      <c r="BO306" s="53">
        <f>IF($G306="Labor Hours",BA306*$K306*(1+$M306)*$ER306,BA306)</f>
        <v>0</v>
      </c>
      <c r="BP306" s="53">
        <f>IF($G306="Labor Hours",BB306*$K306*(1+$M306)*$ER306,BB306)</f>
        <v>0</v>
      </c>
      <c r="BQ306" s="53">
        <f>IF($G306="Labor Hours",BC306*$K306*(1+$M306)*$ER306,BC306)</f>
        <v>0</v>
      </c>
      <c r="BR306" s="53">
        <f>IF($G306="Labor Hours",BD306*$K306*(1+$M306)*$ER306,BD306)</f>
        <v>0</v>
      </c>
      <c r="BS306" s="53">
        <f>IF($G306="Labor Hours",BE306*$K306*(1+$M306)*$ER306,BE306)</f>
        <v>0</v>
      </c>
      <c r="BT306" s="53">
        <f>IF($G306="Labor Hours",BF306*$K306*(1+$M306)*$ER306,BF306)</f>
        <v>0</v>
      </c>
      <c r="BU306" s="53">
        <f>IF($G306="Labor Hours",BG306*$K306*(1+$M306)*$ER306,BG306)</f>
        <v>0</v>
      </c>
      <c r="BV306" s="53">
        <f>IF($G306="Labor Hours",BH306*$K306*(1+$M306)*$ER306,BH306)</f>
        <v>0</v>
      </c>
      <c r="BW306" s="53">
        <f>IF($G306="Labor Hours",BI306*$K306*(1+$M306)*$ER306,BI306)</f>
        <v>0</v>
      </c>
      <c r="BX306" s="53">
        <f>IF($G306="Labor Hours",BJ306*$K306*(1+$M306)*$ER306,BJ306)</f>
        <v>0</v>
      </c>
      <c r="BY306" s="53">
        <f>IF($G306="Labor Hours",BK306*$K306*(1+$M306)*$ER306,BK306)</f>
        <v>0</v>
      </c>
      <c r="BZ306" s="10">
        <f t="shared" si="402"/>
        <v>0</v>
      </c>
      <c r="CA306" s="54">
        <f t="shared" si="403"/>
        <v>0</v>
      </c>
      <c r="CB306" s="10">
        <f t="shared" si="404"/>
        <v>0</v>
      </c>
      <c r="CC306" s="53" cm="1">
        <f t="array" aca="1" ref="CC306" ca="1">BZ306*CELL("contents",$Q306)</f>
        <v>0</v>
      </c>
      <c r="CD306" s="53" cm="1">
        <f t="array" aca="1" ref="CD306" ca="1">CA306*CELL("contents",$Q306)</f>
        <v>0</v>
      </c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>
        <f t="shared" si="405"/>
        <v>0</v>
      </c>
      <c r="CR306" s="51">
        <f t="shared" si="406"/>
        <v>0</v>
      </c>
      <c r="CS306" s="53">
        <f>IF($G306="Labor Hours",CE306*$K306*(1+$M306)*$ES306,CE306)</f>
        <v>0</v>
      </c>
      <c r="CT306" s="53">
        <f>IF($G306="Labor Hours",CF306*$K306*(1+$M306)*$ES306,CF306)</f>
        <v>0</v>
      </c>
      <c r="CU306" s="53">
        <f>IF($G306="Labor Hours",CG306*$K306*(1+$M306)*$ES306,CG306)</f>
        <v>0</v>
      </c>
      <c r="CV306" s="53">
        <f>IF($G306="Labor Hours",CH306*$K306*(1+$M306)*$ES306,CH306)</f>
        <v>0</v>
      </c>
      <c r="CW306" s="53">
        <f>IF($G306="Labor Hours",CI306*$K306*(1+$M306)*$ES306,CI306)</f>
        <v>0</v>
      </c>
      <c r="CX306" s="53">
        <f>IF($G306="Labor Hours",CJ306*$K306*(1+$M306)*$ES306,CJ306)</f>
        <v>0</v>
      </c>
      <c r="CY306" s="53">
        <f>IF($G306="Labor Hours",CK306*$K306*(1+$M306)*$ES306,CK306)</f>
        <v>0</v>
      </c>
      <c r="CZ306" s="53">
        <f>IF($G306="Labor Hours",CL306*$K306*(1+$M306)*$ES306,CL306)</f>
        <v>0</v>
      </c>
      <c r="DA306" s="53">
        <f>IF($G306="Labor Hours",CM306*$K306*(1+$M306)*$ES306,CM306)</f>
        <v>0</v>
      </c>
      <c r="DB306" s="53">
        <f>IF($G306="Labor Hours",CN306*$K306*(1+$M306)*$ES306,CN306)</f>
        <v>0</v>
      </c>
      <c r="DC306" s="53">
        <f>IF($G306="Labor Hours",CO306*$K306*(1+$M306)*$ES306,CO306)</f>
        <v>0</v>
      </c>
      <c r="DD306" s="53">
        <f>IF($G306="Labor Hours",CP306*$K306*(1+$M306)*$ES306,CP306)</f>
        <v>0</v>
      </c>
      <c r="DE306" s="10">
        <f t="shared" si="407"/>
        <v>0</v>
      </c>
      <c r="DF306" s="54">
        <f t="shared" si="408"/>
        <v>0</v>
      </c>
      <c r="DG306" s="10">
        <f t="shared" si="409"/>
        <v>0</v>
      </c>
      <c r="DH306" s="53" cm="1">
        <f t="array" aca="1" ref="DH306" ca="1">DE306*CELL("contents",$Q306)</f>
        <v>0</v>
      </c>
      <c r="DI306" s="53" cm="1">
        <f t="array" aca="1" ref="DI306" ca="1">DF306*CELL("contents",$Q306)</f>
        <v>0</v>
      </c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>
        <f t="shared" si="410"/>
        <v>0</v>
      </c>
      <c r="DW306" s="51">
        <f t="shared" si="411"/>
        <v>0</v>
      </c>
      <c r="DX306" s="53">
        <f>IF($G306="Labor Hours",DJ306*$K306*(1+$M306)*$ET306,DJ306)</f>
        <v>0</v>
      </c>
      <c r="DY306" s="53">
        <f>IF($G306="Labor Hours",DK306*$K306*(1+$M306)*$ET306,DK306)</f>
        <v>0</v>
      </c>
      <c r="DZ306" s="53">
        <f>IF($G306="Labor Hours",DL306*$K306*(1+$M306)*$ET306,DL306)</f>
        <v>0</v>
      </c>
      <c r="EA306" s="53">
        <f>IF($G306="Labor Hours",DM306*$K306*(1+$M306)*$ET306,DM306)</f>
        <v>0</v>
      </c>
      <c r="EB306" s="53">
        <f>IF($G306="Labor Hours",DN306*$K306*(1+$M306)*$ET306,DN306)</f>
        <v>0</v>
      </c>
      <c r="EC306" s="53">
        <f>IF($G306="Labor Hours",DO306*$K306*(1+$M306)*$ET306,DO306)</f>
        <v>0</v>
      </c>
      <c r="ED306" s="53">
        <f>IF($G306="Labor Hours",DP306*$K306*(1+$M306)*$ET306,DP306)</f>
        <v>0</v>
      </c>
      <c r="EE306" s="53">
        <f>IF($G306="Labor Hours",DQ306*$K306*(1+$M306)*$ET306,DQ306)</f>
        <v>0</v>
      </c>
      <c r="EF306" s="53">
        <f>IF($G306="Labor Hours",DR306*$K306*(1+$M306)*$ET306,DR306)</f>
        <v>0</v>
      </c>
      <c r="EG306" s="53">
        <f>IF($G306="Labor Hours",DS306*$K306*(1+$M306)*$ET306,DS306)</f>
        <v>0</v>
      </c>
      <c r="EH306" s="53">
        <f>IF($G306="Labor Hours",DT306*$K306*(1+$M306)*$ET306,DT306)</f>
        <v>0</v>
      </c>
      <c r="EI306" s="53">
        <f>IF($G306="Labor Hours",DU306*$K306*(1+$M306)*$ET306,DU306)</f>
        <v>0</v>
      </c>
      <c r="EJ306" s="10">
        <f t="shared" si="412"/>
        <v>0</v>
      </c>
      <c r="EK306" s="54">
        <f t="shared" si="413"/>
        <v>0</v>
      </c>
      <c r="EL306" s="10">
        <f t="shared" si="414"/>
        <v>0</v>
      </c>
      <c r="EM306" s="53" cm="1">
        <f t="array" aca="1" ref="EM306" ca="1">EJ306*CELL("contents",$Q306)</f>
        <v>0</v>
      </c>
      <c r="EN306" s="53" cm="1">
        <f t="array" aca="1" ref="EN306" ca="1">EK306*CELL("contents",$Q306)</f>
        <v>0</v>
      </c>
      <c r="EO306" s="11">
        <f t="shared" si="415"/>
        <v>2510</v>
      </c>
      <c r="EP306" s="2">
        <v>1</v>
      </c>
      <c r="EQ306" s="2">
        <f t="shared" ref="EQ306:ET306" si="451">EP306*1.0215</f>
        <v>1.0215000000000001</v>
      </c>
      <c r="ER306" s="2">
        <f t="shared" si="451"/>
        <v>1.0434622500000001</v>
      </c>
      <c r="ES306" s="2">
        <f t="shared" si="451"/>
        <v>1.0658966883750003</v>
      </c>
      <c r="ET306" s="2">
        <f t="shared" si="451"/>
        <v>1.0888134671750629</v>
      </c>
      <c r="EU306" s="53">
        <f>IF($G306="Labor Hours",$K306*$AG306*EQ306,0)</f>
        <v>0</v>
      </c>
      <c r="EV306" s="53">
        <f t="shared" si="417"/>
        <v>0</v>
      </c>
      <c r="EW306" s="69">
        <f>IF($G306="Labor Hours",$K306*$CQ306*ES306,0)</f>
        <v>0</v>
      </c>
      <c r="EX306" s="69">
        <f>IF($G306="Labor Hours",$K306*$DV306*ET306,0)</f>
        <v>0</v>
      </c>
      <c r="EY306" s="9">
        <f t="shared" si="419"/>
        <v>0</v>
      </c>
      <c r="EZ306" s="9">
        <f t="shared" si="394"/>
        <v>0</v>
      </c>
      <c r="FA306" s="9">
        <f t="shared" si="395"/>
        <v>0</v>
      </c>
      <c r="FB306" s="9">
        <f t="shared" si="396"/>
        <v>0</v>
      </c>
      <c r="FC306" t="s">
        <v>1541</v>
      </c>
    </row>
    <row r="307" spans="1:159" x14ac:dyDescent="0.25">
      <c r="A307" s="2">
        <v>1.2</v>
      </c>
      <c r="B307" s="3" t="s">
        <v>765</v>
      </c>
      <c r="C307" s="4" t="s">
        <v>157</v>
      </c>
      <c r="D307" s="2" t="s">
        <v>766</v>
      </c>
      <c r="E307" s="21" t="s">
        <v>767</v>
      </c>
      <c r="F307" s="2"/>
      <c r="G307" s="4" t="s">
        <v>151</v>
      </c>
      <c r="H307" s="6" t="s">
        <v>163</v>
      </c>
      <c r="I307" s="4" t="s">
        <v>167</v>
      </c>
      <c r="J307" s="7" t="s">
        <v>154</v>
      </c>
      <c r="K307" s="75">
        <v>115</v>
      </c>
      <c r="L307" s="81">
        <v>115</v>
      </c>
      <c r="M307" s="56">
        <v>0</v>
      </c>
      <c r="N307" s="86">
        <v>0</v>
      </c>
      <c r="O307" s="6" t="s">
        <v>155</v>
      </c>
      <c r="P307" s="2" t="s">
        <v>352</v>
      </c>
      <c r="Q307" s="216">
        <f>VLOOKUP(P307,Contingencies!$A$2:$D$7,4,FALSE)</f>
        <v>0.2</v>
      </c>
      <c r="R307" s="53">
        <f t="shared" si="377"/>
        <v>751.82400000000007</v>
      </c>
      <c r="S307" s="67">
        <f t="shared" si="379"/>
        <v>0</v>
      </c>
      <c r="T307" s="4"/>
      <c r="U307" s="2"/>
      <c r="V307" s="2"/>
      <c r="W307" s="42"/>
      <c r="X307" s="38"/>
      <c r="Y307" s="38"/>
      <c r="Z307" s="38"/>
      <c r="AA307" s="38"/>
      <c r="AB307" s="38"/>
      <c r="AC307" s="37">
        <v>16</v>
      </c>
      <c r="AD307" s="4">
        <v>16</v>
      </c>
      <c r="AE307" s="4"/>
      <c r="AF307" s="2"/>
      <c r="AG307" s="2">
        <f>IF(G307="Labor Hours",SUM(U307:AF307),0)</f>
        <v>32</v>
      </c>
      <c r="AH307" s="51">
        <f t="shared" si="397"/>
        <v>0.21333333333333332</v>
      </c>
      <c r="AI307" s="53">
        <f>IF($G307="Labor Hours",U307*$K307*(1+$M307)*$EQ307,U307)</f>
        <v>0</v>
      </c>
      <c r="AJ307" s="53">
        <f>IF($G307="Labor Hours",V307*$K307*(1+$M307)*$EQ307,V307)</f>
        <v>0</v>
      </c>
      <c r="AK307" s="53">
        <f>IF($G307="Labor Hours",W307*$K307*(1+$M307)*$EQ307,W307)</f>
        <v>0</v>
      </c>
      <c r="AL307" s="53">
        <f>IF($G307="Labor Hours",X307*$K307*(1+$M307)*$EQ307,X307)</f>
        <v>0</v>
      </c>
      <c r="AM307" s="53">
        <f>IF($G307="Labor Hours",Y307*$K307*(1+$M307)*$EQ307,Y307)</f>
        <v>0</v>
      </c>
      <c r="AN307" s="53">
        <f>IF($G307="Labor Hours",Z307*$K307*(1+$M307)*$EQ307,Z307)</f>
        <v>0</v>
      </c>
      <c r="AO307" s="53">
        <f>IF($G307="Labor Hours",AA307*$K307*(1+$M307)*$EQ307,AA307)</f>
        <v>0</v>
      </c>
      <c r="AP307" s="53">
        <f>IF($G307="Labor Hours",AB307*$K307*(1+$M307)*$EQ307,AB307)</f>
        <v>0</v>
      </c>
      <c r="AQ307" s="53">
        <f>IF($G307="Labor Hours",AC307*$K307*(1+$M307)*$EQ307,AC307)</f>
        <v>1879.5600000000002</v>
      </c>
      <c r="AR307" s="53">
        <f>IF($G307="Labor Hours",AD307*$K307*(1+$M307)*$EQ307,AD307)</f>
        <v>1879.5600000000002</v>
      </c>
      <c r="AS307" s="53">
        <f>IF($G307="Labor Hours",AE307*$K307*(1+$M307)*$EQ307,AE307)</f>
        <v>0</v>
      </c>
      <c r="AT307" s="53">
        <f>IF($G307="Labor Hours",AF307*$K307*(1+$M307)*$EQ307,AF307)</f>
        <v>0</v>
      </c>
      <c r="AU307" s="10">
        <f t="shared" si="398"/>
        <v>3759.1200000000003</v>
      </c>
      <c r="AV307" s="54">
        <f>IF(G307="CapEx",0,AU307*N307)</f>
        <v>0</v>
      </c>
      <c r="AW307" s="10">
        <f t="shared" si="399"/>
        <v>3759.1200000000003</v>
      </c>
      <c r="AX307" s="53" cm="1">
        <f t="array" aca="1" ref="AX307" ca="1">AU307*CELL("contents",$Q307)</f>
        <v>751.82400000000007</v>
      </c>
      <c r="AY307" s="53" cm="1">
        <f t="array" aca="1" ref="AY307" ca="1">AV307*CELL("contents",$Q307)</f>
        <v>0</v>
      </c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>
        <f t="shared" si="400"/>
        <v>0</v>
      </c>
      <c r="BM307" s="51">
        <f t="shared" si="401"/>
        <v>0</v>
      </c>
      <c r="BN307" s="53">
        <f>IF($G307="Labor Hours",AZ307*$K307*(1+$M307)*$ER307,AZ307)</f>
        <v>0</v>
      </c>
      <c r="BO307" s="53">
        <f>IF($G307="Labor Hours",BA307*$K307*(1+$M307)*$ER307,BA307)</f>
        <v>0</v>
      </c>
      <c r="BP307" s="53">
        <f>IF($G307="Labor Hours",BB307*$K307*(1+$M307)*$ER307,BB307)</f>
        <v>0</v>
      </c>
      <c r="BQ307" s="53">
        <f>IF($G307="Labor Hours",BC307*$K307*(1+$M307)*$ER307,BC307)</f>
        <v>0</v>
      </c>
      <c r="BR307" s="53">
        <f>IF($G307="Labor Hours",BD307*$K307*(1+$M307)*$ER307,BD307)</f>
        <v>0</v>
      </c>
      <c r="BS307" s="53">
        <f>IF($G307="Labor Hours",BE307*$K307*(1+$M307)*$ER307,BE307)</f>
        <v>0</v>
      </c>
      <c r="BT307" s="53">
        <f>IF($G307="Labor Hours",BF307*$K307*(1+$M307)*$ER307,BF307)</f>
        <v>0</v>
      </c>
      <c r="BU307" s="53">
        <f>IF($G307="Labor Hours",BG307*$K307*(1+$M307)*$ER307,BG307)</f>
        <v>0</v>
      </c>
      <c r="BV307" s="53">
        <f>IF($G307="Labor Hours",BH307*$K307*(1+$M307)*$ER307,BH307)</f>
        <v>0</v>
      </c>
      <c r="BW307" s="53">
        <f>IF($G307="Labor Hours",BI307*$K307*(1+$M307)*$ER307,BI307)</f>
        <v>0</v>
      </c>
      <c r="BX307" s="53">
        <f>IF($G307="Labor Hours",BJ307*$K307*(1+$M307)*$ER307,BJ307)</f>
        <v>0</v>
      </c>
      <c r="BY307" s="53">
        <f>IF($G307="Labor Hours",BK307*$K307*(1+$M307)*$ER307,BK307)</f>
        <v>0</v>
      </c>
      <c r="BZ307" s="10">
        <f t="shared" si="402"/>
        <v>0</v>
      </c>
      <c r="CA307" s="54">
        <f t="shared" si="403"/>
        <v>0</v>
      </c>
      <c r="CB307" s="10">
        <f t="shared" si="404"/>
        <v>0</v>
      </c>
      <c r="CC307" s="53" cm="1">
        <f t="array" aca="1" ref="CC307" ca="1">BZ307*CELL("contents",$Q307)</f>
        <v>0</v>
      </c>
      <c r="CD307" s="53" cm="1">
        <f t="array" aca="1" ref="CD307" ca="1">CA307*CELL("contents",$Q307)</f>
        <v>0</v>
      </c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>
        <f t="shared" si="405"/>
        <v>0</v>
      </c>
      <c r="CR307" s="51">
        <f t="shared" si="406"/>
        <v>0</v>
      </c>
      <c r="CS307" s="53">
        <f>IF($G307="Labor Hours",CE307*$K307*(1+$M307)*$ES307,CE307)</f>
        <v>0</v>
      </c>
      <c r="CT307" s="53">
        <f>IF($G307="Labor Hours",CF307*$K307*(1+$M307)*$ES307,CF307)</f>
        <v>0</v>
      </c>
      <c r="CU307" s="53">
        <f>IF($G307="Labor Hours",CG307*$K307*(1+$M307)*$ES307,CG307)</f>
        <v>0</v>
      </c>
      <c r="CV307" s="53">
        <f>IF($G307="Labor Hours",CH307*$K307*(1+$M307)*$ES307,CH307)</f>
        <v>0</v>
      </c>
      <c r="CW307" s="53">
        <f>IF($G307="Labor Hours",CI307*$K307*(1+$M307)*$ES307,CI307)</f>
        <v>0</v>
      </c>
      <c r="CX307" s="53">
        <f>IF($G307="Labor Hours",CJ307*$K307*(1+$M307)*$ES307,CJ307)</f>
        <v>0</v>
      </c>
      <c r="CY307" s="53">
        <f>IF($G307="Labor Hours",CK307*$K307*(1+$M307)*$ES307,CK307)</f>
        <v>0</v>
      </c>
      <c r="CZ307" s="53">
        <f>IF($G307="Labor Hours",CL307*$K307*(1+$M307)*$ES307,CL307)</f>
        <v>0</v>
      </c>
      <c r="DA307" s="53">
        <f>IF($G307="Labor Hours",CM307*$K307*(1+$M307)*$ES307,CM307)</f>
        <v>0</v>
      </c>
      <c r="DB307" s="53">
        <f>IF($G307="Labor Hours",CN307*$K307*(1+$M307)*$ES307,CN307)</f>
        <v>0</v>
      </c>
      <c r="DC307" s="53">
        <f>IF($G307="Labor Hours",CO307*$K307*(1+$M307)*$ES307,CO307)</f>
        <v>0</v>
      </c>
      <c r="DD307" s="53">
        <f>IF($G307="Labor Hours",CP307*$K307*(1+$M307)*$ES307,CP307)</f>
        <v>0</v>
      </c>
      <c r="DE307" s="10">
        <f t="shared" si="407"/>
        <v>0</v>
      </c>
      <c r="DF307" s="54">
        <f t="shared" si="408"/>
        <v>0</v>
      </c>
      <c r="DG307" s="10">
        <f t="shared" si="409"/>
        <v>0</v>
      </c>
      <c r="DH307" s="53" cm="1">
        <f t="array" aca="1" ref="DH307" ca="1">DE307*CELL("contents",$Q307)</f>
        <v>0</v>
      </c>
      <c r="DI307" s="53" cm="1">
        <f t="array" aca="1" ref="DI307" ca="1">DF307*CELL("contents",$Q307)</f>
        <v>0</v>
      </c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>
        <f t="shared" si="410"/>
        <v>0</v>
      </c>
      <c r="DW307" s="51">
        <f t="shared" si="411"/>
        <v>0</v>
      </c>
      <c r="DX307" s="53">
        <f>IF($G307="Labor Hours",DJ307*$K307*(1+$M307)*$ET307,DJ307)</f>
        <v>0</v>
      </c>
      <c r="DY307" s="53">
        <f>IF($G307="Labor Hours",DK307*$K307*(1+$M307)*$ET307,DK307)</f>
        <v>0</v>
      </c>
      <c r="DZ307" s="53">
        <f>IF($G307="Labor Hours",DL307*$K307*(1+$M307)*$ET307,DL307)</f>
        <v>0</v>
      </c>
      <c r="EA307" s="53">
        <f>IF($G307="Labor Hours",DM307*$K307*(1+$M307)*$ET307,DM307)</f>
        <v>0</v>
      </c>
      <c r="EB307" s="53">
        <f>IF($G307="Labor Hours",DN307*$K307*(1+$M307)*$ET307,DN307)</f>
        <v>0</v>
      </c>
      <c r="EC307" s="53">
        <f>IF($G307="Labor Hours",DO307*$K307*(1+$M307)*$ET307,DO307)</f>
        <v>0</v>
      </c>
      <c r="ED307" s="53">
        <f>IF($G307="Labor Hours",DP307*$K307*(1+$M307)*$ET307,DP307)</f>
        <v>0</v>
      </c>
      <c r="EE307" s="53">
        <f>IF($G307="Labor Hours",DQ307*$K307*(1+$M307)*$ET307,DQ307)</f>
        <v>0</v>
      </c>
      <c r="EF307" s="53">
        <f>IF($G307="Labor Hours",DR307*$K307*(1+$M307)*$ET307,DR307)</f>
        <v>0</v>
      </c>
      <c r="EG307" s="53">
        <f>IF($G307="Labor Hours",DS307*$K307*(1+$M307)*$ET307,DS307)</f>
        <v>0</v>
      </c>
      <c r="EH307" s="53">
        <f>IF($G307="Labor Hours",DT307*$K307*(1+$M307)*$ET307,DT307)</f>
        <v>0</v>
      </c>
      <c r="EI307" s="53">
        <f>IF($G307="Labor Hours",DU307*$K307*(1+$M307)*$ET307,DU307)</f>
        <v>0</v>
      </c>
      <c r="EJ307" s="10">
        <f t="shared" si="412"/>
        <v>0</v>
      </c>
      <c r="EK307" s="54">
        <f t="shared" si="413"/>
        <v>0</v>
      </c>
      <c r="EL307" s="10">
        <f t="shared" si="414"/>
        <v>0</v>
      </c>
      <c r="EM307" s="53" cm="1">
        <f t="array" aca="1" ref="EM307" ca="1">EJ307*CELL("contents",$Q307)</f>
        <v>0</v>
      </c>
      <c r="EN307" s="53" cm="1">
        <f t="array" aca="1" ref="EN307" ca="1">EK307*CELL("contents",$Q307)</f>
        <v>0</v>
      </c>
      <c r="EO307" s="11">
        <f t="shared" si="415"/>
        <v>3759.1200000000003</v>
      </c>
      <c r="EP307" s="2">
        <v>1</v>
      </c>
      <c r="EQ307" s="2">
        <f t="shared" ref="EQ307:ET307" si="452">EP307*1.0215</f>
        <v>1.0215000000000001</v>
      </c>
      <c r="ER307" s="2">
        <f t="shared" si="452"/>
        <v>1.0434622500000001</v>
      </c>
      <c r="ES307" s="2">
        <f t="shared" si="452"/>
        <v>1.0658966883750003</v>
      </c>
      <c r="ET307" s="2">
        <f t="shared" si="452"/>
        <v>1.0888134671750629</v>
      </c>
      <c r="EU307" s="53">
        <f>IF($G307="Labor Hours",$K307*$AG307*EQ307,0)</f>
        <v>3759.1200000000003</v>
      </c>
      <c r="EV307" s="53">
        <f t="shared" si="417"/>
        <v>0</v>
      </c>
      <c r="EW307" s="69">
        <f>IF($G307="Labor Hours",$K307*$CQ307*ES307,0)</f>
        <v>0</v>
      </c>
      <c r="EX307" s="69">
        <f>IF($G307="Labor Hours",$K307*$DV307*ET307,0)</f>
        <v>0</v>
      </c>
      <c r="EY307" s="9">
        <f t="shared" si="419"/>
        <v>0</v>
      </c>
      <c r="EZ307" s="9">
        <f t="shared" si="394"/>
        <v>0</v>
      </c>
      <c r="FA307" s="9">
        <f t="shared" si="395"/>
        <v>0</v>
      </c>
      <c r="FB307" s="9">
        <f t="shared" si="396"/>
        <v>0</v>
      </c>
      <c r="FC307" t="s">
        <v>1541</v>
      </c>
    </row>
    <row r="308" spans="1:159" x14ac:dyDescent="0.25">
      <c r="A308" s="2">
        <v>1.2</v>
      </c>
      <c r="B308" s="3" t="s">
        <v>768</v>
      </c>
      <c r="C308" s="4" t="s">
        <v>157</v>
      </c>
      <c r="D308" s="2" t="s">
        <v>769</v>
      </c>
      <c r="E308" s="21" t="s">
        <v>770</v>
      </c>
      <c r="F308" s="2"/>
      <c r="G308" s="4" t="s">
        <v>151</v>
      </c>
      <c r="H308" s="6" t="s">
        <v>163</v>
      </c>
      <c r="I308" s="4" t="s">
        <v>167</v>
      </c>
      <c r="J308" s="7" t="s">
        <v>154</v>
      </c>
      <c r="K308" s="75">
        <v>115</v>
      </c>
      <c r="L308" s="81">
        <v>115</v>
      </c>
      <c r="M308" s="56">
        <v>0</v>
      </c>
      <c r="N308" s="86">
        <v>0</v>
      </c>
      <c r="O308" s="6" t="s">
        <v>155</v>
      </c>
      <c r="P308" s="2" t="s">
        <v>352</v>
      </c>
      <c r="Q308" s="216">
        <f>VLOOKUP(P308,Contingencies!$A$2:$D$7,4,FALSE)</f>
        <v>0.2</v>
      </c>
      <c r="R308" s="53">
        <f t="shared" si="377"/>
        <v>939.7800000000002</v>
      </c>
      <c r="S308" s="67">
        <f t="shared" si="379"/>
        <v>0</v>
      </c>
      <c r="T308" s="4"/>
      <c r="U308" s="2"/>
      <c r="V308" s="2"/>
      <c r="W308" s="42"/>
      <c r="X308" s="38"/>
      <c r="Y308" s="38"/>
      <c r="Z308" s="38"/>
      <c r="AA308" s="38"/>
      <c r="AB308" s="38"/>
      <c r="AC308" s="38"/>
      <c r="AD308" s="2"/>
      <c r="AE308" s="4">
        <v>20</v>
      </c>
      <c r="AF308" s="4">
        <v>20</v>
      </c>
      <c r="AG308" s="2">
        <f>IF(G308="Labor Hours",SUM(U308:AF308),0)</f>
        <v>40</v>
      </c>
      <c r="AH308" s="51">
        <f t="shared" si="397"/>
        <v>0.26666666666666666</v>
      </c>
      <c r="AI308" s="53">
        <f>IF($G308="Labor Hours",U308*$K308*(1+$M308)*$EQ308,U308)</f>
        <v>0</v>
      </c>
      <c r="AJ308" s="53">
        <f>IF($G308="Labor Hours",V308*$K308*(1+$M308)*$EQ308,V308)</f>
        <v>0</v>
      </c>
      <c r="AK308" s="53">
        <f>IF($G308="Labor Hours",W308*$K308*(1+$M308)*$EQ308,W308)</f>
        <v>0</v>
      </c>
      <c r="AL308" s="53">
        <f>IF($G308="Labor Hours",X308*$K308*(1+$M308)*$EQ308,X308)</f>
        <v>0</v>
      </c>
      <c r="AM308" s="53">
        <f>IF($G308="Labor Hours",Y308*$K308*(1+$M308)*$EQ308,Y308)</f>
        <v>0</v>
      </c>
      <c r="AN308" s="53">
        <f>IF($G308="Labor Hours",Z308*$K308*(1+$M308)*$EQ308,Z308)</f>
        <v>0</v>
      </c>
      <c r="AO308" s="53">
        <f>IF($G308="Labor Hours",AA308*$K308*(1+$M308)*$EQ308,AA308)</f>
        <v>0</v>
      </c>
      <c r="AP308" s="53">
        <f>IF($G308="Labor Hours",AB308*$K308*(1+$M308)*$EQ308,AB308)</f>
        <v>0</v>
      </c>
      <c r="AQ308" s="53">
        <f>IF($G308="Labor Hours",AC308*$K308*(1+$M308)*$EQ308,AC308)</f>
        <v>0</v>
      </c>
      <c r="AR308" s="53">
        <f>IF($G308="Labor Hours",AD308*$K308*(1+$M308)*$EQ308,AD308)</f>
        <v>0</v>
      </c>
      <c r="AS308" s="53">
        <f>IF($G308="Labor Hours",AE308*$K308*(1+$M308)*$EQ308,AE308)</f>
        <v>2349.4500000000003</v>
      </c>
      <c r="AT308" s="53">
        <f>IF($G308="Labor Hours",AF308*$K308*(1+$M308)*$EQ308,AF308)</f>
        <v>2349.4500000000003</v>
      </c>
      <c r="AU308" s="10">
        <f t="shared" si="398"/>
        <v>4698.9000000000005</v>
      </c>
      <c r="AV308" s="54">
        <f>IF(G308="CapEx",0,AU308*N308)</f>
        <v>0</v>
      </c>
      <c r="AW308" s="10">
        <f t="shared" si="399"/>
        <v>4698.9000000000005</v>
      </c>
      <c r="AX308" s="53" cm="1">
        <f t="array" aca="1" ref="AX308" ca="1">AU308*CELL("contents",$Q308)</f>
        <v>939.7800000000002</v>
      </c>
      <c r="AY308" s="53" cm="1">
        <f t="array" aca="1" ref="AY308" ca="1">AV308*CELL("contents",$Q308)</f>
        <v>0</v>
      </c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>
        <f t="shared" si="400"/>
        <v>0</v>
      </c>
      <c r="BM308" s="51">
        <f t="shared" si="401"/>
        <v>0</v>
      </c>
      <c r="BN308" s="53">
        <f>IF($G308="Labor Hours",AZ308*$K308*(1+$M308)*$ER308,AZ308)</f>
        <v>0</v>
      </c>
      <c r="BO308" s="53">
        <f>IF($G308="Labor Hours",BA308*$K308*(1+$M308)*$ER308,BA308)</f>
        <v>0</v>
      </c>
      <c r="BP308" s="53">
        <f>IF($G308="Labor Hours",BB308*$K308*(1+$M308)*$ER308,BB308)</f>
        <v>0</v>
      </c>
      <c r="BQ308" s="53">
        <f>IF($G308="Labor Hours",BC308*$K308*(1+$M308)*$ER308,BC308)</f>
        <v>0</v>
      </c>
      <c r="BR308" s="53">
        <f>IF($G308="Labor Hours",BD308*$K308*(1+$M308)*$ER308,BD308)</f>
        <v>0</v>
      </c>
      <c r="BS308" s="53">
        <f>IF($G308="Labor Hours",BE308*$K308*(1+$M308)*$ER308,BE308)</f>
        <v>0</v>
      </c>
      <c r="BT308" s="53">
        <f>IF($G308="Labor Hours",BF308*$K308*(1+$M308)*$ER308,BF308)</f>
        <v>0</v>
      </c>
      <c r="BU308" s="53">
        <f>IF($G308="Labor Hours",BG308*$K308*(1+$M308)*$ER308,BG308)</f>
        <v>0</v>
      </c>
      <c r="BV308" s="53">
        <f>IF($G308="Labor Hours",BH308*$K308*(1+$M308)*$ER308,BH308)</f>
        <v>0</v>
      </c>
      <c r="BW308" s="53">
        <f>IF($G308="Labor Hours",BI308*$K308*(1+$M308)*$ER308,BI308)</f>
        <v>0</v>
      </c>
      <c r="BX308" s="53">
        <f>IF($G308="Labor Hours",BJ308*$K308*(1+$M308)*$ER308,BJ308)</f>
        <v>0</v>
      </c>
      <c r="BY308" s="53">
        <f>IF($G308="Labor Hours",BK308*$K308*(1+$M308)*$ER308,BK308)</f>
        <v>0</v>
      </c>
      <c r="BZ308" s="10">
        <f t="shared" si="402"/>
        <v>0</v>
      </c>
      <c r="CA308" s="54">
        <f t="shared" si="403"/>
        <v>0</v>
      </c>
      <c r="CB308" s="10">
        <f t="shared" si="404"/>
        <v>0</v>
      </c>
      <c r="CC308" s="53" cm="1">
        <f t="array" aca="1" ref="CC308" ca="1">BZ308*CELL("contents",$Q308)</f>
        <v>0</v>
      </c>
      <c r="CD308" s="53" cm="1">
        <f t="array" aca="1" ref="CD308" ca="1">CA308*CELL("contents",$Q308)</f>
        <v>0</v>
      </c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>
        <f t="shared" si="405"/>
        <v>0</v>
      </c>
      <c r="CR308" s="51">
        <f t="shared" si="406"/>
        <v>0</v>
      </c>
      <c r="CS308" s="53">
        <f>IF($G308="Labor Hours",CE308*$K308*(1+$M308)*$ES308,CE308)</f>
        <v>0</v>
      </c>
      <c r="CT308" s="53">
        <f>IF($G308="Labor Hours",CF308*$K308*(1+$M308)*$ES308,CF308)</f>
        <v>0</v>
      </c>
      <c r="CU308" s="53">
        <f>IF($G308="Labor Hours",CG308*$K308*(1+$M308)*$ES308,CG308)</f>
        <v>0</v>
      </c>
      <c r="CV308" s="53">
        <f>IF($G308="Labor Hours",CH308*$K308*(1+$M308)*$ES308,CH308)</f>
        <v>0</v>
      </c>
      <c r="CW308" s="53">
        <f>IF($G308="Labor Hours",CI308*$K308*(1+$M308)*$ES308,CI308)</f>
        <v>0</v>
      </c>
      <c r="CX308" s="53">
        <f>IF($G308="Labor Hours",CJ308*$K308*(1+$M308)*$ES308,CJ308)</f>
        <v>0</v>
      </c>
      <c r="CY308" s="53">
        <f>IF($G308="Labor Hours",CK308*$K308*(1+$M308)*$ES308,CK308)</f>
        <v>0</v>
      </c>
      <c r="CZ308" s="53">
        <f>IF($G308="Labor Hours",CL308*$K308*(1+$M308)*$ES308,CL308)</f>
        <v>0</v>
      </c>
      <c r="DA308" s="53">
        <f>IF($G308="Labor Hours",CM308*$K308*(1+$M308)*$ES308,CM308)</f>
        <v>0</v>
      </c>
      <c r="DB308" s="53">
        <f>IF($G308="Labor Hours",CN308*$K308*(1+$M308)*$ES308,CN308)</f>
        <v>0</v>
      </c>
      <c r="DC308" s="53">
        <f>IF($G308="Labor Hours",CO308*$K308*(1+$M308)*$ES308,CO308)</f>
        <v>0</v>
      </c>
      <c r="DD308" s="53">
        <f>IF($G308="Labor Hours",CP308*$K308*(1+$M308)*$ES308,CP308)</f>
        <v>0</v>
      </c>
      <c r="DE308" s="10">
        <f t="shared" si="407"/>
        <v>0</v>
      </c>
      <c r="DF308" s="54">
        <f t="shared" si="408"/>
        <v>0</v>
      </c>
      <c r="DG308" s="10">
        <f t="shared" si="409"/>
        <v>0</v>
      </c>
      <c r="DH308" s="53" cm="1">
        <f t="array" aca="1" ref="DH308" ca="1">DE308*CELL("contents",$Q308)</f>
        <v>0</v>
      </c>
      <c r="DI308" s="53" cm="1">
        <f t="array" aca="1" ref="DI308" ca="1">DF308*CELL("contents",$Q308)</f>
        <v>0</v>
      </c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>
        <f t="shared" si="410"/>
        <v>0</v>
      </c>
      <c r="DW308" s="51">
        <f t="shared" si="411"/>
        <v>0</v>
      </c>
      <c r="DX308" s="53">
        <f>IF($G308="Labor Hours",DJ308*$K308*(1+$M308)*$ET308,DJ308)</f>
        <v>0</v>
      </c>
      <c r="DY308" s="53">
        <f>IF($G308="Labor Hours",DK308*$K308*(1+$M308)*$ET308,DK308)</f>
        <v>0</v>
      </c>
      <c r="DZ308" s="53">
        <f>IF($G308="Labor Hours",DL308*$K308*(1+$M308)*$ET308,DL308)</f>
        <v>0</v>
      </c>
      <c r="EA308" s="53">
        <f>IF($G308="Labor Hours",DM308*$K308*(1+$M308)*$ET308,DM308)</f>
        <v>0</v>
      </c>
      <c r="EB308" s="53">
        <f>IF($G308="Labor Hours",DN308*$K308*(1+$M308)*$ET308,DN308)</f>
        <v>0</v>
      </c>
      <c r="EC308" s="53">
        <f>IF($G308="Labor Hours",DO308*$K308*(1+$M308)*$ET308,DO308)</f>
        <v>0</v>
      </c>
      <c r="ED308" s="53">
        <f>IF($G308="Labor Hours",DP308*$K308*(1+$M308)*$ET308,DP308)</f>
        <v>0</v>
      </c>
      <c r="EE308" s="53">
        <f>IF($G308="Labor Hours",DQ308*$K308*(1+$M308)*$ET308,DQ308)</f>
        <v>0</v>
      </c>
      <c r="EF308" s="53">
        <f>IF($G308="Labor Hours",DR308*$K308*(1+$M308)*$ET308,DR308)</f>
        <v>0</v>
      </c>
      <c r="EG308" s="53">
        <f>IF($G308="Labor Hours",DS308*$K308*(1+$M308)*$ET308,DS308)</f>
        <v>0</v>
      </c>
      <c r="EH308" s="53">
        <f>IF($G308="Labor Hours",DT308*$K308*(1+$M308)*$ET308,DT308)</f>
        <v>0</v>
      </c>
      <c r="EI308" s="53">
        <f>IF($G308="Labor Hours",DU308*$K308*(1+$M308)*$ET308,DU308)</f>
        <v>0</v>
      </c>
      <c r="EJ308" s="10">
        <f t="shared" si="412"/>
        <v>0</v>
      </c>
      <c r="EK308" s="54">
        <f t="shared" si="413"/>
        <v>0</v>
      </c>
      <c r="EL308" s="10">
        <f t="shared" si="414"/>
        <v>0</v>
      </c>
      <c r="EM308" s="53" cm="1">
        <f t="array" aca="1" ref="EM308" ca="1">EJ308*CELL("contents",$Q308)</f>
        <v>0</v>
      </c>
      <c r="EN308" s="53" cm="1">
        <f t="array" aca="1" ref="EN308" ca="1">EK308*CELL("contents",$Q308)</f>
        <v>0</v>
      </c>
      <c r="EO308" s="11">
        <f t="shared" si="415"/>
        <v>4698.9000000000005</v>
      </c>
      <c r="EP308" s="2">
        <v>1</v>
      </c>
      <c r="EQ308" s="2">
        <f t="shared" ref="EQ308:ET308" si="453">EP308*1.0215</f>
        <v>1.0215000000000001</v>
      </c>
      <c r="ER308" s="2">
        <f t="shared" si="453"/>
        <v>1.0434622500000001</v>
      </c>
      <c r="ES308" s="2">
        <f t="shared" si="453"/>
        <v>1.0658966883750003</v>
      </c>
      <c r="ET308" s="2">
        <f t="shared" si="453"/>
        <v>1.0888134671750629</v>
      </c>
      <c r="EU308" s="53">
        <f>IF($G308="Labor Hours",$K308*$AG308*EQ308,0)</f>
        <v>4698.9000000000005</v>
      </c>
      <c r="EV308" s="53">
        <f t="shared" si="417"/>
        <v>0</v>
      </c>
      <c r="EW308" s="69">
        <f>IF($G308="Labor Hours",$K308*$CQ308*ES308,0)</f>
        <v>0</v>
      </c>
      <c r="EX308" s="69">
        <f>IF($G308="Labor Hours",$K308*$DV308*ET308,0)</f>
        <v>0</v>
      </c>
      <c r="EY308" s="9">
        <f t="shared" si="419"/>
        <v>0</v>
      </c>
      <c r="EZ308" s="9">
        <f t="shared" si="394"/>
        <v>0</v>
      </c>
      <c r="FA308" s="9">
        <f t="shared" si="395"/>
        <v>0</v>
      </c>
      <c r="FB308" s="9">
        <f t="shared" si="396"/>
        <v>0</v>
      </c>
      <c r="FC308" t="s">
        <v>1541</v>
      </c>
    </row>
    <row r="309" spans="1:159" x14ac:dyDescent="0.25">
      <c r="A309" s="2">
        <v>1.2</v>
      </c>
      <c r="B309" s="3" t="s">
        <v>771</v>
      </c>
      <c r="C309" s="4" t="s">
        <v>157</v>
      </c>
      <c r="D309" s="2" t="s">
        <v>417</v>
      </c>
      <c r="E309" s="21" t="s">
        <v>657</v>
      </c>
      <c r="F309" s="2"/>
      <c r="G309" s="4" t="s">
        <v>151</v>
      </c>
      <c r="H309" s="6" t="s">
        <v>163</v>
      </c>
      <c r="I309" s="4" t="s">
        <v>167</v>
      </c>
      <c r="J309" s="7" t="s">
        <v>154</v>
      </c>
      <c r="K309" s="75">
        <v>115</v>
      </c>
      <c r="L309" s="81">
        <v>115</v>
      </c>
      <c r="M309" s="56">
        <v>0</v>
      </c>
      <c r="N309" s="86">
        <v>0</v>
      </c>
      <c r="O309" s="6" t="s">
        <v>155</v>
      </c>
      <c r="P309" s="2" t="s">
        <v>352</v>
      </c>
      <c r="Q309" s="216">
        <f>VLOOKUP(P309,Contingencies!$A$2:$D$7,4,FALSE)</f>
        <v>0.2</v>
      </c>
      <c r="R309" s="53">
        <f t="shared" si="377"/>
        <v>939.7800000000002</v>
      </c>
      <c r="S309" s="67">
        <f t="shared" si="379"/>
        <v>0</v>
      </c>
      <c r="T309" s="4"/>
      <c r="U309" s="2"/>
      <c r="V309" s="2"/>
      <c r="W309" s="42"/>
      <c r="X309" s="38"/>
      <c r="Y309" s="38"/>
      <c r="Z309" s="38"/>
      <c r="AA309" s="38"/>
      <c r="AB309" s="38"/>
      <c r="AC309" s="38"/>
      <c r="AD309" s="2"/>
      <c r="AE309" s="2"/>
      <c r="AF309" s="4">
        <v>40</v>
      </c>
      <c r="AG309" s="2">
        <f>IF(G309="Labor Hours",SUM(U309:AF309),0)</f>
        <v>40</v>
      </c>
      <c r="AH309" s="51">
        <f t="shared" si="397"/>
        <v>0.26666666666666666</v>
      </c>
      <c r="AI309" s="53">
        <f>IF($G309="Labor Hours",U309*$K309*(1+$M309)*$EQ309,U309)</f>
        <v>0</v>
      </c>
      <c r="AJ309" s="53">
        <f>IF($G309="Labor Hours",V309*$K309*(1+$M309)*$EQ309,V309)</f>
        <v>0</v>
      </c>
      <c r="AK309" s="53">
        <f>IF($G309="Labor Hours",W309*$K309*(1+$M309)*$EQ309,W309)</f>
        <v>0</v>
      </c>
      <c r="AL309" s="53">
        <f>IF($G309="Labor Hours",X309*$K309*(1+$M309)*$EQ309,X309)</f>
        <v>0</v>
      </c>
      <c r="AM309" s="53">
        <f>IF($G309="Labor Hours",Y309*$K309*(1+$M309)*$EQ309,Y309)</f>
        <v>0</v>
      </c>
      <c r="AN309" s="53">
        <f>IF($G309="Labor Hours",Z309*$K309*(1+$M309)*$EQ309,Z309)</f>
        <v>0</v>
      </c>
      <c r="AO309" s="53">
        <f>IF($G309="Labor Hours",AA309*$K309*(1+$M309)*$EQ309,AA309)</f>
        <v>0</v>
      </c>
      <c r="AP309" s="53">
        <f>IF($G309="Labor Hours",AB309*$K309*(1+$M309)*$EQ309,AB309)</f>
        <v>0</v>
      </c>
      <c r="AQ309" s="53">
        <f>IF($G309="Labor Hours",AC309*$K309*(1+$M309)*$EQ309,AC309)</f>
        <v>0</v>
      </c>
      <c r="AR309" s="53">
        <f>IF($G309="Labor Hours",AD309*$K309*(1+$M309)*$EQ309,AD309)</f>
        <v>0</v>
      </c>
      <c r="AS309" s="53">
        <f>IF($G309="Labor Hours",AE309*$K309*(1+$M309)*$EQ309,AE309)</f>
        <v>0</v>
      </c>
      <c r="AT309" s="53">
        <f>IF($G309="Labor Hours",AF309*$K309*(1+$M309)*$EQ309,AF309)</f>
        <v>4698.9000000000005</v>
      </c>
      <c r="AU309" s="10">
        <f t="shared" si="398"/>
        <v>4698.9000000000005</v>
      </c>
      <c r="AV309" s="54">
        <f>IF(G309="CapEx",0,AU309*N309)</f>
        <v>0</v>
      </c>
      <c r="AW309" s="10">
        <f t="shared" si="399"/>
        <v>4698.9000000000005</v>
      </c>
      <c r="AX309" s="53" cm="1">
        <f t="array" aca="1" ref="AX309" ca="1">AU309*CELL("contents",$Q309)</f>
        <v>939.7800000000002</v>
      </c>
      <c r="AY309" s="53" cm="1">
        <f t="array" aca="1" ref="AY309" ca="1">AV309*CELL("contents",$Q309)</f>
        <v>0</v>
      </c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>
        <f t="shared" si="400"/>
        <v>0</v>
      </c>
      <c r="BM309" s="51">
        <f t="shared" si="401"/>
        <v>0</v>
      </c>
      <c r="BN309" s="53">
        <f>IF($G309="Labor Hours",AZ309*$K309*(1+$M309)*$ER309,AZ309)</f>
        <v>0</v>
      </c>
      <c r="BO309" s="53">
        <f>IF($G309="Labor Hours",BA309*$K309*(1+$M309)*$ER309,BA309)</f>
        <v>0</v>
      </c>
      <c r="BP309" s="53">
        <f>IF($G309="Labor Hours",BB309*$K309*(1+$M309)*$ER309,BB309)</f>
        <v>0</v>
      </c>
      <c r="BQ309" s="53">
        <f>IF($G309="Labor Hours",BC309*$K309*(1+$M309)*$ER309,BC309)</f>
        <v>0</v>
      </c>
      <c r="BR309" s="53">
        <f>IF($G309="Labor Hours",BD309*$K309*(1+$M309)*$ER309,BD309)</f>
        <v>0</v>
      </c>
      <c r="BS309" s="53">
        <f>IF($G309="Labor Hours",BE309*$K309*(1+$M309)*$ER309,BE309)</f>
        <v>0</v>
      </c>
      <c r="BT309" s="53">
        <f>IF($G309="Labor Hours",BF309*$K309*(1+$M309)*$ER309,BF309)</f>
        <v>0</v>
      </c>
      <c r="BU309" s="53">
        <f>IF($G309="Labor Hours",BG309*$K309*(1+$M309)*$ER309,BG309)</f>
        <v>0</v>
      </c>
      <c r="BV309" s="53">
        <f>IF($G309="Labor Hours",BH309*$K309*(1+$M309)*$ER309,BH309)</f>
        <v>0</v>
      </c>
      <c r="BW309" s="53">
        <f>IF($G309="Labor Hours",BI309*$K309*(1+$M309)*$ER309,BI309)</f>
        <v>0</v>
      </c>
      <c r="BX309" s="53">
        <f>IF($G309="Labor Hours",BJ309*$K309*(1+$M309)*$ER309,BJ309)</f>
        <v>0</v>
      </c>
      <c r="BY309" s="53">
        <f>IF($G309="Labor Hours",BK309*$K309*(1+$M309)*$ER309,BK309)</f>
        <v>0</v>
      </c>
      <c r="BZ309" s="10">
        <f t="shared" si="402"/>
        <v>0</v>
      </c>
      <c r="CA309" s="54">
        <f t="shared" si="403"/>
        <v>0</v>
      </c>
      <c r="CB309" s="10">
        <f t="shared" si="404"/>
        <v>0</v>
      </c>
      <c r="CC309" s="53" cm="1">
        <f t="array" aca="1" ref="CC309" ca="1">BZ309*CELL("contents",$Q309)</f>
        <v>0</v>
      </c>
      <c r="CD309" s="53" cm="1">
        <f t="array" aca="1" ref="CD309" ca="1">CA309*CELL("contents",$Q309)</f>
        <v>0</v>
      </c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>
        <f t="shared" si="405"/>
        <v>0</v>
      </c>
      <c r="CR309" s="51">
        <f t="shared" si="406"/>
        <v>0</v>
      </c>
      <c r="CS309" s="53">
        <f>IF($G309="Labor Hours",CE309*$K309*(1+$M309)*$ES309,CE309)</f>
        <v>0</v>
      </c>
      <c r="CT309" s="53">
        <f>IF($G309="Labor Hours",CF309*$K309*(1+$M309)*$ES309,CF309)</f>
        <v>0</v>
      </c>
      <c r="CU309" s="53">
        <f>IF($G309="Labor Hours",CG309*$K309*(1+$M309)*$ES309,CG309)</f>
        <v>0</v>
      </c>
      <c r="CV309" s="53">
        <f>IF($G309="Labor Hours",CH309*$K309*(1+$M309)*$ES309,CH309)</f>
        <v>0</v>
      </c>
      <c r="CW309" s="53">
        <f>IF($G309="Labor Hours",CI309*$K309*(1+$M309)*$ES309,CI309)</f>
        <v>0</v>
      </c>
      <c r="CX309" s="53">
        <f>IF($G309="Labor Hours",CJ309*$K309*(1+$M309)*$ES309,CJ309)</f>
        <v>0</v>
      </c>
      <c r="CY309" s="53">
        <f>IF($G309="Labor Hours",CK309*$K309*(1+$M309)*$ES309,CK309)</f>
        <v>0</v>
      </c>
      <c r="CZ309" s="53">
        <f>IF($G309="Labor Hours",CL309*$K309*(1+$M309)*$ES309,CL309)</f>
        <v>0</v>
      </c>
      <c r="DA309" s="53">
        <f>IF($G309="Labor Hours",CM309*$K309*(1+$M309)*$ES309,CM309)</f>
        <v>0</v>
      </c>
      <c r="DB309" s="53">
        <f>IF($G309="Labor Hours",CN309*$K309*(1+$M309)*$ES309,CN309)</f>
        <v>0</v>
      </c>
      <c r="DC309" s="53">
        <f>IF($G309="Labor Hours",CO309*$K309*(1+$M309)*$ES309,CO309)</f>
        <v>0</v>
      </c>
      <c r="DD309" s="53">
        <f>IF($G309="Labor Hours",CP309*$K309*(1+$M309)*$ES309,CP309)</f>
        <v>0</v>
      </c>
      <c r="DE309" s="10">
        <f t="shared" si="407"/>
        <v>0</v>
      </c>
      <c r="DF309" s="54">
        <f t="shared" si="408"/>
        <v>0</v>
      </c>
      <c r="DG309" s="10">
        <f t="shared" si="409"/>
        <v>0</v>
      </c>
      <c r="DH309" s="53" cm="1">
        <f t="array" aca="1" ref="DH309" ca="1">DE309*CELL("contents",$Q309)</f>
        <v>0</v>
      </c>
      <c r="DI309" s="53" cm="1">
        <f t="array" aca="1" ref="DI309" ca="1">DF309*CELL("contents",$Q309)</f>
        <v>0</v>
      </c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>
        <f t="shared" si="410"/>
        <v>0</v>
      </c>
      <c r="DW309" s="51">
        <f t="shared" si="411"/>
        <v>0</v>
      </c>
      <c r="DX309" s="53">
        <f>IF($G309="Labor Hours",DJ309*$K309*(1+$M309)*$ET309,DJ309)</f>
        <v>0</v>
      </c>
      <c r="DY309" s="53">
        <f>IF($G309="Labor Hours",DK309*$K309*(1+$M309)*$ET309,DK309)</f>
        <v>0</v>
      </c>
      <c r="DZ309" s="53">
        <f>IF($G309="Labor Hours",DL309*$K309*(1+$M309)*$ET309,DL309)</f>
        <v>0</v>
      </c>
      <c r="EA309" s="53">
        <f>IF($G309="Labor Hours",DM309*$K309*(1+$M309)*$ET309,DM309)</f>
        <v>0</v>
      </c>
      <c r="EB309" s="53">
        <f>IF($G309="Labor Hours",DN309*$K309*(1+$M309)*$ET309,DN309)</f>
        <v>0</v>
      </c>
      <c r="EC309" s="53">
        <f>IF($G309="Labor Hours",DO309*$K309*(1+$M309)*$ET309,DO309)</f>
        <v>0</v>
      </c>
      <c r="ED309" s="53">
        <f>IF($G309="Labor Hours",DP309*$K309*(1+$M309)*$ET309,DP309)</f>
        <v>0</v>
      </c>
      <c r="EE309" s="53">
        <f>IF($G309="Labor Hours",DQ309*$K309*(1+$M309)*$ET309,DQ309)</f>
        <v>0</v>
      </c>
      <c r="EF309" s="53">
        <f>IF($G309="Labor Hours",DR309*$K309*(1+$M309)*$ET309,DR309)</f>
        <v>0</v>
      </c>
      <c r="EG309" s="53">
        <f>IF($G309="Labor Hours",DS309*$K309*(1+$M309)*$ET309,DS309)</f>
        <v>0</v>
      </c>
      <c r="EH309" s="53">
        <f>IF($G309="Labor Hours",DT309*$K309*(1+$M309)*$ET309,DT309)</f>
        <v>0</v>
      </c>
      <c r="EI309" s="53">
        <f>IF($G309="Labor Hours",DU309*$K309*(1+$M309)*$ET309,DU309)</f>
        <v>0</v>
      </c>
      <c r="EJ309" s="10">
        <f t="shared" si="412"/>
        <v>0</v>
      </c>
      <c r="EK309" s="54">
        <f t="shared" si="413"/>
        <v>0</v>
      </c>
      <c r="EL309" s="10">
        <f t="shared" si="414"/>
        <v>0</v>
      </c>
      <c r="EM309" s="53" cm="1">
        <f t="array" aca="1" ref="EM309" ca="1">EJ309*CELL("contents",$Q309)</f>
        <v>0</v>
      </c>
      <c r="EN309" s="53" cm="1">
        <f t="array" aca="1" ref="EN309" ca="1">EK309*CELL("contents",$Q309)</f>
        <v>0</v>
      </c>
      <c r="EO309" s="11">
        <f t="shared" si="415"/>
        <v>4698.9000000000005</v>
      </c>
      <c r="EP309" s="2">
        <v>1</v>
      </c>
      <c r="EQ309" s="2">
        <f t="shared" ref="EQ309:ET309" si="454">EP309*1.0215</f>
        <v>1.0215000000000001</v>
      </c>
      <c r="ER309" s="2">
        <f t="shared" si="454"/>
        <v>1.0434622500000001</v>
      </c>
      <c r="ES309" s="2">
        <f t="shared" si="454"/>
        <v>1.0658966883750003</v>
      </c>
      <c r="ET309" s="2">
        <f t="shared" si="454"/>
        <v>1.0888134671750629</v>
      </c>
      <c r="EU309" s="53">
        <f>IF($G309="Labor Hours",$K309*$AG309*EQ309,0)</f>
        <v>4698.9000000000005</v>
      </c>
      <c r="EV309" s="53">
        <f t="shared" si="417"/>
        <v>0</v>
      </c>
      <c r="EW309" s="69">
        <f>IF($G309="Labor Hours",$K309*$CQ309*ES309,0)</f>
        <v>0</v>
      </c>
      <c r="EX309" s="69">
        <f>IF($G309="Labor Hours",$K309*$DV309*ET309,0)</f>
        <v>0</v>
      </c>
      <c r="EY309" s="9">
        <f t="shared" si="419"/>
        <v>0</v>
      </c>
      <c r="EZ309" s="9">
        <f t="shared" si="394"/>
        <v>0</v>
      </c>
      <c r="FA309" s="9">
        <f t="shared" si="395"/>
        <v>0</v>
      </c>
      <c r="FB309" s="9">
        <f t="shared" si="396"/>
        <v>0</v>
      </c>
      <c r="FC309" t="s">
        <v>1541</v>
      </c>
    </row>
    <row r="310" spans="1:159" ht="25.5" x14ac:dyDescent="0.25">
      <c r="A310" s="2">
        <v>1.2</v>
      </c>
      <c r="B310" s="3" t="s">
        <v>772</v>
      </c>
      <c r="C310" s="4" t="s">
        <v>157</v>
      </c>
      <c r="D310" s="2" t="s">
        <v>773</v>
      </c>
      <c r="E310" s="21" t="s">
        <v>774</v>
      </c>
      <c r="F310" s="2"/>
      <c r="G310" s="4" t="s">
        <v>151</v>
      </c>
      <c r="H310" s="6" t="s">
        <v>163</v>
      </c>
      <c r="I310" s="4" t="s">
        <v>167</v>
      </c>
      <c r="J310" s="7" t="s">
        <v>154</v>
      </c>
      <c r="K310" s="75">
        <v>115</v>
      </c>
      <c r="L310" s="81">
        <v>115</v>
      </c>
      <c r="M310" s="56">
        <v>0</v>
      </c>
      <c r="N310" s="86">
        <v>0</v>
      </c>
      <c r="O310" s="6" t="s">
        <v>155</v>
      </c>
      <c r="P310" s="2" t="s">
        <v>352</v>
      </c>
      <c r="Q310" s="216">
        <f>VLOOKUP(P310,Contingencies!$A$2:$D$7,4,FALSE)</f>
        <v>0.2</v>
      </c>
      <c r="R310" s="53">
        <f t="shared" si="377"/>
        <v>3759.1200000000008</v>
      </c>
      <c r="S310" s="67">
        <f t="shared" si="379"/>
        <v>0</v>
      </c>
      <c r="T310" s="4"/>
      <c r="U310" s="2"/>
      <c r="V310" s="2"/>
      <c r="W310" s="42"/>
      <c r="X310" s="37">
        <v>40</v>
      </c>
      <c r="Y310" s="37">
        <v>40</v>
      </c>
      <c r="Z310" s="37">
        <v>40</v>
      </c>
      <c r="AA310" s="37">
        <v>40</v>
      </c>
      <c r="AB310" s="38"/>
      <c r="AC310" s="38"/>
      <c r="AD310" s="2"/>
      <c r="AE310" s="2"/>
      <c r="AF310" s="2"/>
      <c r="AG310" s="2">
        <f>IF(G310="Labor Hours",SUM(U310:AF310),0)</f>
        <v>160</v>
      </c>
      <c r="AH310" s="51">
        <f t="shared" si="397"/>
        <v>1.0666666666666667</v>
      </c>
      <c r="AI310" s="53">
        <f>IF($G310="Labor Hours",U310*$K310*(1+$M310)*$EQ310,U310)</f>
        <v>0</v>
      </c>
      <c r="AJ310" s="53">
        <f>IF($G310="Labor Hours",V310*$K310*(1+$M310)*$EQ310,V310)</f>
        <v>0</v>
      </c>
      <c r="AK310" s="53">
        <f>IF($G310="Labor Hours",W310*$K310*(1+$M310)*$EQ310,W310)</f>
        <v>0</v>
      </c>
      <c r="AL310" s="53">
        <f>IF($G310="Labor Hours",X310*$K310*(1+$M310)*$EQ310,X310)</f>
        <v>4698.9000000000005</v>
      </c>
      <c r="AM310" s="53">
        <f>IF($G310="Labor Hours",Y310*$K310*(1+$M310)*$EQ310,Y310)</f>
        <v>4698.9000000000005</v>
      </c>
      <c r="AN310" s="53">
        <f>IF($G310="Labor Hours",Z310*$K310*(1+$M310)*$EQ310,Z310)</f>
        <v>4698.9000000000005</v>
      </c>
      <c r="AO310" s="53">
        <f>IF($G310="Labor Hours",AA310*$K310*(1+$M310)*$EQ310,AA310)</f>
        <v>4698.9000000000005</v>
      </c>
      <c r="AP310" s="53">
        <f>IF($G310="Labor Hours",AB310*$K310*(1+$M310)*$EQ310,AB310)</f>
        <v>0</v>
      </c>
      <c r="AQ310" s="53">
        <f>IF($G310="Labor Hours",AC310*$K310*(1+$M310)*$EQ310,AC310)</f>
        <v>0</v>
      </c>
      <c r="AR310" s="53">
        <f>IF($G310="Labor Hours",AD310*$K310*(1+$M310)*$EQ310,AD310)</f>
        <v>0</v>
      </c>
      <c r="AS310" s="53">
        <f>IF($G310="Labor Hours",AE310*$K310*(1+$M310)*$EQ310,AE310)</f>
        <v>0</v>
      </c>
      <c r="AT310" s="53">
        <f>IF($G310="Labor Hours",AF310*$K310*(1+$M310)*$EQ310,AF310)</f>
        <v>0</v>
      </c>
      <c r="AU310" s="10">
        <f t="shared" si="398"/>
        <v>18795.600000000002</v>
      </c>
      <c r="AV310" s="54">
        <f>IF(G310="CapEx",0,AU310*N310)</f>
        <v>0</v>
      </c>
      <c r="AW310" s="10">
        <f t="shared" si="399"/>
        <v>18795.600000000002</v>
      </c>
      <c r="AX310" s="53" cm="1">
        <f t="array" aca="1" ref="AX310" ca="1">AU310*CELL("contents",$Q310)</f>
        <v>3759.1200000000008</v>
      </c>
      <c r="AY310" s="53" cm="1">
        <f t="array" aca="1" ref="AY310" ca="1">AV310*CELL("contents",$Q310)</f>
        <v>0</v>
      </c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>
        <f t="shared" si="400"/>
        <v>0</v>
      </c>
      <c r="BM310" s="51">
        <f t="shared" si="401"/>
        <v>0</v>
      </c>
      <c r="BN310" s="53">
        <f>IF($G310="Labor Hours",AZ310*$K310*(1+$M310)*$ER310,AZ310)</f>
        <v>0</v>
      </c>
      <c r="BO310" s="53">
        <f>IF($G310="Labor Hours",BA310*$K310*(1+$M310)*$ER310,BA310)</f>
        <v>0</v>
      </c>
      <c r="BP310" s="53">
        <f>IF($G310="Labor Hours",BB310*$K310*(1+$M310)*$ER310,BB310)</f>
        <v>0</v>
      </c>
      <c r="BQ310" s="53">
        <f>IF($G310="Labor Hours",BC310*$K310*(1+$M310)*$ER310,BC310)</f>
        <v>0</v>
      </c>
      <c r="BR310" s="53">
        <f>IF($G310="Labor Hours",BD310*$K310*(1+$M310)*$ER310,BD310)</f>
        <v>0</v>
      </c>
      <c r="BS310" s="53">
        <f>IF($G310="Labor Hours",BE310*$K310*(1+$M310)*$ER310,BE310)</f>
        <v>0</v>
      </c>
      <c r="BT310" s="53">
        <f>IF($G310="Labor Hours",BF310*$K310*(1+$M310)*$ER310,BF310)</f>
        <v>0</v>
      </c>
      <c r="BU310" s="53">
        <f>IF($G310="Labor Hours",BG310*$K310*(1+$M310)*$ER310,BG310)</f>
        <v>0</v>
      </c>
      <c r="BV310" s="53">
        <f>IF($G310="Labor Hours",BH310*$K310*(1+$M310)*$ER310,BH310)</f>
        <v>0</v>
      </c>
      <c r="BW310" s="53">
        <f>IF($G310="Labor Hours",BI310*$K310*(1+$M310)*$ER310,BI310)</f>
        <v>0</v>
      </c>
      <c r="BX310" s="53">
        <f>IF($G310="Labor Hours",BJ310*$K310*(1+$M310)*$ER310,BJ310)</f>
        <v>0</v>
      </c>
      <c r="BY310" s="53">
        <f>IF($G310="Labor Hours",BK310*$K310*(1+$M310)*$ER310,BK310)</f>
        <v>0</v>
      </c>
      <c r="BZ310" s="10">
        <f t="shared" si="402"/>
        <v>0</v>
      </c>
      <c r="CA310" s="54">
        <f t="shared" si="403"/>
        <v>0</v>
      </c>
      <c r="CB310" s="10">
        <f t="shared" si="404"/>
        <v>0</v>
      </c>
      <c r="CC310" s="53" cm="1">
        <f t="array" aca="1" ref="CC310" ca="1">BZ310*CELL("contents",$Q310)</f>
        <v>0</v>
      </c>
      <c r="CD310" s="53" cm="1">
        <f t="array" aca="1" ref="CD310" ca="1">CA310*CELL("contents",$Q310)</f>
        <v>0</v>
      </c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>
        <f t="shared" si="405"/>
        <v>0</v>
      </c>
      <c r="CR310" s="51">
        <f t="shared" si="406"/>
        <v>0</v>
      </c>
      <c r="CS310" s="53">
        <f>IF($G310="Labor Hours",CE310*$K310*(1+$M310)*$ES310,CE310)</f>
        <v>0</v>
      </c>
      <c r="CT310" s="53">
        <f>IF($G310="Labor Hours",CF310*$K310*(1+$M310)*$ES310,CF310)</f>
        <v>0</v>
      </c>
      <c r="CU310" s="53">
        <f>IF($G310="Labor Hours",CG310*$K310*(1+$M310)*$ES310,CG310)</f>
        <v>0</v>
      </c>
      <c r="CV310" s="53">
        <f>IF($G310="Labor Hours",CH310*$K310*(1+$M310)*$ES310,CH310)</f>
        <v>0</v>
      </c>
      <c r="CW310" s="53">
        <f>IF($G310="Labor Hours",CI310*$K310*(1+$M310)*$ES310,CI310)</f>
        <v>0</v>
      </c>
      <c r="CX310" s="53">
        <f>IF($G310="Labor Hours",CJ310*$K310*(1+$M310)*$ES310,CJ310)</f>
        <v>0</v>
      </c>
      <c r="CY310" s="53">
        <f>IF($G310="Labor Hours",CK310*$K310*(1+$M310)*$ES310,CK310)</f>
        <v>0</v>
      </c>
      <c r="CZ310" s="53">
        <f>IF($G310="Labor Hours",CL310*$K310*(1+$M310)*$ES310,CL310)</f>
        <v>0</v>
      </c>
      <c r="DA310" s="53">
        <f>IF($G310="Labor Hours",CM310*$K310*(1+$M310)*$ES310,CM310)</f>
        <v>0</v>
      </c>
      <c r="DB310" s="53">
        <f>IF($G310="Labor Hours",CN310*$K310*(1+$M310)*$ES310,CN310)</f>
        <v>0</v>
      </c>
      <c r="DC310" s="53">
        <f>IF($G310="Labor Hours",CO310*$K310*(1+$M310)*$ES310,CO310)</f>
        <v>0</v>
      </c>
      <c r="DD310" s="53">
        <f>IF($G310="Labor Hours",CP310*$K310*(1+$M310)*$ES310,CP310)</f>
        <v>0</v>
      </c>
      <c r="DE310" s="10">
        <f t="shared" si="407"/>
        <v>0</v>
      </c>
      <c r="DF310" s="54">
        <f t="shared" si="408"/>
        <v>0</v>
      </c>
      <c r="DG310" s="10">
        <f t="shared" si="409"/>
        <v>0</v>
      </c>
      <c r="DH310" s="53" cm="1">
        <f t="array" aca="1" ref="DH310" ca="1">DE310*CELL("contents",$Q310)</f>
        <v>0</v>
      </c>
      <c r="DI310" s="53" cm="1">
        <f t="array" aca="1" ref="DI310" ca="1">DF310*CELL("contents",$Q310)</f>
        <v>0</v>
      </c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>
        <f t="shared" si="410"/>
        <v>0</v>
      </c>
      <c r="DW310" s="51">
        <f t="shared" si="411"/>
        <v>0</v>
      </c>
      <c r="DX310" s="53">
        <f>IF($G310="Labor Hours",DJ310*$K310*(1+$M310)*$ET310,DJ310)</f>
        <v>0</v>
      </c>
      <c r="DY310" s="53">
        <f>IF($G310="Labor Hours",DK310*$K310*(1+$M310)*$ET310,DK310)</f>
        <v>0</v>
      </c>
      <c r="DZ310" s="53">
        <f>IF($G310="Labor Hours",DL310*$K310*(1+$M310)*$ET310,DL310)</f>
        <v>0</v>
      </c>
      <c r="EA310" s="53">
        <f>IF($G310="Labor Hours",DM310*$K310*(1+$M310)*$ET310,DM310)</f>
        <v>0</v>
      </c>
      <c r="EB310" s="53">
        <f>IF($G310="Labor Hours",DN310*$K310*(1+$M310)*$ET310,DN310)</f>
        <v>0</v>
      </c>
      <c r="EC310" s="53">
        <f>IF($G310="Labor Hours",DO310*$K310*(1+$M310)*$ET310,DO310)</f>
        <v>0</v>
      </c>
      <c r="ED310" s="53">
        <f>IF($G310="Labor Hours",DP310*$K310*(1+$M310)*$ET310,DP310)</f>
        <v>0</v>
      </c>
      <c r="EE310" s="53">
        <f>IF($G310="Labor Hours",DQ310*$K310*(1+$M310)*$ET310,DQ310)</f>
        <v>0</v>
      </c>
      <c r="EF310" s="53">
        <f>IF($G310="Labor Hours",DR310*$K310*(1+$M310)*$ET310,DR310)</f>
        <v>0</v>
      </c>
      <c r="EG310" s="53">
        <f>IF($G310="Labor Hours",DS310*$K310*(1+$M310)*$ET310,DS310)</f>
        <v>0</v>
      </c>
      <c r="EH310" s="53">
        <f>IF($G310="Labor Hours",DT310*$K310*(1+$M310)*$ET310,DT310)</f>
        <v>0</v>
      </c>
      <c r="EI310" s="53">
        <f>IF($G310="Labor Hours",DU310*$K310*(1+$M310)*$ET310,DU310)</f>
        <v>0</v>
      </c>
      <c r="EJ310" s="10">
        <f t="shared" si="412"/>
        <v>0</v>
      </c>
      <c r="EK310" s="54">
        <f t="shared" si="413"/>
        <v>0</v>
      </c>
      <c r="EL310" s="10">
        <f t="shared" si="414"/>
        <v>0</v>
      </c>
      <c r="EM310" s="53" cm="1">
        <f t="array" aca="1" ref="EM310" ca="1">EJ310*CELL("contents",$Q310)</f>
        <v>0</v>
      </c>
      <c r="EN310" s="53" cm="1">
        <f t="array" aca="1" ref="EN310" ca="1">EK310*CELL("contents",$Q310)</f>
        <v>0</v>
      </c>
      <c r="EO310" s="11">
        <f t="shared" si="415"/>
        <v>18795.600000000002</v>
      </c>
      <c r="EP310" s="2">
        <v>1</v>
      </c>
      <c r="EQ310" s="2">
        <f t="shared" ref="EQ310:ET310" si="455">EP310*1.0215</f>
        <v>1.0215000000000001</v>
      </c>
      <c r="ER310" s="2">
        <f t="shared" si="455"/>
        <v>1.0434622500000001</v>
      </c>
      <c r="ES310" s="2">
        <f t="shared" si="455"/>
        <v>1.0658966883750003</v>
      </c>
      <c r="ET310" s="2">
        <f t="shared" si="455"/>
        <v>1.0888134671750629</v>
      </c>
      <c r="EU310" s="53">
        <f>IF($G310="Labor Hours",$K310*$AG310*EQ310,0)</f>
        <v>18795.600000000002</v>
      </c>
      <c r="EV310" s="53">
        <f t="shared" si="417"/>
        <v>0</v>
      </c>
      <c r="EW310" s="69">
        <f>IF($G310="Labor Hours",$K310*$CQ310*ES310,0)</f>
        <v>0</v>
      </c>
      <c r="EX310" s="69">
        <f>IF($G310="Labor Hours",$K310*$DV310*ET310,0)</f>
        <v>0</v>
      </c>
      <c r="EY310" s="9">
        <f t="shared" si="419"/>
        <v>0</v>
      </c>
      <c r="EZ310" s="9">
        <f t="shared" si="394"/>
        <v>0</v>
      </c>
      <c r="FA310" s="9">
        <f t="shared" si="395"/>
        <v>0</v>
      </c>
      <c r="FB310" s="9">
        <f t="shared" si="396"/>
        <v>0</v>
      </c>
      <c r="FC310" t="s">
        <v>1541</v>
      </c>
    </row>
    <row r="311" spans="1:159" ht="25.5" x14ac:dyDescent="0.25">
      <c r="A311" s="2">
        <v>1.2</v>
      </c>
      <c r="B311" s="3" t="s">
        <v>772</v>
      </c>
      <c r="C311" s="4" t="s">
        <v>157</v>
      </c>
      <c r="D311" s="2" t="s">
        <v>773</v>
      </c>
      <c r="E311" s="21" t="s">
        <v>774</v>
      </c>
      <c r="F311" s="2"/>
      <c r="G311" s="4" t="s">
        <v>151</v>
      </c>
      <c r="H311" s="6" t="s">
        <v>163</v>
      </c>
      <c r="I311" s="4" t="s">
        <v>269</v>
      </c>
      <c r="J311" s="7" t="s">
        <v>154</v>
      </c>
      <c r="K311" s="75">
        <v>77</v>
      </c>
      <c r="L311" s="81">
        <v>77</v>
      </c>
      <c r="M311" s="56">
        <v>0</v>
      </c>
      <c r="N311" s="86">
        <v>0</v>
      </c>
      <c r="O311" s="6" t="s">
        <v>155</v>
      </c>
      <c r="P311" s="2" t="s">
        <v>352</v>
      </c>
      <c r="Q311" s="216">
        <f>VLOOKUP(P311,Contingencies!$A$2:$D$7,4,FALSE)</f>
        <v>0.2</v>
      </c>
      <c r="R311" s="53">
        <f t="shared" si="377"/>
        <v>629.24400000000014</v>
      </c>
      <c r="S311" s="67">
        <f t="shared" si="379"/>
        <v>0</v>
      </c>
      <c r="T311" s="4"/>
      <c r="U311" s="2"/>
      <c r="V311" s="2"/>
      <c r="W311" s="42"/>
      <c r="X311" s="37">
        <v>10</v>
      </c>
      <c r="Y311" s="37">
        <v>10</v>
      </c>
      <c r="Z311" s="37">
        <v>10</v>
      </c>
      <c r="AA311" s="37">
        <v>10</v>
      </c>
      <c r="AB311" s="38"/>
      <c r="AC311" s="38"/>
      <c r="AD311" s="2"/>
      <c r="AE311" s="2"/>
      <c r="AF311" s="2"/>
      <c r="AG311" s="2">
        <f>IF(G311="Labor Hours",SUM(U311:AF311),0)</f>
        <v>40</v>
      </c>
      <c r="AH311" s="51">
        <f t="shared" si="397"/>
        <v>0.26666666666666666</v>
      </c>
      <c r="AI311" s="53">
        <f>IF($G311="Labor Hours",U311*$K311*(1+$M311)*$EQ311,U311)</f>
        <v>0</v>
      </c>
      <c r="AJ311" s="53">
        <f>IF($G311="Labor Hours",V311*$K311*(1+$M311)*$EQ311,V311)</f>
        <v>0</v>
      </c>
      <c r="AK311" s="53">
        <f>IF($G311="Labor Hours",W311*$K311*(1+$M311)*$EQ311,W311)</f>
        <v>0</v>
      </c>
      <c r="AL311" s="53">
        <f>IF($G311="Labor Hours",X311*$K311*(1+$M311)*$EQ311,X311)</f>
        <v>786.55500000000006</v>
      </c>
      <c r="AM311" s="53">
        <f>IF($G311="Labor Hours",Y311*$K311*(1+$M311)*$EQ311,Y311)</f>
        <v>786.55500000000006</v>
      </c>
      <c r="AN311" s="53">
        <f>IF($G311="Labor Hours",Z311*$K311*(1+$M311)*$EQ311,Z311)</f>
        <v>786.55500000000006</v>
      </c>
      <c r="AO311" s="53">
        <f>IF($G311="Labor Hours",AA311*$K311*(1+$M311)*$EQ311,AA311)</f>
        <v>786.55500000000006</v>
      </c>
      <c r="AP311" s="53">
        <f>IF($G311="Labor Hours",AB311*$K311*(1+$M311)*$EQ311,AB311)</f>
        <v>0</v>
      </c>
      <c r="AQ311" s="53">
        <f>IF($G311="Labor Hours",AC311*$K311*(1+$M311)*$EQ311,AC311)</f>
        <v>0</v>
      </c>
      <c r="AR311" s="53">
        <f>IF($G311="Labor Hours",AD311*$K311*(1+$M311)*$EQ311,AD311)</f>
        <v>0</v>
      </c>
      <c r="AS311" s="53">
        <f>IF($G311="Labor Hours",AE311*$K311*(1+$M311)*$EQ311,AE311)</f>
        <v>0</v>
      </c>
      <c r="AT311" s="53">
        <f>IF($G311="Labor Hours",AF311*$K311*(1+$M311)*$EQ311,AF311)</f>
        <v>0</v>
      </c>
      <c r="AU311" s="10">
        <f t="shared" si="398"/>
        <v>3146.2200000000003</v>
      </c>
      <c r="AV311" s="54">
        <f>IF(G311="CapEx",0,AU311*N311)</f>
        <v>0</v>
      </c>
      <c r="AW311" s="10">
        <f t="shared" si="399"/>
        <v>3146.2200000000003</v>
      </c>
      <c r="AX311" s="53" cm="1">
        <f t="array" aca="1" ref="AX311" ca="1">AU311*CELL("contents",$Q311)</f>
        <v>629.24400000000014</v>
      </c>
      <c r="AY311" s="53" cm="1">
        <f t="array" aca="1" ref="AY311" ca="1">AV311*CELL("contents",$Q311)</f>
        <v>0</v>
      </c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>
        <f t="shared" si="400"/>
        <v>0</v>
      </c>
      <c r="BM311" s="51">
        <f t="shared" si="401"/>
        <v>0</v>
      </c>
      <c r="BN311" s="53">
        <f>IF($G311="Labor Hours",AZ311*$K311*(1+$M311)*$ER311,AZ311)</f>
        <v>0</v>
      </c>
      <c r="BO311" s="53">
        <f>IF($G311="Labor Hours",BA311*$K311*(1+$M311)*$ER311,BA311)</f>
        <v>0</v>
      </c>
      <c r="BP311" s="53">
        <f>IF($G311="Labor Hours",BB311*$K311*(1+$M311)*$ER311,BB311)</f>
        <v>0</v>
      </c>
      <c r="BQ311" s="53">
        <f>IF($G311="Labor Hours",BC311*$K311*(1+$M311)*$ER311,BC311)</f>
        <v>0</v>
      </c>
      <c r="BR311" s="53">
        <f>IF($G311="Labor Hours",BD311*$K311*(1+$M311)*$ER311,BD311)</f>
        <v>0</v>
      </c>
      <c r="BS311" s="53">
        <f>IF($G311="Labor Hours",BE311*$K311*(1+$M311)*$ER311,BE311)</f>
        <v>0</v>
      </c>
      <c r="BT311" s="53">
        <f>IF($G311="Labor Hours",BF311*$K311*(1+$M311)*$ER311,BF311)</f>
        <v>0</v>
      </c>
      <c r="BU311" s="53">
        <f>IF($G311="Labor Hours",BG311*$K311*(1+$M311)*$ER311,BG311)</f>
        <v>0</v>
      </c>
      <c r="BV311" s="53">
        <f>IF($G311="Labor Hours",BH311*$K311*(1+$M311)*$ER311,BH311)</f>
        <v>0</v>
      </c>
      <c r="BW311" s="53">
        <f>IF($G311="Labor Hours",BI311*$K311*(1+$M311)*$ER311,BI311)</f>
        <v>0</v>
      </c>
      <c r="BX311" s="53">
        <f>IF($G311="Labor Hours",BJ311*$K311*(1+$M311)*$ER311,BJ311)</f>
        <v>0</v>
      </c>
      <c r="BY311" s="53">
        <f>IF($G311="Labor Hours",BK311*$K311*(1+$M311)*$ER311,BK311)</f>
        <v>0</v>
      </c>
      <c r="BZ311" s="10">
        <f t="shared" si="402"/>
        <v>0</v>
      </c>
      <c r="CA311" s="54">
        <f t="shared" si="403"/>
        <v>0</v>
      </c>
      <c r="CB311" s="10">
        <f t="shared" si="404"/>
        <v>0</v>
      </c>
      <c r="CC311" s="53" cm="1">
        <f t="array" aca="1" ref="CC311" ca="1">BZ311*CELL("contents",$Q311)</f>
        <v>0</v>
      </c>
      <c r="CD311" s="53" cm="1">
        <f t="array" aca="1" ref="CD311" ca="1">CA311*CELL("contents",$Q311)</f>
        <v>0</v>
      </c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>
        <f t="shared" si="405"/>
        <v>0</v>
      </c>
      <c r="CR311" s="51">
        <f t="shared" si="406"/>
        <v>0</v>
      </c>
      <c r="CS311" s="53">
        <f>IF($G311="Labor Hours",CE311*$K311*(1+$M311)*$ES311,CE311)</f>
        <v>0</v>
      </c>
      <c r="CT311" s="53">
        <f>IF($G311="Labor Hours",CF311*$K311*(1+$M311)*$ES311,CF311)</f>
        <v>0</v>
      </c>
      <c r="CU311" s="53">
        <f>IF($G311="Labor Hours",CG311*$K311*(1+$M311)*$ES311,CG311)</f>
        <v>0</v>
      </c>
      <c r="CV311" s="53">
        <f>IF($G311="Labor Hours",CH311*$K311*(1+$M311)*$ES311,CH311)</f>
        <v>0</v>
      </c>
      <c r="CW311" s="53">
        <f>IF($G311="Labor Hours",CI311*$K311*(1+$M311)*$ES311,CI311)</f>
        <v>0</v>
      </c>
      <c r="CX311" s="53">
        <f>IF($G311="Labor Hours",CJ311*$K311*(1+$M311)*$ES311,CJ311)</f>
        <v>0</v>
      </c>
      <c r="CY311" s="53">
        <f>IF($G311="Labor Hours",CK311*$K311*(1+$M311)*$ES311,CK311)</f>
        <v>0</v>
      </c>
      <c r="CZ311" s="53">
        <f>IF($G311="Labor Hours",CL311*$K311*(1+$M311)*$ES311,CL311)</f>
        <v>0</v>
      </c>
      <c r="DA311" s="53">
        <f>IF($G311="Labor Hours",CM311*$K311*(1+$M311)*$ES311,CM311)</f>
        <v>0</v>
      </c>
      <c r="DB311" s="53">
        <f>IF($G311="Labor Hours",CN311*$K311*(1+$M311)*$ES311,CN311)</f>
        <v>0</v>
      </c>
      <c r="DC311" s="53">
        <f>IF($G311="Labor Hours",CO311*$K311*(1+$M311)*$ES311,CO311)</f>
        <v>0</v>
      </c>
      <c r="DD311" s="53">
        <f>IF($G311="Labor Hours",CP311*$K311*(1+$M311)*$ES311,CP311)</f>
        <v>0</v>
      </c>
      <c r="DE311" s="10">
        <f t="shared" si="407"/>
        <v>0</v>
      </c>
      <c r="DF311" s="54">
        <f t="shared" si="408"/>
        <v>0</v>
      </c>
      <c r="DG311" s="10">
        <f t="shared" si="409"/>
        <v>0</v>
      </c>
      <c r="DH311" s="53" cm="1">
        <f t="array" aca="1" ref="DH311" ca="1">DE311*CELL("contents",$Q311)</f>
        <v>0</v>
      </c>
      <c r="DI311" s="53" cm="1">
        <f t="array" aca="1" ref="DI311" ca="1">DF311*CELL("contents",$Q311)</f>
        <v>0</v>
      </c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>
        <f t="shared" si="410"/>
        <v>0</v>
      </c>
      <c r="DW311" s="51">
        <f t="shared" si="411"/>
        <v>0</v>
      </c>
      <c r="DX311" s="53">
        <f>IF($G311="Labor Hours",DJ311*$K311*(1+$M311)*$ET311,DJ311)</f>
        <v>0</v>
      </c>
      <c r="DY311" s="53">
        <f>IF($G311="Labor Hours",DK311*$K311*(1+$M311)*$ET311,DK311)</f>
        <v>0</v>
      </c>
      <c r="DZ311" s="53">
        <f>IF($G311="Labor Hours",DL311*$K311*(1+$M311)*$ET311,DL311)</f>
        <v>0</v>
      </c>
      <c r="EA311" s="53">
        <f>IF($G311="Labor Hours",DM311*$K311*(1+$M311)*$ET311,DM311)</f>
        <v>0</v>
      </c>
      <c r="EB311" s="53">
        <f>IF($G311="Labor Hours",DN311*$K311*(1+$M311)*$ET311,DN311)</f>
        <v>0</v>
      </c>
      <c r="EC311" s="53">
        <f>IF($G311="Labor Hours",DO311*$K311*(1+$M311)*$ET311,DO311)</f>
        <v>0</v>
      </c>
      <c r="ED311" s="53">
        <f>IF($G311="Labor Hours",DP311*$K311*(1+$M311)*$ET311,DP311)</f>
        <v>0</v>
      </c>
      <c r="EE311" s="53">
        <f>IF($G311="Labor Hours",DQ311*$K311*(1+$M311)*$ET311,DQ311)</f>
        <v>0</v>
      </c>
      <c r="EF311" s="53">
        <f>IF($G311="Labor Hours",DR311*$K311*(1+$M311)*$ET311,DR311)</f>
        <v>0</v>
      </c>
      <c r="EG311" s="53">
        <f>IF($G311="Labor Hours",DS311*$K311*(1+$M311)*$ET311,DS311)</f>
        <v>0</v>
      </c>
      <c r="EH311" s="53">
        <f>IF($G311="Labor Hours",DT311*$K311*(1+$M311)*$ET311,DT311)</f>
        <v>0</v>
      </c>
      <c r="EI311" s="53">
        <f>IF($G311="Labor Hours",DU311*$K311*(1+$M311)*$ET311,DU311)</f>
        <v>0</v>
      </c>
      <c r="EJ311" s="10">
        <f t="shared" si="412"/>
        <v>0</v>
      </c>
      <c r="EK311" s="54">
        <f t="shared" si="413"/>
        <v>0</v>
      </c>
      <c r="EL311" s="10">
        <f t="shared" si="414"/>
        <v>0</v>
      </c>
      <c r="EM311" s="53" cm="1">
        <f t="array" aca="1" ref="EM311" ca="1">EJ311*CELL("contents",$Q311)</f>
        <v>0</v>
      </c>
      <c r="EN311" s="53" cm="1">
        <f t="array" aca="1" ref="EN311" ca="1">EK311*CELL("contents",$Q311)</f>
        <v>0</v>
      </c>
      <c r="EO311" s="11">
        <f t="shared" si="415"/>
        <v>3146.2200000000003</v>
      </c>
      <c r="EP311" s="2">
        <v>1</v>
      </c>
      <c r="EQ311" s="2">
        <f t="shared" ref="EQ311:ET311" si="456">EP311*1.0215</f>
        <v>1.0215000000000001</v>
      </c>
      <c r="ER311" s="2">
        <f t="shared" si="456"/>
        <v>1.0434622500000001</v>
      </c>
      <c r="ES311" s="2">
        <f t="shared" si="456"/>
        <v>1.0658966883750003</v>
      </c>
      <c r="ET311" s="2">
        <f t="shared" si="456"/>
        <v>1.0888134671750629</v>
      </c>
      <c r="EU311" s="53">
        <f>IF($G311="Labor Hours",$K311*$AG311*EQ311,0)</f>
        <v>3146.2200000000003</v>
      </c>
      <c r="EV311" s="53">
        <f t="shared" si="417"/>
        <v>0</v>
      </c>
      <c r="EW311" s="69">
        <f>IF($G311="Labor Hours",$K311*$CQ311*ES311,0)</f>
        <v>0</v>
      </c>
      <c r="EX311" s="69">
        <f>IF($G311="Labor Hours",$K311*$DV311*ET311,0)</f>
        <v>0</v>
      </c>
      <c r="EY311" s="9">
        <f t="shared" si="419"/>
        <v>0</v>
      </c>
      <c r="EZ311" s="9">
        <f t="shared" si="394"/>
        <v>0</v>
      </c>
      <c r="FA311" s="9">
        <f t="shared" si="395"/>
        <v>0</v>
      </c>
      <c r="FB311" s="9">
        <f t="shared" si="396"/>
        <v>0</v>
      </c>
      <c r="FC311" t="s">
        <v>1541</v>
      </c>
    </row>
    <row r="312" spans="1:159" ht="25.5" x14ac:dyDescent="0.25">
      <c r="A312" s="2">
        <v>1.2</v>
      </c>
      <c r="B312" s="3" t="s">
        <v>772</v>
      </c>
      <c r="C312" s="4" t="s">
        <v>157</v>
      </c>
      <c r="D312" s="2" t="s">
        <v>773</v>
      </c>
      <c r="E312" s="21" t="s">
        <v>774</v>
      </c>
      <c r="F312" s="2"/>
      <c r="G312" s="4" t="s">
        <v>347</v>
      </c>
      <c r="H312" s="6" t="s">
        <v>347</v>
      </c>
      <c r="I312" s="4"/>
      <c r="J312" s="4" t="s">
        <v>154</v>
      </c>
      <c r="K312" s="75"/>
      <c r="L312" s="80">
        <v>1</v>
      </c>
      <c r="M312" s="56">
        <v>0</v>
      </c>
      <c r="N312" s="86">
        <v>0.53</v>
      </c>
      <c r="O312" s="6" t="s">
        <v>155</v>
      </c>
      <c r="P312" s="2" t="s">
        <v>352</v>
      </c>
      <c r="Q312" s="216">
        <f>VLOOKUP(P312,Contingencies!$A$2:$D$7,4,FALSE)</f>
        <v>0.2</v>
      </c>
      <c r="R312" s="53">
        <f t="shared" si="377"/>
        <v>600</v>
      </c>
      <c r="S312" s="67">
        <f t="shared" si="379"/>
        <v>0</v>
      </c>
      <c r="T312" s="4"/>
      <c r="U312" s="2"/>
      <c r="V312" s="2"/>
      <c r="W312" s="42"/>
      <c r="X312" s="4"/>
      <c r="Y312" s="37">
        <v>1500</v>
      </c>
      <c r="Z312" s="37">
        <v>1500</v>
      </c>
      <c r="AA312" s="37"/>
      <c r="AB312" s="38"/>
      <c r="AC312" s="38"/>
      <c r="AD312" s="2"/>
      <c r="AE312" s="2"/>
      <c r="AF312" s="2"/>
      <c r="AG312" s="2">
        <f>IF(G312="Labor Hours",SUM(U312:AF312),0)</f>
        <v>0</v>
      </c>
      <c r="AH312" s="51">
        <f t="shared" si="397"/>
        <v>0</v>
      </c>
      <c r="AI312" s="53">
        <f>IF($G312="Labor Hours",U312*$K312*(1+$M312)*$EQ312,U312)</f>
        <v>0</v>
      </c>
      <c r="AJ312" s="53">
        <f>IF($G312="Labor Hours",V312*$K312*(1+$M312)*$EQ312,V312)</f>
        <v>0</v>
      </c>
      <c r="AK312" s="53">
        <f>IF($G312="Labor Hours",W312*$K312*(1+$M312)*$EQ312,W312)</f>
        <v>0</v>
      </c>
      <c r="AL312" s="53">
        <f>IF($G312="Labor Hours",X312*$K312*(1+$M312)*$EQ312,X312)</f>
        <v>0</v>
      </c>
      <c r="AM312" s="53">
        <f>IF($G312="Labor Hours",Y312*$K312*(1+$M312)*$EQ312,Y312)</f>
        <v>1500</v>
      </c>
      <c r="AN312" s="53">
        <f>IF($G312="Labor Hours",Z312*$K312*(1+$M312)*$EQ312,Z312)</f>
        <v>1500</v>
      </c>
      <c r="AO312" s="53">
        <f>IF($G312="Labor Hours",AA312*$K312*(1+$M312)*$EQ312,AA312)</f>
        <v>0</v>
      </c>
      <c r="AP312" s="53">
        <f>IF($G312="Labor Hours",AB312*$K312*(1+$M312)*$EQ312,AB312)</f>
        <v>0</v>
      </c>
      <c r="AQ312" s="53">
        <f>IF($G312="Labor Hours",AC312*$K312*(1+$M312)*$EQ312,AC312)</f>
        <v>0</v>
      </c>
      <c r="AR312" s="53">
        <f>IF($G312="Labor Hours",AD312*$K312*(1+$M312)*$EQ312,AD312)</f>
        <v>0</v>
      </c>
      <c r="AS312" s="53">
        <f>IF($G312="Labor Hours",AE312*$K312*(1+$M312)*$EQ312,AE312)</f>
        <v>0</v>
      </c>
      <c r="AT312" s="53">
        <f>IF($G312="Labor Hours",AF312*$K312*(1+$M312)*$EQ312,AF312)</f>
        <v>0</v>
      </c>
      <c r="AU312" s="10">
        <f t="shared" si="398"/>
        <v>3000</v>
      </c>
      <c r="AV312" s="54">
        <f>IF(G312="CapEx",0,AU312*N312)</f>
        <v>0</v>
      </c>
      <c r="AW312" s="10">
        <f t="shared" si="399"/>
        <v>3000</v>
      </c>
      <c r="AX312" s="53" cm="1">
        <f t="array" aca="1" ref="AX312" ca="1">AU312*CELL("contents",$Q312)</f>
        <v>600</v>
      </c>
      <c r="AY312" s="53" cm="1">
        <f t="array" aca="1" ref="AY312" ca="1">AV312*CELL("contents",$Q312)</f>
        <v>0</v>
      </c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>
        <f t="shared" si="400"/>
        <v>0</v>
      </c>
      <c r="BM312" s="51">
        <f t="shared" si="401"/>
        <v>0</v>
      </c>
      <c r="BN312" s="53">
        <f>IF($G312="Labor Hours",AZ312*$K312*(1+$M312)*$ER312,AZ312)</f>
        <v>0</v>
      </c>
      <c r="BO312" s="53">
        <f>IF($G312="Labor Hours",BA312*$K312*(1+$M312)*$ER312,BA312)</f>
        <v>0</v>
      </c>
      <c r="BP312" s="53">
        <f>IF($G312="Labor Hours",BB312*$K312*(1+$M312)*$ER312,BB312)</f>
        <v>0</v>
      </c>
      <c r="BQ312" s="53">
        <f>IF($G312="Labor Hours",BC312*$K312*(1+$M312)*$ER312,BC312)</f>
        <v>0</v>
      </c>
      <c r="BR312" s="53">
        <f>IF($G312="Labor Hours",BD312*$K312*(1+$M312)*$ER312,BD312)</f>
        <v>0</v>
      </c>
      <c r="BS312" s="53">
        <f>IF($G312="Labor Hours",BE312*$K312*(1+$M312)*$ER312,BE312)</f>
        <v>0</v>
      </c>
      <c r="BT312" s="53">
        <f>IF($G312="Labor Hours",BF312*$K312*(1+$M312)*$ER312,BF312)</f>
        <v>0</v>
      </c>
      <c r="BU312" s="53">
        <f>IF($G312="Labor Hours",BG312*$K312*(1+$M312)*$ER312,BG312)</f>
        <v>0</v>
      </c>
      <c r="BV312" s="53">
        <f>IF($G312="Labor Hours",BH312*$K312*(1+$M312)*$ER312,BH312)</f>
        <v>0</v>
      </c>
      <c r="BW312" s="53">
        <f>IF($G312="Labor Hours",BI312*$K312*(1+$M312)*$ER312,BI312)</f>
        <v>0</v>
      </c>
      <c r="BX312" s="53">
        <f>IF($G312="Labor Hours",BJ312*$K312*(1+$M312)*$ER312,BJ312)</f>
        <v>0</v>
      </c>
      <c r="BY312" s="53">
        <f>IF($G312="Labor Hours",BK312*$K312*(1+$M312)*$ER312,BK312)</f>
        <v>0</v>
      </c>
      <c r="BZ312" s="10">
        <f t="shared" si="402"/>
        <v>0</v>
      </c>
      <c r="CA312" s="54">
        <f t="shared" si="403"/>
        <v>0</v>
      </c>
      <c r="CB312" s="10">
        <f t="shared" si="404"/>
        <v>0</v>
      </c>
      <c r="CC312" s="53" cm="1">
        <f t="array" aca="1" ref="CC312" ca="1">BZ312*CELL("contents",$Q312)</f>
        <v>0</v>
      </c>
      <c r="CD312" s="53" cm="1">
        <f t="array" aca="1" ref="CD312" ca="1">CA312*CELL("contents",$Q312)</f>
        <v>0</v>
      </c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>
        <f t="shared" si="405"/>
        <v>0</v>
      </c>
      <c r="CR312" s="51">
        <f t="shared" si="406"/>
        <v>0</v>
      </c>
      <c r="CS312" s="53">
        <f>IF($G312="Labor Hours",CE312*$K312*(1+$M312)*$ES312,CE312)</f>
        <v>0</v>
      </c>
      <c r="CT312" s="53">
        <f>IF($G312="Labor Hours",CF312*$K312*(1+$M312)*$ES312,CF312)</f>
        <v>0</v>
      </c>
      <c r="CU312" s="53">
        <f>IF($G312="Labor Hours",CG312*$K312*(1+$M312)*$ES312,CG312)</f>
        <v>0</v>
      </c>
      <c r="CV312" s="53">
        <f>IF($G312="Labor Hours",CH312*$K312*(1+$M312)*$ES312,CH312)</f>
        <v>0</v>
      </c>
      <c r="CW312" s="53">
        <f>IF($G312="Labor Hours",CI312*$K312*(1+$M312)*$ES312,CI312)</f>
        <v>0</v>
      </c>
      <c r="CX312" s="53">
        <f>IF($G312="Labor Hours",CJ312*$K312*(1+$M312)*$ES312,CJ312)</f>
        <v>0</v>
      </c>
      <c r="CY312" s="53">
        <f>IF($G312="Labor Hours",CK312*$K312*(1+$M312)*$ES312,CK312)</f>
        <v>0</v>
      </c>
      <c r="CZ312" s="53">
        <f>IF($G312="Labor Hours",CL312*$K312*(1+$M312)*$ES312,CL312)</f>
        <v>0</v>
      </c>
      <c r="DA312" s="53">
        <f>IF($G312="Labor Hours",CM312*$K312*(1+$M312)*$ES312,CM312)</f>
        <v>0</v>
      </c>
      <c r="DB312" s="53">
        <f>IF($G312="Labor Hours",CN312*$K312*(1+$M312)*$ES312,CN312)</f>
        <v>0</v>
      </c>
      <c r="DC312" s="53">
        <f>IF($G312="Labor Hours",CO312*$K312*(1+$M312)*$ES312,CO312)</f>
        <v>0</v>
      </c>
      <c r="DD312" s="53">
        <f>IF($G312="Labor Hours",CP312*$K312*(1+$M312)*$ES312,CP312)</f>
        <v>0</v>
      </c>
      <c r="DE312" s="10">
        <f t="shared" si="407"/>
        <v>0</v>
      </c>
      <c r="DF312" s="54">
        <f t="shared" si="408"/>
        <v>0</v>
      </c>
      <c r="DG312" s="10">
        <f t="shared" si="409"/>
        <v>0</v>
      </c>
      <c r="DH312" s="53" cm="1">
        <f t="array" aca="1" ref="DH312" ca="1">DE312*CELL("contents",$Q312)</f>
        <v>0</v>
      </c>
      <c r="DI312" s="53" cm="1">
        <f t="array" aca="1" ref="DI312" ca="1">DF312*CELL("contents",$Q312)</f>
        <v>0</v>
      </c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>
        <f t="shared" si="410"/>
        <v>0</v>
      </c>
      <c r="DW312" s="51">
        <f t="shared" si="411"/>
        <v>0</v>
      </c>
      <c r="DX312" s="53">
        <f>IF($G312="Labor Hours",DJ312*$K312*(1+$M312)*$ET312,DJ312)</f>
        <v>0</v>
      </c>
      <c r="DY312" s="53">
        <f>IF($G312="Labor Hours",DK312*$K312*(1+$M312)*$ET312,DK312)</f>
        <v>0</v>
      </c>
      <c r="DZ312" s="53">
        <f>IF($G312="Labor Hours",DL312*$K312*(1+$M312)*$ET312,DL312)</f>
        <v>0</v>
      </c>
      <c r="EA312" s="53">
        <f>IF($G312="Labor Hours",DM312*$K312*(1+$M312)*$ET312,DM312)</f>
        <v>0</v>
      </c>
      <c r="EB312" s="53">
        <f>IF($G312="Labor Hours",DN312*$K312*(1+$M312)*$ET312,DN312)</f>
        <v>0</v>
      </c>
      <c r="EC312" s="53">
        <f>IF($G312="Labor Hours",DO312*$K312*(1+$M312)*$ET312,DO312)</f>
        <v>0</v>
      </c>
      <c r="ED312" s="53">
        <f>IF($G312="Labor Hours",DP312*$K312*(1+$M312)*$ET312,DP312)</f>
        <v>0</v>
      </c>
      <c r="EE312" s="53">
        <f>IF($G312="Labor Hours",DQ312*$K312*(1+$M312)*$ET312,DQ312)</f>
        <v>0</v>
      </c>
      <c r="EF312" s="53">
        <f>IF($G312="Labor Hours",DR312*$K312*(1+$M312)*$ET312,DR312)</f>
        <v>0</v>
      </c>
      <c r="EG312" s="53">
        <f>IF($G312="Labor Hours",DS312*$K312*(1+$M312)*$ET312,DS312)</f>
        <v>0</v>
      </c>
      <c r="EH312" s="53">
        <f>IF($G312="Labor Hours",DT312*$K312*(1+$M312)*$ET312,DT312)</f>
        <v>0</v>
      </c>
      <c r="EI312" s="53">
        <f>IF($G312="Labor Hours",DU312*$K312*(1+$M312)*$ET312,DU312)</f>
        <v>0</v>
      </c>
      <c r="EJ312" s="10">
        <f t="shared" si="412"/>
        <v>0</v>
      </c>
      <c r="EK312" s="54">
        <f t="shared" si="413"/>
        <v>0</v>
      </c>
      <c r="EL312" s="10">
        <f t="shared" si="414"/>
        <v>0</v>
      </c>
      <c r="EM312" s="53" cm="1">
        <f t="array" aca="1" ref="EM312" ca="1">EJ312*CELL("contents",$Q312)</f>
        <v>0</v>
      </c>
      <c r="EN312" s="53" cm="1">
        <f t="array" aca="1" ref="EN312" ca="1">EK312*CELL("contents",$Q312)</f>
        <v>0</v>
      </c>
      <c r="EO312" s="11">
        <f t="shared" si="415"/>
        <v>3000</v>
      </c>
      <c r="EP312" s="2">
        <v>1</v>
      </c>
      <c r="EQ312" s="2">
        <f t="shared" ref="EQ312:ET312" si="457">EP312*1.0215</f>
        <v>1.0215000000000001</v>
      </c>
      <c r="ER312" s="2">
        <f t="shared" si="457"/>
        <v>1.0434622500000001</v>
      </c>
      <c r="ES312" s="2">
        <f t="shared" si="457"/>
        <v>1.0658966883750003</v>
      </c>
      <c r="ET312" s="2">
        <f t="shared" si="457"/>
        <v>1.0888134671750629</v>
      </c>
      <c r="EU312" s="53">
        <f>IF($G312="Labor Hours",$K312*$AG312*EQ312,0)</f>
        <v>0</v>
      </c>
      <c r="EV312" s="53">
        <f t="shared" si="417"/>
        <v>0</v>
      </c>
      <c r="EW312" s="69">
        <f>IF($G312="Labor Hours",$K312*$CQ312*ES312,0)</f>
        <v>0</v>
      </c>
      <c r="EX312" s="69">
        <f>IF($G312="Labor Hours",$K312*$DV312*ET312,0)</f>
        <v>0</v>
      </c>
      <c r="EY312" s="9">
        <f t="shared" si="419"/>
        <v>0</v>
      </c>
      <c r="EZ312" s="9">
        <f t="shared" si="394"/>
        <v>0</v>
      </c>
      <c r="FA312" s="9">
        <f t="shared" si="395"/>
        <v>0</v>
      </c>
      <c r="FB312" s="9">
        <f t="shared" si="396"/>
        <v>0</v>
      </c>
      <c r="FC312" t="s">
        <v>1541</v>
      </c>
    </row>
    <row r="313" spans="1:159" ht="25.5" x14ac:dyDescent="0.25">
      <c r="A313" s="2">
        <v>1.2</v>
      </c>
      <c r="B313" s="3" t="s">
        <v>775</v>
      </c>
      <c r="C313" s="4" t="s">
        <v>157</v>
      </c>
      <c r="D313" s="2" t="s">
        <v>776</v>
      </c>
      <c r="E313" s="21" t="s">
        <v>777</v>
      </c>
      <c r="F313" s="2"/>
      <c r="G313" s="4" t="s">
        <v>151</v>
      </c>
      <c r="H313" s="6" t="s">
        <v>163</v>
      </c>
      <c r="I313" s="4" t="s">
        <v>167</v>
      </c>
      <c r="J313" s="7" t="s">
        <v>154</v>
      </c>
      <c r="K313" s="75">
        <v>115</v>
      </c>
      <c r="L313" s="81">
        <v>115</v>
      </c>
      <c r="M313" s="56">
        <v>0</v>
      </c>
      <c r="N313" s="86">
        <v>0</v>
      </c>
      <c r="O313" s="6" t="s">
        <v>155</v>
      </c>
      <c r="P313" s="2" t="s">
        <v>352</v>
      </c>
      <c r="Q313" s="216">
        <f>VLOOKUP(P313,Contingencies!$A$2:$D$7,4,FALSE)</f>
        <v>0.2</v>
      </c>
      <c r="R313" s="53">
        <f t="shared" si="377"/>
        <v>1879.5600000000004</v>
      </c>
      <c r="S313" s="67">
        <f t="shared" si="379"/>
        <v>0</v>
      </c>
      <c r="T313" s="4"/>
      <c r="U313" s="2"/>
      <c r="V313" s="2"/>
      <c r="W313" s="42"/>
      <c r="X313" s="38"/>
      <c r="Y313" s="38"/>
      <c r="Z313" s="38"/>
      <c r="AA313" s="37">
        <v>20</v>
      </c>
      <c r="AB313" s="37">
        <v>40</v>
      </c>
      <c r="AC313" s="37">
        <v>20</v>
      </c>
      <c r="AD313" s="2"/>
      <c r="AE313" s="2"/>
      <c r="AF313" s="2"/>
      <c r="AG313" s="2">
        <f>IF(G313="Labor Hours",SUM(U313:AF313),0)</f>
        <v>80</v>
      </c>
      <c r="AH313" s="51">
        <f t="shared" si="397"/>
        <v>0.53333333333333333</v>
      </c>
      <c r="AI313" s="53">
        <f>IF($G313="Labor Hours",U313*$K313*(1+$M313)*$EQ313,U313)</f>
        <v>0</v>
      </c>
      <c r="AJ313" s="53">
        <f>IF($G313="Labor Hours",V313*$K313*(1+$M313)*$EQ313,V313)</f>
        <v>0</v>
      </c>
      <c r="AK313" s="53">
        <f>IF($G313="Labor Hours",W313*$K313*(1+$M313)*$EQ313,W313)</f>
        <v>0</v>
      </c>
      <c r="AL313" s="53">
        <f>IF($G313="Labor Hours",X313*$K313*(1+$M313)*$EQ313,X313)</f>
        <v>0</v>
      </c>
      <c r="AM313" s="53">
        <f>IF($G313="Labor Hours",Y313*$K313*(1+$M313)*$EQ313,Y313)</f>
        <v>0</v>
      </c>
      <c r="AN313" s="53">
        <f>IF($G313="Labor Hours",Z313*$K313*(1+$M313)*$EQ313,Z313)</f>
        <v>0</v>
      </c>
      <c r="AO313" s="53">
        <f>IF($G313="Labor Hours",AA313*$K313*(1+$M313)*$EQ313,AA313)</f>
        <v>2349.4500000000003</v>
      </c>
      <c r="AP313" s="53">
        <f>IF($G313="Labor Hours",AB313*$K313*(1+$M313)*$EQ313,AB313)</f>
        <v>4698.9000000000005</v>
      </c>
      <c r="AQ313" s="53">
        <f>IF($G313="Labor Hours",AC313*$K313*(1+$M313)*$EQ313,AC313)</f>
        <v>2349.4500000000003</v>
      </c>
      <c r="AR313" s="53">
        <f>IF($G313="Labor Hours",AD313*$K313*(1+$M313)*$EQ313,AD313)</f>
        <v>0</v>
      </c>
      <c r="AS313" s="53">
        <f>IF($G313="Labor Hours",AE313*$K313*(1+$M313)*$EQ313,AE313)</f>
        <v>0</v>
      </c>
      <c r="AT313" s="53">
        <f>IF($G313="Labor Hours",AF313*$K313*(1+$M313)*$EQ313,AF313)</f>
        <v>0</v>
      </c>
      <c r="AU313" s="10">
        <f t="shared" si="398"/>
        <v>9397.8000000000011</v>
      </c>
      <c r="AV313" s="54">
        <f>IF(G313="CapEx",0,AU313*N313)</f>
        <v>0</v>
      </c>
      <c r="AW313" s="10">
        <f t="shared" si="399"/>
        <v>9397.8000000000011</v>
      </c>
      <c r="AX313" s="53" cm="1">
        <f t="array" aca="1" ref="AX313" ca="1">AU313*CELL("contents",$Q313)</f>
        <v>1879.5600000000004</v>
      </c>
      <c r="AY313" s="53" cm="1">
        <f t="array" aca="1" ref="AY313" ca="1">AV313*CELL("contents",$Q313)</f>
        <v>0</v>
      </c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>
        <f t="shared" si="400"/>
        <v>0</v>
      </c>
      <c r="BM313" s="51">
        <f t="shared" si="401"/>
        <v>0</v>
      </c>
      <c r="BN313" s="53">
        <f>IF($G313="Labor Hours",AZ313*$K313*(1+$M313)*$ER313,AZ313)</f>
        <v>0</v>
      </c>
      <c r="BO313" s="53">
        <f>IF($G313="Labor Hours",BA313*$K313*(1+$M313)*$ER313,BA313)</f>
        <v>0</v>
      </c>
      <c r="BP313" s="53">
        <f>IF($G313="Labor Hours",BB313*$K313*(1+$M313)*$ER313,BB313)</f>
        <v>0</v>
      </c>
      <c r="BQ313" s="53">
        <f>IF($G313="Labor Hours",BC313*$K313*(1+$M313)*$ER313,BC313)</f>
        <v>0</v>
      </c>
      <c r="BR313" s="53">
        <f>IF($G313="Labor Hours",BD313*$K313*(1+$M313)*$ER313,BD313)</f>
        <v>0</v>
      </c>
      <c r="BS313" s="53">
        <f>IF($G313="Labor Hours",BE313*$K313*(1+$M313)*$ER313,BE313)</f>
        <v>0</v>
      </c>
      <c r="BT313" s="53">
        <f>IF($G313="Labor Hours",BF313*$K313*(1+$M313)*$ER313,BF313)</f>
        <v>0</v>
      </c>
      <c r="BU313" s="53">
        <f>IF($G313="Labor Hours",BG313*$K313*(1+$M313)*$ER313,BG313)</f>
        <v>0</v>
      </c>
      <c r="BV313" s="53">
        <f>IF($G313="Labor Hours",BH313*$K313*(1+$M313)*$ER313,BH313)</f>
        <v>0</v>
      </c>
      <c r="BW313" s="53">
        <f>IF($G313="Labor Hours",BI313*$K313*(1+$M313)*$ER313,BI313)</f>
        <v>0</v>
      </c>
      <c r="BX313" s="53">
        <f>IF($G313="Labor Hours",BJ313*$K313*(1+$M313)*$ER313,BJ313)</f>
        <v>0</v>
      </c>
      <c r="BY313" s="53">
        <f>IF($G313="Labor Hours",BK313*$K313*(1+$M313)*$ER313,BK313)</f>
        <v>0</v>
      </c>
      <c r="BZ313" s="10">
        <f t="shared" si="402"/>
        <v>0</v>
      </c>
      <c r="CA313" s="54">
        <f t="shared" si="403"/>
        <v>0</v>
      </c>
      <c r="CB313" s="10">
        <f t="shared" si="404"/>
        <v>0</v>
      </c>
      <c r="CC313" s="53" cm="1">
        <f t="array" aca="1" ref="CC313" ca="1">BZ313*CELL("contents",$Q313)</f>
        <v>0</v>
      </c>
      <c r="CD313" s="53" cm="1">
        <f t="array" aca="1" ref="CD313" ca="1">CA313*CELL("contents",$Q313)</f>
        <v>0</v>
      </c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>
        <f t="shared" si="405"/>
        <v>0</v>
      </c>
      <c r="CR313" s="51">
        <f t="shared" si="406"/>
        <v>0</v>
      </c>
      <c r="CS313" s="53">
        <f>IF($G313="Labor Hours",CE313*$K313*(1+$M313)*$ES313,CE313)</f>
        <v>0</v>
      </c>
      <c r="CT313" s="53">
        <f>IF($G313="Labor Hours",CF313*$K313*(1+$M313)*$ES313,CF313)</f>
        <v>0</v>
      </c>
      <c r="CU313" s="53">
        <f>IF($G313="Labor Hours",CG313*$K313*(1+$M313)*$ES313,CG313)</f>
        <v>0</v>
      </c>
      <c r="CV313" s="53">
        <f>IF($G313="Labor Hours",CH313*$K313*(1+$M313)*$ES313,CH313)</f>
        <v>0</v>
      </c>
      <c r="CW313" s="53">
        <f>IF($G313="Labor Hours",CI313*$K313*(1+$M313)*$ES313,CI313)</f>
        <v>0</v>
      </c>
      <c r="CX313" s="53">
        <f>IF($G313="Labor Hours",CJ313*$K313*(1+$M313)*$ES313,CJ313)</f>
        <v>0</v>
      </c>
      <c r="CY313" s="53">
        <f>IF($G313="Labor Hours",CK313*$K313*(1+$M313)*$ES313,CK313)</f>
        <v>0</v>
      </c>
      <c r="CZ313" s="53">
        <f>IF($G313="Labor Hours",CL313*$K313*(1+$M313)*$ES313,CL313)</f>
        <v>0</v>
      </c>
      <c r="DA313" s="53">
        <f>IF($G313="Labor Hours",CM313*$K313*(1+$M313)*$ES313,CM313)</f>
        <v>0</v>
      </c>
      <c r="DB313" s="53">
        <f>IF($G313="Labor Hours",CN313*$K313*(1+$M313)*$ES313,CN313)</f>
        <v>0</v>
      </c>
      <c r="DC313" s="53">
        <f>IF($G313="Labor Hours",CO313*$K313*(1+$M313)*$ES313,CO313)</f>
        <v>0</v>
      </c>
      <c r="DD313" s="53">
        <f>IF($G313="Labor Hours",CP313*$K313*(1+$M313)*$ES313,CP313)</f>
        <v>0</v>
      </c>
      <c r="DE313" s="10">
        <f t="shared" si="407"/>
        <v>0</v>
      </c>
      <c r="DF313" s="54">
        <f t="shared" si="408"/>
        <v>0</v>
      </c>
      <c r="DG313" s="10">
        <f t="shared" si="409"/>
        <v>0</v>
      </c>
      <c r="DH313" s="53" cm="1">
        <f t="array" aca="1" ref="DH313" ca="1">DE313*CELL("contents",$Q313)</f>
        <v>0</v>
      </c>
      <c r="DI313" s="53" cm="1">
        <f t="array" aca="1" ref="DI313" ca="1">DF313*CELL("contents",$Q313)</f>
        <v>0</v>
      </c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>
        <f t="shared" si="410"/>
        <v>0</v>
      </c>
      <c r="DW313" s="51">
        <f t="shared" si="411"/>
        <v>0</v>
      </c>
      <c r="DX313" s="53">
        <f>IF($G313="Labor Hours",DJ313*$K313*(1+$M313)*$ET313,DJ313)</f>
        <v>0</v>
      </c>
      <c r="DY313" s="53">
        <f>IF($G313="Labor Hours",DK313*$K313*(1+$M313)*$ET313,DK313)</f>
        <v>0</v>
      </c>
      <c r="DZ313" s="53">
        <f>IF($G313="Labor Hours",DL313*$K313*(1+$M313)*$ET313,DL313)</f>
        <v>0</v>
      </c>
      <c r="EA313" s="53">
        <f>IF($G313="Labor Hours",DM313*$K313*(1+$M313)*$ET313,DM313)</f>
        <v>0</v>
      </c>
      <c r="EB313" s="53">
        <f>IF($G313="Labor Hours",DN313*$K313*(1+$M313)*$ET313,DN313)</f>
        <v>0</v>
      </c>
      <c r="EC313" s="53">
        <f>IF($G313="Labor Hours",DO313*$K313*(1+$M313)*$ET313,DO313)</f>
        <v>0</v>
      </c>
      <c r="ED313" s="53">
        <f>IF($G313="Labor Hours",DP313*$K313*(1+$M313)*$ET313,DP313)</f>
        <v>0</v>
      </c>
      <c r="EE313" s="53">
        <f>IF($G313="Labor Hours",DQ313*$K313*(1+$M313)*$ET313,DQ313)</f>
        <v>0</v>
      </c>
      <c r="EF313" s="53">
        <f>IF($G313="Labor Hours",DR313*$K313*(1+$M313)*$ET313,DR313)</f>
        <v>0</v>
      </c>
      <c r="EG313" s="53">
        <f>IF($G313="Labor Hours",DS313*$K313*(1+$M313)*$ET313,DS313)</f>
        <v>0</v>
      </c>
      <c r="EH313" s="53">
        <f>IF($G313="Labor Hours",DT313*$K313*(1+$M313)*$ET313,DT313)</f>
        <v>0</v>
      </c>
      <c r="EI313" s="53">
        <f>IF($G313="Labor Hours",DU313*$K313*(1+$M313)*$ET313,DU313)</f>
        <v>0</v>
      </c>
      <c r="EJ313" s="10">
        <f t="shared" si="412"/>
        <v>0</v>
      </c>
      <c r="EK313" s="54">
        <f t="shared" si="413"/>
        <v>0</v>
      </c>
      <c r="EL313" s="10">
        <f t="shared" si="414"/>
        <v>0</v>
      </c>
      <c r="EM313" s="53" cm="1">
        <f t="array" aca="1" ref="EM313" ca="1">EJ313*CELL("contents",$Q313)</f>
        <v>0</v>
      </c>
      <c r="EN313" s="53" cm="1">
        <f t="array" aca="1" ref="EN313" ca="1">EK313*CELL("contents",$Q313)</f>
        <v>0</v>
      </c>
      <c r="EO313" s="11">
        <f t="shared" si="415"/>
        <v>9397.8000000000011</v>
      </c>
      <c r="EP313" s="2">
        <v>1</v>
      </c>
      <c r="EQ313" s="2">
        <f t="shared" ref="EQ313:ET313" si="458">EP313*1.0215</f>
        <v>1.0215000000000001</v>
      </c>
      <c r="ER313" s="2">
        <f t="shared" si="458"/>
        <v>1.0434622500000001</v>
      </c>
      <c r="ES313" s="2">
        <f t="shared" si="458"/>
        <v>1.0658966883750003</v>
      </c>
      <c r="ET313" s="2">
        <f t="shared" si="458"/>
        <v>1.0888134671750629</v>
      </c>
      <c r="EU313" s="53">
        <f>IF($G313="Labor Hours",$K313*$AG313*EQ313,0)</f>
        <v>9397.8000000000011</v>
      </c>
      <c r="EV313" s="53">
        <f t="shared" si="417"/>
        <v>0</v>
      </c>
      <c r="EW313" s="69">
        <f>IF($G313="Labor Hours",$K313*$CQ313*ES313,0)</f>
        <v>0</v>
      </c>
      <c r="EX313" s="69">
        <f>IF($G313="Labor Hours",$K313*$DV313*ET313,0)</f>
        <v>0</v>
      </c>
      <c r="EY313" s="9">
        <f t="shared" si="419"/>
        <v>0</v>
      </c>
      <c r="EZ313" s="9">
        <f t="shared" si="394"/>
        <v>0</v>
      </c>
      <c r="FA313" s="9">
        <f t="shared" si="395"/>
        <v>0</v>
      </c>
      <c r="FB313" s="9">
        <f t="shared" si="396"/>
        <v>0</v>
      </c>
      <c r="FC313" t="s">
        <v>1541</v>
      </c>
    </row>
    <row r="314" spans="1:159" ht="25.5" x14ac:dyDescent="0.25">
      <c r="A314" s="2">
        <v>1.2</v>
      </c>
      <c r="B314" s="3" t="s">
        <v>775</v>
      </c>
      <c r="C314" s="4" t="s">
        <v>157</v>
      </c>
      <c r="D314" s="2" t="s">
        <v>776</v>
      </c>
      <c r="E314" s="21" t="s">
        <v>777</v>
      </c>
      <c r="F314" s="2"/>
      <c r="G314" s="4" t="s">
        <v>347</v>
      </c>
      <c r="H314" s="6" t="s">
        <v>347</v>
      </c>
      <c r="I314" s="4"/>
      <c r="J314" s="4" t="s">
        <v>154</v>
      </c>
      <c r="K314" s="75"/>
      <c r="L314" s="80">
        <v>1</v>
      </c>
      <c r="M314" s="56">
        <v>0</v>
      </c>
      <c r="N314" s="86">
        <v>0.53</v>
      </c>
      <c r="O314" s="6" t="s">
        <v>155</v>
      </c>
      <c r="P314" s="2" t="s">
        <v>352</v>
      </c>
      <c r="Q314" s="216">
        <f>VLOOKUP(P314,Contingencies!$A$2:$D$7,4,FALSE)</f>
        <v>0.2</v>
      </c>
      <c r="R314" s="53">
        <f t="shared" si="377"/>
        <v>770</v>
      </c>
      <c r="S314" s="67">
        <f t="shared" si="379"/>
        <v>0</v>
      </c>
      <c r="T314" s="4"/>
      <c r="U314" s="2"/>
      <c r="V314" s="2"/>
      <c r="W314" s="42"/>
      <c r="X314" s="2"/>
      <c r="Y314" s="38"/>
      <c r="Z314" s="38"/>
      <c r="AA314" s="37"/>
      <c r="AB314" s="37">
        <v>3850</v>
      </c>
      <c r="AC314" s="37"/>
      <c r="AD314" s="2"/>
      <c r="AE314" s="2"/>
      <c r="AF314" s="2"/>
      <c r="AG314" s="2">
        <f>IF(G314="Labor Hours",SUM(U314:AF314),0)</f>
        <v>0</v>
      </c>
      <c r="AH314" s="51">
        <f t="shared" si="397"/>
        <v>0</v>
      </c>
      <c r="AI314" s="53">
        <f>IF($G314="Labor Hours",U314*$K314*(1+$M314)*$EQ314,U314)</f>
        <v>0</v>
      </c>
      <c r="AJ314" s="53">
        <f>IF($G314="Labor Hours",V314*$K314*(1+$M314)*$EQ314,V314)</f>
        <v>0</v>
      </c>
      <c r="AK314" s="53">
        <f>IF($G314="Labor Hours",W314*$K314*(1+$M314)*$EQ314,W314)</f>
        <v>0</v>
      </c>
      <c r="AL314" s="53">
        <f>IF($G314="Labor Hours",X314*$K314*(1+$M314)*$EQ314,X314)</f>
        <v>0</v>
      </c>
      <c r="AM314" s="53">
        <f>IF($G314="Labor Hours",Y314*$K314*(1+$M314)*$EQ314,Y314)</f>
        <v>0</v>
      </c>
      <c r="AN314" s="53">
        <f>IF($G314="Labor Hours",Z314*$K314*(1+$M314)*$EQ314,Z314)</f>
        <v>0</v>
      </c>
      <c r="AO314" s="53">
        <f>IF($G314="Labor Hours",AA314*$K314*(1+$M314)*$EQ314,AA314)</f>
        <v>0</v>
      </c>
      <c r="AP314" s="53">
        <f>IF($G314="Labor Hours",AB314*$K314*(1+$M314)*$EQ314,AB314)</f>
        <v>3850</v>
      </c>
      <c r="AQ314" s="53">
        <f>IF($G314="Labor Hours",AC314*$K314*(1+$M314)*$EQ314,AC314)</f>
        <v>0</v>
      </c>
      <c r="AR314" s="53">
        <f>IF($G314="Labor Hours",AD314*$K314*(1+$M314)*$EQ314,AD314)</f>
        <v>0</v>
      </c>
      <c r="AS314" s="53">
        <f>IF($G314="Labor Hours",AE314*$K314*(1+$M314)*$EQ314,AE314)</f>
        <v>0</v>
      </c>
      <c r="AT314" s="53">
        <f>IF($G314="Labor Hours",AF314*$K314*(1+$M314)*$EQ314,AF314)</f>
        <v>0</v>
      </c>
      <c r="AU314" s="10">
        <f t="shared" si="398"/>
        <v>3850</v>
      </c>
      <c r="AV314" s="54">
        <f>IF(G314="CapEx",0,AU314*N314)</f>
        <v>0</v>
      </c>
      <c r="AW314" s="10">
        <f t="shared" si="399"/>
        <v>3850</v>
      </c>
      <c r="AX314" s="53" cm="1">
        <f t="array" aca="1" ref="AX314" ca="1">AU314*CELL("contents",$Q314)</f>
        <v>770</v>
      </c>
      <c r="AY314" s="53" cm="1">
        <f t="array" aca="1" ref="AY314" ca="1">AV314*CELL("contents",$Q314)</f>
        <v>0</v>
      </c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>
        <f t="shared" si="400"/>
        <v>0</v>
      </c>
      <c r="BM314" s="51">
        <f t="shared" si="401"/>
        <v>0</v>
      </c>
      <c r="BN314" s="53">
        <f>IF($G314="Labor Hours",AZ314*$K314*(1+$M314)*$ER314,AZ314)</f>
        <v>0</v>
      </c>
      <c r="BO314" s="53">
        <f>IF($G314="Labor Hours",BA314*$K314*(1+$M314)*$ER314,BA314)</f>
        <v>0</v>
      </c>
      <c r="BP314" s="53">
        <f>IF($G314="Labor Hours",BB314*$K314*(1+$M314)*$ER314,BB314)</f>
        <v>0</v>
      </c>
      <c r="BQ314" s="53">
        <f>IF($G314="Labor Hours",BC314*$K314*(1+$M314)*$ER314,BC314)</f>
        <v>0</v>
      </c>
      <c r="BR314" s="53">
        <f>IF($G314="Labor Hours",BD314*$K314*(1+$M314)*$ER314,BD314)</f>
        <v>0</v>
      </c>
      <c r="BS314" s="53">
        <f>IF($G314="Labor Hours",BE314*$K314*(1+$M314)*$ER314,BE314)</f>
        <v>0</v>
      </c>
      <c r="BT314" s="53">
        <f>IF($G314="Labor Hours",BF314*$K314*(1+$M314)*$ER314,BF314)</f>
        <v>0</v>
      </c>
      <c r="BU314" s="53">
        <f>IF($G314="Labor Hours",BG314*$K314*(1+$M314)*$ER314,BG314)</f>
        <v>0</v>
      </c>
      <c r="BV314" s="53">
        <f>IF($G314="Labor Hours",BH314*$K314*(1+$M314)*$ER314,BH314)</f>
        <v>0</v>
      </c>
      <c r="BW314" s="53">
        <f>IF($G314="Labor Hours",BI314*$K314*(1+$M314)*$ER314,BI314)</f>
        <v>0</v>
      </c>
      <c r="BX314" s="53">
        <f>IF($G314="Labor Hours",BJ314*$K314*(1+$M314)*$ER314,BJ314)</f>
        <v>0</v>
      </c>
      <c r="BY314" s="53">
        <f>IF($G314="Labor Hours",BK314*$K314*(1+$M314)*$ER314,BK314)</f>
        <v>0</v>
      </c>
      <c r="BZ314" s="10">
        <f t="shared" si="402"/>
        <v>0</v>
      </c>
      <c r="CA314" s="54">
        <f t="shared" si="403"/>
        <v>0</v>
      </c>
      <c r="CB314" s="10">
        <f t="shared" si="404"/>
        <v>0</v>
      </c>
      <c r="CC314" s="53" cm="1">
        <f t="array" aca="1" ref="CC314" ca="1">BZ314*CELL("contents",$Q314)</f>
        <v>0</v>
      </c>
      <c r="CD314" s="53" cm="1">
        <f t="array" aca="1" ref="CD314" ca="1">CA314*CELL("contents",$Q314)</f>
        <v>0</v>
      </c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>
        <f t="shared" si="405"/>
        <v>0</v>
      </c>
      <c r="CR314" s="51">
        <f t="shared" si="406"/>
        <v>0</v>
      </c>
      <c r="CS314" s="53">
        <f>IF($G314="Labor Hours",CE314*$K314*(1+$M314)*$ES314,CE314)</f>
        <v>0</v>
      </c>
      <c r="CT314" s="53">
        <f>IF($G314="Labor Hours",CF314*$K314*(1+$M314)*$ES314,CF314)</f>
        <v>0</v>
      </c>
      <c r="CU314" s="53">
        <f>IF($G314="Labor Hours",CG314*$K314*(1+$M314)*$ES314,CG314)</f>
        <v>0</v>
      </c>
      <c r="CV314" s="53">
        <f>IF($G314="Labor Hours",CH314*$K314*(1+$M314)*$ES314,CH314)</f>
        <v>0</v>
      </c>
      <c r="CW314" s="53">
        <f>IF($G314="Labor Hours",CI314*$K314*(1+$M314)*$ES314,CI314)</f>
        <v>0</v>
      </c>
      <c r="CX314" s="53">
        <f>IF($G314="Labor Hours",CJ314*$K314*(1+$M314)*$ES314,CJ314)</f>
        <v>0</v>
      </c>
      <c r="CY314" s="53">
        <f>IF($G314="Labor Hours",CK314*$K314*(1+$M314)*$ES314,CK314)</f>
        <v>0</v>
      </c>
      <c r="CZ314" s="53">
        <f>IF($G314="Labor Hours",CL314*$K314*(1+$M314)*$ES314,CL314)</f>
        <v>0</v>
      </c>
      <c r="DA314" s="53">
        <f>IF($G314="Labor Hours",CM314*$K314*(1+$M314)*$ES314,CM314)</f>
        <v>0</v>
      </c>
      <c r="DB314" s="53">
        <f>IF($G314="Labor Hours",CN314*$K314*(1+$M314)*$ES314,CN314)</f>
        <v>0</v>
      </c>
      <c r="DC314" s="53">
        <f>IF($G314="Labor Hours",CO314*$K314*(1+$M314)*$ES314,CO314)</f>
        <v>0</v>
      </c>
      <c r="DD314" s="53">
        <f>IF($G314="Labor Hours",CP314*$K314*(1+$M314)*$ES314,CP314)</f>
        <v>0</v>
      </c>
      <c r="DE314" s="10">
        <f t="shared" si="407"/>
        <v>0</v>
      </c>
      <c r="DF314" s="54">
        <f t="shared" si="408"/>
        <v>0</v>
      </c>
      <c r="DG314" s="10">
        <f t="shared" si="409"/>
        <v>0</v>
      </c>
      <c r="DH314" s="53" cm="1">
        <f t="array" aca="1" ref="DH314" ca="1">DE314*CELL("contents",$Q314)</f>
        <v>0</v>
      </c>
      <c r="DI314" s="53" cm="1">
        <f t="array" aca="1" ref="DI314" ca="1">DF314*CELL("contents",$Q314)</f>
        <v>0</v>
      </c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>
        <f t="shared" si="410"/>
        <v>0</v>
      </c>
      <c r="DW314" s="51">
        <f t="shared" si="411"/>
        <v>0</v>
      </c>
      <c r="DX314" s="53">
        <f>IF($G314="Labor Hours",DJ314*$K314*(1+$M314)*$ET314,DJ314)</f>
        <v>0</v>
      </c>
      <c r="DY314" s="53">
        <f>IF($G314="Labor Hours",DK314*$K314*(1+$M314)*$ET314,DK314)</f>
        <v>0</v>
      </c>
      <c r="DZ314" s="53">
        <f>IF($G314="Labor Hours",DL314*$K314*(1+$M314)*$ET314,DL314)</f>
        <v>0</v>
      </c>
      <c r="EA314" s="53">
        <f>IF($G314="Labor Hours",DM314*$K314*(1+$M314)*$ET314,DM314)</f>
        <v>0</v>
      </c>
      <c r="EB314" s="53">
        <f>IF($G314="Labor Hours",DN314*$K314*(1+$M314)*$ET314,DN314)</f>
        <v>0</v>
      </c>
      <c r="EC314" s="53">
        <f>IF($G314="Labor Hours",DO314*$K314*(1+$M314)*$ET314,DO314)</f>
        <v>0</v>
      </c>
      <c r="ED314" s="53">
        <f>IF($G314="Labor Hours",DP314*$K314*(1+$M314)*$ET314,DP314)</f>
        <v>0</v>
      </c>
      <c r="EE314" s="53">
        <f>IF($G314="Labor Hours",DQ314*$K314*(1+$M314)*$ET314,DQ314)</f>
        <v>0</v>
      </c>
      <c r="EF314" s="53">
        <f>IF($G314="Labor Hours",DR314*$K314*(1+$M314)*$ET314,DR314)</f>
        <v>0</v>
      </c>
      <c r="EG314" s="53">
        <f>IF($G314="Labor Hours",DS314*$K314*(1+$M314)*$ET314,DS314)</f>
        <v>0</v>
      </c>
      <c r="EH314" s="53">
        <f>IF($G314="Labor Hours",DT314*$K314*(1+$M314)*$ET314,DT314)</f>
        <v>0</v>
      </c>
      <c r="EI314" s="53">
        <f>IF($G314="Labor Hours",DU314*$K314*(1+$M314)*$ET314,DU314)</f>
        <v>0</v>
      </c>
      <c r="EJ314" s="10">
        <f t="shared" si="412"/>
        <v>0</v>
      </c>
      <c r="EK314" s="54">
        <f t="shared" si="413"/>
        <v>0</v>
      </c>
      <c r="EL314" s="10">
        <f t="shared" si="414"/>
        <v>0</v>
      </c>
      <c r="EM314" s="53" cm="1">
        <f t="array" aca="1" ref="EM314" ca="1">EJ314*CELL("contents",$Q314)</f>
        <v>0</v>
      </c>
      <c r="EN314" s="53" cm="1">
        <f t="array" aca="1" ref="EN314" ca="1">EK314*CELL("contents",$Q314)</f>
        <v>0</v>
      </c>
      <c r="EO314" s="11">
        <f t="shared" si="415"/>
        <v>3850</v>
      </c>
      <c r="EP314" s="2">
        <v>1</v>
      </c>
      <c r="EQ314" s="2">
        <f t="shared" ref="EQ314:ET314" si="459">EP314*1.0215</f>
        <v>1.0215000000000001</v>
      </c>
      <c r="ER314" s="2">
        <f t="shared" si="459"/>
        <v>1.0434622500000001</v>
      </c>
      <c r="ES314" s="2">
        <f t="shared" si="459"/>
        <v>1.0658966883750003</v>
      </c>
      <c r="ET314" s="2">
        <f t="shared" si="459"/>
        <v>1.0888134671750629</v>
      </c>
      <c r="EU314" s="53">
        <f>IF($G314="Labor Hours",$K314*$AG314*EQ314,0)</f>
        <v>0</v>
      </c>
      <c r="EV314" s="53">
        <f t="shared" si="417"/>
        <v>0</v>
      </c>
      <c r="EW314" s="69">
        <f>IF($G314="Labor Hours",$K314*$CQ314*ES314,0)</f>
        <v>0</v>
      </c>
      <c r="EX314" s="69">
        <f>IF($G314="Labor Hours",$K314*$DV314*ET314,0)</f>
        <v>0</v>
      </c>
      <c r="EY314" s="9">
        <f t="shared" si="419"/>
        <v>0</v>
      </c>
      <c r="EZ314" s="9">
        <f t="shared" si="394"/>
        <v>0</v>
      </c>
      <c r="FA314" s="9">
        <f t="shared" si="395"/>
        <v>0</v>
      </c>
      <c r="FB314" s="9">
        <f t="shared" si="396"/>
        <v>0</v>
      </c>
      <c r="FC314" t="s">
        <v>1541</v>
      </c>
    </row>
    <row r="315" spans="1:159" ht="25.5" x14ac:dyDescent="0.25">
      <c r="A315" s="2">
        <v>1.2</v>
      </c>
      <c r="B315" s="3" t="s">
        <v>778</v>
      </c>
      <c r="C315" s="4" t="s">
        <v>157</v>
      </c>
      <c r="D315" s="2" t="s">
        <v>779</v>
      </c>
      <c r="E315" s="21" t="s">
        <v>780</v>
      </c>
      <c r="F315" s="2"/>
      <c r="G315" s="4" t="s">
        <v>151</v>
      </c>
      <c r="H315" s="6" t="s">
        <v>163</v>
      </c>
      <c r="I315" s="4" t="s">
        <v>269</v>
      </c>
      <c r="J315" s="7" t="s">
        <v>154</v>
      </c>
      <c r="K315" s="75">
        <v>77</v>
      </c>
      <c r="L315" s="81">
        <v>77</v>
      </c>
      <c r="M315" s="56">
        <v>0</v>
      </c>
      <c r="N315" s="86">
        <v>0</v>
      </c>
      <c r="O315" s="6" t="s">
        <v>155</v>
      </c>
      <c r="P315" s="2" t="s">
        <v>352</v>
      </c>
      <c r="Q315" s="216">
        <f>VLOOKUP(P315,Contingencies!$A$2:$D$7,4,FALSE)</f>
        <v>0.2</v>
      </c>
      <c r="R315" s="53">
        <f t="shared" si="377"/>
        <v>251.69760000000002</v>
      </c>
      <c r="S315" s="67">
        <f t="shared" si="379"/>
        <v>0</v>
      </c>
      <c r="T315" s="4"/>
      <c r="U315" s="2"/>
      <c r="V315" s="2"/>
      <c r="W315" s="42"/>
      <c r="X315" s="2"/>
      <c r="Y315" s="38"/>
      <c r="Z315" s="38"/>
      <c r="AA315" s="38"/>
      <c r="AB315" s="38"/>
      <c r="AC315" s="37">
        <v>16</v>
      </c>
      <c r="AD315" s="2"/>
      <c r="AE315" s="2"/>
      <c r="AF315" s="2"/>
      <c r="AG315" s="2">
        <f>IF(G315="Labor Hours",SUM(U315:AF315),0)</f>
        <v>16</v>
      </c>
      <c r="AH315" s="51">
        <f t="shared" si="397"/>
        <v>0.10666666666666666</v>
      </c>
      <c r="AI315" s="53">
        <f>IF($G315="Labor Hours",U315*$K315*(1+$M315)*$EQ315,U315)</f>
        <v>0</v>
      </c>
      <c r="AJ315" s="53">
        <f>IF($G315="Labor Hours",V315*$K315*(1+$M315)*$EQ315,V315)</f>
        <v>0</v>
      </c>
      <c r="AK315" s="53">
        <f>IF($G315="Labor Hours",W315*$K315*(1+$M315)*$EQ315,W315)</f>
        <v>0</v>
      </c>
      <c r="AL315" s="53">
        <f>IF($G315="Labor Hours",X315*$K315*(1+$M315)*$EQ315,X315)</f>
        <v>0</v>
      </c>
      <c r="AM315" s="53">
        <f>IF($G315="Labor Hours",Y315*$K315*(1+$M315)*$EQ315,Y315)</f>
        <v>0</v>
      </c>
      <c r="AN315" s="53">
        <f>IF($G315="Labor Hours",Z315*$K315*(1+$M315)*$EQ315,Z315)</f>
        <v>0</v>
      </c>
      <c r="AO315" s="53">
        <f>IF($G315="Labor Hours",AA315*$K315*(1+$M315)*$EQ315,AA315)</f>
        <v>0</v>
      </c>
      <c r="AP315" s="53">
        <f>IF($G315="Labor Hours",AB315*$K315*(1+$M315)*$EQ315,AB315)</f>
        <v>0</v>
      </c>
      <c r="AQ315" s="53">
        <f>IF($G315="Labor Hours",AC315*$K315*(1+$M315)*$EQ315,AC315)</f>
        <v>1258.4880000000001</v>
      </c>
      <c r="AR315" s="53">
        <f>IF($G315="Labor Hours",AD315*$K315*(1+$M315)*$EQ315,AD315)</f>
        <v>0</v>
      </c>
      <c r="AS315" s="53">
        <f>IF($G315="Labor Hours",AE315*$K315*(1+$M315)*$EQ315,AE315)</f>
        <v>0</v>
      </c>
      <c r="AT315" s="53">
        <f>IF($G315="Labor Hours",AF315*$K315*(1+$M315)*$EQ315,AF315)</f>
        <v>0</v>
      </c>
      <c r="AU315" s="10">
        <f t="shared" si="398"/>
        <v>1258.4880000000001</v>
      </c>
      <c r="AV315" s="54">
        <f>IF(G315="CapEx",0,AU315*N315)</f>
        <v>0</v>
      </c>
      <c r="AW315" s="10">
        <f t="shared" si="399"/>
        <v>1258.4880000000001</v>
      </c>
      <c r="AX315" s="53" cm="1">
        <f t="array" aca="1" ref="AX315" ca="1">AU315*CELL("contents",$Q315)</f>
        <v>251.69760000000002</v>
      </c>
      <c r="AY315" s="53" cm="1">
        <f t="array" aca="1" ref="AY315" ca="1">AV315*CELL("contents",$Q315)</f>
        <v>0</v>
      </c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>
        <f t="shared" si="400"/>
        <v>0</v>
      </c>
      <c r="BM315" s="51">
        <f t="shared" si="401"/>
        <v>0</v>
      </c>
      <c r="BN315" s="53">
        <f>IF($G315="Labor Hours",AZ315*$K315*(1+$M315)*$ER315,AZ315)</f>
        <v>0</v>
      </c>
      <c r="BO315" s="53">
        <f>IF($G315="Labor Hours",BA315*$K315*(1+$M315)*$ER315,BA315)</f>
        <v>0</v>
      </c>
      <c r="BP315" s="53">
        <f>IF($G315="Labor Hours",BB315*$K315*(1+$M315)*$ER315,BB315)</f>
        <v>0</v>
      </c>
      <c r="BQ315" s="53">
        <f>IF($G315="Labor Hours",BC315*$K315*(1+$M315)*$ER315,BC315)</f>
        <v>0</v>
      </c>
      <c r="BR315" s="53">
        <f>IF($G315="Labor Hours",BD315*$K315*(1+$M315)*$ER315,BD315)</f>
        <v>0</v>
      </c>
      <c r="BS315" s="53">
        <f>IF($G315="Labor Hours",BE315*$K315*(1+$M315)*$ER315,BE315)</f>
        <v>0</v>
      </c>
      <c r="BT315" s="53">
        <f>IF($G315="Labor Hours",BF315*$K315*(1+$M315)*$ER315,BF315)</f>
        <v>0</v>
      </c>
      <c r="BU315" s="53">
        <f>IF($G315="Labor Hours",BG315*$K315*(1+$M315)*$ER315,BG315)</f>
        <v>0</v>
      </c>
      <c r="BV315" s="53">
        <f>IF($G315="Labor Hours",BH315*$K315*(1+$M315)*$ER315,BH315)</f>
        <v>0</v>
      </c>
      <c r="BW315" s="53">
        <f>IF($G315="Labor Hours",BI315*$K315*(1+$M315)*$ER315,BI315)</f>
        <v>0</v>
      </c>
      <c r="BX315" s="53">
        <f>IF($G315="Labor Hours",BJ315*$K315*(1+$M315)*$ER315,BJ315)</f>
        <v>0</v>
      </c>
      <c r="BY315" s="53">
        <f>IF($G315="Labor Hours",BK315*$K315*(1+$M315)*$ER315,BK315)</f>
        <v>0</v>
      </c>
      <c r="BZ315" s="10">
        <f t="shared" si="402"/>
        <v>0</v>
      </c>
      <c r="CA315" s="54">
        <f t="shared" si="403"/>
        <v>0</v>
      </c>
      <c r="CB315" s="10">
        <f t="shared" si="404"/>
        <v>0</v>
      </c>
      <c r="CC315" s="53" cm="1">
        <f t="array" aca="1" ref="CC315" ca="1">BZ315*CELL("contents",$Q315)</f>
        <v>0</v>
      </c>
      <c r="CD315" s="53" cm="1">
        <f t="array" aca="1" ref="CD315" ca="1">CA315*CELL("contents",$Q315)</f>
        <v>0</v>
      </c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>
        <f t="shared" si="405"/>
        <v>0</v>
      </c>
      <c r="CR315" s="51">
        <f t="shared" si="406"/>
        <v>0</v>
      </c>
      <c r="CS315" s="53">
        <f>IF($G315="Labor Hours",CE315*$K315*(1+$M315)*$ES315,CE315)</f>
        <v>0</v>
      </c>
      <c r="CT315" s="53">
        <f>IF($G315="Labor Hours",CF315*$K315*(1+$M315)*$ES315,CF315)</f>
        <v>0</v>
      </c>
      <c r="CU315" s="53">
        <f>IF($G315="Labor Hours",CG315*$K315*(1+$M315)*$ES315,CG315)</f>
        <v>0</v>
      </c>
      <c r="CV315" s="53">
        <f>IF($G315="Labor Hours",CH315*$K315*(1+$M315)*$ES315,CH315)</f>
        <v>0</v>
      </c>
      <c r="CW315" s="53">
        <f>IF($G315="Labor Hours",CI315*$K315*(1+$M315)*$ES315,CI315)</f>
        <v>0</v>
      </c>
      <c r="CX315" s="53">
        <f>IF($G315="Labor Hours",CJ315*$K315*(1+$M315)*$ES315,CJ315)</f>
        <v>0</v>
      </c>
      <c r="CY315" s="53">
        <f>IF($G315="Labor Hours",CK315*$K315*(1+$M315)*$ES315,CK315)</f>
        <v>0</v>
      </c>
      <c r="CZ315" s="53">
        <f>IF($G315="Labor Hours",CL315*$K315*(1+$M315)*$ES315,CL315)</f>
        <v>0</v>
      </c>
      <c r="DA315" s="53">
        <f>IF($G315="Labor Hours",CM315*$K315*(1+$M315)*$ES315,CM315)</f>
        <v>0</v>
      </c>
      <c r="DB315" s="53">
        <f>IF($G315="Labor Hours",CN315*$K315*(1+$M315)*$ES315,CN315)</f>
        <v>0</v>
      </c>
      <c r="DC315" s="53">
        <f>IF($G315="Labor Hours",CO315*$K315*(1+$M315)*$ES315,CO315)</f>
        <v>0</v>
      </c>
      <c r="DD315" s="53">
        <f>IF($G315="Labor Hours",CP315*$K315*(1+$M315)*$ES315,CP315)</f>
        <v>0</v>
      </c>
      <c r="DE315" s="10">
        <f t="shared" si="407"/>
        <v>0</v>
      </c>
      <c r="DF315" s="54">
        <f t="shared" si="408"/>
        <v>0</v>
      </c>
      <c r="DG315" s="10">
        <f t="shared" si="409"/>
        <v>0</v>
      </c>
      <c r="DH315" s="53" cm="1">
        <f t="array" aca="1" ref="DH315" ca="1">DE315*CELL("contents",$Q315)</f>
        <v>0</v>
      </c>
      <c r="DI315" s="53" cm="1">
        <f t="array" aca="1" ref="DI315" ca="1">DF315*CELL("contents",$Q315)</f>
        <v>0</v>
      </c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>
        <f t="shared" si="410"/>
        <v>0</v>
      </c>
      <c r="DW315" s="51">
        <f t="shared" si="411"/>
        <v>0</v>
      </c>
      <c r="DX315" s="53">
        <f>IF($G315="Labor Hours",DJ315*$K315*(1+$M315)*$ET315,DJ315)</f>
        <v>0</v>
      </c>
      <c r="DY315" s="53">
        <f>IF($G315="Labor Hours",DK315*$K315*(1+$M315)*$ET315,DK315)</f>
        <v>0</v>
      </c>
      <c r="DZ315" s="53">
        <f>IF($G315="Labor Hours",DL315*$K315*(1+$M315)*$ET315,DL315)</f>
        <v>0</v>
      </c>
      <c r="EA315" s="53">
        <f>IF($G315="Labor Hours",DM315*$K315*(1+$M315)*$ET315,DM315)</f>
        <v>0</v>
      </c>
      <c r="EB315" s="53">
        <f>IF($G315="Labor Hours",DN315*$K315*(1+$M315)*$ET315,DN315)</f>
        <v>0</v>
      </c>
      <c r="EC315" s="53">
        <f>IF($G315="Labor Hours",DO315*$K315*(1+$M315)*$ET315,DO315)</f>
        <v>0</v>
      </c>
      <c r="ED315" s="53">
        <f>IF($G315="Labor Hours",DP315*$K315*(1+$M315)*$ET315,DP315)</f>
        <v>0</v>
      </c>
      <c r="EE315" s="53">
        <f>IF($G315="Labor Hours",DQ315*$K315*(1+$M315)*$ET315,DQ315)</f>
        <v>0</v>
      </c>
      <c r="EF315" s="53">
        <f>IF($G315="Labor Hours",DR315*$K315*(1+$M315)*$ET315,DR315)</f>
        <v>0</v>
      </c>
      <c r="EG315" s="53">
        <f>IF($G315="Labor Hours",DS315*$K315*(1+$M315)*$ET315,DS315)</f>
        <v>0</v>
      </c>
      <c r="EH315" s="53">
        <f>IF($G315="Labor Hours",DT315*$K315*(1+$M315)*$ET315,DT315)</f>
        <v>0</v>
      </c>
      <c r="EI315" s="53">
        <f>IF($G315="Labor Hours",DU315*$K315*(1+$M315)*$ET315,DU315)</f>
        <v>0</v>
      </c>
      <c r="EJ315" s="10">
        <f t="shared" si="412"/>
        <v>0</v>
      </c>
      <c r="EK315" s="54">
        <f t="shared" si="413"/>
        <v>0</v>
      </c>
      <c r="EL315" s="10">
        <f t="shared" si="414"/>
        <v>0</v>
      </c>
      <c r="EM315" s="53" cm="1">
        <f t="array" aca="1" ref="EM315" ca="1">EJ315*CELL("contents",$Q315)</f>
        <v>0</v>
      </c>
      <c r="EN315" s="53" cm="1">
        <f t="array" aca="1" ref="EN315" ca="1">EK315*CELL("contents",$Q315)</f>
        <v>0</v>
      </c>
      <c r="EO315" s="11">
        <f t="shared" si="415"/>
        <v>1258.4880000000001</v>
      </c>
      <c r="EP315" s="2">
        <v>1</v>
      </c>
      <c r="EQ315" s="2">
        <f t="shared" ref="EQ315:ET315" si="460">EP315*1.0215</f>
        <v>1.0215000000000001</v>
      </c>
      <c r="ER315" s="2">
        <f t="shared" si="460"/>
        <v>1.0434622500000001</v>
      </c>
      <c r="ES315" s="2">
        <f t="shared" si="460"/>
        <v>1.0658966883750003</v>
      </c>
      <c r="ET315" s="2">
        <f t="shared" si="460"/>
        <v>1.0888134671750629</v>
      </c>
      <c r="EU315" s="53">
        <f>IF($G315="Labor Hours",$K315*$AG315*EQ315,0)</f>
        <v>1258.4880000000001</v>
      </c>
      <c r="EV315" s="53">
        <f t="shared" si="417"/>
        <v>0</v>
      </c>
      <c r="EW315" s="69">
        <f>IF($G315="Labor Hours",$K315*$CQ315*ES315,0)</f>
        <v>0</v>
      </c>
      <c r="EX315" s="69">
        <f>IF($G315="Labor Hours",$K315*$DV315*ET315,0)</f>
        <v>0</v>
      </c>
      <c r="EY315" s="9">
        <f t="shared" si="419"/>
        <v>0</v>
      </c>
      <c r="EZ315" s="9">
        <f t="shared" si="394"/>
        <v>0</v>
      </c>
      <c r="FA315" s="9">
        <f t="shared" si="395"/>
        <v>0</v>
      </c>
      <c r="FB315" s="9">
        <f t="shared" si="396"/>
        <v>0</v>
      </c>
      <c r="FC315" t="s">
        <v>1541</v>
      </c>
    </row>
    <row r="316" spans="1:159" x14ac:dyDescent="0.25">
      <c r="A316" s="2">
        <v>1.2</v>
      </c>
      <c r="B316" s="3" t="s">
        <v>778</v>
      </c>
      <c r="C316" s="4" t="s">
        <v>157</v>
      </c>
      <c r="D316" s="2" t="s">
        <v>779</v>
      </c>
      <c r="E316" s="15" t="s">
        <v>779</v>
      </c>
      <c r="F316" s="2"/>
      <c r="G316" s="4" t="s">
        <v>347</v>
      </c>
      <c r="H316" s="6" t="s">
        <v>347</v>
      </c>
      <c r="I316" s="4"/>
      <c r="J316" s="4" t="s">
        <v>268</v>
      </c>
      <c r="K316" s="75"/>
      <c r="L316" s="80">
        <v>1</v>
      </c>
      <c r="M316" s="56">
        <v>0</v>
      </c>
      <c r="N316" s="86">
        <v>0.53</v>
      </c>
      <c r="O316" s="6" t="s">
        <v>155</v>
      </c>
      <c r="P316" s="2" t="s">
        <v>173</v>
      </c>
      <c r="Q316" s="216">
        <f>VLOOKUP(P316,Contingencies!$A$2:$D$7,4,FALSE)</f>
        <v>0.125</v>
      </c>
      <c r="R316" s="53">
        <f t="shared" si="377"/>
        <v>394</v>
      </c>
      <c r="S316" s="67">
        <f t="shared" si="379"/>
        <v>0</v>
      </c>
      <c r="T316" s="4"/>
      <c r="U316" s="2"/>
      <c r="V316" s="2"/>
      <c r="W316" s="42"/>
      <c r="X316" s="2"/>
      <c r="Y316" s="38"/>
      <c r="Z316" s="38"/>
      <c r="AA316" s="38"/>
      <c r="AB316" s="38"/>
      <c r="AC316" s="37">
        <v>3152</v>
      </c>
      <c r="AD316" s="2"/>
      <c r="AE316" s="2"/>
      <c r="AF316" s="2"/>
      <c r="AG316" s="2">
        <f>IF(G316="Labor Hours",SUM(U316:AF316),0)</f>
        <v>0</v>
      </c>
      <c r="AH316" s="51">
        <f t="shared" si="397"/>
        <v>0</v>
      </c>
      <c r="AI316" s="53">
        <f>IF($G316="Labor Hours",U316*$K316*(1+$M316)*$EQ316,U316)</f>
        <v>0</v>
      </c>
      <c r="AJ316" s="53">
        <f>IF($G316="Labor Hours",V316*$K316*(1+$M316)*$EQ316,V316)</f>
        <v>0</v>
      </c>
      <c r="AK316" s="53">
        <f>IF($G316="Labor Hours",W316*$K316*(1+$M316)*$EQ316,W316)</f>
        <v>0</v>
      </c>
      <c r="AL316" s="53">
        <f>IF($G316="Labor Hours",X316*$K316*(1+$M316)*$EQ316,X316)</f>
        <v>0</v>
      </c>
      <c r="AM316" s="53">
        <f>IF($G316="Labor Hours",Y316*$K316*(1+$M316)*$EQ316,Y316)</f>
        <v>0</v>
      </c>
      <c r="AN316" s="53">
        <f>IF($G316="Labor Hours",Z316*$K316*(1+$M316)*$EQ316,Z316)</f>
        <v>0</v>
      </c>
      <c r="AO316" s="53">
        <f>IF($G316="Labor Hours",AA316*$K316*(1+$M316)*$EQ316,AA316)</f>
        <v>0</v>
      </c>
      <c r="AP316" s="53">
        <f>IF($G316="Labor Hours",AB316*$K316*(1+$M316)*$EQ316,AB316)</f>
        <v>0</v>
      </c>
      <c r="AQ316" s="53">
        <f>IF($G316="Labor Hours",AC316*$K316*(1+$M316)*$EQ316,AC316)</f>
        <v>3152</v>
      </c>
      <c r="AR316" s="53">
        <f>IF($G316="Labor Hours",AD316*$K316*(1+$M316)*$EQ316,AD316)</f>
        <v>0</v>
      </c>
      <c r="AS316" s="53">
        <f>IF($G316="Labor Hours",AE316*$K316*(1+$M316)*$EQ316,AE316)</f>
        <v>0</v>
      </c>
      <c r="AT316" s="53">
        <f>IF($G316="Labor Hours",AF316*$K316*(1+$M316)*$EQ316,AF316)</f>
        <v>0</v>
      </c>
      <c r="AU316" s="10">
        <f t="shared" si="398"/>
        <v>3152</v>
      </c>
      <c r="AV316" s="54">
        <f>IF(G316="CapEx",0,AU316*N316)</f>
        <v>0</v>
      </c>
      <c r="AW316" s="10">
        <f t="shared" si="399"/>
        <v>3152</v>
      </c>
      <c r="AX316" s="53" cm="1">
        <f t="array" aca="1" ref="AX316" ca="1">AU316*CELL("contents",$Q316)</f>
        <v>394</v>
      </c>
      <c r="AY316" s="53" cm="1">
        <f t="array" aca="1" ref="AY316" ca="1">AV316*CELL("contents",$Q316)</f>
        <v>0</v>
      </c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>
        <f t="shared" si="400"/>
        <v>0</v>
      </c>
      <c r="BM316" s="51">
        <f t="shared" si="401"/>
        <v>0</v>
      </c>
      <c r="BN316" s="53">
        <f>IF($G316="Labor Hours",AZ316*$K316*(1+$M316)*$ER316,AZ316)</f>
        <v>0</v>
      </c>
      <c r="BO316" s="53">
        <f>IF($G316="Labor Hours",BA316*$K316*(1+$M316)*$ER316,BA316)</f>
        <v>0</v>
      </c>
      <c r="BP316" s="53">
        <f>IF($G316="Labor Hours",BB316*$K316*(1+$M316)*$ER316,BB316)</f>
        <v>0</v>
      </c>
      <c r="BQ316" s="53">
        <f>IF($G316="Labor Hours",BC316*$K316*(1+$M316)*$ER316,BC316)</f>
        <v>0</v>
      </c>
      <c r="BR316" s="53">
        <f>IF($G316="Labor Hours",BD316*$K316*(1+$M316)*$ER316,BD316)</f>
        <v>0</v>
      </c>
      <c r="BS316" s="53">
        <f>IF($G316="Labor Hours",BE316*$K316*(1+$M316)*$ER316,BE316)</f>
        <v>0</v>
      </c>
      <c r="BT316" s="53">
        <f>IF($G316="Labor Hours",BF316*$K316*(1+$M316)*$ER316,BF316)</f>
        <v>0</v>
      </c>
      <c r="BU316" s="53">
        <f>IF($G316="Labor Hours",BG316*$K316*(1+$M316)*$ER316,BG316)</f>
        <v>0</v>
      </c>
      <c r="BV316" s="53">
        <f>IF($G316="Labor Hours",BH316*$K316*(1+$M316)*$ER316,BH316)</f>
        <v>0</v>
      </c>
      <c r="BW316" s="53">
        <f>IF($G316="Labor Hours",BI316*$K316*(1+$M316)*$ER316,BI316)</f>
        <v>0</v>
      </c>
      <c r="BX316" s="53">
        <f>IF($G316="Labor Hours",BJ316*$K316*(1+$M316)*$ER316,BJ316)</f>
        <v>0</v>
      </c>
      <c r="BY316" s="53">
        <f>IF($G316="Labor Hours",BK316*$K316*(1+$M316)*$ER316,BK316)</f>
        <v>0</v>
      </c>
      <c r="BZ316" s="10">
        <f t="shared" si="402"/>
        <v>0</v>
      </c>
      <c r="CA316" s="54">
        <f t="shared" si="403"/>
        <v>0</v>
      </c>
      <c r="CB316" s="10">
        <f t="shared" si="404"/>
        <v>0</v>
      </c>
      <c r="CC316" s="53" cm="1">
        <f t="array" aca="1" ref="CC316" ca="1">BZ316*CELL("contents",$Q316)</f>
        <v>0</v>
      </c>
      <c r="CD316" s="53" cm="1">
        <f t="array" aca="1" ref="CD316" ca="1">CA316*CELL("contents",$Q316)</f>
        <v>0</v>
      </c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>
        <f t="shared" si="405"/>
        <v>0</v>
      </c>
      <c r="CR316" s="51">
        <f t="shared" si="406"/>
        <v>0</v>
      </c>
      <c r="CS316" s="53">
        <f>IF($G316="Labor Hours",CE316*$K316*(1+$M316)*$ES316,CE316)</f>
        <v>0</v>
      </c>
      <c r="CT316" s="53">
        <f>IF($G316="Labor Hours",CF316*$K316*(1+$M316)*$ES316,CF316)</f>
        <v>0</v>
      </c>
      <c r="CU316" s="53">
        <f>IF($G316="Labor Hours",CG316*$K316*(1+$M316)*$ES316,CG316)</f>
        <v>0</v>
      </c>
      <c r="CV316" s="53">
        <f>IF($G316="Labor Hours",CH316*$K316*(1+$M316)*$ES316,CH316)</f>
        <v>0</v>
      </c>
      <c r="CW316" s="53">
        <f>IF($G316="Labor Hours",CI316*$K316*(1+$M316)*$ES316,CI316)</f>
        <v>0</v>
      </c>
      <c r="CX316" s="53">
        <f>IF($G316="Labor Hours",CJ316*$K316*(1+$M316)*$ES316,CJ316)</f>
        <v>0</v>
      </c>
      <c r="CY316" s="53">
        <f>IF($G316="Labor Hours",CK316*$K316*(1+$M316)*$ES316,CK316)</f>
        <v>0</v>
      </c>
      <c r="CZ316" s="53">
        <f>IF($G316="Labor Hours",CL316*$K316*(1+$M316)*$ES316,CL316)</f>
        <v>0</v>
      </c>
      <c r="DA316" s="53">
        <f>IF($G316="Labor Hours",CM316*$K316*(1+$M316)*$ES316,CM316)</f>
        <v>0</v>
      </c>
      <c r="DB316" s="53">
        <f>IF($G316="Labor Hours",CN316*$K316*(1+$M316)*$ES316,CN316)</f>
        <v>0</v>
      </c>
      <c r="DC316" s="53">
        <f>IF($G316="Labor Hours",CO316*$K316*(1+$M316)*$ES316,CO316)</f>
        <v>0</v>
      </c>
      <c r="DD316" s="53">
        <f>IF($G316="Labor Hours",CP316*$K316*(1+$M316)*$ES316,CP316)</f>
        <v>0</v>
      </c>
      <c r="DE316" s="10">
        <f t="shared" si="407"/>
        <v>0</v>
      </c>
      <c r="DF316" s="54">
        <f t="shared" si="408"/>
        <v>0</v>
      </c>
      <c r="DG316" s="10">
        <f t="shared" si="409"/>
        <v>0</v>
      </c>
      <c r="DH316" s="53" cm="1">
        <f t="array" aca="1" ref="DH316" ca="1">DE316*CELL("contents",$Q316)</f>
        <v>0</v>
      </c>
      <c r="DI316" s="53" cm="1">
        <f t="array" aca="1" ref="DI316" ca="1">DF316*CELL("contents",$Q316)</f>
        <v>0</v>
      </c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>
        <f t="shared" si="410"/>
        <v>0</v>
      </c>
      <c r="DW316" s="51">
        <f t="shared" si="411"/>
        <v>0</v>
      </c>
      <c r="DX316" s="53">
        <f>IF($G316="Labor Hours",DJ316*$K316*(1+$M316)*$ET316,DJ316)</f>
        <v>0</v>
      </c>
      <c r="DY316" s="53">
        <f>IF($G316="Labor Hours",DK316*$K316*(1+$M316)*$ET316,DK316)</f>
        <v>0</v>
      </c>
      <c r="DZ316" s="53">
        <f>IF($G316="Labor Hours",DL316*$K316*(1+$M316)*$ET316,DL316)</f>
        <v>0</v>
      </c>
      <c r="EA316" s="53">
        <f>IF($G316="Labor Hours",DM316*$K316*(1+$M316)*$ET316,DM316)</f>
        <v>0</v>
      </c>
      <c r="EB316" s="53">
        <f>IF($G316="Labor Hours",DN316*$K316*(1+$M316)*$ET316,DN316)</f>
        <v>0</v>
      </c>
      <c r="EC316" s="53">
        <f>IF($G316="Labor Hours",DO316*$K316*(1+$M316)*$ET316,DO316)</f>
        <v>0</v>
      </c>
      <c r="ED316" s="53">
        <f>IF($G316="Labor Hours",DP316*$K316*(1+$M316)*$ET316,DP316)</f>
        <v>0</v>
      </c>
      <c r="EE316" s="53">
        <f>IF($G316="Labor Hours",DQ316*$K316*(1+$M316)*$ET316,DQ316)</f>
        <v>0</v>
      </c>
      <c r="EF316" s="53">
        <f>IF($G316="Labor Hours",DR316*$K316*(1+$M316)*$ET316,DR316)</f>
        <v>0</v>
      </c>
      <c r="EG316" s="53">
        <f>IF($G316="Labor Hours",DS316*$K316*(1+$M316)*$ET316,DS316)</f>
        <v>0</v>
      </c>
      <c r="EH316" s="53">
        <f>IF($G316="Labor Hours",DT316*$K316*(1+$M316)*$ET316,DT316)</f>
        <v>0</v>
      </c>
      <c r="EI316" s="53">
        <f>IF($G316="Labor Hours",DU316*$K316*(1+$M316)*$ET316,DU316)</f>
        <v>0</v>
      </c>
      <c r="EJ316" s="10">
        <f t="shared" si="412"/>
        <v>0</v>
      </c>
      <c r="EK316" s="54">
        <f t="shared" si="413"/>
        <v>0</v>
      </c>
      <c r="EL316" s="10">
        <f t="shared" si="414"/>
        <v>0</v>
      </c>
      <c r="EM316" s="53" cm="1">
        <f t="array" aca="1" ref="EM316" ca="1">EJ316*CELL("contents",$Q316)</f>
        <v>0</v>
      </c>
      <c r="EN316" s="53" cm="1">
        <f t="array" aca="1" ref="EN316" ca="1">EK316*CELL("contents",$Q316)</f>
        <v>0</v>
      </c>
      <c r="EO316" s="11">
        <f t="shared" si="415"/>
        <v>3152</v>
      </c>
      <c r="EP316" s="2">
        <v>1</v>
      </c>
      <c r="EQ316" s="2">
        <f t="shared" ref="EQ316:ET316" si="461">EP316*1.0215</f>
        <v>1.0215000000000001</v>
      </c>
      <c r="ER316" s="2">
        <f t="shared" si="461"/>
        <v>1.0434622500000001</v>
      </c>
      <c r="ES316" s="2">
        <f t="shared" si="461"/>
        <v>1.0658966883750003</v>
      </c>
      <c r="ET316" s="2">
        <f t="shared" si="461"/>
        <v>1.0888134671750629</v>
      </c>
      <c r="EU316" s="53">
        <f>IF($G316="Labor Hours",$K316*$AG316*EQ316,0)</f>
        <v>0</v>
      </c>
      <c r="EV316" s="53">
        <f t="shared" si="417"/>
        <v>0</v>
      </c>
      <c r="EW316" s="69">
        <f>IF($G316="Labor Hours",$K316*$CQ316*ES316,0)</f>
        <v>0</v>
      </c>
      <c r="EX316" s="69">
        <f>IF($G316="Labor Hours",$K316*$DV316*ET316,0)</f>
        <v>0</v>
      </c>
      <c r="EY316" s="9">
        <f t="shared" si="419"/>
        <v>0</v>
      </c>
      <c r="EZ316" s="9">
        <f t="shared" si="394"/>
        <v>0</v>
      </c>
      <c r="FA316" s="9">
        <f t="shared" si="395"/>
        <v>0</v>
      </c>
      <c r="FB316" s="9">
        <f t="shared" si="396"/>
        <v>0</v>
      </c>
      <c r="FC316" t="s">
        <v>1541</v>
      </c>
    </row>
    <row r="317" spans="1:159" x14ac:dyDescent="0.25">
      <c r="A317" s="2">
        <v>1.2</v>
      </c>
      <c r="B317" s="3" t="s">
        <v>781</v>
      </c>
      <c r="C317" s="4" t="s">
        <v>157</v>
      </c>
      <c r="D317" s="2" t="s">
        <v>782</v>
      </c>
      <c r="E317" s="21" t="s">
        <v>783</v>
      </c>
      <c r="F317" s="2"/>
      <c r="G317" s="4" t="s">
        <v>151</v>
      </c>
      <c r="H317" s="6" t="s">
        <v>163</v>
      </c>
      <c r="I317" s="4" t="s">
        <v>167</v>
      </c>
      <c r="J317" s="7" t="s">
        <v>154</v>
      </c>
      <c r="K317" s="75">
        <v>115</v>
      </c>
      <c r="L317" s="81">
        <v>115</v>
      </c>
      <c r="M317" s="56">
        <v>0</v>
      </c>
      <c r="N317" s="86">
        <v>0</v>
      </c>
      <c r="O317" s="6" t="s">
        <v>155</v>
      </c>
      <c r="P317" s="2" t="s">
        <v>352</v>
      </c>
      <c r="Q317" s="216">
        <f>VLOOKUP(P317,Contingencies!$A$2:$D$7,4,FALSE)</f>
        <v>0.2</v>
      </c>
      <c r="R317" s="53">
        <f t="shared" si="377"/>
        <v>375.91200000000003</v>
      </c>
      <c r="S317" s="67">
        <f t="shared" si="379"/>
        <v>0</v>
      </c>
      <c r="T317" s="4"/>
      <c r="U317" s="2"/>
      <c r="V317" s="2"/>
      <c r="W317" s="42"/>
      <c r="X317" s="2"/>
      <c r="Y317" s="38"/>
      <c r="Z317" s="38"/>
      <c r="AA317" s="38"/>
      <c r="AB317" s="38"/>
      <c r="AC317" s="37">
        <v>16</v>
      </c>
      <c r="AD317" s="4"/>
      <c r="AE317" s="4"/>
      <c r="AF317" s="2"/>
      <c r="AG317" s="2">
        <f>IF(G317="Labor Hours",SUM(U317:AF317),0)</f>
        <v>16</v>
      </c>
      <c r="AH317" s="51">
        <f t="shared" si="397"/>
        <v>0.10666666666666666</v>
      </c>
      <c r="AI317" s="53">
        <f>IF($G317="Labor Hours",U317*$K317*(1+$M317)*$EQ317,U317)</f>
        <v>0</v>
      </c>
      <c r="AJ317" s="53">
        <f>IF($G317="Labor Hours",V317*$K317*(1+$M317)*$EQ317,V317)</f>
        <v>0</v>
      </c>
      <c r="AK317" s="53">
        <f>IF($G317="Labor Hours",W317*$K317*(1+$M317)*$EQ317,W317)</f>
        <v>0</v>
      </c>
      <c r="AL317" s="53">
        <f>IF($G317="Labor Hours",X317*$K317*(1+$M317)*$EQ317,X317)</f>
        <v>0</v>
      </c>
      <c r="AM317" s="53">
        <f>IF($G317="Labor Hours",Y317*$K317*(1+$M317)*$EQ317,Y317)</f>
        <v>0</v>
      </c>
      <c r="AN317" s="53">
        <f>IF($G317="Labor Hours",Z317*$K317*(1+$M317)*$EQ317,Z317)</f>
        <v>0</v>
      </c>
      <c r="AO317" s="53">
        <f>IF($G317="Labor Hours",AA317*$K317*(1+$M317)*$EQ317,AA317)</f>
        <v>0</v>
      </c>
      <c r="AP317" s="53">
        <f>IF($G317="Labor Hours",AB317*$K317*(1+$M317)*$EQ317,AB317)</f>
        <v>0</v>
      </c>
      <c r="AQ317" s="53">
        <f>IF($G317="Labor Hours",AC317*$K317*(1+$M317)*$EQ317,AC317)</f>
        <v>1879.5600000000002</v>
      </c>
      <c r="AR317" s="53">
        <f>IF($G317="Labor Hours",AD317*$K317*(1+$M317)*$EQ317,AD317)</f>
        <v>0</v>
      </c>
      <c r="AS317" s="53">
        <f>IF($G317="Labor Hours",AE317*$K317*(1+$M317)*$EQ317,AE317)</f>
        <v>0</v>
      </c>
      <c r="AT317" s="53">
        <f>IF($G317="Labor Hours",AF317*$K317*(1+$M317)*$EQ317,AF317)</f>
        <v>0</v>
      </c>
      <c r="AU317" s="10">
        <f t="shared" si="398"/>
        <v>1879.5600000000002</v>
      </c>
      <c r="AV317" s="54">
        <f>IF(G317="CapEx",0,AU317*N317)</f>
        <v>0</v>
      </c>
      <c r="AW317" s="10">
        <f t="shared" si="399"/>
        <v>1879.5600000000002</v>
      </c>
      <c r="AX317" s="53" cm="1">
        <f t="array" aca="1" ref="AX317" ca="1">AU317*CELL("contents",$Q317)</f>
        <v>375.91200000000003</v>
      </c>
      <c r="AY317" s="53" cm="1">
        <f t="array" aca="1" ref="AY317" ca="1">AV317*CELL("contents",$Q317)</f>
        <v>0</v>
      </c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>
        <f t="shared" si="400"/>
        <v>0</v>
      </c>
      <c r="BM317" s="51">
        <f t="shared" si="401"/>
        <v>0</v>
      </c>
      <c r="BN317" s="53">
        <f>IF($G317="Labor Hours",AZ317*$K317*(1+$M317)*$ER317,AZ317)</f>
        <v>0</v>
      </c>
      <c r="BO317" s="53">
        <f>IF($G317="Labor Hours",BA317*$K317*(1+$M317)*$ER317,BA317)</f>
        <v>0</v>
      </c>
      <c r="BP317" s="53">
        <f>IF($G317="Labor Hours",BB317*$K317*(1+$M317)*$ER317,BB317)</f>
        <v>0</v>
      </c>
      <c r="BQ317" s="53">
        <f>IF($G317="Labor Hours",BC317*$K317*(1+$M317)*$ER317,BC317)</f>
        <v>0</v>
      </c>
      <c r="BR317" s="53">
        <f>IF($G317="Labor Hours",BD317*$K317*(1+$M317)*$ER317,BD317)</f>
        <v>0</v>
      </c>
      <c r="BS317" s="53">
        <f>IF($G317="Labor Hours",BE317*$K317*(1+$M317)*$ER317,BE317)</f>
        <v>0</v>
      </c>
      <c r="BT317" s="53">
        <f>IF($G317="Labor Hours",BF317*$K317*(1+$M317)*$ER317,BF317)</f>
        <v>0</v>
      </c>
      <c r="BU317" s="53">
        <f>IF($G317="Labor Hours",BG317*$K317*(1+$M317)*$ER317,BG317)</f>
        <v>0</v>
      </c>
      <c r="BV317" s="53">
        <f>IF($G317="Labor Hours",BH317*$K317*(1+$M317)*$ER317,BH317)</f>
        <v>0</v>
      </c>
      <c r="BW317" s="53">
        <f>IF($G317="Labor Hours",BI317*$K317*(1+$M317)*$ER317,BI317)</f>
        <v>0</v>
      </c>
      <c r="BX317" s="53">
        <f>IF($G317="Labor Hours",BJ317*$K317*(1+$M317)*$ER317,BJ317)</f>
        <v>0</v>
      </c>
      <c r="BY317" s="53">
        <f>IF($G317="Labor Hours",BK317*$K317*(1+$M317)*$ER317,BK317)</f>
        <v>0</v>
      </c>
      <c r="BZ317" s="10">
        <f t="shared" si="402"/>
        <v>0</v>
      </c>
      <c r="CA317" s="54">
        <f t="shared" si="403"/>
        <v>0</v>
      </c>
      <c r="CB317" s="10">
        <f t="shared" si="404"/>
        <v>0</v>
      </c>
      <c r="CC317" s="53" cm="1">
        <f t="array" aca="1" ref="CC317" ca="1">BZ317*CELL("contents",$Q317)</f>
        <v>0</v>
      </c>
      <c r="CD317" s="53" cm="1">
        <f t="array" aca="1" ref="CD317" ca="1">CA317*CELL("contents",$Q317)</f>
        <v>0</v>
      </c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>
        <f t="shared" si="405"/>
        <v>0</v>
      </c>
      <c r="CR317" s="51">
        <f t="shared" si="406"/>
        <v>0</v>
      </c>
      <c r="CS317" s="53">
        <f>IF($G317="Labor Hours",CE317*$K317*(1+$M317)*$ES317,CE317)</f>
        <v>0</v>
      </c>
      <c r="CT317" s="53">
        <f>IF($G317="Labor Hours",CF317*$K317*(1+$M317)*$ES317,CF317)</f>
        <v>0</v>
      </c>
      <c r="CU317" s="53">
        <f>IF($G317="Labor Hours",CG317*$K317*(1+$M317)*$ES317,CG317)</f>
        <v>0</v>
      </c>
      <c r="CV317" s="53">
        <f>IF($G317="Labor Hours",CH317*$K317*(1+$M317)*$ES317,CH317)</f>
        <v>0</v>
      </c>
      <c r="CW317" s="53">
        <f>IF($G317="Labor Hours",CI317*$K317*(1+$M317)*$ES317,CI317)</f>
        <v>0</v>
      </c>
      <c r="CX317" s="53">
        <f>IF($G317="Labor Hours",CJ317*$K317*(1+$M317)*$ES317,CJ317)</f>
        <v>0</v>
      </c>
      <c r="CY317" s="53">
        <f>IF($G317="Labor Hours",CK317*$K317*(1+$M317)*$ES317,CK317)</f>
        <v>0</v>
      </c>
      <c r="CZ317" s="53">
        <f>IF($G317="Labor Hours",CL317*$K317*(1+$M317)*$ES317,CL317)</f>
        <v>0</v>
      </c>
      <c r="DA317" s="53">
        <f>IF($G317="Labor Hours",CM317*$K317*(1+$M317)*$ES317,CM317)</f>
        <v>0</v>
      </c>
      <c r="DB317" s="53">
        <f>IF($G317="Labor Hours",CN317*$K317*(1+$M317)*$ES317,CN317)</f>
        <v>0</v>
      </c>
      <c r="DC317" s="53">
        <f>IF($G317="Labor Hours",CO317*$K317*(1+$M317)*$ES317,CO317)</f>
        <v>0</v>
      </c>
      <c r="DD317" s="53">
        <f>IF($G317="Labor Hours",CP317*$K317*(1+$M317)*$ES317,CP317)</f>
        <v>0</v>
      </c>
      <c r="DE317" s="10">
        <f t="shared" si="407"/>
        <v>0</v>
      </c>
      <c r="DF317" s="54">
        <f t="shared" si="408"/>
        <v>0</v>
      </c>
      <c r="DG317" s="10">
        <f t="shared" si="409"/>
        <v>0</v>
      </c>
      <c r="DH317" s="53" cm="1">
        <f t="array" aca="1" ref="DH317" ca="1">DE317*CELL("contents",$Q317)</f>
        <v>0</v>
      </c>
      <c r="DI317" s="53" cm="1">
        <f t="array" aca="1" ref="DI317" ca="1">DF317*CELL("contents",$Q317)</f>
        <v>0</v>
      </c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>
        <f t="shared" si="410"/>
        <v>0</v>
      </c>
      <c r="DW317" s="51">
        <f t="shared" si="411"/>
        <v>0</v>
      </c>
      <c r="DX317" s="53">
        <f>IF($G317="Labor Hours",DJ317*$K317*(1+$M317)*$ET317,DJ317)</f>
        <v>0</v>
      </c>
      <c r="DY317" s="53">
        <f>IF($G317="Labor Hours",DK317*$K317*(1+$M317)*$ET317,DK317)</f>
        <v>0</v>
      </c>
      <c r="DZ317" s="53">
        <f>IF($G317="Labor Hours",DL317*$K317*(1+$M317)*$ET317,DL317)</f>
        <v>0</v>
      </c>
      <c r="EA317" s="53">
        <f>IF($G317="Labor Hours",DM317*$K317*(1+$M317)*$ET317,DM317)</f>
        <v>0</v>
      </c>
      <c r="EB317" s="53">
        <f>IF($G317="Labor Hours",DN317*$K317*(1+$M317)*$ET317,DN317)</f>
        <v>0</v>
      </c>
      <c r="EC317" s="53">
        <f>IF($G317="Labor Hours",DO317*$K317*(1+$M317)*$ET317,DO317)</f>
        <v>0</v>
      </c>
      <c r="ED317" s="53">
        <f>IF($G317="Labor Hours",DP317*$K317*(1+$M317)*$ET317,DP317)</f>
        <v>0</v>
      </c>
      <c r="EE317" s="53">
        <f>IF($G317="Labor Hours",DQ317*$K317*(1+$M317)*$ET317,DQ317)</f>
        <v>0</v>
      </c>
      <c r="EF317" s="53">
        <f>IF($G317="Labor Hours",DR317*$K317*(1+$M317)*$ET317,DR317)</f>
        <v>0</v>
      </c>
      <c r="EG317" s="53">
        <f>IF($G317="Labor Hours",DS317*$K317*(1+$M317)*$ET317,DS317)</f>
        <v>0</v>
      </c>
      <c r="EH317" s="53">
        <f>IF($G317="Labor Hours",DT317*$K317*(1+$M317)*$ET317,DT317)</f>
        <v>0</v>
      </c>
      <c r="EI317" s="53">
        <f>IF($G317="Labor Hours",DU317*$K317*(1+$M317)*$ET317,DU317)</f>
        <v>0</v>
      </c>
      <c r="EJ317" s="10">
        <f t="shared" si="412"/>
        <v>0</v>
      </c>
      <c r="EK317" s="54">
        <f t="shared" si="413"/>
        <v>0</v>
      </c>
      <c r="EL317" s="10">
        <f t="shared" si="414"/>
        <v>0</v>
      </c>
      <c r="EM317" s="53" cm="1">
        <f t="array" aca="1" ref="EM317" ca="1">EJ317*CELL("contents",$Q317)</f>
        <v>0</v>
      </c>
      <c r="EN317" s="53" cm="1">
        <f t="array" aca="1" ref="EN317" ca="1">EK317*CELL("contents",$Q317)</f>
        <v>0</v>
      </c>
      <c r="EO317" s="11">
        <f t="shared" si="415"/>
        <v>1879.5600000000002</v>
      </c>
      <c r="EP317" s="2">
        <v>1</v>
      </c>
      <c r="EQ317" s="2">
        <f t="shared" ref="EQ317:ET317" si="462">EP317*1.0215</f>
        <v>1.0215000000000001</v>
      </c>
      <c r="ER317" s="2">
        <f t="shared" si="462"/>
        <v>1.0434622500000001</v>
      </c>
      <c r="ES317" s="2">
        <f t="shared" si="462"/>
        <v>1.0658966883750003</v>
      </c>
      <c r="ET317" s="2">
        <f t="shared" si="462"/>
        <v>1.0888134671750629</v>
      </c>
      <c r="EU317" s="53">
        <f>IF($G317="Labor Hours",$K317*$AG317*EQ317,0)</f>
        <v>1879.5600000000002</v>
      </c>
      <c r="EV317" s="53">
        <f t="shared" si="417"/>
        <v>0</v>
      </c>
      <c r="EW317" s="69">
        <f>IF($G317="Labor Hours",$K317*$CQ317*ES317,0)</f>
        <v>0</v>
      </c>
      <c r="EX317" s="69">
        <f>IF($G317="Labor Hours",$K317*$DV317*ET317,0)</f>
        <v>0</v>
      </c>
      <c r="EY317" s="9">
        <f t="shared" si="419"/>
        <v>0</v>
      </c>
      <c r="EZ317" s="9">
        <f t="shared" si="394"/>
        <v>0</v>
      </c>
      <c r="FA317" s="9">
        <f t="shared" si="395"/>
        <v>0</v>
      </c>
      <c r="FB317" s="9">
        <f t="shared" si="396"/>
        <v>0</v>
      </c>
      <c r="FC317" t="s">
        <v>1541</v>
      </c>
    </row>
    <row r="318" spans="1:159" x14ac:dyDescent="0.25">
      <c r="A318" s="2">
        <v>1.2</v>
      </c>
      <c r="B318" s="3" t="s">
        <v>781</v>
      </c>
      <c r="C318" s="4" t="s">
        <v>157</v>
      </c>
      <c r="D318" s="2" t="s">
        <v>782</v>
      </c>
      <c r="E318" s="21" t="s">
        <v>783</v>
      </c>
      <c r="F318" s="2"/>
      <c r="G318" s="4" t="s">
        <v>347</v>
      </c>
      <c r="H318" s="6" t="s">
        <v>347</v>
      </c>
      <c r="I318" s="4"/>
      <c r="J318" s="4" t="s">
        <v>268</v>
      </c>
      <c r="K318" s="75"/>
      <c r="L318" s="80">
        <v>1</v>
      </c>
      <c r="M318" s="56">
        <v>0</v>
      </c>
      <c r="N318" s="86">
        <v>0.53</v>
      </c>
      <c r="O318" s="6" t="s">
        <v>155</v>
      </c>
      <c r="P318" s="2" t="s">
        <v>173</v>
      </c>
      <c r="Q318" s="216">
        <f>VLOOKUP(P318,Contingencies!$A$2:$D$7,4,FALSE)</f>
        <v>0.125</v>
      </c>
      <c r="R318" s="53">
        <f t="shared" si="377"/>
        <v>635.375</v>
      </c>
      <c r="S318" s="67">
        <f t="shared" si="379"/>
        <v>0</v>
      </c>
      <c r="T318" s="4"/>
      <c r="U318" s="2"/>
      <c r="V318" s="2"/>
      <c r="W318" s="42"/>
      <c r="X318" s="2"/>
      <c r="Y318" s="38"/>
      <c r="Z318" s="38"/>
      <c r="AA318" s="38"/>
      <c r="AB318" s="38"/>
      <c r="AC318" s="37">
        <v>5083</v>
      </c>
      <c r="AD318" s="4"/>
      <c r="AE318" s="4"/>
      <c r="AF318" s="2"/>
      <c r="AG318" s="2">
        <f>IF(G318="Labor Hours",SUM(U318:AF318),0)</f>
        <v>0</v>
      </c>
      <c r="AH318" s="51">
        <f t="shared" si="397"/>
        <v>0</v>
      </c>
      <c r="AI318" s="53">
        <f>IF($G318="Labor Hours",U318*$K318*(1+$M318)*$EQ318,U318)</f>
        <v>0</v>
      </c>
      <c r="AJ318" s="53">
        <f>IF($G318="Labor Hours",V318*$K318*(1+$M318)*$EQ318,V318)</f>
        <v>0</v>
      </c>
      <c r="AK318" s="53">
        <f>IF($G318="Labor Hours",W318*$K318*(1+$M318)*$EQ318,W318)</f>
        <v>0</v>
      </c>
      <c r="AL318" s="53">
        <f>IF($G318="Labor Hours",X318*$K318*(1+$M318)*$EQ318,X318)</f>
        <v>0</v>
      </c>
      <c r="AM318" s="53">
        <f>IF($G318="Labor Hours",Y318*$K318*(1+$M318)*$EQ318,Y318)</f>
        <v>0</v>
      </c>
      <c r="AN318" s="53">
        <f>IF($G318="Labor Hours",Z318*$K318*(1+$M318)*$EQ318,Z318)</f>
        <v>0</v>
      </c>
      <c r="AO318" s="53">
        <f>IF($G318="Labor Hours",AA318*$K318*(1+$M318)*$EQ318,AA318)</f>
        <v>0</v>
      </c>
      <c r="AP318" s="53">
        <f>IF($G318="Labor Hours",AB318*$K318*(1+$M318)*$EQ318,AB318)</f>
        <v>0</v>
      </c>
      <c r="AQ318" s="53">
        <f>IF($G318="Labor Hours",AC318*$K318*(1+$M318)*$EQ318,AC318)</f>
        <v>5083</v>
      </c>
      <c r="AR318" s="53">
        <f>IF($G318="Labor Hours",AD318*$K318*(1+$M318)*$EQ318,AD318)</f>
        <v>0</v>
      </c>
      <c r="AS318" s="53">
        <f>IF($G318="Labor Hours",AE318*$K318*(1+$M318)*$EQ318,AE318)</f>
        <v>0</v>
      </c>
      <c r="AT318" s="53">
        <f>IF($G318="Labor Hours",AF318*$K318*(1+$M318)*$EQ318,AF318)</f>
        <v>0</v>
      </c>
      <c r="AU318" s="10">
        <f t="shared" si="398"/>
        <v>5083</v>
      </c>
      <c r="AV318" s="54">
        <f>IF(G318="CapEx",0,AU318*N318)</f>
        <v>0</v>
      </c>
      <c r="AW318" s="10">
        <f t="shared" si="399"/>
        <v>5083</v>
      </c>
      <c r="AX318" s="53" cm="1">
        <f t="array" aca="1" ref="AX318" ca="1">AU318*CELL("contents",$Q318)</f>
        <v>635.375</v>
      </c>
      <c r="AY318" s="53" cm="1">
        <f t="array" aca="1" ref="AY318" ca="1">AV318*CELL("contents",$Q318)</f>
        <v>0</v>
      </c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>
        <f t="shared" si="400"/>
        <v>0</v>
      </c>
      <c r="BM318" s="51">
        <f t="shared" si="401"/>
        <v>0</v>
      </c>
      <c r="BN318" s="53">
        <f>IF($G318="Labor Hours",AZ318*$K318*(1+$M318)*$ER318,AZ318)</f>
        <v>0</v>
      </c>
      <c r="BO318" s="53">
        <f>IF($G318="Labor Hours",BA318*$K318*(1+$M318)*$ER318,BA318)</f>
        <v>0</v>
      </c>
      <c r="BP318" s="53">
        <f>IF($G318="Labor Hours",BB318*$K318*(1+$M318)*$ER318,BB318)</f>
        <v>0</v>
      </c>
      <c r="BQ318" s="53">
        <f>IF($G318="Labor Hours",BC318*$K318*(1+$M318)*$ER318,BC318)</f>
        <v>0</v>
      </c>
      <c r="BR318" s="53">
        <f>IF($G318="Labor Hours",BD318*$K318*(1+$M318)*$ER318,BD318)</f>
        <v>0</v>
      </c>
      <c r="BS318" s="53">
        <f>IF($G318="Labor Hours",BE318*$K318*(1+$M318)*$ER318,BE318)</f>
        <v>0</v>
      </c>
      <c r="BT318" s="53">
        <f>IF($G318="Labor Hours",BF318*$K318*(1+$M318)*$ER318,BF318)</f>
        <v>0</v>
      </c>
      <c r="BU318" s="53">
        <f>IF($G318="Labor Hours",BG318*$K318*(1+$M318)*$ER318,BG318)</f>
        <v>0</v>
      </c>
      <c r="BV318" s="53">
        <f>IF($G318="Labor Hours",BH318*$K318*(1+$M318)*$ER318,BH318)</f>
        <v>0</v>
      </c>
      <c r="BW318" s="53">
        <f>IF($G318="Labor Hours",BI318*$K318*(1+$M318)*$ER318,BI318)</f>
        <v>0</v>
      </c>
      <c r="BX318" s="53">
        <f>IF($G318="Labor Hours",BJ318*$K318*(1+$M318)*$ER318,BJ318)</f>
        <v>0</v>
      </c>
      <c r="BY318" s="53">
        <f>IF($G318="Labor Hours",BK318*$K318*(1+$M318)*$ER318,BK318)</f>
        <v>0</v>
      </c>
      <c r="BZ318" s="10">
        <f t="shared" si="402"/>
        <v>0</v>
      </c>
      <c r="CA318" s="54">
        <f t="shared" si="403"/>
        <v>0</v>
      </c>
      <c r="CB318" s="10">
        <f t="shared" si="404"/>
        <v>0</v>
      </c>
      <c r="CC318" s="53" cm="1">
        <f t="array" aca="1" ref="CC318" ca="1">BZ318*CELL("contents",$Q318)</f>
        <v>0</v>
      </c>
      <c r="CD318" s="53" cm="1">
        <f t="array" aca="1" ref="CD318" ca="1">CA318*CELL("contents",$Q318)</f>
        <v>0</v>
      </c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>
        <f t="shared" si="405"/>
        <v>0</v>
      </c>
      <c r="CR318" s="51">
        <f t="shared" si="406"/>
        <v>0</v>
      </c>
      <c r="CS318" s="53">
        <f>IF($G318="Labor Hours",CE318*$K318*(1+$M318)*$ES318,CE318)</f>
        <v>0</v>
      </c>
      <c r="CT318" s="53">
        <f>IF($G318="Labor Hours",CF318*$K318*(1+$M318)*$ES318,CF318)</f>
        <v>0</v>
      </c>
      <c r="CU318" s="53">
        <f>IF($G318="Labor Hours",CG318*$K318*(1+$M318)*$ES318,CG318)</f>
        <v>0</v>
      </c>
      <c r="CV318" s="53">
        <f>IF($G318="Labor Hours",CH318*$K318*(1+$M318)*$ES318,CH318)</f>
        <v>0</v>
      </c>
      <c r="CW318" s="53">
        <f>IF($G318="Labor Hours",CI318*$K318*(1+$M318)*$ES318,CI318)</f>
        <v>0</v>
      </c>
      <c r="CX318" s="53">
        <f>IF($G318="Labor Hours",CJ318*$K318*(1+$M318)*$ES318,CJ318)</f>
        <v>0</v>
      </c>
      <c r="CY318" s="53">
        <f>IF($G318="Labor Hours",CK318*$K318*(1+$M318)*$ES318,CK318)</f>
        <v>0</v>
      </c>
      <c r="CZ318" s="53">
        <f>IF($G318="Labor Hours",CL318*$K318*(1+$M318)*$ES318,CL318)</f>
        <v>0</v>
      </c>
      <c r="DA318" s="53">
        <f>IF($G318="Labor Hours",CM318*$K318*(1+$M318)*$ES318,CM318)</f>
        <v>0</v>
      </c>
      <c r="DB318" s="53">
        <f>IF($G318="Labor Hours",CN318*$K318*(1+$M318)*$ES318,CN318)</f>
        <v>0</v>
      </c>
      <c r="DC318" s="53">
        <f>IF($G318="Labor Hours",CO318*$K318*(1+$M318)*$ES318,CO318)</f>
        <v>0</v>
      </c>
      <c r="DD318" s="53">
        <f>IF($G318="Labor Hours",CP318*$K318*(1+$M318)*$ES318,CP318)</f>
        <v>0</v>
      </c>
      <c r="DE318" s="10">
        <f t="shared" si="407"/>
        <v>0</v>
      </c>
      <c r="DF318" s="54">
        <f t="shared" si="408"/>
        <v>0</v>
      </c>
      <c r="DG318" s="10">
        <f t="shared" si="409"/>
        <v>0</v>
      </c>
      <c r="DH318" s="53" cm="1">
        <f t="array" aca="1" ref="DH318" ca="1">DE318*CELL("contents",$Q318)</f>
        <v>0</v>
      </c>
      <c r="DI318" s="53" cm="1">
        <f t="array" aca="1" ref="DI318" ca="1">DF318*CELL("contents",$Q318)</f>
        <v>0</v>
      </c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>
        <f t="shared" si="410"/>
        <v>0</v>
      </c>
      <c r="DW318" s="51">
        <f t="shared" si="411"/>
        <v>0</v>
      </c>
      <c r="DX318" s="53">
        <f>IF($G318="Labor Hours",DJ318*$K318*(1+$M318)*$ET318,DJ318)</f>
        <v>0</v>
      </c>
      <c r="DY318" s="53">
        <f>IF($G318="Labor Hours",DK318*$K318*(1+$M318)*$ET318,DK318)</f>
        <v>0</v>
      </c>
      <c r="DZ318" s="53">
        <f>IF($G318="Labor Hours",DL318*$K318*(1+$M318)*$ET318,DL318)</f>
        <v>0</v>
      </c>
      <c r="EA318" s="53">
        <f>IF($G318="Labor Hours",DM318*$K318*(1+$M318)*$ET318,DM318)</f>
        <v>0</v>
      </c>
      <c r="EB318" s="53">
        <f>IF($G318="Labor Hours",DN318*$K318*(1+$M318)*$ET318,DN318)</f>
        <v>0</v>
      </c>
      <c r="EC318" s="53">
        <f>IF($G318="Labor Hours",DO318*$K318*(1+$M318)*$ET318,DO318)</f>
        <v>0</v>
      </c>
      <c r="ED318" s="53">
        <f>IF($G318="Labor Hours",DP318*$K318*(1+$M318)*$ET318,DP318)</f>
        <v>0</v>
      </c>
      <c r="EE318" s="53">
        <f>IF($G318="Labor Hours",DQ318*$K318*(1+$M318)*$ET318,DQ318)</f>
        <v>0</v>
      </c>
      <c r="EF318" s="53">
        <f>IF($G318="Labor Hours",DR318*$K318*(1+$M318)*$ET318,DR318)</f>
        <v>0</v>
      </c>
      <c r="EG318" s="53">
        <f>IF($G318="Labor Hours",DS318*$K318*(1+$M318)*$ET318,DS318)</f>
        <v>0</v>
      </c>
      <c r="EH318" s="53">
        <f>IF($G318="Labor Hours",DT318*$K318*(1+$M318)*$ET318,DT318)</f>
        <v>0</v>
      </c>
      <c r="EI318" s="53">
        <f>IF($G318="Labor Hours",DU318*$K318*(1+$M318)*$ET318,DU318)</f>
        <v>0</v>
      </c>
      <c r="EJ318" s="10">
        <f t="shared" si="412"/>
        <v>0</v>
      </c>
      <c r="EK318" s="54">
        <f t="shared" si="413"/>
        <v>0</v>
      </c>
      <c r="EL318" s="10">
        <f t="shared" si="414"/>
        <v>0</v>
      </c>
      <c r="EM318" s="53" cm="1">
        <f t="array" aca="1" ref="EM318" ca="1">EJ318*CELL("contents",$Q318)</f>
        <v>0</v>
      </c>
      <c r="EN318" s="53" cm="1">
        <f t="array" aca="1" ref="EN318" ca="1">EK318*CELL("contents",$Q318)</f>
        <v>0</v>
      </c>
      <c r="EO318" s="11">
        <f t="shared" si="415"/>
        <v>5083</v>
      </c>
      <c r="EP318" s="2">
        <v>1</v>
      </c>
      <c r="EQ318" s="2">
        <f t="shared" ref="EQ318:ET318" si="463">EP318*1.0215</f>
        <v>1.0215000000000001</v>
      </c>
      <c r="ER318" s="2">
        <f t="shared" si="463"/>
        <v>1.0434622500000001</v>
      </c>
      <c r="ES318" s="2">
        <f t="shared" si="463"/>
        <v>1.0658966883750003</v>
      </c>
      <c r="ET318" s="2">
        <f t="shared" si="463"/>
        <v>1.0888134671750629</v>
      </c>
      <c r="EU318" s="53">
        <f>IF($G318="Labor Hours",$K318*$AG318*EQ318,0)</f>
        <v>0</v>
      </c>
      <c r="EV318" s="53">
        <f t="shared" si="417"/>
        <v>0</v>
      </c>
      <c r="EW318" s="69">
        <f>IF($G318="Labor Hours",$K318*$CQ318*ES318,0)</f>
        <v>0</v>
      </c>
      <c r="EX318" s="69">
        <f>IF($G318="Labor Hours",$K318*$DV318*ET318,0)</f>
        <v>0</v>
      </c>
      <c r="EY318" s="9">
        <f t="shared" si="419"/>
        <v>0</v>
      </c>
      <c r="EZ318" s="9">
        <f t="shared" si="394"/>
        <v>0</v>
      </c>
      <c r="FA318" s="9">
        <f t="shared" si="395"/>
        <v>0</v>
      </c>
      <c r="FB318" s="9">
        <f t="shared" si="396"/>
        <v>0</v>
      </c>
      <c r="FC318" t="s">
        <v>1541</v>
      </c>
    </row>
    <row r="319" spans="1:159" x14ac:dyDescent="0.25">
      <c r="A319" s="2">
        <v>1.2</v>
      </c>
      <c r="B319" s="3" t="s">
        <v>784</v>
      </c>
      <c r="C319" s="4" t="s">
        <v>157</v>
      </c>
      <c r="D319" s="2" t="s">
        <v>785</v>
      </c>
      <c r="E319" s="21" t="s">
        <v>786</v>
      </c>
      <c r="F319" s="2"/>
      <c r="G319" s="4" t="s">
        <v>151</v>
      </c>
      <c r="H319" s="6" t="s">
        <v>163</v>
      </c>
      <c r="I319" s="4" t="s">
        <v>167</v>
      </c>
      <c r="J319" s="7" t="s">
        <v>154</v>
      </c>
      <c r="K319" s="75">
        <v>115</v>
      </c>
      <c r="L319" s="81">
        <v>115</v>
      </c>
      <c r="M319" s="56">
        <v>0</v>
      </c>
      <c r="N319" s="86">
        <v>0</v>
      </c>
      <c r="O319" s="6" t="s">
        <v>155</v>
      </c>
      <c r="P319" s="2" t="s">
        <v>352</v>
      </c>
      <c r="Q319" s="216">
        <f>VLOOKUP(P319,Contingencies!$A$2:$D$7,4,FALSE)</f>
        <v>0.2</v>
      </c>
      <c r="R319" s="53">
        <f t="shared" si="377"/>
        <v>1409.67</v>
      </c>
      <c r="S319" s="67">
        <f t="shared" si="379"/>
        <v>0</v>
      </c>
      <c r="T319" s="4"/>
      <c r="U319" s="2"/>
      <c r="V319" s="2"/>
      <c r="W319" s="42"/>
      <c r="X319" s="38"/>
      <c r="Y319" s="38"/>
      <c r="Z319" s="38"/>
      <c r="AA319" s="38"/>
      <c r="AB319" s="38"/>
      <c r="AC319" s="38"/>
      <c r="AD319" s="2"/>
      <c r="AE319" s="4">
        <v>30</v>
      </c>
      <c r="AF319" s="4">
        <v>30</v>
      </c>
      <c r="AG319" s="2">
        <f>IF(G319="Labor Hours",SUM(U319:AF319),0)</f>
        <v>60</v>
      </c>
      <c r="AH319" s="51">
        <f t="shared" si="397"/>
        <v>0.4</v>
      </c>
      <c r="AI319" s="53">
        <f>IF($G319="Labor Hours",U319*$K319*(1+$M319)*$EQ319,U319)</f>
        <v>0</v>
      </c>
      <c r="AJ319" s="53">
        <f>IF($G319="Labor Hours",V319*$K319*(1+$M319)*$EQ319,V319)</f>
        <v>0</v>
      </c>
      <c r="AK319" s="53">
        <f>IF($G319="Labor Hours",W319*$K319*(1+$M319)*$EQ319,W319)</f>
        <v>0</v>
      </c>
      <c r="AL319" s="53">
        <f>IF($G319="Labor Hours",X319*$K319*(1+$M319)*$EQ319,X319)</f>
        <v>0</v>
      </c>
      <c r="AM319" s="53">
        <f>IF($G319="Labor Hours",Y319*$K319*(1+$M319)*$EQ319,Y319)</f>
        <v>0</v>
      </c>
      <c r="AN319" s="53">
        <f>IF($G319="Labor Hours",Z319*$K319*(1+$M319)*$EQ319,Z319)</f>
        <v>0</v>
      </c>
      <c r="AO319" s="53">
        <f>IF($G319="Labor Hours",AA319*$K319*(1+$M319)*$EQ319,AA319)</f>
        <v>0</v>
      </c>
      <c r="AP319" s="53">
        <f>IF($G319="Labor Hours",AB319*$K319*(1+$M319)*$EQ319,AB319)</f>
        <v>0</v>
      </c>
      <c r="AQ319" s="53">
        <f>IF($G319="Labor Hours",AC319*$K319*(1+$M319)*$EQ319,AC319)</f>
        <v>0</v>
      </c>
      <c r="AR319" s="53">
        <f>IF($G319="Labor Hours",AD319*$K319*(1+$M319)*$EQ319,AD319)</f>
        <v>0</v>
      </c>
      <c r="AS319" s="53">
        <f>IF($G319="Labor Hours",AE319*$K319*(1+$M319)*$EQ319,AE319)</f>
        <v>3524.1750000000002</v>
      </c>
      <c r="AT319" s="53">
        <f>IF($G319="Labor Hours",AF319*$K319*(1+$M319)*$EQ319,AF319)</f>
        <v>3524.1750000000002</v>
      </c>
      <c r="AU319" s="10">
        <f t="shared" si="398"/>
        <v>7048.35</v>
      </c>
      <c r="AV319" s="54">
        <f>IF(G319="CapEx",0,AU319*N319)</f>
        <v>0</v>
      </c>
      <c r="AW319" s="10">
        <f t="shared" si="399"/>
        <v>7048.35</v>
      </c>
      <c r="AX319" s="53" cm="1">
        <f t="array" aca="1" ref="AX319" ca="1">AU319*CELL("contents",$Q319)</f>
        <v>1409.67</v>
      </c>
      <c r="AY319" s="53" cm="1">
        <f t="array" aca="1" ref="AY319" ca="1">AV319*CELL("contents",$Q319)</f>
        <v>0</v>
      </c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>
        <f t="shared" si="400"/>
        <v>0</v>
      </c>
      <c r="BM319" s="51">
        <f t="shared" si="401"/>
        <v>0</v>
      </c>
      <c r="BN319" s="53">
        <f>IF($G319="Labor Hours",AZ319*$K319*(1+$M319)*$ER319,AZ319)</f>
        <v>0</v>
      </c>
      <c r="BO319" s="53">
        <f>IF($G319="Labor Hours",BA319*$K319*(1+$M319)*$ER319,BA319)</f>
        <v>0</v>
      </c>
      <c r="BP319" s="53">
        <f>IF($G319="Labor Hours",BB319*$K319*(1+$M319)*$ER319,BB319)</f>
        <v>0</v>
      </c>
      <c r="BQ319" s="53">
        <f>IF($G319="Labor Hours",BC319*$K319*(1+$M319)*$ER319,BC319)</f>
        <v>0</v>
      </c>
      <c r="BR319" s="53">
        <f>IF($G319="Labor Hours",BD319*$K319*(1+$M319)*$ER319,BD319)</f>
        <v>0</v>
      </c>
      <c r="BS319" s="53">
        <f>IF($G319="Labor Hours",BE319*$K319*(1+$M319)*$ER319,BE319)</f>
        <v>0</v>
      </c>
      <c r="BT319" s="53">
        <f>IF($G319="Labor Hours",BF319*$K319*(1+$M319)*$ER319,BF319)</f>
        <v>0</v>
      </c>
      <c r="BU319" s="53">
        <f>IF($G319="Labor Hours",BG319*$K319*(1+$M319)*$ER319,BG319)</f>
        <v>0</v>
      </c>
      <c r="BV319" s="53">
        <f>IF($G319="Labor Hours",BH319*$K319*(1+$M319)*$ER319,BH319)</f>
        <v>0</v>
      </c>
      <c r="BW319" s="53">
        <f>IF($G319="Labor Hours",BI319*$K319*(1+$M319)*$ER319,BI319)</f>
        <v>0</v>
      </c>
      <c r="BX319" s="53">
        <f>IF($G319="Labor Hours",BJ319*$K319*(1+$M319)*$ER319,BJ319)</f>
        <v>0</v>
      </c>
      <c r="BY319" s="53">
        <f>IF($G319="Labor Hours",BK319*$K319*(1+$M319)*$ER319,BK319)</f>
        <v>0</v>
      </c>
      <c r="BZ319" s="10">
        <f t="shared" si="402"/>
        <v>0</v>
      </c>
      <c r="CA319" s="54">
        <f t="shared" si="403"/>
        <v>0</v>
      </c>
      <c r="CB319" s="10">
        <f t="shared" si="404"/>
        <v>0</v>
      </c>
      <c r="CC319" s="53" cm="1">
        <f t="array" aca="1" ref="CC319" ca="1">BZ319*CELL("contents",$Q319)</f>
        <v>0</v>
      </c>
      <c r="CD319" s="53" cm="1">
        <f t="array" aca="1" ref="CD319" ca="1">CA319*CELL("contents",$Q319)</f>
        <v>0</v>
      </c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>
        <f t="shared" si="405"/>
        <v>0</v>
      </c>
      <c r="CR319" s="51">
        <f t="shared" si="406"/>
        <v>0</v>
      </c>
      <c r="CS319" s="53">
        <f>IF($G319="Labor Hours",CE319*$K319*(1+$M319)*$ES319,CE319)</f>
        <v>0</v>
      </c>
      <c r="CT319" s="53">
        <f>IF($G319="Labor Hours",CF319*$K319*(1+$M319)*$ES319,CF319)</f>
        <v>0</v>
      </c>
      <c r="CU319" s="53">
        <f>IF($G319="Labor Hours",CG319*$K319*(1+$M319)*$ES319,CG319)</f>
        <v>0</v>
      </c>
      <c r="CV319" s="53">
        <f>IF($G319="Labor Hours",CH319*$K319*(1+$M319)*$ES319,CH319)</f>
        <v>0</v>
      </c>
      <c r="CW319" s="53">
        <f>IF($G319="Labor Hours",CI319*$K319*(1+$M319)*$ES319,CI319)</f>
        <v>0</v>
      </c>
      <c r="CX319" s="53">
        <f>IF($G319="Labor Hours",CJ319*$K319*(1+$M319)*$ES319,CJ319)</f>
        <v>0</v>
      </c>
      <c r="CY319" s="53">
        <f>IF($G319="Labor Hours",CK319*$K319*(1+$M319)*$ES319,CK319)</f>
        <v>0</v>
      </c>
      <c r="CZ319" s="53">
        <f>IF($G319="Labor Hours",CL319*$K319*(1+$M319)*$ES319,CL319)</f>
        <v>0</v>
      </c>
      <c r="DA319" s="53">
        <f>IF($G319="Labor Hours",CM319*$K319*(1+$M319)*$ES319,CM319)</f>
        <v>0</v>
      </c>
      <c r="DB319" s="53">
        <f>IF($G319="Labor Hours",CN319*$K319*(1+$M319)*$ES319,CN319)</f>
        <v>0</v>
      </c>
      <c r="DC319" s="53">
        <f>IF($G319="Labor Hours",CO319*$K319*(1+$M319)*$ES319,CO319)</f>
        <v>0</v>
      </c>
      <c r="DD319" s="53">
        <f>IF($G319="Labor Hours",CP319*$K319*(1+$M319)*$ES319,CP319)</f>
        <v>0</v>
      </c>
      <c r="DE319" s="10">
        <f t="shared" si="407"/>
        <v>0</v>
      </c>
      <c r="DF319" s="54">
        <f t="shared" si="408"/>
        <v>0</v>
      </c>
      <c r="DG319" s="10">
        <f t="shared" si="409"/>
        <v>0</v>
      </c>
      <c r="DH319" s="53" cm="1">
        <f t="array" aca="1" ref="DH319" ca="1">DE319*CELL("contents",$Q319)</f>
        <v>0</v>
      </c>
      <c r="DI319" s="53" cm="1">
        <f t="array" aca="1" ref="DI319" ca="1">DF319*CELL("contents",$Q319)</f>
        <v>0</v>
      </c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>
        <f t="shared" si="410"/>
        <v>0</v>
      </c>
      <c r="DW319" s="51">
        <f t="shared" si="411"/>
        <v>0</v>
      </c>
      <c r="DX319" s="53">
        <f>IF($G319="Labor Hours",DJ319*$K319*(1+$M319)*$ET319,DJ319)</f>
        <v>0</v>
      </c>
      <c r="DY319" s="53">
        <f>IF($G319="Labor Hours",DK319*$K319*(1+$M319)*$ET319,DK319)</f>
        <v>0</v>
      </c>
      <c r="DZ319" s="53">
        <f>IF($G319="Labor Hours",DL319*$K319*(1+$M319)*$ET319,DL319)</f>
        <v>0</v>
      </c>
      <c r="EA319" s="53">
        <f>IF($G319="Labor Hours",DM319*$K319*(1+$M319)*$ET319,DM319)</f>
        <v>0</v>
      </c>
      <c r="EB319" s="53">
        <f>IF($G319="Labor Hours",DN319*$K319*(1+$M319)*$ET319,DN319)</f>
        <v>0</v>
      </c>
      <c r="EC319" s="53">
        <f>IF($G319="Labor Hours",DO319*$K319*(1+$M319)*$ET319,DO319)</f>
        <v>0</v>
      </c>
      <c r="ED319" s="53">
        <f>IF($G319="Labor Hours",DP319*$K319*(1+$M319)*$ET319,DP319)</f>
        <v>0</v>
      </c>
      <c r="EE319" s="53">
        <f>IF($G319="Labor Hours",DQ319*$K319*(1+$M319)*$ET319,DQ319)</f>
        <v>0</v>
      </c>
      <c r="EF319" s="53">
        <f>IF($G319="Labor Hours",DR319*$K319*(1+$M319)*$ET319,DR319)</f>
        <v>0</v>
      </c>
      <c r="EG319" s="53">
        <f>IF($G319="Labor Hours",DS319*$K319*(1+$M319)*$ET319,DS319)</f>
        <v>0</v>
      </c>
      <c r="EH319" s="53">
        <f>IF($G319="Labor Hours",DT319*$K319*(1+$M319)*$ET319,DT319)</f>
        <v>0</v>
      </c>
      <c r="EI319" s="53">
        <f>IF($G319="Labor Hours",DU319*$K319*(1+$M319)*$ET319,DU319)</f>
        <v>0</v>
      </c>
      <c r="EJ319" s="10">
        <f t="shared" si="412"/>
        <v>0</v>
      </c>
      <c r="EK319" s="54">
        <f t="shared" si="413"/>
        <v>0</v>
      </c>
      <c r="EL319" s="10">
        <f t="shared" si="414"/>
        <v>0</v>
      </c>
      <c r="EM319" s="53" cm="1">
        <f t="array" aca="1" ref="EM319" ca="1">EJ319*CELL("contents",$Q319)</f>
        <v>0</v>
      </c>
      <c r="EN319" s="53" cm="1">
        <f t="array" aca="1" ref="EN319" ca="1">EK319*CELL("contents",$Q319)</f>
        <v>0</v>
      </c>
      <c r="EO319" s="11">
        <f t="shared" si="415"/>
        <v>7048.35</v>
      </c>
      <c r="EP319" s="2">
        <v>1</v>
      </c>
      <c r="EQ319" s="2">
        <f t="shared" ref="EQ319:ET319" si="464">EP319*1.0215</f>
        <v>1.0215000000000001</v>
      </c>
      <c r="ER319" s="2">
        <f t="shared" si="464"/>
        <v>1.0434622500000001</v>
      </c>
      <c r="ES319" s="2">
        <f t="shared" si="464"/>
        <v>1.0658966883750003</v>
      </c>
      <c r="ET319" s="2">
        <f t="shared" si="464"/>
        <v>1.0888134671750629</v>
      </c>
      <c r="EU319" s="53">
        <f>IF($G319="Labor Hours",$K319*$AG319*EQ319,0)</f>
        <v>7048.35</v>
      </c>
      <c r="EV319" s="53">
        <f t="shared" si="417"/>
        <v>0</v>
      </c>
      <c r="EW319" s="69">
        <f>IF($G319="Labor Hours",$K319*$CQ319*ES319,0)</f>
        <v>0</v>
      </c>
      <c r="EX319" s="69">
        <f>IF($G319="Labor Hours",$K319*$DV319*ET319,0)</f>
        <v>0</v>
      </c>
      <c r="EY319" s="9">
        <f t="shared" si="419"/>
        <v>0</v>
      </c>
      <c r="EZ319" s="9">
        <f t="shared" si="394"/>
        <v>0</v>
      </c>
      <c r="FA319" s="9">
        <f t="shared" si="395"/>
        <v>0</v>
      </c>
      <c r="FB319" s="9">
        <f t="shared" si="396"/>
        <v>0</v>
      </c>
      <c r="FC319" t="s">
        <v>1541</v>
      </c>
    </row>
    <row r="320" spans="1:159" x14ac:dyDescent="0.25">
      <c r="A320" s="2">
        <v>1.2</v>
      </c>
      <c r="B320" s="3" t="s">
        <v>787</v>
      </c>
      <c r="C320" s="4" t="s">
        <v>157</v>
      </c>
      <c r="D320" s="2" t="s">
        <v>788</v>
      </c>
      <c r="E320" s="21" t="s">
        <v>789</v>
      </c>
      <c r="F320" s="2"/>
      <c r="G320" s="4" t="s">
        <v>151</v>
      </c>
      <c r="H320" s="6" t="s">
        <v>163</v>
      </c>
      <c r="I320" s="4" t="s">
        <v>167</v>
      </c>
      <c r="J320" s="7" t="s">
        <v>154</v>
      </c>
      <c r="K320" s="75">
        <v>115</v>
      </c>
      <c r="L320" s="81">
        <v>115</v>
      </c>
      <c r="M320" s="56">
        <v>0</v>
      </c>
      <c r="N320" s="86">
        <v>0</v>
      </c>
      <c r="O320" s="6" t="s">
        <v>155</v>
      </c>
      <c r="P320" s="2" t="s">
        <v>352</v>
      </c>
      <c r="Q320" s="216">
        <f>VLOOKUP(P320,Contingencies!$A$2:$D$7,4,FALSE)</f>
        <v>0.2</v>
      </c>
      <c r="R320" s="53">
        <f t="shared" si="377"/>
        <v>1409.67</v>
      </c>
      <c r="S320" s="67">
        <f t="shared" si="379"/>
        <v>0</v>
      </c>
      <c r="T320" s="4"/>
      <c r="U320" s="2"/>
      <c r="V320" s="2"/>
      <c r="W320" s="42"/>
      <c r="X320" s="2"/>
      <c r="Y320" s="38"/>
      <c r="Z320" s="38"/>
      <c r="AA320" s="38"/>
      <c r="AB320" s="38"/>
      <c r="AC320" s="38"/>
      <c r="AD320" s="2"/>
      <c r="AE320" s="2"/>
      <c r="AF320" s="37">
        <v>60</v>
      </c>
      <c r="AG320" s="2">
        <f>IF(G320="Labor Hours",SUM(U320:AF320),0)</f>
        <v>60</v>
      </c>
      <c r="AH320" s="51">
        <f t="shared" si="397"/>
        <v>0.4</v>
      </c>
      <c r="AI320" s="53">
        <f>IF($G320="Labor Hours",U320*$K320*(1+$M320)*$EQ320,U320)</f>
        <v>0</v>
      </c>
      <c r="AJ320" s="53">
        <f>IF($G320="Labor Hours",V320*$K320*(1+$M320)*$EQ320,V320)</f>
        <v>0</v>
      </c>
      <c r="AK320" s="53">
        <f>IF($G320="Labor Hours",W320*$K320*(1+$M320)*$EQ320,W320)</f>
        <v>0</v>
      </c>
      <c r="AL320" s="53">
        <f>IF($G320="Labor Hours",X320*$K320*(1+$M320)*$EQ320,X320)</f>
        <v>0</v>
      </c>
      <c r="AM320" s="53">
        <f>IF($G320="Labor Hours",Y320*$K320*(1+$M320)*$EQ320,Y320)</f>
        <v>0</v>
      </c>
      <c r="AN320" s="53">
        <f>IF($G320="Labor Hours",Z320*$K320*(1+$M320)*$EQ320,Z320)</f>
        <v>0</v>
      </c>
      <c r="AO320" s="53">
        <f>IF($G320="Labor Hours",AA320*$K320*(1+$M320)*$EQ320,AA320)</f>
        <v>0</v>
      </c>
      <c r="AP320" s="53">
        <f>IF($G320="Labor Hours",AB320*$K320*(1+$M320)*$EQ320,AB320)</f>
        <v>0</v>
      </c>
      <c r="AQ320" s="53">
        <f>IF($G320="Labor Hours",AC320*$K320*(1+$M320)*$EQ320,AC320)</f>
        <v>0</v>
      </c>
      <c r="AR320" s="53">
        <f>IF($G320="Labor Hours",AD320*$K320*(1+$M320)*$EQ320,AD320)</f>
        <v>0</v>
      </c>
      <c r="AS320" s="53">
        <f>IF($G320="Labor Hours",AE320*$K320*(1+$M320)*$EQ320,AE320)</f>
        <v>0</v>
      </c>
      <c r="AT320" s="53">
        <f>IF($G320="Labor Hours",AF320*$K320*(1+$M320)*$EQ320,AF320)</f>
        <v>7048.35</v>
      </c>
      <c r="AU320" s="10">
        <f t="shared" si="398"/>
        <v>7048.35</v>
      </c>
      <c r="AV320" s="54">
        <f>IF(G320="CapEx",0,AU320*N320)</f>
        <v>0</v>
      </c>
      <c r="AW320" s="10">
        <f t="shared" si="399"/>
        <v>7048.35</v>
      </c>
      <c r="AX320" s="53" cm="1">
        <f t="array" aca="1" ref="AX320" ca="1">AU320*CELL("contents",$Q320)</f>
        <v>1409.67</v>
      </c>
      <c r="AY320" s="53" cm="1">
        <f t="array" aca="1" ref="AY320" ca="1">AV320*CELL("contents",$Q320)</f>
        <v>0</v>
      </c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>
        <f t="shared" si="400"/>
        <v>0</v>
      </c>
      <c r="BM320" s="51">
        <f t="shared" si="401"/>
        <v>0</v>
      </c>
      <c r="BN320" s="53">
        <f>IF($G320="Labor Hours",AZ320*$K320*(1+$M320)*$ER320,AZ320)</f>
        <v>0</v>
      </c>
      <c r="BO320" s="53">
        <f>IF($G320="Labor Hours",BA320*$K320*(1+$M320)*$ER320,BA320)</f>
        <v>0</v>
      </c>
      <c r="BP320" s="53">
        <f>IF($G320="Labor Hours",BB320*$K320*(1+$M320)*$ER320,BB320)</f>
        <v>0</v>
      </c>
      <c r="BQ320" s="53">
        <f>IF($G320="Labor Hours",BC320*$K320*(1+$M320)*$ER320,BC320)</f>
        <v>0</v>
      </c>
      <c r="BR320" s="53">
        <f>IF($G320="Labor Hours",BD320*$K320*(1+$M320)*$ER320,BD320)</f>
        <v>0</v>
      </c>
      <c r="BS320" s="53">
        <f>IF($G320="Labor Hours",BE320*$K320*(1+$M320)*$ER320,BE320)</f>
        <v>0</v>
      </c>
      <c r="BT320" s="53">
        <f>IF($G320="Labor Hours",BF320*$K320*(1+$M320)*$ER320,BF320)</f>
        <v>0</v>
      </c>
      <c r="BU320" s="53">
        <f>IF($G320="Labor Hours",BG320*$K320*(1+$M320)*$ER320,BG320)</f>
        <v>0</v>
      </c>
      <c r="BV320" s="53">
        <f>IF($G320="Labor Hours",BH320*$K320*(1+$M320)*$ER320,BH320)</f>
        <v>0</v>
      </c>
      <c r="BW320" s="53">
        <f>IF($G320="Labor Hours",BI320*$K320*(1+$M320)*$ER320,BI320)</f>
        <v>0</v>
      </c>
      <c r="BX320" s="53">
        <f>IF($G320="Labor Hours",BJ320*$K320*(1+$M320)*$ER320,BJ320)</f>
        <v>0</v>
      </c>
      <c r="BY320" s="53">
        <f>IF($G320="Labor Hours",BK320*$K320*(1+$M320)*$ER320,BK320)</f>
        <v>0</v>
      </c>
      <c r="BZ320" s="10">
        <f t="shared" si="402"/>
        <v>0</v>
      </c>
      <c r="CA320" s="54">
        <f t="shared" si="403"/>
        <v>0</v>
      </c>
      <c r="CB320" s="10">
        <f t="shared" si="404"/>
        <v>0</v>
      </c>
      <c r="CC320" s="53" cm="1">
        <f t="array" aca="1" ref="CC320" ca="1">BZ320*CELL("contents",$Q320)</f>
        <v>0</v>
      </c>
      <c r="CD320" s="53" cm="1">
        <f t="array" aca="1" ref="CD320" ca="1">CA320*CELL("contents",$Q320)</f>
        <v>0</v>
      </c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>
        <f t="shared" si="405"/>
        <v>0</v>
      </c>
      <c r="CR320" s="51">
        <f t="shared" si="406"/>
        <v>0</v>
      </c>
      <c r="CS320" s="53">
        <f>IF($G320="Labor Hours",CE320*$K320*(1+$M320)*$ES320,CE320)</f>
        <v>0</v>
      </c>
      <c r="CT320" s="53">
        <f>IF($G320="Labor Hours",CF320*$K320*(1+$M320)*$ES320,CF320)</f>
        <v>0</v>
      </c>
      <c r="CU320" s="53">
        <f>IF($G320="Labor Hours",CG320*$K320*(1+$M320)*$ES320,CG320)</f>
        <v>0</v>
      </c>
      <c r="CV320" s="53">
        <f>IF($G320="Labor Hours",CH320*$K320*(1+$M320)*$ES320,CH320)</f>
        <v>0</v>
      </c>
      <c r="CW320" s="53">
        <f>IF($G320="Labor Hours",CI320*$K320*(1+$M320)*$ES320,CI320)</f>
        <v>0</v>
      </c>
      <c r="CX320" s="53">
        <f>IF($G320="Labor Hours",CJ320*$K320*(1+$M320)*$ES320,CJ320)</f>
        <v>0</v>
      </c>
      <c r="CY320" s="53">
        <f>IF($G320="Labor Hours",CK320*$K320*(1+$M320)*$ES320,CK320)</f>
        <v>0</v>
      </c>
      <c r="CZ320" s="53">
        <f>IF($G320="Labor Hours",CL320*$K320*(1+$M320)*$ES320,CL320)</f>
        <v>0</v>
      </c>
      <c r="DA320" s="53">
        <f>IF($G320="Labor Hours",CM320*$K320*(1+$M320)*$ES320,CM320)</f>
        <v>0</v>
      </c>
      <c r="DB320" s="53">
        <f>IF($G320="Labor Hours",CN320*$K320*(1+$M320)*$ES320,CN320)</f>
        <v>0</v>
      </c>
      <c r="DC320" s="53">
        <f>IF($G320="Labor Hours",CO320*$K320*(1+$M320)*$ES320,CO320)</f>
        <v>0</v>
      </c>
      <c r="DD320" s="53">
        <f>IF($G320="Labor Hours",CP320*$K320*(1+$M320)*$ES320,CP320)</f>
        <v>0</v>
      </c>
      <c r="DE320" s="10">
        <f t="shared" si="407"/>
        <v>0</v>
      </c>
      <c r="DF320" s="54">
        <f t="shared" si="408"/>
        <v>0</v>
      </c>
      <c r="DG320" s="10">
        <f t="shared" si="409"/>
        <v>0</v>
      </c>
      <c r="DH320" s="53" cm="1">
        <f t="array" aca="1" ref="DH320" ca="1">DE320*CELL("contents",$Q320)</f>
        <v>0</v>
      </c>
      <c r="DI320" s="53" cm="1">
        <f t="array" aca="1" ref="DI320" ca="1">DF320*CELL("contents",$Q320)</f>
        <v>0</v>
      </c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>
        <f t="shared" si="410"/>
        <v>0</v>
      </c>
      <c r="DW320" s="51">
        <f t="shared" si="411"/>
        <v>0</v>
      </c>
      <c r="DX320" s="53">
        <f>IF($G320="Labor Hours",DJ320*$K320*(1+$M320)*$ET320,DJ320)</f>
        <v>0</v>
      </c>
      <c r="DY320" s="53">
        <f>IF($G320="Labor Hours",DK320*$K320*(1+$M320)*$ET320,DK320)</f>
        <v>0</v>
      </c>
      <c r="DZ320" s="53">
        <f>IF($G320="Labor Hours",DL320*$K320*(1+$M320)*$ET320,DL320)</f>
        <v>0</v>
      </c>
      <c r="EA320" s="53">
        <f>IF($G320="Labor Hours",DM320*$K320*(1+$M320)*$ET320,DM320)</f>
        <v>0</v>
      </c>
      <c r="EB320" s="53">
        <f>IF($G320="Labor Hours",DN320*$K320*(1+$M320)*$ET320,DN320)</f>
        <v>0</v>
      </c>
      <c r="EC320" s="53">
        <f>IF($G320="Labor Hours",DO320*$K320*(1+$M320)*$ET320,DO320)</f>
        <v>0</v>
      </c>
      <c r="ED320" s="53">
        <f>IF($G320="Labor Hours",DP320*$K320*(1+$M320)*$ET320,DP320)</f>
        <v>0</v>
      </c>
      <c r="EE320" s="53">
        <f>IF($G320="Labor Hours",DQ320*$K320*(1+$M320)*$ET320,DQ320)</f>
        <v>0</v>
      </c>
      <c r="EF320" s="53">
        <f>IF($G320="Labor Hours",DR320*$K320*(1+$M320)*$ET320,DR320)</f>
        <v>0</v>
      </c>
      <c r="EG320" s="53">
        <f>IF($G320="Labor Hours",DS320*$K320*(1+$M320)*$ET320,DS320)</f>
        <v>0</v>
      </c>
      <c r="EH320" s="53">
        <f>IF($G320="Labor Hours",DT320*$K320*(1+$M320)*$ET320,DT320)</f>
        <v>0</v>
      </c>
      <c r="EI320" s="53">
        <f>IF($G320="Labor Hours",DU320*$K320*(1+$M320)*$ET320,DU320)</f>
        <v>0</v>
      </c>
      <c r="EJ320" s="10">
        <f t="shared" si="412"/>
        <v>0</v>
      </c>
      <c r="EK320" s="54">
        <f t="shared" si="413"/>
        <v>0</v>
      </c>
      <c r="EL320" s="10">
        <f t="shared" si="414"/>
        <v>0</v>
      </c>
      <c r="EM320" s="53" cm="1">
        <f t="array" aca="1" ref="EM320" ca="1">EJ320*CELL("contents",$Q320)</f>
        <v>0</v>
      </c>
      <c r="EN320" s="53" cm="1">
        <f t="array" aca="1" ref="EN320" ca="1">EK320*CELL("contents",$Q320)</f>
        <v>0</v>
      </c>
      <c r="EO320" s="11">
        <f t="shared" si="415"/>
        <v>7048.35</v>
      </c>
      <c r="EP320" s="2">
        <v>1</v>
      </c>
      <c r="EQ320" s="2">
        <f t="shared" ref="EQ320:ET320" si="465">EP320*1.0215</f>
        <v>1.0215000000000001</v>
      </c>
      <c r="ER320" s="2">
        <f t="shared" si="465"/>
        <v>1.0434622500000001</v>
      </c>
      <c r="ES320" s="2">
        <f t="shared" si="465"/>
        <v>1.0658966883750003</v>
      </c>
      <c r="ET320" s="2">
        <f t="shared" si="465"/>
        <v>1.0888134671750629</v>
      </c>
      <c r="EU320" s="53">
        <f>IF($G320="Labor Hours",$K320*$AG320*EQ320,0)</f>
        <v>7048.35</v>
      </c>
      <c r="EV320" s="53">
        <f t="shared" si="417"/>
        <v>0</v>
      </c>
      <c r="EW320" s="69">
        <f>IF($G320="Labor Hours",$K320*$CQ320*ES320,0)</f>
        <v>0</v>
      </c>
      <c r="EX320" s="69">
        <f>IF($G320="Labor Hours",$K320*$DV320*ET320,0)</f>
        <v>0</v>
      </c>
      <c r="EY320" s="9">
        <f t="shared" si="419"/>
        <v>0</v>
      </c>
      <c r="EZ320" s="9">
        <f t="shared" si="394"/>
        <v>0</v>
      </c>
      <c r="FA320" s="9">
        <f t="shared" si="395"/>
        <v>0</v>
      </c>
      <c r="FB320" s="9">
        <f t="shared" si="396"/>
        <v>0</v>
      </c>
      <c r="FC320" t="s">
        <v>1541</v>
      </c>
    </row>
    <row r="321" spans="1:159" x14ac:dyDescent="0.25">
      <c r="A321" s="2">
        <v>1.2</v>
      </c>
      <c r="B321" s="3" t="s">
        <v>787</v>
      </c>
      <c r="C321" s="4" t="s">
        <v>157</v>
      </c>
      <c r="D321" s="2" t="s">
        <v>788</v>
      </c>
      <c r="E321" s="21" t="s">
        <v>789</v>
      </c>
      <c r="F321" s="2"/>
      <c r="G321" s="4" t="s">
        <v>347</v>
      </c>
      <c r="H321" s="6" t="s">
        <v>347</v>
      </c>
      <c r="I321" s="4"/>
      <c r="J321" s="4" t="s">
        <v>154</v>
      </c>
      <c r="K321" s="75"/>
      <c r="L321" s="80">
        <v>1</v>
      </c>
      <c r="M321" s="56">
        <v>0</v>
      </c>
      <c r="N321" s="86">
        <v>0.53</v>
      </c>
      <c r="O321" s="6" t="s">
        <v>155</v>
      </c>
      <c r="P321" s="2" t="s">
        <v>352</v>
      </c>
      <c r="Q321" s="216">
        <f>VLOOKUP(P321,Contingencies!$A$2:$D$7,4,FALSE)</f>
        <v>0.2</v>
      </c>
      <c r="R321" s="53">
        <f t="shared" si="377"/>
        <v>300</v>
      </c>
      <c r="S321" s="67">
        <f t="shared" si="379"/>
        <v>0</v>
      </c>
      <c r="T321" s="4"/>
      <c r="U321" s="2"/>
      <c r="V321" s="2"/>
      <c r="W321" s="42"/>
      <c r="X321" s="2"/>
      <c r="Y321" s="38"/>
      <c r="Z321" s="38"/>
      <c r="AA321" s="38"/>
      <c r="AB321" s="38"/>
      <c r="AC321" s="38"/>
      <c r="AD321" s="2"/>
      <c r="AE321" s="2"/>
      <c r="AF321" s="37">
        <v>1500</v>
      </c>
      <c r="AG321" s="2">
        <f>IF(G321="Labor Hours",SUM(U321:AF321),0)</f>
        <v>0</v>
      </c>
      <c r="AH321" s="51">
        <f t="shared" si="397"/>
        <v>0</v>
      </c>
      <c r="AI321" s="53">
        <f>IF($G321="Labor Hours",U321*$K321*(1+$M321)*$EQ321,U321)</f>
        <v>0</v>
      </c>
      <c r="AJ321" s="53">
        <f>IF($G321="Labor Hours",V321*$K321*(1+$M321)*$EQ321,V321)</f>
        <v>0</v>
      </c>
      <c r="AK321" s="53">
        <f>IF($G321="Labor Hours",W321*$K321*(1+$M321)*$EQ321,W321)</f>
        <v>0</v>
      </c>
      <c r="AL321" s="53">
        <f>IF($G321="Labor Hours",X321*$K321*(1+$M321)*$EQ321,X321)</f>
        <v>0</v>
      </c>
      <c r="AM321" s="53">
        <f>IF($G321="Labor Hours",Y321*$K321*(1+$M321)*$EQ321,Y321)</f>
        <v>0</v>
      </c>
      <c r="AN321" s="53">
        <f>IF($G321="Labor Hours",Z321*$K321*(1+$M321)*$EQ321,Z321)</f>
        <v>0</v>
      </c>
      <c r="AO321" s="53">
        <f>IF($G321="Labor Hours",AA321*$K321*(1+$M321)*$EQ321,AA321)</f>
        <v>0</v>
      </c>
      <c r="AP321" s="53">
        <f>IF($G321="Labor Hours",AB321*$K321*(1+$M321)*$EQ321,AB321)</f>
        <v>0</v>
      </c>
      <c r="AQ321" s="53">
        <f>IF($G321="Labor Hours",AC321*$K321*(1+$M321)*$EQ321,AC321)</f>
        <v>0</v>
      </c>
      <c r="AR321" s="53">
        <f>IF($G321="Labor Hours",AD321*$K321*(1+$M321)*$EQ321,AD321)</f>
        <v>0</v>
      </c>
      <c r="AS321" s="53">
        <f>IF($G321="Labor Hours",AE321*$K321*(1+$M321)*$EQ321,AE321)</f>
        <v>0</v>
      </c>
      <c r="AT321" s="53">
        <f>IF($G321="Labor Hours",AF321*$K321*(1+$M321)*$EQ321,AF321)</f>
        <v>1500</v>
      </c>
      <c r="AU321" s="10">
        <f t="shared" si="398"/>
        <v>1500</v>
      </c>
      <c r="AV321" s="54">
        <f>IF(G321="CapEx",0,AU321*N321)</f>
        <v>0</v>
      </c>
      <c r="AW321" s="10">
        <f t="shared" si="399"/>
        <v>1500</v>
      </c>
      <c r="AX321" s="53" cm="1">
        <f t="array" aca="1" ref="AX321" ca="1">AU321*CELL("contents",$Q321)</f>
        <v>300</v>
      </c>
      <c r="AY321" s="53" cm="1">
        <f t="array" aca="1" ref="AY321" ca="1">AV321*CELL("contents",$Q321)</f>
        <v>0</v>
      </c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>
        <f t="shared" si="400"/>
        <v>0</v>
      </c>
      <c r="BM321" s="51">
        <f t="shared" si="401"/>
        <v>0</v>
      </c>
      <c r="BN321" s="53">
        <f>IF($G321="Labor Hours",AZ321*$K321*(1+$M321)*$ER321,AZ321)</f>
        <v>0</v>
      </c>
      <c r="BO321" s="53">
        <f>IF($G321="Labor Hours",BA321*$K321*(1+$M321)*$ER321,BA321)</f>
        <v>0</v>
      </c>
      <c r="BP321" s="53">
        <f>IF($G321="Labor Hours",BB321*$K321*(1+$M321)*$ER321,BB321)</f>
        <v>0</v>
      </c>
      <c r="BQ321" s="53">
        <f>IF($G321="Labor Hours",BC321*$K321*(1+$M321)*$ER321,BC321)</f>
        <v>0</v>
      </c>
      <c r="BR321" s="53">
        <f>IF($G321="Labor Hours",BD321*$K321*(1+$M321)*$ER321,BD321)</f>
        <v>0</v>
      </c>
      <c r="BS321" s="53">
        <f>IF($G321="Labor Hours",BE321*$K321*(1+$M321)*$ER321,BE321)</f>
        <v>0</v>
      </c>
      <c r="BT321" s="53">
        <f>IF($G321="Labor Hours",BF321*$K321*(1+$M321)*$ER321,BF321)</f>
        <v>0</v>
      </c>
      <c r="BU321" s="53">
        <f>IF($G321="Labor Hours",BG321*$K321*(1+$M321)*$ER321,BG321)</f>
        <v>0</v>
      </c>
      <c r="BV321" s="53">
        <f>IF($G321="Labor Hours",BH321*$K321*(1+$M321)*$ER321,BH321)</f>
        <v>0</v>
      </c>
      <c r="BW321" s="53">
        <f>IF($G321="Labor Hours",BI321*$K321*(1+$M321)*$ER321,BI321)</f>
        <v>0</v>
      </c>
      <c r="BX321" s="53">
        <f>IF($G321="Labor Hours",BJ321*$K321*(1+$M321)*$ER321,BJ321)</f>
        <v>0</v>
      </c>
      <c r="BY321" s="53">
        <f>IF($G321="Labor Hours",BK321*$K321*(1+$M321)*$ER321,BK321)</f>
        <v>0</v>
      </c>
      <c r="BZ321" s="10">
        <f t="shared" si="402"/>
        <v>0</v>
      </c>
      <c r="CA321" s="54">
        <f t="shared" si="403"/>
        <v>0</v>
      </c>
      <c r="CB321" s="10">
        <f t="shared" si="404"/>
        <v>0</v>
      </c>
      <c r="CC321" s="53" cm="1">
        <f t="array" aca="1" ref="CC321" ca="1">BZ321*CELL("contents",$Q321)</f>
        <v>0</v>
      </c>
      <c r="CD321" s="53" cm="1">
        <f t="array" aca="1" ref="CD321" ca="1">CA321*CELL("contents",$Q321)</f>
        <v>0</v>
      </c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>
        <f t="shared" si="405"/>
        <v>0</v>
      </c>
      <c r="CR321" s="51">
        <f t="shared" si="406"/>
        <v>0</v>
      </c>
      <c r="CS321" s="53">
        <f>IF($G321="Labor Hours",CE321*$K321*(1+$M321)*$ES321,CE321)</f>
        <v>0</v>
      </c>
      <c r="CT321" s="53">
        <f>IF($G321="Labor Hours",CF321*$K321*(1+$M321)*$ES321,CF321)</f>
        <v>0</v>
      </c>
      <c r="CU321" s="53">
        <f>IF($G321="Labor Hours",CG321*$K321*(1+$M321)*$ES321,CG321)</f>
        <v>0</v>
      </c>
      <c r="CV321" s="53">
        <f>IF($G321="Labor Hours",CH321*$K321*(1+$M321)*$ES321,CH321)</f>
        <v>0</v>
      </c>
      <c r="CW321" s="53">
        <f>IF($G321="Labor Hours",CI321*$K321*(1+$M321)*$ES321,CI321)</f>
        <v>0</v>
      </c>
      <c r="CX321" s="53">
        <f>IF($G321="Labor Hours",CJ321*$K321*(1+$M321)*$ES321,CJ321)</f>
        <v>0</v>
      </c>
      <c r="CY321" s="53">
        <f>IF($G321="Labor Hours",CK321*$K321*(1+$M321)*$ES321,CK321)</f>
        <v>0</v>
      </c>
      <c r="CZ321" s="53">
        <f>IF($G321="Labor Hours",CL321*$K321*(1+$M321)*$ES321,CL321)</f>
        <v>0</v>
      </c>
      <c r="DA321" s="53">
        <f>IF($G321="Labor Hours",CM321*$K321*(1+$M321)*$ES321,CM321)</f>
        <v>0</v>
      </c>
      <c r="DB321" s="53">
        <f>IF($G321="Labor Hours",CN321*$K321*(1+$M321)*$ES321,CN321)</f>
        <v>0</v>
      </c>
      <c r="DC321" s="53">
        <f>IF($G321="Labor Hours",CO321*$K321*(1+$M321)*$ES321,CO321)</f>
        <v>0</v>
      </c>
      <c r="DD321" s="53">
        <f>IF($G321="Labor Hours",CP321*$K321*(1+$M321)*$ES321,CP321)</f>
        <v>0</v>
      </c>
      <c r="DE321" s="10">
        <f t="shared" si="407"/>
        <v>0</v>
      </c>
      <c r="DF321" s="54">
        <f t="shared" si="408"/>
        <v>0</v>
      </c>
      <c r="DG321" s="10">
        <f t="shared" si="409"/>
        <v>0</v>
      </c>
      <c r="DH321" s="53" cm="1">
        <f t="array" aca="1" ref="DH321" ca="1">DE321*CELL("contents",$Q321)</f>
        <v>0</v>
      </c>
      <c r="DI321" s="53" cm="1">
        <f t="array" aca="1" ref="DI321" ca="1">DF321*CELL("contents",$Q321)</f>
        <v>0</v>
      </c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>
        <f t="shared" si="410"/>
        <v>0</v>
      </c>
      <c r="DW321" s="51">
        <f t="shared" si="411"/>
        <v>0</v>
      </c>
      <c r="DX321" s="53">
        <f>IF($G321="Labor Hours",DJ321*$K321*(1+$M321)*$ET321,DJ321)</f>
        <v>0</v>
      </c>
      <c r="DY321" s="53">
        <f>IF($G321="Labor Hours",DK321*$K321*(1+$M321)*$ET321,DK321)</f>
        <v>0</v>
      </c>
      <c r="DZ321" s="53">
        <f>IF($G321="Labor Hours",DL321*$K321*(1+$M321)*$ET321,DL321)</f>
        <v>0</v>
      </c>
      <c r="EA321" s="53">
        <f>IF($G321="Labor Hours",DM321*$K321*(1+$M321)*$ET321,DM321)</f>
        <v>0</v>
      </c>
      <c r="EB321" s="53">
        <f>IF($G321="Labor Hours",DN321*$K321*(1+$M321)*$ET321,DN321)</f>
        <v>0</v>
      </c>
      <c r="EC321" s="53">
        <f>IF($G321="Labor Hours",DO321*$K321*(1+$M321)*$ET321,DO321)</f>
        <v>0</v>
      </c>
      <c r="ED321" s="53">
        <f>IF($G321="Labor Hours",DP321*$K321*(1+$M321)*$ET321,DP321)</f>
        <v>0</v>
      </c>
      <c r="EE321" s="53">
        <f>IF($G321="Labor Hours",DQ321*$K321*(1+$M321)*$ET321,DQ321)</f>
        <v>0</v>
      </c>
      <c r="EF321" s="53">
        <f>IF($G321="Labor Hours",DR321*$K321*(1+$M321)*$ET321,DR321)</f>
        <v>0</v>
      </c>
      <c r="EG321" s="53">
        <f>IF($G321="Labor Hours",DS321*$K321*(1+$M321)*$ET321,DS321)</f>
        <v>0</v>
      </c>
      <c r="EH321" s="53">
        <f>IF($G321="Labor Hours",DT321*$K321*(1+$M321)*$ET321,DT321)</f>
        <v>0</v>
      </c>
      <c r="EI321" s="53">
        <f>IF($G321="Labor Hours",DU321*$K321*(1+$M321)*$ET321,DU321)</f>
        <v>0</v>
      </c>
      <c r="EJ321" s="10">
        <f t="shared" si="412"/>
        <v>0</v>
      </c>
      <c r="EK321" s="54">
        <f t="shared" si="413"/>
        <v>0</v>
      </c>
      <c r="EL321" s="10">
        <f t="shared" si="414"/>
        <v>0</v>
      </c>
      <c r="EM321" s="53" cm="1">
        <f t="array" aca="1" ref="EM321" ca="1">EJ321*CELL("contents",$Q321)</f>
        <v>0</v>
      </c>
      <c r="EN321" s="53" cm="1">
        <f t="array" aca="1" ref="EN321" ca="1">EK321*CELL("contents",$Q321)</f>
        <v>0</v>
      </c>
      <c r="EO321" s="11">
        <f t="shared" si="415"/>
        <v>1500</v>
      </c>
      <c r="EP321" s="2">
        <v>1</v>
      </c>
      <c r="EQ321" s="2">
        <f t="shared" ref="EQ321:ET321" si="466">EP321*1.0215</f>
        <v>1.0215000000000001</v>
      </c>
      <c r="ER321" s="2">
        <f t="shared" si="466"/>
        <v>1.0434622500000001</v>
      </c>
      <c r="ES321" s="2">
        <f t="shared" si="466"/>
        <v>1.0658966883750003</v>
      </c>
      <c r="ET321" s="2">
        <f t="shared" si="466"/>
        <v>1.0888134671750629</v>
      </c>
      <c r="EU321" s="53">
        <f>IF($G321="Labor Hours",$K321*$AG321*EQ321,0)</f>
        <v>0</v>
      </c>
      <c r="EV321" s="53">
        <f t="shared" si="417"/>
        <v>0</v>
      </c>
      <c r="EW321" s="69">
        <f>IF($G321="Labor Hours",$K321*$CQ321*ES321,0)</f>
        <v>0</v>
      </c>
      <c r="EX321" s="69">
        <f>IF($G321="Labor Hours",$K321*$DV321*ET321,0)</f>
        <v>0</v>
      </c>
      <c r="EY321" s="9">
        <f t="shared" si="419"/>
        <v>0</v>
      </c>
      <c r="EZ321" s="9">
        <f t="shared" si="394"/>
        <v>0</v>
      </c>
      <c r="FA321" s="9">
        <f t="shared" si="395"/>
        <v>0</v>
      </c>
      <c r="FB321" s="9">
        <f t="shared" si="396"/>
        <v>0</v>
      </c>
      <c r="FC321" t="s">
        <v>1541</v>
      </c>
    </row>
    <row r="322" spans="1:159" ht="25.5" x14ac:dyDescent="0.25">
      <c r="A322" s="2">
        <v>1.2</v>
      </c>
      <c r="B322" s="3" t="s">
        <v>790</v>
      </c>
      <c r="C322" s="4" t="s">
        <v>157</v>
      </c>
      <c r="D322" s="2" t="s">
        <v>791</v>
      </c>
      <c r="E322" s="21" t="s">
        <v>792</v>
      </c>
      <c r="F322" s="2"/>
      <c r="G322" s="4" t="s">
        <v>151</v>
      </c>
      <c r="H322" s="6" t="s">
        <v>163</v>
      </c>
      <c r="I322" s="4" t="s">
        <v>167</v>
      </c>
      <c r="J322" s="7" t="s">
        <v>154</v>
      </c>
      <c r="K322" s="75">
        <v>115</v>
      </c>
      <c r="L322" s="81">
        <v>115</v>
      </c>
      <c r="M322" s="56">
        <v>0</v>
      </c>
      <c r="N322" s="86">
        <v>0</v>
      </c>
      <c r="O322" s="6" t="s">
        <v>155</v>
      </c>
      <c r="P322" s="2" t="s">
        <v>352</v>
      </c>
      <c r="Q322" s="216">
        <f>VLOOKUP(P322,Contingencies!$A$2:$D$7,4,FALSE)</f>
        <v>0.2</v>
      </c>
      <c r="R322" s="53">
        <f t="shared" ref="R322:R385" si="467">Q322*EO322</f>
        <v>845.80200000000013</v>
      </c>
      <c r="S322" s="67">
        <f t="shared" si="379"/>
        <v>0</v>
      </c>
      <c r="T322" s="4"/>
      <c r="U322" s="2"/>
      <c r="V322" s="2"/>
      <c r="W322" s="42"/>
      <c r="X322" s="38"/>
      <c r="Y322" s="38"/>
      <c r="Z322" s="38"/>
      <c r="AA322" s="38"/>
      <c r="AB322" s="38"/>
      <c r="AC322" s="37">
        <v>18</v>
      </c>
      <c r="AD322" s="4">
        <v>18</v>
      </c>
      <c r="AE322" s="2"/>
      <c r="AF322" s="2"/>
      <c r="AG322" s="2">
        <f>IF(G322="Labor Hours",SUM(U322:AF322),0)</f>
        <v>36</v>
      </c>
      <c r="AH322" s="51">
        <f t="shared" si="397"/>
        <v>0.24</v>
      </c>
      <c r="AI322" s="53">
        <f>IF($G322="Labor Hours",U322*$K322*(1+$M322)*$EQ322,U322)</f>
        <v>0</v>
      </c>
      <c r="AJ322" s="53">
        <f>IF($G322="Labor Hours",V322*$K322*(1+$M322)*$EQ322,V322)</f>
        <v>0</v>
      </c>
      <c r="AK322" s="53">
        <f>IF($G322="Labor Hours",W322*$K322*(1+$M322)*$EQ322,W322)</f>
        <v>0</v>
      </c>
      <c r="AL322" s="53">
        <f>IF($G322="Labor Hours",X322*$K322*(1+$M322)*$EQ322,X322)</f>
        <v>0</v>
      </c>
      <c r="AM322" s="53">
        <f>IF($G322="Labor Hours",Y322*$K322*(1+$M322)*$EQ322,Y322)</f>
        <v>0</v>
      </c>
      <c r="AN322" s="53">
        <f>IF($G322="Labor Hours",Z322*$K322*(1+$M322)*$EQ322,Z322)</f>
        <v>0</v>
      </c>
      <c r="AO322" s="53">
        <f>IF($G322="Labor Hours",AA322*$K322*(1+$M322)*$EQ322,AA322)</f>
        <v>0</v>
      </c>
      <c r="AP322" s="53">
        <f>IF($G322="Labor Hours",AB322*$K322*(1+$M322)*$EQ322,AB322)</f>
        <v>0</v>
      </c>
      <c r="AQ322" s="53">
        <f>IF($G322="Labor Hours",AC322*$K322*(1+$M322)*$EQ322,AC322)</f>
        <v>2114.5050000000001</v>
      </c>
      <c r="AR322" s="53">
        <f>IF($G322="Labor Hours",AD322*$K322*(1+$M322)*$EQ322,AD322)</f>
        <v>2114.5050000000001</v>
      </c>
      <c r="AS322" s="53">
        <f>IF($G322="Labor Hours",AE322*$K322*(1+$M322)*$EQ322,AE322)</f>
        <v>0</v>
      </c>
      <c r="AT322" s="53">
        <f>IF($G322="Labor Hours",AF322*$K322*(1+$M322)*$EQ322,AF322)</f>
        <v>0</v>
      </c>
      <c r="AU322" s="10">
        <f t="shared" si="398"/>
        <v>4229.01</v>
      </c>
      <c r="AV322" s="54">
        <f>IF(G322="CapEx",0,AU322*N322)</f>
        <v>0</v>
      </c>
      <c r="AW322" s="10">
        <f t="shared" si="399"/>
        <v>4229.01</v>
      </c>
      <c r="AX322" s="53" cm="1">
        <f t="array" aca="1" ref="AX322" ca="1">AU322*CELL("contents",$Q322)</f>
        <v>845.80200000000013</v>
      </c>
      <c r="AY322" s="53" cm="1">
        <f t="array" aca="1" ref="AY322" ca="1">AV322*CELL("contents",$Q322)</f>
        <v>0</v>
      </c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>
        <f t="shared" si="400"/>
        <v>0</v>
      </c>
      <c r="BM322" s="51">
        <f t="shared" si="401"/>
        <v>0</v>
      </c>
      <c r="BN322" s="53">
        <f>IF($G322="Labor Hours",AZ322*$K322*(1+$M322)*$ER322,AZ322)</f>
        <v>0</v>
      </c>
      <c r="BO322" s="53">
        <f>IF($G322="Labor Hours",BA322*$K322*(1+$M322)*$ER322,BA322)</f>
        <v>0</v>
      </c>
      <c r="BP322" s="53">
        <f>IF($G322="Labor Hours",BB322*$K322*(1+$M322)*$ER322,BB322)</f>
        <v>0</v>
      </c>
      <c r="BQ322" s="53">
        <f>IF($G322="Labor Hours",BC322*$K322*(1+$M322)*$ER322,BC322)</f>
        <v>0</v>
      </c>
      <c r="BR322" s="53">
        <f>IF($G322="Labor Hours",BD322*$K322*(1+$M322)*$ER322,BD322)</f>
        <v>0</v>
      </c>
      <c r="BS322" s="53">
        <f>IF($G322="Labor Hours",BE322*$K322*(1+$M322)*$ER322,BE322)</f>
        <v>0</v>
      </c>
      <c r="BT322" s="53">
        <f>IF($G322="Labor Hours",BF322*$K322*(1+$M322)*$ER322,BF322)</f>
        <v>0</v>
      </c>
      <c r="BU322" s="53">
        <f>IF($G322="Labor Hours",BG322*$K322*(1+$M322)*$ER322,BG322)</f>
        <v>0</v>
      </c>
      <c r="BV322" s="53">
        <f>IF($G322="Labor Hours",BH322*$K322*(1+$M322)*$ER322,BH322)</f>
        <v>0</v>
      </c>
      <c r="BW322" s="53">
        <f>IF($G322="Labor Hours",BI322*$K322*(1+$M322)*$ER322,BI322)</f>
        <v>0</v>
      </c>
      <c r="BX322" s="53">
        <f>IF($G322="Labor Hours",BJ322*$K322*(1+$M322)*$ER322,BJ322)</f>
        <v>0</v>
      </c>
      <c r="BY322" s="53">
        <f>IF($G322="Labor Hours",BK322*$K322*(1+$M322)*$ER322,BK322)</f>
        <v>0</v>
      </c>
      <c r="BZ322" s="10">
        <f t="shared" si="402"/>
        <v>0</v>
      </c>
      <c r="CA322" s="54">
        <f t="shared" si="403"/>
        <v>0</v>
      </c>
      <c r="CB322" s="10">
        <f t="shared" si="404"/>
        <v>0</v>
      </c>
      <c r="CC322" s="53" cm="1">
        <f t="array" aca="1" ref="CC322" ca="1">BZ322*CELL("contents",$Q322)</f>
        <v>0</v>
      </c>
      <c r="CD322" s="53" cm="1">
        <f t="array" aca="1" ref="CD322" ca="1">CA322*CELL("contents",$Q322)</f>
        <v>0</v>
      </c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>
        <f t="shared" si="405"/>
        <v>0</v>
      </c>
      <c r="CR322" s="51">
        <f t="shared" si="406"/>
        <v>0</v>
      </c>
      <c r="CS322" s="53">
        <f>IF($G322="Labor Hours",CE322*$K322*(1+$M322)*$ES322,CE322)</f>
        <v>0</v>
      </c>
      <c r="CT322" s="53">
        <f>IF($G322="Labor Hours",CF322*$K322*(1+$M322)*$ES322,CF322)</f>
        <v>0</v>
      </c>
      <c r="CU322" s="53">
        <f>IF($G322="Labor Hours",CG322*$K322*(1+$M322)*$ES322,CG322)</f>
        <v>0</v>
      </c>
      <c r="CV322" s="53">
        <f>IF($G322="Labor Hours",CH322*$K322*(1+$M322)*$ES322,CH322)</f>
        <v>0</v>
      </c>
      <c r="CW322" s="53">
        <f>IF($G322="Labor Hours",CI322*$K322*(1+$M322)*$ES322,CI322)</f>
        <v>0</v>
      </c>
      <c r="CX322" s="53">
        <f>IF($G322="Labor Hours",CJ322*$K322*(1+$M322)*$ES322,CJ322)</f>
        <v>0</v>
      </c>
      <c r="CY322" s="53">
        <f>IF($G322="Labor Hours",CK322*$K322*(1+$M322)*$ES322,CK322)</f>
        <v>0</v>
      </c>
      <c r="CZ322" s="53">
        <f>IF($G322="Labor Hours",CL322*$K322*(1+$M322)*$ES322,CL322)</f>
        <v>0</v>
      </c>
      <c r="DA322" s="53">
        <f>IF($G322="Labor Hours",CM322*$K322*(1+$M322)*$ES322,CM322)</f>
        <v>0</v>
      </c>
      <c r="DB322" s="53">
        <f>IF($G322="Labor Hours",CN322*$K322*(1+$M322)*$ES322,CN322)</f>
        <v>0</v>
      </c>
      <c r="DC322" s="53">
        <f>IF($G322="Labor Hours",CO322*$K322*(1+$M322)*$ES322,CO322)</f>
        <v>0</v>
      </c>
      <c r="DD322" s="53">
        <f>IF($G322="Labor Hours",CP322*$K322*(1+$M322)*$ES322,CP322)</f>
        <v>0</v>
      </c>
      <c r="DE322" s="10">
        <f t="shared" si="407"/>
        <v>0</v>
      </c>
      <c r="DF322" s="54">
        <f t="shared" si="408"/>
        <v>0</v>
      </c>
      <c r="DG322" s="10">
        <f t="shared" si="409"/>
        <v>0</v>
      </c>
      <c r="DH322" s="53" cm="1">
        <f t="array" aca="1" ref="DH322" ca="1">DE322*CELL("contents",$Q322)</f>
        <v>0</v>
      </c>
      <c r="DI322" s="53" cm="1">
        <f t="array" aca="1" ref="DI322" ca="1">DF322*CELL("contents",$Q322)</f>
        <v>0</v>
      </c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>
        <f t="shared" si="410"/>
        <v>0</v>
      </c>
      <c r="DW322" s="51">
        <f t="shared" si="411"/>
        <v>0</v>
      </c>
      <c r="DX322" s="53">
        <f>IF($G322="Labor Hours",DJ322*$K322*(1+$M322)*$ET322,DJ322)</f>
        <v>0</v>
      </c>
      <c r="DY322" s="53">
        <f>IF($G322="Labor Hours",DK322*$K322*(1+$M322)*$ET322,DK322)</f>
        <v>0</v>
      </c>
      <c r="DZ322" s="53">
        <f>IF($G322="Labor Hours",DL322*$K322*(1+$M322)*$ET322,DL322)</f>
        <v>0</v>
      </c>
      <c r="EA322" s="53">
        <f>IF($G322="Labor Hours",DM322*$K322*(1+$M322)*$ET322,DM322)</f>
        <v>0</v>
      </c>
      <c r="EB322" s="53">
        <f>IF($G322="Labor Hours",DN322*$K322*(1+$M322)*$ET322,DN322)</f>
        <v>0</v>
      </c>
      <c r="EC322" s="53">
        <f>IF($G322="Labor Hours",DO322*$K322*(1+$M322)*$ET322,DO322)</f>
        <v>0</v>
      </c>
      <c r="ED322" s="53">
        <f>IF($G322="Labor Hours",DP322*$K322*(1+$M322)*$ET322,DP322)</f>
        <v>0</v>
      </c>
      <c r="EE322" s="53">
        <f>IF($G322="Labor Hours",DQ322*$K322*(1+$M322)*$ET322,DQ322)</f>
        <v>0</v>
      </c>
      <c r="EF322" s="53">
        <f>IF($G322="Labor Hours",DR322*$K322*(1+$M322)*$ET322,DR322)</f>
        <v>0</v>
      </c>
      <c r="EG322" s="53">
        <f>IF($G322="Labor Hours",DS322*$K322*(1+$M322)*$ET322,DS322)</f>
        <v>0</v>
      </c>
      <c r="EH322" s="53">
        <f>IF($G322="Labor Hours",DT322*$K322*(1+$M322)*$ET322,DT322)</f>
        <v>0</v>
      </c>
      <c r="EI322" s="53">
        <f>IF($G322="Labor Hours",DU322*$K322*(1+$M322)*$ET322,DU322)</f>
        <v>0</v>
      </c>
      <c r="EJ322" s="10">
        <f t="shared" si="412"/>
        <v>0</v>
      </c>
      <c r="EK322" s="54">
        <f t="shared" si="413"/>
        <v>0</v>
      </c>
      <c r="EL322" s="10">
        <f t="shared" si="414"/>
        <v>0</v>
      </c>
      <c r="EM322" s="53" cm="1">
        <f t="array" aca="1" ref="EM322" ca="1">EJ322*CELL("contents",$Q322)</f>
        <v>0</v>
      </c>
      <c r="EN322" s="53" cm="1">
        <f t="array" aca="1" ref="EN322" ca="1">EK322*CELL("contents",$Q322)</f>
        <v>0</v>
      </c>
      <c r="EO322" s="11">
        <f t="shared" si="415"/>
        <v>4229.01</v>
      </c>
      <c r="EP322" s="2">
        <v>1</v>
      </c>
      <c r="EQ322" s="2">
        <f t="shared" ref="EQ322:ET322" si="468">EP322*1.0215</f>
        <v>1.0215000000000001</v>
      </c>
      <c r="ER322" s="2">
        <f t="shared" si="468"/>
        <v>1.0434622500000001</v>
      </c>
      <c r="ES322" s="2">
        <f t="shared" si="468"/>
        <v>1.0658966883750003</v>
      </c>
      <c r="ET322" s="2">
        <f t="shared" si="468"/>
        <v>1.0888134671750629</v>
      </c>
      <c r="EU322" s="53">
        <f>IF($G322="Labor Hours",$K322*$AG322*EQ322,0)</f>
        <v>4229.01</v>
      </c>
      <c r="EV322" s="53">
        <f t="shared" si="417"/>
        <v>0</v>
      </c>
      <c r="EW322" s="69">
        <f>IF($G322="Labor Hours",$K322*$CQ322*ES322,0)</f>
        <v>0</v>
      </c>
      <c r="EX322" s="69">
        <f>IF($G322="Labor Hours",$K322*$DV322*ET322,0)</f>
        <v>0</v>
      </c>
      <c r="EY322" s="9">
        <f t="shared" si="419"/>
        <v>0</v>
      </c>
      <c r="EZ322" s="9">
        <f t="shared" si="394"/>
        <v>0</v>
      </c>
      <c r="FA322" s="9">
        <f t="shared" si="395"/>
        <v>0</v>
      </c>
      <c r="FB322" s="9">
        <f t="shared" si="396"/>
        <v>0</v>
      </c>
      <c r="FC322" t="s">
        <v>1541</v>
      </c>
    </row>
    <row r="323" spans="1:159" x14ac:dyDescent="0.25">
      <c r="A323" s="2">
        <v>1.2</v>
      </c>
      <c r="B323" s="3" t="s">
        <v>793</v>
      </c>
      <c r="C323" s="4" t="s">
        <v>157</v>
      </c>
      <c r="D323" s="2" t="s">
        <v>700</v>
      </c>
      <c r="E323" s="21" t="s">
        <v>701</v>
      </c>
      <c r="F323" s="2"/>
      <c r="G323" s="4" t="s">
        <v>151</v>
      </c>
      <c r="H323" s="6" t="s">
        <v>163</v>
      </c>
      <c r="I323" s="4" t="s">
        <v>167</v>
      </c>
      <c r="J323" s="7" t="s">
        <v>154</v>
      </c>
      <c r="K323" s="75">
        <v>115</v>
      </c>
      <c r="L323" s="81">
        <v>115</v>
      </c>
      <c r="M323" s="56">
        <v>0</v>
      </c>
      <c r="N323" s="86">
        <v>0</v>
      </c>
      <c r="O323" s="6" t="s">
        <v>155</v>
      </c>
      <c r="P323" s="2" t="s">
        <v>352</v>
      </c>
      <c r="Q323" s="216">
        <f>VLOOKUP(P323,Contingencies!$A$2:$D$7,4,FALSE)</f>
        <v>0.2</v>
      </c>
      <c r="R323" s="53">
        <f t="shared" si="467"/>
        <v>375.91200000000003</v>
      </c>
      <c r="S323" s="67">
        <f t="shared" ref="S323:S386" si="469">IF($H323="CapEx",0,R323*N323)</f>
        <v>0</v>
      </c>
      <c r="T323" s="4"/>
      <c r="U323" s="2"/>
      <c r="V323" s="2"/>
      <c r="W323" s="42"/>
      <c r="X323" s="38"/>
      <c r="Y323" s="38"/>
      <c r="Z323" s="38"/>
      <c r="AA323" s="38"/>
      <c r="AB323" s="38"/>
      <c r="AC323" s="38"/>
      <c r="AD323" s="4">
        <v>8</v>
      </c>
      <c r="AE323" s="4">
        <v>8</v>
      </c>
      <c r="AF323" s="2"/>
      <c r="AG323" s="2">
        <f>IF(G323="Labor Hours",SUM(U323:AF323),0)</f>
        <v>16</v>
      </c>
      <c r="AH323" s="51">
        <f t="shared" si="397"/>
        <v>0.10666666666666666</v>
      </c>
      <c r="AI323" s="53">
        <f>IF($G323="Labor Hours",U323*$K323*(1+$M323)*$EQ323,U323)</f>
        <v>0</v>
      </c>
      <c r="AJ323" s="53">
        <f>IF($G323="Labor Hours",V323*$K323*(1+$M323)*$EQ323,V323)</f>
        <v>0</v>
      </c>
      <c r="AK323" s="53">
        <f>IF($G323="Labor Hours",W323*$K323*(1+$M323)*$EQ323,W323)</f>
        <v>0</v>
      </c>
      <c r="AL323" s="53">
        <f>IF($G323="Labor Hours",X323*$K323*(1+$M323)*$EQ323,X323)</f>
        <v>0</v>
      </c>
      <c r="AM323" s="53">
        <f>IF($G323="Labor Hours",Y323*$K323*(1+$M323)*$EQ323,Y323)</f>
        <v>0</v>
      </c>
      <c r="AN323" s="53">
        <f>IF($G323="Labor Hours",Z323*$K323*(1+$M323)*$EQ323,Z323)</f>
        <v>0</v>
      </c>
      <c r="AO323" s="53">
        <f>IF($G323="Labor Hours",AA323*$K323*(1+$M323)*$EQ323,AA323)</f>
        <v>0</v>
      </c>
      <c r="AP323" s="53">
        <f>IF($G323="Labor Hours",AB323*$K323*(1+$M323)*$EQ323,AB323)</f>
        <v>0</v>
      </c>
      <c r="AQ323" s="53">
        <f>IF($G323="Labor Hours",AC323*$K323*(1+$M323)*$EQ323,AC323)</f>
        <v>0</v>
      </c>
      <c r="AR323" s="53">
        <f>IF($G323="Labor Hours",AD323*$K323*(1+$M323)*$EQ323,AD323)</f>
        <v>939.78000000000009</v>
      </c>
      <c r="AS323" s="53">
        <f>IF($G323="Labor Hours",AE323*$K323*(1+$M323)*$EQ323,AE323)</f>
        <v>939.78000000000009</v>
      </c>
      <c r="AT323" s="53">
        <f>IF($G323="Labor Hours",AF323*$K323*(1+$M323)*$EQ323,AF323)</f>
        <v>0</v>
      </c>
      <c r="AU323" s="10">
        <f t="shared" si="398"/>
        <v>1879.5600000000002</v>
      </c>
      <c r="AV323" s="54">
        <f>IF(G323="CapEx",0,AU323*N323)</f>
        <v>0</v>
      </c>
      <c r="AW323" s="10">
        <f t="shared" si="399"/>
        <v>1879.5600000000002</v>
      </c>
      <c r="AX323" s="53" cm="1">
        <f t="array" aca="1" ref="AX323" ca="1">AU323*CELL("contents",$Q323)</f>
        <v>375.91200000000003</v>
      </c>
      <c r="AY323" s="53" cm="1">
        <f t="array" aca="1" ref="AY323" ca="1">AV323*CELL("contents",$Q323)</f>
        <v>0</v>
      </c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>
        <f t="shared" si="400"/>
        <v>0</v>
      </c>
      <c r="BM323" s="51">
        <f t="shared" si="401"/>
        <v>0</v>
      </c>
      <c r="BN323" s="53">
        <f>IF($G323="Labor Hours",AZ323*$K323*(1+$M323)*$ER323,AZ323)</f>
        <v>0</v>
      </c>
      <c r="BO323" s="53">
        <f>IF($G323="Labor Hours",BA323*$K323*(1+$M323)*$ER323,BA323)</f>
        <v>0</v>
      </c>
      <c r="BP323" s="53">
        <f>IF($G323="Labor Hours",BB323*$K323*(1+$M323)*$ER323,BB323)</f>
        <v>0</v>
      </c>
      <c r="BQ323" s="53">
        <f>IF($G323="Labor Hours",BC323*$K323*(1+$M323)*$ER323,BC323)</f>
        <v>0</v>
      </c>
      <c r="BR323" s="53">
        <f>IF($G323="Labor Hours",BD323*$K323*(1+$M323)*$ER323,BD323)</f>
        <v>0</v>
      </c>
      <c r="BS323" s="53">
        <f>IF($G323="Labor Hours",BE323*$K323*(1+$M323)*$ER323,BE323)</f>
        <v>0</v>
      </c>
      <c r="BT323" s="53">
        <f>IF($G323="Labor Hours",BF323*$K323*(1+$M323)*$ER323,BF323)</f>
        <v>0</v>
      </c>
      <c r="BU323" s="53">
        <f>IF($G323="Labor Hours",BG323*$K323*(1+$M323)*$ER323,BG323)</f>
        <v>0</v>
      </c>
      <c r="BV323" s="53">
        <f>IF($G323="Labor Hours",BH323*$K323*(1+$M323)*$ER323,BH323)</f>
        <v>0</v>
      </c>
      <c r="BW323" s="53">
        <f>IF($G323="Labor Hours",BI323*$K323*(1+$M323)*$ER323,BI323)</f>
        <v>0</v>
      </c>
      <c r="BX323" s="53">
        <f>IF($G323="Labor Hours",BJ323*$K323*(1+$M323)*$ER323,BJ323)</f>
        <v>0</v>
      </c>
      <c r="BY323" s="53">
        <f>IF($G323="Labor Hours",BK323*$K323*(1+$M323)*$ER323,BK323)</f>
        <v>0</v>
      </c>
      <c r="BZ323" s="10">
        <f t="shared" si="402"/>
        <v>0</v>
      </c>
      <c r="CA323" s="54">
        <f t="shared" si="403"/>
        <v>0</v>
      </c>
      <c r="CB323" s="10">
        <f t="shared" si="404"/>
        <v>0</v>
      </c>
      <c r="CC323" s="53" cm="1">
        <f t="array" aca="1" ref="CC323" ca="1">BZ323*CELL("contents",$Q323)</f>
        <v>0</v>
      </c>
      <c r="CD323" s="53" cm="1">
        <f t="array" aca="1" ref="CD323" ca="1">CA323*CELL("contents",$Q323)</f>
        <v>0</v>
      </c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>
        <f t="shared" si="405"/>
        <v>0</v>
      </c>
      <c r="CR323" s="51">
        <f t="shared" si="406"/>
        <v>0</v>
      </c>
      <c r="CS323" s="53">
        <f>IF($G323="Labor Hours",CE323*$K323*(1+$M323)*$ES323,CE323)</f>
        <v>0</v>
      </c>
      <c r="CT323" s="53">
        <f>IF($G323="Labor Hours",CF323*$K323*(1+$M323)*$ES323,CF323)</f>
        <v>0</v>
      </c>
      <c r="CU323" s="53">
        <f>IF($G323="Labor Hours",CG323*$K323*(1+$M323)*$ES323,CG323)</f>
        <v>0</v>
      </c>
      <c r="CV323" s="53">
        <f>IF($G323="Labor Hours",CH323*$K323*(1+$M323)*$ES323,CH323)</f>
        <v>0</v>
      </c>
      <c r="CW323" s="53">
        <f>IF($G323="Labor Hours",CI323*$K323*(1+$M323)*$ES323,CI323)</f>
        <v>0</v>
      </c>
      <c r="CX323" s="53">
        <f>IF($G323="Labor Hours",CJ323*$K323*(1+$M323)*$ES323,CJ323)</f>
        <v>0</v>
      </c>
      <c r="CY323" s="53">
        <f>IF($G323="Labor Hours",CK323*$K323*(1+$M323)*$ES323,CK323)</f>
        <v>0</v>
      </c>
      <c r="CZ323" s="53">
        <f>IF($G323="Labor Hours",CL323*$K323*(1+$M323)*$ES323,CL323)</f>
        <v>0</v>
      </c>
      <c r="DA323" s="53">
        <f>IF($G323="Labor Hours",CM323*$K323*(1+$M323)*$ES323,CM323)</f>
        <v>0</v>
      </c>
      <c r="DB323" s="53">
        <f>IF($G323="Labor Hours",CN323*$K323*(1+$M323)*$ES323,CN323)</f>
        <v>0</v>
      </c>
      <c r="DC323" s="53">
        <f>IF($G323="Labor Hours",CO323*$K323*(1+$M323)*$ES323,CO323)</f>
        <v>0</v>
      </c>
      <c r="DD323" s="53">
        <f>IF($G323="Labor Hours",CP323*$K323*(1+$M323)*$ES323,CP323)</f>
        <v>0</v>
      </c>
      <c r="DE323" s="10">
        <f t="shared" si="407"/>
        <v>0</v>
      </c>
      <c r="DF323" s="54">
        <f t="shared" si="408"/>
        <v>0</v>
      </c>
      <c r="DG323" s="10">
        <f t="shared" si="409"/>
        <v>0</v>
      </c>
      <c r="DH323" s="53" cm="1">
        <f t="array" aca="1" ref="DH323" ca="1">DE323*CELL("contents",$Q323)</f>
        <v>0</v>
      </c>
      <c r="DI323" s="53" cm="1">
        <f t="array" aca="1" ref="DI323" ca="1">DF323*CELL("contents",$Q323)</f>
        <v>0</v>
      </c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>
        <f t="shared" si="410"/>
        <v>0</v>
      </c>
      <c r="DW323" s="51">
        <f t="shared" si="411"/>
        <v>0</v>
      </c>
      <c r="DX323" s="53">
        <f>IF($G323="Labor Hours",DJ323*$K323*(1+$M323)*$ET323,DJ323)</f>
        <v>0</v>
      </c>
      <c r="DY323" s="53">
        <f>IF($G323="Labor Hours",DK323*$K323*(1+$M323)*$ET323,DK323)</f>
        <v>0</v>
      </c>
      <c r="DZ323" s="53">
        <f>IF($G323="Labor Hours",DL323*$K323*(1+$M323)*$ET323,DL323)</f>
        <v>0</v>
      </c>
      <c r="EA323" s="53">
        <f>IF($G323="Labor Hours",DM323*$K323*(1+$M323)*$ET323,DM323)</f>
        <v>0</v>
      </c>
      <c r="EB323" s="53">
        <f>IF($G323="Labor Hours",DN323*$K323*(1+$M323)*$ET323,DN323)</f>
        <v>0</v>
      </c>
      <c r="EC323" s="53">
        <f>IF($G323="Labor Hours",DO323*$K323*(1+$M323)*$ET323,DO323)</f>
        <v>0</v>
      </c>
      <c r="ED323" s="53">
        <f>IF($G323="Labor Hours",DP323*$K323*(1+$M323)*$ET323,DP323)</f>
        <v>0</v>
      </c>
      <c r="EE323" s="53">
        <f>IF($G323="Labor Hours",DQ323*$K323*(1+$M323)*$ET323,DQ323)</f>
        <v>0</v>
      </c>
      <c r="EF323" s="53">
        <f>IF($G323="Labor Hours",DR323*$K323*(1+$M323)*$ET323,DR323)</f>
        <v>0</v>
      </c>
      <c r="EG323" s="53">
        <f>IF($G323="Labor Hours",DS323*$K323*(1+$M323)*$ET323,DS323)</f>
        <v>0</v>
      </c>
      <c r="EH323" s="53">
        <f>IF($G323="Labor Hours",DT323*$K323*(1+$M323)*$ET323,DT323)</f>
        <v>0</v>
      </c>
      <c r="EI323" s="53">
        <f>IF($G323="Labor Hours",DU323*$K323*(1+$M323)*$ET323,DU323)</f>
        <v>0</v>
      </c>
      <c r="EJ323" s="10">
        <f t="shared" si="412"/>
        <v>0</v>
      </c>
      <c r="EK323" s="54">
        <f t="shared" si="413"/>
        <v>0</v>
      </c>
      <c r="EL323" s="10">
        <f t="shared" si="414"/>
        <v>0</v>
      </c>
      <c r="EM323" s="53" cm="1">
        <f t="array" aca="1" ref="EM323" ca="1">EJ323*CELL("contents",$Q323)</f>
        <v>0</v>
      </c>
      <c r="EN323" s="53" cm="1">
        <f t="array" aca="1" ref="EN323" ca="1">EK323*CELL("contents",$Q323)</f>
        <v>0</v>
      </c>
      <c r="EO323" s="11">
        <f t="shared" si="415"/>
        <v>1879.5600000000002</v>
      </c>
      <c r="EP323" s="2">
        <v>1</v>
      </c>
      <c r="EQ323" s="2">
        <f t="shared" ref="EQ323:ET323" si="470">EP323*1.0215</f>
        <v>1.0215000000000001</v>
      </c>
      <c r="ER323" s="2">
        <f t="shared" si="470"/>
        <v>1.0434622500000001</v>
      </c>
      <c r="ES323" s="2">
        <f t="shared" si="470"/>
        <v>1.0658966883750003</v>
      </c>
      <c r="ET323" s="2">
        <f t="shared" si="470"/>
        <v>1.0888134671750629</v>
      </c>
      <c r="EU323" s="53">
        <f>IF($G323="Labor Hours",$K323*$AG323*EQ323,0)</f>
        <v>1879.5600000000002</v>
      </c>
      <c r="EV323" s="53">
        <f t="shared" si="417"/>
        <v>0</v>
      </c>
      <c r="EW323" s="69">
        <f>IF($G323="Labor Hours",$K323*$CQ323*ES323,0)</f>
        <v>0</v>
      </c>
      <c r="EX323" s="69">
        <f>IF($G323="Labor Hours",$K323*$DV323*ET323,0)</f>
        <v>0</v>
      </c>
      <c r="EY323" s="9">
        <f t="shared" si="419"/>
        <v>0</v>
      </c>
      <c r="EZ323" s="9">
        <f t="shared" si="394"/>
        <v>0</v>
      </c>
      <c r="FA323" s="9">
        <f t="shared" si="395"/>
        <v>0</v>
      </c>
      <c r="FB323" s="9">
        <f t="shared" si="396"/>
        <v>0</v>
      </c>
      <c r="FC323" t="s">
        <v>1541</v>
      </c>
    </row>
    <row r="324" spans="1:159" x14ac:dyDescent="0.25">
      <c r="A324" s="2">
        <v>1.2</v>
      </c>
      <c r="B324" s="3" t="s">
        <v>794</v>
      </c>
      <c r="C324" s="4" t="s">
        <v>157</v>
      </c>
      <c r="D324" s="2" t="s">
        <v>417</v>
      </c>
      <c r="E324" s="21" t="s">
        <v>657</v>
      </c>
      <c r="F324" s="2"/>
      <c r="G324" s="4" t="s">
        <v>151</v>
      </c>
      <c r="H324" s="6" t="s">
        <v>163</v>
      </c>
      <c r="I324" s="4" t="s">
        <v>167</v>
      </c>
      <c r="J324" s="7" t="s">
        <v>154</v>
      </c>
      <c r="K324" s="75">
        <v>115</v>
      </c>
      <c r="L324" s="81">
        <v>115</v>
      </c>
      <c r="M324" s="56">
        <v>0</v>
      </c>
      <c r="N324" s="86">
        <v>0</v>
      </c>
      <c r="O324" s="6" t="s">
        <v>155</v>
      </c>
      <c r="P324" s="2" t="s">
        <v>352</v>
      </c>
      <c r="Q324" s="216">
        <f>VLOOKUP(P324,Contingencies!$A$2:$D$7,4,FALSE)</f>
        <v>0.2</v>
      </c>
      <c r="R324" s="53">
        <f t="shared" si="467"/>
        <v>845.80200000000013</v>
      </c>
      <c r="S324" s="67">
        <f t="shared" si="469"/>
        <v>0</v>
      </c>
      <c r="T324" s="4"/>
      <c r="U324" s="2"/>
      <c r="V324" s="2"/>
      <c r="W324" s="42"/>
      <c r="X324" s="2"/>
      <c r="Y324" s="38"/>
      <c r="Z324" s="38"/>
      <c r="AA324" s="38"/>
      <c r="AB324" s="38"/>
      <c r="AC324" s="38"/>
      <c r="AD324" s="2"/>
      <c r="AE324" s="37">
        <v>36</v>
      </c>
      <c r="AF324" s="2"/>
      <c r="AG324" s="2">
        <f>IF(G324="Labor Hours",SUM(U324:AF324),0)</f>
        <v>36</v>
      </c>
      <c r="AH324" s="51">
        <f t="shared" si="397"/>
        <v>0.24</v>
      </c>
      <c r="AI324" s="53">
        <f>IF($G324="Labor Hours",U324*$K324*(1+$M324)*$EQ324,U324)</f>
        <v>0</v>
      </c>
      <c r="AJ324" s="53">
        <f>IF($G324="Labor Hours",V324*$K324*(1+$M324)*$EQ324,V324)</f>
        <v>0</v>
      </c>
      <c r="AK324" s="53">
        <f>IF($G324="Labor Hours",W324*$K324*(1+$M324)*$EQ324,W324)</f>
        <v>0</v>
      </c>
      <c r="AL324" s="53">
        <f>IF($G324="Labor Hours",X324*$K324*(1+$M324)*$EQ324,X324)</f>
        <v>0</v>
      </c>
      <c r="AM324" s="53">
        <f>IF($G324="Labor Hours",Y324*$K324*(1+$M324)*$EQ324,Y324)</f>
        <v>0</v>
      </c>
      <c r="AN324" s="53">
        <f>IF($G324="Labor Hours",Z324*$K324*(1+$M324)*$EQ324,Z324)</f>
        <v>0</v>
      </c>
      <c r="AO324" s="53">
        <f>IF($G324="Labor Hours",AA324*$K324*(1+$M324)*$EQ324,AA324)</f>
        <v>0</v>
      </c>
      <c r="AP324" s="53">
        <f>IF($G324="Labor Hours",AB324*$K324*(1+$M324)*$EQ324,AB324)</f>
        <v>0</v>
      </c>
      <c r="AQ324" s="53">
        <f>IF($G324="Labor Hours",AC324*$K324*(1+$M324)*$EQ324,AC324)</f>
        <v>0</v>
      </c>
      <c r="AR324" s="53">
        <f>IF($G324="Labor Hours",AD324*$K324*(1+$M324)*$EQ324,AD324)</f>
        <v>0</v>
      </c>
      <c r="AS324" s="53">
        <f>IF($G324="Labor Hours",AE324*$K324*(1+$M324)*$EQ324,AE324)</f>
        <v>4229.01</v>
      </c>
      <c r="AT324" s="53">
        <f>IF($G324="Labor Hours",AF324*$K324*(1+$M324)*$EQ324,AF324)</f>
        <v>0</v>
      </c>
      <c r="AU324" s="10">
        <f t="shared" si="398"/>
        <v>4229.01</v>
      </c>
      <c r="AV324" s="54">
        <f>IF(G324="CapEx",0,AU324*N324)</f>
        <v>0</v>
      </c>
      <c r="AW324" s="10">
        <f t="shared" si="399"/>
        <v>4229.01</v>
      </c>
      <c r="AX324" s="53" cm="1">
        <f t="array" aca="1" ref="AX324" ca="1">AU324*CELL("contents",$Q324)</f>
        <v>845.80200000000013</v>
      </c>
      <c r="AY324" s="53" cm="1">
        <f t="array" aca="1" ref="AY324" ca="1">AV324*CELL("contents",$Q324)</f>
        <v>0</v>
      </c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>
        <f t="shared" si="400"/>
        <v>0</v>
      </c>
      <c r="BM324" s="51">
        <f t="shared" si="401"/>
        <v>0</v>
      </c>
      <c r="BN324" s="53">
        <f>IF($G324="Labor Hours",AZ324*$K324*(1+$M324)*$ER324,AZ324)</f>
        <v>0</v>
      </c>
      <c r="BO324" s="53">
        <f>IF($G324="Labor Hours",BA324*$K324*(1+$M324)*$ER324,BA324)</f>
        <v>0</v>
      </c>
      <c r="BP324" s="53">
        <f>IF($G324="Labor Hours",BB324*$K324*(1+$M324)*$ER324,BB324)</f>
        <v>0</v>
      </c>
      <c r="BQ324" s="53">
        <f>IF($G324="Labor Hours",BC324*$K324*(1+$M324)*$ER324,BC324)</f>
        <v>0</v>
      </c>
      <c r="BR324" s="53">
        <f>IF($G324="Labor Hours",BD324*$K324*(1+$M324)*$ER324,BD324)</f>
        <v>0</v>
      </c>
      <c r="BS324" s="53">
        <f>IF($G324="Labor Hours",BE324*$K324*(1+$M324)*$ER324,BE324)</f>
        <v>0</v>
      </c>
      <c r="BT324" s="53">
        <f>IF($G324="Labor Hours",BF324*$K324*(1+$M324)*$ER324,BF324)</f>
        <v>0</v>
      </c>
      <c r="BU324" s="53">
        <f>IF($G324="Labor Hours",BG324*$K324*(1+$M324)*$ER324,BG324)</f>
        <v>0</v>
      </c>
      <c r="BV324" s="53">
        <f>IF($G324="Labor Hours",BH324*$K324*(1+$M324)*$ER324,BH324)</f>
        <v>0</v>
      </c>
      <c r="BW324" s="53">
        <f>IF($G324="Labor Hours",BI324*$K324*(1+$M324)*$ER324,BI324)</f>
        <v>0</v>
      </c>
      <c r="BX324" s="53">
        <f>IF($G324="Labor Hours",BJ324*$K324*(1+$M324)*$ER324,BJ324)</f>
        <v>0</v>
      </c>
      <c r="BY324" s="53">
        <f>IF($G324="Labor Hours",BK324*$K324*(1+$M324)*$ER324,BK324)</f>
        <v>0</v>
      </c>
      <c r="BZ324" s="10">
        <f t="shared" si="402"/>
        <v>0</v>
      </c>
      <c r="CA324" s="54">
        <f t="shared" si="403"/>
        <v>0</v>
      </c>
      <c r="CB324" s="10">
        <f t="shared" si="404"/>
        <v>0</v>
      </c>
      <c r="CC324" s="53" cm="1">
        <f t="array" aca="1" ref="CC324" ca="1">BZ324*CELL("contents",$Q324)</f>
        <v>0</v>
      </c>
      <c r="CD324" s="53" cm="1">
        <f t="array" aca="1" ref="CD324" ca="1">CA324*CELL("contents",$Q324)</f>
        <v>0</v>
      </c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>
        <f t="shared" si="405"/>
        <v>0</v>
      </c>
      <c r="CR324" s="51">
        <f t="shared" si="406"/>
        <v>0</v>
      </c>
      <c r="CS324" s="53">
        <f>IF($G324="Labor Hours",CE324*$K324*(1+$M324)*$ES324,CE324)</f>
        <v>0</v>
      </c>
      <c r="CT324" s="53">
        <f>IF($G324="Labor Hours",CF324*$K324*(1+$M324)*$ES324,CF324)</f>
        <v>0</v>
      </c>
      <c r="CU324" s="53">
        <f>IF($G324="Labor Hours",CG324*$K324*(1+$M324)*$ES324,CG324)</f>
        <v>0</v>
      </c>
      <c r="CV324" s="53">
        <f>IF($G324="Labor Hours",CH324*$K324*(1+$M324)*$ES324,CH324)</f>
        <v>0</v>
      </c>
      <c r="CW324" s="53">
        <f>IF($G324="Labor Hours",CI324*$K324*(1+$M324)*$ES324,CI324)</f>
        <v>0</v>
      </c>
      <c r="CX324" s="53">
        <f>IF($G324="Labor Hours",CJ324*$K324*(1+$M324)*$ES324,CJ324)</f>
        <v>0</v>
      </c>
      <c r="CY324" s="53">
        <f>IF($G324="Labor Hours",CK324*$K324*(1+$M324)*$ES324,CK324)</f>
        <v>0</v>
      </c>
      <c r="CZ324" s="53">
        <f>IF($G324="Labor Hours",CL324*$K324*(1+$M324)*$ES324,CL324)</f>
        <v>0</v>
      </c>
      <c r="DA324" s="53">
        <f>IF($G324="Labor Hours",CM324*$K324*(1+$M324)*$ES324,CM324)</f>
        <v>0</v>
      </c>
      <c r="DB324" s="53">
        <f>IF($G324="Labor Hours",CN324*$K324*(1+$M324)*$ES324,CN324)</f>
        <v>0</v>
      </c>
      <c r="DC324" s="53">
        <f>IF($G324="Labor Hours",CO324*$K324*(1+$M324)*$ES324,CO324)</f>
        <v>0</v>
      </c>
      <c r="DD324" s="53">
        <f>IF($G324="Labor Hours",CP324*$K324*(1+$M324)*$ES324,CP324)</f>
        <v>0</v>
      </c>
      <c r="DE324" s="10">
        <f t="shared" si="407"/>
        <v>0</v>
      </c>
      <c r="DF324" s="54">
        <f t="shared" si="408"/>
        <v>0</v>
      </c>
      <c r="DG324" s="10">
        <f t="shared" si="409"/>
        <v>0</v>
      </c>
      <c r="DH324" s="53" cm="1">
        <f t="array" aca="1" ref="DH324" ca="1">DE324*CELL("contents",$Q324)</f>
        <v>0</v>
      </c>
      <c r="DI324" s="53" cm="1">
        <f t="array" aca="1" ref="DI324" ca="1">DF324*CELL("contents",$Q324)</f>
        <v>0</v>
      </c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>
        <f t="shared" si="410"/>
        <v>0</v>
      </c>
      <c r="DW324" s="51">
        <f t="shared" si="411"/>
        <v>0</v>
      </c>
      <c r="DX324" s="53">
        <f>IF($G324="Labor Hours",DJ324*$K324*(1+$M324)*$ET324,DJ324)</f>
        <v>0</v>
      </c>
      <c r="DY324" s="53">
        <f>IF($G324="Labor Hours",DK324*$K324*(1+$M324)*$ET324,DK324)</f>
        <v>0</v>
      </c>
      <c r="DZ324" s="53">
        <f>IF($G324="Labor Hours",DL324*$K324*(1+$M324)*$ET324,DL324)</f>
        <v>0</v>
      </c>
      <c r="EA324" s="53">
        <f>IF($G324="Labor Hours",DM324*$K324*(1+$M324)*$ET324,DM324)</f>
        <v>0</v>
      </c>
      <c r="EB324" s="53">
        <f>IF($G324="Labor Hours",DN324*$K324*(1+$M324)*$ET324,DN324)</f>
        <v>0</v>
      </c>
      <c r="EC324" s="53">
        <f>IF($G324="Labor Hours",DO324*$K324*(1+$M324)*$ET324,DO324)</f>
        <v>0</v>
      </c>
      <c r="ED324" s="53">
        <f>IF($G324="Labor Hours",DP324*$K324*(1+$M324)*$ET324,DP324)</f>
        <v>0</v>
      </c>
      <c r="EE324" s="53">
        <f>IF($G324="Labor Hours",DQ324*$K324*(1+$M324)*$ET324,DQ324)</f>
        <v>0</v>
      </c>
      <c r="EF324" s="53">
        <f>IF($G324="Labor Hours",DR324*$K324*(1+$M324)*$ET324,DR324)</f>
        <v>0</v>
      </c>
      <c r="EG324" s="53">
        <f>IF($G324="Labor Hours",DS324*$K324*(1+$M324)*$ET324,DS324)</f>
        <v>0</v>
      </c>
      <c r="EH324" s="53">
        <f>IF($G324="Labor Hours",DT324*$K324*(1+$M324)*$ET324,DT324)</f>
        <v>0</v>
      </c>
      <c r="EI324" s="53">
        <f>IF($G324="Labor Hours",DU324*$K324*(1+$M324)*$ET324,DU324)</f>
        <v>0</v>
      </c>
      <c r="EJ324" s="10">
        <f t="shared" si="412"/>
        <v>0</v>
      </c>
      <c r="EK324" s="54">
        <f t="shared" si="413"/>
        <v>0</v>
      </c>
      <c r="EL324" s="10">
        <f t="shared" si="414"/>
        <v>0</v>
      </c>
      <c r="EM324" s="53" cm="1">
        <f t="array" aca="1" ref="EM324" ca="1">EJ324*CELL("contents",$Q324)</f>
        <v>0</v>
      </c>
      <c r="EN324" s="53" cm="1">
        <f t="array" aca="1" ref="EN324" ca="1">EK324*CELL("contents",$Q324)</f>
        <v>0</v>
      </c>
      <c r="EO324" s="11">
        <f t="shared" si="415"/>
        <v>4229.01</v>
      </c>
      <c r="EP324" s="2">
        <v>1</v>
      </c>
      <c r="EQ324" s="2">
        <f t="shared" ref="EQ324:ET324" si="471">EP324*1.0215</f>
        <v>1.0215000000000001</v>
      </c>
      <c r="ER324" s="2">
        <f t="shared" si="471"/>
        <v>1.0434622500000001</v>
      </c>
      <c r="ES324" s="2">
        <f t="shared" si="471"/>
        <v>1.0658966883750003</v>
      </c>
      <c r="ET324" s="2">
        <f t="shared" si="471"/>
        <v>1.0888134671750629</v>
      </c>
      <c r="EU324" s="53">
        <f>IF($G324="Labor Hours",$K324*$AG324*EQ324,0)</f>
        <v>4229.01</v>
      </c>
      <c r="EV324" s="53">
        <f t="shared" si="417"/>
        <v>0</v>
      </c>
      <c r="EW324" s="69">
        <f>IF($G324="Labor Hours",$K324*$CQ324*ES324,0)</f>
        <v>0</v>
      </c>
      <c r="EX324" s="69">
        <f>IF($G324="Labor Hours",$K324*$DV324*ET324,0)</f>
        <v>0</v>
      </c>
      <c r="EY324" s="9">
        <f t="shared" si="419"/>
        <v>0</v>
      </c>
      <c r="EZ324" s="9">
        <f t="shared" si="394"/>
        <v>0</v>
      </c>
      <c r="FA324" s="9">
        <f t="shared" si="395"/>
        <v>0</v>
      </c>
      <c r="FB324" s="9">
        <f t="shared" si="396"/>
        <v>0</v>
      </c>
      <c r="FC324" t="s">
        <v>1541</v>
      </c>
    </row>
    <row r="325" spans="1:159" x14ac:dyDescent="0.25">
      <c r="A325" s="2">
        <v>1.2</v>
      </c>
      <c r="B325" s="3" t="s">
        <v>795</v>
      </c>
      <c r="C325" s="4" t="s">
        <v>157</v>
      </c>
      <c r="D325" s="2" t="s">
        <v>654</v>
      </c>
      <c r="E325" s="21" t="s">
        <v>655</v>
      </c>
      <c r="F325" s="2"/>
      <c r="G325" s="4" t="s">
        <v>151</v>
      </c>
      <c r="H325" s="6" t="s">
        <v>163</v>
      </c>
      <c r="I325" s="4" t="s">
        <v>167</v>
      </c>
      <c r="J325" s="7" t="s">
        <v>154</v>
      </c>
      <c r="K325" s="75">
        <v>115</v>
      </c>
      <c r="L325" s="81">
        <v>115</v>
      </c>
      <c r="M325" s="56">
        <v>0</v>
      </c>
      <c r="N325" s="86">
        <v>0</v>
      </c>
      <c r="O325" s="6" t="s">
        <v>155</v>
      </c>
      <c r="P325" s="2" t="s">
        <v>352</v>
      </c>
      <c r="Q325" s="216">
        <f>VLOOKUP(P325,Contingencies!$A$2:$D$7,4,FALSE)</f>
        <v>0.2</v>
      </c>
      <c r="R325" s="53">
        <f t="shared" si="467"/>
        <v>469.8900000000001</v>
      </c>
      <c r="S325" s="67">
        <f t="shared" si="469"/>
        <v>0</v>
      </c>
      <c r="T325" s="4"/>
      <c r="U325" s="2"/>
      <c r="V325" s="2"/>
      <c r="W325" s="42"/>
      <c r="X325" s="2"/>
      <c r="Y325" s="38"/>
      <c r="Z325" s="38"/>
      <c r="AA325" s="38"/>
      <c r="AB325" s="38"/>
      <c r="AC325" s="38"/>
      <c r="AD325" s="2"/>
      <c r="AE325" s="37">
        <v>20</v>
      </c>
      <c r="AF325" s="4"/>
      <c r="AG325" s="2">
        <f>IF(G325="Labor Hours",SUM(U325:AF325),0)</f>
        <v>20</v>
      </c>
      <c r="AH325" s="51">
        <f t="shared" si="397"/>
        <v>0.13333333333333333</v>
      </c>
      <c r="AI325" s="53">
        <f>IF($G325="Labor Hours",U325*$K325*(1+$M325)*$EQ325,U325)</f>
        <v>0</v>
      </c>
      <c r="AJ325" s="53">
        <f>IF($G325="Labor Hours",V325*$K325*(1+$M325)*$EQ325,V325)</f>
        <v>0</v>
      </c>
      <c r="AK325" s="53">
        <f>IF($G325="Labor Hours",W325*$K325*(1+$M325)*$EQ325,W325)</f>
        <v>0</v>
      </c>
      <c r="AL325" s="53">
        <f>IF($G325="Labor Hours",X325*$K325*(1+$M325)*$EQ325,X325)</f>
        <v>0</v>
      </c>
      <c r="AM325" s="53">
        <f>IF($G325="Labor Hours",Y325*$K325*(1+$M325)*$EQ325,Y325)</f>
        <v>0</v>
      </c>
      <c r="AN325" s="53">
        <f>IF($G325="Labor Hours",Z325*$K325*(1+$M325)*$EQ325,Z325)</f>
        <v>0</v>
      </c>
      <c r="AO325" s="53">
        <f>IF($G325="Labor Hours",AA325*$K325*(1+$M325)*$EQ325,AA325)</f>
        <v>0</v>
      </c>
      <c r="AP325" s="53">
        <f>IF($G325="Labor Hours",AB325*$K325*(1+$M325)*$EQ325,AB325)</f>
        <v>0</v>
      </c>
      <c r="AQ325" s="53">
        <f>IF($G325="Labor Hours",AC325*$K325*(1+$M325)*$EQ325,AC325)</f>
        <v>0</v>
      </c>
      <c r="AR325" s="53">
        <f>IF($G325="Labor Hours",AD325*$K325*(1+$M325)*$EQ325,AD325)</f>
        <v>0</v>
      </c>
      <c r="AS325" s="53">
        <f>IF($G325="Labor Hours",AE325*$K325*(1+$M325)*$EQ325,AE325)</f>
        <v>2349.4500000000003</v>
      </c>
      <c r="AT325" s="53">
        <f>IF($G325="Labor Hours",AF325*$K325*(1+$M325)*$EQ325,AF325)</f>
        <v>0</v>
      </c>
      <c r="AU325" s="10">
        <f t="shared" si="398"/>
        <v>2349.4500000000003</v>
      </c>
      <c r="AV325" s="54">
        <f>IF(G325="CapEx",0,AU325*N325)</f>
        <v>0</v>
      </c>
      <c r="AW325" s="10">
        <f t="shared" si="399"/>
        <v>2349.4500000000003</v>
      </c>
      <c r="AX325" s="53" cm="1">
        <f t="array" aca="1" ref="AX325" ca="1">AU325*CELL("contents",$Q325)</f>
        <v>469.8900000000001</v>
      </c>
      <c r="AY325" s="53" cm="1">
        <f t="array" aca="1" ref="AY325" ca="1">AV325*CELL("contents",$Q325)</f>
        <v>0</v>
      </c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>
        <f t="shared" si="400"/>
        <v>0</v>
      </c>
      <c r="BM325" s="51">
        <f t="shared" si="401"/>
        <v>0</v>
      </c>
      <c r="BN325" s="53">
        <f>IF($G325="Labor Hours",AZ325*$K325*(1+$M325)*$ER325,AZ325)</f>
        <v>0</v>
      </c>
      <c r="BO325" s="53">
        <f>IF($G325="Labor Hours",BA325*$K325*(1+$M325)*$ER325,BA325)</f>
        <v>0</v>
      </c>
      <c r="BP325" s="53">
        <f>IF($G325="Labor Hours",BB325*$K325*(1+$M325)*$ER325,BB325)</f>
        <v>0</v>
      </c>
      <c r="BQ325" s="53">
        <f>IF($G325="Labor Hours",BC325*$K325*(1+$M325)*$ER325,BC325)</f>
        <v>0</v>
      </c>
      <c r="BR325" s="53">
        <f>IF($G325="Labor Hours",BD325*$K325*(1+$M325)*$ER325,BD325)</f>
        <v>0</v>
      </c>
      <c r="BS325" s="53">
        <f>IF($G325="Labor Hours",BE325*$K325*(1+$M325)*$ER325,BE325)</f>
        <v>0</v>
      </c>
      <c r="BT325" s="53">
        <f>IF($G325="Labor Hours",BF325*$K325*(1+$M325)*$ER325,BF325)</f>
        <v>0</v>
      </c>
      <c r="BU325" s="53">
        <f>IF($G325="Labor Hours",BG325*$K325*(1+$M325)*$ER325,BG325)</f>
        <v>0</v>
      </c>
      <c r="BV325" s="53">
        <f>IF($G325="Labor Hours",BH325*$K325*(1+$M325)*$ER325,BH325)</f>
        <v>0</v>
      </c>
      <c r="BW325" s="53">
        <f>IF($G325="Labor Hours",BI325*$K325*(1+$M325)*$ER325,BI325)</f>
        <v>0</v>
      </c>
      <c r="BX325" s="53">
        <f>IF($G325="Labor Hours",BJ325*$K325*(1+$M325)*$ER325,BJ325)</f>
        <v>0</v>
      </c>
      <c r="BY325" s="53">
        <f>IF($G325="Labor Hours",BK325*$K325*(1+$M325)*$ER325,BK325)</f>
        <v>0</v>
      </c>
      <c r="BZ325" s="10">
        <f t="shared" si="402"/>
        <v>0</v>
      </c>
      <c r="CA325" s="54">
        <f t="shared" si="403"/>
        <v>0</v>
      </c>
      <c r="CB325" s="10">
        <f t="shared" si="404"/>
        <v>0</v>
      </c>
      <c r="CC325" s="53" cm="1">
        <f t="array" aca="1" ref="CC325" ca="1">BZ325*CELL("contents",$Q325)</f>
        <v>0</v>
      </c>
      <c r="CD325" s="53" cm="1">
        <f t="array" aca="1" ref="CD325" ca="1">CA325*CELL("contents",$Q325)</f>
        <v>0</v>
      </c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>
        <f t="shared" si="405"/>
        <v>0</v>
      </c>
      <c r="CR325" s="51">
        <f t="shared" si="406"/>
        <v>0</v>
      </c>
      <c r="CS325" s="53">
        <f>IF($G325="Labor Hours",CE325*$K325*(1+$M325)*$ES325,CE325)</f>
        <v>0</v>
      </c>
      <c r="CT325" s="53">
        <f>IF($G325="Labor Hours",CF325*$K325*(1+$M325)*$ES325,CF325)</f>
        <v>0</v>
      </c>
      <c r="CU325" s="53">
        <f>IF($G325="Labor Hours",CG325*$K325*(1+$M325)*$ES325,CG325)</f>
        <v>0</v>
      </c>
      <c r="CV325" s="53">
        <f>IF($G325="Labor Hours",CH325*$K325*(1+$M325)*$ES325,CH325)</f>
        <v>0</v>
      </c>
      <c r="CW325" s="53">
        <f>IF($G325="Labor Hours",CI325*$K325*(1+$M325)*$ES325,CI325)</f>
        <v>0</v>
      </c>
      <c r="CX325" s="53">
        <f>IF($G325="Labor Hours",CJ325*$K325*(1+$M325)*$ES325,CJ325)</f>
        <v>0</v>
      </c>
      <c r="CY325" s="53">
        <f>IF($G325="Labor Hours",CK325*$K325*(1+$M325)*$ES325,CK325)</f>
        <v>0</v>
      </c>
      <c r="CZ325" s="53">
        <f>IF($G325="Labor Hours",CL325*$K325*(1+$M325)*$ES325,CL325)</f>
        <v>0</v>
      </c>
      <c r="DA325" s="53">
        <f>IF($G325="Labor Hours",CM325*$K325*(1+$M325)*$ES325,CM325)</f>
        <v>0</v>
      </c>
      <c r="DB325" s="53">
        <f>IF($G325="Labor Hours",CN325*$K325*(1+$M325)*$ES325,CN325)</f>
        <v>0</v>
      </c>
      <c r="DC325" s="53">
        <f>IF($G325="Labor Hours",CO325*$K325*(1+$M325)*$ES325,CO325)</f>
        <v>0</v>
      </c>
      <c r="DD325" s="53">
        <f>IF($G325="Labor Hours",CP325*$K325*(1+$M325)*$ES325,CP325)</f>
        <v>0</v>
      </c>
      <c r="DE325" s="10">
        <f t="shared" si="407"/>
        <v>0</v>
      </c>
      <c r="DF325" s="54">
        <f t="shared" si="408"/>
        <v>0</v>
      </c>
      <c r="DG325" s="10">
        <f t="shared" si="409"/>
        <v>0</v>
      </c>
      <c r="DH325" s="53" cm="1">
        <f t="array" aca="1" ref="DH325" ca="1">DE325*CELL("contents",$Q325)</f>
        <v>0</v>
      </c>
      <c r="DI325" s="53" cm="1">
        <f t="array" aca="1" ref="DI325" ca="1">DF325*CELL("contents",$Q325)</f>
        <v>0</v>
      </c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>
        <f t="shared" si="410"/>
        <v>0</v>
      </c>
      <c r="DW325" s="51">
        <f t="shared" si="411"/>
        <v>0</v>
      </c>
      <c r="DX325" s="53">
        <f>IF($G325="Labor Hours",DJ325*$K325*(1+$M325)*$ET325,DJ325)</f>
        <v>0</v>
      </c>
      <c r="DY325" s="53">
        <f>IF($G325="Labor Hours",DK325*$K325*(1+$M325)*$ET325,DK325)</f>
        <v>0</v>
      </c>
      <c r="DZ325" s="53">
        <f>IF($G325="Labor Hours",DL325*$K325*(1+$M325)*$ET325,DL325)</f>
        <v>0</v>
      </c>
      <c r="EA325" s="53">
        <f>IF($G325="Labor Hours",DM325*$K325*(1+$M325)*$ET325,DM325)</f>
        <v>0</v>
      </c>
      <c r="EB325" s="53">
        <f>IF($G325="Labor Hours",DN325*$K325*(1+$M325)*$ET325,DN325)</f>
        <v>0</v>
      </c>
      <c r="EC325" s="53">
        <f>IF($G325="Labor Hours",DO325*$K325*(1+$M325)*$ET325,DO325)</f>
        <v>0</v>
      </c>
      <c r="ED325" s="53">
        <f>IF($G325="Labor Hours",DP325*$K325*(1+$M325)*$ET325,DP325)</f>
        <v>0</v>
      </c>
      <c r="EE325" s="53">
        <f>IF($G325="Labor Hours",DQ325*$K325*(1+$M325)*$ET325,DQ325)</f>
        <v>0</v>
      </c>
      <c r="EF325" s="53">
        <f>IF($G325="Labor Hours",DR325*$K325*(1+$M325)*$ET325,DR325)</f>
        <v>0</v>
      </c>
      <c r="EG325" s="53">
        <f>IF($G325="Labor Hours",DS325*$K325*(1+$M325)*$ET325,DS325)</f>
        <v>0</v>
      </c>
      <c r="EH325" s="53">
        <f>IF($G325="Labor Hours",DT325*$K325*(1+$M325)*$ET325,DT325)</f>
        <v>0</v>
      </c>
      <c r="EI325" s="53">
        <f>IF($G325="Labor Hours",DU325*$K325*(1+$M325)*$ET325,DU325)</f>
        <v>0</v>
      </c>
      <c r="EJ325" s="10">
        <f t="shared" si="412"/>
        <v>0</v>
      </c>
      <c r="EK325" s="54">
        <f t="shared" si="413"/>
        <v>0</v>
      </c>
      <c r="EL325" s="10">
        <f t="shared" si="414"/>
        <v>0</v>
      </c>
      <c r="EM325" s="53" cm="1">
        <f t="array" aca="1" ref="EM325" ca="1">EJ325*CELL("contents",$Q325)</f>
        <v>0</v>
      </c>
      <c r="EN325" s="53" cm="1">
        <f t="array" aca="1" ref="EN325" ca="1">EK325*CELL("contents",$Q325)</f>
        <v>0</v>
      </c>
      <c r="EO325" s="11">
        <f t="shared" si="415"/>
        <v>2349.4500000000003</v>
      </c>
      <c r="EP325" s="2">
        <v>1</v>
      </c>
      <c r="EQ325" s="2">
        <f t="shared" ref="EQ325:ET325" si="472">EP325*1.0215</f>
        <v>1.0215000000000001</v>
      </c>
      <c r="ER325" s="2">
        <f t="shared" si="472"/>
        <v>1.0434622500000001</v>
      </c>
      <c r="ES325" s="2">
        <f t="shared" si="472"/>
        <v>1.0658966883750003</v>
      </c>
      <c r="ET325" s="2">
        <f t="shared" si="472"/>
        <v>1.0888134671750629</v>
      </c>
      <c r="EU325" s="53">
        <f>IF($G325="Labor Hours",$K325*$AG325*EQ325,0)</f>
        <v>2349.4500000000003</v>
      </c>
      <c r="EV325" s="53">
        <f t="shared" si="417"/>
        <v>0</v>
      </c>
      <c r="EW325" s="69">
        <f>IF($G325="Labor Hours",$K325*$CQ325*ES325,0)</f>
        <v>0</v>
      </c>
      <c r="EX325" s="69">
        <f>IF($G325="Labor Hours",$K325*$DV325*ET325,0)</f>
        <v>0</v>
      </c>
      <c r="EY325" s="9">
        <f t="shared" si="419"/>
        <v>0</v>
      </c>
      <c r="EZ325" s="9">
        <f t="shared" si="394"/>
        <v>0</v>
      </c>
      <c r="FA325" s="9">
        <f t="shared" si="395"/>
        <v>0</v>
      </c>
      <c r="FB325" s="9">
        <f t="shared" si="396"/>
        <v>0</v>
      </c>
      <c r="FC325" t="s">
        <v>1541</v>
      </c>
    </row>
    <row r="326" spans="1:159" x14ac:dyDescent="0.25">
      <c r="A326" s="2">
        <v>1.2</v>
      </c>
      <c r="B326" s="3" t="s">
        <v>796</v>
      </c>
      <c r="C326" s="4" t="s">
        <v>157</v>
      </c>
      <c r="D326" s="2" t="s">
        <v>797</v>
      </c>
      <c r="E326" s="21" t="s">
        <v>798</v>
      </c>
      <c r="F326" s="2"/>
      <c r="G326" s="4" t="s">
        <v>151</v>
      </c>
      <c r="H326" s="6" t="s">
        <v>163</v>
      </c>
      <c r="I326" s="4" t="s">
        <v>167</v>
      </c>
      <c r="J326" s="7" t="s">
        <v>154</v>
      </c>
      <c r="K326" s="75">
        <v>115</v>
      </c>
      <c r="L326" s="81">
        <v>115</v>
      </c>
      <c r="M326" s="57">
        <v>0</v>
      </c>
      <c r="N326" s="86">
        <v>0</v>
      </c>
      <c r="O326" s="6" t="s">
        <v>155</v>
      </c>
      <c r="P326" s="2" t="s">
        <v>352</v>
      </c>
      <c r="Q326" s="216">
        <f>VLOOKUP(P326,Contingencies!$A$2:$D$7,4,FALSE)</f>
        <v>0.2</v>
      </c>
      <c r="R326" s="53">
        <f t="shared" si="467"/>
        <v>959.98527000000013</v>
      </c>
      <c r="S326" s="67">
        <f t="shared" si="469"/>
        <v>0</v>
      </c>
      <c r="T326" s="4"/>
      <c r="U326" s="2"/>
      <c r="V326" s="2"/>
      <c r="W326" s="42"/>
      <c r="X326" s="2"/>
      <c r="Y326" s="38"/>
      <c r="Z326" s="38"/>
      <c r="AA326" s="38"/>
      <c r="AB326" s="38"/>
      <c r="AC326" s="38"/>
      <c r="AD326" s="2"/>
      <c r="AE326" s="2"/>
      <c r="AF326" s="2"/>
      <c r="AG326" s="2">
        <f>IF(G326="Labor Hours",SUM(U326:AF326),0)</f>
        <v>0</v>
      </c>
      <c r="AH326" s="51">
        <f t="shared" si="397"/>
        <v>0</v>
      </c>
      <c r="AI326" s="53">
        <f>IF($G326="Labor Hours",U326*$K326*(1+$M326)*$EQ326,U326)</f>
        <v>0</v>
      </c>
      <c r="AJ326" s="53">
        <f>IF($G326="Labor Hours",V326*$K326*(1+$M326)*$EQ326,V326)</f>
        <v>0</v>
      </c>
      <c r="AK326" s="53">
        <f>IF($G326="Labor Hours",W326*$K326*(1+$M326)*$EQ326,W326)</f>
        <v>0</v>
      </c>
      <c r="AL326" s="53">
        <f>IF($G326="Labor Hours",X326*$K326*(1+$M326)*$EQ326,X326)</f>
        <v>0</v>
      </c>
      <c r="AM326" s="53">
        <f>IF($G326="Labor Hours",Y326*$K326*(1+$M326)*$EQ326,Y326)</f>
        <v>0</v>
      </c>
      <c r="AN326" s="53">
        <f>IF($G326="Labor Hours",Z326*$K326*(1+$M326)*$EQ326,Z326)</f>
        <v>0</v>
      </c>
      <c r="AO326" s="53">
        <f>IF($G326="Labor Hours",AA326*$K326*(1+$M326)*$EQ326,AA326)</f>
        <v>0</v>
      </c>
      <c r="AP326" s="53">
        <f>IF($G326="Labor Hours",AB326*$K326*(1+$M326)*$EQ326,AB326)</f>
        <v>0</v>
      </c>
      <c r="AQ326" s="53">
        <f>IF($G326="Labor Hours",AC326*$K326*(1+$M326)*$EQ326,AC326)</f>
        <v>0</v>
      </c>
      <c r="AR326" s="53">
        <f>IF($G326="Labor Hours",AD326*$K326*(1+$M326)*$EQ326,AD326)</f>
        <v>0</v>
      </c>
      <c r="AS326" s="53">
        <f>IF($G326="Labor Hours",AE326*$K326*(1+$M326)*$EQ326,AE326)</f>
        <v>0</v>
      </c>
      <c r="AT326" s="53">
        <f>IF($G326="Labor Hours",AF326*$K326*(1+$M326)*$EQ326,AF326)</f>
        <v>0</v>
      </c>
      <c r="AU326" s="10">
        <f t="shared" si="398"/>
        <v>0</v>
      </c>
      <c r="AV326" s="54">
        <f>IF(G326="CapEx",0,AU326*N326)</f>
        <v>0</v>
      </c>
      <c r="AW326" s="10">
        <f t="shared" si="399"/>
        <v>0</v>
      </c>
      <c r="AX326" s="53" cm="1">
        <f t="array" aca="1" ref="AX326" ca="1">AU326*CELL("contents",$Q326)</f>
        <v>0</v>
      </c>
      <c r="AY326" s="53" cm="1">
        <f t="array" aca="1" ref="AY326" ca="1">AV326*CELL("contents",$Q326)</f>
        <v>0</v>
      </c>
      <c r="AZ326" s="2"/>
      <c r="BA326" s="2"/>
      <c r="BB326" s="2"/>
      <c r="BC326" s="2"/>
      <c r="BD326" s="2"/>
      <c r="BE326" s="14">
        <v>20</v>
      </c>
      <c r="BF326" s="4">
        <v>20</v>
      </c>
      <c r="BG326" s="4"/>
      <c r="BH326" s="2"/>
      <c r="BI326" s="2"/>
      <c r="BJ326" s="2"/>
      <c r="BK326" s="2"/>
      <c r="BL326" s="2">
        <f t="shared" si="400"/>
        <v>40</v>
      </c>
      <c r="BM326" s="51">
        <f t="shared" si="401"/>
        <v>0.26666666666666666</v>
      </c>
      <c r="BN326" s="53">
        <f>IF($G326="Labor Hours",AZ326*$K326*(1+$M326)*$ER326,AZ326)</f>
        <v>0</v>
      </c>
      <c r="BO326" s="53">
        <f>IF($G326="Labor Hours",BA326*$K326*(1+$M326)*$ER326,BA326)</f>
        <v>0</v>
      </c>
      <c r="BP326" s="53">
        <f>IF($G326="Labor Hours",BB326*$K326*(1+$M326)*$ER326,BB326)</f>
        <v>0</v>
      </c>
      <c r="BQ326" s="53">
        <f>IF($G326="Labor Hours",BC326*$K326*(1+$M326)*$ER326,BC326)</f>
        <v>0</v>
      </c>
      <c r="BR326" s="53">
        <f>IF($G326="Labor Hours",BD326*$K326*(1+$M326)*$ER326,BD326)</f>
        <v>0</v>
      </c>
      <c r="BS326" s="53">
        <f>IF($G326="Labor Hours",BE326*$K326*(1+$M326)*$ER326,BE326)</f>
        <v>2399.9631750000003</v>
      </c>
      <c r="BT326" s="53">
        <f>IF($G326="Labor Hours",BF326*$K326*(1+$M326)*$ER326,BF326)</f>
        <v>2399.9631750000003</v>
      </c>
      <c r="BU326" s="53">
        <f>IF($G326="Labor Hours",BG326*$K326*(1+$M326)*$ER326,BG326)</f>
        <v>0</v>
      </c>
      <c r="BV326" s="53">
        <f>IF($G326="Labor Hours",BH326*$K326*(1+$M326)*$ER326,BH326)</f>
        <v>0</v>
      </c>
      <c r="BW326" s="53">
        <f>IF($G326="Labor Hours",BI326*$K326*(1+$M326)*$ER326,BI326)</f>
        <v>0</v>
      </c>
      <c r="BX326" s="53">
        <f>IF($G326="Labor Hours",BJ326*$K326*(1+$M326)*$ER326,BJ326)</f>
        <v>0</v>
      </c>
      <c r="BY326" s="53">
        <f>IF($G326="Labor Hours",BK326*$K326*(1+$M326)*$ER326,BK326)</f>
        <v>0</v>
      </c>
      <c r="BZ326" s="10">
        <f t="shared" si="402"/>
        <v>4799.9263500000006</v>
      </c>
      <c r="CA326" s="54">
        <f t="shared" si="403"/>
        <v>0</v>
      </c>
      <c r="CB326" s="10">
        <f t="shared" si="404"/>
        <v>4799.9263500000006</v>
      </c>
      <c r="CC326" s="53" cm="1">
        <f t="array" aca="1" ref="CC326" ca="1">BZ326*CELL("contents",$Q326)</f>
        <v>959.98527000000013</v>
      </c>
      <c r="CD326" s="53" cm="1">
        <f t="array" aca="1" ref="CD326" ca="1">CA326*CELL("contents",$Q326)</f>
        <v>0</v>
      </c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>
        <f t="shared" si="405"/>
        <v>0</v>
      </c>
      <c r="CR326" s="51">
        <f t="shared" si="406"/>
        <v>0</v>
      </c>
      <c r="CS326" s="53">
        <f>IF($G326="Labor Hours",CE326*$K326*(1+$M326)*$ES326,CE326)</f>
        <v>0</v>
      </c>
      <c r="CT326" s="53">
        <f>IF($G326="Labor Hours",CF326*$K326*(1+$M326)*$ES326,CF326)</f>
        <v>0</v>
      </c>
      <c r="CU326" s="53">
        <f>IF($G326="Labor Hours",CG326*$K326*(1+$M326)*$ES326,CG326)</f>
        <v>0</v>
      </c>
      <c r="CV326" s="53">
        <f>IF($G326="Labor Hours",CH326*$K326*(1+$M326)*$ES326,CH326)</f>
        <v>0</v>
      </c>
      <c r="CW326" s="53">
        <f>IF($G326="Labor Hours",CI326*$K326*(1+$M326)*$ES326,CI326)</f>
        <v>0</v>
      </c>
      <c r="CX326" s="53">
        <f>IF($G326="Labor Hours",CJ326*$K326*(1+$M326)*$ES326,CJ326)</f>
        <v>0</v>
      </c>
      <c r="CY326" s="53">
        <f>IF($G326="Labor Hours",CK326*$K326*(1+$M326)*$ES326,CK326)</f>
        <v>0</v>
      </c>
      <c r="CZ326" s="53">
        <f>IF($G326="Labor Hours",CL326*$K326*(1+$M326)*$ES326,CL326)</f>
        <v>0</v>
      </c>
      <c r="DA326" s="53">
        <f>IF($G326="Labor Hours",CM326*$K326*(1+$M326)*$ES326,CM326)</f>
        <v>0</v>
      </c>
      <c r="DB326" s="53">
        <f>IF($G326="Labor Hours",CN326*$K326*(1+$M326)*$ES326,CN326)</f>
        <v>0</v>
      </c>
      <c r="DC326" s="53">
        <f>IF($G326="Labor Hours",CO326*$K326*(1+$M326)*$ES326,CO326)</f>
        <v>0</v>
      </c>
      <c r="DD326" s="53">
        <f>IF($G326="Labor Hours",CP326*$K326*(1+$M326)*$ES326,CP326)</f>
        <v>0</v>
      </c>
      <c r="DE326" s="10">
        <f t="shared" si="407"/>
        <v>0</v>
      </c>
      <c r="DF326" s="54">
        <f t="shared" si="408"/>
        <v>0</v>
      </c>
      <c r="DG326" s="10">
        <f t="shared" si="409"/>
        <v>0</v>
      </c>
      <c r="DH326" s="53" cm="1">
        <f t="array" aca="1" ref="DH326" ca="1">DE326*CELL("contents",$Q326)</f>
        <v>0</v>
      </c>
      <c r="DI326" s="53" cm="1">
        <f t="array" aca="1" ref="DI326" ca="1">DF326*CELL("contents",$Q326)</f>
        <v>0</v>
      </c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>
        <f t="shared" si="410"/>
        <v>0</v>
      </c>
      <c r="DW326" s="51">
        <f t="shared" si="411"/>
        <v>0</v>
      </c>
      <c r="DX326" s="53">
        <f>IF($G326="Labor Hours",DJ326*$K326*(1+$M326)*$ET326,DJ326)</f>
        <v>0</v>
      </c>
      <c r="DY326" s="53">
        <f>IF($G326="Labor Hours",DK326*$K326*(1+$M326)*$ET326,DK326)</f>
        <v>0</v>
      </c>
      <c r="DZ326" s="53">
        <f>IF($G326="Labor Hours",DL326*$K326*(1+$M326)*$ET326,DL326)</f>
        <v>0</v>
      </c>
      <c r="EA326" s="53">
        <f>IF($G326="Labor Hours",DM326*$K326*(1+$M326)*$ET326,DM326)</f>
        <v>0</v>
      </c>
      <c r="EB326" s="53">
        <f>IF($G326="Labor Hours",DN326*$K326*(1+$M326)*$ET326,DN326)</f>
        <v>0</v>
      </c>
      <c r="EC326" s="53">
        <f>IF($G326="Labor Hours",DO326*$K326*(1+$M326)*$ET326,DO326)</f>
        <v>0</v>
      </c>
      <c r="ED326" s="53">
        <f>IF($G326="Labor Hours",DP326*$K326*(1+$M326)*$ET326,DP326)</f>
        <v>0</v>
      </c>
      <c r="EE326" s="53">
        <f>IF($G326="Labor Hours",DQ326*$K326*(1+$M326)*$ET326,DQ326)</f>
        <v>0</v>
      </c>
      <c r="EF326" s="53">
        <f>IF($G326="Labor Hours",DR326*$K326*(1+$M326)*$ET326,DR326)</f>
        <v>0</v>
      </c>
      <c r="EG326" s="53">
        <f>IF($G326="Labor Hours",DS326*$K326*(1+$M326)*$ET326,DS326)</f>
        <v>0</v>
      </c>
      <c r="EH326" s="53">
        <f>IF($G326="Labor Hours",DT326*$K326*(1+$M326)*$ET326,DT326)</f>
        <v>0</v>
      </c>
      <c r="EI326" s="53">
        <f>IF($G326="Labor Hours",DU326*$K326*(1+$M326)*$ET326,DU326)</f>
        <v>0</v>
      </c>
      <c r="EJ326" s="10">
        <f t="shared" si="412"/>
        <v>0</v>
      </c>
      <c r="EK326" s="54">
        <f t="shared" si="413"/>
        <v>0</v>
      </c>
      <c r="EL326" s="10">
        <f t="shared" si="414"/>
        <v>0</v>
      </c>
      <c r="EM326" s="53" cm="1">
        <f t="array" aca="1" ref="EM326" ca="1">EJ326*CELL("contents",$Q326)</f>
        <v>0</v>
      </c>
      <c r="EN326" s="53" cm="1">
        <f t="array" aca="1" ref="EN326" ca="1">EK326*CELL("contents",$Q326)</f>
        <v>0</v>
      </c>
      <c r="EO326" s="11">
        <f t="shared" si="415"/>
        <v>4799.9263500000006</v>
      </c>
      <c r="EP326" s="2">
        <v>1</v>
      </c>
      <c r="EQ326" s="2">
        <f t="shared" ref="EQ326:ET326" si="473">EP326*1.0215</f>
        <v>1.0215000000000001</v>
      </c>
      <c r="ER326" s="2">
        <f t="shared" si="473"/>
        <v>1.0434622500000001</v>
      </c>
      <c r="ES326" s="2">
        <f t="shared" si="473"/>
        <v>1.0658966883750003</v>
      </c>
      <c r="ET326" s="2">
        <f t="shared" si="473"/>
        <v>1.0888134671750629</v>
      </c>
      <c r="EU326" s="53">
        <f>IF($G326="Labor Hours",$K326*$AG326*EQ326,0)</f>
        <v>0</v>
      </c>
      <c r="EV326" s="53">
        <f t="shared" si="417"/>
        <v>4799.9263500000006</v>
      </c>
      <c r="EW326" s="69">
        <f>IF($G326="Labor Hours",$K326*$CQ326*ES326,0)</f>
        <v>0</v>
      </c>
      <c r="EX326" s="69">
        <f>IF($G326="Labor Hours",$K326*$DV326*ET326,0)</f>
        <v>0</v>
      </c>
      <c r="EY326" s="9">
        <f t="shared" si="419"/>
        <v>0</v>
      </c>
      <c r="EZ326" s="9">
        <f t="shared" si="394"/>
        <v>0</v>
      </c>
      <c r="FA326" s="9">
        <f t="shared" si="395"/>
        <v>0</v>
      </c>
      <c r="FB326" s="9">
        <f t="shared" si="396"/>
        <v>0</v>
      </c>
      <c r="FC326" t="s">
        <v>1541</v>
      </c>
    </row>
    <row r="327" spans="1:159" x14ac:dyDescent="0.25">
      <c r="A327" s="2">
        <v>1.2</v>
      </c>
      <c r="B327" s="3" t="s">
        <v>796</v>
      </c>
      <c r="C327" s="4" t="s">
        <v>157</v>
      </c>
      <c r="D327" s="2" t="s">
        <v>797</v>
      </c>
      <c r="E327" s="21" t="s">
        <v>798</v>
      </c>
      <c r="F327" s="2"/>
      <c r="G327" s="4" t="s">
        <v>151</v>
      </c>
      <c r="H327" s="6" t="s">
        <v>163</v>
      </c>
      <c r="I327" s="4" t="s">
        <v>269</v>
      </c>
      <c r="J327" s="7" t="s">
        <v>154</v>
      </c>
      <c r="K327" s="75">
        <v>77</v>
      </c>
      <c r="L327" s="81">
        <v>77</v>
      </c>
      <c r="M327" s="57">
        <v>0</v>
      </c>
      <c r="N327" s="86">
        <v>0</v>
      </c>
      <c r="O327" s="6" t="s">
        <v>155</v>
      </c>
      <c r="P327" s="2" t="s">
        <v>352</v>
      </c>
      <c r="Q327" s="216">
        <f>VLOOKUP(P327,Contingencies!$A$2:$D$7,4,FALSE)</f>
        <v>0.2</v>
      </c>
      <c r="R327" s="53">
        <f t="shared" si="467"/>
        <v>642.7727460000001</v>
      </c>
      <c r="S327" s="67">
        <f t="shared" si="469"/>
        <v>0</v>
      </c>
      <c r="T327" s="4"/>
      <c r="U327" s="2"/>
      <c r="V327" s="2"/>
      <c r="W327" s="42"/>
      <c r="X327" s="2"/>
      <c r="Y327" s="38"/>
      <c r="Z327" s="38"/>
      <c r="AA327" s="38"/>
      <c r="AB327" s="38"/>
      <c r="AC327" s="38"/>
      <c r="AD327" s="2"/>
      <c r="AE327" s="2"/>
      <c r="AF327" s="2"/>
      <c r="AG327" s="2">
        <f>IF(G327="Labor Hours",SUM(U327:AF327),0)</f>
        <v>0</v>
      </c>
      <c r="AH327" s="51">
        <f t="shared" si="397"/>
        <v>0</v>
      </c>
      <c r="AI327" s="53">
        <f>IF($G327="Labor Hours",U327*$K327*(1+$M327)*$EQ327,U327)</f>
        <v>0</v>
      </c>
      <c r="AJ327" s="53">
        <f>IF($G327="Labor Hours",V327*$K327*(1+$M327)*$EQ327,V327)</f>
        <v>0</v>
      </c>
      <c r="AK327" s="53">
        <f>IF($G327="Labor Hours",W327*$K327*(1+$M327)*$EQ327,W327)</f>
        <v>0</v>
      </c>
      <c r="AL327" s="53">
        <f>IF($G327="Labor Hours",X327*$K327*(1+$M327)*$EQ327,X327)</f>
        <v>0</v>
      </c>
      <c r="AM327" s="53">
        <f>IF($G327="Labor Hours",Y327*$K327*(1+$M327)*$EQ327,Y327)</f>
        <v>0</v>
      </c>
      <c r="AN327" s="53">
        <f>IF($G327="Labor Hours",Z327*$K327*(1+$M327)*$EQ327,Z327)</f>
        <v>0</v>
      </c>
      <c r="AO327" s="53">
        <f>IF($G327="Labor Hours",AA327*$K327*(1+$M327)*$EQ327,AA327)</f>
        <v>0</v>
      </c>
      <c r="AP327" s="53">
        <f>IF($G327="Labor Hours",AB327*$K327*(1+$M327)*$EQ327,AB327)</f>
        <v>0</v>
      </c>
      <c r="AQ327" s="53">
        <f>IF($G327="Labor Hours",AC327*$K327*(1+$M327)*$EQ327,AC327)</f>
        <v>0</v>
      </c>
      <c r="AR327" s="53">
        <f>IF($G327="Labor Hours",AD327*$K327*(1+$M327)*$EQ327,AD327)</f>
        <v>0</v>
      </c>
      <c r="AS327" s="53">
        <f>IF($G327="Labor Hours",AE327*$K327*(1+$M327)*$EQ327,AE327)</f>
        <v>0</v>
      </c>
      <c r="AT327" s="53">
        <f>IF($G327="Labor Hours",AF327*$K327*(1+$M327)*$EQ327,AF327)</f>
        <v>0</v>
      </c>
      <c r="AU327" s="10">
        <f t="shared" si="398"/>
        <v>0</v>
      </c>
      <c r="AV327" s="54">
        <f>IF(G327="CapEx",0,AU327*N327)</f>
        <v>0</v>
      </c>
      <c r="AW327" s="10">
        <f t="shared" si="399"/>
        <v>0</v>
      </c>
      <c r="AX327" s="53" cm="1">
        <f t="array" aca="1" ref="AX327" ca="1">AU327*CELL("contents",$Q327)</f>
        <v>0</v>
      </c>
      <c r="AY327" s="53" cm="1">
        <f t="array" aca="1" ref="AY327" ca="1">AV327*CELL("contents",$Q327)</f>
        <v>0</v>
      </c>
      <c r="AZ327" s="2"/>
      <c r="BA327" s="2"/>
      <c r="BB327" s="2"/>
      <c r="BC327" s="2"/>
      <c r="BD327" s="2"/>
      <c r="BE327" s="14">
        <v>20</v>
      </c>
      <c r="BF327" s="4">
        <v>20</v>
      </c>
      <c r="BG327" s="4"/>
      <c r="BH327" s="2"/>
      <c r="BI327" s="2"/>
      <c r="BJ327" s="2"/>
      <c r="BK327" s="2"/>
      <c r="BL327" s="2">
        <f t="shared" si="400"/>
        <v>40</v>
      </c>
      <c r="BM327" s="51">
        <f t="shared" si="401"/>
        <v>0.26666666666666666</v>
      </c>
      <c r="BN327" s="53">
        <f>IF($G327="Labor Hours",AZ327*$K327*(1+$M327)*$ER327,AZ327)</f>
        <v>0</v>
      </c>
      <c r="BO327" s="53">
        <f>IF($G327="Labor Hours",BA327*$K327*(1+$M327)*$ER327,BA327)</f>
        <v>0</v>
      </c>
      <c r="BP327" s="53">
        <f>IF($G327="Labor Hours",BB327*$K327*(1+$M327)*$ER327,BB327)</f>
        <v>0</v>
      </c>
      <c r="BQ327" s="53">
        <f>IF($G327="Labor Hours",BC327*$K327*(1+$M327)*$ER327,BC327)</f>
        <v>0</v>
      </c>
      <c r="BR327" s="53">
        <f>IF($G327="Labor Hours",BD327*$K327*(1+$M327)*$ER327,BD327)</f>
        <v>0</v>
      </c>
      <c r="BS327" s="53">
        <f>IF($G327="Labor Hours",BE327*$K327*(1+$M327)*$ER327,BE327)</f>
        <v>1606.9318650000002</v>
      </c>
      <c r="BT327" s="53">
        <f>IF($G327="Labor Hours",BF327*$K327*(1+$M327)*$ER327,BF327)</f>
        <v>1606.9318650000002</v>
      </c>
      <c r="BU327" s="53">
        <f>IF($G327="Labor Hours",BG327*$K327*(1+$M327)*$ER327,BG327)</f>
        <v>0</v>
      </c>
      <c r="BV327" s="53">
        <f>IF($G327="Labor Hours",BH327*$K327*(1+$M327)*$ER327,BH327)</f>
        <v>0</v>
      </c>
      <c r="BW327" s="53">
        <f>IF($G327="Labor Hours",BI327*$K327*(1+$M327)*$ER327,BI327)</f>
        <v>0</v>
      </c>
      <c r="BX327" s="53">
        <f>IF($G327="Labor Hours",BJ327*$K327*(1+$M327)*$ER327,BJ327)</f>
        <v>0</v>
      </c>
      <c r="BY327" s="53">
        <f>IF($G327="Labor Hours",BK327*$K327*(1+$M327)*$ER327,BK327)</f>
        <v>0</v>
      </c>
      <c r="BZ327" s="10">
        <f t="shared" si="402"/>
        <v>3213.8637300000005</v>
      </c>
      <c r="CA327" s="54">
        <f t="shared" si="403"/>
        <v>0</v>
      </c>
      <c r="CB327" s="10">
        <f t="shared" si="404"/>
        <v>3213.8637300000005</v>
      </c>
      <c r="CC327" s="53" cm="1">
        <f t="array" aca="1" ref="CC327" ca="1">BZ327*CELL("contents",$Q327)</f>
        <v>642.7727460000001</v>
      </c>
      <c r="CD327" s="53" cm="1">
        <f t="array" aca="1" ref="CD327" ca="1">CA327*CELL("contents",$Q327)</f>
        <v>0</v>
      </c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>
        <f t="shared" si="405"/>
        <v>0</v>
      </c>
      <c r="CR327" s="51">
        <f t="shared" si="406"/>
        <v>0</v>
      </c>
      <c r="CS327" s="53">
        <f>IF($G327="Labor Hours",CE327*$K327*(1+$M327)*$ES327,CE327)</f>
        <v>0</v>
      </c>
      <c r="CT327" s="53">
        <f>IF($G327="Labor Hours",CF327*$K327*(1+$M327)*$ES327,CF327)</f>
        <v>0</v>
      </c>
      <c r="CU327" s="53">
        <f>IF($G327="Labor Hours",CG327*$K327*(1+$M327)*$ES327,CG327)</f>
        <v>0</v>
      </c>
      <c r="CV327" s="53">
        <f>IF($G327="Labor Hours",CH327*$K327*(1+$M327)*$ES327,CH327)</f>
        <v>0</v>
      </c>
      <c r="CW327" s="53">
        <f>IF($G327="Labor Hours",CI327*$K327*(1+$M327)*$ES327,CI327)</f>
        <v>0</v>
      </c>
      <c r="CX327" s="53">
        <f>IF($G327="Labor Hours",CJ327*$K327*(1+$M327)*$ES327,CJ327)</f>
        <v>0</v>
      </c>
      <c r="CY327" s="53">
        <f>IF($G327="Labor Hours",CK327*$K327*(1+$M327)*$ES327,CK327)</f>
        <v>0</v>
      </c>
      <c r="CZ327" s="53">
        <f>IF($G327="Labor Hours",CL327*$K327*(1+$M327)*$ES327,CL327)</f>
        <v>0</v>
      </c>
      <c r="DA327" s="53">
        <f>IF($G327="Labor Hours",CM327*$K327*(1+$M327)*$ES327,CM327)</f>
        <v>0</v>
      </c>
      <c r="DB327" s="53">
        <f>IF($G327="Labor Hours",CN327*$K327*(1+$M327)*$ES327,CN327)</f>
        <v>0</v>
      </c>
      <c r="DC327" s="53">
        <f>IF($G327="Labor Hours",CO327*$K327*(1+$M327)*$ES327,CO327)</f>
        <v>0</v>
      </c>
      <c r="DD327" s="53">
        <f>IF($G327="Labor Hours",CP327*$K327*(1+$M327)*$ES327,CP327)</f>
        <v>0</v>
      </c>
      <c r="DE327" s="10">
        <f t="shared" si="407"/>
        <v>0</v>
      </c>
      <c r="DF327" s="54">
        <f t="shared" si="408"/>
        <v>0</v>
      </c>
      <c r="DG327" s="10">
        <f t="shared" si="409"/>
        <v>0</v>
      </c>
      <c r="DH327" s="53" cm="1">
        <f t="array" aca="1" ref="DH327" ca="1">DE327*CELL("contents",$Q327)</f>
        <v>0</v>
      </c>
      <c r="DI327" s="53" cm="1">
        <f t="array" aca="1" ref="DI327" ca="1">DF327*CELL("contents",$Q327)</f>
        <v>0</v>
      </c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>
        <f t="shared" si="410"/>
        <v>0</v>
      </c>
      <c r="DW327" s="51">
        <f t="shared" si="411"/>
        <v>0</v>
      </c>
      <c r="DX327" s="53">
        <f>IF($G327="Labor Hours",DJ327*$K327*(1+$M327)*$ET327,DJ327)</f>
        <v>0</v>
      </c>
      <c r="DY327" s="53">
        <f>IF($G327="Labor Hours",DK327*$K327*(1+$M327)*$ET327,DK327)</f>
        <v>0</v>
      </c>
      <c r="DZ327" s="53">
        <f>IF($G327="Labor Hours",DL327*$K327*(1+$M327)*$ET327,DL327)</f>
        <v>0</v>
      </c>
      <c r="EA327" s="53">
        <f>IF($G327="Labor Hours",DM327*$K327*(1+$M327)*$ET327,DM327)</f>
        <v>0</v>
      </c>
      <c r="EB327" s="53">
        <f>IF($G327="Labor Hours",DN327*$K327*(1+$M327)*$ET327,DN327)</f>
        <v>0</v>
      </c>
      <c r="EC327" s="53">
        <f>IF($G327="Labor Hours",DO327*$K327*(1+$M327)*$ET327,DO327)</f>
        <v>0</v>
      </c>
      <c r="ED327" s="53">
        <f>IF($G327="Labor Hours",DP327*$K327*(1+$M327)*$ET327,DP327)</f>
        <v>0</v>
      </c>
      <c r="EE327" s="53">
        <f>IF($G327="Labor Hours",DQ327*$K327*(1+$M327)*$ET327,DQ327)</f>
        <v>0</v>
      </c>
      <c r="EF327" s="53">
        <f>IF($G327="Labor Hours",DR327*$K327*(1+$M327)*$ET327,DR327)</f>
        <v>0</v>
      </c>
      <c r="EG327" s="53">
        <f>IF($G327="Labor Hours",DS327*$K327*(1+$M327)*$ET327,DS327)</f>
        <v>0</v>
      </c>
      <c r="EH327" s="53">
        <f>IF($G327="Labor Hours",DT327*$K327*(1+$M327)*$ET327,DT327)</f>
        <v>0</v>
      </c>
      <c r="EI327" s="53">
        <f>IF($G327="Labor Hours",DU327*$K327*(1+$M327)*$ET327,DU327)</f>
        <v>0</v>
      </c>
      <c r="EJ327" s="10">
        <f t="shared" si="412"/>
        <v>0</v>
      </c>
      <c r="EK327" s="54">
        <f t="shared" si="413"/>
        <v>0</v>
      </c>
      <c r="EL327" s="10">
        <f t="shared" si="414"/>
        <v>0</v>
      </c>
      <c r="EM327" s="53" cm="1">
        <f t="array" aca="1" ref="EM327" ca="1">EJ327*CELL("contents",$Q327)</f>
        <v>0</v>
      </c>
      <c r="EN327" s="53" cm="1">
        <f t="array" aca="1" ref="EN327" ca="1">EK327*CELL("contents",$Q327)</f>
        <v>0</v>
      </c>
      <c r="EO327" s="11">
        <f t="shared" si="415"/>
        <v>3213.8637300000005</v>
      </c>
      <c r="EP327" s="2">
        <v>1</v>
      </c>
      <c r="EQ327" s="2">
        <f t="shared" ref="EQ327:ET327" si="474">EP327*1.0215</f>
        <v>1.0215000000000001</v>
      </c>
      <c r="ER327" s="2">
        <f t="shared" si="474"/>
        <v>1.0434622500000001</v>
      </c>
      <c r="ES327" s="2">
        <f t="shared" si="474"/>
        <v>1.0658966883750003</v>
      </c>
      <c r="ET327" s="2">
        <f t="shared" si="474"/>
        <v>1.0888134671750629</v>
      </c>
      <c r="EU327" s="53">
        <f>IF($G327="Labor Hours",$K327*$AG327*EQ327,0)</f>
        <v>0</v>
      </c>
      <c r="EV327" s="53">
        <f t="shared" si="417"/>
        <v>3213.8637300000005</v>
      </c>
      <c r="EW327" s="69">
        <f>IF($G327="Labor Hours",$K327*$CQ327*ES327,0)</f>
        <v>0</v>
      </c>
      <c r="EX327" s="69">
        <f>IF($G327="Labor Hours",$K327*$DV327*ET327,0)</f>
        <v>0</v>
      </c>
      <c r="EY327" s="9">
        <f t="shared" si="419"/>
        <v>0</v>
      </c>
      <c r="EZ327" s="9">
        <f t="shared" si="394"/>
        <v>0</v>
      </c>
      <c r="FA327" s="9">
        <f t="shared" si="395"/>
        <v>0</v>
      </c>
      <c r="FB327" s="9">
        <f t="shared" si="396"/>
        <v>0</v>
      </c>
      <c r="FC327" t="s">
        <v>1541</v>
      </c>
    </row>
    <row r="328" spans="1:159" x14ac:dyDescent="0.25">
      <c r="A328" s="2">
        <v>1.2</v>
      </c>
      <c r="B328" s="3" t="s">
        <v>796</v>
      </c>
      <c r="C328" s="4" t="s">
        <v>157</v>
      </c>
      <c r="D328" s="2" t="s">
        <v>797</v>
      </c>
      <c r="E328" s="21" t="s">
        <v>798</v>
      </c>
      <c r="F328" s="2"/>
      <c r="G328" s="4" t="s">
        <v>347</v>
      </c>
      <c r="H328" s="6" t="s">
        <v>347</v>
      </c>
      <c r="I328" s="4"/>
      <c r="J328" s="4" t="s">
        <v>268</v>
      </c>
      <c r="K328" s="75"/>
      <c r="L328" s="80">
        <v>1</v>
      </c>
      <c r="M328" s="57">
        <v>0</v>
      </c>
      <c r="N328" s="86">
        <v>0.53</v>
      </c>
      <c r="O328" s="6" t="s">
        <v>155</v>
      </c>
      <c r="P328" s="2" t="s">
        <v>352</v>
      </c>
      <c r="Q328" s="216">
        <f>VLOOKUP(P328,Contingencies!$A$2:$D$7,4,FALSE)</f>
        <v>0.2</v>
      </c>
      <c r="R328" s="53">
        <f t="shared" si="467"/>
        <v>770</v>
      </c>
      <c r="S328" s="67">
        <f t="shared" si="469"/>
        <v>0</v>
      </c>
      <c r="T328" s="4"/>
      <c r="U328" s="2"/>
      <c r="V328" s="2"/>
      <c r="W328" s="42"/>
      <c r="X328" s="2"/>
      <c r="Y328" s="38"/>
      <c r="Z328" s="38"/>
      <c r="AA328" s="38"/>
      <c r="AB328" s="38"/>
      <c r="AC328" s="38"/>
      <c r="AD328" s="2"/>
      <c r="AE328" s="2"/>
      <c r="AF328" s="2"/>
      <c r="AG328" s="2">
        <f>IF(G328="Labor Hours",SUM(U328:AF328),0)</f>
        <v>0</v>
      </c>
      <c r="AH328" s="51">
        <f t="shared" si="397"/>
        <v>0</v>
      </c>
      <c r="AI328" s="53">
        <f>IF($G328="Labor Hours",U328*$K328*(1+$M328)*$EQ328,U328)</f>
        <v>0</v>
      </c>
      <c r="AJ328" s="53">
        <f>IF($G328="Labor Hours",V328*$K328*(1+$M328)*$EQ328,V328)</f>
        <v>0</v>
      </c>
      <c r="AK328" s="53">
        <f>IF($G328="Labor Hours",W328*$K328*(1+$M328)*$EQ328,W328)</f>
        <v>0</v>
      </c>
      <c r="AL328" s="53">
        <f>IF($G328="Labor Hours",X328*$K328*(1+$M328)*$EQ328,X328)</f>
        <v>0</v>
      </c>
      <c r="AM328" s="53">
        <f>IF($G328="Labor Hours",Y328*$K328*(1+$M328)*$EQ328,Y328)</f>
        <v>0</v>
      </c>
      <c r="AN328" s="53">
        <f>IF($G328="Labor Hours",Z328*$K328*(1+$M328)*$EQ328,Z328)</f>
        <v>0</v>
      </c>
      <c r="AO328" s="53">
        <f>IF($G328="Labor Hours",AA328*$K328*(1+$M328)*$EQ328,AA328)</f>
        <v>0</v>
      </c>
      <c r="AP328" s="53">
        <f>IF($G328="Labor Hours",AB328*$K328*(1+$M328)*$EQ328,AB328)</f>
        <v>0</v>
      </c>
      <c r="AQ328" s="53">
        <f>IF($G328="Labor Hours",AC328*$K328*(1+$M328)*$EQ328,AC328)</f>
        <v>0</v>
      </c>
      <c r="AR328" s="53">
        <f>IF($G328="Labor Hours",AD328*$K328*(1+$M328)*$EQ328,AD328)</f>
        <v>0</v>
      </c>
      <c r="AS328" s="53">
        <f>IF($G328="Labor Hours",AE328*$K328*(1+$M328)*$EQ328,AE328)</f>
        <v>0</v>
      </c>
      <c r="AT328" s="53">
        <f>IF($G328="Labor Hours",AF328*$K328*(1+$M328)*$EQ328,AF328)</f>
        <v>0</v>
      </c>
      <c r="AU328" s="10">
        <f t="shared" si="398"/>
        <v>0</v>
      </c>
      <c r="AV328" s="54">
        <f>IF(G328="CapEx",0,AU328*N328)</f>
        <v>0</v>
      </c>
      <c r="AW328" s="10">
        <f t="shared" si="399"/>
        <v>0</v>
      </c>
      <c r="AX328" s="53" cm="1">
        <f t="array" aca="1" ref="AX328" ca="1">AU328*CELL("contents",$Q328)</f>
        <v>0</v>
      </c>
      <c r="AY328" s="53" cm="1">
        <f t="array" aca="1" ref="AY328" ca="1">AV328*CELL("contents",$Q328)</f>
        <v>0</v>
      </c>
      <c r="AZ328" s="2"/>
      <c r="BA328" s="2"/>
      <c r="BB328" s="2"/>
      <c r="BC328" s="2"/>
      <c r="BD328" s="2"/>
      <c r="BE328" s="14">
        <v>3850</v>
      </c>
      <c r="BF328" s="4"/>
      <c r="BG328" s="4"/>
      <c r="BH328" s="2"/>
      <c r="BI328" s="2"/>
      <c r="BJ328" s="2"/>
      <c r="BK328" s="2"/>
      <c r="BL328" s="2">
        <f t="shared" si="400"/>
        <v>0</v>
      </c>
      <c r="BM328" s="51">
        <f t="shared" si="401"/>
        <v>0</v>
      </c>
      <c r="BN328" s="53">
        <f>IF($G328="Labor Hours",AZ328*$K328*(1+$M328)*$ER328,AZ328)</f>
        <v>0</v>
      </c>
      <c r="BO328" s="53">
        <f>IF($G328="Labor Hours",BA328*$K328*(1+$M328)*$ER328,BA328)</f>
        <v>0</v>
      </c>
      <c r="BP328" s="53">
        <f>IF($G328="Labor Hours",BB328*$K328*(1+$M328)*$ER328,BB328)</f>
        <v>0</v>
      </c>
      <c r="BQ328" s="53">
        <f>IF($G328="Labor Hours",BC328*$K328*(1+$M328)*$ER328,BC328)</f>
        <v>0</v>
      </c>
      <c r="BR328" s="53">
        <f>IF($G328="Labor Hours",BD328*$K328*(1+$M328)*$ER328,BD328)</f>
        <v>0</v>
      </c>
      <c r="BS328" s="53">
        <f>IF($G328="Labor Hours",BE328*$K328*(1+$M328)*$ER328,BE328)</f>
        <v>3850</v>
      </c>
      <c r="BT328" s="53">
        <f>IF($G328="Labor Hours",BF328*$K328*(1+$M328)*$ER328,BF328)</f>
        <v>0</v>
      </c>
      <c r="BU328" s="53">
        <f>IF($G328="Labor Hours",BG328*$K328*(1+$M328)*$ER328,BG328)</f>
        <v>0</v>
      </c>
      <c r="BV328" s="53">
        <f>IF($G328="Labor Hours",BH328*$K328*(1+$M328)*$ER328,BH328)</f>
        <v>0</v>
      </c>
      <c r="BW328" s="53">
        <f>IF($G328="Labor Hours",BI328*$K328*(1+$M328)*$ER328,BI328)</f>
        <v>0</v>
      </c>
      <c r="BX328" s="53">
        <f>IF($G328="Labor Hours",BJ328*$K328*(1+$M328)*$ER328,BJ328)</f>
        <v>0</v>
      </c>
      <c r="BY328" s="53">
        <f>IF($G328="Labor Hours",BK328*$K328*(1+$M328)*$ER328,BK328)</f>
        <v>0</v>
      </c>
      <c r="BZ328" s="10">
        <f t="shared" si="402"/>
        <v>3850</v>
      </c>
      <c r="CA328" s="54">
        <f t="shared" si="403"/>
        <v>0</v>
      </c>
      <c r="CB328" s="10">
        <f t="shared" si="404"/>
        <v>3850</v>
      </c>
      <c r="CC328" s="53" cm="1">
        <f t="array" aca="1" ref="CC328" ca="1">BZ328*CELL("contents",$Q328)</f>
        <v>770</v>
      </c>
      <c r="CD328" s="53" cm="1">
        <f t="array" aca="1" ref="CD328" ca="1">CA328*CELL("contents",$Q328)</f>
        <v>0</v>
      </c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>
        <f t="shared" si="405"/>
        <v>0</v>
      </c>
      <c r="CR328" s="51">
        <f t="shared" si="406"/>
        <v>0</v>
      </c>
      <c r="CS328" s="53">
        <f>IF($G328="Labor Hours",CE328*$K328*(1+$M328)*$ES328,CE328)</f>
        <v>0</v>
      </c>
      <c r="CT328" s="53">
        <f>IF($G328="Labor Hours",CF328*$K328*(1+$M328)*$ES328,CF328)</f>
        <v>0</v>
      </c>
      <c r="CU328" s="53">
        <f>IF($G328="Labor Hours",CG328*$K328*(1+$M328)*$ES328,CG328)</f>
        <v>0</v>
      </c>
      <c r="CV328" s="53">
        <f>IF($G328="Labor Hours",CH328*$K328*(1+$M328)*$ES328,CH328)</f>
        <v>0</v>
      </c>
      <c r="CW328" s="53">
        <f>IF($G328="Labor Hours",CI328*$K328*(1+$M328)*$ES328,CI328)</f>
        <v>0</v>
      </c>
      <c r="CX328" s="53">
        <f>IF($G328="Labor Hours",CJ328*$K328*(1+$M328)*$ES328,CJ328)</f>
        <v>0</v>
      </c>
      <c r="CY328" s="53">
        <f>IF($G328="Labor Hours",CK328*$K328*(1+$M328)*$ES328,CK328)</f>
        <v>0</v>
      </c>
      <c r="CZ328" s="53">
        <f>IF($G328="Labor Hours",CL328*$K328*(1+$M328)*$ES328,CL328)</f>
        <v>0</v>
      </c>
      <c r="DA328" s="53">
        <f>IF($G328="Labor Hours",CM328*$K328*(1+$M328)*$ES328,CM328)</f>
        <v>0</v>
      </c>
      <c r="DB328" s="53">
        <f>IF($G328="Labor Hours",CN328*$K328*(1+$M328)*$ES328,CN328)</f>
        <v>0</v>
      </c>
      <c r="DC328" s="53">
        <f>IF($G328="Labor Hours",CO328*$K328*(1+$M328)*$ES328,CO328)</f>
        <v>0</v>
      </c>
      <c r="DD328" s="53">
        <f>IF($G328="Labor Hours",CP328*$K328*(1+$M328)*$ES328,CP328)</f>
        <v>0</v>
      </c>
      <c r="DE328" s="10">
        <f t="shared" si="407"/>
        <v>0</v>
      </c>
      <c r="DF328" s="54">
        <f t="shared" si="408"/>
        <v>0</v>
      </c>
      <c r="DG328" s="10">
        <f t="shared" si="409"/>
        <v>0</v>
      </c>
      <c r="DH328" s="53" cm="1">
        <f t="array" aca="1" ref="DH328" ca="1">DE328*CELL("contents",$Q328)</f>
        <v>0</v>
      </c>
      <c r="DI328" s="53" cm="1">
        <f t="array" aca="1" ref="DI328" ca="1">DF328*CELL("contents",$Q328)</f>
        <v>0</v>
      </c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>
        <f t="shared" si="410"/>
        <v>0</v>
      </c>
      <c r="DW328" s="51">
        <f t="shared" si="411"/>
        <v>0</v>
      </c>
      <c r="DX328" s="53">
        <f>IF($G328="Labor Hours",DJ328*$K328*(1+$M328)*$ET328,DJ328)</f>
        <v>0</v>
      </c>
      <c r="DY328" s="53">
        <f>IF($G328="Labor Hours",DK328*$K328*(1+$M328)*$ET328,DK328)</f>
        <v>0</v>
      </c>
      <c r="DZ328" s="53">
        <f>IF($G328="Labor Hours",DL328*$K328*(1+$M328)*$ET328,DL328)</f>
        <v>0</v>
      </c>
      <c r="EA328" s="53">
        <f>IF($G328="Labor Hours",DM328*$K328*(1+$M328)*$ET328,DM328)</f>
        <v>0</v>
      </c>
      <c r="EB328" s="53">
        <f>IF($G328="Labor Hours",DN328*$K328*(1+$M328)*$ET328,DN328)</f>
        <v>0</v>
      </c>
      <c r="EC328" s="53">
        <f>IF($G328="Labor Hours",DO328*$K328*(1+$M328)*$ET328,DO328)</f>
        <v>0</v>
      </c>
      <c r="ED328" s="53">
        <f>IF($G328="Labor Hours",DP328*$K328*(1+$M328)*$ET328,DP328)</f>
        <v>0</v>
      </c>
      <c r="EE328" s="53">
        <f>IF($G328="Labor Hours",DQ328*$K328*(1+$M328)*$ET328,DQ328)</f>
        <v>0</v>
      </c>
      <c r="EF328" s="53">
        <f>IF($G328="Labor Hours",DR328*$K328*(1+$M328)*$ET328,DR328)</f>
        <v>0</v>
      </c>
      <c r="EG328" s="53">
        <f>IF($G328="Labor Hours",DS328*$K328*(1+$M328)*$ET328,DS328)</f>
        <v>0</v>
      </c>
      <c r="EH328" s="53">
        <f>IF($G328="Labor Hours",DT328*$K328*(1+$M328)*$ET328,DT328)</f>
        <v>0</v>
      </c>
      <c r="EI328" s="53">
        <f>IF($G328="Labor Hours",DU328*$K328*(1+$M328)*$ET328,DU328)</f>
        <v>0</v>
      </c>
      <c r="EJ328" s="10">
        <f t="shared" si="412"/>
        <v>0</v>
      </c>
      <c r="EK328" s="54">
        <f t="shared" si="413"/>
        <v>0</v>
      </c>
      <c r="EL328" s="10">
        <f t="shared" si="414"/>
        <v>0</v>
      </c>
      <c r="EM328" s="53" cm="1">
        <f t="array" aca="1" ref="EM328" ca="1">EJ328*CELL("contents",$Q328)</f>
        <v>0</v>
      </c>
      <c r="EN328" s="53" cm="1">
        <f t="array" aca="1" ref="EN328" ca="1">EK328*CELL("contents",$Q328)</f>
        <v>0</v>
      </c>
      <c r="EO328" s="11">
        <f t="shared" si="415"/>
        <v>3850</v>
      </c>
      <c r="EP328" s="2">
        <v>1</v>
      </c>
      <c r="EQ328" s="2">
        <f t="shared" ref="EQ328:ET328" si="475">EP328*1.0215</f>
        <v>1.0215000000000001</v>
      </c>
      <c r="ER328" s="2">
        <f t="shared" si="475"/>
        <v>1.0434622500000001</v>
      </c>
      <c r="ES328" s="2">
        <f t="shared" si="475"/>
        <v>1.0658966883750003</v>
      </c>
      <c r="ET328" s="2">
        <f t="shared" si="475"/>
        <v>1.0888134671750629</v>
      </c>
      <c r="EU328" s="53">
        <f>IF($G328="Labor Hours",$K328*$AG328*EQ328,0)</f>
        <v>0</v>
      </c>
      <c r="EV328" s="53">
        <f t="shared" si="417"/>
        <v>0</v>
      </c>
      <c r="EW328" s="69">
        <f>IF($G328="Labor Hours",$K328*$CQ328*ES328,0)</f>
        <v>0</v>
      </c>
      <c r="EX328" s="69">
        <f>IF($G328="Labor Hours",$K328*$DV328*ET328,0)</f>
        <v>0</v>
      </c>
      <c r="EY328" s="9">
        <f t="shared" si="419"/>
        <v>0</v>
      </c>
      <c r="EZ328" s="9">
        <f t="shared" si="394"/>
        <v>0</v>
      </c>
      <c r="FA328" s="9">
        <f t="shared" si="395"/>
        <v>0</v>
      </c>
      <c r="FB328" s="9">
        <f t="shared" si="396"/>
        <v>0</v>
      </c>
      <c r="FC328" t="s">
        <v>1541</v>
      </c>
    </row>
    <row r="329" spans="1:159" ht="25.5" x14ac:dyDescent="0.25">
      <c r="A329" s="2">
        <v>1.2</v>
      </c>
      <c r="B329" s="3" t="s">
        <v>799</v>
      </c>
      <c r="C329" s="4" t="s">
        <v>157</v>
      </c>
      <c r="D329" s="2" t="s">
        <v>800</v>
      </c>
      <c r="E329" s="21" t="s">
        <v>801</v>
      </c>
      <c r="F329" s="2"/>
      <c r="G329" s="4" t="s">
        <v>151</v>
      </c>
      <c r="H329" s="6" t="s">
        <v>163</v>
      </c>
      <c r="I329" s="4" t="s">
        <v>167</v>
      </c>
      <c r="J329" s="7" t="s">
        <v>154</v>
      </c>
      <c r="K329" s="75">
        <v>115</v>
      </c>
      <c r="L329" s="81">
        <v>115</v>
      </c>
      <c r="M329" s="56">
        <v>0</v>
      </c>
      <c r="N329" s="86">
        <v>0</v>
      </c>
      <c r="O329" s="6" t="s">
        <v>155</v>
      </c>
      <c r="P329" s="2" t="s">
        <v>352</v>
      </c>
      <c r="Q329" s="216">
        <f>VLOOKUP(P329,Contingencies!$A$2:$D$7,4,FALSE)</f>
        <v>0.2</v>
      </c>
      <c r="R329" s="53">
        <f t="shared" si="467"/>
        <v>959.98527000000013</v>
      </c>
      <c r="S329" s="67">
        <f t="shared" si="469"/>
        <v>0</v>
      </c>
      <c r="T329" s="4"/>
      <c r="U329" s="2"/>
      <c r="V329" s="2"/>
      <c r="W329" s="42"/>
      <c r="X329" s="2"/>
      <c r="Y329" s="38"/>
      <c r="Z329" s="38"/>
      <c r="AA329" s="38"/>
      <c r="AB329" s="38"/>
      <c r="AC329" s="38"/>
      <c r="AD329" s="2"/>
      <c r="AE329" s="2"/>
      <c r="AF329" s="2"/>
      <c r="AG329" s="2">
        <f>IF(G329="Labor Hours",SUM(U329:AF329),0)</f>
        <v>0</v>
      </c>
      <c r="AH329" s="51">
        <f t="shared" si="397"/>
        <v>0</v>
      </c>
      <c r="AI329" s="53">
        <f>IF($G329="Labor Hours",U329*$K329*(1+$M329)*$EQ329,U329)</f>
        <v>0</v>
      </c>
      <c r="AJ329" s="53">
        <f>IF($G329="Labor Hours",V329*$K329*(1+$M329)*$EQ329,V329)</f>
        <v>0</v>
      </c>
      <c r="AK329" s="53">
        <f>IF($G329="Labor Hours",W329*$K329*(1+$M329)*$EQ329,W329)</f>
        <v>0</v>
      </c>
      <c r="AL329" s="53">
        <f>IF($G329="Labor Hours",X329*$K329*(1+$M329)*$EQ329,X329)</f>
        <v>0</v>
      </c>
      <c r="AM329" s="53">
        <f>IF($G329="Labor Hours",Y329*$K329*(1+$M329)*$EQ329,Y329)</f>
        <v>0</v>
      </c>
      <c r="AN329" s="53">
        <f>IF($G329="Labor Hours",Z329*$K329*(1+$M329)*$EQ329,Z329)</f>
        <v>0</v>
      </c>
      <c r="AO329" s="53">
        <f>IF($G329="Labor Hours",AA329*$K329*(1+$M329)*$EQ329,AA329)</f>
        <v>0</v>
      </c>
      <c r="AP329" s="53">
        <f>IF($G329="Labor Hours",AB329*$K329*(1+$M329)*$EQ329,AB329)</f>
        <v>0</v>
      </c>
      <c r="AQ329" s="53">
        <f>IF($G329="Labor Hours",AC329*$K329*(1+$M329)*$EQ329,AC329)</f>
        <v>0</v>
      </c>
      <c r="AR329" s="53">
        <f>IF($G329="Labor Hours",AD329*$K329*(1+$M329)*$EQ329,AD329)</f>
        <v>0</v>
      </c>
      <c r="AS329" s="53">
        <f>IF($G329="Labor Hours",AE329*$K329*(1+$M329)*$EQ329,AE329)</f>
        <v>0</v>
      </c>
      <c r="AT329" s="53">
        <f>IF($G329="Labor Hours",AF329*$K329*(1+$M329)*$EQ329,AF329)</f>
        <v>0</v>
      </c>
      <c r="AU329" s="10">
        <f t="shared" si="398"/>
        <v>0</v>
      </c>
      <c r="AV329" s="54">
        <f>IF(G329="CapEx",0,AU329*N329)</f>
        <v>0</v>
      </c>
      <c r="AW329" s="10">
        <f t="shared" si="399"/>
        <v>0</v>
      </c>
      <c r="AX329" s="53" cm="1">
        <f t="array" aca="1" ref="AX329" ca="1">AU329*CELL("contents",$Q329)</f>
        <v>0</v>
      </c>
      <c r="AY329" s="53" cm="1">
        <f t="array" aca="1" ref="AY329" ca="1">AV329*CELL("contents",$Q329)</f>
        <v>0</v>
      </c>
      <c r="AZ329" s="2"/>
      <c r="BA329" s="2"/>
      <c r="BB329" s="2"/>
      <c r="BC329" s="2"/>
      <c r="BD329" s="2"/>
      <c r="BE329" s="38"/>
      <c r="BF329" s="4">
        <v>20</v>
      </c>
      <c r="BG329" s="4">
        <v>20</v>
      </c>
      <c r="BH329" s="2"/>
      <c r="BI329" s="2"/>
      <c r="BJ329" s="2"/>
      <c r="BK329" s="2"/>
      <c r="BL329" s="2">
        <f t="shared" si="400"/>
        <v>40</v>
      </c>
      <c r="BM329" s="51">
        <f t="shared" si="401"/>
        <v>0.26666666666666666</v>
      </c>
      <c r="BN329" s="53">
        <f>IF($G329="Labor Hours",AZ329*$K329*(1+$M329)*$ER329,AZ329)</f>
        <v>0</v>
      </c>
      <c r="BO329" s="53">
        <f>IF($G329="Labor Hours",BA329*$K329*(1+$M329)*$ER329,BA329)</f>
        <v>0</v>
      </c>
      <c r="BP329" s="53">
        <f>IF($G329="Labor Hours",BB329*$K329*(1+$M329)*$ER329,BB329)</f>
        <v>0</v>
      </c>
      <c r="BQ329" s="53">
        <f>IF($G329="Labor Hours",BC329*$K329*(1+$M329)*$ER329,BC329)</f>
        <v>0</v>
      </c>
      <c r="BR329" s="53">
        <f>IF($G329="Labor Hours",BD329*$K329*(1+$M329)*$ER329,BD329)</f>
        <v>0</v>
      </c>
      <c r="BS329" s="53">
        <f>IF($G329="Labor Hours",BE329*$K329*(1+$M329)*$ER329,BE329)</f>
        <v>0</v>
      </c>
      <c r="BT329" s="53">
        <f>IF($G329="Labor Hours",BF329*$K329*(1+$M329)*$ER329,BF329)</f>
        <v>2399.9631750000003</v>
      </c>
      <c r="BU329" s="53">
        <f>IF($G329="Labor Hours",BG329*$K329*(1+$M329)*$ER329,BG329)</f>
        <v>2399.9631750000003</v>
      </c>
      <c r="BV329" s="53">
        <f>IF($G329="Labor Hours",BH329*$K329*(1+$M329)*$ER329,BH329)</f>
        <v>0</v>
      </c>
      <c r="BW329" s="53">
        <f>IF($G329="Labor Hours",BI329*$K329*(1+$M329)*$ER329,BI329)</f>
        <v>0</v>
      </c>
      <c r="BX329" s="53">
        <f>IF($G329="Labor Hours",BJ329*$K329*(1+$M329)*$ER329,BJ329)</f>
        <v>0</v>
      </c>
      <c r="BY329" s="53">
        <f>IF($G329="Labor Hours",BK329*$K329*(1+$M329)*$ER329,BK329)</f>
        <v>0</v>
      </c>
      <c r="BZ329" s="10">
        <f t="shared" si="402"/>
        <v>4799.9263500000006</v>
      </c>
      <c r="CA329" s="54">
        <f t="shared" si="403"/>
        <v>0</v>
      </c>
      <c r="CB329" s="10">
        <f t="shared" si="404"/>
        <v>4799.9263500000006</v>
      </c>
      <c r="CC329" s="53" cm="1">
        <f t="array" aca="1" ref="CC329" ca="1">BZ329*CELL("contents",$Q329)</f>
        <v>959.98527000000013</v>
      </c>
      <c r="CD329" s="53" cm="1">
        <f t="array" aca="1" ref="CD329" ca="1">CA329*CELL("contents",$Q329)</f>
        <v>0</v>
      </c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>
        <f t="shared" si="405"/>
        <v>0</v>
      </c>
      <c r="CR329" s="51">
        <f t="shared" si="406"/>
        <v>0</v>
      </c>
      <c r="CS329" s="53">
        <f>IF($G329="Labor Hours",CE329*$K329*(1+$M329)*$ES329,CE329)</f>
        <v>0</v>
      </c>
      <c r="CT329" s="53">
        <f>IF($G329="Labor Hours",CF329*$K329*(1+$M329)*$ES329,CF329)</f>
        <v>0</v>
      </c>
      <c r="CU329" s="53">
        <f>IF($G329="Labor Hours",CG329*$K329*(1+$M329)*$ES329,CG329)</f>
        <v>0</v>
      </c>
      <c r="CV329" s="53">
        <f>IF($G329="Labor Hours",CH329*$K329*(1+$M329)*$ES329,CH329)</f>
        <v>0</v>
      </c>
      <c r="CW329" s="53">
        <f>IF($G329="Labor Hours",CI329*$K329*(1+$M329)*$ES329,CI329)</f>
        <v>0</v>
      </c>
      <c r="CX329" s="53">
        <f>IF($G329="Labor Hours",CJ329*$K329*(1+$M329)*$ES329,CJ329)</f>
        <v>0</v>
      </c>
      <c r="CY329" s="53">
        <f>IF($G329="Labor Hours",CK329*$K329*(1+$M329)*$ES329,CK329)</f>
        <v>0</v>
      </c>
      <c r="CZ329" s="53">
        <f>IF($G329="Labor Hours",CL329*$K329*(1+$M329)*$ES329,CL329)</f>
        <v>0</v>
      </c>
      <c r="DA329" s="53">
        <f>IF($G329="Labor Hours",CM329*$K329*(1+$M329)*$ES329,CM329)</f>
        <v>0</v>
      </c>
      <c r="DB329" s="53">
        <f>IF($G329="Labor Hours",CN329*$K329*(1+$M329)*$ES329,CN329)</f>
        <v>0</v>
      </c>
      <c r="DC329" s="53">
        <f>IF($G329="Labor Hours",CO329*$K329*(1+$M329)*$ES329,CO329)</f>
        <v>0</v>
      </c>
      <c r="DD329" s="53">
        <f>IF($G329="Labor Hours",CP329*$K329*(1+$M329)*$ES329,CP329)</f>
        <v>0</v>
      </c>
      <c r="DE329" s="10">
        <f t="shared" si="407"/>
        <v>0</v>
      </c>
      <c r="DF329" s="54">
        <f t="shared" si="408"/>
        <v>0</v>
      </c>
      <c r="DG329" s="10">
        <f t="shared" si="409"/>
        <v>0</v>
      </c>
      <c r="DH329" s="53" cm="1">
        <f t="array" aca="1" ref="DH329" ca="1">DE329*CELL("contents",$Q329)</f>
        <v>0</v>
      </c>
      <c r="DI329" s="53" cm="1">
        <f t="array" aca="1" ref="DI329" ca="1">DF329*CELL("contents",$Q329)</f>
        <v>0</v>
      </c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>
        <f t="shared" si="410"/>
        <v>0</v>
      </c>
      <c r="DW329" s="51">
        <f t="shared" si="411"/>
        <v>0</v>
      </c>
      <c r="DX329" s="53">
        <f>IF($G329="Labor Hours",DJ329*$K329*(1+$M329)*$ET329,DJ329)</f>
        <v>0</v>
      </c>
      <c r="DY329" s="53">
        <f>IF($G329="Labor Hours",DK329*$K329*(1+$M329)*$ET329,DK329)</f>
        <v>0</v>
      </c>
      <c r="DZ329" s="53">
        <f>IF($G329="Labor Hours",DL329*$K329*(1+$M329)*$ET329,DL329)</f>
        <v>0</v>
      </c>
      <c r="EA329" s="53">
        <f>IF($G329="Labor Hours",DM329*$K329*(1+$M329)*$ET329,DM329)</f>
        <v>0</v>
      </c>
      <c r="EB329" s="53">
        <f>IF($G329="Labor Hours",DN329*$K329*(1+$M329)*$ET329,DN329)</f>
        <v>0</v>
      </c>
      <c r="EC329" s="53">
        <f>IF($G329="Labor Hours",DO329*$K329*(1+$M329)*$ET329,DO329)</f>
        <v>0</v>
      </c>
      <c r="ED329" s="53">
        <f>IF($G329="Labor Hours",DP329*$K329*(1+$M329)*$ET329,DP329)</f>
        <v>0</v>
      </c>
      <c r="EE329" s="53">
        <f>IF($G329="Labor Hours",DQ329*$K329*(1+$M329)*$ET329,DQ329)</f>
        <v>0</v>
      </c>
      <c r="EF329" s="53">
        <f>IF($G329="Labor Hours",DR329*$K329*(1+$M329)*$ET329,DR329)</f>
        <v>0</v>
      </c>
      <c r="EG329" s="53">
        <f>IF($G329="Labor Hours",DS329*$K329*(1+$M329)*$ET329,DS329)</f>
        <v>0</v>
      </c>
      <c r="EH329" s="53">
        <f>IF($G329="Labor Hours",DT329*$K329*(1+$M329)*$ET329,DT329)</f>
        <v>0</v>
      </c>
      <c r="EI329" s="53">
        <f>IF($G329="Labor Hours",DU329*$K329*(1+$M329)*$ET329,DU329)</f>
        <v>0</v>
      </c>
      <c r="EJ329" s="10">
        <f t="shared" si="412"/>
        <v>0</v>
      </c>
      <c r="EK329" s="54">
        <f t="shared" si="413"/>
        <v>0</v>
      </c>
      <c r="EL329" s="10">
        <f t="shared" si="414"/>
        <v>0</v>
      </c>
      <c r="EM329" s="53" cm="1">
        <f t="array" aca="1" ref="EM329" ca="1">EJ329*CELL("contents",$Q329)</f>
        <v>0</v>
      </c>
      <c r="EN329" s="53" cm="1">
        <f t="array" aca="1" ref="EN329" ca="1">EK329*CELL("contents",$Q329)</f>
        <v>0</v>
      </c>
      <c r="EO329" s="11">
        <f t="shared" si="415"/>
        <v>4799.9263500000006</v>
      </c>
      <c r="EP329" s="2">
        <v>1</v>
      </c>
      <c r="EQ329" s="2">
        <f t="shared" ref="EQ329:ET329" si="476">EP329*1.0215</f>
        <v>1.0215000000000001</v>
      </c>
      <c r="ER329" s="2">
        <f t="shared" si="476"/>
        <v>1.0434622500000001</v>
      </c>
      <c r="ES329" s="2">
        <f t="shared" si="476"/>
        <v>1.0658966883750003</v>
      </c>
      <c r="ET329" s="2">
        <f t="shared" si="476"/>
        <v>1.0888134671750629</v>
      </c>
      <c r="EU329" s="53">
        <f>IF($G329="Labor Hours",$K329*$AG329*EQ329,0)</f>
        <v>0</v>
      </c>
      <c r="EV329" s="53">
        <f t="shared" si="417"/>
        <v>4799.9263500000006</v>
      </c>
      <c r="EW329" s="69">
        <f>IF($G329="Labor Hours",$K329*$CQ329*ES329,0)</f>
        <v>0</v>
      </c>
      <c r="EX329" s="69">
        <f>IF($G329="Labor Hours",$K329*$DV329*ET329,0)</f>
        <v>0</v>
      </c>
      <c r="EY329" s="9">
        <f t="shared" si="419"/>
        <v>0</v>
      </c>
      <c r="EZ329" s="9">
        <f t="shared" si="394"/>
        <v>0</v>
      </c>
      <c r="FA329" s="9">
        <f t="shared" si="395"/>
        <v>0</v>
      </c>
      <c r="FB329" s="9">
        <f t="shared" si="396"/>
        <v>0</v>
      </c>
      <c r="FC329" t="s">
        <v>1541</v>
      </c>
    </row>
    <row r="330" spans="1:159" ht="25.5" x14ac:dyDescent="0.25">
      <c r="A330" s="2">
        <v>1.2</v>
      </c>
      <c r="B330" s="3" t="s">
        <v>802</v>
      </c>
      <c r="C330" s="4" t="s">
        <v>157</v>
      </c>
      <c r="D330" s="2" t="s">
        <v>803</v>
      </c>
      <c r="E330" s="21" t="s">
        <v>804</v>
      </c>
      <c r="F330" s="2"/>
      <c r="G330" s="4" t="s">
        <v>151</v>
      </c>
      <c r="H330" s="6" t="s">
        <v>163</v>
      </c>
      <c r="I330" s="4" t="s">
        <v>167</v>
      </c>
      <c r="J330" s="7" t="s">
        <v>154</v>
      </c>
      <c r="K330" s="75">
        <v>115</v>
      </c>
      <c r="L330" s="81">
        <v>115</v>
      </c>
      <c r="M330" s="56">
        <v>0</v>
      </c>
      <c r="N330" s="86">
        <v>0</v>
      </c>
      <c r="O330" s="6" t="s">
        <v>155</v>
      </c>
      <c r="P330" s="2" t="s">
        <v>352</v>
      </c>
      <c r="Q330" s="216">
        <f>VLOOKUP(P330,Contingencies!$A$2:$D$7,4,FALSE)</f>
        <v>0.2</v>
      </c>
      <c r="R330" s="53">
        <f t="shared" si="467"/>
        <v>959.98527000000013</v>
      </c>
      <c r="S330" s="67">
        <f t="shared" si="469"/>
        <v>0</v>
      </c>
      <c r="T330" s="4"/>
      <c r="U330" s="2"/>
      <c r="V330" s="2"/>
      <c r="W330" s="42"/>
      <c r="X330" s="2"/>
      <c r="Y330" s="38"/>
      <c r="Z330" s="38"/>
      <c r="AA330" s="38"/>
      <c r="AB330" s="38"/>
      <c r="AC330" s="38"/>
      <c r="AD330" s="2"/>
      <c r="AE330" s="2"/>
      <c r="AF330" s="2"/>
      <c r="AG330" s="2">
        <f>IF(G330="Labor Hours",SUM(U330:AF330),0)</f>
        <v>0</v>
      </c>
      <c r="AH330" s="51">
        <f t="shared" si="397"/>
        <v>0</v>
      </c>
      <c r="AI330" s="53">
        <f>IF($G330="Labor Hours",U330*$K330*(1+$M330)*$EQ330,U330)</f>
        <v>0</v>
      </c>
      <c r="AJ330" s="53">
        <f>IF($G330="Labor Hours",V330*$K330*(1+$M330)*$EQ330,V330)</f>
        <v>0</v>
      </c>
      <c r="AK330" s="53">
        <f>IF($G330="Labor Hours",W330*$K330*(1+$M330)*$EQ330,W330)</f>
        <v>0</v>
      </c>
      <c r="AL330" s="53">
        <f>IF($G330="Labor Hours",X330*$K330*(1+$M330)*$EQ330,X330)</f>
        <v>0</v>
      </c>
      <c r="AM330" s="53">
        <f>IF($G330="Labor Hours",Y330*$K330*(1+$M330)*$EQ330,Y330)</f>
        <v>0</v>
      </c>
      <c r="AN330" s="53">
        <f>IF($G330="Labor Hours",Z330*$K330*(1+$M330)*$EQ330,Z330)</f>
        <v>0</v>
      </c>
      <c r="AO330" s="53">
        <f>IF($G330="Labor Hours",AA330*$K330*(1+$M330)*$EQ330,AA330)</f>
        <v>0</v>
      </c>
      <c r="AP330" s="53">
        <f>IF($G330="Labor Hours",AB330*$K330*(1+$M330)*$EQ330,AB330)</f>
        <v>0</v>
      </c>
      <c r="AQ330" s="53">
        <f>IF($G330="Labor Hours",AC330*$K330*(1+$M330)*$EQ330,AC330)</f>
        <v>0</v>
      </c>
      <c r="AR330" s="53">
        <f>IF($G330="Labor Hours",AD330*$K330*(1+$M330)*$EQ330,AD330)</f>
        <v>0</v>
      </c>
      <c r="AS330" s="53">
        <f>IF($G330="Labor Hours",AE330*$K330*(1+$M330)*$EQ330,AE330)</f>
        <v>0</v>
      </c>
      <c r="AT330" s="53">
        <f>IF($G330="Labor Hours",AF330*$K330*(1+$M330)*$EQ330,AF330)</f>
        <v>0</v>
      </c>
      <c r="AU330" s="10">
        <f t="shared" si="398"/>
        <v>0</v>
      </c>
      <c r="AV330" s="54">
        <f>IF(G330="CapEx",0,AU330*N330)</f>
        <v>0</v>
      </c>
      <c r="AW330" s="10">
        <f t="shared" si="399"/>
        <v>0</v>
      </c>
      <c r="AX330" s="53" cm="1">
        <f t="array" aca="1" ref="AX330" ca="1">AU330*CELL("contents",$Q330)</f>
        <v>0</v>
      </c>
      <c r="AY330" s="53" cm="1">
        <f t="array" aca="1" ref="AY330" ca="1">AV330*CELL("contents",$Q330)</f>
        <v>0</v>
      </c>
      <c r="AZ330" s="2"/>
      <c r="BA330" s="2"/>
      <c r="BB330" s="2"/>
      <c r="BC330" s="2"/>
      <c r="BD330" s="2"/>
      <c r="BE330" s="38"/>
      <c r="BF330" s="2"/>
      <c r="BG330" s="4">
        <v>20</v>
      </c>
      <c r="BH330" s="4">
        <v>20</v>
      </c>
      <c r="BI330" s="2"/>
      <c r="BJ330" s="2"/>
      <c r="BK330" s="2"/>
      <c r="BL330" s="2">
        <f t="shared" si="400"/>
        <v>40</v>
      </c>
      <c r="BM330" s="51">
        <f t="shared" si="401"/>
        <v>0.26666666666666666</v>
      </c>
      <c r="BN330" s="53">
        <f>IF($G330="Labor Hours",AZ330*$K330*(1+$M330)*$ER330,AZ330)</f>
        <v>0</v>
      </c>
      <c r="BO330" s="53">
        <f>IF($G330="Labor Hours",BA330*$K330*(1+$M330)*$ER330,BA330)</f>
        <v>0</v>
      </c>
      <c r="BP330" s="53">
        <f>IF($G330="Labor Hours",BB330*$K330*(1+$M330)*$ER330,BB330)</f>
        <v>0</v>
      </c>
      <c r="BQ330" s="53">
        <f>IF($G330="Labor Hours",BC330*$K330*(1+$M330)*$ER330,BC330)</f>
        <v>0</v>
      </c>
      <c r="BR330" s="53">
        <f>IF($G330="Labor Hours",BD330*$K330*(1+$M330)*$ER330,BD330)</f>
        <v>0</v>
      </c>
      <c r="BS330" s="53">
        <f>IF($G330="Labor Hours",BE330*$K330*(1+$M330)*$ER330,BE330)</f>
        <v>0</v>
      </c>
      <c r="BT330" s="53">
        <f>IF($G330="Labor Hours",BF330*$K330*(1+$M330)*$ER330,BF330)</f>
        <v>0</v>
      </c>
      <c r="BU330" s="53">
        <f>IF($G330="Labor Hours",BG330*$K330*(1+$M330)*$ER330,BG330)</f>
        <v>2399.9631750000003</v>
      </c>
      <c r="BV330" s="53">
        <f>IF($G330="Labor Hours",BH330*$K330*(1+$M330)*$ER330,BH330)</f>
        <v>2399.9631750000003</v>
      </c>
      <c r="BW330" s="53">
        <f>IF($G330="Labor Hours",BI330*$K330*(1+$M330)*$ER330,BI330)</f>
        <v>0</v>
      </c>
      <c r="BX330" s="53">
        <f>IF($G330="Labor Hours",BJ330*$K330*(1+$M330)*$ER330,BJ330)</f>
        <v>0</v>
      </c>
      <c r="BY330" s="53">
        <f>IF($G330="Labor Hours",BK330*$K330*(1+$M330)*$ER330,BK330)</f>
        <v>0</v>
      </c>
      <c r="BZ330" s="10">
        <f t="shared" si="402"/>
        <v>4799.9263500000006</v>
      </c>
      <c r="CA330" s="54">
        <f t="shared" si="403"/>
        <v>0</v>
      </c>
      <c r="CB330" s="10">
        <f t="shared" si="404"/>
        <v>4799.9263500000006</v>
      </c>
      <c r="CC330" s="53" cm="1">
        <f t="array" aca="1" ref="CC330" ca="1">BZ330*CELL("contents",$Q330)</f>
        <v>959.98527000000013</v>
      </c>
      <c r="CD330" s="53" cm="1">
        <f t="array" aca="1" ref="CD330" ca="1">CA330*CELL("contents",$Q330)</f>
        <v>0</v>
      </c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>
        <f t="shared" si="405"/>
        <v>0</v>
      </c>
      <c r="CR330" s="51">
        <f t="shared" si="406"/>
        <v>0</v>
      </c>
      <c r="CS330" s="53">
        <f>IF($G330="Labor Hours",CE330*$K330*(1+$M330)*$ES330,CE330)</f>
        <v>0</v>
      </c>
      <c r="CT330" s="53">
        <f>IF($G330="Labor Hours",CF330*$K330*(1+$M330)*$ES330,CF330)</f>
        <v>0</v>
      </c>
      <c r="CU330" s="53">
        <f>IF($G330="Labor Hours",CG330*$K330*(1+$M330)*$ES330,CG330)</f>
        <v>0</v>
      </c>
      <c r="CV330" s="53">
        <f>IF($G330="Labor Hours",CH330*$K330*(1+$M330)*$ES330,CH330)</f>
        <v>0</v>
      </c>
      <c r="CW330" s="53">
        <f>IF($G330="Labor Hours",CI330*$K330*(1+$M330)*$ES330,CI330)</f>
        <v>0</v>
      </c>
      <c r="CX330" s="53">
        <f>IF($G330="Labor Hours",CJ330*$K330*(1+$M330)*$ES330,CJ330)</f>
        <v>0</v>
      </c>
      <c r="CY330" s="53">
        <f>IF($G330="Labor Hours",CK330*$K330*(1+$M330)*$ES330,CK330)</f>
        <v>0</v>
      </c>
      <c r="CZ330" s="53">
        <f>IF($G330="Labor Hours",CL330*$K330*(1+$M330)*$ES330,CL330)</f>
        <v>0</v>
      </c>
      <c r="DA330" s="53">
        <f>IF($G330="Labor Hours",CM330*$K330*(1+$M330)*$ES330,CM330)</f>
        <v>0</v>
      </c>
      <c r="DB330" s="53">
        <f>IF($G330="Labor Hours",CN330*$K330*(1+$M330)*$ES330,CN330)</f>
        <v>0</v>
      </c>
      <c r="DC330" s="53">
        <f>IF($G330="Labor Hours",CO330*$K330*(1+$M330)*$ES330,CO330)</f>
        <v>0</v>
      </c>
      <c r="DD330" s="53">
        <f>IF($G330="Labor Hours",CP330*$K330*(1+$M330)*$ES330,CP330)</f>
        <v>0</v>
      </c>
      <c r="DE330" s="10">
        <f t="shared" si="407"/>
        <v>0</v>
      </c>
      <c r="DF330" s="54">
        <f t="shared" si="408"/>
        <v>0</v>
      </c>
      <c r="DG330" s="10">
        <f t="shared" si="409"/>
        <v>0</v>
      </c>
      <c r="DH330" s="53" cm="1">
        <f t="array" aca="1" ref="DH330" ca="1">DE330*CELL("contents",$Q330)</f>
        <v>0</v>
      </c>
      <c r="DI330" s="53" cm="1">
        <f t="array" aca="1" ref="DI330" ca="1">DF330*CELL("contents",$Q330)</f>
        <v>0</v>
      </c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>
        <f t="shared" si="410"/>
        <v>0</v>
      </c>
      <c r="DW330" s="51">
        <f t="shared" si="411"/>
        <v>0</v>
      </c>
      <c r="DX330" s="53">
        <f>IF($G330="Labor Hours",DJ330*$K330*(1+$M330)*$ET330,DJ330)</f>
        <v>0</v>
      </c>
      <c r="DY330" s="53">
        <f>IF($G330="Labor Hours",DK330*$K330*(1+$M330)*$ET330,DK330)</f>
        <v>0</v>
      </c>
      <c r="DZ330" s="53">
        <f>IF($G330="Labor Hours",DL330*$K330*(1+$M330)*$ET330,DL330)</f>
        <v>0</v>
      </c>
      <c r="EA330" s="53">
        <f>IF($G330="Labor Hours",DM330*$K330*(1+$M330)*$ET330,DM330)</f>
        <v>0</v>
      </c>
      <c r="EB330" s="53">
        <f>IF($G330="Labor Hours",DN330*$K330*(1+$M330)*$ET330,DN330)</f>
        <v>0</v>
      </c>
      <c r="EC330" s="53">
        <f>IF($G330="Labor Hours",DO330*$K330*(1+$M330)*$ET330,DO330)</f>
        <v>0</v>
      </c>
      <c r="ED330" s="53">
        <f>IF($G330="Labor Hours",DP330*$K330*(1+$M330)*$ET330,DP330)</f>
        <v>0</v>
      </c>
      <c r="EE330" s="53">
        <f>IF($G330="Labor Hours",DQ330*$K330*(1+$M330)*$ET330,DQ330)</f>
        <v>0</v>
      </c>
      <c r="EF330" s="53">
        <f>IF($G330="Labor Hours",DR330*$K330*(1+$M330)*$ET330,DR330)</f>
        <v>0</v>
      </c>
      <c r="EG330" s="53">
        <f>IF($G330="Labor Hours",DS330*$K330*(1+$M330)*$ET330,DS330)</f>
        <v>0</v>
      </c>
      <c r="EH330" s="53">
        <f>IF($G330="Labor Hours",DT330*$K330*(1+$M330)*$ET330,DT330)</f>
        <v>0</v>
      </c>
      <c r="EI330" s="53">
        <f>IF($G330="Labor Hours",DU330*$K330*(1+$M330)*$ET330,DU330)</f>
        <v>0</v>
      </c>
      <c r="EJ330" s="10">
        <f t="shared" si="412"/>
        <v>0</v>
      </c>
      <c r="EK330" s="54">
        <f t="shared" si="413"/>
        <v>0</v>
      </c>
      <c r="EL330" s="10">
        <f t="shared" si="414"/>
        <v>0</v>
      </c>
      <c r="EM330" s="53" cm="1">
        <f t="array" aca="1" ref="EM330" ca="1">EJ330*CELL("contents",$Q330)</f>
        <v>0</v>
      </c>
      <c r="EN330" s="53" cm="1">
        <f t="array" aca="1" ref="EN330" ca="1">EK330*CELL("contents",$Q330)</f>
        <v>0</v>
      </c>
      <c r="EO330" s="11">
        <f t="shared" si="415"/>
        <v>4799.9263500000006</v>
      </c>
      <c r="EP330" s="2">
        <v>1</v>
      </c>
      <c r="EQ330" s="2">
        <f t="shared" ref="EQ330:ET330" si="477">EP330*1.0215</f>
        <v>1.0215000000000001</v>
      </c>
      <c r="ER330" s="2">
        <f t="shared" si="477"/>
        <v>1.0434622500000001</v>
      </c>
      <c r="ES330" s="2">
        <f t="shared" si="477"/>
        <v>1.0658966883750003</v>
      </c>
      <c r="ET330" s="2">
        <f t="shared" si="477"/>
        <v>1.0888134671750629</v>
      </c>
      <c r="EU330" s="53">
        <f>IF($G330="Labor Hours",$K330*$AG330*EQ330,0)</f>
        <v>0</v>
      </c>
      <c r="EV330" s="53">
        <f t="shared" si="417"/>
        <v>4799.9263500000006</v>
      </c>
      <c r="EW330" s="69">
        <f>IF($G330="Labor Hours",$K330*$CQ330*ES330,0)</f>
        <v>0</v>
      </c>
      <c r="EX330" s="69">
        <f>IF($G330="Labor Hours",$K330*$DV330*ET330,0)</f>
        <v>0</v>
      </c>
      <c r="EY330" s="9">
        <f t="shared" si="419"/>
        <v>0</v>
      </c>
      <c r="EZ330" s="9">
        <f t="shared" si="394"/>
        <v>0</v>
      </c>
      <c r="FA330" s="9">
        <f t="shared" si="395"/>
        <v>0</v>
      </c>
      <c r="FB330" s="9">
        <f t="shared" si="396"/>
        <v>0</v>
      </c>
      <c r="FC330" t="s">
        <v>1541</v>
      </c>
    </row>
    <row r="331" spans="1:159" x14ac:dyDescent="0.25">
      <c r="A331" s="2">
        <v>1.2</v>
      </c>
      <c r="B331" s="3" t="s">
        <v>805</v>
      </c>
      <c r="C331" s="4" t="s">
        <v>157</v>
      </c>
      <c r="D331" s="2" t="s">
        <v>806</v>
      </c>
      <c r="E331" s="21" t="s">
        <v>807</v>
      </c>
      <c r="F331" s="2"/>
      <c r="G331" s="4" t="s">
        <v>151</v>
      </c>
      <c r="H331" s="6" t="s">
        <v>163</v>
      </c>
      <c r="I331" s="4" t="s">
        <v>167</v>
      </c>
      <c r="J331" s="7" t="s">
        <v>154</v>
      </c>
      <c r="K331" s="75">
        <v>115</v>
      </c>
      <c r="L331" s="81">
        <v>115</v>
      </c>
      <c r="M331" s="56">
        <v>0</v>
      </c>
      <c r="N331" s="86">
        <v>0</v>
      </c>
      <c r="O331" s="6" t="s">
        <v>155</v>
      </c>
      <c r="P331" s="2" t="s">
        <v>352</v>
      </c>
      <c r="Q331" s="216">
        <f>VLOOKUP(P331,Contingencies!$A$2:$D$7,4,FALSE)</f>
        <v>0.2</v>
      </c>
      <c r="R331" s="53">
        <f t="shared" si="467"/>
        <v>191.99705400000005</v>
      </c>
      <c r="S331" s="67">
        <f t="shared" si="469"/>
        <v>0</v>
      </c>
      <c r="T331" s="4"/>
      <c r="U331" s="2"/>
      <c r="V331" s="2"/>
      <c r="W331" s="42"/>
      <c r="X331" s="2"/>
      <c r="Y331" s="38"/>
      <c r="Z331" s="38"/>
      <c r="AA331" s="38"/>
      <c r="AB331" s="38"/>
      <c r="AC331" s="38"/>
      <c r="AD331" s="2"/>
      <c r="AE331" s="2"/>
      <c r="AF331" s="2"/>
      <c r="AG331" s="2">
        <f>IF(G331="Labor Hours",SUM(U331:AF331),0)</f>
        <v>0</v>
      </c>
      <c r="AH331" s="51">
        <f t="shared" si="397"/>
        <v>0</v>
      </c>
      <c r="AI331" s="53">
        <f>IF($G331="Labor Hours",U331*$K331*(1+$M331)*$EQ331,U331)</f>
        <v>0</v>
      </c>
      <c r="AJ331" s="53">
        <f>IF($G331="Labor Hours",V331*$K331*(1+$M331)*$EQ331,V331)</f>
        <v>0</v>
      </c>
      <c r="AK331" s="53">
        <f>IF($G331="Labor Hours",W331*$K331*(1+$M331)*$EQ331,W331)</f>
        <v>0</v>
      </c>
      <c r="AL331" s="53">
        <f>IF($G331="Labor Hours",X331*$K331*(1+$M331)*$EQ331,X331)</f>
        <v>0</v>
      </c>
      <c r="AM331" s="53">
        <f>IF($G331="Labor Hours",Y331*$K331*(1+$M331)*$EQ331,Y331)</f>
        <v>0</v>
      </c>
      <c r="AN331" s="53">
        <f>IF($G331="Labor Hours",Z331*$K331*(1+$M331)*$EQ331,Z331)</f>
        <v>0</v>
      </c>
      <c r="AO331" s="53">
        <f>IF($G331="Labor Hours",AA331*$K331*(1+$M331)*$EQ331,AA331)</f>
        <v>0</v>
      </c>
      <c r="AP331" s="53">
        <f>IF($G331="Labor Hours",AB331*$K331*(1+$M331)*$EQ331,AB331)</f>
        <v>0</v>
      </c>
      <c r="AQ331" s="53">
        <f>IF($G331="Labor Hours",AC331*$K331*(1+$M331)*$EQ331,AC331)</f>
        <v>0</v>
      </c>
      <c r="AR331" s="53">
        <f>IF($G331="Labor Hours",AD331*$K331*(1+$M331)*$EQ331,AD331)</f>
        <v>0</v>
      </c>
      <c r="AS331" s="53">
        <f>IF($G331="Labor Hours",AE331*$K331*(1+$M331)*$EQ331,AE331)</f>
        <v>0</v>
      </c>
      <c r="AT331" s="53">
        <f>IF($G331="Labor Hours",AF331*$K331*(1+$M331)*$EQ331,AF331)</f>
        <v>0</v>
      </c>
      <c r="AU331" s="10">
        <f t="shared" si="398"/>
        <v>0</v>
      </c>
      <c r="AV331" s="54">
        <f>IF(G331="CapEx",0,AU331*N331)</f>
        <v>0</v>
      </c>
      <c r="AW331" s="10">
        <f t="shared" si="399"/>
        <v>0</v>
      </c>
      <c r="AX331" s="53" cm="1">
        <f t="array" aca="1" ref="AX331" ca="1">AU331*CELL("contents",$Q331)</f>
        <v>0</v>
      </c>
      <c r="AY331" s="53" cm="1">
        <f t="array" aca="1" ref="AY331" ca="1">AV331*CELL("contents",$Q331)</f>
        <v>0</v>
      </c>
      <c r="AZ331" s="2"/>
      <c r="BA331" s="2"/>
      <c r="BB331" s="2"/>
      <c r="BC331" s="2"/>
      <c r="BD331" s="2"/>
      <c r="BE331" s="2"/>
      <c r="BF331" s="2"/>
      <c r="BG331" s="2"/>
      <c r="BH331" s="37">
        <v>8</v>
      </c>
      <c r="BI331" s="2"/>
      <c r="BJ331" s="2"/>
      <c r="BK331" s="2"/>
      <c r="BL331" s="2">
        <f t="shared" si="400"/>
        <v>8</v>
      </c>
      <c r="BM331" s="51">
        <f t="shared" si="401"/>
        <v>5.333333333333333E-2</v>
      </c>
      <c r="BN331" s="53">
        <f>IF($G331="Labor Hours",AZ331*$K331*(1+$M331)*$ER331,AZ331)</f>
        <v>0</v>
      </c>
      <c r="BO331" s="53">
        <f>IF($G331="Labor Hours",BA331*$K331*(1+$M331)*$ER331,BA331)</f>
        <v>0</v>
      </c>
      <c r="BP331" s="53">
        <f>IF($G331="Labor Hours",BB331*$K331*(1+$M331)*$ER331,BB331)</f>
        <v>0</v>
      </c>
      <c r="BQ331" s="53">
        <f>IF($G331="Labor Hours",BC331*$K331*(1+$M331)*$ER331,BC331)</f>
        <v>0</v>
      </c>
      <c r="BR331" s="53">
        <f>IF($G331="Labor Hours",BD331*$K331*(1+$M331)*$ER331,BD331)</f>
        <v>0</v>
      </c>
      <c r="BS331" s="53">
        <f>IF($G331="Labor Hours",BE331*$K331*(1+$M331)*$ER331,BE331)</f>
        <v>0</v>
      </c>
      <c r="BT331" s="53">
        <f>IF($G331="Labor Hours",BF331*$K331*(1+$M331)*$ER331,BF331)</f>
        <v>0</v>
      </c>
      <c r="BU331" s="53">
        <f>IF($G331="Labor Hours",BG331*$K331*(1+$M331)*$ER331,BG331)</f>
        <v>0</v>
      </c>
      <c r="BV331" s="53">
        <f>IF($G331="Labor Hours",BH331*$K331*(1+$M331)*$ER331,BH331)</f>
        <v>959.98527000000013</v>
      </c>
      <c r="BW331" s="53">
        <f>IF($G331="Labor Hours",BI331*$K331*(1+$M331)*$ER331,BI331)</f>
        <v>0</v>
      </c>
      <c r="BX331" s="53">
        <f>IF($G331="Labor Hours",BJ331*$K331*(1+$M331)*$ER331,BJ331)</f>
        <v>0</v>
      </c>
      <c r="BY331" s="53">
        <f>IF($G331="Labor Hours",BK331*$K331*(1+$M331)*$ER331,BK331)</f>
        <v>0</v>
      </c>
      <c r="BZ331" s="10">
        <f t="shared" si="402"/>
        <v>959.98527000000013</v>
      </c>
      <c r="CA331" s="54">
        <f t="shared" si="403"/>
        <v>0</v>
      </c>
      <c r="CB331" s="10">
        <f t="shared" si="404"/>
        <v>959.98527000000013</v>
      </c>
      <c r="CC331" s="53" cm="1">
        <f t="array" aca="1" ref="CC331" ca="1">BZ331*CELL("contents",$Q331)</f>
        <v>191.99705400000005</v>
      </c>
      <c r="CD331" s="53" cm="1">
        <f t="array" aca="1" ref="CD331" ca="1">CA331*CELL("contents",$Q331)</f>
        <v>0</v>
      </c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>
        <f t="shared" si="405"/>
        <v>0</v>
      </c>
      <c r="CR331" s="51">
        <f t="shared" si="406"/>
        <v>0</v>
      </c>
      <c r="CS331" s="53">
        <f>IF($G331="Labor Hours",CE331*$K331*(1+$M331)*$ES331,CE331)</f>
        <v>0</v>
      </c>
      <c r="CT331" s="53">
        <f>IF($G331="Labor Hours",CF331*$K331*(1+$M331)*$ES331,CF331)</f>
        <v>0</v>
      </c>
      <c r="CU331" s="53">
        <f>IF($G331="Labor Hours",CG331*$K331*(1+$M331)*$ES331,CG331)</f>
        <v>0</v>
      </c>
      <c r="CV331" s="53">
        <f>IF($G331="Labor Hours",CH331*$K331*(1+$M331)*$ES331,CH331)</f>
        <v>0</v>
      </c>
      <c r="CW331" s="53">
        <f>IF($G331="Labor Hours",CI331*$K331*(1+$M331)*$ES331,CI331)</f>
        <v>0</v>
      </c>
      <c r="CX331" s="53">
        <f>IF($G331="Labor Hours",CJ331*$K331*(1+$M331)*$ES331,CJ331)</f>
        <v>0</v>
      </c>
      <c r="CY331" s="53">
        <f>IF($G331="Labor Hours",CK331*$K331*(1+$M331)*$ES331,CK331)</f>
        <v>0</v>
      </c>
      <c r="CZ331" s="53">
        <f>IF($G331="Labor Hours",CL331*$K331*(1+$M331)*$ES331,CL331)</f>
        <v>0</v>
      </c>
      <c r="DA331" s="53">
        <f>IF($G331="Labor Hours",CM331*$K331*(1+$M331)*$ES331,CM331)</f>
        <v>0</v>
      </c>
      <c r="DB331" s="53">
        <f>IF($G331="Labor Hours",CN331*$K331*(1+$M331)*$ES331,CN331)</f>
        <v>0</v>
      </c>
      <c r="DC331" s="53">
        <f>IF($G331="Labor Hours",CO331*$K331*(1+$M331)*$ES331,CO331)</f>
        <v>0</v>
      </c>
      <c r="DD331" s="53">
        <f>IF($G331="Labor Hours",CP331*$K331*(1+$M331)*$ES331,CP331)</f>
        <v>0</v>
      </c>
      <c r="DE331" s="10">
        <f t="shared" si="407"/>
        <v>0</v>
      </c>
      <c r="DF331" s="54">
        <f t="shared" si="408"/>
        <v>0</v>
      </c>
      <c r="DG331" s="10">
        <f t="shared" si="409"/>
        <v>0</v>
      </c>
      <c r="DH331" s="53" cm="1">
        <f t="array" aca="1" ref="DH331" ca="1">DE331*CELL("contents",$Q331)</f>
        <v>0</v>
      </c>
      <c r="DI331" s="53" cm="1">
        <f t="array" aca="1" ref="DI331" ca="1">DF331*CELL("contents",$Q331)</f>
        <v>0</v>
      </c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>
        <f t="shared" si="410"/>
        <v>0</v>
      </c>
      <c r="DW331" s="51">
        <f t="shared" si="411"/>
        <v>0</v>
      </c>
      <c r="DX331" s="53">
        <f>IF($G331="Labor Hours",DJ331*$K331*(1+$M331)*$ET331,DJ331)</f>
        <v>0</v>
      </c>
      <c r="DY331" s="53">
        <f>IF($G331="Labor Hours",DK331*$K331*(1+$M331)*$ET331,DK331)</f>
        <v>0</v>
      </c>
      <c r="DZ331" s="53">
        <f>IF($G331="Labor Hours",DL331*$K331*(1+$M331)*$ET331,DL331)</f>
        <v>0</v>
      </c>
      <c r="EA331" s="53">
        <f>IF($G331="Labor Hours",DM331*$K331*(1+$M331)*$ET331,DM331)</f>
        <v>0</v>
      </c>
      <c r="EB331" s="53">
        <f>IF($G331="Labor Hours",DN331*$K331*(1+$M331)*$ET331,DN331)</f>
        <v>0</v>
      </c>
      <c r="EC331" s="53">
        <f>IF($G331="Labor Hours",DO331*$K331*(1+$M331)*$ET331,DO331)</f>
        <v>0</v>
      </c>
      <c r="ED331" s="53">
        <f>IF($G331="Labor Hours",DP331*$K331*(1+$M331)*$ET331,DP331)</f>
        <v>0</v>
      </c>
      <c r="EE331" s="53">
        <f>IF($G331="Labor Hours",DQ331*$K331*(1+$M331)*$ET331,DQ331)</f>
        <v>0</v>
      </c>
      <c r="EF331" s="53">
        <f>IF($G331="Labor Hours",DR331*$K331*(1+$M331)*$ET331,DR331)</f>
        <v>0</v>
      </c>
      <c r="EG331" s="53">
        <f>IF($G331="Labor Hours",DS331*$K331*(1+$M331)*$ET331,DS331)</f>
        <v>0</v>
      </c>
      <c r="EH331" s="53">
        <f>IF($G331="Labor Hours",DT331*$K331*(1+$M331)*$ET331,DT331)</f>
        <v>0</v>
      </c>
      <c r="EI331" s="53">
        <f>IF($G331="Labor Hours",DU331*$K331*(1+$M331)*$ET331,DU331)</f>
        <v>0</v>
      </c>
      <c r="EJ331" s="10">
        <f t="shared" si="412"/>
        <v>0</v>
      </c>
      <c r="EK331" s="54">
        <f t="shared" si="413"/>
        <v>0</v>
      </c>
      <c r="EL331" s="10">
        <f t="shared" si="414"/>
        <v>0</v>
      </c>
      <c r="EM331" s="53" cm="1">
        <f t="array" aca="1" ref="EM331" ca="1">EJ331*CELL("contents",$Q331)</f>
        <v>0</v>
      </c>
      <c r="EN331" s="53" cm="1">
        <f t="array" aca="1" ref="EN331" ca="1">EK331*CELL("contents",$Q331)</f>
        <v>0</v>
      </c>
      <c r="EO331" s="11">
        <f t="shared" si="415"/>
        <v>959.98527000000013</v>
      </c>
      <c r="EP331" s="2">
        <v>1</v>
      </c>
      <c r="EQ331" s="2">
        <f t="shared" ref="EQ331:ET331" si="478">EP331*1.0215</f>
        <v>1.0215000000000001</v>
      </c>
      <c r="ER331" s="2">
        <f t="shared" si="478"/>
        <v>1.0434622500000001</v>
      </c>
      <c r="ES331" s="2">
        <f t="shared" si="478"/>
        <v>1.0658966883750003</v>
      </c>
      <c r="ET331" s="2">
        <f t="shared" si="478"/>
        <v>1.0888134671750629</v>
      </c>
      <c r="EU331" s="53">
        <f>IF($G331="Labor Hours",$K331*$AG331*EQ331,0)</f>
        <v>0</v>
      </c>
      <c r="EV331" s="53">
        <f t="shared" si="417"/>
        <v>959.98527000000013</v>
      </c>
      <c r="EW331" s="69">
        <f>IF($G331="Labor Hours",$K331*$CQ331*ES331,0)</f>
        <v>0</v>
      </c>
      <c r="EX331" s="69">
        <f>IF($G331="Labor Hours",$K331*$DV331*ET331,0)</f>
        <v>0</v>
      </c>
      <c r="EY331" s="9">
        <f t="shared" si="419"/>
        <v>0</v>
      </c>
      <c r="EZ331" s="9">
        <f t="shared" si="394"/>
        <v>0</v>
      </c>
      <c r="FA331" s="9">
        <f t="shared" si="395"/>
        <v>0</v>
      </c>
      <c r="FB331" s="9">
        <f t="shared" si="396"/>
        <v>0</v>
      </c>
      <c r="FC331" t="s">
        <v>1541</v>
      </c>
    </row>
    <row r="332" spans="1:159" x14ac:dyDescent="0.25">
      <c r="A332" s="2">
        <v>1.2</v>
      </c>
      <c r="B332" s="3" t="s">
        <v>808</v>
      </c>
      <c r="C332" s="4" t="s">
        <v>157</v>
      </c>
      <c r="D332" s="2" t="s">
        <v>698</v>
      </c>
      <c r="E332" s="21" t="s">
        <v>699</v>
      </c>
      <c r="F332" s="2"/>
      <c r="G332" s="4" t="s">
        <v>151</v>
      </c>
      <c r="H332" s="6" t="s">
        <v>163</v>
      </c>
      <c r="I332" s="4" t="s">
        <v>167</v>
      </c>
      <c r="J332" s="7" t="s">
        <v>154</v>
      </c>
      <c r="K332" s="75">
        <v>115</v>
      </c>
      <c r="L332" s="81">
        <v>115</v>
      </c>
      <c r="M332" s="56">
        <v>0</v>
      </c>
      <c r="N332" s="86">
        <v>0</v>
      </c>
      <c r="O332" s="6" t="s">
        <v>155</v>
      </c>
      <c r="P332" s="2" t="s">
        <v>352</v>
      </c>
      <c r="Q332" s="216">
        <f>VLOOKUP(P332,Contingencies!$A$2:$D$7,4,FALSE)</f>
        <v>0.2</v>
      </c>
      <c r="R332" s="53">
        <f t="shared" si="467"/>
        <v>239.99631750000003</v>
      </c>
      <c r="S332" s="67">
        <f t="shared" si="469"/>
        <v>0</v>
      </c>
      <c r="T332" s="4"/>
      <c r="U332" s="2"/>
      <c r="V332" s="2"/>
      <c r="W332" s="42"/>
      <c r="X332" s="2"/>
      <c r="Y332" s="38"/>
      <c r="Z332" s="38"/>
      <c r="AA332" s="38"/>
      <c r="AB332" s="38"/>
      <c r="AC332" s="38"/>
      <c r="AD332" s="2"/>
      <c r="AE332" s="2"/>
      <c r="AF332" s="2"/>
      <c r="AG332" s="2">
        <f>IF(G332="Labor Hours",SUM(U332:AF332),0)</f>
        <v>0</v>
      </c>
      <c r="AH332" s="51">
        <f t="shared" si="397"/>
        <v>0</v>
      </c>
      <c r="AI332" s="53">
        <f>IF($G332="Labor Hours",U332*$K332*(1+$M332)*$EQ332,U332)</f>
        <v>0</v>
      </c>
      <c r="AJ332" s="53">
        <f>IF($G332="Labor Hours",V332*$K332*(1+$M332)*$EQ332,V332)</f>
        <v>0</v>
      </c>
      <c r="AK332" s="53">
        <f>IF($G332="Labor Hours",W332*$K332*(1+$M332)*$EQ332,W332)</f>
        <v>0</v>
      </c>
      <c r="AL332" s="53">
        <f>IF($G332="Labor Hours",X332*$K332*(1+$M332)*$EQ332,X332)</f>
        <v>0</v>
      </c>
      <c r="AM332" s="53">
        <f>IF($G332="Labor Hours",Y332*$K332*(1+$M332)*$EQ332,Y332)</f>
        <v>0</v>
      </c>
      <c r="AN332" s="53">
        <f>IF($G332="Labor Hours",Z332*$K332*(1+$M332)*$EQ332,Z332)</f>
        <v>0</v>
      </c>
      <c r="AO332" s="53">
        <f>IF($G332="Labor Hours",AA332*$K332*(1+$M332)*$EQ332,AA332)</f>
        <v>0</v>
      </c>
      <c r="AP332" s="53">
        <f>IF($G332="Labor Hours",AB332*$K332*(1+$M332)*$EQ332,AB332)</f>
        <v>0</v>
      </c>
      <c r="AQ332" s="53">
        <f>IF($G332="Labor Hours",AC332*$K332*(1+$M332)*$EQ332,AC332)</f>
        <v>0</v>
      </c>
      <c r="AR332" s="53">
        <f>IF($G332="Labor Hours",AD332*$K332*(1+$M332)*$EQ332,AD332)</f>
        <v>0</v>
      </c>
      <c r="AS332" s="53">
        <f>IF($G332="Labor Hours",AE332*$K332*(1+$M332)*$EQ332,AE332)</f>
        <v>0</v>
      </c>
      <c r="AT332" s="53">
        <f>IF($G332="Labor Hours",AF332*$K332*(1+$M332)*$EQ332,AF332)</f>
        <v>0</v>
      </c>
      <c r="AU332" s="10">
        <f t="shared" si="398"/>
        <v>0</v>
      </c>
      <c r="AV332" s="54">
        <f>IF(G332="CapEx",0,AU332*N332)</f>
        <v>0</v>
      </c>
      <c r="AW332" s="10">
        <f t="shared" si="399"/>
        <v>0</v>
      </c>
      <c r="AX332" s="53" cm="1">
        <f t="array" aca="1" ref="AX332" ca="1">AU332*CELL("contents",$Q332)</f>
        <v>0</v>
      </c>
      <c r="AY332" s="53" cm="1">
        <f t="array" aca="1" ref="AY332" ca="1">AV332*CELL("contents",$Q332)</f>
        <v>0</v>
      </c>
      <c r="AZ332" s="2"/>
      <c r="BA332" s="2"/>
      <c r="BB332" s="2"/>
      <c r="BC332" s="2"/>
      <c r="BD332" s="2"/>
      <c r="BE332" s="2"/>
      <c r="BF332" s="2"/>
      <c r="BG332" s="2"/>
      <c r="BH332" s="37">
        <v>10</v>
      </c>
      <c r="BI332" s="4"/>
      <c r="BJ332" s="2"/>
      <c r="BK332" s="2"/>
      <c r="BL332" s="2">
        <f t="shared" si="400"/>
        <v>10</v>
      </c>
      <c r="BM332" s="51">
        <f t="shared" si="401"/>
        <v>6.6666666666666666E-2</v>
      </c>
      <c r="BN332" s="53">
        <f>IF($G332="Labor Hours",AZ332*$K332*(1+$M332)*$ER332,AZ332)</f>
        <v>0</v>
      </c>
      <c r="BO332" s="53">
        <f>IF($G332="Labor Hours",BA332*$K332*(1+$M332)*$ER332,BA332)</f>
        <v>0</v>
      </c>
      <c r="BP332" s="53">
        <f>IF($G332="Labor Hours",BB332*$K332*(1+$M332)*$ER332,BB332)</f>
        <v>0</v>
      </c>
      <c r="BQ332" s="53">
        <f>IF($G332="Labor Hours",BC332*$K332*(1+$M332)*$ER332,BC332)</f>
        <v>0</v>
      </c>
      <c r="BR332" s="53">
        <f>IF($G332="Labor Hours",BD332*$K332*(1+$M332)*$ER332,BD332)</f>
        <v>0</v>
      </c>
      <c r="BS332" s="53">
        <f>IF($G332="Labor Hours",BE332*$K332*(1+$M332)*$ER332,BE332)</f>
        <v>0</v>
      </c>
      <c r="BT332" s="53">
        <f>IF($G332="Labor Hours",BF332*$K332*(1+$M332)*$ER332,BF332)</f>
        <v>0</v>
      </c>
      <c r="BU332" s="53">
        <f>IF($G332="Labor Hours",BG332*$K332*(1+$M332)*$ER332,BG332)</f>
        <v>0</v>
      </c>
      <c r="BV332" s="53">
        <f>IF($G332="Labor Hours",BH332*$K332*(1+$M332)*$ER332,BH332)</f>
        <v>1199.9815875000002</v>
      </c>
      <c r="BW332" s="53">
        <f>IF($G332="Labor Hours",BI332*$K332*(1+$M332)*$ER332,BI332)</f>
        <v>0</v>
      </c>
      <c r="BX332" s="53">
        <f>IF($G332="Labor Hours",BJ332*$K332*(1+$M332)*$ER332,BJ332)</f>
        <v>0</v>
      </c>
      <c r="BY332" s="53">
        <f>IF($G332="Labor Hours",BK332*$K332*(1+$M332)*$ER332,BK332)</f>
        <v>0</v>
      </c>
      <c r="BZ332" s="10">
        <f t="shared" si="402"/>
        <v>1199.9815875000002</v>
      </c>
      <c r="CA332" s="54">
        <f t="shared" si="403"/>
        <v>0</v>
      </c>
      <c r="CB332" s="10">
        <f t="shared" si="404"/>
        <v>1199.9815875000002</v>
      </c>
      <c r="CC332" s="53" cm="1">
        <f t="array" aca="1" ref="CC332" ca="1">BZ332*CELL("contents",$Q332)</f>
        <v>239.99631750000003</v>
      </c>
      <c r="CD332" s="53" cm="1">
        <f t="array" aca="1" ref="CD332" ca="1">CA332*CELL("contents",$Q332)</f>
        <v>0</v>
      </c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>
        <f t="shared" si="405"/>
        <v>0</v>
      </c>
      <c r="CR332" s="51">
        <f t="shared" si="406"/>
        <v>0</v>
      </c>
      <c r="CS332" s="53">
        <f>IF($G332="Labor Hours",CE332*$K332*(1+$M332)*$ES332,CE332)</f>
        <v>0</v>
      </c>
      <c r="CT332" s="53">
        <f>IF($G332="Labor Hours",CF332*$K332*(1+$M332)*$ES332,CF332)</f>
        <v>0</v>
      </c>
      <c r="CU332" s="53">
        <f>IF($G332="Labor Hours",CG332*$K332*(1+$M332)*$ES332,CG332)</f>
        <v>0</v>
      </c>
      <c r="CV332" s="53">
        <f>IF($G332="Labor Hours",CH332*$K332*(1+$M332)*$ES332,CH332)</f>
        <v>0</v>
      </c>
      <c r="CW332" s="53">
        <f>IF($G332="Labor Hours",CI332*$K332*(1+$M332)*$ES332,CI332)</f>
        <v>0</v>
      </c>
      <c r="CX332" s="53">
        <f>IF($G332="Labor Hours",CJ332*$K332*(1+$M332)*$ES332,CJ332)</f>
        <v>0</v>
      </c>
      <c r="CY332" s="53">
        <f>IF($G332="Labor Hours",CK332*$K332*(1+$M332)*$ES332,CK332)</f>
        <v>0</v>
      </c>
      <c r="CZ332" s="53">
        <f>IF($G332="Labor Hours",CL332*$K332*(1+$M332)*$ES332,CL332)</f>
        <v>0</v>
      </c>
      <c r="DA332" s="53">
        <f>IF($G332="Labor Hours",CM332*$K332*(1+$M332)*$ES332,CM332)</f>
        <v>0</v>
      </c>
      <c r="DB332" s="53">
        <f>IF($G332="Labor Hours",CN332*$K332*(1+$M332)*$ES332,CN332)</f>
        <v>0</v>
      </c>
      <c r="DC332" s="53">
        <f>IF($G332="Labor Hours",CO332*$K332*(1+$M332)*$ES332,CO332)</f>
        <v>0</v>
      </c>
      <c r="DD332" s="53">
        <f>IF($G332="Labor Hours",CP332*$K332*(1+$M332)*$ES332,CP332)</f>
        <v>0</v>
      </c>
      <c r="DE332" s="10">
        <f t="shared" si="407"/>
        <v>0</v>
      </c>
      <c r="DF332" s="54">
        <f t="shared" si="408"/>
        <v>0</v>
      </c>
      <c r="DG332" s="10">
        <f t="shared" si="409"/>
        <v>0</v>
      </c>
      <c r="DH332" s="53" cm="1">
        <f t="array" aca="1" ref="DH332" ca="1">DE332*CELL("contents",$Q332)</f>
        <v>0</v>
      </c>
      <c r="DI332" s="53" cm="1">
        <f t="array" aca="1" ref="DI332" ca="1">DF332*CELL("contents",$Q332)</f>
        <v>0</v>
      </c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>
        <f t="shared" si="410"/>
        <v>0</v>
      </c>
      <c r="DW332" s="51">
        <f t="shared" si="411"/>
        <v>0</v>
      </c>
      <c r="DX332" s="53">
        <f>IF($G332="Labor Hours",DJ332*$K332*(1+$M332)*$ET332,DJ332)</f>
        <v>0</v>
      </c>
      <c r="DY332" s="53">
        <f>IF($G332="Labor Hours",DK332*$K332*(1+$M332)*$ET332,DK332)</f>
        <v>0</v>
      </c>
      <c r="DZ332" s="53">
        <f>IF($G332="Labor Hours",DL332*$K332*(1+$M332)*$ET332,DL332)</f>
        <v>0</v>
      </c>
      <c r="EA332" s="53">
        <f>IF($G332="Labor Hours",DM332*$K332*(1+$M332)*$ET332,DM332)</f>
        <v>0</v>
      </c>
      <c r="EB332" s="53">
        <f>IF($G332="Labor Hours",DN332*$K332*(1+$M332)*$ET332,DN332)</f>
        <v>0</v>
      </c>
      <c r="EC332" s="53">
        <f>IF($G332="Labor Hours",DO332*$K332*(1+$M332)*$ET332,DO332)</f>
        <v>0</v>
      </c>
      <c r="ED332" s="53">
        <f>IF($G332="Labor Hours",DP332*$K332*(1+$M332)*$ET332,DP332)</f>
        <v>0</v>
      </c>
      <c r="EE332" s="53">
        <f>IF($G332="Labor Hours",DQ332*$K332*(1+$M332)*$ET332,DQ332)</f>
        <v>0</v>
      </c>
      <c r="EF332" s="53">
        <f>IF($G332="Labor Hours",DR332*$K332*(1+$M332)*$ET332,DR332)</f>
        <v>0</v>
      </c>
      <c r="EG332" s="53">
        <f>IF($G332="Labor Hours",DS332*$K332*(1+$M332)*$ET332,DS332)</f>
        <v>0</v>
      </c>
      <c r="EH332" s="53">
        <f>IF($G332="Labor Hours",DT332*$K332*(1+$M332)*$ET332,DT332)</f>
        <v>0</v>
      </c>
      <c r="EI332" s="53">
        <f>IF($G332="Labor Hours",DU332*$K332*(1+$M332)*$ET332,DU332)</f>
        <v>0</v>
      </c>
      <c r="EJ332" s="10">
        <f t="shared" si="412"/>
        <v>0</v>
      </c>
      <c r="EK332" s="54">
        <f t="shared" si="413"/>
        <v>0</v>
      </c>
      <c r="EL332" s="10">
        <f t="shared" si="414"/>
        <v>0</v>
      </c>
      <c r="EM332" s="53" cm="1">
        <f t="array" aca="1" ref="EM332" ca="1">EJ332*CELL("contents",$Q332)</f>
        <v>0</v>
      </c>
      <c r="EN332" s="53" cm="1">
        <f t="array" aca="1" ref="EN332" ca="1">EK332*CELL("contents",$Q332)</f>
        <v>0</v>
      </c>
      <c r="EO332" s="11">
        <f t="shared" si="415"/>
        <v>1199.9815875000002</v>
      </c>
      <c r="EP332" s="2">
        <v>1</v>
      </c>
      <c r="EQ332" s="2">
        <f t="shared" ref="EQ332:ET332" si="479">EP332*1.0215</f>
        <v>1.0215000000000001</v>
      </c>
      <c r="ER332" s="2">
        <f t="shared" si="479"/>
        <v>1.0434622500000001</v>
      </c>
      <c r="ES332" s="2">
        <f t="shared" si="479"/>
        <v>1.0658966883750003</v>
      </c>
      <c r="ET332" s="2">
        <f t="shared" si="479"/>
        <v>1.0888134671750629</v>
      </c>
      <c r="EU332" s="53">
        <f>IF($G332="Labor Hours",$K332*$AG332*EQ332,0)</f>
        <v>0</v>
      </c>
      <c r="EV332" s="53">
        <f t="shared" si="417"/>
        <v>1199.9815875000002</v>
      </c>
      <c r="EW332" s="69">
        <f>IF($G332="Labor Hours",$K332*$CQ332*ES332,0)</f>
        <v>0</v>
      </c>
      <c r="EX332" s="69">
        <f>IF($G332="Labor Hours",$K332*$DV332*ET332,0)</f>
        <v>0</v>
      </c>
      <c r="EY332" s="9">
        <f t="shared" si="419"/>
        <v>0</v>
      </c>
      <c r="EZ332" s="9">
        <f t="shared" si="394"/>
        <v>0</v>
      </c>
      <c r="FA332" s="9">
        <f t="shared" si="395"/>
        <v>0</v>
      </c>
      <c r="FB332" s="9">
        <f t="shared" si="396"/>
        <v>0</v>
      </c>
      <c r="FC332" t="s">
        <v>1541</v>
      </c>
    </row>
    <row r="333" spans="1:159" x14ac:dyDescent="0.25">
      <c r="A333" s="2">
        <v>1.2</v>
      </c>
      <c r="B333" s="3" t="s">
        <v>809</v>
      </c>
      <c r="C333" s="4" t="s">
        <v>157</v>
      </c>
      <c r="D333" s="2" t="s">
        <v>810</v>
      </c>
      <c r="E333" s="21" t="s">
        <v>811</v>
      </c>
      <c r="F333" s="2"/>
      <c r="G333" s="4" t="s">
        <v>151</v>
      </c>
      <c r="H333" s="6" t="s">
        <v>163</v>
      </c>
      <c r="I333" s="4" t="s">
        <v>167</v>
      </c>
      <c r="J333" s="7" t="s">
        <v>154</v>
      </c>
      <c r="K333" s="75">
        <v>115</v>
      </c>
      <c r="L333" s="81">
        <v>115</v>
      </c>
      <c r="M333" s="56">
        <v>0</v>
      </c>
      <c r="N333" s="86">
        <v>0</v>
      </c>
      <c r="O333" s="6" t="s">
        <v>155</v>
      </c>
      <c r="P333" s="2" t="s">
        <v>352</v>
      </c>
      <c r="Q333" s="216">
        <f>VLOOKUP(P333,Contingencies!$A$2:$D$7,4,FALSE)</f>
        <v>0.2</v>
      </c>
      <c r="R333" s="53">
        <f t="shared" si="467"/>
        <v>479.99263500000006</v>
      </c>
      <c r="S333" s="67">
        <f t="shared" si="469"/>
        <v>0</v>
      </c>
      <c r="T333" s="4"/>
      <c r="U333" s="2"/>
      <c r="V333" s="2"/>
      <c r="W333" s="42"/>
      <c r="X333" s="2"/>
      <c r="Y333" s="38"/>
      <c r="Z333" s="38"/>
      <c r="AA333" s="38"/>
      <c r="AB333" s="38"/>
      <c r="AC333" s="38"/>
      <c r="AD333" s="2"/>
      <c r="AE333" s="2"/>
      <c r="AF333" s="2"/>
      <c r="AG333" s="2">
        <f>IF(G333="Labor Hours",SUM(U333:AF333),0)</f>
        <v>0</v>
      </c>
      <c r="AH333" s="51">
        <f t="shared" si="397"/>
        <v>0</v>
      </c>
      <c r="AI333" s="53">
        <f>IF($G333="Labor Hours",U333*$K333*(1+$M333)*$EQ333,U333)</f>
        <v>0</v>
      </c>
      <c r="AJ333" s="53">
        <f>IF($G333="Labor Hours",V333*$K333*(1+$M333)*$EQ333,V333)</f>
        <v>0</v>
      </c>
      <c r="AK333" s="53">
        <f>IF($G333="Labor Hours",W333*$K333*(1+$M333)*$EQ333,W333)</f>
        <v>0</v>
      </c>
      <c r="AL333" s="53">
        <f>IF($G333="Labor Hours",X333*$K333*(1+$M333)*$EQ333,X333)</f>
        <v>0</v>
      </c>
      <c r="AM333" s="53">
        <f>IF($G333="Labor Hours",Y333*$K333*(1+$M333)*$EQ333,Y333)</f>
        <v>0</v>
      </c>
      <c r="AN333" s="53">
        <f>IF($G333="Labor Hours",Z333*$K333*(1+$M333)*$EQ333,Z333)</f>
        <v>0</v>
      </c>
      <c r="AO333" s="53">
        <f>IF($G333="Labor Hours",AA333*$K333*(1+$M333)*$EQ333,AA333)</f>
        <v>0</v>
      </c>
      <c r="AP333" s="53">
        <f>IF($G333="Labor Hours",AB333*$K333*(1+$M333)*$EQ333,AB333)</f>
        <v>0</v>
      </c>
      <c r="AQ333" s="53">
        <f>IF($G333="Labor Hours",AC333*$K333*(1+$M333)*$EQ333,AC333)</f>
        <v>0</v>
      </c>
      <c r="AR333" s="53">
        <f>IF($G333="Labor Hours",AD333*$K333*(1+$M333)*$EQ333,AD333)</f>
        <v>0</v>
      </c>
      <c r="AS333" s="53">
        <f>IF($G333="Labor Hours",AE333*$K333*(1+$M333)*$EQ333,AE333)</f>
        <v>0</v>
      </c>
      <c r="AT333" s="53">
        <f>IF($G333="Labor Hours",AF333*$K333*(1+$M333)*$EQ333,AF333)</f>
        <v>0</v>
      </c>
      <c r="AU333" s="10">
        <f t="shared" si="398"/>
        <v>0</v>
      </c>
      <c r="AV333" s="54">
        <f>IF(G333="CapEx",0,AU333*N333)</f>
        <v>0</v>
      </c>
      <c r="AW333" s="10">
        <f t="shared" si="399"/>
        <v>0</v>
      </c>
      <c r="AX333" s="53" cm="1">
        <f t="array" aca="1" ref="AX333" ca="1">AU333*CELL("contents",$Q333)</f>
        <v>0</v>
      </c>
      <c r="AY333" s="53" cm="1">
        <f t="array" aca="1" ref="AY333" ca="1">AV333*CELL("contents",$Q333)</f>
        <v>0</v>
      </c>
      <c r="AZ333" s="2"/>
      <c r="BA333" s="2"/>
      <c r="BB333" s="2"/>
      <c r="BC333" s="2"/>
      <c r="BD333" s="2"/>
      <c r="BE333" s="2"/>
      <c r="BF333" s="2"/>
      <c r="BG333" s="2"/>
      <c r="BH333" s="2"/>
      <c r="BI333" s="37">
        <v>20</v>
      </c>
      <c r="BJ333" s="2"/>
      <c r="BK333" s="2"/>
      <c r="BL333" s="2">
        <f t="shared" si="400"/>
        <v>20</v>
      </c>
      <c r="BM333" s="51">
        <f t="shared" si="401"/>
        <v>0.13333333333333333</v>
      </c>
      <c r="BN333" s="53">
        <f>IF($G333="Labor Hours",AZ333*$K333*(1+$M333)*$ER333,AZ333)</f>
        <v>0</v>
      </c>
      <c r="BO333" s="53">
        <f>IF($G333="Labor Hours",BA333*$K333*(1+$M333)*$ER333,BA333)</f>
        <v>0</v>
      </c>
      <c r="BP333" s="53">
        <f>IF($G333="Labor Hours",BB333*$K333*(1+$M333)*$ER333,BB333)</f>
        <v>0</v>
      </c>
      <c r="BQ333" s="53">
        <f>IF($G333="Labor Hours",BC333*$K333*(1+$M333)*$ER333,BC333)</f>
        <v>0</v>
      </c>
      <c r="BR333" s="53">
        <f>IF($G333="Labor Hours",BD333*$K333*(1+$M333)*$ER333,BD333)</f>
        <v>0</v>
      </c>
      <c r="BS333" s="53">
        <f>IF($G333="Labor Hours",BE333*$K333*(1+$M333)*$ER333,BE333)</f>
        <v>0</v>
      </c>
      <c r="BT333" s="53">
        <f>IF($G333="Labor Hours",BF333*$K333*(1+$M333)*$ER333,BF333)</f>
        <v>0</v>
      </c>
      <c r="BU333" s="53">
        <f>IF($G333="Labor Hours",BG333*$K333*(1+$M333)*$ER333,BG333)</f>
        <v>0</v>
      </c>
      <c r="BV333" s="53">
        <f>IF($G333="Labor Hours",BH333*$K333*(1+$M333)*$ER333,BH333)</f>
        <v>0</v>
      </c>
      <c r="BW333" s="53">
        <f>IF($G333="Labor Hours",BI333*$K333*(1+$M333)*$ER333,BI333)</f>
        <v>2399.9631750000003</v>
      </c>
      <c r="BX333" s="53">
        <f>IF($G333="Labor Hours",BJ333*$K333*(1+$M333)*$ER333,BJ333)</f>
        <v>0</v>
      </c>
      <c r="BY333" s="53">
        <f>IF($G333="Labor Hours",BK333*$K333*(1+$M333)*$ER333,BK333)</f>
        <v>0</v>
      </c>
      <c r="BZ333" s="10">
        <f t="shared" si="402"/>
        <v>2399.9631750000003</v>
      </c>
      <c r="CA333" s="54">
        <f t="shared" si="403"/>
        <v>0</v>
      </c>
      <c r="CB333" s="10">
        <f t="shared" si="404"/>
        <v>2399.9631750000003</v>
      </c>
      <c r="CC333" s="53" cm="1">
        <f t="array" aca="1" ref="CC333" ca="1">BZ333*CELL("contents",$Q333)</f>
        <v>479.99263500000006</v>
      </c>
      <c r="CD333" s="53" cm="1">
        <f t="array" aca="1" ref="CD333" ca="1">CA333*CELL("contents",$Q333)</f>
        <v>0</v>
      </c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>
        <f t="shared" si="405"/>
        <v>0</v>
      </c>
      <c r="CR333" s="51">
        <f t="shared" si="406"/>
        <v>0</v>
      </c>
      <c r="CS333" s="53">
        <f>IF($G333="Labor Hours",CE333*$K333*(1+$M333)*$ES333,CE333)</f>
        <v>0</v>
      </c>
      <c r="CT333" s="53">
        <f>IF($G333="Labor Hours",CF333*$K333*(1+$M333)*$ES333,CF333)</f>
        <v>0</v>
      </c>
      <c r="CU333" s="53">
        <f>IF($G333="Labor Hours",CG333*$K333*(1+$M333)*$ES333,CG333)</f>
        <v>0</v>
      </c>
      <c r="CV333" s="53">
        <f>IF($G333="Labor Hours",CH333*$K333*(1+$M333)*$ES333,CH333)</f>
        <v>0</v>
      </c>
      <c r="CW333" s="53">
        <f>IF($G333="Labor Hours",CI333*$K333*(1+$M333)*$ES333,CI333)</f>
        <v>0</v>
      </c>
      <c r="CX333" s="53">
        <f>IF($G333="Labor Hours",CJ333*$K333*(1+$M333)*$ES333,CJ333)</f>
        <v>0</v>
      </c>
      <c r="CY333" s="53">
        <f>IF($G333="Labor Hours",CK333*$K333*(1+$M333)*$ES333,CK333)</f>
        <v>0</v>
      </c>
      <c r="CZ333" s="53">
        <f>IF($G333="Labor Hours",CL333*$K333*(1+$M333)*$ES333,CL333)</f>
        <v>0</v>
      </c>
      <c r="DA333" s="53">
        <f>IF($G333="Labor Hours",CM333*$K333*(1+$M333)*$ES333,CM333)</f>
        <v>0</v>
      </c>
      <c r="DB333" s="53">
        <f>IF($G333="Labor Hours",CN333*$K333*(1+$M333)*$ES333,CN333)</f>
        <v>0</v>
      </c>
      <c r="DC333" s="53">
        <f>IF($G333="Labor Hours",CO333*$K333*(1+$M333)*$ES333,CO333)</f>
        <v>0</v>
      </c>
      <c r="DD333" s="53">
        <f>IF($G333="Labor Hours",CP333*$K333*(1+$M333)*$ES333,CP333)</f>
        <v>0</v>
      </c>
      <c r="DE333" s="10">
        <f t="shared" si="407"/>
        <v>0</v>
      </c>
      <c r="DF333" s="54">
        <f t="shared" si="408"/>
        <v>0</v>
      </c>
      <c r="DG333" s="10">
        <f t="shared" si="409"/>
        <v>0</v>
      </c>
      <c r="DH333" s="53" cm="1">
        <f t="array" aca="1" ref="DH333" ca="1">DE333*CELL("contents",$Q333)</f>
        <v>0</v>
      </c>
      <c r="DI333" s="53" cm="1">
        <f t="array" aca="1" ref="DI333" ca="1">DF333*CELL("contents",$Q333)</f>
        <v>0</v>
      </c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>
        <f t="shared" si="410"/>
        <v>0</v>
      </c>
      <c r="DW333" s="51">
        <f t="shared" si="411"/>
        <v>0</v>
      </c>
      <c r="DX333" s="53">
        <f>IF($G333="Labor Hours",DJ333*$K333*(1+$M333)*$ET333,DJ333)</f>
        <v>0</v>
      </c>
      <c r="DY333" s="53">
        <f>IF($G333="Labor Hours",DK333*$K333*(1+$M333)*$ET333,DK333)</f>
        <v>0</v>
      </c>
      <c r="DZ333" s="53">
        <f>IF($G333="Labor Hours",DL333*$K333*(1+$M333)*$ET333,DL333)</f>
        <v>0</v>
      </c>
      <c r="EA333" s="53">
        <f>IF($G333="Labor Hours",DM333*$K333*(1+$M333)*$ET333,DM333)</f>
        <v>0</v>
      </c>
      <c r="EB333" s="53">
        <f>IF($G333="Labor Hours",DN333*$K333*(1+$M333)*$ET333,DN333)</f>
        <v>0</v>
      </c>
      <c r="EC333" s="53">
        <f>IF($G333="Labor Hours",DO333*$K333*(1+$M333)*$ET333,DO333)</f>
        <v>0</v>
      </c>
      <c r="ED333" s="53">
        <f>IF($G333="Labor Hours",DP333*$K333*(1+$M333)*$ET333,DP333)</f>
        <v>0</v>
      </c>
      <c r="EE333" s="53">
        <f>IF($G333="Labor Hours",DQ333*$K333*(1+$M333)*$ET333,DQ333)</f>
        <v>0</v>
      </c>
      <c r="EF333" s="53">
        <f>IF($G333="Labor Hours",DR333*$K333*(1+$M333)*$ET333,DR333)</f>
        <v>0</v>
      </c>
      <c r="EG333" s="53">
        <f>IF($G333="Labor Hours",DS333*$K333*(1+$M333)*$ET333,DS333)</f>
        <v>0</v>
      </c>
      <c r="EH333" s="53">
        <f>IF($G333="Labor Hours",DT333*$K333*(1+$M333)*$ET333,DT333)</f>
        <v>0</v>
      </c>
      <c r="EI333" s="53">
        <f>IF($G333="Labor Hours",DU333*$K333*(1+$M333)*$ET333,DU333)</f>
        <v>0</v>
      </c>
      <c r="EJ333" s="10">
        <f t="shared" si="412"/>
        <v>0</v>
      </c>
      <c r="EK333" s="54">
        <f t="shared" si="413"/>
        <v>0</v>
      </c>
      <c r="EL333" s="10">
        <f t="shared" si="414"/>
        <v>0</v>
      </c>
      <c r="EM333" s="53" cm="1">
        <f t="array" aca="1" ref="EM333" ca="1">EJ333*CELL("contents",$Q333)</f>
        <v>0</v>
      </c>
      <c r="EN333" s="53" cm="1">
        <f t="array" aca="1" ref="EN333" ca="1">EK333*CELL("contents",$Q333)</f>
        <v>0</v>
      </c>
      <c r="EO333" s="11">
        <f t="shared" si="415"/>
        <v>2399.9631750000003</v>
      </c>
      <c r="EP333" s="2">
        <v>1</v>
      </c>
      <c r="EQ333" s="2">
        <f t="shared" ref="EQ333:ET333" si="480">EP333*1.0215</f>
        <v>1.0215000000000001</v>
      </c>
      <c r="ER333" s="2">
        <f t="shared" si="480"/>
        <v>1.0434622500000001</v>
      </c>
      <c r="ES333" s="2">
        <f t="shared" si="480"/>
        <v>1.0658966883750003</v>
      </c>
      <c r="ET333" s="2">
        <f t="shared" si="480"/>
        <v>1.0888134671750629</v>
      </c>
      <c r="EU333" s="53">
        <f>IF($G333="Labor Hours",$K333*$AG333*EQ333,0)</f>
        <v>0</v>
      </c>
      <c r="EV333" s="53">
        <f t="shared" si="417"/>
        <v>2399.9631750000003</v>
      </c>
      <c r="EW333" s="69">
        <f>IF($G333="Labor Hours",$K333*$CQ333*ES333,0)</f>
        <v>0</v>
      </c>
      <c r="EX333" s="69">
        <f>IF($G333="Labor Hours",$K333*$DV333*ET333,0)</f>
        <v>0</v>
      </c>
      <c r="EY333" s="9">
        <f t="shared" si="419"/>
        <v>0</v>
      </c>
      <c r="EZ333" s="9">
        <f t="shared" si="394"/>
        <v>0</v>
      </c>
      <c r="FA333" s="9">
        <f t="shared" si="395"/>
        <v>0</v>
      </c>
      <c r="FB333" s="9">
        <f t="shared" si="396"/>
        <v>0</v>
      </c>
      <c r="FC333" t="s">
        <v>1541</v>
      </c>
    </row>
    <row r="334" spans="1:159" x14ac:dyDescent="0.25">
      <c r="A334" s="2">
        <v>1.2</v>
      </c>
      <c r="B334" s="3" t="s">
        <v>812</v>
      </c>
      <c r="C334" s="4" t="s">
        <v>157</v>
      </c>
      <c r="D334" s="2" t="s">
        <v>417</v>
      </c>
      <c r="E334" s="21" t="s">
        <v>657</v>
      </c>
      <c r="F334" s="2"/>
      <c r="G334" s="4" t="s">
        <v>151</v>
      </c>
      <c r="H334" s="6" t="s">
        <v>163</v>
      </c>
      <c r="I334" s="4" t="s">
        <v>167</v>
      </c>
      <c r="J334" s="7" t="s">
        <v>154</v>
      </c>
      <c r="K334" s="75">
        <v>115</v>
      </c>
      <c r="L334" s="81">
        <v>115</v>
      </c>
      <c r="M334" s="56">
        <v>0</v>
      </c>
      <c r="N334" s="86">
        <v>0</v>
      </c>
      <c r="O334" s="6" t="s">
        <v>155</v>
      </c>
      <c r="P334" s="2" t="s">
        <v>352</v>
      </c>
      <c r="Q334" s="216">
        <f>VLOOKUP(P334,Contingencies!$A$2:$D$7,4,FALSE)</f>
        <v>0.2</v>
      </c>
      <c r="R334" s="53">
        <f t="shared" si="467"/>
        <v>959.98527000000013</v>
      </c>
      <c r="S334" s="67">
        <f t="shared" si="469"/>
        <v>0</v>
      </c>
      <c r="T334" s="4"/>
      <c r="U334" s="2"/>
      <c r="V334" s="2"/>
      <c r="W334" s="42"/>
      <c r="X334" s="2"/>
      <c r="Y334" s="38"/>
      <c r="Z334" s="38"/>
      <c r="AA334" s="38"/>
      <c r="AB334" s="38"/>
      <c r="AC334" s="38"/>
      <c r="AD334" s="2"/>
      <c r="AE334" s="2"/>
      <c r="AF334" s="2"/>
      <c r="AG334" s="2">
        <f>IF(G334="Labor Hours",SUM(U334:AF334),0)</f>
        <v>0</v>
      </c>
      <c r="AH334" s="51">
        <f t="shared" si="397"/>
        <v>0</v>
      </c>
      <c r="AI334" s="53">
        <f>IF($G334="Labor Hours",U334*$K334*(1+$M334)*$EQ334,U334)</f>
        <v>0</v>
      </c>
      <c r="AJ334" s="53">
        <f>IF($G334="Labor Hours",V334*$K334*(1+$M334)*$EQ334,V334)</f>
        <v>0</v>
      </c>
      <c r="AK334" s="53">
        <f>IF($G334="Labor Hours",W334*$K334*(1+$M334)*$EQ334,W334)</f>
        <v>0</v>
      </c>
      <c r="AL334" s="53">
        <f>IF($G334="Labor Hours",X334*$K334*(1+$M334)*$EQ334,X334)</f>
        <v>0</v>
      </c>
      <c r="AM334" s="53">
        <f>IF($G334="Labor Hours",Y334*$K334*(1+$M334)*$EQ334,Y334)</f>
        <v>0</v>
      </c>
      <c r="AN334" s="53">
        <f>IF($G334="Labor Hours",Z334*$K334*(1+$M334)*$EQ334,Z334)</f>
        <v>0</v>
      </c>
      <c r="AO334" s="53">
        <f>IF($G334="Labor Hours",AA334*$K334*(1+$M334)*$EQ334,AA334)</f>
        <v>0</v>
      </c>
      <c r="AP334" s="53">
        <f>IF($G334="Labor Hours",AB334*$K334*(1+$M334)*$EQ334,AB334)</f>
        <v>0</v>
      </c>
      <c r="AQ334" s="53">
        <f>IF($G334="Labor Hours",AC334*$K334*(1+$M334)*$EQ334,AC334)</f>
        <v>0</v>
      </c>
      <c r="AR334" s="53">
        <f>IF($G334="Labor Hours",AD334*$K334*(1+$M334)*$EQ334,AD334)</f>
        <v>0</v>
      </c>
      <c r="AS334" s="53">
        <f>IF($G334="Labor Hours",AE334*$K334*(1+$M334)*$EQ334,AE334)</f>
        <v>0</v>
      </c>
      <c r="AT334" s="53">
        <f>IF($G334="Labor Hours",AF334*$K334*(1+$M334)*$EQ334,AF334)</f>
        <v>0</v>
      </c>
      <c r="AU334" s="10">
        <f t="shared" si="398"/>
        <v>0</v>
      </c>
      <c r="AV334" s="54">
        <f>IF(G334="CapEx",0,AU334*N334)</f>
        <v>0</v>
      </c>
      <c r="AW334" s="10">
        <f t="shared" si="399"/>
        <v>0</v>
      </c>
      <c r="AX334" s="53" cm="1">
        <f t="array" aca="1" ref="AX334" ca="1">AU334*CELL("contents",$Q334)</f>
        <v>0</v>
      </c>
      <c r="AY334" s="53" cm="1">
        <f t="array" aca="1" ref="AY334" ca="1">AV334*CELL("contents",$Q334)</f>
        <v>0</v>
      </c>
      <c r="AZ334" s="2"/>
      <c r="BA334" s="2"/>
      <c r="BB334" s="2"/>
      <c r="BC334" s="2"/>
      <c r="BD334" s="2"/>
      <c r="BE334" s="2"/>
      <c r="BF334" s="2"/>
      <c r="BG334" s="2"/>
      <c r="BH334" s="38"/>
      <c r="BI334" s="4">
        <v>20</v>
      </c>
      <c r="BJ334" s="4">
        <v>20</v>
      </c>
      <c r="BK334" s="2"/>
      <c r="BL334" s="2">
        <f t="shared" si="400"/>
        <v>40</v>
      </c>
      <c r="BM334" s="51">
        <f t="shared" si="401"/>
        <v>0.26666666666666666</v>
      </c>
      <c r="BN334" s="53">
        <f>IF($G334="Labor Hours",AZ334*$K334*(1+$M334)*$ER334,AZ334)</f>
        <v>0</v>
      </c>
      <c r="BO334" s="53">
        <f>IF($G334="Labor Hours",BA334*$K334*(1+$M334)*$ER334,BA334)</f>
        <v>0</v>
      </c>
      <c r="BP334" s="53">
        <f>IF($G334="Labor Hours",BB334*$K334*(1+$M334)*$ER334,BB334)</f>
        <v>0</v>
      </c>
      <c r="BQ334" s="53">
        <f>IF($G334="Labor Hours",BC334*$K334*(1+$M334)*$ER334,BC334)</f>
        <v>0</v>
      </c>
      <c r="BR334" s="53">
        <f>IF($G334="Labor Hours",BD334*$K334*(1+$M334)*$ER334,BD334)</f>
        <v>0</v>
      </c>
      <c r="BS334" s="53">
        <f>IF($G334="Labor Hours",BE334*$K334*(1+$M334)*$ER334,BE334)</f>
        <v>0</v>
      </c>
      <c r="BT334" s="53">
        <f>IF($G334="Labor Hours",BF334*$K334*(1+$M334)*$ER334,BF334)</f>
        <v>0</v>
      </c>
      <c r="BU334" s="53">
        <f>IF($G334="Labor Hours",BG334*$K334*(1+$M334)*$ER334,BG334)</f>
        <v>0</v>
      </c>
      <c r="BV334" s="53">
        <f>IF($G334="Labor Hours",BH334*$K334*(1+$M334)*$ER334,BH334)</f>
        <v>0</v>
      </c>
      <c r="BW334" s="53">
        <f>IF($G334="Labor Hours",BI334*$K334*(1+$M334)*$ER334,BI334)</f>
        <v>2399.9631750000003</v>
      </c>
      <c r="BX334" s="53">
        <f>IF($G334="Labor Hours",BJ334*$K334*(1+$M334)*$ER334,BJ334)</f>
        <v>2399.9631750000003</v>
      </c>
      <c r="BY334" s="53">
        <f>IF($G334="Labor Hours",BK334*$K334*(1+$M334)*$ER334,BK334)</f>
        <v>0</v>
      </c>
      <c r="BZ334" s="10">
        <f t="shared" si="402"/>
        <v>4799.9263500000006</v>
      </c>
      <c r="CA334" s="54">
        <f t="shared" si="403"/>
        <v>0</v>
      </c>
      <c r="CB334" s="10">
        <f t="shared" si="404"/>
        <v>4799.9263500000006</v>
      </c>
      <c r="CC334" s="53" cm="1">
        <f t="array" aca="1" ref="CC334" ca="1">BZ334*CELL("contents",$Q334)</f>
        <v>959.98527000000013</v>
      </c>
      <c r="CD334" s="53" cm="1">
        <f t="array" aca="1" ref="CD334" ca="1">CA334*CELL("contents",$Q334)</f>
        <v>0</v>
      </c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>
        <f t="shared" si="405"/>
        <v>0</v>
      </c>
      <c r="CR334" s="51">
        <f t="shared" si="406"/>
        <v>0</v>
      </c>
      <c r="CS334" s="53">
        <f>IF($G334="Labor Hours",CE334*$K334*(1+$M334)*$ES334,CE334)</f>
        <v>0</v>
      </c>
      <c r="CT334" s="53">
        <f>IF($G334="Labor Hours",CF334*$K334*(1+$M334)*$ES334,CF334)</f>
        <v>0</v>
      </c>
      <c r="CU334" s="53">
        <f>IF($G334="Labor Hours",CG334*$K334*(1+$M334)*$ES334,CG334)</f>
        <v>0</v>
      </c>
      <c r="CV334" s="53">
        <f>IF($G334="Labor Hours",CH334*$K334*(1+$M334)*$ES334,CH334)</f>
        <v>0</v>
      </c>
      <c r="CW334" s="53">
        <f>IF($G334="Labor Hours",CI334*$K334*(1+$M334)*$ES334,CI334)</f>
        <v>0</v>
      </c>
      <c r="CX334" s="53">
        <f>IF($G334="Labor Hours",CJ334*$K334*(1+$M334)*$ES334,CJ334)</f>
        <v>0</v>
      </c>
      <c r="CY334" s="53">
        <f>IF($G334="Labor Hours",CK334*$K334*(1+$M334)*$ES334,CK334)</f>
        <v>0</v>
      </c>
      <c r="CZ334" s="53">
        <f>IF($G334="Labor Hours",CL334*$K334*(1+$M334)*$ES334,CL334)</f>
        <v>0</v>
      </c>
      <c r="DA334" s="53">
        <f>IF($G334="Labor Hours",CM334*$K334*(1+$M334)*$ES334,CM334)</f>
        <v>0</v>
      </c>
      <c r="DB334" s="53">
        <f>IF($G334="Labor Hours",CN334*$K334*(1+$M334)*$ES334,CN334)</f>
        <v>0</v>
      </c>
      <c r="DC334" s="53">
        <f>IF($G334="Labor Hours",CO334*$K334*(1+$M334)*$ES334,CO334)</f>
        <v>0</v>
      </c>
      <c r="DD334" s="53">
        <f>IF($G334="Labor Hours",CP334*$K334*(1+$M334)*$ES334,CP334)</f>
        <v>0</v>
      </c>
      <c r="DE334" s="10">
        <f t="shared" si="407"/>
        <v>0</v>
      </c>
      <c r="DF334" s="54">
        <f t="shared" si="408"/>
        <v>0</v>
      </c>
      <c r="DG334" s="10">
        <f t="shared" si="409"/>
        <v>0</v>
      </c>
      <c r="DH334" s="53" cm="1">
        <f t="array" aca="1" ref="DH334" ca="1">DE334*CELL("contents",$Q334)</f>
        <v>0</v>
      </c>
      <c r="DI334" s="53" cm="1">
        <f t="array" aca="1" ref="DI334" ca="1">DF334*CELL("contents",$Q334)</f>
        <v>0</v>
      </c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>
        <f t="shared" si="410"/>
        <v>0</v>
      </c>
      <c r="DW334" s="51">
        <f t="shared" si="411"/>
        <v>0</v>
      </c>
      <c r="DX334" s="53">
        <f>IF($G334="Labor Hours",DJ334*$K334*(1+$M334)*$ET334,DJ334)</f>
        <v>0</v>
      </c>
      <c r="DY334" s="53">
        <f>IF($G334="Labor Hours",DK334*$K334*(1+$M334)*$ET334,DK334)</f>
        <v>0</v>
      </c>
      <c r="DZ334" s="53">
        <f>IF($G334="Labor Hours",DL334*$K334*(1+$M334)*$ET334,DL334)</f>
        <v>0</v>
      </c>
      <c r="EA334" s="53">
        <f>IF($G334="Labor Hours",DM334*$K334*(1+$M334)*$ET334,DM334)</f>
        <v>0</v>
      </c>
      <c r="EB334" s="53">
        <f>IF($G334="Labor Hours",DN334*$K334*(1+$M334)*$ET334,DN334)</f>
        <v>0</v>
      </c>
      <c r="EC334" s="53">
        <f>IF($G334="Labor Hours",DO334*$K334*(1+$M334)*$ET334,DO334)</f>
        <v>0</v>
      </c>
      <c r="ED334" s="53">
        <f>IF($G334="Labor Hours",DP334*$K334*(1+$M334)*$ET334,DP334)</f>
        <v>0</v>
      </c>
      <c r="EE334" s="53">
        <f>IF($G334="Labor Hours",DQ334*$K334*(1+$M334)*$ET334,DQ334)</f>
        <v>0</v>
      </c>
      <c r="EF334" s="53">
        <f>IF($G334="Labor Hours",DR334*$K334*(1+$M334)*$ET334,DR334)</f>
        <v>0</v>
      </c>
      <c r="EG334" s="53">
        <f>IF($G334="Labor Hours",DS334*$K334*(1+$M334)*$ET334,DS334)</f>
        <v>0</v>
      </c>
      <c r="EH334" s="53">
        <f>IF($G334="Labor Hours",DT334*$K334*(1+$M334)*$ET334,DT334)</f>
        <v>0</v>
      </c>
      <c r="EI334" s="53">
        <f>IF($G334="Labor Hours",DU334*$K334*(1+$M334)*$ET334,DU334)</f>
        <v>0</v>
      </c>
      <c r="EJ334" s="10">
        <f t="shared" si="412"/>
        <v>0</v>
      </c>
      <c r="EK334" s="54">
        <f t="shared" si="413"/>
        <v>0</v>
      </c>
      <c r="EL334" s="10">
        <f t="shared" si="414"/>
        <v>0</v>
      </c>
      <c r="EM334" s="53" cm="1">
        <f t="array" aca="1" ref="EM334" ca="1">EJ334*CELL("contents",$Q334)</f>
        <v>0</v>
      </c>
      <c r="EN334" s="53" cm="1">
        <f t="array" aca="1" ref="EN334" ca="1">EK334*CELL("contents",$Q334)</f>
        <v>0</v>
      </c>
      <c r="EO334" s="11">
        <f t="shared" si="415"/>
        <v>4799.9263500000006</v>
      </c>
      <c r="EP334" s="2">
        <v>1</v>
      </c>
      <c r="EQ334" s="2">
        <f t="shared" ref="EQ334:ET334" si="481">EP334*1.0215</f>
        <v>1.0215000000000001</v>
      </c>
      <c r="ER334" s="2">
        <f t="shared" si="481"/>
        <v>1.0434622500000001</v>
      </c>
      <c r="ES334" s="2">
        <f t="shared" si="481"/>
        <v>1.0658966883750003</v>
      </c>
      <c r="ET334" s="2">
        <f t="shared" si="481"/>
        <v>1.0888134671750629</v>
      </c>
      <c r="EU334" s="53">
        <f>IF($G334="Labor Hours",$K334*$AG334*EQ334,0)</f>
        <v>0</v>
      </c>
      <c r="EV334" s="53">
        <f t="shared" si="417"/>
        <v>4799.9263500000006</v>
      </c>
      <c r="EW334" s="69">
        <f>IF($G334="Labor Hours",$K334*$CQ334*ES334,0)</f>
        <v>0</v>
      </c>
      <c r="EX334" s="69">
        <f>IF($G334="Labor Hours",$K334*$DV334*ET334,0)</f>
        <v>0</v>
      </c>
      <c r="EY334" s="9">
        <f t="shared" si="419"/>
        <v>0</v>
      </c>
      <c r="EZ334" s="9">
        <f t="shared" si="394"/>
        <v>0</v>
      </c>
      <c r="FA334" s="9">
        <f t="shared" si="395"/>
        <v>0</v>
      </c>
      <c r="FB334" s="9">
        <f t="shared" si="396"/>
        <v>0</v>
      </c>
      <c r="FC334" t="s">
        <v>1541</v>
      </c>
    </row>
    <row r="335" spans="1:159" ht="25.5" x14ac:dyDescent="0.25">
      <c r="A335" s="2">
        <v>1.2</v>
      </c>
      <c r="B335" s="3" t="s">
        <v>813</v>
      </c>
      <c r="C335" s="4" t="s">
        <v>157</v>
      </c>
      <c r="D335" s="2" t="s">
        <v>706</v>
      </c>
      <c r="E335" s="21" t="s">
        <v>707</v>
      </c>
      <c r="F335" s="2"/>
      <c r="G335" s="4" t="s">
        <v>151</v>
      </c>
      <c r="H335" s="6" t="s">
        <v>163</v>
      </c>
      <c r="I335" s="4" t="s">
        <v>167</v>
      </c>
      <c r="J335" s="7" t="s">
        <v>154</v>
      </c>
      <c r="K335" s="75">
        <v>115</v>
      </c>
      <c r="L335" s="81">
        <v>115</v>
      </c>
      <c r="M335" s="56">
        <v>0</v>
      </c>
      <c r="N335" s="86">
        <v>0</v>
      </c>
      <c r="O335" s="6" t="s">
        <v>155</v>
      </c>
      <c r="P335" s="2" t="s">
        <v>352</v>
      </c>
      <c r="Q335" s="216">
        <f>VLOOKUP(P335,Contingencies!$A$2:$D$7,4,FALSE)</f>
        <v>0.2</v>
      </c>
      <c r="R335" s="53">
        <f t="shared" si="467"/>
        <v>1691.6040000000003</v>
      </c>
      <c r="S335" s="67">
        <f t="shared" si="469"/>
        <v>0</v>
      </c>
      <c r="T335" s="4"/>
      <c r="U335" s="2"/>
      <c r="V335" s="2"/>
      <c r="W335" s="37">
        <v>36</v>
      </c>
      <c r="X335" s="4">
        <v>36</v>
      </c>
      <c r="Y335" s="38"/>
      <c r="Z335" s="38"/>
      <c r="AA335" s="38"/>
      <c r="AB335" s="38"/>
      <c r="AC335" s="38"/>
      <c r="AD335" s="2"/>
      <c r="AE335" s="2"/>
      <c r="AF335" s="2"/>
      <c r="AG335" s="2">
        <f>IF(G335="Labor Hours",SUM(U335:AF335),0)</f>
        <v>72</v>
      </c>
      <c r="AH335" s="51">
        <f t="shared" si="397"/>
        <v>0.48</v>
      </c>
      <c r="AI335" s="53">
        <f>IF($G335="Labor Hours",U335*$K335*(1+$M335)*$EQ335,U335)</f>
        <v>0</v>
      </c>
      <c r="AJ335" s="53">
        <f>IF($G335="Labor Hours",V335*$K335*(1+$M335)*$EQ335,V335)</f>
        <v>0</v>
      </c>
      <c r="AK335" s="53">
        <f>IF($G335="Labor Hours",W335*$K335*(1+$M335)*$EQ335,W335)</f>
        <v>4229.01</v>
      </c>
      <c r="AL335" s="53">
        <f>IF($G335="Labor Hours",X335*$K335*(1+$M335)*$EQ335,X335)</f>
        <v>4229.01</v>
      </c>
      <c r="AM335" s="53">
        <f>IF($G335="Labor Hours",Y335*$K335*(1+$M335)*$EQ335,Y335)</f>
        <v>0</v>
      </c>
      <c r="AN335" s="53">
        <f>IF($G335="Labor Hours",Z335*$K335*(1+$M335)*$EQ335,Z335)</f>
        <v>0</v>
      </c>
      <c r="AO335" s="53">
        <f>IF($G335="Labor Hours",AA335*$K335*(1+$M335)*$EQ335,AA335)</f>
        <v>0</v>
      </c>
      <c r="AP335" s="53">
        <f>IF($G335="Labor Hours",AB335*$K335*(1+$M335)*$EQ335,AB335)</f>
        <v>0</v>
      </c>
      <c r="AQ335" s="53">
        <f>IF($G335="Labor Hours",AC335*$K335*(1+$M335)*$EQ335,AC335)</f>
        <v>0</v>
      </c>
      <c r="AR335" s="53">
        <f>IF($G335="Labor Hours",AD335*$K335*(1+$M335)*$EQ335,AD335)</f>
        <v>0</v>
      </c>
      <c r="AS335" s="53">
        <f>IF($G335="Labor Hours",AE335*$K335*(1+$M335)*$EQ335,AE335)</f>
        <v>0</v>
      </c>
      <c r="AT335" s="53">
        <f>IF($G335="Labor Hours",AF335*$K335*(1+$M335)*$EQ335,AF335)</f>
        <v>0</v>
      </c>
      <c r="AU335" s="10">
        <f t="shared" si="398"/>
        <v>8458.02</v>
      </c>
      <c r="AV335" s="54">
        <f>IF(G335="CapEx",0,AU335*N335)</f>
        <v>0</v>
      </c>
      <c r="AW335" s="10">
        <f t="shared" si="399"/>
        <v>8458.02</v>
      </c>
      <c r="AX335" s="53" cm="1">
        <f t="array" aca="1" ref="AX335" ca="1">AU335*CELL("contents",$Q335)</f>
        <v>1691.6040000000003</v>
      </c>
      <c r="AY335" s="53" cm="1">
        <f t="array" aca="1" ref="AY335" ca="1">AV335*CELL("contents",$Q335)</f>
        <v>0</v>
      </c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>
        <f t="shared" si="400"/>
        <v>0</v>
      </c>
      <c r="BM335" s="51">
        <f t="shared" si="401"/>
        <v>0</v>
      </c>
      <c r="BN335" s="53">
        <f>IF($G335="Labor Hours",AZ335*$K335*(1+$M335)*$ER335,AZ335)</f>
        <v>0</v>
      </c>
      <c r="BO335" s="53">
        <f>IF($G335="Labor Hours",BA335*$K335*(1+$M335)*$ER335,BA335)</f>
        <v>0</v>
      </c>
      <c r="BP335" s="53">
        <f>IF($G335="Labor Hours",BB335*$K335*(1+$M335)*$ER335,BB335)</f>
        <v>0</v>
      </c>
      <c r="BQ335" s="53">
        <f>IF($G335="Labor Hours",BC335*$K335*(1+$M335)*$ER335,BC335)</f>
        <v>0</v>
      </c>
      <c r="BR335" s="53">
        <f>IF($G335="Labor Hours",BD335*$K335*(1+$M335)*$ER335,BD335)</f>
        <v>0</v>
      </c>
      <c r="BS335" s="53">
        <f>IF($G335="Labor Hours",BE335*$K335*(1+$M335)*$ER335,BE335)</f>
        <v>0</v>
      </c>
      <c r="BT335" s="53">
        <f>IF($G335="Labor Hours",BF335*$K335*(1+$M335)*$ER335,BF335)</f>
        <v>0</v>
      </c>
      <c r="BU335" s="53">
        <f>IF($G335="Labor Hours",BG335*$K335*(1+$M335)*$ER335,BG335)</f>
        <v>0</v>
      </c>
      <c r="BV335" s="53">
        <f>IF($G335="Labor Hours",BH335*$K335*(1+$M335)*$ER335,BH335)</f>
        <v>0</v>
      </c>
      <c r="BW335" s="53">
        <f>IF($G335="Labor Hours",BI335*$K335*(1+$M335)*$ER335,BI335)</f>
        <v>0</v>
      </c>
      <c r="BX335" s="53">
        <f>IF($G335="Labor Hours",BJ335*$K335*(1+$M335)*$ER335,BJ335)</f>
        <v>0</v>
      </c>
      <c r="BY335" s="53">
        <f>IF($G335="Labor Hours",BK335*$K335*(1+$M335)*$ER335,BK335)</f>
        <v>0</v>
      </c>
      <c r="BZ335" s="10">
        <f t="shared" si="402"/>
        <v>0</v>
      </c>
      <c r="CA335" s="54">
        <f t="shared" si="403"/>
        <v>0</v>
      </c>
      <c r="CB335" s="10">
        <f t="shared" si="404"/>
        <v>0</v>
      </c>
      <c r="CC335" s="53" cm="1">
        <f t="array" aca="1" ref="CC335" ca="1">BZ335*CELL("contents",$Q335)</f>
        <v>0</v>
      </c>
      <c r="CD335" s="53" cm="1">
        <f t="array" aca="1" ref="CD335" ca="1">CA335*CELL("contents",$Q335)</f>
        <v>0</v>
      </c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>
        <f t="shared" si="405"/>
        <v>0</v>
      </c>
      <c r="CR335" s="51">
        <f t="shared" si="406"/>
        <v>0</v>
      </c>
      <c r="CS335" s="53">
        <f>IF($G335="Labor Hours",CE335*$K335*(1+$M335)*$ES335,CE335)</f>
        <v>0</v>
      </c>
      <c r="CT335" s="53">
        <f>IF($G335="Labor Hours",CF335*$K335*(1+$M335)*$ES335,CF335)</f>
        <v>0</v>
      </c>
      <c r="CU335" s="53">
        <f>IF($G335="Labor Hours",CG335*$K335*(1+$M335)*$ES335,CG335)</f>
        <v>0</v>
      </c>
      <c r="CV335" s="53">
        <f>IF($G335="Labor Hours",CH335*$K335*(1+$M335)*$ES335,CH335)</f>
        <v>0</v>
      </c>
      <c r="CW335" s="53">
        <f>IF($G335="Labor Hours",CI335*$K335*(1+$M335)*$ES335,CI335)</f>
        <v>0</v>
      </c>
      <c r="CX335" s="53">
        <f>IF($G335="Labor Hours",CJ335*$K335*(1+$M335)*$ES335,CJ335)</f>
        <v>0</v>
      </c>
      <c r="CY335" s="53">
        <f>IF($G335="Labor Hours",CK335*$K335*(1+$M335)*$ES335,CK335)</f>
        <v>0</v>
      </c>
      <c r="CZ335" s="53">
        <f>IF($G335="Labor Hours",CL335*$K335*(1+$M335)*$ES335,CL335)</f>
        <v>0</v>
      </c>
      <c r="DA335" s="53">
        <f>IF($G335="Labor Hours",CM335*$K335*(1+$M335)*$ES335,CM335)</f>
        <v>0</v>
      </c>
      <c r="DB335" s="53">
        <f>IF($G335="Labor Hours",CN335*$K335*(1+$M335)*$ES335,CN335)</f>
        <v>0</v>
      </c>
      <c r="DC335" s="53">
        <f>IF($G335="Labor Hours",CO335*$K335*(1+$M335)*$ES335,CO335)</f>
        <v>0</v>
      </c>
      <c r="DD335" s="53">
        <f>IF($G335="Labor Hours",CP335*$K335*(1+$M335)*$ES335,CP335)</f>
        <v>0</v>
      </c>
      <c r="DE335" s="10">
        <f t="shared" si="407"/>
        <v>0</v>
      </c>
      <c r="DF335" s="54">
        <f t="shared" si="408"/>
        <v>0</v>
      </c>
      <c r="DG335" s="10">
        <f t="shared" si="409"/>
        <v>0</v>
      </c>
      <c r="DH335" s="53" cm="1">
        <f t="array" aca="1" ref="DH335" ca="1">DE335*CELL("contents",$Q335)</f>
        <v>0</v>
      </c>
      <c r="DI335" s="53" cm="1">
        <f t="array" aca="1" ref="DI335" ca="1">DF335*CELL("contents",$Q335)</f>
        <v>0</v>
      </c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>
        <f t="shared" si="410"/>
        <v>0</v>
      </c>
      <c r="DW335" s="51">
        <f t="shared" si="411"/>
        <v>0</v>
      </c>
      <c r="DX335" s="53">
        <f>IF($G335="Labor Hours",DJ335*$K335*(1+$M335)*$ET335,DJ335)</f>
        <v>0</v>
      </c>
      <c r="DY335" s="53">
        <f>IF($G335="Labor Hours",DK335*$K335*(1+$M335)*$ET335,DK335)</f>
        <v>0</v>
      </c>
      <c r="DZ335" s="53">
        <f>IF($G335="Labor Hours",DL335*$K335*(1+$M335)*$ET335,DL335)</f>
        <v>0</v>
      </c>
      <c r="EA335" s="53">
        <f>IF($G335="Labor Hours",DM335*$K335*(1+$M335)*$ET335,DM335)</f>
        <v>0</v>
      </c>
      <c r="EB335" s="53">
        <f>IF($G335="Labor Hours",DN335*$K335*(1+$M335)*$ET335,DN335)</f>
        <v>0</v>
      </c>
      <c r="EC335" s="53">
        <f>IF($G335="Labor Hours",DO335*$K335*(1+$M335)*$ET335,DO335)</f>
        <v>0</v>
      </c>
      <c r="ED335" s="53">
        <f>IF($G335="Labor Hours",DP335*$K335*(1+$M335)*$ET335,DP335)</f>
        <v>0</v>
      </c>
      <c r="EE335" s="53">
        <f>IF($G335="Labor Hours",DQ335*$K335*(1+$M335)*$ET335,DQ335)</f>
        <v>0</v>
      </c>
      <c r="EF335" s="53">
        <f>IF($G335="Labor Hours",DR335*$K335*(1+$M335)*$ET335,DR335)</f>
        <v>0</v>
      </c>
      <c r="EG335" s="53">
        <f>IF($G335="Labor Hours",DS335*$K335*(1+$M335)*$ET335,DS335)</f>
        <v>0</v>
      </c>
      <c r="EH335" s="53">
        <f>IF($G335="Labor Hours",DT335*$K335*(1+$M335)*$ET335,DT335)</f>
        <v>0</v>
      </c>
      <c r="EI335" s="53">
        <f>IF($G335="Labor Hours",DU335*$K335*(1+$M335)*$ET335,DU335)</f>
        <v>0</v>
      </c>
      <c r="EJ335" s="10">
        <f t="shared" si="412"/>
        <v>0</v>
      </c>
      <c r="EK335" s="54">
        <f t="shared" si="413"/>
        <v>0</v>
      </c>
      <c r="EL335" s="10">
        <f t="shared" si="414"/>
        <v>0</v>
      </c>
      <c r="EM335" s="53" cm="1">
        <f t="array" aca="1" ref="EM335" ca="1">EJ335*CELL("contents",$Q335)</f>
        <v>0</v>
      </c>
      <c r="EN335" s="53" cm="1">
        <f t="array" aca="1" ref="EN335" ca="1">EK335*CELL("contents",$Q335)</f>
        <v>0</v>
      </c>
      <c r="EO335" s="11">
        <f t="shared" si="415"/>
        <v>8458.02</v>
      </c>
      <c r="EP335" s="2">
        <v>1</v>
      </c>
      <c r="EQ335" s="2">
        <f t="shared" ref="EQ335:ET335" si="482">EP335*1.0215</f>
        <v>1.0215000000000001</v>
      </c>
      <c r="ER335" s="2">
        <f t="shared" si="482"/>
        <v>1.0434622500000001</v>
      </c>
      <c r="ES335" s="2">
        <f t="shared" si="482"/>
        <v>1.0658966883750003</v>
      </c>
      <c r="ET335" s="2">
        <f t="shared" si="482"/>
        <v>1.0888134671750629</v>
      </c>
      <c r="EU335" s="53">
        <f>IF($G335="Labor Hours",$K335*$AG335*EQ335,0)</f>
        <v>8458.02</v>
      </c>
      <c r="EV335" s="53">
        <f t="shared" si="417"/>
        <v>0</v>
      </c>
      <c r="EW335" s="69">
        <f>IF($G335="Labor Hours",$K335*$CQ335*ES335,0)</f>
        <v>0</v>
      </c>
      <c r="EX335" s="69">
        <f>IF($G335="Labor Hours",$K335*$DV335*ET335,0)</f>
        <v>0</v>
      </c>
      <c r="EY335" s="9">
        <f t="shared" si="419"/>
        <v>0</v>
      </c>
      <c r="EZ335" s="9">
        <f t="shared" si="394"/>
        <v>0</v>
      </c>
      <c r="FA335" s="9">
        <f t="shared" si="395"/>
        <v>0</v>
      </c>
      <c r="FB335" s="9">
        <f t="shared" si="396"/>
        <v>0</v>
      </c>
      <c r="FC335" t="s">
        <v>1541</v>
      </c>
    </row>
    <row r="336" spans="1:159" ht="25.5" x14ac:dyDescent="0.25">
      <c r="A336" s="2">
        <v>1.2</v>
      </c>
      <c r="B336" s="3" t="s">
        <v>813</v>
      </c>
      <c r="C336" s="4" t="s">
        <v>157</v>
      </c>
      <c r="D336" s="2" t="s">
        <v>706</v>
      </c>
      <c r="E336" s="21" t="s">
        <v>707</v>
      </c>
      <c r="F336" s="2"/>
      <c r="G336" s="4" t="s">
        <v>347</v>
      </c>
      <c r="H336" s="6" t="s">
        <v>347</v>
      </c>
      <c r="I336" s="4"/>
      <c r="J336" s="4" t="s">
        <v>154</v>
      </c>
      <c r="K336" s="75"/>
      <c r="L336" s="80">
        <v>1</v>
      </c>
      <c r="M336" s="56">
        <v>0</v>
      </c>
      <c r="N336" s="86">
        <v>0.53</v>
      </c>
      <c r="O336" s="6" t="s">
        <v>155</v>
      </c>
      <c r="P336" s="2" t="s">
        <v>352</v>
      </c>
      <c r="Q336" s="216">
        <f>VLOOKUP(P336,Contingencies!$A$2:$D$7,4,FALSE)</f>
        <v>0.2</v>
      </c>
      <c r="R336" s="53">
        <f t="shared" si="467"/>
        <v>200</v>
      </c>
      <c r="S336" s="67">
        <f t="shared" si="469"/>
        <v>0</v>
      </c>
      <c r="T336" s="4"/>
      <c r="U336" s="2"/>
      <c r="V336" s="2"/>
      <c r="W336" s="37">
        <v>1000</v>
      </c>
      <c r="X336" s="4"/>
      <c r="Y336" s="38"/>
      <c r="Z336" s="38"/>
      <c r="AA336" s="38"/>
      <c r="AB336" s="38"/>
      <c r="AC336" s="38"/>
      <c r="AD336" s="2"/>
      <c r="AE336" s="2"/>
      <c r="AF336" s="2"/>
      <c r="AG336" s="2">
        <f>IF(G336="Labor Hours",SUM(U336:AF336),0)</f>
        <v>0</v>
      </c>
      <c r="AH336" s="51">
        <f t="shared" si="397"/>
        <v>0</v>
      </c>
      <c r="AI336" s="53">
        <f>IF($G336="Labor Hours",U336*$K336*(1+$M336)*$EQ336,U336)</f>
        <v>0</v>
      </c>
      <c r="AJ336" s="53">
        <f>IF($G336="Labor Hours",V336*$K336*(1+$M336)*$EQ336,V336)</f>
        <v>0</v>
      </c>
      <c r="AK336" s="53">
        <f>IF($G336="Labor Hours",W336*$K336*(1+$M336)*$EQ336,W336)</f>
        <v>1000</v>
      </c>
      <c r="AL336" s="53">
        <f>IF($G336="Labor Hours",X336*$K336*(1+$M336)*$EQ336,X336)</f>
        <v>0</v>
      </c>
      <c r="AM336" s="53">
        <f>IF($G336="Labor Hours",Y336*$K336*(1+$M336)*$EQ336,Y336)</f>
        <v>0</v>
      </c>
      <c r="AN336" s="53">
        <f>IF($G336="Labor Hours",Z336*$K336*(1+$M336)*$EQ336,Z336)</f>
        <v>0</v>
      </c>
      <c r="AO336" s="53">
        <f>IF($G336="Labor Hours",AA336*$K336*(1+$M336)*$EQ336,AA336)</f>
        <v>0</v>
      </c>
      <c r="AP336" s="53">
        <f>IF($G336="Labor Hours",AB336*$K336*(1+$M336)*$EQ336,AB336)</f>
        <v>0</v>
      </c>
      <c r="AQ336" s="53">
        <f>IF($G336="Labor Hours",AC336*$K336*(1+$M336)*$EQ336,AC336)</f>
        <v>0</v>
      </c>
      <c r="AR336" s="53">
        <f>IF($G336="Labor Hours",AD336*$K336*(1+$M336)*$EQ336,AD336)</f>
        <v>0</v>
      </c>
      <c r="AS336" s="53">
        <f>IF($G336="Labor Hours",AE336*$K336*(1+$M336)*$EQ336,AE336)</f>
        <v>0</v>
      </c>
      <c r="AT336" s="53">
        <f>IF($G336="Labor Hours",AF336*$K336*(1+$M336)*$EQ336,AF336)</f>
        <v>0</v>
      </c>
      <c r="AU336" s="10">
        <f t="shared" si="398"/>
        <v>1000</v>
      </c>
      <c r="AV336" s="54">
        <f>IF(G336="CapEx",0,AU336*N336)</f>
        <v>0</v>
      </c>
      <c r="AW336" s="10">
        <f t="shared" si="399"/>
        <v>1000</v>
      </c>
      <c r="AX336" s="53" cm="1">
        <f t="array" aca="1" ref="AX336" ca="1">AU336*CELL("contents",$Q336)</f>
        <v>200</v>
      </c>
      <c r="AY336" s="53" cm="1">
        <f t="array" aca="1" ref="AY336" ca="1">AV336*CELL("contents",$Q336)</f>
        <v>0</v>
      </c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>
        <f t="shared" si="400"/>
        <v>0</v>
      </c>
      <c r="BM336" s="51">
        <f t="shared" si="401"/>
        <v>0</v>
      </c>
      <c r="BN336" s="53">
        <f>IF($G336="Labor Hours",AZ336*$K336*(1+$M336)*$ER336,AZ336)</f>
        <v>0</v>
      </c>
      <c r="BO336" s="53">
        <f>IF($G336="Labor Hours",BA336*$K336*(1+$M336)*$ER336,BA336)</f>
        <v>0</v>
      </c>
      <c r="BP336" s="53">
        <f>IF($G336="Labor Hours",BB336*$K336*(1+$M336)*$ER336,BB336)</f>
        <v>0</v>
      </c>
      <c r="BQ336" s="53">
        <f>IF($G336="Labor Hours",BC336*$K336*(1+$M336)*$ER336,BC336)</f>
        <v>0</v>
      </c>
      <c r="BR336" s="53">
        <f>IF($G336="Labor Hours",BD336*$K336*(1+$M336)*$ER336,BD336)</f>
        <v>0</v>
      </c>
      <c r="BS336" s="53">
        <f>IF($G336="Labor Hours",BE336*$K336*(1+$M336)*$ER336,BE336)</f>
        <v>0</v>
      </c>
      <c r="BT336" s="53">
        <f>IF($G336="Labor Hours",BF336*$K336*(1+$M336)*$ER336,BF336)</f>
        <v>0</v>
      </c>
      <c r="BU336" s="53">
        <f>IF($G336="Labor Hours",BG336*$K336*(1+$M336)*$ER336,BG336)</f>
        <v>0</v>
      </c>
      <c r="BV336" s="53">
        <f>IF($G336="Labor Hours",BH336*$K336*(1+$M336)*$ER336,BH336)</f>
        <v>0</v>
      </c>
      <c r="BW336" s="53">
        <f>IF($G336="Labor Hours",BI336*$K336*(1+$M336)*$ER336,BI336)</f>
        <v>0</v>
      </c>
      <c r="BX336" s="53">
        <f>IF($G336="Labor Hours",BJ336*$K336*(1+$M336)*$ER336,BJ336)</f>
        <v>0</v>
      </c>
      <c r="BY336" s="53">
        <f>IF($G336="Labor Hours",BK336*$K336*(1+$M336)*$ER336,BK336)</f>
        <v>0</v>
      </c>
      <c r="BZ336" s="10">
        <f t="shared" si="402"/>
        <v>0</v>
      </c>
      <c r="CA336" s="54">
        <f t="shared" si="403"/>
        <v>0</v>
      </c>
      <c r="CB336" s="10">
        <f t="shared" si="404"/>
        <v>0</v>
      </c>
      <c r="CC336" s="53" cm="1">
        <f t="array" aca="1" ref="CC336" ca="1">BZ336*CELL("contents",$Q336)</f>
        <v>0</v>
      </c>
      <c r="CD336" s="53" cm="1">
        <f t="array" aca="1" ref="CD336" ca="1">CA336*CELL("contents",$Q336)</f>
        <v>0</v>
      </c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>
        <f t="shared" si="405"/>
        <v>0</v>
      </c>
      <c r="CR336" s="51">
        <f t="shared" si="406"/>
        <v>0</v>
      </c>
      <c r="CS336" s="53">
        <f>IF($G336="Labor Hours",CE336*$K336*(1+$M336)*$ES336,CE336)</f>
        <v>0</v>
      </c>
      <c r="CT336" s="53">
        <f>IF($G336="Labor Hours",CF336*$K336*(1+$M336)*$ES336,CF336)</f>
        <v>0</v>
      </c>
      <c r="CU336" s="53">
        <f>IF($G336="Labor Hours",CG336*$K336*(1+$M336)*$ES336,CG336)</f>
        <v>0</v>
      </c>
      <c r="CV336" s="53">
        <f>IF($G336="Labor Hours",CH336*$K336*(1+$M336)*$ES336,CH336)</f>
        <v>0</v>
      </c>
      <c r="CW336" s="53">
        <f>IF($G336="Labor Hours",CI336*$K336*(1+$M336)*$ES336,CI336)</f>
        <v>0</v>
      </c>
      <c r="CX336" s="53">
        <f>IF($G336="Labor Hours",CJ336*$K336*(1+$M336)*$ES336,CJ336)</f>
        <v>0</v>
      </c>
      <c r="CY336" s="53">
        <f>IF($G336="Labor Hours",CK336*$K336*(1+$M336)*$ES336,CK336)</f>
        <v>0</v>
      </c>
      <c r="CZ336" s="53">
        <f>IF($G336="Labor Hours",CL336*$K336*(1+$M336)*$ES336,CL336)</f>
        <v>0</v>
      </c>
      <c r="DA336" s="53">
        <f>IF($G336="Labor Hours",CM336*$K336*(1+$M336)*$ES336,CM336)</f>
        <v>0</v>
      </c>
      <c r="DB336" s="53">
        <f>IF($G336="Labor Hours",CN336*$K336*(1+$M336)*$ES336,CN336)</f>
        <v>0</v>
      </c>
      <c r="DC336" s="53">
        <f>IF($G336="Labor Hours",CO336*$K336*(1+$M336)*$ES336,CO336)</f>
        <v>0</v>
      </c>
      <c r="DD336" s="53">
        <f>IF($G336="Labor Hours",CP336*$K336*(1+$M336)*$ES336,CP336)</f>
        <v>0</v>
      </c>
      <c r="DE336" s="10">
        <f t="shared" si="407"/>
        <v>0</v>
      </c>
      <c r="DF336" s="54">
        <f t="shared" si="408"/>
        <v>0</v>
      </c>
      <c r="DG336" s="10">
        <f t="shared" si="409"/>
        <v>0</v>
      </c>
      <c r="DH336" s="53" cm="1">
        <f t="array" aca="1" ref="DH336" ca="1">DE336*CELL("contents",$Q336)</f>
        <v>0</v>
      </c>
      <c r="DI336" s="53" cm="1">
        <f t="array" aca="1" ref="DI336" ca="1">DF336*CELL("contents",$Q336)</f>
        <v>0</v>
      </c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>
        <f t="shared" si="410"/>
        <v>0</v>
      </c>
      <c r="DW336" s="51">
        <f t="shared" si="411"/>
        <v>0</v>
      </c>
      <c r="DX336" s="53">
        <f>IF($G336="Labor Hours",DJ336*$K336*(1+$M336)*$ET336,DJ336)</f>
        <v>0</v>
      </c>
      <c r="DY336" s="53">
        <f>IF($G336="Labor Hours",DK336*$K336*(1+$M336)*$ET336,DK336)</f>
        <v>0</v>
      </c>
      <c r="DZ336" s="53">
        <f>IF($G336="Labor Hours",DL336*$K336*(1+$M336)*$ET336,DL336)</f>
        <v>0</v>
      </c>
      <c r="EA336" s="53">
        <f>IF($G336="Labor Hours",DM336*$K336*(1+$M336)*$ET336,DM336)</f>
        <v>0</v>
      </c>
      <c r="EB336" s="53">
        <f>IF($G336="Labor Hours",DN336*$K336*(1+$M336)*$ET336,DN336)</f>
        <v>0</v>
      </c>
      <c r="EC336" s="53">
        <f>IF($G336="Labor Hours",DO336*$K336*(1+$M336)*$ET336,DO336)</f>
        <v>0</v>
      </c>
      <c r="ED336" s="53">
        <f>IF($G336="Labor Hours",DP336*$K336*(1+$M336)*$ET336,DP336)</f>
        <v>0</v>
      </c>
      <c r="EE336" s="53">
        <f>IF($G336="Labor Hours",DQ336*$K336*(1+$M336)*$ET336,DQ336)</f>
        <v>0</v>
      </c>
      <c r="EF336" s="53">
        <f>IF($G336="Labor Hours",DR336*$K336*(1+$M336)*$ET336,DR336)</f>
        <v>0</v>
      </c>
      <c r="EG336" s="53">
        <f>IF($G336="Labor Hours",DS336*$K336*(1+$M336)*$ET336,DS336)</f>
        <v>0</v>
      </c>
      <c r="EH336" s="53">
        <f>IF($G336="Labor Hours",DT336*$K336*(1+$M336)*$ET336,DT336)</f>
        <v>0</v>
      </c>
      <c r="EI336" s="53">
        <f>IF($G336="Labor Hours",DU336*$K336*(1+$M336)*$ET336,DU336)</f>
        <v>0</v>
      </c>
      <c r="EJ336" s="10">
        <f t="shared" si="412"/>
        <v>0</v>
      </c>
      <c r="EK336" s="54">
        <f t="shared" si="413"/>
        <v>0</v>
      </c>
      <c r="EL336" s="10">
        <f t="shared" si="414"/>
        <v>0</v>
      </c>
      <c r="EM336" s="53" cm="1">
        <f t="array" aca="1" ref="EM336" ca="1">EJ336*CELL("contents",$Q336)</f>
        <v>0</v>
      </c>
      <c r="EN336" s="53" cm="1">
        <f t="array" aca="1" ref="EN336" ca="1">EK336*CELL("contents",$Q336)</f>
        <v>0</v>
      </c>
      <c r="EO336" s="11">
        <f t="shared" si="415"/>
        <v>1000</v>
      </c>
      <c r="EP336" s="2">
        <v>1</v>
      </c>
      <c r="EQ336" s="2">
        <f t="shared" ref="EQ336:ET336" si="483">EP336*1.0215</f>
        <v>1.0215000000000001</v>
      </c>
      <c r="ER336" s="2">
        <f t="shared" si="483"/>
        <v>1.0434622500000001</v>
      </c>
      <c r="ES336" s="2">
        <f t="shared" si="483"/>
        <v>1.0658966883750003</v>
      </c>
      <c r="ET336" s="2">
        <f t="shared" si="483"/>
        <v>1.0888134671750629</v>
      </c>
      <c r="EU336" s="53">
        <f>IF($G336="Labor Hours",$K336*$AG336*EQ336,0)</f>
        <v>0</v>
      </c>
      <c r="EV336" s="53">
        <f t="shared" si="417"/>
        <v>0</v>
      </c>
      <c r="EW336" s="69">
        <f>IF($G336="Labor Hours",$K336*$CQ336*ES336,0)</f>
        <v>0</v>
      </c>
      <c r="EX336" s="69">
        <f>IF($G336="Labor Hours",$K336*$DV336*ET336,0)</f>
        <v>0</v>
      </c>
      <c r="EY336" s="9">
        <f t="shared" si="419"/>
        <v>0</v>
      </c>
      <c r="EZ336" s="9">
        <f t="shared" ref="EZ336:EZ399" si="484">EV336*$M336</f>
        <v>0</v>
      </c>
      <c r="FA336" s="9">
        <f t="shared" ref="FA336:FA399" si="485">EW336*$M336</f>
        <v>0</v>
      </c>
      <c r="FB336" s="9">
        <f t="shared" ref="FB336:FB399" si="486">EX336*$M336</f>
        <v>0</v>
      </c>
      <c r="FC336" t="s">
        <v>1541</v>
      </c>
    </row>
    <row r="337" spans="1:159" ht="25.5" x14ac:dyDescent="0.25">
      <c r="A337" s="2">
        <v>1.2</v>
      </c>
      <c r="B337" s="3" t="s">
        <v>814</v>
      </c>
      <c r="C337" s="4" t="s">
        <v>157</v>
      </c>
      <c r="D337" s="2" t="s">
        <v>815</v>
      </c>
      <c r="E337" s="21" t="s">
        <v>816</v>
      </c>
      <c r="F337" s="2"/>
      <c r="G337" s="4" t="s">
        <v>151</v>
      </c>
      <c r="H337" s="6" t="s">
        <v>163</v>
      </c>
      <c r="I337" s="4" t="s">
        <v>167</v>
      </c>
      <c r="J337" s="7" t="s">
        <v>154</v>
      </c>
      <c r="K337" s="75">
        <v>115</v>
      </c>
      <c r="L337" s="81">
        <v>115</v>
      </c>
      <c r="M337" s="56">
        <v>0</v>
      </c>
      <c r="N337" s="86">
        <v>0</v>
      </c>
      <c r="O337" s="6" t="s">
        <v>155</v>
      </c>
      <c r="P337" s="2" t="s">
        <v>352</v>
      </c>
      <c r="Q337" s="216">
        <f>VLOOKUP(P337,Contingencies!$A$2:$D$7,4,FALSE)</f>
        <v>0.2</v>
      </c>
      <c r="R337" s="53">
        <f t="shared" si="467"/>
        <v>375.91200000000003</v>
      </c>
      <c r="S337" s="67">
        <f t="shared" si="469"/>
        <v>0</v>
      </c>
      <c r="T337" s="4"/>
      <c r="U337" s="37">
        <v>16</v>
      </c>
      <c r="V337" s="2"/>
      <c r="W337" s="42"/>
      <c r="X337" s="2"/>
      <c r="Y337" s="38"/>
      <c r="Z337" s="38"/>
      <c r="AA337" s="38"/>
      <c r="AB337" s="38"/>
      <c r="AC337" s="38"/>
      <c r="AD337" s="2"/>
      <c r="AE337" s="2"/>
      <c r="AF337" s="2"/>
      <c r="AG337" s="2">
        <f>IF(G337="Labor Hours",SUM(U337:AF337),0)</f>
        <v>16</v>
      </c>
      <c r="AH337" s="51">
        <f t="shared" ref="AH337:AH400" si="487">(AG337/1800)*12</f>
        <v>0.10666666666666666</v>
      </c>
      <c r="AI337" s="53">
        <f>IF($G337="Labor Hours",U337*$K337*(1+$M337)*$EQ337,U337)</f>
        <v>1879.5600000000002</v>
      </c>
      <c r="AJ337" s="53">
        <f>IF($G337="Labor Hours",V337*$K337*(1+$M337)*$EQ337,V337)</f>
        <v>0</v>
      </c>
      <c r="AK337" s="53">
        <f>IF($G337="Labor Hours",W337*$K337*(1+$M337)*$EQ337,W337)</f>
        <v>0</v>
      </c>
      <c r="AL337" s="53">
        <f>IF($G337="Labor Hours",X337*$K337*(1+$M337)*$EQ337,X337)</f>
        <v>0</v>
      </c>
      <c r="AM337" s="53">
        <f>IF($G337="Labor Hours",Y337*$K337*(1+$M337)*$EQ337,Y337)</f>
        <v>0</v>
      </c>
      <c r="AN337" s="53">
        <f>IF($G337="Labor Hours",Z337*$K337*(1+$M337)*$EQ337,Z337)</f>
        <v>0</v>
      </c>
      <c r="AO337" s="53">
        <f>IF($G337="Labor Hours",AA337*$K337*(1+$M337)*$EQ337,AA337)</f>
        <v>0</v>
      </c>
      <c r="AP337" s="53">
        <f>IF($G337="Labor Hours",AB337*$K337*(1+$M337)*$EQ337,AB337)</f>
        <v>0</v>
      </c>
      <c r="AQ337" s="53">
        <f>IF($G337="Labor Hours",AC337*$K337*(1+$M337)*$EQ337,AC337)</f>
        <v>0</v>
      </c>
      <c r="AR337" s="53">
        <f>IF($G337="Labor Hours",AD337*$K337*(1+$M337)*$EQ337,AD337)</f>
        <v>0</v>
      </c>
      <c r="AS337" s="53">
        <f>IF($G337="Labor Hours",AE337*$K337*(1+$M337)*$EQ337,AE337)</f>
        <v>0</v>
      </c>
      <c r="AT337" s="53">
        <f>IF($G337="Labor Hours",AF337*$K337*(1+$M337)*$EQ337,AF337)</f>
        <v>0</v>
      </c>
      <c r="AU337" s="10">
        <f t="shared" ref="AU337:AU400" si="488">SUM(AI337:AT337)</f>
        <v>1879.5600000000002</v>
      </c>
      <c r="AV337" s="54">
        <f>IF(G337="CapEx",0,AU337*N337)</f>
        <v>0</v>
      </c>
      <c r="AW337" s="10">
        <f t="shared" ref="AW337:AW400" si="489">AU337+AV337</f>
        <v>1879.5600000000002</v>
      </c>
      <c r="AX337" s="53" cm="1">
        <f t="array" aca="1" ref="AX337" ca="1">AU337*CELL("contents",$Q337)</f>
        <v>375.91200000000003</v>
      </c>
      <c r="AY337" s="53" cm="1">
        <f t="array" aca="1" ref="AY337" ca="1">AV337*CELL("contents",$Q337)</f>
        <v>0</v>
      </c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>
        <f t="shared" ref="BL337:BL400" si="490">IF($G337="Labor Hours",SUM(AZ337:BK337),0)</f>
        <v>0</v>
      </c>
      <c r="BM337" s="51">
        <f t="shared" ref="BM337:BM400" si="491">(BL337/1800)*12</f>
        <v>0</v>
      </c>
      <c r="BN337" s="53">
        <f>IF($G337="Labor Hours",AZ337*$K337*(1+$M337)*$ER337,AZ337)</f>
        <v>0</v>
      </c>
      <c r="BO337" s="53">
        <f>IF($G337="Labor Hours",BA337*$K337*(1+$M337)*$ER337,BA337)</f>
        <v>0</v>
      </c>
      <c r="BP337" s="53">
        <f>IF($G337="Labor Hours",BB337*$K337*(1+$M337)*$ER337,BB337)</f>
        <v>0</v>
      </c>
      <c r="BQ337" s="53">
        <f>IF($G337="Labor Hours",BC337*$K337*(1+$M337)*$ER337,BC337)</f>
        <v>0</v>
      </c>
      <c r="BR337" s="53">
        <f>IF($G337="Labor Hours",BD337*$K337*(1+$M337)*$ER337,BD337)</f>
        <v>0</v>
      </c>
      <c r="BS337" s="53">
        <f>IF($G337="Labor Hours",BE337*$K337*(1+$M337)*$ER337,BE337)</f>
        <v>0</v>
      </c>
      <c r="BT337" s="53">
        <f>IF($G337="Labor Hours",BF337*$K337*(1+$M337)*$ER337,BF337)</f>
        <v>0</v>
      </c>
      <c r="BU337" s="53">
        <f>IF($G337="Labor Hours",BG337*$K337*(1+$M337)*$ER337,BG337)</f>
        <v>0</v>
      </c>
      <c r="BV337" s="53">
        <f>IF($G337="Labor Hours",BH337*$K337*(1+$M337)*$ER337,BH337)</f>
        <v>0</v>
      </c>
      <c r="BW337" s="53">
        <f>IF($G337="Labor Hours",BI337*$K337*(1+$M337)*$ER337,BI337)</f>
        <v>0</v>
      </c>
      <c r="BX337" s="53">
        <f>IF($G337="Labor Hours",BJ337*$K337*(1+$M337)*$ER337,BJ337)</f>
        <v>0</v>
      </c>
      <c r="BY337" s="53">
        <f>IF($G337="Labor Hours",BK337*$K337*(1+$M337)*$ER337,BK337)</f>
        <v>0</v>
      </c>
      <c r="BZ337" s="10">
        <f t="shared" ref="BZ337:BZ400" si="492">SUM(BN337:BY337)</f>
        <v>0</v>
      </c>
      <c r="CA337" s="54">
        <f t="shared" ref="CA337:CA400" si="493">IF($G337="CapEx",0,BZ337*$N337)</f>
        <v>0</v>
      </c>
      <c r="CB337" s="10">
        <f t="shared" ref="CB337:CB400" si="494">BZ337+CA337</f>
        <v>0</v>
      </c>
      <c r="CC337" s="53" cm="1">
        <f t="array" aca="1" ref="CC337" ca="1">BZ337*CELL("contents",$Q337)</f>
        <v>0</v>
      </c>
      <c r="CD337" s="53" cm="1">
        <f t="array" aca="1" ref="CD337" ca="1">CA337*CELL("contents",$Q337)</f>
        <v>0</v>
      </c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>
        <f t="shared" ref="CQ337:CQ400" si="495">IF($G337="Labor Hours",SUM(CE337:CP337),0)</f>
        <v>0</v>
      </c>
      <c r="CR337" s="51">
        <f t="shared" ref="CR337:CR400" si="496">(CQ337/1800)*12</f>
        <v>0</v>
      </c>
      <c r="CS337" s="53">
        <f>IF($G337="Labor Hours",CE337*$K337*(1+$M337)*$ES337,CE337)</f>
        <v>0</v>
      </c>
      <c r="CT337" s="53">
        <f>IF($G337="Labor Hours",CF337*$K337*(1+$M337)*$ES337,CF337)</f>
        <v>0</v>
      </c>
      <c r="CU337" s="53">
        <f>IF($G337="Labor Hours",CG337*$K337*(1+$M337)*$ES337,CG337)</f>
        <v>0</v>
      </c>
      <c r="CV337" s="53">
        <f>IF($G337="Labor Hours",CH337*$K337*(1+$M337)*$ES337,CH337)</f>
        <v>0</v>
      </c>
      <c r="CW337" s="53">
        <f>IF($G337="Labor Hours",CI337*$K337*(1+$M337)*$ES337,CI337)</f>
        <v>0</v>
      </c>
      <c r="CX337" s="53">
        <f>IF($G337="Labor Hours",CJ337*$K337*(1+$M337)*$ES337,CJ337)</f>
        <v>0</v>
      </c>
      <c r="CY337" s="53">
        <f>IF($G337="Labor Hours",CK337*$K337*(1+$M337)*$ES337,CK337)</f>
        <v>0</v>
      </c>
      <c r="CZ337" s="53">
        <f>IF($G337="Labor Hours",CL337*$K337*(1+$M337)*$ES337,CL337)</f>
        <v>0</v>
      </c>
      <c r="DA337" s="53">
        <f>IF($G337="Labor Hours",CM337*$K337*(1+$M337)*$ES337,CM337)</f>
        <v>0</v>
      </c>
      <c r="DB337" s="53">
        <f>IF($G337="Labor Hours",CN337*$K337*(1+$M337)*$ES337,CN337)</f>
        <v>0</v>
      </c>
      <c r="DC337" s="53">
        <f>IF($G337="Labor Hours",CO337*$K337*(1+$M337)*$ES337,CO337)</f>
        <v>0</v>
      </c>
      <c r="DD337" s="53">
        <f>IF($G337="Labor Hours",CP337*$K337*(1+$M337)*$ES337,CP337)</f>
        <v>0</v>
      </c>
      <c r="DE337" s="10">
        <f t="shared" ref="DE337:DE400" si="497">SUM(CS337:DD337)</f>
        <v>0</v>
      </c>
      <c r="DF337" s="54">
        <f t="shared" ref="DF337:DF400" si="498">IF($G337="CapEx",0,DE337*$N337)</f>
        <v>0</v>
      </c>
      <c r="DG337" s="10">
        <f t="shared" ref="DG337:DG400" si="499">SUM(DE337:DF337)</f>
        <v>0</v>
      </c>
      <c r="DH337" s="53" cm="1">
        <f t="array" aca="1" ref="DH337" ca="1">DE337*CELL("contents",$Q337)</f>
        <v>0</v>
      </c>
      <c r="DI337" s="53" cm="1">
        <f t="array" aca="1" ref="DI337" ca="1">DF337*CELL("contents",$Q337)</f>
        <v>0</v>
      </c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>
        <f t="shared" ref="DV337:DV400" si="500">IF($G337="Labor Hours",SUM(DJ337:DU337),0)</f>
        <v>0</v>
      </c>
      <c r="DW337" s="51">
        <f t="shared" ref="DW337:DW400" si="501">(DV337/1800)*12</f>
        <v>0</v>
      </c>
      <c r="DX337" s="53">
        <f>IF($G337="Labor Hours",DJ337*$K337*(1+$M337)*$ET337,DJ337)</f>
        <v>0</v>
      </c>
      <c r="DY337" s="53">
        <f>IF($G337="Labor Hours",DK337*$K337*(1+$M337)*$ET337,DK337)</f>
        <v>0</v>
      </c>
      <c r="DZ337" s="53">
        <f>IF($G337="Labor Hours",DL337*$K337*(1+$M337)*$ET337,DL337)</f>
        <v>0</v>
      </c>
      <c r="EA337" s="53">
        <f>IF($G337="Labor Hours",DM337*$K337*(1+$M337)*$ET337,DM337)</f>
        <v>0</v>
      </c>
      <c r="EB337" s="53">
        <f>IF($G337="Labor Hours",DN337*$K337*(1+$M337)*$ET337,DN337)</f>
        <v>0</v>
      </c>
      <c r="EC337" s="53">
        <f>IF($G337="Labor Hours",DO337*$K337*(1+$M337)*$ET337,DO337)</f>
        <v>0</v>
      </c>
      <c r="ED337" s="53">
        <f>IF($G337="Labor Hours",DP337*$K337*(1+$M337)*$ET337,DP337)</f>
        <v>0</v>
      </c>
      <c r="EE337" s="53">
        <f>IF($G337="Labor Hours",DQ337*$K337*(1+$M337)*$ET337,DQ337)</f>
        <v>0</v>
      </c>
      <c r="EF337" s="53">
        <f>IF($G337="Labor Hours",DR337*$K337*(1+$M337)*$ET337,DR337)</f>
        <v>0</v>
      </c>
      <c r="EG337" s="53">
        <f>IF($G337="Labor Hours",DS337*$K337*(1+$M337)*$ET337,DS337)</f>
        <v>0</v>
      </c>
      <c r="EH337" s="53">
        <f>IF($G337="Labor Hours",DT337*$K337*(1+$M337)*$ET337,DT337)</f>
        <v>0</v>
      </c>
      <c r="EI337" s="53">
        <f>IF($G337="Labor Hours",DU337*$K337*(1+$M337)*$ET337,DU337)</f>
        <v>0</v>
      </c>
      <c r="EJ337" s="10">
        <f t="shared" ref="EJ337:EJ400" si="502">SUM(DX337:EI337)</f>
        <v>0</v>
      </c>
      <c r="EK337" s="54">
        <f t="shared" ref="EK337:EK400" si="503">IF($G337="CapEx",0,EJ337*$N337)</f>
        <v>0</v>
      </c>
      <c r="EL337" s="10">
        <f t="shared" ref="EL337:EL400" si="504">SUM(EJ337:EK337)</f>
        <v>0</v>
      </c>
      <c r="EM337" s="53" cm="1">
        <f t="array" aca="1" ref="EM337" ca="1">EJ337*CELL("contents",$Q337)</f>
        <v>0</v>
      </c>
      <c r="EN337" s="53" cm="1">
        <f t="array" aca="1" ref="EN337" ca="1">EK337*CELL("contents",$Q337)</f>
        <v>0</v>
      </c>
      <c r="EO337" s="11">
        <f t="shared" ref="EO337:EO400" si="505">AW337+CB337+DG337+EL337</f>
        <v>1879.5600000000002</v>
      </c>
      <c r="EP337" s="2">
        <v>1</v>
      </c>
      <c r="EQ337" s="2">
        <f t="shared" ref="EQ337:ET337" si="506">EP337*1.0215</f>
        <v>1.0215000000000001</v>
      </c>
      <c r="ER337" s="2">
        <f t="shared" si="506"/>
        <v>1.0434622500000001</v>
      </c>
      <c r="ES337" s="2">
        <f t="shared" si="506"/>
        <v>1.0658966883750003</v>
      </c>
      <c r="ET337" s="2">
        <f t="shared" si="506"/>
        <v>1.0888134671750629</v>
      </c>
      <c r="EU337" s="53">
        <f>IF($G337="Labor Hours",$K337*$AG337*EQ337,0)</f>
        <v>1879.5600000000002</v>
      </c>
      <c r="EV337" s="53">
        <f t="shared" ref="EV337:EV400" si="507">IF($G337="Labor Hours",$K337*BL337*ER337,0)</f>
        <v>0</v>
      </c>
      <c r="EW337" s="69">
        <f>IF($G337="Labor Hours",$K337*$CQ337*ES337,0)</f>
        <v>0</v>
      </c>
      <c r="EX337" s="69">
        <f>IF($G337="Labor Hours",$K337*$DV337*ET337,0)</f>
        <v>0</v>
      </c>
      <c r="EY337" s="9">
        <f t="shared" si="419"/>
        <v>0</v>
      </c>
      <c r="EZ337" s="9">
        <f t="shared" si="484"/>
        <v>0</v>
      </c>
      <c r="FA337" s="9">
        <f t="shared" si="485"/>
        <v>0</v>
      </c>
      <c r="FB337" s="9">
        <f t="shared" si="486"/>
        <v>0</v>
      </c>
      <c r="FC337" t="s">
        <v>1541</v>
      </c>
    </row>
    <row r="338" spans="1:159" ht="25.5" x14ac:dyDescent="0.25">
      <c r="A338" s="2">
        <v>1.2</v>
      </c>
      <c r="B338" s="3" t="s">
        <v>817</v>
      </c>
      <c r="C338" s="4" t="s">
        <v>157</v>
      </c>
      <c r="D338" s="2" t="s">
        <v>818</v>
      </c>
      <c r="E338" s="21" t="s">
        <v>819</v>
      </c>
      <c r="F338" s="2"/>
      <c r="G338" s="4" t="s">
        <v>151</v>
      </c>
      <c r="H338" s="6" t="s">
        <v>163</v>
      </c>
      <c r="I338" s="4" t="s">
        <v>167</v>
      </c>
      <c r="J338" s="7" t="s">
        <v>154</v>
      </c>
      <c r="K338" s="75">
        <v>115</v>
      </c>
      <c r="L338" s="81">
        <v>115</v>
      </c>
      <c r="M338" s="56">
        <v>0</v>
      </c>
      <c r="N338" s="86">
        <v>0</v>
      </c>
      <c r="O338" s="6" t="s">
        <v>155</v>
      </c>
      <c r="P338" s="2" t="s">
        <v>352</v>
      </c>
      <c r="Q338" s="216">
        <f>VLOOKUP(P338,Contingencies!$A$2:$D$7,4,FALSE)</f>
        <v>0.2</v>
      </c>
      <c r="R338" s="53">
        <f t="shared" si="467"/>
        <v>375.91200000000003</v>
      </c>
      <c r="S338" s="67">
        <f t="shared" si="469"/>
        <v>0</v>
      </c>
      <c r="T338" s="4"/>
      <c r="U338" s="2"/>
      <c r="V338" s="37">
        <v>16</v>
      </c>
      <c r="W338" s="42"/>
      <c r="X338" s="2"/>
      <c r="Y338" s="38"/>
      <c r="Z338" s="38"/>
      <c r="AA338" s="38"/>
      <c r="AB338" s="38"/>
      <c r="AC338" s="38"/>
      <c r="AD338" s="2"/>
      <c r="AE338" s="2"/>
      <c r="AF338" s="2"/>
      <c r="AG338" s="2">
        <f>IF(G338="Labor Hours",SUM(U338:AF338),0)</f>
        <v>16</v>
      </c>
      <c r="AH338" s="51">
        <f t="shared" si="487"/>
        <v>0.10666666666666666</v>
      </c>
      <c r="AI338" s="53">
        <f>IF($G338="Labor Hours",U338*$K338*(1+$M338)*$EQ338,U338)</f>
        <v>0</v>
      </c>
      <c r="AJ338" s="53">
        <f>IF($G338="Labor Hours",V338*$K338*(1+$M338)*$EQ338,V338)</f>
        <v>1879.5600000000002</v>
      </c>
      <c r="AK338" s="53">
        <f>IF($G338="Labor Hours",W338*$K338*(1+$M338)*$EQ338,W338)</f>
        <v>0</v>
      </c>
      <c r="AL338" s="53">
        <f>IF($G338="Labor Hours",X338*$K338*(1+$M338)*$EQ338,X338)</f>
        <v>0</v>
      </c>
      <c r="AM338" s="53">
        <f>IF($G338="Labor Hours",Y338*$K338*(1+$M338)*$EQ338,Y338)</f>
        <v>0</v>
      </c>
      <c r="AN338" s="53">
        <f>IF($G338="Labor Hours",Z338*$K338*(1+$M338)*$EQ338,Z338)</f>
        <v>0</v>
      </c>
      <c r="AO338" s="53">
        <f>IF($G338="Labor Hours",AA338*$K338*(1+$M338)*$EQ338,AA338)</f>
        <v>0</v>
      </c>
      <c r="AP338" s="53">
        <f>IF($G338="Labor Hours",AB338*$K338*(1+$M338)*$EQ338,AB338)</f>
        <v>0</v>
      </c>
      <c r="AQ338" s="53">
        <f>IF($G338="Labor Hours",AC338*$K338*(1+$M338)*$EQ338,AC338)</f>
        <v>0</v>
      </c>
      <c r="AR338" s="53">
        <f>IF($G338="Labor Hours",AD338*$K338*(1+$M338)*$EQ338,AD338)</f>
        <v>0</v>
      </c>
      <c r="AS338" s="53">
        <f>IF($G338="Labor Hours",AE338*$K338*(1+$M338)*$EQ338,AE338)</f>
        <v>0</v>
      </c>
      <c r="AT338" s="53">
        <f>IF($G338="Labor Hours",AF338*$K338*(1+$M338)*$EQ338,AF338)</f>
        <v>0</v>
      </c>
      <c r="AU338" s="10">
        <f t="shared" si="488"/>
        <v>1879.5600000000002</v>
      </c>
      <c r="AV338" s="54">
        <f>IF(G338="CapEx",0,AU338*N338)</f>
        <v>0</v>
      </c>
      <c r="AW338" s="10">
        <f t="shared" si="489"/>
        <v>1879.5600000000002</v>
      </c>
      <c r="AX338" s="53" cm="1">
        <f t="array" aca="1" ref="AX338" ca="1">AU338*CELL("contents",$Q338)</f>
        <v>375.91200000000003</v>
      </c>
      <c r="AY338" s="53" cm="1">
        <f t="array" aca="1" ref="AY338" ca="1">AV338*CELL("contents",$Q338)</f>
        <v>0</v>
      </c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>
        <f t="shared" si="490"/>
        <v>0</v>
      </c>
      <c r="BM338" s="51">
        <f t="shared" si="491"/>
        <v>0</v>
      </c>
      <c r="BN338" s="53">
        <f>IF($G338="Labor Hours",AZ338*$K338*(1+$M338)*$ER338,AZ338)</f>
        <v>0</v>
      </c>
      <c r="BO338" s="53">
        <f>IF($G338="Labor Hours",BA338*$K338*(1+$M338)*$ER338,BA338)</f>
        <v>0</v>
      </c>
      <c r="BP338" s="53">
        <f>IF($G338="Labor Hours",BB338*$K338*(1+$M338)*$ER338,BB338)</f>
        <v>0</v>
      </c>
      <c r="BQ338" s="53">
        <f>IF($G338="Labor Hours",BC338*$K338*(1+$M338)*$ER338,BC338)</f>
        <v>0</v>
      </c>
      <c r="BR338" s="53">
        <f>IF($G338="Labor Hours",BD338*$K338*(1+$M338)*$ER338,BD338)</f>
        <v>0</v>
      </c>
      <c r="BS338" s="53">
        <f>IF($G338="Labor Hours",BE338*$K338*(1+$M338)*$ER338,BE338)</f>
        <v>0</v>
      </c>
      <c r="BT338" s="53">
        <f>IF($G338="Labor Hours",BF338*$K338*(1+$M338)*$ER338,BF338)</f>
        <v>0</v>
      </c>
      <c r="BU338" s="53">
        <f>IF($G338="Labor Hours",BG338*$K338*(1+$M338)*$ER338,BG338)</f>
        <v>0</v>
      </c>
      <c r="BV338" s="53">
        <f>IF($G338="Labor Hours",BH338*$K338*(1+$M338)*$ER338,BH338)</f>
        <v>0</v>
      </c>
      <c r="BW338" s="53">
        <f>IF($G338="Labor Hours",BI338*$K338*(1+$M338)*$ER338,BI338)</f>
        <v>0</v>
      </c>
      <c r="BX338" s="53">
        <f>IF($G338="Labor Hours",BJ338*$K338*(1+$M338)*$ER338,BJ338)</f>
        <v>0</v>
      </c>
      <c r="BY338" s="53">
        <f>IF($G338="Labor Hours",BK338*$K338*(1+$M338)*$ER338,BK338)</f>
        <v>0</v>
      </c>
      <c r="BZ338" s="10">
        <f t="shared" si="492"/>
        <v>0</v>
      </c>
      <c r="CA338" s="54">
        <f t="shared" si="493"/>
        <v>0</v>
      </c>
      <c r="CB338" s="10">
        <f t="shared" si="494"/>
        <v>0</v>
      </c>
      <c r="CC338" s="53" cm="1">
        <f t="array" aca="1" ref="CC338" ca="1">BZ338*CELL("contents",$Q338)</f>
        <v>0</v>
      </c>
      <c r="CD338" s="53" cm="1">
        <f t="array" aca="1" ref="CD338" ca="1">CA338*CELL("contents",$Q338)</f>
        <v>0</v>
      </c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>
        <f t="shared" si="495"/>
        <v>0</v>
      </c>
      <c r="CR338" s="51">
        <f t="shared" si="496"/>
        <v>0</v>
      </c>
      <c r="CS338" s="53">
        <f>IF($G338="Labor Hours",CE338*$K338*(1+$M338)*$ES338,CE338)</f>
        <v>0</v>
      </c>
      <c r="CT338" s="53">
        <f>IF($G338="Labor Hours",CF338*$K338*(1+$M338)*$ES338,CF338)</f>
        <v>0</v>
      </c>
      <c r="CU338" s="53">
        <f>IF($G338="Labor Hours",CG338*$K338*(1+$M338)*$ES338,CG338)</f>
        <v>0</v>
      </c>
      <c r="CV338" s="53">
        <f>IF($G338="Labor Hours",CH338*$K338*(1+$M338)*$ES338,CH338)</f>
        <v>0</v>
      </c>
      <c r="CW338" s="53">
        <f>IF($G338="Labor Hours",CI338*$K338*(1+$M338)*$ES338,CI338)</f>
        <v>0</v>
      </c>
      <c r="CX338" s="53">
        <f>IF($G338="Labor Hours",CJ338*$K338*(1+$M338)*$ES338,CJ338)</f>
        <v>0</v>
      </c>
      <c r="CY338" s="53">
        <f>IF($G338="Labor Hours",CK338*$K338*(1+$M338)*$ES338,CK338)</f>
        <v>0</v>
      </c>
      <c r="CZ338" s="53">
        <f>IF($G338="Labor Hours",CL338*$K338*(1+$M338)*$ES338,CL338)</f>
        <v>0</v>
      </c>
      <c r="DA338" s="53">
        <f>IF($G338="Labor Hours",CM338*$K338*(1+$M338)*$ES338,CM338)</f>
        <v>0</v>
      </c>
      <c r="DB338" s="53">
        <f>IF($G338="Labor Hours",CN338*$K338*(1+$M338)*$ES338,CN338)</f>
        <v>0</v>
      </c>
      <c r="DC338" s="53">
        <f>IF($G338="Labor Hours",CO338*$K338*(1+$M338)*$ES338,CO338)</f>
        <v>0</v>
      </c>
      <c r="DD338" s="53">
        <f>IF($G338="Labor Hours",CP338*$K338*(1+$M338)*$ES338,CP338)</f>
        <v>0</v>
      </c>
      <c r="DE338" s="10">
        <f t="shared" si="497"/>
        <v>0</v>
      </c>
      <c r="DF338" s="54">
        <f t="shared" si="498"/>
        <v>0</v>
      </c>
      <c r="DG338" s="10">
        <f t="shared" si="499"/>
        <v>0</v>
      </c>
      <c r="DH338" s="53" cm="1">
        <f t="array" aca="1" ref="DH338" ca="1">DE338*CELL("contents",$Q338)</f>
        <v>0</v>
      </c>
      <c r="DI338" s="53" cm="1">
        <f t="array" aca="1" ref="DI338" ca="1">DF338*CELL("contents",$Q338)</f>
        <v>0</v>
      </c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>
        <f t="shared" si="500"/>
        <v>0</v>
      </c>
      <c r="DW338" s="51">
        <f t="shared" si="501"/>
        <v>0</v>
      </c>
      <c r="DX338" s="53">
        <f>IF($G338="Labor Hours",DJ338*$K338*(1+$M338)*$ET338,DJ338)</f>
        <v>0</v>
      </c>
      <c r="DY338" s="53">
        <f>IF($G338="Labor Hours",DK338*$K338*(1+$M338)*$ET338,DK338)</f>
        <v>0</v>
      </c>
      <c r="DZ338" s="53">
        <f>IF($G338="Labor Hours",DL338*$K338*(1+$M338)*$ET338,DL338)</f>
        <v>0</v>
      </c>
      <c r="EA338" s="53">
        <f>IF($G338="Labor Hours",DM338*$K338*(1+$M338)*$ET338,DM338)</f>
        <v>0</v>
      </c>
      <c r="EB338" s="53">
        <f>IF($G338="Labor Hours",DN338*$K338*(1+$M338)*$ET338,DN338)</f>
        <v>0</v>
      </c>
      <c r="EC338" s="53">
        <f>IF($G338="Labor Hours",DO338*$K338*(1+$M338)*$ET338,DO338)</f>
        <v>0</v>
      </c>
      <c r="ED338" s="53">
        <f>IF($G338="Labor Hours",DP338*$K338*(1+$M338)*$ET338,DP338)</f>
        <v>0</v>
      </c>
      <c r="EE338" s="53">
        <f>IF($G338="Labor Hours",DQ338*$K338*(1+$M338)*$ET338,DQ338)</f>
        <v>0</v>
      </c>
      <c r="EF338" s="53">
        <f>IF($G338="Labor Hours",DR338*$K338*(1+$M338)*$ET338,DR338)</f>
        <v>0</v>
      </c>
      <c r="EG338" s="53">
        <f>IF($G338="Labor Hours",DS338*$K338*(1+$M338)*$ET338,DS338)</f>
        <v>0</v>
      </c>
      <c r="EH338" s="53">
        <f>IF($G338="Labor Hours",DT338*$K338*(1+$M338)*$ET338,DT338)</f>
        <v>0</v>
      </c>
      <c r="EI338" s="53">
        <f>IF($G338="Labor Hours",DU338*$K338*(1+$M338)*$ET338,DU338)</f>
        <v>0</v>
      </c>
      <c r="EJ338" s="10">
        <f t="shared" si="502"/>
        <v>0</v>
      </c>
      <c r="EK338" s="54">
        <f t="shared" si="503"/>
        <v>0</v>
      </c>
      <c r="EL338" s="10">
        <f t="shared" si="504"/>
        <v>0</v>
      </c>
      <c r="EM338" s="53" cm="1">
        <f t="array" aca="1" ref="EM338" ca="1">EJ338*CELL("contents",$Q338)</f>
        <v>0</v>
      </c>
      <c r="EN338" s="53" cm="1">
        <f t="array" aca="1" ref="EN338" ca="1">EK338*CELL("contents",$Q338)</f>
        <v>0</v>
      </c>
      <c r="EO338" s="11">
        <f t="shared" si="505"/>
        <v>1879.5600000000002</v>
      </c>
      <c r="EP338" s="2">
        <v>1</v>
      </c>
      <c r="EQ338" s="2">
        <f t="shared" ref="EQ338:ET338" si="508">EP338*1.0215</f>
        <v>1.0215000000000001</v>
      </c>
      <c r="ER338" s="2">
        <f t="shared" si="508"/>
        <v>1.0434622500000001</v>
      </c>
      <c r="ES338" s="2">
        <f t="shared" si="508"/>
        <v>1.0658966883750003</v>
      </c>
      <c r="ET338" s="2">
        <f t="shared" si="508"/>
        <v>1.0888134671750629</v>
      </c>
      <c r="EU338" s="53">
        <f>IF($G338="Labor Hours",$K338*$AG338*EQ338,0)</f>
        <v>1879.5600000000002</v>
      </c>
      <c r="EV338" s="53">
        <f t="shared" si="507"/>
        <v>0</v>
      </c>
      <c r="EW338" s="69">
        <f>IF($G338="Labor Hours",$K338*$CQ338*ES338,0)</f>
        <v>0</v>
      </c>
      <c r="EX338" s="69">
        <f>IF($G338="Labor Hours",$K338*$DV338*ET338,0)</f>
        <v>0</v>
      </c>
      <c r="EY338" s="9">
        <f t="shared" ref="EY338:EY401" si="509">EU338*$M338</f>
        <v>0</v>
      </c>
      <c r="EZ338" s="9">
        <f t="shared" si="484"/>
        <v>0</v>
      </c>
      <c r="FA338" s="9">
        <f t="shared" si="485"/>
        <v>0</v>
      </c>
      <c r="FB338" s="9">
        <f t="shared" si="486"/>
        <v>0</v>
      </c>
      <c r="FC338" t="s">
        <v>1541</v>
      </c>
    </row>
    <row r="339" spans="1:159" ht="25.5" x14ac:dyDescent="0.25">
      <c r="A339" s="2">
        <v>1.2</v>
      </c>
      <c r="B339" s="3" t="s">
        <v>820</v>
      </c>
      <c r="C339" s="4" t="s">
        <v>157</v>
      </c>
      <c r="D339" s="2" t="s">
        <v>821</v>
      </c>
      <c r="E339" s="21" t="s">
        <v>822</v>
      </c>
      <c r="F339" s="2"/>
      <c r="G339" s="4" t="s">
        <v>151</v>
      </c>
      <c r="H339" s="6" t="s">
        <v>163</v>
      </c>
      <c r="I339" s="4" t="s">
        <v>167</v>
      </c>
      <c r="J339" s="7" t="s">
        <v>154</v>
      </c>
      <c r="K339" s="75">
        <v>115</v>
      </c>
      <c r="L339" s="81">
        <v>115</v>
      </c>
      <c r="M339" s="56">
        <v>0</v>
      </c>
      <c r="N339" s="86">
        <v>0</v>
      </c>
      <c r="O339" s="6" t="s">
        <v>155</v>
      </c>
      <c r="P339" s="2" t="s">
        <v>352</v>
      </c>
      <c r="Q339" s="216">
        <f>VLOOKUP(P339,Contingencies!$A$2:$D$7,4,FALSE)</f>
        <v>0.2</v>
      </c>
      <c r="R339" s="53">
        <f t="shared" si="467"/>
        <v>375.91200000000003</v>
      </c>
      <c r="S339" s="67">
        <f t="shared" si="469"/>
        <v>0</v>
      </c>
      <c r="T339" s="4"/>
      <c r="U339" s="2"/>
      <c r="V339" s="4"/>
      <c r="W339" s="37">
        <v>16</v>
      </c>
      <c r="X339" s="2"/>
      <c r="Y339" s="38"/>
      <c r="Z339" s="38"/>
      <c r="AA339" s="38"/>
      <c r="AB339" s="38"/>
      <c r="AC339" s="38"/>
      <c r="AD339" s="2"/>
      <c r="AE339" s="2"/>
      <c r="AF339" s="2"/>
      <c r="AG339" s="2">
        <f>IF(G339="Labor Hours",SUM(U339:AF339),0)</f>
        <v>16</v>
      </c>
      <c r="AH339" s="51">
        <f t="shared" si="487"/>
        <v>0.10666666666666666</v>
      </c>
      <c r="AI339" s="53">
        <f>IF($G339="Labor Hours",U339*$K339*(1+$M339)*$EQ339,U339)</f>
        <v>0</v>
      </c>
      <c r="AJ339" s="53">
        <f>IF($G339="Labor Hours",V339*$K339*(1+$M339)*$EQ339,V339)</f>
        <v>0</v>
      </c>
      <c r="AK339" s="53">
        <f>IF($G339="Labor Hours",W339*$K339*(1+$M339)*$EQ339,W339)</f>
        <v>1879.5600000000002</v>
      </c>
      <c r="AL339" s="53">
        <f>IF($G339="Labor Hours",X339*$K339*(1+$M339)*$EQ339,X339)</f>
        <v>0</v>
      </c>
      <c r="AM339" s="53">
        <f>IF($G339="Labor Hours",Y339*$K339*(1+$M339)*$EQ339,Y339)</f>
        <v>0</v>
      </c>
      <c r="AN339" s="53">
        <f>IF($G339="Labor Hours",Z339*$K339*(1+$M339)*$EQ339,Z339)</f>
        <v>0</v>
      </c>
      <c r="AO339" s="53">
        <f>IF($G339="Labor Hours",AA339*$K339*(1+$M339)*$EQ339,AA339)</f>
        <v>0</v>
      </c>
      <c r="AP339" s="53">
        <f>IF($G339="Labor Hours",AB339*$K339*(1+$M339)*$EQ339,AB339)</f>
        <v>0</v>
      </c>
      <c r="AQ339" s="53">
        <f>IF($G339="Labor Hours",AC339*$K339*(1+$M339)*$EQ339,AC339)</f>
        <v>0</v>
      </c>
      <c r="AR339" s="53">
        <f>IF($G339="Labor Hours",AD339*$K339*(1+$M339)*$EQ339,AD339)</f>
        <v>0</v>
      </c>
      <c r="AS339" s="53">
        <f>IF($G339="Labor Hours",AE339*$K339*(1+$M339)*$EQ339,AE339)</f>
        <v>0</v>
      </c>
      <c r="AT339" s="53">
        <f>IF($G339="Labor Hours",AF339*$K339*(1+$M339)*$EQ339,AF339)</f>
        <v>0</v>
      </c>
      <c r="AU339" s="10">
        <f t="shared" si="488"/>
        <v>1879.5600000000002</v>
      </c>
      <c r="AV339" s="54">
        <f>IF(G339="CapEx",0,AU339*N339)</f>
        <v>0</v>
      </c>
      <c r="AW339" s="10">
        <f t="shared" si="489"/>
        <v>1879.5600000000002</v>
      </c>
      <c r="AX339" s="53" cm="1">
        <f t="array" aca="1" ref="AX339" ca="1">AU339*CELL("contents",$Q339)</f>
        <v>375.91200000000003</v>
      </c>
      <c r="AY339" s="53" cm="1">
        <f t="array" aca="1" ref="AY339" ca="1">AV339*CELL("contents",$Q339)</f>
        <v>0</v>
      </c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>
        <f t="shared" si="490"/>
        <v>0</v>
      </c>
      <c r="BM339" s="51">
        <f t="shared" si="491"/>
        <v>0</v>
      </c>
      <c r="BN339" s="53">
        <f>IF($G339="Labor Hours",AZ339*$K339*(1+$M339)*$ER339,AZ339)</f>
        <v>0</v>
      </c>
      <c r="BO339" s="53">
        <f>IF($G339="Labor Hours",BA339*$K339*(1+$M339)*$ER339,BA339)</f>
        <v>0</v>
      </c>
      <c r="BP339" s="53">
        <f>IF($G339="Labor Hours",BB339*$K339*(1+$M339)*$ER339,BB339)</f>
        <v>0</v>
      </c>
      <c r="BQ339" s="53">
        <f>IF($G339="Labor Hours",BC339*$K339*(1+$M339)*$ER339,BC339)</f>
        <v>0</v>
      </c>
      <c r="BR339" s="53">
        <f>IF($G339="Labor Hours",BD339*$K339*(1+$M339)*$ER339,BD339)</f>
        <v>0</v>
      </c>
      <c r="BS339" s="53">
        <f>IF($G339="Labor Hours",BE339*$K339*(1+$M339)*$ER339,BE339)</f>
        <v>0</v>
      </c>
      <c r="BT339" s="53">
        <f>IF($G339="Labor Hours",BF339*$K339*(1+$M339)*$ER339,BF339)</f>
        <v>0</v>
      </c>
      <c r="BU339" s="53">
        <f>IF($G339="Labor Hours",BG339*$K339*(1+$M339)*$ER339,BG339)</f>
        <v>0</v>
      </c>
      <c r="BV339" s="53">
        <f>IF($G339="Labor Hours",BH339*$K339*(1+$M339)*$ER339,BH339)</f>
        <v>0</v>
      </c>
      <c r="BW339" s="53">
        <f>IF($G339="Labor Hours",BI339*$K339*(1+$M339)*$ER339,BI339)</f>
        <v>0</v>
      </c>
      <c r="BX339" s="53">
        <f>IF($G339="Labor Hours",BJ339*$K339*(1+$M339)*$ER339,BJ339)</f>
        <v>0</v>
      </c>
      <c r="BY339" s="53">
        <f>IF($G339="Labor Hours",BK339*$K339*(1+$M339)*$ER339,BK339)</f>
        <v>0</v>
      </c>
      <c r="BZ339" s="10">
        <f t="shared" si="492"/>
        <v>0</v>
      </c>
      <c r="CA339" s="54">
        <f t="shared" si="493"/>
        <v>0</v>
      </c>
      <c r="CB339" s="10">
        <f t="shared" si="494"/>
        <v>0</v>
      </c>
      <c r="CC339" s="53" cm="1">
        <f t="array" aca="1" ref="CC339" ca="1">BZ339*CELL("contents",$Q339)</f>
        <v>0</v>
      </c>
      <c r="CD339" s="53" cm="1">
        <f t="array" aca="1" ref="CD339" ca="1">CA339*CELL("contents",$Q339)</f>
        <v>0</v>
      </c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>
        <f t="shared" si="495"/>
        <v>0</v>
      </c>
      <c r="CR339" s="51">
        <f t="shared" si="496"/>
        <v>0</v>
      </c>
      <c r="CS339" s="53">
        <f>IF($G339="Labor Hours",CE339*$K339*(1+$M339)*$ES339,CE339)</f>
        <v>0</v>
      </c>
      <c r="CT339" s="53">
        <f>IF($G339="Labor Hours",CF339*$K339*(1+$M339)*$ES339,CF339)</f>
        <v>0</v>
      </c>
      <c r="CU339" s="53">
        <f>IF($G339="Labor Hours",CG339*$K339*(1+$M339)*$ES339,CG339)</f>
        <v>0</v>
      </c>
      <c r="CV339" s="53">
        <f>IF($G339="Labor Hours",CH339*$K339*(1+$M339)*$ES339,CH339)</f>
        <v>0</v>
      </c>
      <c r="CW339" s="53">
        <f>IF($G339="Labor Hours",CI339*$K339*(1+$M339)*$ES339,CI339)</f>
        <v>0</v>
      </c>
      <c r="CX339" s="53">
        <f>IF($G339="Labor Hours",CJ339*$K339*(1+$M339)*$ES339,CJ339)</f>
        <v>0</v>
      </c>
      <c r="CY339" s="53">
        <f>IF($G339="Labor Hours",CK339*$K339*(1+$M339)*$ES339,CK339)</f>
        <v>0</v>
      </c>
      <c r="CZ339" s="53">
        <f>IF($G339="Labor Hours",CL339*$K339*(1+$M339)*$ES339,CL339)</f>
        <v>0</v>
      </c>
      <c r="DA339" s="53">
        <f>IF($G339="Labor Hours",CM339*$K339*(1+$M339)*$ES339,CM339)</f>
        <v>0</v>
      </c>
      <c r="DB339" s="53">
        <f>IF($G339="Labor Hours",CN339*$K339*(1+$M339)*$ES339,CN339)</f>
        <v>0</v>
      </c>
      <c r="DC339" s="53">
        <f>IF($G339="Labor Hours",CO339*$K339*(1+$M339)*$ES339,CO339)</f>
        <v>0</v>
      </c>
      <c r="DD339" s="53">
        <f>IF($G339="Labor Hours",CP339*$K339*(1+$M339)*$ES339,CP339)</f>
        <v>0</v>
      </c>
      <c r="DE339" s="10">
        <f t="shared" si="497"/>
        <v>0</v>
      </c>
      <c r="DF339" s="54">
        <f t="shared" si="498"/>
        <v>0</v>
      </c>
      <c r="DG339" s="10">
        <f t="shared" si="499"/>
        <v>0</v>
      </c>
      <c r="DH339" s="53" cm="1">
        <f t="array" aca="1" ref="DH339" ca="1">DE339*CELL("contents",$Q339)</f>
        <v>0</v>
      </c>
      <c r="DI339" s="53" cm="1">
        <f t="array" aca="1" ref="DI339" ca="1">DF339*CELL("contents",$Q339)</f>
        <v>0</v>
      </c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>
        <f t="shared" si="500"/>
        <v>0</v>
      </c>
      <c r="DW339" s="51">
        <f t="shared" si="501"/>
        <v>0</v>
      </c>
      <c r="DX339" s="53">
        <f>IF($G339="Labor Hours",DJ339*$K339*(1+$M339)*$ET339,DJ339)</f>
        <v>0</v>
      </c>
      <c r="DY339" s="53">
        <f>IF($G339="Labor Hours",DK339*$K339*(1+$M339)*$ET339,DK339)</f>
        <v>0</v>
      </c>
      <c r="DZ339" s="53">
        <f>IF($G339="Labor Hours",DL339*$K339*(1+$M339)*$ET339,DL339)</f>
        <v>0</v>
      </c>
      <c r="EA339" s="53">
        <f>IF($G339="Labor Hours",DM339*$K339*(1+$M339)*$ET339,DM339)</f>
        <v>0</v>
      </c>
      <c r="EB339" s="53">
        <f>IF($G339="Labor Hours",DN339*$K339*(1+$M339)*$ET339,DN339)</f>
        <v>0</v>
      </c>
      <c r="EC339" s="53">
        <f>IF($G339="Labor Hours",DO339*$K339*(1+$M339)*$ET339,DO339)</f>
        <v>0</v>
      </c>
      <c r="ED339" s="53">
        <f>IF($G339="Labor Hours",DP339*$K339*(1+$M339)*$ET339,DP339)</f>
        <v>0</v>
      </c>
      <c r="EE339" s="53">
        <f>IF($G339="Labor Hours",DQ339*$K339*(1+$M339)*$ET339,DQ339)</f>
        <v>0</v>
      </c>
      <c r="EF339" s="53">
        <f>IF($G339="Labor Hours",DR339*$K339*(1+$M339)*$ET339,DR339)</f>
        <v>0</v>
      </c>
      <c r="EG339" s="53">
        <f>IF($G339="Labor Hours",DS339*$K339*(1+$M339)*$ET339,DS339)</f>
        <v>0</v>
      </c>
      <c r="EH339" s="53">
        <f>IF($G339="Labor Hours",DT339*$K339*(1+$M339)*$ET339,DT339)</f>
        <v>0</v>
      </c>
      <c r="EI339" s="53">
        <f>IF($G339="Labor Hours",DU339*$K339*(1+$M339)*$ET339,DU339)</f>
        <v>0</v>
      </c>
      <c r="EJ339" s="10">
        <f t="shared" si="502"/>
        <v>0</v>
      </c>
      <c r="EK339" s="54">
        <f t="shared" si="503"/>
        <v>0</v>
      </c>
      <c r="EL339" s="10">
        <f t="shared" si="504"/>
        <v>0</v>
      </c>
      <c r="EM339" s="53" cm="1">
        <f t="array" aca="1" ref="EM339" ca="1">EJ339*CELL("contents",$Q339)</f>
        <v>0</v>
      </c>
      <c r="EN339" s="53" cm="1">
        <f t="array" aca="1" ref="EN339" ca="1">EK339*CELL("contents",$Q339)</f>
        <v>0</v>
      </c>
      <c r="EO339" s="11">
        <f t="shared" si="505"/>
        <v>1879.5600000000002</v>
      </c>
      <c r="EP339" s="2">
        <v>1</v>
      </c>
      <c r="EQ339" s="2">
        <f t="shared" ref="EQ339:ET339" si="510">EP339*1.0215</f>
        <v>1.0215000000000001</v>
      </c>
      <c r="ER339" s="2">
        <f t="shared" si="510"/>
        <v>1.0434622500000001</v>
      </c>
      <c r="ES339" s="2">
        <f t="shared" si="510"/>
        <v>1.0658966883750003</v>
      </c>
      <c r="ET339" s="2">
        <f t="shared" si="510"/>
        <v>1.0888134671750629</v>
      </c>
      <c r="EU339" s="53">
        <f>IF($G339="Labor Hours",$K339*$AG339*EQ339,0)</f>
        <v>1879.5600000000002</v>
      </c>
      <c r="EV339" s="53">
        <f t="shared" si="507"/>
        <v>0</v>
      </c>
      <c r="EW339" s="69">
        <f>IF($G339="Labor Hours",$K339*$CQ339*ES339,0)</f>
        <v>0</v>
      </c>
      <c r="EX339" s="69">
        <f>IF($G339="Labor Hours",$K339*$DV339*ET339,0)</f>
        <v>0</v>
      </c>
      <c r="EY339" s="9">
        <f t="shared" si="509"/>
        <v>0</v>
      </c>
      <c r="EZ339" s="9">
        <f t="shared" si="484"/>
        <v>0</v>
      </c>
      <c r="FA339" s="9">
        <f t="shared" si="485"/>
        <v>0</v>
      </c>
      <c r="FB339" s="9">
        <f t="shared" si="486"/>
        <v>0</v>
      </c>
      <c r="FC339" t="s">
        <v>1541</v>
      </c>
    </row>
    <row r="340" spans="1:159" ht="25.5" x14ac:dyDescent="0.25">
      <c r="A340" s="2">
        <v>1.2</v>
      </c>
      <c r="B340" s="3" t="s">
        <v>823</v>
      </c>
      <c r="C340" s="4" t="s">
        <v>157</v>
      </c>
      <c r="D340" s="2" t="s">
        <v>824</v>
      </c>
      <c r="E340" s="21" t="s">
        <v>825</v>
      </c>
      <c r="F340" s="2"/>
      <c r="G340" s="4" t="s">
        <v>151</v>
      </c>
      <c r="H340" s="6" t="s">
        <v>163</v>
      </c>
      <c r="I340" s="4" t="s">
        <v>167</v>
      </c>
      <c r="J340" s="7" t="s">
        <v>154</v>
      </c>
      <c r="K340" s="75">
        <v>115</v>
      </c>
      <c r="L340" s="81">
        <v>115</v>
      </c>
      <c r="M340" s="56">
        <v>0</v>
      </c>
      <c r="N340" s="86">
        <v>0</v>
      </c>
      <c r="O340" s="6" t="s">
        <v>155</v>
      </c>
      <c r="P340" s="2" t="s">
        <v>352</v>
      </c>
      <c r="Q340" s="216">
        <f>VLOOKUP(P340,Contingencies!$A$2:$D$7,4,FALSE)</f>
        <v>0.2</v>
      </c>
      <c r="R340" s="53">
        <f t="shared" si="467"/>
        <v>939.7800000000002</v>
      </c>
      <c r="S340" s="67">
        <f t="shared" si="469"/>
        <v>0</v>
      </c>
      <c r="T340" s="4"/>
      <c r="U340" s="2"/>
      <c r="V340" s="4">
        <v>20</v>
      </c>
      <c r="W340" s="14">
        <v>20</v>
      </c>
      <c r="X340" s="38"/>
      <c r="Y340" s="38"/>
      <c r="Z340" s="38"/>
      <c r="AA340" s="38"/>
      <c r="AB340" s="38"/>
      <c r="AC340" s="38"/>
      <c r="AD340" s="2"/>
      <c r="AE340" s="2"/>
      <c r="AF340" s="2"/>
      <c r="AG340" s="2">
        <f>IF(G340="Labor Hours",SUM(U340:AF340),0)</f>
        <v>40</v>
      </c>
      <c r="AH340" s="51">
        <f t="shared" si="487"/>
        <v>0.26666666666666666</v>
      </c>
      <c r="AI340" s="53">
        <f>IF($G340="Labor Hours",U340*$K340*(1+$M340)*$EQ340,U340)</f>
        <v>0</v>
      </c>
      <c r="AJ340" s="53">
        <f>IF($G340="Labor Hours",V340*$K340*(1+$M340)*$EQ340,V340)</f>
        <v>2349.4500000000003</v>
      </c>
      <c r="AK340" s="53">
        <f>IF($G340="Labor Hours",W340*$K340*(1+$M340)*$EQ340,W340)</f>
        <v>2349.4500000000003</v>
      </c>
      <c r="AL340" s="53">
        <f>IF($G340="Labor Hours",X340*$K340*(1+$M340)*$EQ340,X340)</f>
        <v>0</v>
      </c>
      <c r="AM340" s="53">
        <f>IF($G340="Labor Hours",Y340*$K340*(1+$M340)*$EQ340,Y340)</f>
        <v>0</v>
      </c>
      <c r="AN340" s="53">
        <f>IF($G340="Labor Hours",Z340*$K340*(1+$M340)*$EQ340,Z340)</f>
        <v>0</v>
      </c>
      <c r="AO340" s="53">
        <f>IF($G340="Labor Hours",AA340*$K340*(1+$M340)*$EQ340,AA340)</f>
        <v>0</v>
      </c>
      <c r="AP340" s="53">
        <f>IF($G340="Labor Hours",AB340*$K340*(1+$M340)*$EQ340,AB340)</f>
        <v>0</v>
      </c>
      <c r="AQ340" s="53">
        <f>IF($G340="Labor Hours",AC340*$K340*(1+$M340)*$EQ340,AC340)</f>
        <v>0</v>
      </c>
      <c r="AR340" s="53">
        <f>IF($G340="Labor Hours",AD340*$K340*(1+$M340)*$EQ340,AD340)</f>
        <v>0</v>
      </c>
      <c r="AS340" s="53">
        <f>IF($G340="Labor Hours",AE340*$K340*(1+$M340)*$EQ340,AE340)</f>
        <v>0</v>
      </c>
      <c r="AT340" s="53">
        <f>IF($G340="Labor Hours",AF340*$K340*(1+$M340)*$EQ340,AF340)</f>
        <v>0</v>
      </c>
      <c r="AU340" s="10">
        <f t="shared" si="488"/>
        <v>4698.9000000000005</v>
      </c>
      <c r="AV340" s="54">
        <f>IF(G340="CapEx",0,AU340*N340)</f>
        <v>0</v>
      </c>
      <c r="AW340" s="10">
        <f t="shared" si="489"/>
        <v>4698.9000000000005</v>
      </c>
      <c r="AX340" s="53" cm="1">
        <f t="array" aca="1" ref="AX340" ca="1">AU340*CELL("contents",$Q340)</f>
        <v>939.7800000000002</v>
      </c>
      <c r="AY340" s="53" cm="1">
        <f t="array" aca="1" ref="AY340" ca="1">AV340*CELL("contents",$Q340)</f>
        <v>0</v>
      </c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>
        <f t="shared" si="490"/>
        <v>0</v>
      </c>
      <c r="BM340" s="51">
        <f t="shared" si="491"/>
        <v>0</v>
      </c>
      <c r="BN340" s="53">
        <f>IF($G340="Labor Hours",AZ340*$K340*(1+$M340)*$ER340,AZ340)</f>
        <v>0</v>
      </c>
      <c r="BO340" s="53">
        <f>IF($G340="Labor Hours",BA340*$K340*(1+$M340)*$ER340,BA340)</f>
        <v>0</v>
      </c>
      <c r="BP340" s="53">
        <f>IF($G340="Labor Hours",BB340*$K340*(1+$M340)*$ER340,BB340)</f>
        <v>0</v>
      </c>
      <c r="BQ340" s="53">
        <f>IF($G340="Labor Hours",BC340*$K340*(1+$M340)*$ER340,BC340)</f>
        <v>0</v>
      </c>
      <c r="BR340" s="53">
        <f>IF($G340="Labor Hours",BD340*$K340*(1+$M340)*$ER340,BD340)</f>
        <v>0</v>
      </c>
      <c r="BS340" s="53">
        <f>IF($G340="Labor Hours",BE340*$K340*(1+$M340)*$ER340,BE340)</f>
        <v>0</v>
      </c>
      <c r="BT340" s="53">
        <f>IF($G340="Labor Hours",BF340*$K340*(1+$M340)*$ER340,BF340)</f>
        <v>0</v>
      </c>
      <c r="BU340" s="53">
        <f>IF($G340="Labor Hours",BG340*$K340*(1+$M340)*$ER340,BG340)</f>
        <v>0</v>
      </c>
      <c r="BV340" s="53">
        <f>IF($G340="Labor Hours",BH340*$K340*(1+$M340)*$ER340,BH340)</f>
        <v>0</v>
      </c>
      <c r="BW340" s="53">
        <f>IF($G340="Labor Hours",BI340*$K340*(1+$M340)*$ER340,BI340)</f>
        <v>0</v>
      </c>
      <c r="BX340" s="53">
        <f>IF($G340="Labor Hours",BJ340*$K340*(1+$M340)*$ER340,BJ340)</f>
        <v>0</v>
      </c>
      <c r="BY340" s="53">
        <f>IF($G340="Labor Hours",BK340*$K340*(1+$M340)*$ER340,BK340)</f>
        <v>0</v>
      </c>
      <c r="BZ340" s="10">
        <f t="shared" si="492"/>
        <v>0</v>
      </c>
      <c r="CA340" s="54">
        <f t="shared" si="493"/>
        <v>0</v>
      </c>
      <c r="CB340" s="10">
        <f t="shared" si="494"/>
        <v>0</v>
      </c>
      <c r="CC340" s="53" cm="1">
        <f t="array" aca="1" ref="CC340" ca="1">BZ340*CELL("contents",$Q340)</f>
        <v>0</v>
      </c>
      <c r="CD340" s="53" cm="1">
        <f t="array" aca="1" ref="CD340" ca="1">CA340*CELL("contents",$Q340)</f>
        <v>0</v>
      </c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>
        <f t="shared" si="495"/>
        <v>0</v>
      </c>
      <c r="CR340" s="51">
        <f t="shared" si="496"/>
        <v>0</v>
      </c>
      <c r="CS340" s="53">
        <f>IF($G340="Labor Hours",CE340*$K340*(1+$M340)*$ES340,CE340)</f>
        <v>0</v>
      </c>
      <c r="CT340" s="53">
        <f>IF($G340="Labor Hours",CF340*$K340*(1+$M340)*$ES340,CF340)</f>
        <v>0</v>
      </c>
      <c r="CU340" s="53">
        <f>IF($G340="Labor Hours",CG340*$K340*(1+$M340)*$ES340,CG340)</f>
        <v>0</v>
      </c>
      <c r="CV340" s="53">
        <f>IF($G340="Labor Hours",CH340*$K340*(1+$M340)*$ES340,CH340)</f>
        <v>0</v>
      </c>
      <c r="CW340" s="53">
        <f>IF($G340="Labor Hours",CI340*$K340*(1+$M340)*$ES340,CI340)</f>
        <v>0</v>
      </c>
      <c r="CX340" s="53">
        <f>IF($G340="Labor Hours",CJ340*$K340*(1+$M340)*$ES340,CJ340)</f>
        <v>0</v>
      </c>
      <c r="CY340" s="53">
        <f>IF($G340="Labor Hours",CK340*$K340*(1+$M340)*$ES340,CK340)</f>
        <v>0</v>
      </c>
      <c r="CZ340" s="53">
        <f>IF($G340="Labor Hours",CL340*$K340*(1+$M340)*$ES340,CL340)</f>
        <v>0</v>
      </c>
      <c r="DA340" s="53">
        <f>IF($G340="Labor Hours",CM340*$K340*(1+$M340)*$ES340,CM340)</f>
        <v>0</v>
      </c>
      <c r="DB340" s="53">
        <f>IF($G340="Labor Hours",CN340*$K340*(1+$M340)*$ES340,CN340)</f>
        <v>0</v>
      </c>
      <c r="DC340" s="53">
        <f>IF($G340="Labor Hours",CO340*$K340*(1+$M340)*$ES340,CO340)</f>
        <v>0</v>
      </c>
      <c r="DD340" s="53">
        <f>IF($G340="Labor Hours",CP340*$K340*(1+$M340)*$ES340,CP340)</f>
        <v>0</v>
      </c>
      <c r="DE340" s="10">
        <f t="shared" si="497"/>
        <v>0</v>
      </c>
      <c r="DF340" s="54">
        <f t="shared" si="498"/>
        <v>0</v>
      </c>
      <c r="DG340" s="10">
        <f t="shared" si="499"/>
        <v>0</v>
      </c>
      <c r="DH340" s="53" cm="1">
        <f t="array" aca="1" ref="DH340" ca="1">DE340*CELL("contents",$Q340)</f>
        <v>0</v>
      </c>
      <c r="DI340" s="53" cm="1">
        <f t="array" aca="1" ref="DI340" ca="1">DF340*CELL("contents",$Q340)</f>
        <v>0</v>
      </c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>
        <f t="shared" si="500"/>
        <v>0</v>
      </c>
      <c r="DW340" s="51">
        <f t="shared" si="501"/>
        <v>0</v>
      </c>
      <c r="DX340" s="53">
        <f>IF($G340="Labor Hours",DJ340*$K340*(1+$M340)*$ET340,DJ340)</f>
        <v>0</v>
      </c>
      <c r="DY340" s="53">
        <f>IF($G340="Labor Hours",DK340*$K340*(1+$M340)*$ET340,DK340)</f>
        <v>0</v>
      </c>
      <c r="DZ340" s="53">
        <f>IF($G340="Labor Hours",DL340*$K340*(1+$M340)*$ET340,DL340)</f>
        <v>0</v>
      </c>
      <c r="EA340" s="53">
        <f>IF($G340="Labor Hours",DM340*$K340*(1+$M340)*$ET340,DM340)</f>
        <v>0</v>
      </c>
      <c r="EB340" s="53">
        <f>IF($G340="Labor Hours",DN340*$K340*(1+$M340)*$ET340,DN340)</f>
        <v>0</v>
      </c>
      <c r="EC340" s="53">
        <f>IF($G340="Labor Hours",DO340*$K340*(1+$M340)*$ET340,DO340)</f>
        <v>0</v>
      </c>
      <c r="ED340" s="53">
        <f>IF($G340="Labor Hours",DP340*$K340*(1+$M340)*$ET340,DP340)</f>
        <v>0</v>
      </c>
      <c r="EE340" s="53">
        <f>IF($G340="Labor Hours",DQ340*$K340*(1+$M340)*$ET340,DQ340)</f>
        <v>0</v>
      </c>
      <c r="EF340" s="53">
        <f>IF($G340="Labor Hours",DR340*$K340*(1+$M340)*$ET340,DR340)</f>
        <v>0</v>
      </c>
      <c r="EG340" s="53">
        <f>IF($G340="Labor Hours",DS340*$K340*(1+$M340)*$ET340,DS340)</f>
        <v>0</v>
      </c>
      <c r="EH340" s="53">
        <f>IF($G340="Labor Hours",DT340*$K340*(1+$M340)*$ET340,DT340)</f>
        <v>0</v>
      </c>
      <c r="EI340" s="53">
        <f>IF($G340="Labor Hours",DU340*$K340*(1+$M340)*$ET340,DU340)</f>
        <v>0</v>
      </c>
      <c r="EJ340" s="10">
        <f t="shared" si="502"/>
        <v>0</v>
      </c>
      <c r="EK340" s="54">
        <f t="shared" si="503"/>
        <v>0</v>
      </c>
      <c r="EL340" s="10">
        <f t="shared" si="504"/>
        <v>0</v>
      </c>
      <c r="EM340" s="53" cm="1">
        <f t="array" aca="1" ref="EM340" ca="1">EJ340*CELL("contents",$Q340)</f>
        <v>0</v>
      </c>
      <c r="EN340" s="53" cm="1">
        <f t="array" aca="1" ref="EN340" ca="1">EK340*CELL("contents",$Q340)</f>
        <v>0</v>
      </c>
      <c r="EO340" s="11">
        <f t="shared" si="505"/>
        <v>4698.9000000000005</v>
      </c>
      <c r="EP340" s="2">
        <v>1</v>
      </c>
      <c r="EQ340" s="2">
        <f t="shared" ref="EQ340:ET340" si="511">EP340*1.0215</f>
        <v>1.0215000000000001</v>
      </c>
      <c r="ER340" s="2">
        <f t="shared" si="511"/>
        <v>1.0434622500000001</v>
      </c>
      <c r="ES340" s="2">
        <f t="shared" si="511"/>
        <v>1.0658966883750003</v>
      </c>
      <c r="ET340" s="2">
        <f t="shared" si="511"/>
        <v>1.0888134671750629</v>
      </c>
      <c r="EU340" s="53">
        <f>IF($G340="Labor Hours",$K340*$AG340*EQ340,0)</f>
        <v>4698.9000000000005</v>
      </c>
      <c r="EV340" s="53">
        <f t="shared" si="507"/>
        <v>0</v>
      </c>
      <c r="EW340" s="69">
        <f>IF($G340="Labor Hours",$K340*$CQ340*ES340,0)</f>
        <v>0</v>
      </c>
      <c r="EX340" s="69">
        <f>IF($G340="Labor Hours",$K340*$DV340*ET340,0)</f>
        <v>0</v>
      </c>
      <c r="EY340" s="9">
        <f t="shared" si="509"/>
        <v>0</v>
      </c>
      <c r="EZ340" s="9">
        <f t="shared" si="484"/>
        <v>0</v>
      </c>
      <c r="FA340" s="9">
        <f t="shared" si="485"/>
        <v>0</v>
      </c>
      <c r="FB340" s="9">
        <f t="shared" si="486"/>
        <v>0</v>
      </c>
      <c r="FC340" t="s">
        <v>1541</v>
      </c>
    </row>
    <row r="341" spans="1:159" ht="38.25" x14ac:dyDescent="0.25">
      <c r="A341" s="2">
        <v>1.2</v>
      </c>
      <c r="B341" s="3" t="s">
        <v>826</v>
      </c>
      <c r="C341" s="4" t="s">
        <v>157</v>
      </c>
      <c r="D341" s="2" t="s">
        <v>827</v>
      </c>
      <c r="E341" s="21" t="s">
        <v>828</v>
      </c>
      <c r="F341" s="2"/>
      <c r="G341" s="4" t="s">
        <v>151</v>
      </c>
      <c r="H341" s="6" t="s">
        <v>163</v>
      </c>
      <c r="I341" s="4" t="s">
        <v>167</v>
      </c>
      <c r="J341" s="7" t="s">
        <v>154</v>
      </c>
      <c r="K341" s="75">
        <v>115</v>
      </c>
      <c r="L341" s="81">
        <v>115</v>
      </c>
      <c r="M341" s="56">
        <v>0</v>
      </c>
      <c r="N341" s="86">
        <v>0</v>
      </c>
      <c r="O341" s="6" t="s">
        <v>155</v>
      </c>
      <c r="P341" s="2" t="s">
        <v>352</v>
      </c>
      <c r="Q341" s="216">
        <f>VLOOKUP(P341,Contingencies!$A$2:$D$7,4,FALSE)</f>
        <v>0.2</v>
      </c>
      <c r="R341" s="53">
        <f t="shared" si="467"/>
        <v>939.7800000000002</v>
      </c>
      <c r="S341" s="67">
        <f t="shared" si="469"/>
        <v>0</v>
      </c>
      <c r="T341" s="4"/>
      <c r="U341" s="2"/>
      <c r="V341" s="2"/>
      <c r="W341" s="14">
        <v>20</v>
      </c>
      <c r="X341" s="37">
        <v>20</v>
      </c>
      <c r="Y341" s="38"/>
      <c r="Z341" s="38"/>
      <c r="AA341" s="38"/>
      <c r="AB341" s="38"/>
      <c r="AC341" s="38"/>
      <c r="AD341" s="2"/>
      <c r="AE341" s="2"/>
      <c r="AF341" s="2"/>
      <c r="AG341" s="2">
        <f>IF(G341="Labor Hours",SUM(U341:AF341),0)</f>
        <v>40</v>
      </c>
      <c r="AH341" s="51">
        <f t="shared" si="487"/>
        <v>0.26666666666666666</v>
      </c>
      <c r="AI341" s="53">
        <f>IF($G341="Labor Hours",U341*$K341*(1+$M341)*$EQ341,U341)</f>
        <v>0</v>
      </c>
      <c r="AJ341" s="53">
        <f>IF($G341="Labor Hours",V341*$K341*(1+$M341)*$EQ341,V341)</f>
        <v>0</v>
      </c>
      <c r="AK341" s="53">
        <f>IF($G341="Labor Hours",W341*$K341*(1+$M341)*$EQ341,W341)</f>
        <v>2349.4500000000003</v>
      </c>
      <c r="AL341" s="53">
        <f>IF($G341="Labor Hours",X341*$K341*(1+$M341)*$EQ341,X341)</f>
        <v>2349.4500000000003</v>
      </c>
      <c r="AM341" s="53">
        <f>IF($G341="Labor Hours",Y341*$K341*(1+$M341)*$EQ341,Y341)</f>
        <v>0</v>
      </c>
      <c r="AN341" s="53">
        <f>IF($G341="Labor Hours",Z341*$K341*(1+$M341)*$EQ341,Z341)</f>
        <v>0</v>
      </c>
      <c r="AO341" s="53">
        <f>IF($G341="Labor Hours",AA341*$K341*(1+$M341)*$EQ341,AA341)</f>
        <v>0</v>
      </c>
      <c r="AP341" s="53">
        <f>IF($G341="Labor Hours",AB341*$K341*(1+$M341)*$EQ341,AB341)</f>
        <v>0</v>
      </c>
      <c r="AQ341" s="53">
        <f>IF($G341="Labor Hours",AC341*$K341*(1+$M341)*$EQ341,AC341)</f>
        <v>0</v>
      </c>
      <c r="AR341" s="53">
        <f>IF($G341="Labor Hours",AD341*$K341*(1+$M341)*$EQ341,AD341)</f>
        <v>0</v>
      </c>
      <c r="AS341" s="53">
        <f>IF($G341="Labor Hours",AE341*$K341*(1+$M341)*$EQ341,AE341)</f>
        <v>0</v>
      </c>
      <c r="AT341" s="53">
        <f>IF($G341="Labor Hours",AF341*$K341*(1+$M341)*$EQ341,AF341)</f>
        <v>0</v>
      </c>
      <c r="AU341" s="10">
        <f t="shared" si="488"/>
        <v>4698.9000000000005</v>
      </c>
      <c r="AV341" s="54">
        <f>IF(G341="CapEx",0,AU341*N341)</f>
        <v>0</v>
      </c>
      <c r="AW341" s="10">
        <f t="shared" si="489"/>
        <v>4698.9000000000005</v>
      </c>
      <c r="AX341" s="53" cm="1">
        <f t="array" aca="1" ref="AX341" ca="1">AU341*CELL("contents",$Q341)</f>
        <v>939.7800000000002</v>
      </c>
      <c r="AY341" s="53" cm="1">
        <f t="array" aca="1" ref="AY341" ca="1">AV341*CELL("contents",$Q341)</f>
        <v>0</v>
      </c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>
        <f t="shared" si="490"/>
        <v>0</v>
      </c>
      <c r="BM341" s="51">
        <f t="shared" si="491"/>
        <v>0</v>
      </c>
      <c r="BN341" s="53">
        <f>IF($G341="Labor Hours",AZ341*$K341*(1+$M341)*$ER341,AZ341)</f>
        <v>0</v>
      </c>
      <c r="BO341" s="53">
        <f>IF($G341="Labor Hours",BA341*$K341*(1+$M341)*$ER341,BA341)</f>
        <v>0</v>
      </c>
      <c r="BP341" s="53">
        <f>IF($G341="Labor Hours",BB341*$K341*(1+$M341)*$ER341,BB341)</f>
        <v>0</v>
      </c>
      <c r="BQ341" s="53">
        <f>IF($G341="Labor Hours",BC341*$K341*(1+$M341)*$ER341,BC341)</f>
        <v>0</v>
      </c>
      <c r="BR341" s="53">
        <f>IF($G341="Labor Hours",BD341*$K341*(1+$M341)*$ER341,BD341)</f>
        <v>0</v>
      </c>
      <c r="BS341" s="53">
        <f>IF($G341="Labor Hours",BE341*$K341*(1+$M341)*$ER341,BE341)</f>
        <v>0</v>
      </c>
      <c r="BT341" s="53">
        <f>IF($G341="Labor Hours",BF341*$K341*(1+$M341)*$ER341,BF341)</f>
        <v>0</v>
      </c>
      <c r="BU341" s="53">
        <f>IF($G341="Labor Hours",BG341*$K341*(1+$M341)*$ER341,BG341)</f>
        <v>0</v>
      </c>
      <c r="BV341" s="53">
        <f>IF($G341="Labor Hours",BH341*$K341*(1+$M341)*$ER341,BH341)</f>
        <v>0</v>
      </c>
      <c r="BW341" s="53">
        <f>IF($G341="Labor Hours",BI341*$K341*(1+$M341)*$ER341,BI341)</f>
        <v>0</v>
      </c>
      <c r="BX341" s="53">
        <f>IF($G341="Labor Hours",BJ341*$K341*(1+$M341)*$ER341,BJ341)</f>
        <v>0</v>
      </c>
      <c r="BY341" s="53">
        <f>IF($G341="Labor Hours",BK341*$K341*(1+$M341)*$ER341,BK341)</f>
        <v>0</v>
      </c>
      <c r="BZ341" s="10">
        <f t="shared" si="492"/>
        <v>0</v>
      </c>
      <c r="CA341" s="54">
        <f t="shared" si="493"/>
        <v>0</v>
      </c>
      <c r="CB341" s="10">
        <f t="shared" si="494"/>
        <v>0</v>
      </c>
      <c r="CC341" s="53" cm="1">
        <f t="array" aca="1" ref="CC341" ca="1">BZ341*CELL("contents",$Q341)</f>
        <v>0</v>
      </c>
      <c r="CD341" s="53" cm="1">
        <f t="array" aca="1" ref="CD341" ca="1">CA341*CELL("contents",$Q341)</f>
        <v>0</v>
      </c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>
        <f t="shared" si="495"/>
        <v>0</v>
      </c>
      <c r="CR341" s="51">
        <f t="shared" si="496"/>
        <v>0</v>
      </c>
      <c r="CS341" s="53">
        <f>IF($G341="Labor Hours",CE341*$K341*(1+$M341)*$ES341,CE341)</f>
        <v>0</v>
      </c>
      <c r="CT341" s="53">
        <f>IF($G341="Labor Hours",CF341*$K341*(1+$M341)*$ES341,CF341)</f>
        <v>0</v>
      </c>
      <c r="CU341" s="53">
        <f>IF($G341="Labor Hours",CG341*$K341*(1+$M341)*$ES341,CG341)</f>
        <v>0</v>
      </c>
      <c r="CV341" s="53">
        <f>IF($G341="Labor Hours",CH341*$K341*(1+$M341)*$ES341,CH341)</f>
        <v>0</v>
      </c>
      <c r="CW341" s="53">
        <f>IF($G341="Labor Hours",CI341*$K341*(1+$M341)*$ES341,CI341)</f>
        <v>0</v>
      </c>
      <c r="CX341" s="53">
        <f>IF($G341="Labor Hours",CJ341*$K341*(1+$M341)*$ES341,CJ341)</f>
        <v>0</v>
      </c>
      <c r="CY341" s="53">
        <f>IF($G341="Labor Hours",CK341*$K341*(1+$M341)*$ES341,CK341)</f>
        <v>0</v>
      </c>
      <c r="CZ341" s="53">
        <f>IF($G341="Labor Hours",CL341*$K341*(1+$M341)*$ES341,CL341)</f>
        <v>0</v>
      </c>
      <c r="DA341" s="53">
        <f>IF($G341="Labor Hours",CM341*$K341*(1+$M341)*$ES341,CM341)</f>
        <v>0</v>
      </c>
      <c r="DB341" s="53">
        <f>IF($G341="Labor Hours",CN341*$K341*(1+$M341)*$ES341,CN341)</f>
        <v>0</v>
      </c>
      <c r="DC341" s="53">
        <f>IF($G341="Labor Hours",CO341*$K341*(1+$M341)*$ES341,CO341)</f>
        <v>0</v>
      </c>
      <c r="DD341" s="53">
        <f>IF($G341="Labor Hours",CP341*$K341*(1+$M341)*$ES341,CP341)</f>
        <v>0</v>
      </c>
      <c r="DE341" s="10">
        <f t="shared" si="497"/>
        <v>0</v>
      </c>
      <c r="DF341" s="54">
        <f t="shared" si="498"/>
        <v>0</v>
      </c>
      <c r="DG341" s="10">
        <f t="shared" si="499"/>
        <v>0</v>
      </c>
      <c r="DH341" s="53" cm="1">
        <f t="array" aca="1" ref="DH341" ca="1">DE341*CELL("contents",$Q341)</f>
        <v>0</v>
      </c>
      <c r="DI341" s="53" cm="1">
        <f t="array" aca="1" ref="DI341" ca="1">DF341*CELL("contents",$Q341)</f>
        <v>0</v>
      </c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>
        <f t="shared" si="500"/>
        <v>0</v>
      </c>
      <c r="DW341" s="51">
        <f t="shared" si="501"/>
        <v>0</v>
      </c>
      <c r="DX341" s="53">
        <f>IF($G341="Labor Hours",DJ341*$K341*(1+$M341)*$ET341,DJ341)</f>
        <v>0</v>
      </c>
      <c r="DY341" s="53">
        <f>IF($G341="Labor Hours",DK341*$K341*(1+$M341)*$ET341,DK341)</f>
        <v>0</v>
      </c>
      <c r="DZ341" s="53">
        <f>IF($G341="Labor Hours",DL341*$K341*(1+$M341)*$ET341,DL341)</f>
        <v>0</v>
      </c>
      <c r="EA341" s="53">
        <f>IF($G341="Labor Hours",DM341*$K341*(1+$M341)*$ET341,DM341)</f>
        <v>0</v>
      </c>
      <c r="EB341" s="53">
        <f>IF($G341="Labor Hours",DN341*$K341*(1+$M341)*$ET341,DN341)</f>
        <v>0</v>
      </c>
      <c r="EC341" s="53">
        <f>IF($G341="Labor Hours",DO341*$K341*(1+$M341)*$ET341,DO341)</f>
        <v>0</v>
      </c>
      <c r="ED341" s="53">
        <f>IF($G341="Labor Hours",DP341*$K341*(1+$M341)*$ET341,DP341)</f>
        <v>0</v>
      </c>
      <c r="EE341" s="53">
        <f>IF($G341="Labor Hours",DQ341*$K341*(1+$M341)*$ET341,DQ341)</f>
        <v>0</v>
      </c>
      <c r="EF341" s="53">
        <f>IF($G341="Labor Hours",DR341*$K341*(1+$M341)*$ET341,DR341)</f>
        <v>0</v>
      </c>
      <c r="EG341" s="53">
        <f>IF($G341="Labor Hours",DS341*$K341*(1+$M341)*$ET341,DS341)</f>
        <v>0</v>
      </c>
      <c r="EH341" s="53">
        <f>IF($G341="Labor Hours",DT341*$K341*(1+$M341)*$ET341,DT341)</f>
        <v>0</v>
      </c>
      <c r="EI341" s="53">
        <f>IF($G341="Labor Hours",DU341*$K341*(1+$M341)*$ET341,DU341)</f>
        <v>0</v>
      </c>
      <c r="EJ341" s="10">
        <f t="shared" si="502"/>
        <v>0</v>
      </c>
      <c r="EK341" s="54">
        <f t="shared" si="503"/>
        <v>0</v>
      </c>
      <c r="EL341" s="10">
        <f t="shared" si="504"/>
        <v>0</v>
      </c>
      <c r="EM341" s="53" cm="1">
        <f t="array" aca="1" ref="EM341" ca="1">EJ341*CELL("contents",$Q341)</f>
        <v>0</v>
      </c>
      <c r="EN341" s="53" cm="1">
        <f t="array" aca="1" ref="EN341" ca="1">EK341*CELL("contents",$Q341)</f>
        <v>0</v>
      </c>
      <c r="EO341" s="11">
        <f t="shared" si="505"/>
        <v>4698.9000000000005</v>
      </c>
      <c r="EP341" s="2">
        <v>1</v>
      </c>
      <c r="EQ341" s="2">
        <f t="shared" ref="EQ341:ET341" si="512">EP341*1.0215</f>
        <v>1.0215000000000001</v>
      </c>
      <c r="ER341" s="2">
        <f t="shared" si="512"/>
        <v>1.0434622500000001</v>
      </c>
      <c r="ES341" s="2">
        <f t="shared" si="512"/>
        <v>1.0658966883750003</v>
      </c>
      <c r="ET341" s="2">
        <f t="shared" si="512"/>
        <v>1.0888134671750629</v>
      </c>
      <c r="EU341" s="53">
        <f>IF($G341="Labor Hours",$K341*$AG341*EQ341,0)</f>
        <v>4698.9000000000005</v>
      </c>
      <c r="EV341" s="53">
        <f t="shared" si="507"/>
        <v>0</v>
      </c>
      <c r="EW341" s="69">
        <f>IF($G341="Labor Hours",$K341*$CQ341*ES341,0)</f>
        <v>0</v>
      </c>
      <c r="EX341" s="69">
        <f>IF($G341="Labor Hours",$K341*$DV341*ET341,0)</f>
        <v>0</v>
      </c>
      <c r="EY341" s="9">
        <f t="shared" si="509"/>
        <v>0</v>
      </c>
      <c r="EZ341" s="9">
        <f t="shared" si="484"/>
        <v>0</v>
      </c>
      <c r="FA341" s="9">
        <f t="shared" si="485"/>
        <v>0</v>
      </c>
      <c r="FB341" s="9">
        <f t="shared" si="486"/>
        <v>0</v>
      </c>
      <c r="FC341" t="s">
        <v>1541</v>
      </c>
    </row>
    <row r="342" spans="1:159" x14ac:dyDescent="0.25">
      <c r="A342" s="2">
        <v>1.2</v>
      </c>
      <c r="B342" s="3" t="s">
        <v>829</v>
      </c>
      <c r="C342" s="4" t="s">
        <v>157</v>
      </c>
      <c r="D342" s="2" t="s">
        <v>830</v>
      </c>
      <c r="E342" s="21" t="s">
        <v>831</v>
      </c>
      <c r="F342" s="2"/>
      <c r="G342" s="4" t="s">
        <v>151</v>
      </c>
      <c r="H342" s="6" t="s">
        <v>163</v>
      </c>
      <c r="I342" s="4" t="s">
        <v>167</v>
      </c>
      <c r="J342" s="7" t="s">
        <v>154</v>
      </c>
      <c r="K342" s="75">
        <v>115</v>
      </c>
      <c r="L342" s="81">
        <v>115</v>
      </c>
      <c r="M342" s="56">
        <v>0</v>
      </c>
      <c r="N342" s="86">
        <v>0</v>
      </c>
      <c r="O342" s="6" t="s">
        <v>155</v>
      </c>
      <c r="P342" s="2" t="s">
        <v>352</v>
      </c>
      <c r="Q342" s="216">
        <f>VLOOKUP(P342,Contingencies!$A$2:$D$7,4,FALSE)</f>
        <v>0.2</v>
      </c>
      <c r="R342" s="53">
        <f t="shared" si="467"/>
        <v>751.82400000000007</v>
      </c>
      <c r="S342" s="67">
        <f t="shared" si="469"/>
        <v>0</v>
      </c>
      <c r="T342" s="4"/>
      <c r="U342" s="2"/>
      <c r="V342" s="2"/>
      <c r="W342" s="42"/>
      <c r="X342" s="37">
        <v>32</v>
      </c>
      <c r="Y342" s="37"/>
      <c r="Z342" s="37"/>
      <c r="AA342" s="38"/>
      <c r="AB342" s="38"/>
      <c r="AC342" s="38"/>
      <c r="AD342" s="2"/>
      <c r="AE342" s="2"/>
      <c r="AF342" s="2"/>
      <c r="AG342" s="2">
        <f>IF(G342="Labor Hours",SUM(U342:AF342),0)</f>
        <v>32</v>
      </c>
      <c r="AH342" s="51">
        <f t="shared" si="487"/>
        <v>0.21333333333333332</v>
      </c>
      <c r="AI342" s="53">
        <f>IF($G342="Labor Hours",U342*$K342*(1+$M342)*$EQ342,U342)</f>
        <v>0</v>
      </c>
      <c r="AJ342" s="53">
        <f>IF($G342="Labor Hours",V342*$K342*(1+$M342)*$EQ342,V342)</f>
        <v>0</v>
      </c>
      <c r="AK342" s="53">
        <f>IF($G342="Labor Hours",W342*$K342*(1+$M342)*$EQ342,W342)</f>
        <v>0</v>
      </c>
      <c r="AL342" s="53">
        <f>IF($G342="Labor Hours",X342*$K342*(1+$M342)*$EQ342,X342)</f>
        <v>3759.1200000000003</v>
      </c>
      <c r="AM342" s="53">
        <f>IF($G342="Labor Hours",Y342*$K342*(1+$M342)*$EQ342,Y342)</f>
        <v>0</v>
      </c>
      <c r="AN342" s="53">
        <f>IF($G342="Labor Hours",Z342*$K342*(1+$M342)*$EQ342,Z342)</f>
        <v>0</v>
      </c>
      <c r="AO342" s="53">
        <f>IF($G342="Labor Hours",AA342*$K342*(1+$M342)*$EQ342,AA342)</f>
        <v>0</v>
      </c>
      <c r="AP342" s="53">
        <f>IF($G342="Labor Hours",AB342*$K342*(1+$M342)*$EQ342,AB342)</f>
        <v>0</v>
      </c>
      <c r="AQ342" s="53">
        <f>IF($G342="Labor Hours",AC342*$K342*(1+$M342)*$EQ342,AC342)</f>
        <v>0</v>
      </c>
      <c r="AR342" s="53">
        <f>IF($G342="Labor Hours",AD342*$K342*(1+$M342)*$EQ342,AD342)</f>
        <v>0</v>
      </c>
      <c r="AS342" s="53">
        <f>IF($G342="Labor Hours",AE342*$K342*(1+$M342)*$EQ342,AE342)</f>
        <v>0</v>
      </c>
      <c r="AT342" s="53">
        <f>IF($G342="Labor Hours",AF342*$K342*(1+$M342)*$EQ342,AF342)</f>
        <v>0</v>
      </c>
      <c r="AU342" s="10">
        <f t="shared" si="488"/>
        <v>3759.1200000000003</v>
      </c>
      <c r="AV342" s="54">
        <f>IF(G342="CapEx",0,AU342*N342)</f>
        <v>0</v>
      </c>
      <c r="AW342" s="10">
        <f t="shared" si="489"/>
        <v>3759.1200000000003</v>
      </c>
      <c r="AX342" s="53" cm="1">
        <f t="array" aca="1" ref="AX342" ca="1">AU342*CELL("contents",$Q342)</f>
        <v>751.82400000000007</v>
      </c>
      <c r="AY342" s="53" cm="1">
        <f t="array" aca="1" ref="AY342" ca="1">AV342*CELL("contents",$Q342)</f>
        <v>0</v>
      </c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>
        <f t="shared" si="490"/>
        <v>0</v>
      </c>
      <c r="BM342" s="51">
        <f t="shared" si="491"/>
        <v>0</v>
      </c>
      <c r="BN342" s="53">
        <f>IF($G342="Labor Hours",AZ342*$K342*(1+$M342)*$ER342,AZ342)</f>
        <v>0</v>
      </c>
      <c r="BO342" s="53">
        <f>IF($G342="Labor Hours",BA342*$K342*(1+$M342)*$ER342,BA342)</f>
        <v>0</v>
      </c>
      <c r="BP342" s="53">
        <f>IF($G342="Labor Hours",BB342*$K342*(1+$M342)*$ER342,BB342)</f>
        <v>0</v>
      </c>
      <c r="BQ342" s="53">
        <f>IF($G342="Labor Hours",BC342*$K342*(1+$M342)*$ER342,BC342)</f>
        <v>0</v>
      </c>
      <c r="BR342" s="53">
        <f>IF($G342="Labor Hours",BD342*$K342*(1+$M342)*$ER342,BD342)</f>
        <v>0</v>
      </c>
      <c r="BS342" s="53">
        <f>IF($G342="Labor Hours",BE342*$K342*(1+$M342)*$ER342,BE342)</f>
        <v>0</v>
      </c>
      <c r="BT342" s="53">
        <f>IF($G342="Labor Hours",BF342*$K342*(1+$M342)*$ER342,BF342)</f>
        <v>0</v>
      </c>
      <c r="BU342" s="53">
        <f>IF($G342="Labor Hours",BG342*$K342*(1+$M342)*$ER342,BG342)</f>
        <v>0</v>
      </c>
      <c r="BV342" s="53">
        <f>IF($G342="Labor Hours",BH342*$K342*(1+$M342)*$ER342,BH342)</f>
        <v>0</v>
      </c>
      <c r="BW342" s="53">
        <f>IF($G342="Labor Hours",BI342*$K342*(1+$M342)*$ER342,BI342)</f>
        <v>0</v>
      </c>
      <c r="BX342" s="53">
        <f>IF($G342="Labor Hours",BJ342*$K342*(1+$M342)*$ER342,BJ342)</f>
        <v>0</v>
      </c>
      <c r="BY342" s="53">
        <f>IF($G342="Labor Hours",BK342*$K342*(1+$M342)*$ER342,BK342)</f>
        <v>0</v>
      </c>
      <c r="BZ342" s="10">
        <f t="shared" si="492"/>
        <v>0</v>
      </c>
      <c r="CA342" s="54">
        <f t="shared" si="493"/>
        <v>0</v>
      </c>
      <c r="CB342" s="10">
        <f t="shared" si="494"/>
        <v>0</v>
      </c>
      <c r="CC342" s="53" cm="1">
        <f t="array" aca="1" ref="CC342" ca="1">BZ342*CELL("contents",$Q342)</f>
        <v>0</v>
      </c>
      <c r="CD342" s="53" cm="1">
        <f t="array" aca="1" ref="CD342" ca="1">CA342*CELL("contents",$Q342)</f>
        <v>0</v>
      </c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>
        <f t="shared" si="495"/>
        <v>0</v>
      </c>
      <c r="CR342" s="51">
        <f t="shared" si="496"/>
        <v>0</v>
      </c>
      <c r="CS342" s="53">
        <f>IF($G342="Labor Hours",CE342*$K342*(1+$M342)*$ES342,CE342)</f>
        <v>0</v>
      </c>
      <c r="CT342" s="53">
        <f>IF($G342="Labor Hours",CF342*$K342*(1+$M342)*$ES342,CF342)</f>
        <v>0</v>
      </c>
      <c r="CU342" s="53">
        <f>IF($G342="Labor Hours",CG342*$K342*(1+$M342)*$ES342,CG342)</f>
        <v>0</v>
      </c>
      <c r="CV342" s="53">
        <f>IF($G342="Labor Hours",CH342*$K342*(1+$M342)*$ES342,CH342)</f>
        <v>0</v>
      </c>
      <c r="CW342" s="53">
        <f>IF($G342="Labor Hours",CI342*$K342*(1+$M342)*$ES342,CI342)</f>
        <v>0</v>
      </c>
      <c r="CX342" s="53">
        <f>IF($G342="Labor Hours",CJ342*$K342*(1+$M342)*$ES342,CJ342)</f>
        <v>0</v>
      </c>
      <c r="CY342" s="53">
        <f>IF($G342="Labor Hours",CK342*$K342*(1+$M342)*$ES342,CK342)</f>
        <v>0</v>
      </c>
      <c r="CZ342" s="53">
        <f>IF($G342="Labor Hours",CL342*$K342*(1+$M342)*$ES342,CL342)</f>
        <v>0</v>
      </c>
      <c r="DA342" s="53">
        <f>IF($G342="Labor Hours",CM342*$K342*(1+$M342)*$ES342,CM342)</f>
        <v>0</v>
      </c>
      <c r="DB342" s="53">
        <f>IF($G342="Labor Hours",CN342*$K342*(1+$M342)*$ES342,CN342)</f>
        <v>0</v>
      </c>
      <c r="DC342" s="53">
        <f>IF($G342="Labor Hours",CO342*$K342*(1+$M342)*$ES342,CO342)</f>
        <v>0</v>
      </c>
      <c r="DD342" s="53">
        <f>IF($G342="Labor Hours",CP342*$K342*(1+$M342)*$ES342,CP342)</f>
        <v>0</v>
      </c>
      <c r="DE342" s="10">
        <f t="shared" si="497"/>
        <v>0</v>
      </c>
      <c r="DF342" s="54">
        <f t="shared" si="498"/>
        <v>0</v>
      </c>
      <c r="DG342" s="10">
        <f t="shared" si="499"/>
        <v>0</v>
      </c>
      <c r="DH342" s="53" cm="1">
        <f t="array" aca="1" ref="DH342" ca="1">DE342*CELL("contents",$Q342)</f>
        <v>0</v>
      </c>
      <c r="DI342" s="53" cm="1">
        <f t="array" aca="1" ref="DI342" ca="1">DF342*CELL("contents",$Q342)</f>
        <v>0</v>
      </c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>
        <f t="shared" si="500"/>
        <v>0</v>
      </c>
      <c r="DW342" s="51">
        <f t="shared" si="501"/>
        <v>0</v>
      </c>
      <c r="DX342" s="53">
        <f>IF($G342="Labor Hours",DJ342*$K342*(1+$M342)*$ET342,DJ342)</f>
        <v>0</v>
      </c>
      <c r="DY342" s="53">
        <f>IF($G342="Labor Hours",DK342*$K342*(1+$M342)*$ET342,DK342)</f>
        <v>0</v>
      </c>
      <c r="DZ342" s="53">
        <f>IF($G342="Labor Hours",DL342*$K342*(1+$M342)*$ET342,DL342)</f>
        <v>0</v>
      </c>
      <c r="EA342" s="53">
        <f>IF($G342="Labor Hours",DM342*$K342*(1+$M342)*$ET342,DM342)</f>
        <v>0</v>
      </c>
      <c r="EB342" s="53">
        <f>IF($G342="Labor Hours",DN342*$K342*(1+$M342)*$ET342,DN342)</f>
        <v>0</v>
      </c>
      <c r="EC342" s="53">
        <f>IF($G342="Labor Hours",DO342*$K342*(1+$M342)*$ET342,DO342)</f>
        <v>0</v>
      </c>
      <c r="ED342" s="53">
        <f>IF($G342="Labor Hours",DP342*$K342*(1+$M342)*$ET342,DP342)</f>
        <v>0</v>
      </c>
      <c r="EE342" s="53">
        <f>IF($G342="Labor Hours",DQ342*$K342*(1+$M342)*$ET342,DQ342)</f>
        <v>0</v>
      </c>
      <c r="EF342" s="53">
        <f>IF($G342="Labor Hours",DR342*$K342*(1+$M342)*$ET342,DR342)</f>
        <v>0</v>
      </c>
      <c r="EG342" s="53">
        <f>IF($G342="Labor Hours",DS342*$K342*(1+$M342)*$ET342,DS342)</f>
        <v>0</v>
      </c>
      <c r="EH342" s="53">
        <f>IF($G342="Labor Hours",DT342*$K342*(1+$M342)*$ET342,DT342)</f>
        <v>0</v>
      </c>
      <c r="EI342" s="53">
        <f>IF($G342="Labor Hours",DU342*$K342*(1+$M342)*$ET342,DU342)</f>
        <v>0</v>
      </c>
      <c r="EJ342" s="10">
        <f t="shared" si="502"/>
        <v>0</v>
      </c>
      <c r="EK342" s="54">
        <f t="shared" si="503"/>
        <v>0</v>
      </c>
      <c r="EL342" s="10">
        <f t="shared" si="504"/>
        <v>0</v>
      </c>
      <c r="EM342" s="53" cm="1">
        <f t="array" aca="1" ref="EM342" ca="1">EJ342*CELL("contents",$Q342)</f>
        <v>0</v>
      </c>
      <c r="EN342" s="53" cm="1">
        <f t="array" aca="1" ref="EN342" ca="1">EK342*CELL("contents",$Q342)</f>
        <v>0</v>
      </c>
      <c r="EO342" s="11">
        <f t="shared" si="505"/>
        <v>3759.1200000000003</v>
      </c>
      <c r="EP342" s="2">
        <v>1</v>
      </c>
      <c r="EQ342" s="2">
        <f t="shared" ref="EQ342:ET342" si="513">EP342*1.0215</f>
        <v>1.0215000000000001</v>
      </c>
      <c r="ER342" s="2">
        <f t="shared" si="513"/>
        <v>1.0434622500000001</v>
      </c>
      <c r="ES342" s="2">
        <f t="shared" si="513"/>
        <v>1.0658966883750003</v>
      </c>
      <c r="ET342" s="2">
        <f t="shared" si="513"/>
        <v>1.0888134671750629</v>
      </c>
      <c r="EU342" s="53">
        <f>IF($G342="Labor Hours",$K342*$AG342*EQ342,0)</f>
        <v>3759.1200000000003</v>
      </c>
      <c r="EV342" s="53">
        <f t="shared" si="507"/>
        <v>0</v>
      </c>
      <c r="EW342" s="69">
        <f>IF($G342="Labor Hours",$K342*$CQ342*ES342,0)</f>
        <v>0</v>
      </c>
      <c r="EX342" s="69">
        <f>IF($G342="Labor Hours",$K342*$DV342*ET342,0)</f>
        <v>0</v>
      </c>
      <c r="EY342" s="9">
        <f t="shared" si="509"/>
        <v>0</v>
      </c>
      <c r="EZ342" s="9">
        <f t="shared" si="484"/>
        <v>0</v>
      </c>
      <c r="FA342" s="9">
        <f t="shared" si="485"/>
        <v>0</v>
      </c>
      <c r="FB342" s="9">
        <f t="shared" si="486"/>
        <v>0</v>
      </c>
      <c r="FC342" t="s">
        <v>1541</v>
      </c>
    </row>
    <row r="343" spans="1:159" x14ac:dyDescent="0.25">
      <c r="A343" s="2">
        <v>1.2</v>
      </c>
      <c r="B343" s="3" t="s">
        <v>829</v>
      </c>
      <c r="C343" s="4" t="s">
        <v>157</v>
      </c>
      <c r="D343" s="2" t="s">
        <v>830</v>
      </c>
      <c r="E343" s="21" t="s">
        <v>831</v>
      </c>
      <c r="F343" s="2"/>
      <c r="G343" s="4" t="s">
        <v>151</v>
      </c>
      <c r="H343" s="6" t="s">
        <v>163</v>
      </c>
      <c r="I343" s="4" t="s">
        <v>269</v>
      </c>
      <c r="J343" s="7" t="s">
        <v>154</v>
      </c>
      <c r="K343" s="75">
        <v>77</v>
      </c>
      <c r="L343" s="81">
        <v>77</v>
      </c>
      <c r="M343" s="56">
        <v>0</v>
      </c>
      <c r="N343" s="86">
        <v>0</v>
      </c>
      <c r="O343" s="6" t="s">
        <v>155</v>
      </c>
      <c r="P343" s="2" t="s">
        <v>352</v>
      </c>
      <c r="Q343" s="216">
        <f>VLOOKUP(P343,Contingencies!$A$2:$D$7,4,FALSE)</f>
        <v>0.2</v>
      </c>
      <c r="R343" s="53">
        <f t="shared" si="467"/>
        <v>629.24400000000014</v>
      </c>
      <c r="S343" s="67">
        <f t="shared" si="469"/>
        <v>0</v>
      </c>
      <c r="T343" s="4"/>
      <c r="U343" s="2"/>
      <c r="V343" s="2"/>
      <c r="W343" s="42"/>
      <c r="X343" s="37">
        <v>20</v>
      </c>
      <c r="Y343" s="37">
        <v>20</v>
      </c>
      <c r="Z343" s="37"/>
      <c r="AA343" s="38"/>
      <c r="AB343" s="38"/>
      <c r="AC343" s="38"/>
      <c r="AD343" s="2"/>
      <c r="AE343" s="2"/>
      <c r="AF343" s="2"/>
      <c r="AG343" s="2">
        <f>IF(G343="Labor Hours",SUM(U343:AF343),0)</f>
        <v>40</v>
      </c>
      <c r="AH343" s="51">
        <f t="shared" si="487"/>
        <v>0.26666666666666666</v>
      </c>
      <c r="AI343" s="53">
        <f>IF($G343="Labor Hours",U343*$K343*(1+$M343)*$EQ343,U343)</f>
        <v>0</v>
      </c>
      <c r="AJ343" s="53">
        <f>IF($G343="Labor Hours",V343*$K343*(1+$M343)*$EQ343,V343)</f>
        <v>0</v>
      </c>
      <c r="AK343" s="53">
        <f>IF($G343="Labor Hours",W343*$K343*(1+$M343)*$EQ343,W343)</f>
        <v>0</v>
      </c>
      <c r="AL343" s="53">
        <f>IF($G343="Labor Hours",X343*$K343*(1+$M343)*$EQ343,X343)</f>
        <v>1573.1100000000001</v>
      </c>
      <c r="AM343" s="53">
        <f>IF($G343="Labor Hours",Y343*$K343*(1+$M343)*$EQ343,Y343)</f>
        <v>1573.1100000000001</v>
      </c>
      <c r="AN343" s="53">
        <f>IF($G343="Labor Hours",Z343*$K343*(1+$M343)*$EQ343,Z343)</f>
        <v>0</v>
      </c>
      <c r="AO343" s="53">
        <f>IF($G343="Labor Hours",AA343*$K343*(1+$M343)*$EQ343,AA343)</f>
        <v>0</v>
      </c>
      <c r="AP343" s="53">
        <f>IF($G343="Labor Hours",AB343*$K343*(1+$M343)*$EQ343,AB343)</f>
        <v>0</v>
      </c>
      <c r="AQ343" s="53">
        <f>IF($G343="Labor Hours",AC343*$K343*(1+$M343)*$EQ343,AC343)</f>
        <v>0</v>
      </c>
      <c r="AR343" s="53">
        <f>IF($G343="Labor Hours",AD343*$K343*(1+$M343)*$EQ343,AD343)</f>
        <v>0</v>
      </c>
      <c r="AS343" s="53">
        <f>IF($G343="Labor Hours",AE343*$K343*(1+$M343)*$EQ343,AE343)</f>
        <v>0</v>
      </c>
      <c r="AT343" s="53">
        <f>IF($G343="Labor Hours",AF343*$K343*(1+$M343)*$EQ343,AF343)</f>
        <v>0</v>
      </c>
      <c r="AU343" s="10">
        <f t="shared" si="488"/>
        <v>3146.2200000000003</v>
      </c>
      <c r="AV343" s="54">
        <f>IF(G343="CapEx",0,AU343*N343)</f>
        <v>0</v>
      </c>
      <c r="AW343" s="10">
        <f t="shared" si="489"/>
        <v>3146.2200000000003</v>
      </c>
      <c r="AX343" s="53" cm="1">
        <f t="array" aca="1" ref="AX343" ca="1">AU343*CELL("contents",$Q343)</f>
        <v>629.24400000000014</v>
      </c>
      <c r="AY343" s="53" cm="1">
        <f t="array" aca="1" ref="AY343" ca="1">AV343*CELL("contents",$Q343)</f>
        <v>0</v>
      </c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>
        <f t="shared" si="490"/>
        <v>0</v>
      </c>
      <c r="BM343" s="51">
        <f t="shared" si="491"/>
        <v>0</v>
      </c>
      <c r="BN343" s="53">
        <f>IF($G343="Labor Hours",AZ343*$K343*(1+$M343)*$ER343,AZ343)</f>
        <v>0</v>
      </c>
      <c r="BO343" s="53">
        <f>IF($G343="Labor Hours",BA343*$K343*(1+$M343)*$ER343,BA343)</f>
        <v>0</v>
      </c>
      <c r="BP343" s="53">
        <f>IF($G343="Labor Hours",BB343*$K343*(1+$M343)*$ER343,BB343)</f>
        <v>0</v>
      </c>
      <c r="BQ343" s="53">
        <f>IF($G343="Labor Hours",BC343*$K343*(1+$M343)*$ER343,BC343)</f>
        <v>0</v>
      </c>
      <c r="BR343" s="53">
        <f>IF($G343="Labor Hours",BD343*$K343*(1+$M343)*$ER343,BD343)</f>
        <v>0</v>
      </c>
      <c r="BS343" s="53">
        <f>IF($G343="Labor Hours",BE343*$K343*(1+$M343)*$ER343,BE343)</f>
        <v>0</v>
      </c>
      <c r="BT343" s="53">
        <f>IF($G343="Labor Hours",BF343*$K343*(1+$M343)*$ER343,BF343)</f>
        <v>0</v>
      </c>
      <c r="BU343" s="53">
        <f>IF($G343="Labor Hours",BG343*$K343*(1+$M343)*$ER343,BG343)</f>
        <v>0</v>
      </c>
      <c r="BV343" s="53">
        <f>IF($G343="Labor Hours",BH343*$K343*(1+$M343)*$ER343,BH343)</f>
        <v>0</v>
      </c>
      <c r="BW343" s="53">
        <f>IF($G343="Labor Hours",BI343*$K343*(1+$M343)*$ER343,BI343)</f>
        <v>0</v>
      </c>
      <c r="BX343" s="53">
        <f>IF($G343="Labor Hours",BJ343*$K343*(1+$M343)*$ER343,BJ343)</f>
        <v>0</v>
      </c>
      <c r="BY343" s="53">
        <f>IF($G343="Labor Hours",BK343*$K343*(1+$M343)*$ER343,BK343)</f>
        <v>0</v>
      </c>
      <c r="BZ343" s="10">
        <f t="shared" si="492"/>
        <v>0</v>
      </c>
      <c r="CA343" s="54">
        <f t="shared" si="493"/>
        <v>0</v>
      </c>
      <c r="CB343" s="10">
        <f t="shared" si="494"/>
        <v>0</v>
      </c>
      <c r="CC343" s="53" cm="1">
        <f t="array" aca="1" ref="CC343" ca="1">BZ343*CELL("contents",$Q343)</f>
        <v>0</v>
      </c>
      <c r="CD343" s="53" cm="1">
        <f t="array" aca="1" ref="CD343" ca="1">CA343*CELL("contents",$Q343)</f>
        <v>0</v>
      </c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>
        <f t="shared" si="495"/>
        <v>0</v>
      </c>
      <c r="CR343" s="51">
        <f t="shared" si="496"/>
        <v>0</v>
      </c>
      <c r="CS343" s="53">
        <f>IF($G343="Labor Hours",CE343*$K343*(1+$M343)*$ES343,CE343)</f>
        <v>0</v>
      </c>
      <c r="CT343" s="53">
        <f>IF($G343="Labor Hours",CF343*$K343*(1+$M343)*$ES343,CF343)</f>
        <v>0</v>
      </c>
      <c r="CU343" s="53">
        <f>IF($G343="Labor Hours",CG343*$K343*(1+$M343)*$ES343,CG343)</f>
        <v>0</v>
      </c>
      <c r="CV343" s="53">
        <f>IF($G343="Labor Hours",CH343*$K343*(1+$M343)*$ES343,CH343)</f>
        <v>0</v>
      </c>
      <c r="CW343" s="53">
        <f>IF($G343="Labor Hours",CI343*$K343*(1+$M343)*$ES343,CI343)</f>
        <v>0</v>
      </c>
      <c r="CX343" s="53">
        <f>IF($G343="Labor Hours",CJ343*$K343*(1+$M343)*$ES343,CJ343)</f>
        <v>0</v>
      </c>
      <c r="CY343" s="53">
        <f>IF($G343="Labor Hours",CK343*$K343*(1+$M343)*$ES343,CK343)</f>
        <v>0</v>
      </c>
      <c r="CZ343" s="53">
        <f>IF($G343="Labor Hours",CL343*$K343*(1+$M343)*$ES343,CL343)</f>
        <v>0</v>
      </c>
      <c r="DA343" s="53">
        <f>IF($G343="Labor Hours",CM343*$K343*(1+$M343)*$ES343,CM343)</f>
        <v>0</v>
      </c>
      <c r="DB343" s="53">
        <f>IF($G343="Labor Hours",CN343*$K343*(1+$M343)*$ES343,CN343)</f>
        <v>0</v>
      </c>
      <c r="DC343" s="53">
        <f>IF($G343="Labor Hours",CO343*$K343*(1+$M343)*$ES343,CO343)</f>
        <v>0</v>
      </c>
      <c r="DD343" s="53">
        <f>IF($G343="Labor Hours",CP343*$K343*(1+$M343)*$ES343,CP343)</f>
        <v>0</v>
      </c>
      <c r="DE343" s="10">
        <f t="shared" si="497"/>
        <v>0</v>
      </c>
      <c r="DF343" s="54">
        <f t="shared" si="498"/>
        <v>0</v>
      </c>
      <c r="DG343" s="10">
        <f t="shared" si="499"/>
        <v>0</v>
      </c>
      <c r="DH343" s="53" cm="1">
        <f t="array" aca="1" ref="DH343" ca="1">DE343*CELL("contents",$Q343)</f>
        <v>0</v>
      </c>
      <c r="DI343" s="53" cm="1">
        <f t="array" aca="1" ref="DI343" ca="1">DF343*CELL("contents",$Q343)</f>
        <v>0</v>
      </c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>
        <f t="shared" si="500"/>
        <v>0</v>
      </c>
      <c r="DW343" s="51">
        <f t="shared" si="501"/>
        <v>0</v>
      </c>
      <c r="DX343" s="53">
        <f>IF($G343="Labor Hours",DJ343*$K343*(1+$M343)*$ET343,DJ343)</f>
        <v>0</v>
      </c>
      <c r="DY343" s="53">
        <f>IF($G343="Labor Hours",DK343*$K343*(1+$M343)*$ET343,DK343)</f>
        <v>0</v>
      </c>
      <c r="DZ343" s="53">
        <f>IF($G343="Labor Hours",DL343*$K343*(1+$M343)*$ET343,DL343)</f>
        <v>0</v>
      </c>
      <c r="EA343" s="53">
        <f>IF($G343="Labor Hours",DM343*$K343*(1+$M343)*$ET343,DM343)</f>
        <v>0</v>
      </c>
      <c r="EB343" s="53">
        <f>IF($G343="Labor Hours",DN343*$K343*(1+$M343)*$ET343,DN343)</f>
        <v>0</v>
      </c>
      <c r="EC343" s="53">
        <f>IF($G343="Labor Hours",DO343*$K343*(1+$M343)*$ET343,DO343)</f>
        <v>0</v>
      </c>
      <c r="ED343" s="53">
        <f>IF($G343="Labor Hours",DP343*$K343*(1+$M343)*$ET343,DP343)</f>
        <v>0</v>
      </c>
      <c r="EE343" s="53">
        <f>IF($G343="Labor Hours",DQ343*$K343*(1+$M343)*$ET343,DQ343)</f>
        <v>0</v>
      </c>
      <c r="EF343" s="53">
        <f>IF($G343="Labor Hours",DR343*$K343*(1+$M343)*$ET343,DR343)</f>
        <v>0</v>
      </c>
      <c r="EG343" s="53">
        <f>IF($G343="Labor Hours",DS343*$K343*(1+$M343)*$ET343,DS343)</f>
        <v>0</v>
      </c>
      <c r="EH343" s="53">
        <f>IF($G343="Labor Hours",DT343*$K343*(1+$M343)*$ET343,DT343)</f>
        <v>0</v>
      </c>
      <c r="EI343" s="53">
        <f>IF($G343="Labor Hours",DU343*$K343*(1+$M343)*$ET343,DU343)</f>
        <v>0</v>
      </c>
      <c r="EJ343" s="10">
        <f t="shared" si="502"/>
        <v>0</v>
      </c>
      <c r="EK343" s="54">
        <f t="shared" si="503"/>
        <v>0</v>
      </c>
      <c r="EL343" s="10">
        <f t="shared" si="504"/>
        <v>0</v>
      </c>
      <c r="EM343" s="53" cm="1">
        <f t="array" aca="1" ref="EM343" ca="1">EJ343*CELL("contents",$Q343)</f>
        <v>0</v>
      </c>
      <c r="EN343" s="53" cm="1">
        <f t="array" aca="1" ref="EN343" ca="1">EK343*CELL("contents",$Q343)</f>
        <v>0</v>
      </c>
      <c r="EO343" s="11">
        <f t="shared" si="505"/>
        <v>3146.2200000000003</v>
      </c>
      <c r="EP343" s="2">
        <v>1</v>
      </c>
      <c r="EQ343" s="2">
        <f t="shared" ref="EQ343:ET343" si="514">EP343*1.0215</f>
        <v>1.0215000000000001</v>
      </c>
      <c r="ER343" s="2">
        <f t="shared" si="514"/>
        <v>1.0434622500000001</v>
      </c>
      <c r="ES343" s="2">
        <f t="shared" si="514"/>
        <v>1.0658966883750003</v>
      </c>
      <c r="ET343" s="2">
        <f t="shared" si="514"/>
        <v>1.0888134671750629</v>
      </c>
      <c r="EU343" s="53">
        <f>IF($G343="Labor Hours",$K343*$AG343*EQ343,0)</f>
        <v>3146.2200000000003</v>
      </c>
      <c r="EV343" s="53">
        <f t="shared" si="507"/>
        <v>0</v>
      </c>
      <c r="EW343" s="69">
        <f>IF($G343="Labor Hours",$K343*$CQ343*ES343,0)</f>
        <v>0</v>
      </c>
      <c r="EX343" s="69">
        <f>IF($G343="Labor Hours",$K343*$DV343*ET343,0)</f>
        <v>0</v>
      </c>
      <c r="EY343" s="9">
        <f t="shared" si="509"/>
        <v>0</v>
      </c>
      <c r="EZ343" s="9">
        <f t="shared" si="484"/>
        <v>0</v>
      </c>
      <c r="FA343" s="9">
        <f t="shared" si="485"/>
        <v>0</v>
      </c>
      <c r="FB343" s="9">
        <f t="shared" si="486"/>
        <v>0</v>
      </c>
      <c r="FC343" t="s">
        <v>1541</v>
      </c>
    </row>
    <row r="344" spans="1:159" x14ac:dyDescent="0.25">
      <c r="A344" s="2">
        <v>1.2</v>
      </c>
      <c r="B344" s="3" t="s">
        <v>829</v>
      </c>
      <c r="C344" s="4" t="s">
        <v>157</v>
      </c>
      <c r="D344" s="2" t="s">
        <v>830</v>
      </c>
      <c r="E344" s="21" t="s">
        <v>831</v>
      </c>
      <c r="F344" s="2"/>
      <c r="G344" s="4" t="s">
        <v>347</v>
      </c>
      <c r="H344" s="6" t="s">
        <v>347</v>
      </c>
      <c r="I344" s="4"/>
      <c r="J344" s="4" t="s">
        <v>268</v>
      </c>
      <c r="K344" s="75"/>
      <c r="L344" s="80">
        <v>1</v>
      </c>
      <c r="M344" s="56">
        <v>0</v>
      </c>
      <c r="N344" s="86">
        <v>0.53</v>
      </c>
      <c r="O344" s="6" t="s">
        <v>155</v>
      </c>
      <c r="P344" s="2" t="s">
        <v>352</v>
      </c>
      <c r="Q344" s="216">
        <f>VLOOKUP(P344,Contingencies!$A$2:$D$7,4,FALSE)</f>
        <v>0.2</v>
      </c>
      <c r="R344" s="53">
        <f t="shared" si="467"/>
        <v>1410</v>
      </c>
      <c r="S344" s="67">
        <f t="shared" si="469"/>
        <v>0</v>
      </c>
      <c r="T344" s="4"/>
      <c r="U344" s="2"/>
      <c r="V344" s="2"/>
      <c r="W344" s="42"/>
      <c r="X344" s="4"/>
      <c r="Y344" s="37">
        <v>7050</v>
      </c>
      <c r="Z344" s="37"/>
      <c r="AA344" s="38"/>
      <c r="AB344" s="38"/>
      <c r="AC344" s="38"/>
      <c r="AD344" s="2"/>
      <c r="AE344" s="2"/>
      <c r="AF344" s="2"/>
      <c r="AG344" s="2">
        <f>IF(G344="Labor Hours",SUM(U344:AF344),0)</f>
        <v>0</v>
      </c>
      <c r="AH344" s="51">
        <f t="shared" si="487"/>
        <v>0</v>
      </c>
      <c r="AI344" s="53">
        <f>IF($G344="Labor Hours",U344*$K344*(1+$M344)*$EQ344,U344)</f>
        <v>0</v>
      </c>
      <c r="AJ344" s="53">
        <f>IF($G344="Labor Hours",V344*$K344*(1+$M344)*$EQ344,V344)</f>
        <v>0</v>
      </c>
      <c r="AK344" s="53">
        <f>IF($G344="Labor Hours",W344*$K344*(1+$M344)*$EQ344,W344)</f>
        <v>0</v>
      </c>
      <c r="AL344" s="53">
        <f>IF($G344="Labor Hours",X344*$K344*(1+$M344)*$EQ344,X344)</f>
        <v>0</v>
      </c>
      <c r="AM344" s="53">
        <f>IF($G344="Labor Hours",Y344*$K344*(1+$M344)*$EQ344,Y344)</f>
        <v>7050</v>
      </c>
      <c r="AN344" s="53">
        <f>IF($G344="Labor Hours",Z344*$K344*(1+$M344)*$EQ344,Z344)</f>
        <v>0</v>
      </c>
      <c r="AO344" s="53">
        <f>IF($G344="Labor Hours",AA344*$K344*(1+$M344)*$EQ344,AA344)</f>
        <v>0</v>
      </c>
      <c r="AP344" s="53">
        <f>IF($G344="Labor Hours",AB344*$K344*(1+$M344)*$EQ344,AB344)</f>
        <v>0</v>
      </c>
      <c r="AQ344" s="53">
        <f>IF($G344="Labor Hours",AC344*$K344*(1+$M344)*$EQ344,AC344)</f>
        <v>0</v>
      </c>
      <c r="AR344" s="53">
        <f>IF($G344="Labor Hours",AD344*$K344*(1+$M344)*$EQ344,AD344)</f>
        <v>0</v>
      </c>
      <c r="AS344" s="53">
        <f>IF($G344="Labor Hours",AE344*$K344*(1+$M344)*$EQ344,AE344)</f>
        <v>0</v>
      </c>
      <c r="AT344" s="53">
        <f>IF($G344="Labor Hours",AF344*$K344*(1+$M344)*$EQ344,AF344)</f>
        <v>0</v>
      </c>
      <c r="AU344" s="10">
        <f t="shared" si="488"/>
        <v>7050</v>
      </c>
      <c r="AV344" s="54">
        <f>IF(G344="CapEx",0,AU344*N344)</f>
        <v>0</v>
      </c>
      <c r="AW344" s="10">
        <f t="shared" si="489"/>
        <v>7050</v>
      </c>
      <c r="AX344" s="53" cm="1">
        <f t="array" aca="1" ref="AX344" ca="1">AU344*CELL("contents",$Q344)</f>
        <v>1410</v>
      </c>
      <c r="AY344" s="53" cm="1">
        <f t="array" aca="1" ref="AY344" ca="1">AV344*CELL("contents",$Q344)</f>
        <v>0</v>
      </c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>
        <f t="shared" si="490"/>
        <v>0</v>
      </c>
      <c r="BM344" s="51">
        <f t="shared" si="491"/>
        <v>0</v>
      </c>
      <c r="BN344" s="53">
        <f>IF($G344="Labor Hours",AZ344*$K344*(1+$M344)*$ER344,AZ344)</f>
        <v>0</v>
      </c>
      <c r="BO344" s="53">
        <f>IF($G344="Labor Hours",BA344*$K344*(1+$M344)*$ER344,BA344)</f>
        <v>0</v>
      </c>
      <c r="BP344" s="53">
        <f>IF($G344="Labor Hours",BB344*$K344*(1+$M344)*$ER344,BB344)</f>
        <v>0</v>
      </c>
      <c r="BQ344" s="53">
        <f>IF($G344="Labor Hours",BC344*$K344*(1+$M344)*$ER344,BC344)</f>
        <v>0</v>
      </c>
      <c r="BR344" s="53">
        <f>IF($G344="Labor Hours",BD344*$K344*(1+$M344)*$ER344,BD344)</f>
        <v>0</v>
      </c>
      <c r="BS344" s="53">
        <f>IF($G344="Labor Hours",BE344*$K344*(1+$M344)*$ER344,BE344)</f>
        <v>0</v>
      </c>
      <c r="BT344" s="53">
        <f>IF($G344="Labor Hours",BF344*$K344*(1+$M344)*$ER344,BF344)</f>
        <v>0</v>
      </c>
      <c r="BU344" s="53">
        <f>IF($G344="Labor Hours",BG344*$K344*(1+$M344)*$ER344,BG344)</f>
        <v>0</v>
      </c>
      <c r="BV344" s="53">
        <f>IF($G344="Labor Hours",BH344*$K344*(1+$M344)*$ER344,BH344)</f>
        <v>0</v>
      </c>
      <c r="BW344" s="53">
        <f>IF($G344="Labor Hours",BI344*$K344*(1+$M344)*$ER344,BI344)</f>
        <v>0</v>
      </c>
      <c r="BX344" s="53">
        <f>IF($G344="Labor Hours",BJ344*$K344*(1+$M344)*$ER344,BJ344)</f>
        <v>0</v>
      </c>
      <c r="BY344" s="53">
        <f>IF($G344="Labor Hours",BK344*$K344*(1+$M344)*$ER344,BK344)</f>
        <v>0</v>
      </c>
      <c r="BZ344" s="10">
        <f t="shared" si="492"/>
        <v>0</v>
      </c>
      <c r="CA344" s="54">
        <f t="shared" si="493"/>
        <v>0</v>
      </c>
      <c r="CB344" s="10">
        <f t="shared" si="494"/>
        <v>0</v>
      </c>
      <c r="CC344" s="53" cm="1">
        <f t="array" aca="1" ref="CC344" ca="1">BZ344*CELL("contents",$Q344)</f>
        <v>0</v>
      </c>
      <c r="CD344" s="53" cm="1">
        <f t="array" aca="1" ref="CD344" ca="1">CA344*CELL("contents",$Q344)</f>
        <v>0</v>
      </c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>
        <f t="shared" si="495"/>
        <v>0</v>
      </c>
      <c r="CR344" s="51">
        <f t="shared" si="496"/>
        <v>0</v>
      </c>
      <c r="CS344" s="53">
        <f>IF($G344="Labor Hours",CE344*$K344*(1+$M344)*$ES344,CE344)</f>
        <v>0</v>
      </c>
      <c r="CT344" s="53">
        <f>IF($G344="Labor Hours",CF344*$K344*(1+$M344)*$ES344,CF344)</f>
        <v>0</v>
      </c>
      <c r="CU344" s="53">
        <f>IF($G344="Labor Hours",CG344*$K344*(1+$M344)*$ES344,CG344)</f>
        <v>0</v>
      </c>
      <c r="CV344" s="53">
        <f>IF($G344="Labor Hours",CH344*$K344*(1+$M344)*$ES344,CH344)</f>
        <v>0</v>
      </c>
      <c r="CW344" s="53">
        <f>IF($G344="Labor Hours",CI344*$K344*(1+$M344)*$ES344,CI344)</f>
        <v>0</v>
      </c>
      <c r="CX344" s="53">
        <f>IF($G344="Labor Hours",CJ344*$K344*(1+$M344)*$ES344,CJ344)</f>
        <v>0</v>
      </c>
      <c r="CY344" s="53">
        <f>IF($G344="Labor Hours",CK344*$K344*(1+$M344)*$ES344,CK344)</f>
        <v>0</v>
      </c>
      <c r="CZ344" s="53">
        <f>IF($G344="Labor Hours",CL344*$K344*(1+$M344)*$ES344,CL344)</f>
        <v>0</v>
      </c>
      <c r="DA344" s="53">
        <f>IF($G344="Labor Hours",CM344*$K344*(1+$M344)*$ES344,CM344)</f>
        <v>0</v>
      </c>
      <c r="DB344" s="53">
        <f>IF($G344="Labor Hours",CN344*$K344*(1+$M344)*$ES344,CN344)</f>
        <v>0</v>
      </c>
      <c r="DC344" s="53">
        <f>IF($G344="Labor Hours",CO344*$K344*(1+$M344)*$ES344,CO344)</f>
        <v>0</v>
      </c>
      <c r="DD344" s="53">
        <f>IF($G344="Labor Hours",CP344*$K344*(1+$M344)*$ES344,CP344)</f>
        <v>0</v>
      </c>
      <c r="DE344" s="10">
        <f t="shared" si="497"/>
        <v>0</v>
      </c>
      <c r="DF344" s="54">
        <f t="shared" si="498"/>
        <v>0</v>
      </c>
      <c r="DG344" s="10">
        <f t="shared" si="499"/>
        <v>0</v>
      </c>
      <c r="DH344" s="53" cm="1">
        <f t="array" aca="1" ref="DH344" ca="1">DE344*CELL("contents",$Q344)</f>
        <v>0</v>
      </c>
      <c r="DI344" s="53" cm="1">
        <f t="array" aca="1" ref="DI344" ca="1">DF344*CELL("contents",$Q344)</f>
        <v>0</v>
      </c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>
        <f t="shared" si="500"/>
        <v>0</v>
      </c>
      <c r="DW344" s="51">
        <f t="shared" si="501"/>
        <v>0</v>
      </c>
      <c r="DX344" s="53">
        <f>IF($G344="Labor Hours",DJ344*$K344*(1+$M344)*$ET344,DJ344)</f>
        <v>0</v>
      </c>
      <c r="DY344" s="53">
        <f>IF($G344="Labor Hours",DK344*$K344*(1+$M344)*$ET344,DK344)</f>
        <v>0</v>
      </c>
      <c r="DZ344" s="53">
        <f>IF($G344="Labor Hours",DL344*$K344*(1+$M344)*$ET344,DL344)</f>
        <v>0</v>
      </c>
      <c r="EA344" s="53">
        <f>IF($G344="Labor Hours",DM344*$K344*(1+$M344)*$ET344,DM344)</f>
        <v>0</v>
      </c>
      <c r="EB344" s="53">
        <f>IF($G344="Labor Hours",DN344*$K344*(1+$M344)*$ET344,DN344)</f>
        <v>0</v>
      </c>
      <c r="EC344" s="53">
        <f>IF($G344="Labor Hours",DO344*$K344*(1+$M344)*$ET344,DO344)</f>
        <v>0</v>
      </c>
      <c r="ED344" s="53">
        <f>IF($G344="Labor Hours",DP344*$K344*(1+$M344)*$ET344,DP344)</f>
        <v>0</v>
      </c>
      <c r="EE344" s="53">
        <f>IF($G344="Labor Hours",DQ344*$K344*(1+$M344)*$ET344,DQ344)</f>
        <v>0</v>
      </c>
      <c r="EF344" s="53">
        <f>IF($G344="Labor Hours",DR344*$K344*(1+$M344)*$ET344,DR344)</f>
        <v>0</v>
      </c>
      <c r="EG344" s="53">
        <f>IF($G344="Labor Hours",DS344*$K344*(1+$M344)*$ET344,DS344)</f>
        <v>0</v>
      </c>
      <c r="EH344" s="53">
        <f>IF($G344="Labor Hours",DT344*$K344*(1+$M344)*$ET344,DT344)</f>
        <v>0</v>
      </c>
      <c r="EI344" s="53">
        <f>IF($G344="Labor Hours",DU344*$K344*(1+$M344)*$ET344,DU344)</f>
        <v>0</v>
      </c>
      <c r="EJ344" s="10">
        <f t="shared" si="502"/>
        <v>0</v>
      </c>
      <c r="EK344" s="54">
        <f t="shared" si="503"/>
        <v>0</v>
      </c>
      <c r="EL344" s="10">
        <f t="shared" si="504"/>
        <v>0</v>
      </c>
      <c r="EM344" s="53" cm="1">
        <f t="array" aca="1" ref="EM344" ca="1">EJ344*CELL("contents",$Q344)</f>
        <v>0</v>
      </c>
      <c r="EN344" s="53" cm="1">
        <f t="array" aca="1" ref="EN344" ca="1">EK344*CELL("contents",$Q344)</f>
        <v>0</v>
      </c>
      <c r="EO344" s="11">
        <f t="shared" si="505"/>
        <v>7050</v>
      </c>
      <c r="EP344" s="2">
        <v>1</v>
      </c>
      <c r="EQ344" s="2">
        <f t="shared" ref="EQ344:ET344" si="515">EP344*1.0215</f>
        <v>1.0215000000000001</v>
      </c>
      <c r="ER344" s="2">
        <f t="shared" si="515"/>
        <v>1.0434622500000001</v>
      </c>
      <c r="ES344" s="2">
        <f t="shared" si="515"/>
        <v>1.0658966883750003</v>
      </c>
      <c r="ET344" s="2">
        <f t="shared" si="515"/>
        <v>1.0888134671750629</v>
      </c>
      <c r="EU344" s="53">
        <f>IF($G344="Labor Hours",$K344*$AG344*EQ344,0)</f>
        <v>0</v>
      </c>
      <c r="EV344" s="53">
        <f t="shared" si="507"/>
        <v>0</v>
      </c>
      <c r="EW344" s="69">
        <f>IF($G344="Labor Hours",$K344*$CQ344*ES344,0)</f>
        <v>0</v>
      </c>
      <c r="EX344" s="69">
        <f>IF($G344="Labor Hours",$K344*$DV344*ET344,0)</f>
        <v>0</v>
      </c>
      <c r="EY344" s="9">
        <f t="shared" si="509"/>
        <v>0</v>
      </c>
      <c r="EZ344" s="9">
        <f t="shared" si="484"/>
        <v>0</v>
      </c>
      <c r="FA344" s="9">
        <f t="shared" si="485"/>
        <v>0</v>
      </c>
      <c r="FB344" s="9">
        <f t="shared" si="486"/>
        <v>0</v>
      </c>
      <c r="FC344" t="s">
        <v>1541</v>
      </c>
    </row>
    <row r="345" spans="1:159" x14ac:dyDescent="0.25">
      <c r="A345" s="2">
        <v>1.2</v>
      </c>
      <c r="B345" s="3" t="s">
        <v>832</v>
      </c>
      <c r="C345" s="4" t="s">
        <v>157</v>
      </c>
      <c r="D345" s="2" t="s">
        <v>833</v>
      </c>
      <c r="E345" s="21" t="s">
        <v>834</v>
      </c>
      <c r="F345" s="2"/>
      <c r="G345" s="4" t="s">
        <v>151</v>
      </c>
      <c r="H345" s="6" t="s">
        <v>163</v>
      </c>
      <c r="I345" s="4" t="s">
        <v>167</v>
      </c>
      <c r="J345" s="7" t="s">
        <v>154</v>
      </c>
      <c r="K345" s="75">
        <v>115</v>
      </c>
      <c r="L345" s="81">
        <v>115</v>
      </c>
      <c r="M345" s="56">
        <v>0</v>
      </c>
      <c r="N345" s="86">
        <v>0</v>
      </c>
      <c r="O345" s="6" t="s">
        <v>155</v>
      </c>
      <c r="P345" s="2" t="s">
        <v>352</v>
      </c>
      <c r="Q345" s="216">
        <f>VLOOKUP(P345,Contingencies!$A$2:$D$7,4,FALSE)</f>
        <v>0.2</v>
      </c>
      <c r="R345" s="53">
        <f t="shared" si="467"/>
        <v>563.86800000000005</v>
      </c>
      <c r="S345" s="67">
        <f t="shared" si="469"/>
        <v>0</v>
      </c>
      <c r="T345" s="4"/>
      <c r="U345" s="2"/>
      <c r="V345" s="2"/>
      <c r="W345" s="42"/>
      <c r="X345" s="2"/>
      <c r="Y345" s="38"/>
      <c r="Z345" s="37">
        <v>24</v>
      </c>
      <c r="AA345" s="37"/>
      <c r="AB345" s="37"/>
      <c r="AC345" s="38"/>
      <c r="AD345" s="2"/>
      <c r="AE345" s="2"/>
      <c r="AF345" s="2"/>
      <c r="AG345" s="2">
        <f>IF(G345="Labor Hours",SUM(U345:AF345),0)</f>
        <v>24</v>
      </c>
      <c r="AH345" s="51">
        <f t="shared" si="487"/>
        <v>0.16</v>
      </c>
      <c r="AI345" s="53">
        <f>IF($G345="Labor Hours",U345*$K345*(1+$M345)*$EQ345,U345)</f>
        <v>0</v>
      </c>
      <c r="AJ345" s="53">
        <f>IF($G345="Labor Hours",V345*$K345*(1+$M345)*$EQ345,V345)</f>
        <v>0</v>
      </c>
      <c r="AK345" s="53">
        <f>IF($G345="Labor Hours",W345*$K345*(1+$M345)*$EQ345,W345)</f>
        <v>0</v>
      </c>
      <c r="AL345" s="53">
        <f>IF($G345="Labor Hours",X345*$K345*(1+$M345)*$EQ345,X345)</f>
        <v>0</v>
      </c>
      <c r="AM345" s="53">
        <f>IF($G345="Labor Hours",Y345*$K345*(1+$M345)*$EQ345,Y345)</f>
        <v>0</v>
      </c>
      <c r="AN345" s="53">
        <f>IF($G345="Labor Hours",Z345*$K345*(1+$M345)*$EQ345,Z345)</f>
        <v>2819.34</v>
      </c>
      <c r="AO345" s="53">
        <f>IF($G345="Labor Hours",AA345*$K345*(1+$M345)*$EQ345,AA345)</f>
        <v>0</v>
      </c>
      <c r="AP345" s="53">
        <f>IF($G345="Labor Hours",AB345*$K345*(1+$M345)*$EQ345,AB345)</f>
        <v>0</v>
      </c>
      <c r="AQ345" s="53">
        <f>IF($G345="Labor Hours",AC345*$K345*(1+$M345)*$EQ345,AC345)</f>
        <v>0</v>
      </c>
      <c r="AR345" s="53">
        <f>IF($G345="Labor Hours",AD345*$K345*(1+$M345)*$EQ345,AD345)</f>
        <v>0</v>
      </c>
      <c r="AS345" s="53">
        <f>IF($G345="Labor Hours",AE345*$K345*(1+$M345)*$EQ345,AE345)</f>
        <v>0</v>
      </c>
      <c r="AT345" s="53">
        <f>IF($G345="Labor Hours",AF345*$K345*(1+$M345)*$EQ345,AF345)</f>
        <v>0</v>
      </c>
      <c r="AU345" s="10">
        <f t="shared" si="488"/>
        <v>2819.34</v>
      </c>
      <c r="AV345" s="54">
        <f>IF(G345="CapEx",0,AU345*N345)</f>
        <v>0</v>
      </c>
      <c r="AW345" s="10">
        <f t="shared" si="489"/>
        <v>2819.34</v>
      </c>
      <c r="AX345" s="53" cm="1">
        <f t="array" aca="1" ref="AX345" ca="1">AU345*CELL("contents",$Q345)</f>
        <v>563.86800000000005</v>
      </c>
      <c r="AY345" s="53" cm="1">
        <f t="array" aca="1" ref="AY345" ca="1">AV345*CELL("contents",$Q345)</f>
        <v>0</v>
      </c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>
        <f t="shared" si="490"/>
        <v>0</v>
      </c>
      <c r="BM345" s="51">
        <f t="shared" si="491"/>
        <v>0</v>
      </c>
      <c r="BN345" s="53">
        <f>IF($G345="Labor Hours",AZ345*$K345*(1+$M345)*$ER345,AZ345)</f>
        <v>0</v>
      </c>
      <c r="BO345" s="53">
        <f>IF($G345="Labor Hours",BA345*$K345*(1+$M345)*$ER345,BA345)</f>
        <v>0</v>
      </c>
      <c r="BP345" s="53">
        <f>IF($G345="Labor Hours",BB345*$K345*(1+$M345)*$ER345,BB345)</f>
        <v>0</v>
      </c>
      <c r="BQ345" s="53">
        <f>IF($G345="Labor Hours",BC345*$K345*(1+$M345)*$ER345,BC345)</f>
        <v>0</v>
      </c>
      <c r="BR345" s="53">
        <f>IF($G345="Labor Hours",BD345*$K345*(1+$M345)*$ER345,BD345)</f>
        <v>0</v>
      </c>
      <c r="BS345" s="53">
        <f>IF($G345="Labor Hours",BE345*$K345*(1+$M345)*$ER345,BE345)</f>
        <v>0</v>
      </c>
      <c r="BT345" s="53">
        <f>IF($G345="Labor Hours",BF345*$K345*(1+$M345)*$ER345,BF345)</f>
        <v>0</v>
      </c>
      <c r="BU345" s="53">
        <f>IF($G345="Labor Hours",BG345*$K345*(1+$M345)*$ER345,BG345)</f>
        <v>0</v>
      </c>
      <c r="BV345" s="53">
        <f>IF($G345="Labor Hours",BH345*$K345*(1+$M345)*$ER345,BH345)</f>
        <v>0</v>
      </c>
      <c r="BW345" s="53">
        <f>IF($G345="Labor Hours",BI345*$K345*(1+$M345)*$ER345,BI345)</f>
        <v>0</v>
      </c>
      <c r="BX345" s="53">
        <f>IF($G345="Labor Hours",BJ345*$K345*(1+$M345)*$ER345,BJ345)</f>
        <v>0</v>
      </c>
      <c r="BY345" s="53">
        <f>IF($G345="Labor Hours",BK345*$K345*(1+$M345)*$ER345,BK345)</f>
        <v>0</v>
      </c>
      <c r="BZ345" s="10">
        <f t="shared" si="492"/>
        <v>0</v>
      </c>
      <c r="CA345" s="54">
        <f t="shared" si="493"/>
        <v>0</v>
      </c>
      <c r="CB345" s="10">
        <f t="shared" si="494"/>
        <v>0</v>
      </c>
      <c r="CC345" s="53" cm="1">
        <f t="array" aca="1" ref="CC345" ca="1">BZ345*CELL("contents",$Q345)</f>
        <v>0</v>
      </c>
      <c r="CD345" s="53" cm="1">
        <f t="array" aca="1" ref="CD345" ca="1">CA345*CELL("contents",$Q345)</f>
        <v>0</v>
      </c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>
        <f t="shared" si="495"/>
        <v>0</v>
      </c>
      <c r="CR345" s="51">
        <f t="shared" si="496"/>
        <v>0</v>
      </c>
      <c r="CS345" s="53">
        <f>IF($G345="Labor Hours",CE345*$K345*(1+$M345)*$ES345,CE345)</f>
        <v>0</v>
      </c>
      <c r="CT345" s="53">
        <f>IF($G345="Labor Hours",CF345*$K345*(1+$M345)*$ES345,CF345)</f>
        <v>0</v>
      </c>
      <c r="CU345" s="53">
        <f>IF($G345="Labor Hours",CG345*$K345*(1+$M345)*$ES345,CG345)</f>
        <v>0</v>
      </c>
      <c r="CV345" s="53">
        <f>IF($G345="Labor Hours",CH345*$K345*(1+$M345)*$ES345,CH345)</f>
        <v>0</v>
      </c>
      <c r="CW345" s="53">
        <f>IF($G345="Labor Hours",CI345*$K345*(1+$M345)*$ES345,CI345)</f>
        <v>0</v>
      </c>
      <c r="CX345" s="53">
        <f>IF($G345="Labor Hours",CJ345*$K345*(1+$M345)*$ES345,CJ345)</f>
        <v>0</v>
      </c>
      <c r="CY345" s="53">
        <f>IF($G345="Labor Hours",CK345*$K345*(1+$M345)*$ES345,CK345)</f>
        <v>0</v>
      </c>
      <c r="CZ345" s="53">
        <f>IF($G345="Labor Hours",CL345*$K345*(1+$M345)*$ES345,CL345)</f>
        <v>0</v>
      </c>
      <c r="DA345" s="53">
        <f>IF($G345="Labor Hours",CM345*$K345*(1+$M345)*$ES345,CM345)</f>
        <v>0</v>
      </c>
      <c r="DB345" s="53">
        <f>IF($G345="Labor Hours",CN345*$K345*(1+$M345)*$ES345,CN345)</f>
        <v>0</v>
      </c>
      <c r="DC345" s="53">
        <f>IF($G345="Labor Hours",CO345*$K345*(1+$M345)*$ES345,CO345)</f>
        <v>0</v>
      </c>
      <c r="DD345" s="53">
        <f>IF($G345="Labor Hours",CP345*$K345*(1+$M345)*$ES345,CP345)</f>
        <v>0</v>
      </c>
      <c r="DE345" s="10">
        <f t="shared" si="497"/>
        <v>0</v>
      </c>
      <c r="DF345" s="54">
        <f t="shared" si="498"/>
        <v>0</v>
      </c>
      <c r="DG345" s="10">
        <f t="shared" si="499"/>
        <v>0</v>
      </c>
      <c r="DH345" s="53" cm="1">
        <f t="array" aca="1" ref="DH345" ca="1">DE345*CELL("contents",$Q345)</f>
        <v>0</v>
      </c>
      <c r="DI345" s="53" cm="1">
        <f t="array" aca="1" ref="DI345" ca="1">DF345*CELL("contents",$Q345)</f>
        <v>0</v>
      </c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>
        <f t="shared" si="500"/>
        <v>0</v>
      </c>
      <c r="DW345" s="51">
        <f t="shared" si="501"/>
        <v>0</v>
      </c>
      <c r="DX345" s="53">
        <f>IF($G345="Labor Hours",DJ345*$K345*(1+$M345)*$ET345,DJ345)</f>
        <v>0</v>
      </c>
      <c r="DY345" s="53">
        <f>IF($G345="Labor Hours",DK345*$K345*(1+$M345)*$ET345,DK345)</f>
        <v>0</v>
      </c>
      <c r="DZ345" s="53">
        <f>IF($G345="Labor Hours",DL345*$K345*(1+$M345)*$ET345,DL345)</f>
        <v>0</v>
      </c>
      <c r="EA345" s="53">
        <f>IF($G345="Labor Hours",DM345*$K345*(1+$M345)*$ET345,DM345)</f>
        <v>0</v>
      </c>
      <c r="EB345" s="53">
        <f>IF($G345="Labor Hours",DN345*$K345*(1+$M345)*$ET345,DN345)</f>
        <v>0</v>
      </c>
      <c r="EC345" s="53">
        <f>IF($G345="Labor Hours",DO345*$K345*(1+$M345)*$ET345,DO345)</f>
        <v>0</v>
      </c>
      <c r="ED345" s="53">
        <f>IF($G345="Labor Hours",DP345*$K345*(1+$M345)*$ET345,DP345)</f>
        <v>0</v>
      </c>
      <c r="EE345" s="53">
        <f>IF($G345="Labor Hours",DQ345*$K345*(1+$M345)*$ET345,DQ345)</f>
        <v>0</v>
      </c>
      <c r="EF345" s="53">
        <f>IF($G345="Labor Hours",DR345*$K345*(1+$M345)*$ET345,DR345)</f>
        <v>0</v>
      </c>
      <c r="EG345" s="53">
        <f>IF($G345="Labor Hours",DS345*$K345*(1+$M345)*$ET345,DS345)</f>
        <v>0</v>
      </c>
      <c r="EH345" s="53">
        <f>IF($G345="Labor Hours",DT345*$K345*(1+$M345)*$ET345,DT345)</f>
        <v>0</v>
      </c>
      <c r="EI345" s="53">
        <f>IF($G345="Labor Hours",DU345*$K345*(1+$M345)*$ET345,DU345)</f>
        <v>0</v>
      </c>
      <c r="EJ345" s="10">
        <f t="shared" si="502"/>
        <v>0</v>
      </c>
      <c r="EK345" s="54">
        <f t="shared" si="503"/>
        <v>0</v>
      </c>
      <c r="EL345" s="10">
        <f t="shared" si="504"/>
        <v>0</v>
      </c>
      <c r="EM345" s="53" cm="1">
        <f t="array" aca="1" ref="EM345" ca="1">EJ345*CELL("contents",$Q345)</f>
        <v>0</v>
      </c>
      <c r="EN345" s="53" cm="1">
        <f t="array" aca="1" ref="EN345" ca="1">EK345*CELL("contents",$Q345)</f>
        <v>0</v>
      </c>
      <c r="EO345" s="11">
        <f t="shared" si="505"/>
        <v>2819.34</v>
      </c>
      <c r="EP345" s="2">
        <v>1</v>
      </c>
      <c r="EQ345" s="2">
        <f t="shared" ref="EQ345:ET345" si="516">EP345*1.0215</f>
        <v>1.0215000000000001</v>
      </c>
      <c r="ER345" s="2">
        <f t="shared" si="516"/>
        <v>1.0434622500000001</v>
      </c>
      <c r="ES345" s="2">
        <f t="shared" si="516"/>
        <v>1.0658966883750003</v>
      </c>
      <c r="ET345" s="2">
        <f t="shared" si="516"/>
        <v>1.0888134671750629</v>
      </c>
      <c r="EU345" s="53">
        <f>IF($G345="Labor Hours",$K345*$AG345*EQ345,0)</f>
        <v>2819.34</v>
      </c>
      <c r="EV345" s="53">
        <f t="shared" si="507"/>
        <v>0</v>
      </c>
      <c r="EW345" s="69">
        <f>IF($G345="Labor Hours",$K345*$CQ345*ES345,0)</f>
        <v>0</v>
      </c>
      <c r="EX345" s="69">
        <f>IF($G345="Labor Hours",$K345*$DV345*ET345,0)</f>
        <v>0</v>
      </c>
      <c r="EY345" s="9">
        <f t="shared" si="509"/>
        <v>0</v>
      </c>
      <c r="EZ345" s="9">
        <f t="shared" si="484"/>
        <v>0</v>
      </c>
      <c r="FA345" s="9">
        <f t="shared" si="485"/>
        <v>0</v>
      </c>
      <c r="FB345" s="9">
        <f t="shared" si="486"/>
        <v>0</v>
      </c>
      <c r="FC345" t="s">
        <v>1541</v>
      </c>
    </row>
    <row r="346" spans="1:159" ht="25.5" x14ac:dyDescent="0.25">
      <c r="A346" s="2">
        <v>1.2</v>
      </c>
      <c r="B346" s="3" t="s">
        <v>835</v>
      </c>
      <c r="C346" s="4" t="s">
        <v>157</v>
      </c>
      <c r="D346" s="2" t="s">
        <v>836</v>
      </c>
      <c r="E346" s="21" t="s">
        <v>837</v>
      </c>
      <c r="F346" s="2"/>
      <c r="G346" s="4" t="s">
        <v>151</v>
      </c>
      <c r="H346" s="6" t="s">
        <v>163</v>
      </c>
      <c r="I346" s="4" t="s">
        <v>167</v>
      </c>
      <c r="J346" s="7" t="s">
        <v>154</v>
      </c>
      <c r="K346" s="75">
        <v>115</v>
      </c>
      <c r="L346" s="81">
        <v>115</v>
      </c>
      <c r="M346" s="56">
        <v>0</v>
      </c>
      <c r="N346" s="86">
        <v>0</v>
      </c>
      <c r="O346" s="6" t="s">
        <v>155</v>
      </c>
      <c r="P346" s="2" t="s">
        <v>352</v>
      </c>
      <c r="Q346" s="216">
        <f>VLOOKUP(P346,Contingencies!$A$2:$D$7,4,FALSE)</f>
        <v>0.2</v>
      </c>
      <c r="R346" s="53">
        <f t="shared" si="467"/>
        <v>375.91200000000003</v>
      </c>
      <c r="S346" s="67">
        <f t="shared" si="469"/>
        <v>0</v>
      </c>
      <c r="T346" s="4"/>
      <c r="U346" s="2"/>
      <c r="V346" s="2"/>
      <c r="W346" s="42"/>
      <c r="X346" s="37">
        <v>16</v>
      </c>
      <c r="Y346" s="37"/>
      <c r="Z346" s="37"/>
      <c r="AA346" s="37"/>
      <c r="AB346" s="38"/>
      <c r="AC346" s="38"/>
      <c r="AD346" s="2"/>
      <c r="AE346" s="2"/>
      <c r="AF346" s="2"/>
      <c r="AG346" s="2">
        <f>IF(G346="Labor Hours",SUM(U346:AF346),0)</f>
        <v>16</v>
      </c>
      <c r="AH346" s="51">
        <f t="shared" si="487"/>
        <v>0.10666666666666666</v>
      </c>
      <c r="AI346" s="53">
        <f>IF($G346="Labor Hours",U346*$K346*(1+$M346)*$EQ346,U346)</f>
        <v>0</v>
      </c>
      <c r="AJ346" s="53">
        <f>IF($G346="Labor Hours",V346*$K346*(1+$M346)*$EQ346,V346)</f>
        <v>0</v>
      </c>
      <c r="AK346" s="53">
        <f>IF($G346="Labor Hours",W346*$K346*(1+$M346)*$EQ346,W346)</f>
        <v>0</v>
      </c>
      <c r="AL346" s="53">
        <f>IF($G346="Labor Hours",X346*$K346*(1+$M346)*$EQ346,X346)</f>
        <v>1879.5600000000002</v>
      </c>
      <c r="AM346" s="53">
        <f>IF($G346="Labor Hours",Y346*$K346*(1+$M346)*$EQ346,Y346)</f>
        <v>0</v>
      </c>
      <c r="AN346" s="53">
        <f>IF($G346="Labor Hours",Z346*$K346*(1+$M346)*$EQ346,Z346)</f>
        <v>0</v>
      </c>
      <c r="AO346" s="53">
        <f>IF($G346="Labor Hours",AA346*$K346*(1+$M346)*$EQ346,AA346)</f>
        <v>0</v>
      </c>
      <c r="AP346" s="53">
        <f>IF($G346="Labor Hours",AB346*$K346*(1+$M346)*$EQ346,AB346)</f>
        <v>0</v>
      </c>
      <c r="AQ346" s="53">
        <f>IF($G346="Labor Hours",AC346*$K346*(1+$M346)*$EQ346,AC346)</f>
        <v>0</v>
      </c>
      <c r="AR346" s="53">
        <f>IF($G346="Labor Hours",AD346*$K346*(1+$M346)*$EQ346,AD346)</f>
        <v>0</v>
      </c>
      <c r="AS346" s="53">
        <f>IF($G346="Labor Hours",AE346*$K346*(1+$M346)*$EQ346,AE346)</f>
        <v>0</v>
      </c>
      <c r="AT346" s="53">
        <f>IF($G346="Labor Hours",AF346*$K346*(1+$M346)*$EQ346,AF346)</f>
        <v>0</v>
      </c>
      <c r="AU346" s="10">
        <f t="shared" si="488"/>
        <v>1879.5600000000002</v>
      </c>
      <c r="AV346" s="54">
        <f>IF(G346="CapEx",0,AU346*N346)</f>
        <v>0</v>
      </c>
      <c r="AW346" s="10">
        <f t="shared" si="489"/>
        <v>1879.5600000000002</v>
      </c>
      <c r="AX346" s="53" cm="1">
        <f t="array" aca="1" ref="AX346" ca="1">AU346*CELL("contents",$Q346)</f>
        <v>375.91200000000003</v>
      </c>
      <c r="AY346" s="53" cm="1">
        <f t="array" aca="1" ref="AY346" ca="1">AV346*CELL("contents",$Q346)</f>
        <v>0</v>
      </c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>
        <f t="shared" si="490"/>
        <v>0</v>
      </c>
      <c r="BM346" s="51">
        <f t="shared" si="491"/>
        <v>0</v>
      </c>
      <c r="BN346" s="53">
        <f>IF($G346="Labor Hours",AZ346*$K346*(1+$M346)*$ER346,AZ346)</f>
        <v>0</v>
      </c>
      <c r="BO346" s="53">
        <f>IF($G346="Labor Hours",BA346*$K346*(1+$M346)*$ER346,BA346)</f>
        <v>0</v>
      </c>
      <c r="BP346" s="53">
        <f>IF($G346="Labor Hours",BB346*$K346*(1+$M346)*$ER346,BB346)</f>
        <v>0</v>
      </c>
      <c r="BQ346" s="53">
        <f>IF($G346="Labor Hours",BC346*$K346*(1+$M346)*$ER346,BC346)</f>
        <v>0</v>
      </c>
      <c r="BR346" s="53">
        <f>IF($G346="Labor Hours",BD346*$K346*(1+$M346)*$ER346,BD346)</f>
        <v>0</v>
      </c>
      <c r="BS346" s="53">
        <f>IF($G346="Labor Hours",BE346*$K346*(1+$M346)*$ER346,BE346)</f>
        <v>0</v>
      </c>
      <c r="BT346" s="53">
        <f>IF($G346="Labor Hours",BF346*$K346*(1+$M346)*$ER346,BF346)</f>
        <v>0</v>
      </c>
      <c r="BU346" s="53">
        <f>IF($G346="Labor Hours",BG346*$K346*(1+$M346)*$ER346,BG346)</f>
        <v>0</v>
      </c>
      <c r="BV346" s="53">
        <f>IF($G346="Labor Hours",BH346*$K346*(1+$M346)*$ER346,BH346)</f>
        <v>0</v>
      </c>
      <c r="BW346" s="53">
        <f>IF($G346="Labor Hours",BI346*$K346*(1+$M346)*$ER346,BI346)</f>
        <v>0</v>
      </c>
      <c r="BX346" s="53">
        <f>IF($G346="Labor Hours",BJ346*$K346*(1+$M346)*$ER346,BJ346)</f>
        <v>0</v>
      </c>
      <c r="BY346" s="53">
        <f>IF($G346="Labor Hours",BK346*$K346*(1+$M346)*$ER346,BK346)</f>
        <v>0</v>
      </c>
      <c r="BZ346" s="10">
        <f t="shared" si="492"/>
        <v>0</v>
      </c>
      <c r="CA346" s="54">
        <f t="shared" si="493"/>
        <v>0</v>
      </c>
      <c r="CB346" s="10">
        <f t="shared" si="494"/>
        <v>0</v>
      </c>
      <c r="CC346" s="53" cm="1">
        <f t="array" aca="1" ref="CC346" ca="1">BZ346*CELL("contents",$Q346)</f>
        <v>0</v>
      </c>
      <c r="CD346" s="53" cm="1">
        <f t="array" aca="1" ref="CD346" ca="1">CA346*CELL("contents",$Q346)</f>
        <v>0</v>
      </c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>
        <f t="shared" si="495"/>
        <v>0</v>
      </c>
      <c r="CR346" s="51">
        <f t="shared" si="496"/>
        <v>0</v>
      </c>
      <c r="CS346" s="53">
        <f>IF($G346="Labor Hours",CE346*$K346*(1+$M346)*$ES346,CE346)</f>
        <v>0</v>
      </c>
      <c r="CT346" s="53">
        <f>IF($G346="Labor Hours",CF346*$K346*(1+$M346)*$ES346,CF346)</f>
        <v>0</v>
      </c>
      <c r="CU346" s="53">
        <f>IF($G346="Labor Hours",CG346*$K346*(1+$M346)*$ES346,CG346)</f>
        <v>0</v>
      </c>
      <c r="CV346" s="53">
        <f>IF($G346="Labor Hours",CH346*$K346*(1+$M346)*$ES346,CH346)</f>
        <v>0</v>
      </c>
      <c r="CW346" s="53">
        <f>IF($G346="Labor Hours",CI346*$K346*(1+$M346)*$ES346,CI346)</f>
        <v>0</v>
      </c>
      <c r="CX346" s="53">
        <f>IF($G346="Labor Hours",CJ346*$K346*(1+$M346)*$ES346,CJ346)</f>
        <v>0</v>
      </c>
      <c r="CY346" s="53">
        <f>IF($G346="Labor Hours",CK346*$K346*(1+$M346)*$ES346,CK346)</f>
        <v>0</v>
      </c>
      <c r="CZ346" s="53">
        <f>IF($G346="Labor Hours",CL346*$K346*(1+$M346)*$ES346,CL346)</f>
        <v>0</v>
      </c>
      <c r="DA346" s="53">
        <f>IF($G346="Labor Hours",CM346*$K346*(1+$M346)*$ES346,CM346)</f>
        <v>0</v>
      </c>
      <c r="DB346" s="53">
        <f>IF($G346="Labor Hours",CN346*$K346*(1+$M346)*$ES346,CN346)</f>
        <v>0</v>
      </c>
      <c r="DC346" s="53">
        <f>IF($G346="Labor Hours",CO346*$K346*(1+$M346)*$ES346,CO346)</f>
        <v>0</v>
      </c>
      <c r="DD346" s="53">
        <f>IF($G346="Labor Hours",CP346*$K346*(1+$M346)*$ES346,CP346)</f>
        <v>0</v>
      </c>
      <c r="DE346" s="10">
        <f t="shared" si="497"/>
        <v>0</v>
      </c>
      <c r="DF346" s="54">
        <f t="shared" si="498"/>
        <v>0</v>
      </c>
      <c r="DG346" s="10">
        <f t="shared" si="499"/>
        <v>0</v>
      </c>
      <c r="DH346" s="53" cm="1">
        <f t="array" aca="1" ref="DH346" ca="1">DE346*CELL("contents",$Q346)</f>
        <v>0</v>
      </c>
      <c r="DI346" s="53" cm="1">
        <f t="array" aca="1" ref="DI346" ca="1">DF346*CELL("contents",$Q346)</f>
        <v>0</v>
      </c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>
        <f t="shared" si="500"/>
        <v>0</v>
      </c>
      <c r="DW346" s="51">
        <f t="shared" si="501"/>
        <v>0</v>
      </c>
      <c r="DX346" s="53">
        <f>IF($G346="Labor Hours",DJ346*$K346*(1+$M346)*$ET346,DJ346)</f>
        <v>0</v>
      </c>
      <c r="DY346" s="53">
        <f>IF($G346="Labor Hours",DK346*$K346*(1+$M346)*$ET346,DK346)</f>
        <v>0</v>
      </c>
      <c r="DZ346" s="53">
        <f>IF($G346="Labor Hours",DL346*$K346*(1+$M346)*$ET346,DL346)</f>
        <v>0</v>
      </c>
      <c r="EA346" s="53">
        <f>IF($G346="Labor Hours",DM346*$K346*(1+$M346)*$ET346,DM346)</f>
        <v>0</v>
      </c>
      <c r="EB346" s="53">
        <f>IF($G346="Labor Hours",DN346*$K346*(1+$M346)*$ET346,DN346)</f>
        <v>0</v>
      </c>
      <c r="EC346" s="53">
        <f>IF($G346="Labor Hours",DO346*$K346*(1+$M346)*$ET346,DO346)</f>
        <v>0</v>
      </c>
      <c r="ED346" s="53">
        <f>IF($G346="Labor Hours",DP346*$K346*(1+$M346)*$ET346,DP346)</f>
        <v>0</v>
      </c>
      <c r="EE346" s="53">
        <f>IF($G346="Labor Hours",DQ346*$K346*(1+$M346)*$ET346,DQ346)</f>
        <v>0</v>
      </c>
      <c r="EF346" s="53">
        <f>IF($G346="Labor Hours",DR346*$K346*(1+$M346)*$ET346,DR346)</f>
        <v>0</v>
      </c>
      <c r="EG346" s="53">
        <f>IF($G346="Labor Hours",DS346*$K346*(1+$M346)*$ET346,DS346)</f>
        <v>0</v>
      </c>
      <c r="EH346" s="53">
        <f>IF($G346="Labor Hours",DT346*$K346*(1+$M346)*$ET346,DT346)</f>
        <v>0</v>
      </c>
      <c r="EI346" s="53">
        <f>IF($G346="Labor Hours",DU346*$K346*(1+$M346)*$ET346,DU346)</f>
        <v>0</v>
      </c>
      <c r="EJ346" s="10">
        <f t="shared" si="502"/>
        <v>0</v>
      </c>
      <c r="EK346" s="54">
        <f t="shared" si="503"/>
        <v>0</v>
      </c>
      <c r="EL346" s="10">
        <f t="shared" si="504"/>
        <v>0</v>
      </c>
      <c r="EM346" s="53" cm="1">
        <f t="array" aca="1" ref="EM346" ca="1">EJ346*CELL("contents",$Q346)</f>
        <v>0</v>
      </c>
      <c r="EN346" s="53" cm="1">
        <f t="array" aca="1" ref="EN346" ca="1">EK346*CELL("contents",$Q346)</f>
        <v>0</v>
      </c>
      <c r="EO346" s="11">
        <f t="shared" si="505"/>
        <v>1879.5600000000002</v>
      </c>
      <c r="EP346" s="2">
        <v>1</v>
      </c>
      <c r="EQ346" s="2">
        <f t="shared" ref="EQ346:ET346" si="517">EP346*1.0215</f>
        <v>1.0215000000000001</v>
      </c>
      <c r="ER346" s="2">
        <f t="shared" si="517"/>
        <v>1.0434622500000001</v>
      </c>
      <c r="ES346" s="2">
        <f t="shared" si="517"/>
        <v>1.0658966883750003</v>
      </c>
      <c r="ET346" s="2">
        <f t="shared" si="517"/>
        <v>1.0888134671750629</v>
      </c>
      <c r="EU346" s="53">
        <f>IF($G346="Labor Hours",$K346*$AG346*EQ346,0)</f>
        <v>1879.5600000000002</v>
      </c>
      <c r="EV346" s="53">
        <f t="shared" si="507"/>
        <v>0</v>
      </c>
      <c r="EW346" s="69">
        <f>IF($G346="Labor Hours",$K346*$CQ346*ES346,0)</f>
        <v>0</v>
      </c>
      <c r="EX346" s="69">
        <f>IF($G346="Labor Hours",$K346*$DV346*ET346,0)</f>
        <v>0</v>
      </c>
      <c r="EY346" s="9">
        <f t="shared" si="509"/>
        <v>0</v>
      </c>
      <c r="EZ346" s="9">
        <f t="shared" si="484"/>
        <v>0</v>
      </c>
      <c r="FA346" s="9">
        <f t="shared" si="485"/>
        <v>0</v>
      </c>
      <c r="FB346" s="9">
        <f t="shared" si="486"/>
        <v>0</v>
      </c>
      <c r="FC346" t="s">
        <v>1541</v>
      </c>
    </row>
    <row r="347" spans="1:159" ht="25.5" x14ac:dyDescent="0.25">
      <c r="A347" s="2">
        <v>1.2</v>
      </c>
      <c r="B347" s="3" t="s">
        <v>835</v>
      </c>
      <c r="C347" s="4" t="s">
        <v>157</v>
      </c>
      <c r="D347" s="2" t="s">
        <v>836</v>
      </c>
      <c r="E347" s="21" t="s">
        <v>837</v>
      </c>
      <c r="F347" s="2"/>
      <c r="G347" s="4" t="s">
        <v>347</v>
      </c>
      <c r="H347" s="6" t="s">
        <v>347</v>
      </c>
      <c r="I347" s="4"/>
      <c r="J347" s="4" t="s">
        <v>268</v>
      </c>
      <c r="K347" s="75"/>
      <c r="L347" s="80">
        <v>1</v>
      </c>
      <c r="M347" s="56">
        <v>0</v>
      </c>
      <c r="N347" s="86">
        <v>0.53</v>
      </c>
      <c r="O347" s="6" t="s">
        <v>155</v>
      </c>
      <c r="P347" s="2" t="s">
        <v>173</v>
      </c>
      <c r="Q347" s="216">
        <f>VLOOKUP(P347,Contingencies!$A$2:$D$7,4,FALSE)</f>
        <v>0.125</v>
      </c>
      <c r="R347" s="53">
        <f t="shared" si="467"/>
        <v>1813.125</v>
      </c>
      <c r="S347" s="67">
        <f t="shared" si="469"/>
        <v>0</v>
      </c>
      <c r="T347" s="4"/>
      <c r="U347" s="2"/>
      <c r="V347" s="2"/>
      <c r="W347" s="42"/>
      <c r="X347" s="37">
        <v>14505</v>
      </c>
      <c r="Y347" s="37"/>
      <c r="Z347" s="37"/>
      <c r="AA347" s="37"/>
      <c r="AB347" s="38"/>
      <c r="AC347" s="38"/>
      <c r="AD347" s="2"/>
      <c r="AE347" s="2"/>
      <c r="AF347" s="2"/>
      <c r="AG347" s="2">
        <f>IF(G347="Labor Hours",SUM(U347:AF347),0)</f>
        <v>0</v>
      </c>
      <c r="AH347" s="51">
        <f t="shared" si="487"/>
        <v>0</v>
      </c>
      <c r="AI347" s="53">
        <f>IF($G347="Labor Hours",U347*$K347*(1+$M347)*$EQ347,U347)</f>
        <v>0</v>
      </c>
      <c r="AJ347" s="53">
        <f>IF($G347="Labor Hours",V347*$K347*(1+$M347)*$EQ347,V347)</f>
        <v>0</v>
      </c>
      <c r="AK347" s="53">
        <f>IF($G347="Labor Hours",W347*$K347*(1+$M347)*$EQ347,W347)</f>
        <v>0</v>
      </c>
      <c r="AL347" s="53">
        <f>IF($G347="Labor Hours",X347*$K347*(1+$M347)*$EQ347,X347)</f>
        <v>14505</v>
      </c>
      <c r="AM347" s="53">
        <f>IF($G347="Labor Hours",Y347*$K347*(1+$M347)*$EQ347,Y347)</f>
        <v>0</v>
      </c>
      <c r="AN347" s="53">
        <f>IF($G347="Labor Hours",Z347*$K347*(1+$M347)*$EQ347,Z347)</f>
        <v>0</v>
      </c>
      <c r="AO347" s="53">
        <f>IF($G347="Labor Hours",AA347*$K347*(1+$M347)*$EQ347,AA347)</f>
        <v>0</v>
      </c>
      <c r="AP347" s="53">
        <f>IF($G347="Labor Hours",AB347*$K347*(1+$M347)*$EQ347,AB347)</f>
        <v>0</v>
      </c>
      <c r="AQ347" s="53">
        <f>IF($G347="Labor Hours",AC347*$K347*(1+$M347)*$EQ347,AC347)</f>
        <v>0</v>
      </c>
      <c r="AR347" s="53">
        <f>IF($G347="Labor Hours",AD347*$K347*(1+$M347)*$EQ347,AD347)</f>
        <v>0</v>
      </c>
      <c r="AS347" s="53">
        <f>IF($G347="Labor Hours",AE347*$K347*(1+$M347)*$EQ347,AE347)</f>
        <v>0</v>
      </c>
      <c r="AT347" s="53">
        <f>IF($G347="Labor Hours",AF347*$K347*(1+$M347)*$EQ347,AF347)</f>
        <v>0</v>
      </c>
      <c r="AU347" s="10">
        <f t="shared" si="488"/>
        <v>14505</v>
      </c>
      <c r="AV347" s="54">
        <f>IF(G347="CapEx",0,AU347*N347)</f>
        <v>0</v>
      </c>
      <c r="AW347" s="10">
        <f t="shared" si="489"/>
        <v>14505</v>
      </c>
      <c r="AX347" s="53" cm="1">
        <f t="array" aca="1" ref="AX347" ca="1">AU347*CELL("contents",$Q347)</f>
        <v>1813.125</v>
      </c>
      <c r="AY347" s="53" cm="1">
        <f t="array" aca="1" ref="AY347" ca="1">AV347*CELL("contents",$Q347)</f>
        <v>0</v>
      </c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>
        <f t="shared" si="490"/>
        <v>0</v>
      </c>
      <c r="BM347" s="51">
        <f t="shared" si="491"/>
        <v>0</v>
      </c>
      <c r="BN347" s="53">
        <f>IF($G347="Labor Hours",AZ347*$K347*(1+$M347)*$ER347,AZ347)</f>
        <v>0</v>
      </c>
      <c r="BO347" s="53">
        <f>IF($G347="Labor Hours",BA347*$K347*(1+$M347)*$ER347,BA347)</f>
        <v>0</v>
      </c>
      <c r="BP347" s="53">
        <f>IF($G347="Labor Hours",BB347*$K347*(1+$M347)*$ER347,BB347)</f>
        <v>0</v>
      </c>
      <c r="BQ347" s="53">
        <f>IF($G347="Labor Hours",BC347*$K347*(1+$M347)*$ER347,BC347)</f>
        <v>0</v>
      </c>
      <c r="BR347" s="53">
        <f>IF($G347="Labor Hours",BD347*$K347*(1+$M347)*$ER347,BD347)</f>
        <v>0</v>
      </c>
      <c r="BS347" s="53">
        <f>IF($G347="Labor Hours",BE347*$K347*(1+$M347)*$ER347,BE347)</f>
        <v>0</v>
      </c>
      <c r="BT347" s="53">
        <f>IF($G347="Labor Hours",BF347*$K347*(1+$M347)*$ER347,BF347)</f>
        <v>0</v>
      </c>
      <c r="BU347" s="53">
        <f>IF($G347="Labor Hours",BG347*$K347*(1+$M347)*$ER347,BG347)</f>
        <v>0</v>
      </c>
      <c r="BV347" s="53">
        <f>IF($G347="Labor Hours",BH347*$K347*(1+$M347)*$ER347,BH347)</f>
        <v>0</v>
      </c>
      <c r="BW347" s="53">
        <f>IF($G347="Labor Hours",BI347*$K347*(1+$M347)*$ER347,BI347)</f>
        <v>0</v>
      </c>
      <c r="BX347" s="53">
        <f>IF($G347="Labor Hours",BJ347*$K347*(1+$M347)*$ER347,BJ347)</f>
        <v>0</v>
      </c>
      <c r="BY347" s="53">
        <f>IF($G347="Labor Hours",BK347*$K347*(1+$M347)*$ER347,BK347)</f>
        <v>0</v>
      </c>
      <c r="BZ347" s="10">
        <f t="shared" si="492"/>
        <v>0</v>
      </c>
      <c r="CA347" s="54">
        <f t="shared" si="493"/>
        <v>0</v>
      </c>
      <c r="CB347" s="10">
        <f t="shared" si="494"/>
        <v>0</v>
      </c>
      <c r="CC347" s="53" cm="1">
        <f t="array" aca="1" ref="CC347" ca="1">BZ347*CELL("contents",$Q347)</f>
        <v>0</v>
      </c>
      <c r="CD347" s="53" cm="1">
        <f t="array" aca="1" ref="CD347" ca="1">CA347*CELL("contents",$Q347)</f>
        <v>0</v>
      </c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>
        <f t="shared" si="495"/>
        <v>0</v>
      </c>
      <c r="CR347" s="51">
        <f t="shared" si="496"/>
        <v>0</v>
      </c>
      <c r="CS347" s="53">
        <f>IF($G347="Labor Hours",CE347*$K347*(1+$M347)*$ES347,CE347)</f>
        <v>0</v>
      </c>
      <c r="CT347" s="53">
        <f>IF($G347="Labor Hours",CF347*$K347*(1+$M347)*$ES347,CF347)</f>
        <v>0</v>
      </c>
      <c r="CU347" s="53">
        <f>IF($G347="Labor Hours",CG347*$K347*(1+$M347)*$ES347,CG347)</f>
        <v>0</v>
      </c>
      <c r="CV347" s="53">
        <f>IF($G347="Labor Hours",CH347*$K347*(1+$M347)*$ES347,CH347)</f>
        <v>0</v>
      </c>
      <c r="CW347" s="53">
        <f>IF($G347="Labor Hours",CI347*$K347*(1+$M347)*$ES347,CI347)</f>
        <v>0</v>
      </c>
      <c r="CX347" s="53">
        <f>IF($G347="Labor Hours",CJ347*$K347*(1+$M347)*$ES347,CJ347)</f>
        <v>0</v>
      </c>
      <c r="CY347" s="53">
        <f>IF($G347="Labor Hours",CK347*$K347*(1+$M347)*$ES347,CK347)</f>
        <v>0</v>
      </c>
      <c r="CZ347" s="53">
        <f>IF($G347="Labor Hours",CL347*$K347*(1+$M347)*$ES347,CL347)</f>
        <v>0</v>
      </c>
      <c r="DA347" s="53">
        <f>IF($G347="Labor Hours",CM347*$K347*(1+$M347)*$ES347,CM347)</f>
        <v>0</v>
      </c>
      <c r="DB347" s="53">
        <f>IF($G347="Labor Hours",CN347*$K347*(1+$M347)*$ES347,CN347)</f>
        <v>0</v>
      </c>
      <c r="DC347" s="53">
        <f>IF($G347="Labor Hours",CO347*$K347*(1+$M347)*$ES347,CO347)</f>
        <v>0</v>
      </c>
      <c r="DD347" s="53">
        <f>IF($G347="Labor Hours",CP347*$K347*(1+$M347)*$ES347,CP347)</f>
        <v>0</v>
      </c>
      <c r="DE347" s="10">
        <f t="shared" si="497"/>
        <v>0</v>
      </c>
      <c r="DF347" s="54">
        <f t="shared" si="498"/>
        <v>0</v>
      </c>
      <c r="DG347" s="10">
        <f t="shared" si="499"/>
        <v>0</v>
      </c>
      <c r="DH347" s="53" cm="1">
        <f t="array" aca="1" ref="DH347" ca="1">DE347*CELL("contents",$Q347)</f>
        <v>0</v>
      </c>
      <c r="DI347" s="53" cm="1">
        <f t="array" aca="1" ref="DI347" ca="1">DF347*CELL("contents",$Q347)</f>
        <v>0</v>
      </c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>
        <f t="shared" si="500"/>
        <v>0</v>
      </c>
      <c r="DW347" s="51">
        <f t="shared" si="501"/>
        <v>0</v>
      </c>
      <c r="DX347" s="53">
        <f>IF($G347="Labor Hours",DJ347*$K347*(1+$M347)*$ET347,DJ347)</f>
        <v>0</v>
      </c>
      <c r="DY347" s="53">
        <f>IF($G347="Labor Hours",DK347*$K347*(1+$M347)*$ET347,DK347)</f>
        <v>0</v>
      </c>
      <c r="DZ347" s="53">
        <f>IF($G347="Labor Hours",DL347*$K347*(1+$M347)*$ET347,DL347)</f>
        <v>0</v>
      </c>
      <c r="EA347" s="53">
        <f>IF($G347="Labor Hours",DM347*$K347*(1+$M347)*$ET347,DM347)</f>
        <v>0</v>
      </c>
      <c r="EB347" s="53">
        <f>IF($G347="Labor Hours",DN347*$K347*(1+$M347)*$ET347,DN347)</f>
        <v>0</v>
      </c>
      <c r="EC347" s="53">
        <f>IF($G347="Labor Hours",DO347*$K347*(1+$M347)*$ET347,DO347)</f>
        <v>0</v>
      </c>
      <c r="ED347" s="53">
        <f>IF($G347="Labor Hours",DP347*$K347*(1+$M347)*$ET347,DP347)</f>
        <v>0</v>
      </c>
      <c r="EE347" s="53">
        <f>IF($G347="Labor Hours",DQ347*$K347*(1+$M347)*$ET347,DQ347)</f>
        <v>0</v>
      </c>
      <c r="EF347" s="53">
        <f>IF($G347="Labor Hours",DR347*$K347*(1+$M347)*$ET347,DR347)</f>
        <v>0</v>
      </c>
      <c r="EG347" s="53">
        <f>IF($G347="Labor Hours",DS347*$K347*(1+$M347)*$ET347,DS347)</f>
        <v>0</v>
      </c>
      <c r="EH347" s="53">
        <f>IF($G347="Labor Hours",DT347*$K347*(1+$M347)*$ET347,DT347)</f>
        <v>0</v>
      </c>
      <c r="EI347" s="53">
        <f>IF($G347="Labor Hours",DU347*$K347*(1+$M347)*$ET347,DU347)</f>
        <v>0</v>
      </c>
      <c r="EJ347" s="10">
        <f t="shared" si="502"/>
        <v>0</v>
      </c>
      <c r="EK347" s="54">
        <f t="shared" si="503"/>
        <v>0</v>
      </c>
      <c r="EL347" s="10">
        <f t="shared" si="504"/>
        <v>0</v>
      </c>
      <c r="EM347" s="53" cm="1">
        <f t="array" aca="1" ref="EM347" ca="1">EJ347*CELL("contents",$Q347)</f>
        <v>0</v>
      </c>
      <c r="EN347" s="53" cm="1">
        <f t="array" aca="1" ref="EN347" ca="1">EK347*CELL("contents",$Q347)</f>
        <v>0</v>
      </c>
      <c r="EO347" s="11">
        <f t="shared" si="505"/>
        <v>14505</v>
      </c>
      <c r="EP347" s="2">
        <v>1</v>
      </c>
      <c r="EQ347" s="2">
        <f t="shared" ref="EQ347:ET347" si="518">EP347*1.0215</f>
        <v>1.0215000000000001</v>
      </c>
      <c r="ER347" s="2">
        <f t="shared" si="518"/>
        <v>1.0434622500000001</v>
      </c>
      <c r="ES347" s="2">
        <f t="shared" si="518"/>
        <v>1.0658966883750003</v>
      </c>
      <c r="ET347" s="2">
        <f t="shared" si="518"/>
        <v>1.0888134671750629</v>
      </c>
      <c r="EU347" s="53">
        <f>IF($G347="Labor Hours",$K347*$AG347*EQ347,0)</f>
        <v>0</v>
      </c>
      <c r="EV347" s="53">
        <f t="shared" si="507"/>
        <v>0</v>
      </c>
      <c r="EW347" s="69">
        <f>IF($G347="Labor Hours",$K347*$CQ347*ES347,0)</f>
        <v>0</v>
      </c>
      <c r="EX347" s="69">
        <f>IF($G347="Labor Hours",$K347*$DV347*ET347,0)</f>
        <v>0</v>
      </c>
      <c r="EY347" s="9">
        <f t="shared" si="509"/>
        <v>0</v>
      </c>
      <c r="EZ347" s="9">
        <f t="shared" si="484"/>
        <v>0</v>
      </c>
      <c r="FA347" s="9">
        <f t="shared" si="485"/>
        <v>0</v>
      </c>
      <c r="FB347" s="9">
        <f t="shared" si="486"/>
        <v>0</v>
      </c>
      <c r="FC347" t="s">
        <v>1541</v>
      </c>
    </row>
    <row r="348" spans="1:159" ht="25.5" x14ac:dyDescent="0.25">
      <c r="A348" s="2">
        <v>1.2</v>
      </c>
      <c r="B348" s="3" t="s">
        <v>838</v>
      </c>
      <c r="C348" s="4" t="s">
        <v>157</v>
      </c>
      <c r="D348" s="2" t="s">
        <v>839</v>
      </c>
      <c r="E348" s="21" t="s">
        <v>840</v>
      </c>
      <c r="F348" s="2"/>
      <c r="G348" s="4" t="s">
        <v>151</v>
      </c>
      <c r="H348" s="6" t="s">
        <v>163</v>
      </c>
      <c r="I348" s="4" t="s">
        <v>167</v>
      </c>
      <c r="J348" s="7" t="s">
        <v>154</v>
      </c>
      <c r="K348" s="75">
        <v>115</v>
      </c>
      <c r="L348" s="81">
        <v>115</v>
      </c>
      <c r="M348" s="56">
        <v>0</v>
      </c>
      <c r="N348" s="86">
        <v>0</v>
      </c>
      <c r="O348" s="6" t="s">
        <v>155</v>
      </c>
      <c r="P348" s="2" t="s">
        <v>352</v>
      </c>
      <c r="Q348" s="216">
        <f>VLOOKUP(P348,Contingencies!$A$2:$D$7,4,FALSE)</f>
        <v>0.2</v>
      </c>
      <c r="R348" s="53">
        <f t="shared" si="467"/>
        <v>563.86800000000005</v>
      </c>
      <c r="S348" s="67">
        <f t="shared" si="469"/>
        <v>0</v>
      </c>
      <c r="T348" s="4"/>
      <c r="U348" s="2"/>
      <c r="V348" s="2"/>
      <c r="W348" s="42"/>
      <c r="X348" s="2"/>
      <c r="Y348" s="38"/>
      <c r="Z348" s="38"/>
      <c r="AA348" s="37">
        <v>24</v>
      </c>
      <c r="AB348" s="37"/>
      <c r="AC348" s="38"/>
      <c r="AD348" s="2"/>
      <c r="AE348" s="2"/>
      <c r="AF348" s="2"/>
      <c r="AG348" s="2">
        <f>IF(G348="Labor Hours",SUM(U348:AF348),0)</f>
        <v>24</v>
      </c>
      <c r="AH348" s="51">
        <f t="shared" si="487"/>
        <v>0.16</v>
      </c>
      <c r="AI348" s="53">
        <f>IF($G348="Labor Hours",U348*$K348*(1+$M348)*$EQ348,U348)</f>
        <v>0</v>
      </c>
      <c r="AJ348" s="53">
        <f>IF($G348="Labor Hours",V348*$K348*(1+$M348)*$EQ348,V348)</f>
        <v>0</v>
      </c>
      <c r="AK348" s="53">
        <f>IF($G348="Labor Hours",W348*$K348*(1+$M348)*$EQ348,W348)</f>
        <v>0</v>
      </c>
      <c r="AL348" s="53">
        <f>IF($G348="Labor Hours",X348*$K348*(1+$M348)*$EQ348,X348)</f>
        <v>0</v>
      </c>
      <c r="AM348" s="53">
        <f>IF($G348="Labor Hours",Y348*$K348*(1+$M348)*$EQ348,Y348)</f>
        <v>0</v>
      </c>
      <c r="AN348" s="53">
        <f>IF($G348="Labor Hours",Z348*$K348*(1+$M348)*$EQ348,Z348)</f>
        <v>0</v>
      </c>
      <c r="AO348" s="53">
        <f>IF($G348="Labor Hours",AA348*$K348*(1+$M348)*$EQ348,AA348)</f>
        <v>2819.34</v>
      </c>
      <c r="AP348" s="53">
        <f>IF($G348="Labor Hours",AB348*$K348*(1+$M348)*$EQ348,AB348)</f>
        <v>0</v>
      </c>
      <c r="AQ348" s="53">
        <f>IF($G348="Labor Hours",AC348*$K348*(1+$M348)*$EQ348,AC348)</f>
        <v>0</v>
      </c>
      <c r="AR348" s="53">
        <f>IF($G348="Labor Hours",AD348*$K348*(1+$M348)*$EQ348,AD348)</f>
        <v>0</v>
      </c>
      <c r="AS348" s="53">
        <f>IF($G348="Labor Hours",AE348*$K348*(1+$M348)*$EQ348,AE348)</f>
        <v>0</v>
      </c>
      <c r="AT348" s="53">
        <f>IF($G348="Labor Hours",AF348*$K348*(1+$M348)*$EQ348,AF348)</f>
        <v>0</v>
      </c>
      <c r="AU348" s="10">
        <f t="shared" si="488"/>
        <v>2819.34</v>
      </c>
      <c r="AV348" s="54">
        <f>IF(G348="CapEx",0,AU348*N348)</f>
        <v>0</v>
      </c>
      <c r="AW348" s="10">
        <f t="shared" si="489"/>
        <v>2819.34</v>
      </c>
      <c r="AX348" s="53" cm="1">
        <f t="array" aca="1" ref="AX348" ca="1">AU348*CELL("contents",$Q348)</f>
        <v>563.86800000000005</v>
      </c>
      <c r="AY348" s="53" cm="1">
        <f t="array" aca="1" ref="AY348" ca="1">AV348*CELL("contents",$Q348)</f>
        <v>0</v>
      </c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>
        <f t="shared" si="490"/>
        <v>0</v>
      </c>
      <c r="BM348" s="51">
        <f t="shared" si="491"/>
        <v>0</v>
      </c>
      <c r="BN348" s="53">
        <f>IF($G348="Labor Hours",AZ348*$K348*(1+$M348)*$ER348,AZ348)</f>
        <v>0</v>
      </c>
      <c r="BO348" s="53">
        <f>IF($G348="Labor Hours",BA348*$K348*(1+$M348)*$ER348,BA348)</f>
        <v>0</v>
      </c>
      <c r="BP348" s="53">
        <f>IF($G348="Labor Hours",BB348*$K348*(1+$M348)*$ER348,BB348)</f>
        <v>0</v>
      </c>
      <c r="BQ348" s="53">
        <f>IF($G348="Labor Hours",BC348*$K348*(1+$M348)*$ER348,BC348)</f>
        <v>0</v>
      </c>
      <c r="BR348" s="53">
        <f>IF($G348="Labor Hours",BD348*$K348*(1+$M348)*$ER348,BD348)</f>
        <v>0</v>
      </c>
      <c r="BS348" s="53">
        <f>IF($G348="Labor Hours",BE348*$K348*(1+$M348)*$ER348,BE348)</f>
        <v>0</v>
      </c>
      <c r="BT348" s="53">
        <f>IF($G348="Labor Hours",BF348*$K348*(1+$M348)*$ER348,BF348)</f>
        <v>0</v>
      </c>
      <c r="BU348" s="53">
        <f>IF($G348="Labor Hours",BG348*$K348*(1+$M348)*$ER348,BG348)</f>
        <v>0</v>
      </c>
      <c r="BV348" s="53">
        <f>IF($G348="Labor Hours",BH348*$K348*(1+$M348)*$ER348,BH348)</f>
        <v>0</v>
      </c>
      <c r="BW348" s="53">
        <f>IF($G348="Labor Hours",BI348*$K348*(1+$M348)*$ER348,BI348)</f>
        <v>0</v>
      </c>
      <c r="BX348" s="53">
        <f>IF($G348="Labor Hours",BJ348*$K348*(1+$M348)*$ER348,BJ348)</f>
        <v>0</v>
      </c>
      <c r="BY348" s="53">
        <f>IF($G348="Labor Hours",BK348*$K348*(1+$M348)*$ER348,BK348)</f>
        <v>0</v>
      </c>
      <c r="BZ348" s="10">
        <f t="shared" si="492"/>
        <v>0</v>
      </c>
      <c r="CA348" s="54">
        <f t="shared" si="493"/>
        <v>0</v>
      </c>
      <c r="CB348" s="10">
        <f t="shared" si="494"/>
        <v>0</v>
      </c>
      <c r="CC348" s="53" cm="1">
        <f t="array" aca="1" ref="CC348" ca="1">BZ348*CELL("contents",$Q348)</f>
        <v>0</v>
      </c>
      <c r="CD348" s="53" cm="1">
        <f t="array" aca="1" ref="CD348" ca="1">CA348*CELL("contents",$Q348)</f>
        <v>0</v>
      </c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>
        <f t="shared" si="495"/>
        <v>0</v>
      </c>
      <c r="CR348" s="51">
        <f t="shared" si="496"/>
        <v>0</v>
      </c>
      <c r="CS348" s="53">
        <f>IF($G348="Labor Hours",CE348*$K348*(1+$M348)*$ES348,CE348)</f>
        <v>0</v>
      </c>
      <c r="CT348" s="53">
        <f>IF($G348="Labor Hours",CF348*$K348*(1+$M348)*$ES348,CF348)</f>
        <v>0</v>
      </c>
      <c r="CU348" s="53">
        <f>IF($G348="Labor Hours",CG348*$K348*(1+$M348)*$ES348,CG348)</f>
        <v>0</v>
      </c>
      <c r="CV348" s="53">
        <f>IF($G348="Labor Hours",CH348*$K348*(1+$M348)*$ES348,CH348)</f>
        <v>0</v>
      </c>
      <c r="CW348" s="53">
        <f>IF($G348="Labor Hours",CI348*$K348*(1+$M348)*$ES348,CI348)</f>
        <v>0</v>
      </c>
      <c r="CX348" s="53">
        <f>IF($G348="Labor Hours",CJ348*$K348*(1+$M348)*$ES348,CJ348)</f>
        <v>0</v>
      </c>
      <c r="CY348" s="53">
        <f>IF($G348="Labor Hours",CK348*$K348*(1+$M348)*$ES348,CK348)</f>
        <v>0</v>
      </c>
      <c r="CZ348" s="53">
        <f>IF($G348="Labor Hours",CL348*$K348*(1+$M348)*$ES348,CL348)</f>
        <v>0</v>
      </c>
      <c r="DA348" s="53">
        <f>IF($G348="Labor Hours",CM348*$K348*(1+$M348)*$ES348,CM348)</f>
        <v>0</v>
      </c>
      <c r="DB348" s="53">
        <f>IF($G348="Labor Hours",CN348*$K348*(1+$M348)*$ES348,CN348)</f>
        <v>0</v>
      </c>
      <c r="DC348" s="53">
        <f>IF($G348="Labor Hours",CO348*$K348*(1+$M348)*$ES348,CO348)</f>
        <v>0</v>
      </c>
      <c r="DD348" s="53">
        <f>IF($G348="Labor Hours",CP348*$K348*(1+$M348)*$ES348,CP348)</f>
        <v>0</v>
      </c>
      <c r="DE348" s="10">
        <f t="shared" si="497"/>
        <v>0</v>
      </c>
      <c r="DF348" s="54">
        <f t="shared" si="498"/>
        <v>0</v>
      </c>
      <c r="DG348" s="10">
        <f t="shared" si="499"/>
        <v>0</v>
      </c>
      <c r="DH348" s="53" cm="1">
        <f t="array" aca="1" ref="DH348" ca="1">DE348*CELL("contents",$Q348)</f>
        <v>0</v>
      </c>
      <c r="DI348" s="53" cm="1">
        <f t="array" aca="1" ref="DI348" ca="1">DF348*CELL("contents",$Q348)</f>
        <v>0</v>
      </c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>
        <f t="shared" si="500"/>
        <v>0</v>
      </c>
      <c r="DW348" s="51">
        <f t="shared" si="501"/>
        <v>0</v>
      </c>
      <c r="DX348" s="53">
        <f>IF($G348="Labor Hours",DJ348*$K348*(1+$M348)*$ET348,DJ348)</f>
        <v>0</v>
      </c>
      <c r="DY348" s="53">
        <f>IF($G348="Labor Hours",DK348*$K348*(1+$M348)*$ET348,DK348)</f>
        <v>0</v>
      </c>
      <c r="DZ348" s="53">
        <f>IF($G348="Labor Hours",DL348*$K348*(1+$M348)*$ET348,DL348)</f>
        <v>0</v>
      </c>
      <c r="EA348" s="53">
        <f>IF($G348="Labor Hours",DM348*$K348*(1+$M348)*$ET348,DM348)</f>
        <v>0</v>
      </c>
      <c r="EB348" s="53">
        <f>IF($G348="Labor Hours",DN348*$K348*(1+$M348)*$ET348,DN348)</f>
        <v>0</v>
      </c>
      <c r="EC348" s="53">
        <f>IF($G348="Labor Hours",DO348*$K348*(1+$M348)*$ET348,DO348)</f>
        <v>0</v>
      </c>
      <c r="ED348" s="53">
        <f>IF($G348="Labor Hours",DP348*$K348*(1+$M348)*$ET348,DP348)</f>
        <v>0</v>
      </c>
      <c r="EE348" s="53">
        <f>IF($G348="Labor Hours",DQ348*$K348*(1+$M348)*$ET348,DQ348)</f>
        <v>0</v>
      </c>
      <c r="EF348" s="53">
        <f>IF($G348="Labor Hours",DR348*$K348*(1+$M348)*$ET348,DR348)</f>
        <v>0</v>
      </c>
      <c r="EG348" s="53">
        <f>IF($G348="Labor Hours",DS348*$K348*(1+$M348)*$ET348,DS348)</f>
        <v>0</v>
      </c>
      <c r="EH348" s="53">
        <f>IF($G348="Labor Hours",DT348*$K348*(1+$M348)*$ET348,DT348)</f>
        <v>0</v>
      </c>
      <c r="EI348" s="53">
        <f>IF($G348="Labor Hours",DU348*$K348*(1+$M348)*$ET348,DU348)</f>
        <v>0</v>
      </c>
      <c r="EJ348" s="10">
        <f t="shared" si="502"/>
        <v>0</v>
      </c>
      <c r="EK348" s="54">
        <f t="shared" si="503"/>
        <v>0</v>
      </c>
      <c r="EL348" s="10">
        <f t="shared" si="504"/>
        <v>0</v>
      </c>
      <c r="EM348" s="53" cm="1">
        <f t="array" aca="1" ref="EM348" ca="1">EJ348*CELL("contents",$Q348)</f>
        <v>0</v>
      </c>
      <c r="EN348" s="53" cm="1">
        <f t="array" aca="1" ref="EN348" ca="1">EK348*CELL("contents",$Q348)</f>
        <v>0</v>
      </c>
      <c r="EO348" s="11">
        <f t="shared" si="505"/>
        <v>2819.34</v>
      </c>
      <c r="EP348" s="2">
        <v>1</v>
      </c>
      <c r="EQ348" s="2">
        <f t="shared" ref="EQ348:ET348" si="519">EP348*1.0215</f>
        <v>1.0215000000000001</v>
      </c>
      <c r="ER348" s="2">
        <f t="shared" si="519"/>
        <v>1.0434622500000001</v>
      </c>
      <c r="ES348" s="2">
        <f t="shared" si="519"/>
        <v>1.0658966883750003</v>
      </c>
      <c r="ET348" s="2">
        <f t="shared" si="519"/>
        <v>1.0888134671750629</v>
      </c>
      <c r="EU348" s="53">
        <f>IF($G348="Labor Hours",$K348*$AG348*EQ348,0)</f>
        <v>2819.34</v>
      </c>
      <c r="EV348" s="53">
        <f t="shared" si="507"/>
        <v>0</v>
      </c>
      <c r="EW348" s="69">
        <f>IF($G348="Labor Hours",$K348*$CQ348*ES348,0)</f>
        <v>0</v>
      </c>
      <c r="EX348" s="69">
        <f>IF($G348="Labor Hours",$K348*$DV348*ET348,0)</f>
        <v>0</v>
      </c>
      <c r="EY348" s="9">
        <f t="shared" si="509"/>
        <v>0</v>
      </c>
      <c r="EZ348" s="9">
        <f t="shared" si="484"/>
        <v>0</v>
      </c>
      <c r="FA348" s="9">
        <f t="shared" si="485"/>
        <v>0</v>
      </c>
      <c r="FB348" s="9">
        <f t="shared" si="486"/>
        <v>0</v>
      </c>
      <c r="FC348" t="s">
        <v>1541</v>
      </c>
    </row>
    <row r="349" spans="1:159" ht="25.5" x14ac:dyDescent="0.25">
      <c r="A349" s="2">
        <v>1.2</v>
      </c>
      <c r="B349" s="3" t="s">
        <v>838</v>
      </c>
      <c r="C349" s="4" t="s">
        <v>157</v>
      </c>
      <c r="D349" s="2" t="s">
        <v>839</v>
      </c>
      <c r="E349" s="21" t="s">
        <v>840</v>
      </c>
      <c r="F349" s="2"/>
      <c r="G349" s="4" t="s">
        <v>151</v>
      </c>
      <c r="H349" s="6" t="s">
        <v>163</v>
      </c>
      <c r="I349" s="4" t="s">
        <v>269</v>
      </c>
      <c r="J349" s="7" t="s">
        <v>154</v>
      </c>
      <c r="K349" s="75">
        <v>77</v>
      </c>
      <c r="L349" s="81">
        <v>77</v>
      </c>
      <c r="M349" s="56">
        <v>0</v>
      </c>
      <c r="N349" s="86">
        <v>0</v>
      </c>
      <c r="O349" s="6" t="s">
        <v>155</v>
      </c>
      <c r="P349" s="2" t="s">
        <v>352</v>
      </c>
      <c r="Q349" s="216">
        <f>VLOOKUP(P349,Contingencies!$A$2:$D$7,4,FALSE)</f>
        <v>0.2</v>
      </c>
      <c r="R349" s="53">
        <f t="shared" si="467"/>
        <v>629.24400000000014</v>
      </c>
      <c r="S349" s="67">
        <f t="shared" si="469"/>
        <v>0</v>
      </c>
      <c r="T349" s="4"/>
      <c r="U349" s="2"/>
      <c r="V349" s="2"/>
      <c r="W349" s="42"/>
      <c r="X349" s="38"/>
      <c r="Y349" s="38"/>
      <c r="Z349" s="38"/>
      <c r="AA349" s="37">
        <v>20</v>
      </c>
      <c r="AB349" s="37">
        <v>20</v>
      </c>
      <c r="AC349" s="38"/>
      <c r="AD349" s="2"/>
      <c r="AE349" s="2"/>
      <c r="AF349" s="2"/>
      <c r="AG349" s="2">
        <f>IF(G349="Labor Hours",SUM(U349:AF349),0)</f>
        <v>40</v>
      </c>
      <c r="AH349" s="51">
        <f t="shared" si="487"/>
        <v>0.26666666666666666</v>
      </c>
      <c r="AI349" s="53">
        <f>IF($G349="Labor Hours",U349*$K349*(1+$M349)*$EQ349,U349)</f>
        <v>0</v>
      </c>
      <c r="AJ349" s="53">
        <f>IF($G349="Labor Hours",V349*$K349*(1+$M349)*$EQ349,V349)</f>
        <v>0</v>
      </c>
      <c r="AK349" s="53">
        <f>IF($G349="Labor Hours",W349*$K349*(1+$M349)*$EQ349,W349)</f>
        <v>0</v>
      </c>
      <c r="AL349" s="53">
        <f>IF($G349="Labor Hours",X349*$K349*(1+$M349)*$EQ349,X349)</f>
        <v>0</v>
      </c>
      <c r="AM349" s="53">
        <f>IF($G349="Labor Hours",Y349*$K349*(1+$M349)*$EQ349,Y349)</f>
        <v>0</v>
      </c>
      <c r="AN349" s="53">
        <f>IF($G349="Labor Hours",Z349*$K349*(1+$M349)*$EQ349,Z349)</f>
        <v>0</v>
      </c>
      <c r="AO349" s="53">
        <f>IF($G349="Labor Hours",AA349*$K349*(1+$M349)*$EQ349,AA349)</f>
        <v>1573.1100000000001</v>
      </c>
      <c r="AP349" s="53">
        <f>IF($G349="Labor Hours",AB349*$K349*(1+$M349)*$EQ349,AB349)</f>
        <v>1573.1100000000001</v>
      </c>
      <c r="AQ349" s="53">
        <f>IF($G349="Labor Hours",AC349*$K349*(1+$M349)*$EQ349,AC349)</f>
        <v>0</v>
      </c>
      <c r="AR349" s="53">
        <f>IF($G349="Labor Hours",AD349*$K349*(1+$M349)*$EQ349,AD349)</f>
        <v>0</v>
      </c>
      <c r="AS349" s="53">
        <f>IF($G349="Labor Hours",AE349*$K349*(1+$M349)*$EQ349,AE349)</f>
        <v>0</v>
      </c>
      <c r="AT349" s="53">
        <f>IF($G349="Labor Hours",AF349*$K349*(1+$M349)*$EQ349,AF349)</f>
        <v>0</v>
      </c>
      <c r="AU349" s="10">
        <f t="shared" si="488"/>
        <v>3146.2200000000003</v>
      </c>
      <c r="AV349" s="54">
        <f>IF(G349="CapEx",0,AU349*N349)</f>
        <v>0</v>
      </c>
      <c r="AW349" s="10">
        <f t="shared" si="489"/>
        <v>3146.2200000000003</v>
      </c>
      <c r="AX349" s="53" cm="1">
        <f t="array" aca="1" ref="AX349" ca="1">AU349*CELL("contents",$Q349)</f>
        <v>629.24400000000014</v>
      </c>
      <c r="AY349" s="53" cm="1">
        <f t="array" aca="1" ref="AY349" ca="1">AV349*CELL("contents",$Q349)</f>
        <v>0</v>
      </c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>
        <f t="shared" si="490"/>
        <v>0</v>
      </c>
      <c r="BM349" s="51">
        <f t="shared" si="491"/>
        <v>0</v>
      </c>
      <c r="BN349" s="53">
        <f>IF($G349="Labor Hours",AZ349*$K349*(1+$M349)*$ER349,AZ349)</f>
        <v>0</v>
      </c>
      <c r="BO349" s="53">
        <f>IF($G349="Labor Hours",BA349*$K349*(1+$M349)*$ER349,BA349)</f>
        <v>0</v>
      </c>
      <c r="BP349" s="53">
        <f>IF($G349="Labor Hours",BB349*$K349*(1+$M349)*$ER349,BB349)</f>
        <v>0</v>
      </c>
      <c r="BQ349" s="53">
        <f>IF($G349="Labor Hours",BC349*$K349*(1+$M349)*$ER349,BC349)</f>
        <v>0</v>
      </c>
      <c r="BR349" s="53">
        <f>IF($G349="Labor Hours",BD349*$K349*(1+$M349)*$ER349,BD349)</f>
        <v>0</v>
      </c>
      <c r="BS349" s="53">
        <f>IF($G349="Labor Hours",BE349*$K349*(1+$M349)*$ER349,BE349)</f>
        <v>0</v>
      </c>
      <c r="BT349" s="53">
        <f>IF($G349="Labor Hours",BF349*$K349*(1+$M349)*$ER349,BF349)</f>
        <v>0</v>
      </c>
      <c r="BU349" s="53">
        <f>IF($G349="Labor Hours",BG349*$K349*(1+$M349)*$ER349,BG349)</f>
        <v>0</v>
      </c>
      <c r="BV349" s="53">
        <f>IF($G349="Labor Hours",BH349*$K349*(1+$M349)*$ER349,BH349)</f>
        <v>0</v>
      </c>
      <c r="BW349" s="53">
        <f>IF($G349="Labor Hours",BI349*$K349*(1+$M349)*$ER349,BI349)</f>
        <v>0</v>
      </c>
      <c r="BX349" s="53">
        <f>IF($G349="Labor Hours",BJ349*$K349*(1+$M349)*$ER349,BJ349)</f>
        <v>0</v>
      </c>
      <c r="BY349" s="53">
        <f>IF($G349="Labor Hours",BK349*$K349*(1+$M349)*$ER349,BK349)</f>
        <v>0</v>
      </c>
      <c r="BZ349" s="10">
        <f t="shared" si="492"/>
        <v>0</v>
      </c>
      <c r="CA349" s="54">
        <f t="shared" si="493"/>
        <v>0</v>
      </c>
      <c r="CB349" s="10">
        <f t="shared" si="494"/>
        <v>0</v>
      </c>
      <c r="CC349" s="53" cm="1">
        <f t="array" aca="1" ref="CC349" ca="1">BZ349*CELL("contents",$Q349)</f>
        <v>0</v>
      </c>
      <c r="CD349" s="53" cm="1">
        <f t="array" aca="1" ref="CD349" ca="1">CA349*CELL("contents",$Q349)</f>
        <v>0</v>
      </c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>
        <f t="shared" si="495"/>
        <v>0</v>
      </c>
      <c r="CR349" s="51">
        <f t="shared" si="496"/>
        <v>0</v>
      </c>
      <c r="CS349" s="53">
        <f>IF($G349="Labor Hours",CE349*$K349*(1+$M349)*$ES349,CE349)</f>
        <v>0</v>
      </c>
      <c r="CT349" s="53">
        <f>IF($G349="Labor Hours",CF349*$K349*(1+$M349)*$ES349,CF349)</f>
        <v>0</v>
      </c>
      <c r="CU349" s="53">
        <f>IF($G349="Labor Hours",CG349*$K349*(1+$M349)*$ES349,CG349)</f>
        <v>0</v>
      </c>
      <c r="CV349" s="53">
        <f>IF($G349="Labor Hours",CH349*$K349*(1+$M349)*$ES349,CH349)</f>
        <v>0</v>
      </c>
      <c r="CW349" s="53">
        <f>IF($G349="Labor Hours",CI349*$K349*(1+$M349)*$ES349,CI349)</f>
        <v>0</v>
      </c>
      <c r="CX349" s="53">
        <f>IF($G349="Labor Hours",CJ349*$K349*(1+$M349)*$ES349,CJ349)</f>
        <v>0</v>
      </c>
      <c r="CY349" s="53">
        <f>IF($G349="Labor Hours",CK349*$K349*(1+$M349)*$ES349,CK349)</f>
        <v>0</v>
      </c>
      <c r="CZ349" s="53">
        <f>IF($G349="Labor Hours",CL349*$K349*(1+$M349)*$ES349,CL349)</f>
        <v>0</v>
      </c>
      <c r="DA349" s="53">
        <f>IF($G349="Labor Hours",CM349*$K349*(1+$M349)*$ES349,CM349)</f>
        <v>0</v>
      </c>
      <c r="DB349" s="53">
        <f>IF($G349="Labor Hours",CN349*$K349*(1+$M349)*$ES349,CN349)</f>
        <v>0</v>
      </c>
      <c r="DC349" s="53">
        <f>IF($G349="Labor Hours",CO349*$K349*(1+$M349)*$ES349,CO349)</f>
        <v>0</v>
      </c>
      <c r="DD349" s="53">
        <f>IF($G349="Labor Hours",CP349*$K349*(1+$M349)*$ES349,CP349)</f>
        <v>0</v>
      </c>
      <c r="DE349" s="10">
        <f t="shared" si="497"/>
        <v>0</v>
      </c>
      <c r="DF349" s="54">
        <f t="shared" si="498"/>
        <v>0</v>
      </c>
      <c r="DG349" s="10">
        <f t="shared" si="499"/>
        <v>0</v>
      </c>
      <c r="DH349" s="53" cm="1">
        <f t="array" aca="1" ref="DH349" ca="1">DE349*CELL("contents",$Q349)</f>
        <v>0</v>
      </c>
      <c r="DI349" s="53" cm="1">
        <f t="array" aca="1" ref="DI349" ca="1">DF349*CELL("contents",$Q349)</f>
        <v>0</v>
      </c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>
        <f t="shared" si="500"/>
        <v>0</v>
      </c>
      <c r="DW349" s="51">
        <f t="shared" si="501"/>
        <v>0</v>
      </c>
      <c r="DX349" s="53">
        <f>IF($G349="Labor Hours",DJ349*$K349*(1+$M349)*$ET349,DJ349)</f>
        <v>0</v>
      </c>
      <c r="DY349" s="53">
        <f>IF($G349="Labor Hours",DK349*$K349*(1+$M349)*$ET349,DK349)</f>
        <v>0</v>
      </c>
      <c r="DZ349" s="53">
        <f>IF($G349="Labor Hours",DL349*$K349*(1+$M349)*$ET349,DL349)</f>
        <v>0</v>
      </c>
      <c r="EA349" s="53">
        <f>IF($G349="Labor Hours",DM349*$K349*(1+$M349)*$ET349,DM349)</f>
        <v>0</v>
      </c>
      <c r="EB349" s="53">
        <f>IF($G349="Labor Hours",DN349*$K349*(1+$M349)*$ET349,DN349)</f>
        <v>0</v>
      </c>
      <c r="EC349" s="53">
        <f>IF($G349="Labor Hours",DO349*$K349*(1+$M349)*$ET349,DO349)</f>
        <v>0</v>
      </c>
      <c r="ED349" s="53">
        <f>IF($G349="Labor Hours",DP349*$K349*(1+$M349)*$ET349,DP349)</f>
        <v>0</v>
      </c>
      <c r="EE349" s="53">
        <f>IF($G349="Labor Hours",DQ349*$K349*(1+$M349)*$ET349,DQ349)</f>
        <v>0</v>
      </c>
      <c r="EF349" s="53">
        <f>IF($G349="Labor Hours",DR349*$K349*(1+$M349)*$ET349,DR349)</f>
        <v>0</v>
      </c>
      <c r="EG349" s="53">
        <f>IF($G349="Labor Hours",DS349*$K349*(1+$M349)*$ET349,DS349)</f>
        <v>0</v>
      </c>
      <c r="EH349" s="53">
        <f>IF($G349="Labor Hours",DT349*$K349*(1+$M349)*$ET349,DT349)</f>
        <v>0</v>
      </c>
      <c r="EI349" s="53">
        <f>IF($G349="Labor Hours",DU349*$K349*(1+$M349)*$ET349,DU349)</f>
        <v>0</v>
      </c>
      <c r="EJ349" s="10">
        <f t="shared" si="502"/>
        <v>0</v>
      </c>
      <c r="EK349" s="54">
        <f t="shared" si="503"/>
        <v>0</v>
      </c>
      <c r="EL349" s="10">
        <f t="shared" si="504"/>
        <v>0</v>
      </c>
      <c r="EM349" s="53" cm="1">
        <f t="array" aca="1" ref="EM349" ca="1">EJ349*CELL("contents",$Q349)</f>
        <v>0</v>
      </c>
      <c r="EN349" s="53" cm="1">
        <f t="array" aca="1" ref="EN349" ca="1">EK349*CELL("contents",$Q349)</f>
        <v>0</v>
      </c>
      <c r="EO349" s="11">
        <f t="shared" si="505"/>
        <v>3146.2200000000003</v>
      </c>
      <c r="EP349" s="2">
        <v>1</v>
      </c>
      <c r="EQ349" s="2">
        <f t="shared" ref="EQ349:ET349" si="520">EP349*1.0215</f>
        <v>1.0215000000000001</v>
      </c>
      <c r="ER349" s="2">
        <f t="shared" si="520"/>
        <v>1.0434622500000001</v>
      </c>
      <c r="ES349" s="2">
        <f t="shared" si="520"/>
        <v>1.0658966883750003</v>
      </c>
      <c r="ET349" s="2">
        <f t="shared" si="520"/>
        <v>1.0888134671750629</v>
      </c>
      <c r="EU349" s="53">
        <f>IF($G349="Labor Hours",$K349*$AG349*EQ349,0)</f>
        <v>3146.2200000000003</v>
      </c>
      <c r="EV349" s="53">
        <f t="shared" si="507"/>
        <v>0</v>
      </c>
      <c r="EW349" s="69">
        <f>IF($G349="Labor Hours",$K349*$CQ349*ES349,0)</f>
        <v>0</v>
      </c>
      <c r="EX349" s="69">
        <f>IF($G349="Labor Hours",$K349*$DV349*ET349,0)</f>
        <v>0</v>
      </c>
      <c r="EY349" s="9">
        <f t="shared" si="509"/>
        <v>0</v>
      </c>
      <c r="EZ349" s="9">
        <f t="shared" si="484"/>
        <v>0</v>
      </c>
      <c r="FA349" s="9">
        <f t="shared" si="485"/>
        <v>0</v>
      </c>
      <c r="FB349" s="9">
        <f t="shared" si="486"/>
        <v>0</v>
      </c>
      <c r="FC349" t="s">
        <v>1541</v>
      </c>
    </row>
    <row r="350" spans="1:159" ht="25.5" x14ac:dyDescent="0.25">
      <c r="A350" s="2">
        <v>1.2</v>
      </c>
      <c r="B350" s="3" t="s">
        <v>838</v>
      </c>
      <c r="C350" s="4" t="s">
        <v>157</v>
      </c>
      <c r="D350" s="2" t="s">
        <v>839</v>
      </c>
      <c r="E350" s="21" t="s">
        <v>840</v>
      </c>
      <c r="F350" s="2"/>
      <c r="G350" s="4" t="s">
        <v>347</v>
      </c>
      <c r="H350" s="6" t="s">
        <v>347</v>
      </c>
      <c r="I350" s="4"/>
      <c r="J350" s="4" t="s">
        <v>154</v>
      </c>
      <c r="K350" s="75"/>
      <c r="L350" s="80">
        <v>1</v>
      </c>
      <c r="M350" s="56">
        <v>0</v>
      </c>
      <c r="N350" s="86">
        <v>0.53</v>
      </c>
      <c r="O350" s="6" t="s">
        <v>155</v>
      </c>
      <c r="P350" s="2" t="s">
        <v>352</v>
      </c>
      <c r="Q350" s="216">
        <f>VLOOKUP(P350,Contingencies!$A$2:$D$7,4,FALSE)</f>
        <v>0.2</v>
      </c>
      <c r="R350" s="53">
        <f t="shared" si="467"/>
        <v>200</v>
      </c>
      <c r="S350" s="67">
        <f t="shared" si="469"/>
        <v>0</v>
      </c>
      <c r="T350" s="4"/>
      <c r="U350" s="2"/>
      <c r="V350" s="2"/>
      <c r="W350" s="42"/>
      <c r="X350" s="2"/>
      <c r="Y350" s="38"/>
      <c r="Z350" s="38"/>
      <c r="AA350" s="37">
        <v>1000</v>
      </c>
      <c r="AB350" s="37"/>
      <c r="AC350" s="38"/>
      <c r="AD350" s="2"/>
      <c r="AE350" s="2"/>
      <c r="AF350" s="2"/>
      <c r="AG350" s="2">
        <f>IF(G350="Labor Hours",SUM(U350:AF350),0)</f>
        <v>0</v>
      </c>
      <c r="AH350" s="51">
        <f t="shared" si="487"/>
        <v>0</v>
      </c>
      <c r="AI350" s="53">
        <f>IF($G350="Labor Hours",U350*$K350*(1+$M350)*$EQ350,U350)</f>
        <v>0</v>
      </c>
      <c r="AJ350" s="53">
        <f>IF($G350="Labor Hours",V350*$K350*(1+$M350)*$EQ350,V350)</f>
        <v>0</v>
      </c>
      <c r="AK350" s="53">
        <f>IF($G350="Labor Hours",W350*$K350*(1+$M350)*$EQ350,W350)</f>
        <v>0</v>
      </c>
      <c r="AL350" s="53">
        <f>IF($G350="Labor Hours",X350*$K350*(1+$M350)*$EQ350,X350)</f>
        <v>0</v>
      </c>
      <c r="AM350" s="53">
        <f>IF($G350="Labor Hours",Y350*$K350*(1+$M350)*$EQ350,Y350)</f>
        <v>0</v>
      </c>
      <c r="AN350" s="53">
        <f>IF($G350="Labor Hours",Z350*$K350*(1+$M350)*$EQ350,Z350)</f>
        <v>0</v>
      </c>
      <c r="AO350" s="53">
        <f>IF($G350="Labor Hours",AA350*$K350*(1+$M350)*$EQ350,AA350)</f>
        <v>1000</v>
      </c>
      <c r="AP350" s="53">
        <f>IF($G350="Labor Hours",AB350*$K350*(1+$M350)*$EQ350,AB350)</f>
        <v>0</v>
      </c>
      <c r="AQ350" s="53">
        <f>IF($G350="Labor Hours",AC350*$K350*(1+$M350)*$EQ350,AC350)</f>
        <v>0</v>
      </c>
      <c r="AR350" s="53">
        <f>IF($G350="Labor Hours",AD350*$K350*(1+$M350)*$EQ350,AD350)</f>
        <v>0</v>
      </c>
      <c r="AS350" s="53">
        <f>IF($G350="Labor Hours",AE350*$K350*(1+$M350)*$EQ350,AE350)</f>
        <v>0</v>
      </c>
      <c r="AT350" s="53">
        <f>IF($G350="Labor Hours",AF350*$K350*(1+$M350)*$EQ350,AF350)</f>
        <v>0</v>
      </c>
      <c r="AU350" s="10">
        <f t="shared" si="488"/>
        <v>1000</v>
      </c>
      <c r="AV350" s="54">
        <f>IF(G350="CapEx",0,AU350*N350)</f>
        <v>0</v>
      </c>
      <c r="AW350" s="10">
        <f t="shared" si="489"/>
        <v>1000</v>
      </c>
      <c r="AX350" s="53" cm="1">
        <f t="array" aca="1" ref="AX350" ca="1">AU350*CELL("contents",$Q350)</f>
        <v>200</v>
      </c>
      <c r="AY350" s="53" cm="1">
        <f t="array" aca="1" ref="AY350" ca="1">AV350*CELL("contents",$Q350)</f>
        <v>0</v>
      </c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>
        <f t="shared" si="490"/>
        <v>0</v>
      </c>
      <c r="BM350" s="51">
        <f t="shared" si="491"/>
        <v>0</v>
      </c>
      <c r="BN350" s="53">
        <f>IF($G350="Labor Hours",AZ350*$K350*(1+$M350)*$ER350,AZ350)</f>
        <v>0</v>
      </c>
      <c r="BO350" s="53">
        <f>IF($G350="Labor Hours",BA350*$K350*(1+$M350)*$ER350,BA350)</f>
        <v>0</v>
      </c>
      <c r="BP350" s="53">
        <f>IF($G350="Labor Hours",BB350*$K350*(1+$M350)*$ER350,BB350)</f>
        <v>0</v>
      </c>
      <c r="BQ350" s="53">
        <f>IF($G350="Labor Hours",BC350*$K350*(1+$M350)*$ER350,BC350)</f>
        <v>0</v>
      </c>
      <c r="BR350" s="53">
        <f>IF($G350="Labor Hours",BD350*$K350*(1+$M350)*$ER350,BD350)</f>
        <v>0</v>
      </c>
      <c r="BS350" s="53">
        <f>IF($G350="Labor Hours",BE350*$K350*(1+$M350)*$ER350,BE350)</f>
        <v>0</v>
      </c>
      <c r="BT350" s="53">
        <f>IF($G350="Labor Hours",BF350*$K350*(1+$M350)*$ER350,BF350)</f>
        <v>0</v>
      </c>
      <c r="BU350" s="53">
        <f>IF($G350="Labor Hours",BG350*$K350*(1+$M350)*$ER350,BG350)</f>
        <v>0</v>
      </c>
      <c r="BV350" s="53">
        <f>IF($G350="Labor Hours",BH350*$K350*(1+$M350)*$ER350,BH350)</f>
        <v>0</v>
      </c>
      <c r="BW350" s="53">
        <f>IF($G350="Labor Hours",BI350*$K350*(1+$M350)*$ER350,BI350)</f>
        <v>0</v>
      </c>
      <c r="BX350" s="53">
        <f>IF($G350="Labor Hours",BJ350*$K350*(1+$M350)*$ER350,BJ350)</f>
        <v>0</v>
      </c>
      <c r="BY350" s="53">
        <f>IF($G350="Labor Hours",BK350*$K350*(1+$M350)*$ER350,BK350)</f>
        <v>0</v>
      </c>
      <c r="BZ350" s="10">
        <f t="shared" si="492"/>
        <v>0</v>
      </c>
      <c r="CA350" s="54">
        <f t="shared" si="493"/>
        <v>0</v>
      </c>
      <c r="CB350" s="10">
        <f t="shared" si="494"/>
        <v>0</v>
      </c>
      <c r="CC350" s="53" cm="1">
        <f t="array" aca="1" ref="CC350" ca="1">BZ350*CELL("contents",$Q350)</f>
        <v>0</v>
      </c>
      <c r="CD350" s="53" cm="1">
        <f t="array" aca="1" ref="CD350" ca="1">CA350*CELL("contents",$Q350)</f>
        <v>0</v>
      </c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>
        <f t="shared" si="495"/>
        <v>0</v>
      </c>
      <c r="CR350" s="51">
        <f t="shared" si="496"/>
        <v>0</v>
      </c>
      <c r="CS350" s="53">
        <f>IF($G350="Labor Hours",CE350*$K350*(1+$M350)*$ES350,CE350)</f>
        <v>0</v>
      </c>
      <c r="CT350" s="53">
        <f>IF($G350="Labor Hours",CF350*$K350*(1+$M350)*$ES350,CF350)</f>
        <v>0</v>
      </c>
      <c r="CU350" s="53">
        <f>IF($G350="Labor Hours",CG350*$K350*(1+$M350)*$ES350,CG350)</f>
        <v>0</v>
      </c>
      <c r="CV350" s="53">
        <f>IF($G350="Labor Hours",CH350*$K350*(1+$M350)*$ES350,CH350)</f>
        <v>0</v>
      </c>
      <c r="CW350" s="53">
        <f>IF($G350="Labor Hours",CI350*$K350*(1+$M350)*$ES350,CI350)</f>
        <v>0</v>
      </c>
      <c r="CX350" s="53">
        <f>IF($G350="Labor Hours",CJ350*$K350*(1+$M350)*$ES350,CJ350)</f>
        <v>0</v>
      </c>
      <c r="CY350" s="53">
        <f>IF($G350="Labor Hours",CK350*$K350*(1+$M350)*$ES350,CK350)</f>
        <v>0</v>
      </c>
      <c r="CZ350" s="53">
        <f>IF($G350="Labor Hours",CL350*$K350*(1+$M350)*$ES350,CL350)</f>
        <v>0</v>
      </c>
      <c r="DA350" s="53">
        <f>IF($G350="Labor Hours",CM350*$K350*(1+$M350)*$ES350,CM350)</f>
        <v>0</v>
      </c>
      <c r="DB350" s="53">
        <f>IF($G350="Labor Hours",CN350*$K350*(1+$M350)*$ES350,CN350)</f>
        <v>0</v>
      </c>
      <c r="DC350" s="53">
        <f>IF($G350="Labor Hours",CO350*$K350*(1+$M350)*$ES350,CO350)</f>
        <v>0</v>
      </c>
      <c r="DD350" s="53">
        <f>IF($G350="Labor Hours",CP350*$K350*(1+$M350)*$ES350,CP350)</f>
        <v>0</v>
      </c>
      <c r="DE350" s="10">
        <f t="shared" si="497"/>
        <v>0</v>
      </c>
      <c r="DF350" s="54">
        <f t="shared" si="498"/>
        <v>0</v>
      </c>
      <c r="DG350" s="10">
        <f t="shared" si="499"/>
        <v>0</v>
      </c>
      <c r="DH350" s="53" cm="1">
        <f t="array" aca="1" ref="DH350" ca="1">DE350*CELL("contents",$Q350)</f>
        <v>0</v>
      </c>
      <c r="DI350" s="53" cm="1">
        <f t="array" aca="1" ref="DI350" ca="1">DF350*CELL("contents",$Q350)</f>
        <v>0</v>
      </c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>
        <f t="shared" si="500"/>
        <v>0</v>
      </c>
      <c r="DW350" s="51">
        <f t="shared" si="501"/>
        <v>0</v>
      </c>
      <c r="DX350" s="53">
        <f>IF($G350="Labor Hours",DJ350*$K350*(1+$M350)*$ET350,DJ350)</f>
        <v>0</v>
      </c>
      <c r="DY350" s="53">
        <f>IF($G350="Labor Hours",DK350*$K350*(1+$M350)*$ET350,DK350)</f>
        <v>0</v>
      </c>
      <c r="DZ350" s="53">
        <f>IF($G350="Labor Hours",DL350*$K350*(1+$M350)*$ET350,DL350)</f>
        <v>0</v>
      </c>
      <c r="EA350" s="53">
        <f>IF($G350="Labor Hours",DM350*$K350*(1+$M350)*$ET350,DM350)</f>
        <v>0</v>
      </c>
      <c r="EB350" s="53">
        <f>IF($G350="Labor Hours",DN350*$K350*(1+$M350)*$ET350,DN350)</f>
        <v>0</v>
      </c>
      <c r="EC350" s="53">
        <f>IF($G350="Labor Hours",DO350*$K350*(1+$M350)*$ET350,DO350)</f>
        <v>0</v>
      </c>
      <c r="ED350" s="53">
        <f>IF($G350="Labor Hours",DP350*$K350*(1+$M350)*$ET350,DP350)</f>
        <v>0</v>
      </c>
      <c r="EE350" s="53">
        <f>IF($G350="Labor Hours",DQ350*$K350*(1+$M350)*$ET350,DQ350)</f>
        <v>0</v>
      </c>
      <c r="EF350" s="53">
        <f>IF($G350="Labor Hours",DR350*$K350*(1+$M350)*$ET350,DR350)</f>
        <v>0</v>
      </c>
      <c r="EG350" s="53">
        <f>IF($G350="Labor Hours",DS350*$K350*(1+$M350)*$ET350,DS350)</f>
        <v>0</v>
      </c>
      <c r="EH350" s="53">
        <f>IF($G350="Labor Hours",DT350*$K350*(1+$M350)*$ET350,DT350)</f>
        <v>0</v>
      </c>
      <c r="EI350" s="53">
        <f>IF($G350="Labor Hours",DU350*$K350*(1+$M350)*$ET350,DU350)</f>
        <v>0</v>
      </c>
      <c r="EJ350" s="10">
        <f t="shared" si="502"/>
        <v>0</v>
      </c>
      <c r="EK350" s="54">
        <f t="shared" si="503"/>
        <v>0</v>
      </c>
      <c r="EL350" s="10">
        <f t="shared" si="504"/>
        <v>0</v>
      </c>
      <c r="EM350" s="53" cm="1">
        <f t="array" aca="1" ref="EM350" ca="1">EJ350*CELL("contents",$Q350)</f>
        <v>0</v>
      </c>
      <c r="EN350" s="53" cm="1">
        <f t="array" aca="1" ref="EN350" ca="1">EK350*CELL("contents",$Q350)</f>
        <v>0</v>
      </c>
      <c r="EO350" s="11">
        <f t="shared" si="505"/>
        <v>1000</v>
      </c>
      <c r="EP350" s="2">
        <v>1</v>
      </c>
      <c r="EQ350" s="2">
        <f t="shared" ref="EQ350:ET350" si="521">EP350*1.0215</f>
        <v>1.0215000000000001</v>
      </c>
      <c r="ER350" s="2">
        <f t="shared" si="521"/>
        <v>1.0434622500000001</v>
      </c>
      <c r="ES350" s="2">
        <f t="shared" si="521"/>
        <v>1.0658966883750003</v>
      </c>
      <c r="ET350" s="2">
        <f t="shared" si="521"/>
        <v>1.0888134671750629</v>
      </c>
      <c r="EU350" s="53">
        <f>IF($G350="Labor Hours",$K350*$AG350*EQ350,0)</f>
        <v>0</v>
      </c>
      <c r="EV350" s="53">
        <f t="shared" si="507"/>
        <v>0</v>
      </c>
      <c r="EW350" s="69">
        <f>IF($G350="Labor Hours",$K350*$CQ350*ES350,0)</f>
        <v>0</v>
      </c>
      <c r="EX350" s="69">
        <f>IF($G350="Labor Hours",$K350*$DV350*ET350,0)</f>
        <v>0</v>
      </c>
      <c r="EY350" s="9">
        <f t="shared" si="509"/>
        <v>0</v>
      </c>
      <c r="EZ350" s="9">
        <f t="shared" si="484"/>
        <v>0</v>
      </c>
      <c r="FA350" s="9">
        <f t="shared" si="485"/>
        <v>0</v>
      </c>
      <c r="FB350" s="9">
        <f t="shared" si="486"/>
        <v>0</v>
      </c>
      <c r="FC350" t="s">
        <v>1541</v>
      </c>
    </row>
    <row r="351" spans="1:159" ht="25.5" x14ac:dyDescent="0.25">
      <c r="A351" s="2">
        <v>1.2</v>
      </c>
      <c r="B351" s="3" t="s">
        <v>841</v>
      </c>
      <c r="C351" s="4" t="s">
        <v>157</v>
      </c>
      <c r="D351" s="2" t="s">
        <v>842</v>
      </c>
      <c r="E351" s="21" t="s">
        <v>843</v>
      </c>
      <c r="F351" s="2"/>
      <c r="G351" s="4" t="s">
        <v>151</v>
      </c>
      <c r="H351" s="6" t="s">
        <v>163</v>
      </c>
      <c r="I351" s="4" t="s">
        <v>167</v>
      </c>
      <c r="J351" s="7" t="s">
        <v>154</v>
      </c>
      <c r="K351" s="75">
        <v>115</v>
      </c>
      <c r="L351" s="81">
        <v>115</v>
      </c>
      <c r="M351" s="56">
        <v>0</v>
      </c>
      <c r="N351" s="86">
        <v>0</v>
      </c>
      <c r="O351" s="6" t="s">
        <v>155</v>
      </c>
      <c r="P351" s="2" t="s">
        <v>352</v>
      </c>
      <c r="Q351" s="216">
        <f>VLOOKUP(P351,Contingencies!$A$2:$D$7,4,FALSE)</f>
        <v>0.2</v>
      </c>
      <c r="R351" s="53">
        <f t="shared" si="467"/>
        <v>187.95600000000002</v>
      </c>
      <c r="S351" s="67">
        <f t="shared" si="469"/>
        <v>0</v>
      </c>
      <c r="T351" s="4"/>
      <c r="U351" s="2"/>
      <c r="V351" s="2"/>
      <c r="W351" s="42"/>
      <c r="X351" s="2"/>
      <c r="Y351" s="38"/>
      <c r="Z351" s="38"/>
      <c r="AA351" s="37">
        <v>8</v>
      </c>
      <c r="AB351" s="38"/>
      <c r="AC351" s="38"/>
      <c r="AD351" s="2"/>
      <c r="AE351" s="2"/>
      <c r="AF351" s="2"/>
      <c r="AG351" s="2">
        <f>IF(G351="Labor Hours",SUM(U351:AF351),0)</f>
        <v>8</v>
      </c>
      <c r="AH351" s="51">
        <f t="shared" si="487"/>
        <v>5.333333333333333E-2</v>
      </c>
      <c r="AI351" s="53">
        <f>IF($G351="Labor Hours",U351*$K351*(1+$M351)*$EQ351,U351)</f>
        <v>0</v>
      </c>
      <c r="AJ351" s="53">
        <f>IF($G351="Labor Hours",V351*$K351*(1+$M351)*$EQ351,V351)</f>
        <v>0</v>
      </c>
      <c r="AK351" s="53">
        <f>IF($G351="Labor Hours",W351*$K351*(1+$M351)*$EQ351,W351)</f>
        <v>0</v>
      </c>
      <c r="AL351" s="53">
        <f>IF($G351="Labor Hours",X351*$K351*(1+$M351)*$EQ351,X351)</f>
        <v>0</v>
      </c>
      <c r="AM351" s="53">
        <f>IF($G351="Labor Hours",Y351*$K351*(1+$M351)*$EQ351,Y351)</f>
        <v>0</v>
      </c>
      <c r="AN351" s="53">
        <f>IF($G351="Labor Hours",Z351*$K351*(1+$M351)*$EQ351,Z351)</f>
        <v>0</v>
      </c>
      <c r="AO351" s="53">
        <f>IF($G351="Labor Hours",AA351*$K351*(1+$M351)*$EQ351,AA351)</f>
        <v>939.78000000000009</v>
      </c>
      <c r="AP351" s="53">
        <f>IF($G351="Labor Hours",AB351*$K351*(1+$M351)*$EQ351,AB351)</f>
        <v>0</v>
      </c>
      <c r="AQ351" s="53">
        <f>IF($G351="Labor Hours",AC351*$K351*(1+$M351)*$EQ351,AC351)</f>
        <v>0</v>
      </c>
      <c r="AR351" s="53">
        <f>IF($G351="Labor Hours",AD351*$K351*(1+$M351)*$EQ351,AD351)</f>
        <v>0</v>
      </c>
      <c r="AS351" s="53">
        <f>IF($G351="Labor Hours",AE351*$K351*(1+$M351)*$EQ351,AE351)</f>
        <v>0</v>
      </c>
      <c r="AT351" s="53">
        <f>IF($G351="Labor Hours",AF351*$K351*(1+$M351)*$EQ351,AF351)</f>
        <v>0</v>
      </c>
      <c r="AU351" s="10">
        <f t="shared" si="488"/>
        <v>939.78000000000009</v>
      </c>
      <c r="AV351" s="54">
        <f>IF(G351="CapEx",0,AU351*N351)</f>
        <v>0</v>
      </c>
      <c r="AW351" s="10">
        <f t="shared" si="489"/>
        <v>939.78000000000009</v>
      </c>
      <c r="AX351" s="53" cm="1">
        <f t="array" aca="1" ref="AX351" ca="1">AU351*CELL("contents",$Q351)</f>
        <v>187.95600000000002</v>
      </c>
      <c r="AY351" s="53" cm="1">
        <f t="array" aca="1" ref="AY351" ca="1">AV351*CELL("contents",$Q351)</f>
        <v>0</v>
      </c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>
        <f t="shared" si="490"/>
        <v>0</v>
      </c>
      <c r="BM351" s="51">
        <f t="shared" si="491"/>
        <v>0</v>
      </c>
      <c r="BN351" s="53">
        <f>IF($G351="Labor Hours",AZ351*$K351*(1+$M351)*$ER351,AZ351)</f>
        <v>0</v>
      </c>
      <c r="BO351" s="53">
        <f>IF($G351="Labor Hours",BA351*$K351*(1+$M351)*$ER351,BA351)</f>
        <v>0</v>
      </c>
      <c r="BP351" s="53">
        <f>IF($G351="Labor Hours",BB351*$K351*(1+$M351)*$ER351,BB351)</f>
        <v>0</v>
      </c>
      <c r="BQ351" s="53">
        <f>IF($G351="Labor Hours",BC351*$K351*(1+$M351)*$ER351,BC351)</f>
        <v>0</v>
      </c>
      <c r="BR351" s="53">
        <f>IF($G351="Labor Hours",BD351*$K351*(1+$M351)*$ER351,BD351)</f>
        <v>0</v>
      </c>
      <c r="BS351" s="53">
        <f>IF($G351="Labor Hours",BE351*$K351*(1+$M351)*$ER351,BE351)</f>
        <v>0</v>
      </c>
      <c r="BT351" s="53">
        <f>IF($G351="Labor Hours",BF351*$K351*(1+$M351)*$ER351,BF351)</f>
        <v>0</v>
      </c>
      <c r="BU351" s="53">
        <f>IF($G351="Labor Hours",BG351*$K351*(1+$M351)*$ER351,BG351)</f>
        <v>0</v>
      </c>
      <c r="BV351" s="53">
        <f>IF($G351="Labor Hours",BH351*$K351*(1+$M351)*$ER351,BH351)</f>
        <v>0</v>
      </c>
      <c r="BW351" s="53">
        <f>IF($G351="Labor Hours",BI351*$K351*(1+$M351)*$ER351,BI351)</f>
        <v>0</v>
      </c>
      <c r="BX351" s="53">
        <f>IF($G351="Labor Hours",BJ351*$K351*(1+$M351)*$ER351,BJ351)</f>
        <v>0</v>
      </c>
      <c r="BY351" s="53">
        <f>IF($G351="Labor Hours",BK351*$K351*(1+$M351)*$ER351,BK351)</f>
        <v>0</v>
      </c>
      <c r="BZ351" s="10">
        <f t="shared" si="492"/>
        <v>0</v>
      </c>
      <c r="CA351" s="54">
        <f t="shared" si="493"/>
        <v>0</v>
      </c>
      <c r="CB351" s="10">
        <f t="shared" si="494"/>
        <v>0</v>
      </c>
      <c r="CC351" s="53" cm="1">
        <f t="array" aca="1" ref="CC351" ca="1">BZ351*CELL("contents",$Q351)</f>
        <v>0</v>
      </c>
      <c r="CD351" s="53" cm="1">
        <f t="array" aca="1" ref="CD351" ca="1">CA351*CELL("contents",$Q351)</f>
        <v>0</v>
      </c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>
        <f t="shared" si="495"/>
        <v>0</v>
      </c>
      <c r="CR351" s="51">
        <f t="shared" si="496"/>
        <v>0</v>
      </c>
      <c r="CS351" s="53">
        <f>IF($G351="Labor Hours",CE351*$K351*(1+$M351)*$ES351,CE351)</f>
        <v>0</v>
      </c>
      <c r="CT351" s="53">
        <f>IF($G351="Labor Hours",CF351*$K351*(1+$M351)*$ES351,CF351)</f>
        <v>0</v>
      </c>
      <c r="CU351" s="53">
        <f>IF($G351="Labor Hours",CG351*$K351*(1+$M351)*$ES351,CG351)</f>
        <v>0</v>
      </c>
      <c r="CV351" s="53">
        <f>IF($G351="Labor Hours",CH351*$K351*(1+$M351)*$ES351,CH351)</f>
        <v>0</v>
      </c>
      <c r="CW351" s="53">
        <f>IF($G351="Labor Hours",CI351*$K351*(1+$M351)*$ES351,CI351)</f>
        <v>0</v>
      </c>
      <c r="CX351" s="53">
        <f>IF($G351="Labor Hours",CJ351*$K351*(1+$M351)*$ES351,CJ351)</f>
        <v>0</v>
      </c>
      <c r="CY351" s="53">
        <f>IF($G351="Labor Hours",CK351*$K351*(1+$M351)*$ES351,CK351)</f>
        <v>0</v>
      </c>
      <c r="CZ351" s="53">
        <f>IF($G351="Labor Hours",CL351*$K351*(1+$M351)*$ES351,CL351)</f>
        <v>0</v>
      </c>
      <c r="DA351" s="53">
        <f>IF($G351="Labor Hours",CM351*$K351*(1+$M351)*$ES351,CM351)</f>
        <v>0</v>
      </c>
      <c r="DB351" s="53">
        <f>IF($G351="Labor Hours",CN351*$K351*(1+$M351)*$ES351,CN351)</f>
        <v>0</v>
      </c>
      <c r="DC351" s="53">
        <f>IF($G351="Labor Hours",CO351*$K351*(1+$M351)*$ES351,CO351)</f>
        <v>0</v>
      </c>
      <c r="DD351" s="53">
        <f>IF($G351="Labor Hours",CP351*$K351*(1+$M351)*$ES351,CP351)</f>
        <v>0</v>
      </c>
      <c r="DE351" s="10">
        <f t="shared" si="497"/>
        <v>0</v>
      </c>
      <c r="DF351" s="54">
        <f t="shared" si="498"/>
        <v>0</v>
      </c>
      <c r="DG351" s="10">
        <f t="shared" si="499"/>
        <v>0</v>
      </c>
      <c r="DH351" s="53" cm="1">
        <f t="array" aca="1" ref="DH351" ca="1">DE351*CELL("contents",$Q351)</f>
        <v>0</v>
      </c>
      <c r="DI351" s="53" cm="1">
        <f t="array" aca="1" ref="DI351" ca="1">DF351*CELL("contents",$Q351)</f>
        <v>0</v>
      </c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>
        <f t="shared" si="500"/>
        <v>0</v>
      </c>
      <c r="DW351" s="51">
        <f t="shared" si="501"/>
        <v>0</v>
      </c>
      <c r="DX351" s="53">
        <f>IF($G351="Labor Hours",DJ351*$K351*(1+$M351)*$ET351,DJ351)</f>
        <v>0</v>
      </c>
      <c r="DY351" s="53">
        <f>IF($G351="Labor Hours",DK351*$K351*(1+$M351)*$ET351,DK351)</f>
        <v>0</v>
      </c>
      <c r="DZ351" s="53">
        <f>IF($G351="Labor Hours",DL351*$K351*(1+$M351)*$ET351,DL351)</f>
        <v>0</v>
      </c>
      <c r="EA351" s="53">
        <f>IF($G351="Labor Hours",DM351*$K351*(1+$M351)*$ET351,DM351)</f>
        <v>0</v>
      </c>
      <c r="EB351" s="53">
        <f>IF($G351="Labor Hours",DN351*$K351*(1+$M351)*$ET351,DN351)</f>
        <v>0</v>
      </c>
      <c r="EC351" s="53">
        <f>IF($G351="Labor Hours",DO351*$K351*(1+$M351)*$ET351,DO351)</f>
        <v>0</v>
      </c>
      <c r="ED351" s="53">
        <f>IF($G351="Labor Hours",DP351*$K351*(1+$M351)*$ET351,DP351)</f>
        <v>0</v>
      </c>
      <c r="EE351" s="53">
        <f>IF($G351="Labor Hours",DQ351*$K351*(1+$M351)*$ET351,DQ351)</f>
        <v>0</v>
      </c>
      <c r="EF351" s="53">
        <f>IF($G351="Labor Hours",DR351*$K351*(1+$M351)*$ET351,DR351)</f>
        <v>0</v>
      </c>
      <c r="EG351" s="53">
        <f>IF($G351="Labor Hours",DS351*$K351*(1+$M351)*$ET351,DS351)</f>
        <v>0</v>
      </c>
      <c r="EH351" s="53">
        <f>IF($G351="Labor Hours",DT351*$K351*(1+$M351)*$ET351,DT351)</f>
        <v>0</v>
      </c>
      <c r="EI351" s="53">
        <f>IF($G351="Labor Hours",DU351*$K351*(1+$M351)*$ET351,DU351)</f>
        <v>0</v>
      </c>
      <c r="EJ351" s="10">
        <f t="shared" si="502"/>
        <v>0</v>
      </c>
      <c r="EK351" s="54">
        <f t="shared" si="503"/>
        <v>0</v>
      </c>
      <c r="EL351" s="10">
        <f t="shared" si="504"/>
        <v>0</v>
      </c>
      <c r="EM351" s="53" cm="1">
        <f t="array" aca="1" ref="EM351" ca="1">EJ351*CELL("contents",$Q351)</f>
        <v>0</v>
      </c>
      <c r="EN351" s="53" cm="1">
        <f t="array" aca="1" ref="EN351" ca="1">EK351*CELL("contents",$Q351)</f>
        <v>0</v>
      </c>
      <c r="EO351" s="11">
        <f t="shared" si="505"/>
        <v>939.78000000000009</v>
      </c>
      <c r="EP351" s="2">
        <v>1</v>
      </c>
      <c r="EQ351" s="2">
        <f t="shared" ref="EQ351:ET351" si="522">EP351*1.0215</f>
        <v>1.0215000000000001</v>
      </c>
      <c r="ER351" s="2">
        <f t="shared" si="522"/>
        <v>1.0434622500000001</v>
      </c>
      <c r="ES351" s="2">
        <f t="shared" si="522"/>
        <v>1.0658966883750003</v>
      </c>
      <c r="ET351" s="2">
        <f t="shared" si="522"/>
        <v>1.0888134671750629</v>
      </c>
      <c r="EU351" s="53">
        <f>IF($G351="Labor Hours",$K351*$AG351*EQ351,0)</f>
        <v>939.78000000000009</v>
      </c>
      <c r="EV351" s="53">
        <f t="shared" si="507"/>
        <v>0</v>
      </c>
      <c r="EW351" s="69">
        <f>IF($G351="Labor Hours",$K351*$CQ351*ES351,0)</f>
        <v>0</v>
      </c>
      <c r="EX351" s="69">
        <f>IF($G351="Labor Hours",$K351*$DV351*ET351,0)</f>
        <v>0</v>
      </c>
      <c r="EY351" s="9">
        <f t="shared" si="509"/>
        <v>0</v>
      </c>
      <c r="EZ351" s="9">
        <f t="shared" si="484"/>
        <v>0</v>
      </c>
      <c r="FA351" s="9">
        <f t="shared" si="485"/>
        <v>0</v>
      </c>
      <c r="FB351" s="9">
        <f t="shared" si="486"/>
        <v>0</v>
      </c>
      <c r="FC351" t="s">
        <v>1541</v>
      </c>
    </row>
    <row r="352" spans="1:159" ht="25.5" x14ac:dyDescent="0.25">
      <c r="A352" s="2">
        <v>1.2</v>
      </c>
      <c r="B352" s="3" t="s">
        <v>841</v>
      </c>
      <c r="C352" s="4" t="s">
        <v>157</v>
      </c>
      <c r="D352" s="2" t="s">
        <v>842</v>
      </c>
      <c r="E352" s="21" t="s">
        <v>843</v>
      </c>
      <c r="F352" s="2"/>
      <c r="G352" s="4" t="s">
        <v>347</v>
      </c>
      <c r="H352" s="6" t="s">
        <v>347</v>
      </c>
      <c r="I352" s="4"/>
      <c r="J352" s="4" t="s">
        <v>154</v>
      </c>
      <c r="K352" s="75"/>
      <c r="L352" s="80">
        <v>1</v>
      </c>
      <c r="M352" s="56">
        <v>0</v>
      </c>
      <c r="N352" s="86">
        <v>0.53</v>
      </c>
      <c r="O352" s="6" t="s">
        <v>155</v>
      </c>
      <c r="P352" s="2" t="s">
        <v>352</v>
      </c>
      <c r="Q352" s="216">
        <f>VLOOKUP(P352,Contingencies!$A$2:$D$7,4,FALSE)</f>
        <v>0.2</v>
      </c>
      <c r="R352" s="53">
        <f t="shared" si="467"/>
        <v>40</v>
      </c>
      <c r="S352" s="67">
        <f t="shared" si="469"/>
        <v>0</v>
      </c>
      <c r="T352" s="4"/>
      <c r="U352" s="2"/>
      <c r="V352" s="2"/>
      <c r="W352" s="42"/>
      <c r="X352" s="2"/>
      <c r="Y352" s="38"/>
      <c r="Z352" s="38"/>
      <c r="AA352" s="37">
        <v>200</v>
      </c>
      <c r="AB352" s="38"/>
      <c r="AC352" s="38"/>
      <c r="AD352" s="2"/>
      <c r="AE352" s="2"/>
      <c r="AF352" s="2"/>
      <c r="AG352" s="2">
        <f>IF(G352="Labor Hours",SUM(U352:AF352),0)</f>
        <v>0</v>
      </c>
      <c r="AH352" s="51">
        <f t="shared" si="487"/>
        <v>0</v>
      </c>
      <c r="AI352" s="53">
        <f>IF($G352="Labor Hours",U352*$K352*(1+$M352)*$EQ352,U352)</f>
        <v>0</v>
      </c>
      <c r="AJ352" s="53">
        <f>IF($G352="Labor Hours",V352*$K352*(1+$M352)*$EQ352,V352)</f>
        <v>0</v>
      </c>
      <c r="AK352" s="53">
        <f>IF($G352="Labor Hours",W352*$K352*(1+$M352)*$EQ352,W352)</f>
        <v>0</v>
      </c>
      <c r="AL352" s="53">
        <f>IF($G352="Labor Hours",X352*$K352*(1+$M352)*$EQ352,X352)</f>
        <v>0</v>
      </c>
      <c r="AM352" s="53">
        <f>IF($G352="Labor Hours",Y352*$K352*(1+$M352)*$EQ352,Y352)</f>
        <v>0</v>
      </c>
      <c r="AN352" s="53">
        <f>IF($G352="Labor Hours",Z352*$K352*(1+$M352)*$EQ352,Z352)</f>
        <v>0</v>
      </c>
      <c r="AO352" s="53">
        <f>IF($G352="Labor Hours",AA352*$K352*(1+$M352)*$EQ352,AA352)</f>
        <v>200</v>
      </c>
      <c r="AP352" s="53">
        <f>IF($G352="Labor Hours",AB352*$K352*(1+$M352)*$EQ352,AB352)</f>
        <v>0</v>
      </c>
      <c r="AQ352" s="53">
        <f>IF($G352="Labor Hours",AC352*$K352*(1+$M352)*$EQ352,AC352)</f>
        <v>0</v>
      </c>
      <c r="AR352" s="53">
        <f>IF($G352="Labor Hours",AD352*$K352*(1+$M352)*$EQ352,AD352)</f>
        <v>0</v>
      </c>
      <c r="AS352" s="53">
        <f>IF($G352="Labor Hours",AE352*$K352*(1+$M352)*$EQ352,AE352)</f>
        <v>0</v>
      </c>
      <c r="AT352" s="53">
        <f>IF($G352="Labor Hours",AF352*$K352*(1+$M352)*$EQ352,AF352)</f>
        <v>0</v>
      </c>
      <c r="AU352" s="10">
        <f t="shared" si="488"/>
        <v>200</v>
      </c>
      <c r="AV352" s="54">
        <f>IF(G352="CapEx",0,AU352*N352)</f>
        <v>0</v>
      </c>
      <c r="AW352" s="10">
        <f t="shared" si="489"/>
        <v>200</v>
      </c>
      <c r="AX352" s="53" cm="1">
        <f t="array" aca="1" ref="AX352" ca="1">AU352*CELL("contents",$Q352)</f>
        <v>40</v>
      </c>
      <c r="AY352" s="53" cm="1">
        <f t="array" aca="1" ref="AY352" ca="1">AV352*CELL("contents",$Q352)</f>
        <v>0</v>
      </c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>
        <f t="shared" si="490"/>
        <v>0</v>
      </c>
      <c r="BM352" s="51">
        <f t="shared" si="491"/>
        <v>0</v>
      </c>
      <c r="BN352" s="53">
        <f>IF($G352="Labor Hours",AZ352*$K352*(1+$M352)*$ER352,AZ352)</f>
        <v>0</v>
      </c>
      <c r="BO352" s="53">
        <f>IF($G352="Labor Hours",BA352*$K352*(1+$M352)*$ER352,BA352)</f>
        <v>0</v>
      </c>
      <c r="BP352" s="53">
        <f>IF($G352="Labor Hours",BB352*$K352*(1+$M352)*$ER352,BB352)</f>
        <v>0</v>
      </c>
      <c r="BQ352" s="53">
        <f>IF($G352="Labor Hours",BC352*$K352*(1+$M352)*$ER352,BC352)</f>
        <v>0</v>
      </c>
      <c r="BR352" s="53">
        <f>IF($G352="Labor Hours",BD352*$K352*(1+$M352)*$ER352,BD352)</f>
        <v>0</v>
      </c>
      <c r="BS352" s="53">
        <f>IF($G352="Labor Hours",BE352*$K352*(1+$M352)*$ER352,BE352)</f>
        <v>0</v>
      </c>
      <c r="BT352" s="53">
        <f>IF($G352="Labor Hours",BF352*$K352*(1+$M352)*$ER352,BF352)</f>
        <v>0</v>
      </c>
      <c r="BU352" s="53">
        <f>IF($G352="Labor Hours",BG352*$K352*(1+$M352)*$ER352,BG352)</f>
        <v>0</v>
      </c>
      <c r="BV352" s="53">
        <f>IF($G352="Labor Hours",BH352*$K352*(1+$M352)*$ER352,BH352)</f>
        <v>0</v>
      </c>
      <c r="BW352" s="53">
        <f>IF($G352="Labor Hours",BI352*$K352*(1+$M352)*$ER352,BI352)</f>
        <v>0</v>
      </c>
      <c r="BX352" s="53">
        <f>IF($G352="Labor Hours",BJ352*$K352*(1+$M352)*$ER352,BJ352)</f>
        <v>0</v>
      </c>
      <c r="BY352" s="53">
        <f>IF($G352="Labor Hours",BK352*$K352*(1+$M352)*$ER352,BK352)</f>
        <v>0</v>
      </c>
      <c r="BZ352" s="10">
        <f t="shared" si="492"/>
        <v>0</v>
      </c>
      <c r="CA352" s="54">
        <f t="shared" si="493"/>
        <v>0</v>
      </c>
      <c r="CB352" s="10">
        <f t="shared" si="494"/>
        <v>0</v>
      </c>
      <c r="CC352" s="53" cm="1">
        <f t="array" aca="1" ref="CC352" ca="1">BZ352*CELL("contents",$Q352)</f>
        <v>0</v>
      </c>
      <c r="CD352" s="53" cm="1">
        <f t="array" aca="1" ref="CD352" ca="1">CA352*CELL("contents",$Q352)</f>
        <v>0</v>
      </c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>
        <f t="shared" si="495"/>
        <v>0</v>
      </c>
      <c r="CR352" s="51">
        <f t="shared" si="496"/>
        <v>0</v>
      </c>
      <c r="CS352" s="53">
        <f>IF($G352="Labor Hours",CE352*$K352*(1+$M352)*$ES352,CE352)</f>
        <v>0</v>
      </c>
      <c r="CT352" s="53">
        <f>IF($G352="Labor Hours",CF352*$K352*(1+$M352)*$ES352,CF352)</f>
        <v>0</v>
      </c>
      <c r="CU352" s="53">
        <f>IF($G352="Labor Hours",CG352*$K352*(1+$M352)*$ES352,CG352)</f>
        <v>0</v>
      </c>
      <c r="CV352" s="53">
        <f>IF($G352="Labor Hours",CH352*$K352*(1+$M352)*$ES352,CH352)</f>
        <v>0</v>
      </c>
      <c r="CW352" s="53">
        <f>IF($G352="Labor Hours",CI352*$K352*(1+$M352)*$ES352,CI352)</f>
        <v>0</v>
      </c>
      <c r="CX352" s="53">
        <f>IF($G352="Labor Hours",CJ352*$K352*(1+$M352)*$ES352,CJ352)</f>
        <v>0</v>
      </c>
      <c r="CY352" s="53">
        <f>IF($G352="Labor Hours",CK352*$K352*(1+$M352)*$ES352,CK352)</f>
        <v>0</v>
      </c>
      <c r="CZ352" s="53">
        <f>IF($G352="Labor Hours",CL352*$K352*(1+$M352)*$ES352,CL352)</f>
        <v>0</v>
      </c>
      <c r="DA352" s="53">
        <f>IF($G352="Labor Hours",CM352*$K352*(1+$M352)*$ES352,CM352)</f>
        <v>0</v>
      </c>
      <c r="DB352" s="53">
        <f>IF($G352="Labor Hours",CN352*$K352*(1+$M352)*$ES352,CN352)</f>
        <v>0</v>
      </c>
      <c r="DC352" s="53">
        <f>IF($G352="Labor Hours",CO352*$K352*(1+$M352)*$ES352,CO352)</f>
        <v>0</v>
      </c>
      <c r="DD352" s="53">
        <f>IF($G352="Labor Hours",CP352*$K352*(1+$M352)*$ES352,CP352)</f>
        <v>0</v>
      </c>
      <c r="DE352" s="10">
        <f t="shared" si="497"/>
        <v>0</v>
      </c>
      <c r="DF352" s="54">
        <f t="shared" si="498"/>
        <v>0</v>
      </c>
      <c r="DG352" s="10">
        <f t="shared" si="499"/>
        <v>0</v>
      </c>
      <c r="DH352" s="53" cm="1">
        <f t="array" aca="1" ref="DH352" ca="1">DE352*CELL("contents",$Q352)</f>
        <v>0</v>
      </c>
      <c r="DI352" s="53" cm="1">
        <f t="array" aca="1" ref="DI352" ca="1">DF352*CELL("contents",$Q352)</f>
        <v>0</v>
      </c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>
        <f t="shared" si="500"/>
        <v>0</v>
      </c>
      <c r="DW352" s="51">
        <f t="shared" si="501"/>
        <v>0</v>
      </c>
      <c r="DX352" s="53">
        <f>IF($G352="Labor Hours",DJ352*$K352*(1+$M352)*$ET352,DJ352)</f>
        <v>0</v>
      </c>
      <c r="DY352" s="53">
        <f>IF($G352="Labor Hours",DK352*$K352*(1+$M352)*$ET352,DK352)</f>
        <v>0</v>
      </c>
      <c r="DZ352" s="53">
        <f>IF($G352="Labor Hours",DL352*$K352*(1+$M352)*$ET352,DL352)</f>
        <v>0</v>
      </c>
      <c r="EA352" s="53">
        <f>IF($G352="Labor Hours",DM352*$K352*(1+$M352)*$ET352,DM352)</f>
        <v>0</v>
      </c>
      <c r="EB352" s="53">
        <f>IF($G352="Labor Hours",DN352*$K352*(1+$M352)*$ET352,DN352)</f>
        <v>0</v>
      </c>
      <c r="EC352" s="53">
        <f>IF($G352="Labor Hours",DO352*$K352*(1+$M352)*$ET352,DO352)</f>
        <v>0</v>
      </c>
      <c r="ED352" s="53">
        <f>IF($G352="Labor Hours",DP352*$K352*(1+$M352)*$ET352,DP352)</f>
        <v>0</v>
      </c>
      <c r="EE352" s="53">
        <f>IF($G352="Labor Hours",DQ352*$K352*(1+$M352)*$ET352,DQ352)</f>
        <v>0</v>
      </c>
      <c r="EF352" s="53">
        <f>IF($G352="Labor Hours",DR352*$K352*(1+$M352)*$ET352,DR352)</f>
        <v>0</v>
      </c>
      <c r="EG352" s="53">
        <f>IF($G352="Labor Hours",DS352*$K352*(1+$M352)*$ET352,DS352)</f>
        <v>0</v>
      </c>
      <c r="EH352" s="53">
        <f>IF($G352="Labor Hours",DT352*$K352*(1+$M352)*$ET352,DT352)</f>
        <v>0</v>
      </c>
      <c r="EI352" s="53">
        <f>IF($G352="Labor Hours",DU352*$K352*(1+$M352)*$ET352,DU352)</f>
        <v>0</v>
      </c>
      <c r="EJ352" s="10">
        <f t="shared" si="502"/>
        <v>0</v>
      </c>
      <c r="EK352" s="54">
        <f t="shared" si="503"/>
        <v>0</v>
      </c>
      <c r="EL352" s="10">
        <f t="shared" si="504"/>
        <v>0</v>
      </c>
      <c r="EM352" s="53" cm="1">
        <f t="array" aca="1" ref="EM352" ca="1">EJ352*CELL("contents",$Q352)</f>
        <v>0</v>
      </c>
      <c r="EN352" s="53" cm="1">
        <f t="array" aca="1" ref="EN352" ca="1">EK352*CELL("contents",$Q352)</f>
        <v>0</v>
      </c>
      <c r="EO352" s="11">
        <f t="shared" si="505"/>
        <v>200</v>
      </c>
      <c r="EP352" s="2">
        <v>1</v>
      </c>
      <c r="EQ352" s="2">
        <f t="shared" ref="EQ352:ET352" si="523">EP352*1.0215</f>
        <v>1.0215000000000001</v>
      </c>
      <c r="ER352" s="2">
        <f t="shared" si="523"/>
        <v>1.0434622500000001</v>
      </c>
      <c r="ES352" s="2">
        <f t="shared" si="523"/>
        <v>1.0658966883750003</v>
      </c>
      <c r="ET352" s="2">
        <f t="shared" si="523"/>
        <v>1.0888134671750629</v>
      </c>
      <c r="EU352" s="53">
        <f>IF($G352="Labor Hours",$K352*$AG352*EQ352,0)</f>
        <v>0</v>
      </c>
      <c r="EV352" s="53">
        <f t="shared" si="507"/>
        <v>0</v>
      </c>
      <c r="EW352" s="69">
        <f>IF($G352="Labor Hours",$K352*$CQ352*ES352,0)</f>
        <v>0</v>
      </c>
      <c r="EX352" s="69">
        <f>IF($G352="Labor Hours",$K352*$DV352*ET352,0)</f>
        <v>0</v>
      </c>
      <c r="EY352" s="9">
        <f t="shared" si="509"/>
        <v>0</v>
      </c>
      <c r="EZ352" s="9">
        <f t="shared" si="484"/>
        <v>0</v>
      </c>
      <c r="FA352" s="9">
        <f t="shared" si="485"/>
        <v>0</v>
      </c>
      <c r="FB352" s="9">
        <f t="shared" si="486"/>
        <v>0</v>
      </c>
      <c r="FC352" t="s">
        <v>1541</v>
      </c>
    </row>
    <row r="353" spans="1:159" ht="25.5" x14ac:dyDescent="0.25">
      <c r="A353" s="2">
        <v>1.2</v>
      </c>
      <c r="B353" s="3" t="s">
        <v>844</v>
      </c>
      <c r="C353" s="4" t="s">
        <v>157</v>
      </c>
      <c r="D353" s="2" t="s">
        <v>845</v>
      </c>
      <c r="E353" s="21" t="s">
        <v>846</v>
      </c>
      <c r="F353" s="2"/>
      <c r="G353" s="4" t="s">
        <v>151</v>
      </c>
      <c r="H353" s="6" t="s">
        <v>163</v>
      </c>
      <c r="I353" s="4" t="s">
        <v>167</v>
      </c>
      <c r="J353" s="7" t="s">
        <v>154</v>
      </c>
      <c r="K353" s="75">
        <v>115</v>
      </c>
      <c r="L353" s="81">
        <v>115</v>
      </c>
      <c r="M353" s="56">
        <v>0</v>
      </c>
      <c r="N353" s="86">
        <v>0</v>
      </c>
      <c r="O353" s="6" t="s">
        <v>155</v>
      </c>
      <c r="P353" s="2" t="s">
        <v>352</v>
      </c>
      <c r="Q353" s="216">
        <f>VLOOKUP(P353,Contingencies!$A$2:$D$7,4,FALSE)</f>
        <v>0.2</v>
      </c>
      <c r="R353" s="53">
        <f t="shared" si="467"/>
        <v>375.91200000000003</v>
      </c>
      <c r="S353" s="67">
        <f t="shared" si="469"/>
        <v>0</v>
      </c>
      <c r="T353" s="4"/>
      <c r="U353" s="2"/>
      <c r="V353" s="2"/>
      <c r="W353" s="42"/>
      <c r="X353" s="2"/>
      <c r="Y353" s="38"/>
      <c r="Z353" s="38"/>
      <c r="AA353" s="2"/>
      <c r="AB353" s="37">
        <v>16</v>
      </c>
      <c r="AC353" s="37"/>
      <c r="AD353" s="2"/>
      <c r="AE353" s="2"/>
      <c r="AF353" s="2"/>
      <c r="AG353" s="2">
        <f>IF(G353="Labor Hours",SUM(U353:AF353),0)</f>
        <v>16</v>
      </c>
      <c r="AH353" s="51">
        <f t="shared" si="487"/>
        <v>0.10666666666666666</v>
      </c>
      <c r="AI353" s="53">
        <f>IF($G353="Labor Hours",U353*$K353*(1+$M353)*$EQ353,U353)</f>
        <v>0</v>
      </c>
      <c r="AJ353" s="53">
        <f>IF($G353="Labor Hours",V353*$K353*(1+$M353)*$EQ353,V353)</f>
        <v>0</v>
      </c>
      <c r="AK353" s="53">
        <f>IF($G353="Labor Hours",W353*$K353*(1+$M353)*$EQ353,W353)</f>
        <v>0</v>
      </c>
      <c r="AL353" s="53">
        <f>IF($G353="Labor Hours",X353*$K353*(1+$M353)*$EQ353,X353)</f>
        <v>0</v>
      </c>
      <c r="AM353" s="53">
        <f>IF($G353="Labor Hours",Y353*$K353*(1+$M353)*$EQ353,Y353)</f>
        <v>0</v>
      </c>
      <c r="AN353" s="53">
        <f>IF($G353="Labor Hours",Z353*$K353*(1+$M353)*$EQ353,Z353)</f>
        <v>0</v>
      </c>
      <c r="AO353" s="53">
        <f>IF($G353="Labor Hours",AA353*$K353*(1+$M353)*$EQ353,AA353)</f>
        <v>0</v>
      </c>
      <c r="AP353" s="53">
        <f>IF($G353="Labor Hours",AB353*$K353*(1+$M353)*$EQ353,AB353)</f>
        <v>1879.5600000000002</v>
      </c>
      <c r="AQ353" s="53">
        <f>IF($G353="Labor Hours",AC353*$K353*(1+$M353)*$EQ353,AC353)</f>
        <v>0</v>
      </c>
      <c r="AR353" s="53">
        <f>IF($G353="Labor Hours",AD353*$K353*(1+$M353)*$EQ353,AD353)</f>
        <v>0</v>
      </c>
      <c r="AS353" s="53">
        <f>IF($G353="Labor Hours",AE353*$K353*(1+$M353)*$EQ353,AE353)</f>
        <v>0</v>
      </c>
      <c r="AT353" s="53">
        <f>IF($G353="Labor Hours",AF353*$K353*(1+$M353)*$EQ353,AF353)</f>
        <v>0</v>
      </c>
      <c r="AU353" s="10">
        <f t="shared" si="488"/>
        <v>1879.5600000000002</v>
      </c>
      <c r="AV353" s="54">
        <f>IF(G353="CapEx",0,AU353*N353)</f>
        <v>0</v>
      </c>
      <c r="AW353" s="10">
        <f t="shared" si="489"/>
        <v>1879.5600000000002</v>
      </c>
      <c r="AX353" s="53" cm="1">
        <f t="array" aca="1" ref="AX353" ca="1">AU353*CELL("contents",$Q353)</f>
        <v>375.91200000000003</v>
      </c>
      <c r="AY353" s="53" cm="1">
        <f t="array" aca="1" ref="AY353" ca="1">AV353*CELL("contents",$Q353)</f>
        <v>0</v>
      </c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>
        <f t="shared" si="490"/>
        <v>0</v>
      </c>
      <c r="BM353" s="51">
        <f t="shared" si="491"/>
        <v>0</v>
      </c>
      <c r="BN353" s="53">
        <f>IF($G353="Labor Hours",AZ353*$K353*(1+$M353)*$ER353,AZ353)</f>
        <v>0</v>
      </c>
      <c r="BO353" s="53">
        <f>IF($G353="Labor Hours",BA353*$K353*(1+$M353)*$ER353,BA353)</f>
        <v>0</v>
      </c>
      <c r="BP353" s="53">
        <f>IF($G353="Labor Hours",BB353*$K353*(1+$M353)*$ER353,BB353)</f>
        <v>0</v>
      </c>
      <c r="BQ353" s="53">
        <f>IF($G353="Labor Hours",BC353*$K353*(1+$M353)*$ER353,BC353)</f>
        <v>0</v>
      </c>
      <c r="BR353" s="53">
        <f>IF($G353="Labor Hours",BD353*$K353*(1+$M353)*$ER353,BD353)</f>
        <v>0</v>
      </c>
      <c r="BS353" s="53">
        <f>IF($G353="Labor Hours",BE353*$K353*(1+$M353)*$ER353,BE353)</f>
        <v>0</v>
      </c>
      <c r="BT353" s="53">
        <f>IF($G353="Labor Hours",BF353*$K353*(1+$M353)*$ER353,BF353)</f>
        <v>0</v>
      </c>
      <c r="BU353" s="53">
        <f>IF($G353="Labor Hours",BG353*$K353*(1+$M353)*$ER353,BG353)</f>
        <v>0</v>
      </c>
      <c r="BV353" s="53">
        <f>IF($G353="Labor Hours",BH353*$K353*(1+$M353)*$ER353,BH353)</f>
        <v>0</v>
      </c>
      <c r="BW353" s="53">
        <f>IF($G353="Labor Hours",BI353*$K353*(1+$M353)*$ER353,BI353)</f>
        <v>0</v>
      </c>
      <c r="BX353" s="53">
        <f>IF($G353="Labor Hours",BJ353*$K353*(1+$M353)*$ER353,BJ353)</f>
        <v>0</v>
      </c>
      <c r="BY353" s="53">
        <f>IF($G353="Labor Hours",BK353*$K353*(1+$M353)*$ER353,BK353)</f>
        <v>0</v>
      </c>
      <c r="BZ353" s="10">
        <f t="shared" si="492"/>
        <v>0</v>
      </c>
      <c r="CA353" s="54">
        <f t="shared" si="493"/>
        <v>0</v>
      </c>
      <c r="CB353" s="10">
        <f t="shared" si="494"/>
        <v>0</v>
      </c>
      <c r="CC353" s="53" cm="1">
        <f t="array" aca="1" ref="CC353" ca="1">BZ353*CELL("contents",$Q353)</f>
        <v>0</v>
      </c>
      <c r="CD353" s="53" cm="1">
        <f t="array" aca="1" ref="CD353" ca="1">CA353*CELL("contents",$Q353)</f>
        <v>0</v>
      </c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>
        <f t="shared" si="495"/>
        <v>0</v>
      </c>
      <c r="CR353" s="51">
        <f t="shared" si="496"/>
        <v>0</v>
      </c>
      <c r="CS353" s="53">
        <f>IF($G353="Labor Hours",CE353*$K353*(1+$M353)*$ES353,CE353)</f>
        <v>0</v>
      </c>
      <c r="CT353" s="53">
        <f>IF($G353="Labor Hours",CF353*$K353*(1+$M353)*$ES353,CF353)</f>
        <v>0</v>
      </c>
      <c r="CU353" s="53">
        <f>IF($G353="Labor Hours",CG353*$K353*(1+$M353)*$ES353,CG353)</f>
        <v>0</v>
      </c>
      <c r="CV353" s="53">
        <f>IF($G353="Labor Hours",CH353*$K353*(1+$M353)*$ES353,CH353)</f>
        <v>0</v>
      </c>
      <c r="CW353" s="53">
        <f>IF($G353="Labor Hours",CI353*$K353*(1+$M353)*$ES353,CI353)</f>
        <v>0</v>
      </c>
      <c r="CX353" s="53">
        <f>IF($G353="Labor Hours",CJ353*$K353*(1+$M353)*$ES353,CJ353)</f>
        <v>0</v>
      </c>
      <c r="CY353" s="53">
        <f>IF($G353="Labor Hours",CK353*$K353*(1+$M353)*$ES353,CK353)</f>
        <v>0</v>
      </c>
      <c r="CZ353" s="53">
        <f>IF($G353="Labor Hours",CL353*$K353*(1+$M353)*$ES353,CL353)</f>
        <v>0</v>
      </c>
      <c r="DA353" s="53">
        <f>IF($G353="Labor Hours",CM353*$K353*(1+$M353)*$ES353,CM353)</f>
        <v>0</v>
      </c>
      <c r="DB353" s="53">
        <f>IF($G353="Labor Hours",CN353*$K353*(1+$M353)*$ES353,CN353)</f>
        <v>0</v>
      </c>
      <c r="DC353" s="53">
        <f>IF($G353="Labor Hours",CO353*$K353*(1+$M353)*$ES353,CO353)</f>
        <v>0</v>
      </c>
      <c r="DD353" s="53">
        <f>IF($G353="Labor Hours",CP353*$K353*(1+$M353)*$ES353,CP353)</f>
        <v>0</v>
      </c>
      <c r="DE353" s="10">
        <f t="shared" si="497"/>
        <v>0</v>
      </c>
      <c r="DF353" s="54">
        <f t="shared" si="498"/>
        <v>0</v>
      </c>
      <c r="DG353" s="10">
        <f t="shared" si="499"/>
        <v>0</v>
      </c>
      <c r="DH353" s="53" cm="1">
        <f t="array" aca="1" ref="DH353" ca="1">DE353*CELL("contents",$Q353)</f>
        <v>0</v>
      </c>
      <c r="DI353" s="53" cm="1">
        <f t="array" aca="1" ref="DI353" ca="1">DF353*CELL("contents",$Q353)</f>
        <v>0</v>
      </c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>
        <f t="shared" si="500"/>
        <v>0</v>
      </c>
      <c r="DW353" s="51">
        <f t="shared" si="501"/>
        <v>0</v>
      </c>
      <c r="DX353" s="53">
        <f>IF($G353="Labor Hours",DJ353*$K353*(1+$M353)*$ET353,DJ353)</f>
        <v>0</v>
      </c>
      <c r="DY353" s="53">
        <f>IF($G353="Labor Hours",DK353*$K353*(1+$M353)*$ET353,DK353)</f>
        <v>0</v>
      </c>
      <c r="DZ353" s="53">
        <f>IF($G353="Labor Hours",DL353*$K353*(1+$M353)*$ET353,DL353)</f>
        <v>0</v>
      </c>
      <c r="EA353" s="53">
        <f>IF($G353="Labor Hours",DM353*$K353*(1+$M353)*$ET353,DM353)</f>
        <v>0</v>
      </c>
      <c r="EB353" s="53">
        <f>IF($G353="Labor Hours",DN353*$K353*(1+$M353)*$ET353,DN353)</f>
        <v>0</v>
      </c>
      <c r="EC353" s="53">
        <f>IF($G353="Labor Hours",DO353*$K353*(1+$M353)*$ET353,DO353)</f>
        <v>0</v>
      </c>
      <c r="ED353" s="53">
        <f>IF($G353="Labor Hours",DP353*$K353*(1+$M353)*$ET353,DP353)</f>
        <v>0</v>
      </c>
      <c r="EE353" s="53">
        <f>IF($G353="Labor Hours",DQ353*$K353*(1+$M353)*$ET353,DQ353)</f>
        <v>0</v>
      </c>
      <c r="EF353" s="53">
        <f>IF($G353="Labor Hours",DR353*$K353*(1+$M353)*$ET353,DR353)</f>
        <v>0</v>
      </c>
      <c r="EG353" s="53">
        <f>IF($G353="Labor Hours",DS353*$K353*(1+$M353)*$ET353,DS353)</f>
        <v>0</v>
      </c>
      <c r="EH353" s="53">
        <f>IF($G353="Labor Hours",DT353*$K353*(1+$M353)*$ET353,DT353)</f>
        <v>0</v>
      </c>
      <c r="EI353" s="53">
        <f>IF($G353="Labor Hours",DU353*$K353*(1+$M353)*$ET353,DU353)</f>
        <v>0</v>
      </c>
      <c r="EJ353" s="10">
        <f t="shared" si="502"/>
        <v>0</v>
      </c>
      <c r="EK353" s="54">
        <f t="shared" si="503"/>
        <v>0</v>
      </c>
      <c r="EL353" s="10">
        <f t="shared" si="504"/>
        <v>0</v>
      </c>
      <c r="EM353" s="53" cm="1">
        <f t="array" aca="1" ref="EM353" ca="1">EJ353*CELL("contents",$Q353)</f>
        <v>0</v>
      </c>
      <c r="EN353" s="53" cm="1">
        <f t="array" aca="1" ref="EN353" ca="1">EK353*CELL("contents",$Q353)</f>
        <v>0</v>
      </c>
      <c r="EO353" s="11">
        <f t="shared" si="505"/>
        <v>1879.5600000000002</v>
      </c>
      <c r="EP353" s="2">
        <v>1</v>
      </c>
      <c r="EQ353" s="2">
        <f t="shared" ref="EQ353:ET353" si="524">EP353*1.0215</f>
        <v>1.0215000000000001</v>
      </c>
      <c r="ER353" s="2">
        <f t="shared" si="524"/>
        <v>1.0434622500000001</v>
      </c>
      <c r="ES353" s="2">
        <f t="shared" si="524"/>
        <v>1.0658966883750003</v>
      </c>
      <c r="ET353" s="2">
        <f t="shared" si="524"/>
        <v>1.0888134671750629</v>
      </c>
      <c r="EU353" s="53">
        <f>IF($G353="Labor Hours",$K353*$AG353*EQ353,0)</f>
        <v>1879.5600000000002</v>
      </c>
      <c r="EV353" s="53">
        <f t="shared" si="507"/>
        <v>0</v>
      </c>
      <c r="EW353" s="69">
        <f>IF($G353="Labor Hours",$K353*$CQ353*ES353,0)</f>
        <v>0</v>
      </c>
      <c r="EX353" s="69">
        <f>IF($G353="Labor Hours",$K353*$DV353*ET353,0)</f>
        <v>0</v>
      </c>
      <c r="EY353" s="9">
        <f t="shared" si="509"/>
        <v>0</v>
      </c>
      <c r="EZ353" s="9">
        <f t="shared" si="484"/>
        <v>0</v>
      </c>
      <c r="FA353" s="9">
        <f t="shared" si="485"/>
        <v>0</v>
      </c>
      <c r="FB353" s="9">
        <f t="shared" si="486"/>
        <v>0</v>
      </c>
      <c r="FC353" t="s">
        <v>1541</v>
      </c>
    </row>
    <row r="354" spans="1:159" ht="25.5" x14ac:dyDescent="0.25">
      <c r="A354" s="2">
        <v>1.2</v>
      </c>
      <c r="B354" s="3" t="s">
        <v>847</v>
      </c>
      <c r="C354" s="4" t="s">
        <v>157</v>
      </c>
      <c r="D354" s="2" t="s">
        <v>848</v>
      </c>
      <c r="E354" s="21" t="s">
        <v>849</v>
      </c>
      <c r="F354" s="2"/>
      <c r="G354" s="4" t="s">
        <v>151</v>
      </c>
      <c r="H354" s="6" t="s">
        <v>163</v>
      </c>
      <c r="I354" s="4" t="s">
        <v>167</v>
      </c>
      <c r="J354" s="7" t="s">
        <v>154</v>
      </c>
      <c r="K354" s="75">
        <v>115</v>
      </c>
      <c r="L354" s="81">
        <v>115</v>
      </c>
      <c r="M354" s="56">
        <v>0</v>
      </c>
      <c r="N354" s="86">
        <v>0</v>
      </c>
      <c r="O354" s="6" t="s">
        <v>155</v>
      </c>
      <c r="P354" s="2" t="s">
        <v>352</v>
      </c>
      <c r="Q354" s="216">
        <f>VLOOKUP(P354,Contingencies!$A$2:$D$7,4,FALSE)</f>
        <v>0.2</v>
      </c>
      <c r="R354" s="53">
        <f t="shared" si="467"/>
        <v>845.80200000000013</v>
      </c>
      <c r="S354" s="67">
        <f t="shared" si="469"/>
        <v>0</v>
      </c>
      <c r="T354" s="4"/>
      <c r="U354" s="2"/>
      <c r="V354" s="2"/>
      <c r="W354" s="42"/>
      <c r="X354" s="2"/>
      <c r="Y354" s="38"/>
      <c r="Z354" s="38"/>
      <c r="AA354" s="38"/>
      <c r="AB354" s="38"/>
      <c r="AC354" s="37">
        <v>36</v>
      </c>
      <c r="AD354" s="2"/>
      <c r="AE354" s="2"/>
      <c r="AF354" s="2"/>
      <c r="AG354" s="2">
        <f>IF(G354="Labor Hours",SUM(U354:AF354),0)</f>
        <v>36</v>
      </c>
      <c r="AH354" s="51">
        <f t="shared" si="487"/>
        <v>0.24</v>
      </c>
      <c r="AI354" s="53">
        <f>IF($G354="Labor Hours",U354*$K354*(1+$M354)*$EQ354,U354)</f>
        <v>0</v>
      </c>
      <c r="AJ354" s="53">
        <f>IF($G354="Labor Hours",V354*$K354*(1+$M354)*$EQ354,V354)</f>
        <v>0</v>
      </c>
      <c r="AK354" s="53">
        <f>IF($G354="Labor Hours",W354*$K354*(1+$M354)*$EQ354,W354)</f>
        <v>0</v>
      </c>
      <c r="AL354" s="53">
        <f>IF($G354="Labor Hours",X354*$K354*(1+$M354)*$EQ354,X354)</f>
        <v>0</v>
      </c>
      <c r="AM354" s="53">
        <f>IF($G354="Labor Hours",Y354*$K354*(1+$M354)*$EQ354,Y354)</f>
        <v>0</v>
      </c>
      <c r="AN354" s="53">
        <f>IF($G354="Labor Hours",Z354*$K354*(1+$M354)*$EQ354,Z354)</f>
        <v>0</v>
      </c>
      <c r="AO354" s="53">
        <f>IF($G354="Labor Hours",AA354*$K354*(1+$M354)*$EQ354,AA354)</f>
        <v>0</v>
      </c>
      <c r="AP354" s="53">
        <f>IF($G354="Labor Hours",AB354*$K354*(1+$M354)*$EQ354,AB354)</f>
        <v>0</v>
      </c>
      <c r="AQ354" s="53">
        <f>IF($G354="Labor Hours",AC354*$K354*(1+$M354)*$EQ354,AC354)</f>
        <v>4229.01</v>
      </c>
      <c r="AR354" s="53">
        <f>IF($G354="Labor Hours",AD354*$K354*(1+$M354)*$EQ354,AD354)</f>
        <v>0</v>
      </c>
      <c r="AS354" s="53">
        <f>IF($G354="Labor Hours",AE354*$K354*(1+$M354)*$EQ354,AE354)</f>
        <v>0</v>
      </c>
      <c r="AT354" s="53">
        <f>IF($G354="Labor Hours",AF354*$K354*(1+$M354)*$EQ354,AF354)</f>
        <v>0</v>
      </c>
      <c r="AU354" s="10">
        <f t="shared" si="488"/>
        <v>4229.01</v>
      </c>
      <c r="AV354" s="54">
        <f>IF(G354="CapEx",0,AU354*N354)</f>
        <v>0</v>
      </c>
      <c r="AW354" s="10">
        <f t="shared" si="489"/>
        <v>4229.01</v>
      </c>
      <c r="AX354" s="53" cm="1">
        <f t="array" aca="1" ref="AX354" ca="1">AU354*CELL("contents",$Q354)</f>
        <v>845.80200000000013</v>
      </c>
      <c r="AY354" s="53" cm="1">
        <f t="array" aca="1" ref="AY354" ca="1">AV354*CELL("contents",$Q354)</f>
        <v>0</v>
      </c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>
        <f t="shared" si="490"/>
        <v>0</v>
      </c>
      <c r="BM354" s="51">
        <f t="shared" si="491"/>
        <v>0</v>
      </c>
      <c r="BN354" s="53">
        <f>IF($G354="Labor Hours",AZ354*$K354*(1+$M354)*$ER354,AZ354)</f>
        <v>0</v>
      </c>
      <c r="BO354" s="53">
        <f>IF($G354="Labor Hours",BA354*$K354*(1+$M354)*$ER354,BA354)</f>
        <v>0</v>
      </c>
      <c r="BP354" s="53">
        <f>IF($G354="Labor Hours",BB354*$K354*(1+$M354)*$ER354,BB354)</f>
        <v>0</v>
      </c>
      <c r="BQ354" s="53">
        <f>IF($G354="Labor Hours",BC354*$K354*(1+$M354)*$ER354,BC354)</f>
        <v>0</v>
      </c>
      <c r="BR354" s="53">
        <f>IF($G354="Labor Hours",BD354*$K354*(1+$M354)*$ER354,BD354)</f>
        <v>0</v>
      </c>
      <c r="BS354" s="53">
        <f>IF($G354="Labor Hours",BE354*$K354*(1+$M354)*$ER354,BE354)</f>
        <v>0</v>
      </c>
      <c r="BT354" s="53">
        <f>IF($G354="Labor Hours",BF354*$K354*(1+$M354)*$ER354,BF354)</f>
        <v>0</v>
      </c>
      <c r="BU354" s="53">
        <f>IF($G354="Labor Hours",BG354*$K354*(1+$M354)*$ER354,BG354)</f>
        <v>0</v>
      </c>
      <c r="BV354" s="53">
        <f>IF($G354="Labor Hours",BH354*$K354*(1+$M354)*$ER354,BH354)</f>
        <v>0</v>
      </c>
      <c r="BW354" s="53">
        <f>IF($G354="Labor Hours",BI354*$K354*(1+$M354)*$ER354,BI354)</f>
        <v>0</v>
      </c>
      <c r="BX354" s="53">
        <f>IF($G354="Labor Hours",BJ354*$K354*(1+$M354)*$ER354,BJ354)</f>
        <v>0</v>
      </c>
      <c r="BY354" s="53">
        <f>IF($G354="Labor Hours",BK354*$K354*(1+$M354)*$ER354,BK354)</f>
        <v>0</v>
      </c>
      <c r="BZ354" s="10">
        <f t="shared" si="492"/>
        <v>0</v>
      </c>
      <c r="CA354" s="54">
        <f t="shared" si="493"/>
        <v>0</v>
      </c>
      <c r="CB354" s="10">
        <f t="shared" si="494"/>
        <v>0</v>
      </c>
      <c r="CC354" s="53" cm="1">
        <f t="array" aca="1" ref="CC354" ca="1">BZ354*CELL("contents",$Q354)</f>
        <v>0</v>
      </c>
      <c r="CD354" s="53" cm="1">
        <f t="array" aca="1" ref="CD354" ca="1">CA354*CELL("contents",$Q354)</f>
        <v>0</v>
      </c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>
        <f t="shared" si="495"/>
        <v>0</v>
      </c>
      <c r="CR354" s="51">
        <f t="shared" si="496"/>
        <v>0</v>
      </c>
      <c r="CS354" s="53">
        <f>IF($G354="Labor Hours",CE354*$K354*(1+$M354)*$ES354,CE354)</f>
        <v>0</v>
      </c>
      <c r="CT354" s="53">
        <f>IF($G354="Labor Hours",CF354*$K354*(1+$M354)*$ES354,CF354)</f>
        <v>0</v>
      </c>
      <c r="CU354" s="53">
        <f>IF($G354="Labor Hours",CG354*$K354*(1+$M354)*$ES354,CG354)</f>
        <v>0</v>
      </c>
      <c r="CV354" s="53">
        <f>IF($G354="Labor Hours",CH354*$K354*(1+$M354)*$ES354,CH354)</f>
        <v>0</v>
      </c>
      <c r="CW354" s="53">
        <f>IF($G354="Labor Hours",CI354*$K354*(1+$M354)*$ES354,CI354)</f>
        <v>0</v>
      </c>
      <c r="CX354" s="53">
        <f>IF($G354="Labor Hours",CJ354*$K354*(1+$M354)*$ES354,CJ354)</f>
        <v>0</v>
      </c>
      <c r="CY354" s="53">
        <f>IF($G354="Labor Hours",CK354*$K354*(1+$M354)*$ES354,CK354)</f>
        <v>0</v>
      </c>
      <c r="CZ354" s="53">
        <f>IF($G354="Labor Hours",CL354*$K354*(1+$M354)*$ES354,CL354)</f>
        <v>0</v>
      </c>
      <c r="DA354" s="53">
        <f>IF($G354="Labor Hours",CM354*$K354*(1+$M354)*$ES354,CM354)</f>
        <v>0</v>
      </c>
      <c r="DB354" s="53">
        <f>IF($G354="Labor Hours",CN354*$K354*(1+$M354)*$ES354,CN354)</f>
        <v>0</v>
      </c>
      <c r="DC354" s="53">
        <f>IF($G354="Labor Hours",CO354*$K354*(1+$M354)*$ES354,CO354)</f>
        <v>0</v>
      </c>
      <c r="DD354" s="53">
        <f>IF($G354="Labor Hours",CP354*$K354*(1+$M354)*$ES354,CP354)</f>
        <v>0</v>
      </c>
      <c r="DE354" s="10">
        <f t="shared" si="497"/>
        <v>0</v>
      </c>
      <c r="DF354" s="54">
        <f t="shared" si="498"/>
        <v>0</v>
      </c>
      <c r="DG354" s="10">
        <f t="shared" si="499"/>
        <v>0</v>
      </c>
      <c r="DH354" s="53" cm="1">
        <f t="array" aca="1" ref="DH354" ca="1">DE354*CELL("contents",$Q354)</f>
        <v>0</v>
      </c>
      <c r="DI354" s="53" cm="1">
        <f t="array" aca="1" ref="DI354" ca="1">DF354*CELL("contents",$Q354)</f>
        <v>0</v>
      </c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>
        <f t="shared" si="500"/>
        <v>0</v>
      </c>
      <c r="DW354" s="51">
        <f t="shared" si="501"/>
        <v>0</v>
      </c>
      <c r="DX354" s="53">
        <f>IF($G354="Labor Hours",DJ354*$K354*(1+$M354)*$ET354,DJ354)</f>
        <v>0</v>
      </c>
      <c r="DY354" s="53">
        <f>IF($G354="Labor Hours",DK354*$K354*(1+$M354)*$ET354,DK354)</f>
        <v>0</v>
      </c>
      <c r="DZ354" s="53">
        <f>IF($G354="Labor Hours",DL354*$K354*(1+$M354)*$ET354,DL354)</f>
        <v>0</v>
      </c>
      <c r="EA354" s="53">
        <f>IF($G354="Labor Hours",DM354*$K354*(1+$M354)*$ET354,DM354)</f>
        <v>0</v>
      </c>
      <c r="EB354" s="53">
        <f>IF($G354="Labor Hours",DN354*$K354*(1+$M354)*$ET354,DN354)</f>
        <v>0</v>
      </c>
      <c r="EC354" s="53">
        <f>IF($G354="Labor Hours",DO354*$K354*(1+$M354)*$ET354,DO354)</f>
        <v>0</v>
      </c>
      <c r="ED354" s="53">
        <f>IF($G354="Labor Hours",DP354*$K354*(1+$M354)*$ET354,DP354)</f>
        <v>0</v>
      </c>
      <c r="EE354" s="53">
        <f>IF($G354="Labor Hours",DQ354*$K354*(1+$M354)*$ET354,DQ354)</f>
        <v>0</v>
      </c>
      <c r="EF354" s="53">
        <f>IF($G354="Labor Hours",DR354*$K354*(1+$M354)*$ET354,DR354)</f>
        <v>0</v>
      </c>
      <c r="EG354" s="53">
        <f>IF($G354="Labor Hours",DS354*$K354*(1+$M354)*$ET354,DS354)</f>
        <v>0</v>
      </c>
      <c r="EH354" s="53">
        <f>IF($G354="Labor Hours",DT354*$K354*(1+$M354)*$ET354,DT354)</f>
        <v>0</v>
      </c>
      <c r="EI354" s="53">
        <f>IF($G354="Labor Hours",DU354*$K354*(1+$M354)*$ET354,DU354)</f>
        <v>0</v>
      </c>
      <c r="EJ354" s="10">
        <f t="shared" si="502"/>
        <v>0</v>
      </c>
      <c r="EK354" s="54">
        <f t="shared" si="503"/>
        <v>0</v>
      </c>
      <c r="EL354" s="10">
        <f t="shared" si="504"/>
        <v>0</v>
      </c>
      <c r="EM354" s="53" cm="1">
        <f t="array" aca="1" ref="EM354" ca="1">EJ354*CELL("contents",$Q354)</f>
        <v>0</v>
      </c>
      <c r="EN354" s="53" cm="1">
        <f t="array" aca="1" ref="EN354" ca="1">EK354*CELL("contents",$Q354)</f>
        <v>0</v>
      </c>
      <c r="EO354" s="11">
        <f t="shared" si="505"/>
        <v>4229.01</v>
      </c>
      <c r="EP354" s="2">
        <v>1</v>
      </c>
      <c r="EQ354" s="2">
        <f t="shared" ref="EQ354:ET354" si="525">EP354*1.0215</f>
        <v>1.0215000000000001</v>
      </c>
      <c r="ER354" s="2">
        <f t="shared" si="525"/>
        <v>1.0434622500000001</v>
      </c>
      <c r="ES354" s="2">
        <f t="shared" si="525"/>
        <v>1.0658966883750003</v>
      </c>
      <c r="ET354" s="2">
        <f t="shared" si="525"/>
        <v>1.0888134671750629</v>
      </c>
      <c r="EU354" s="53">
        <f>IF($G354="Labor Hours",$K354*$AG354*EQ354,0)</f>
        <v>4229.01</v>
      </c>
      <c r="EV354" s="53">
        <f t="shared" si="507"/>
        <v>0</v>
      </c>
      <c r="EW354" s="69">
        <f>IF($G354="Labor Hours",$K354*$CQ354*ES354,0)</f>
        <v>0</v>
      </c>
      <c r="EX354" s="69">
        <f>IF($G354="Labor Hours",$K354*$DV354*ET354,0)</f>
        <v>0</v>
      </c>
      <c r="EY354" s="9">
        <f t="shared" si="509"/>
        <v>0</v>
      </c>
      <c r="EZ354" s="9">
        <f t="shared" si="484"/>
        <v>0</v>
      </c>
      <c r="FA354" s="9">
        <f t="shared" si="485"/>
        <v>0</v>
      </c>
      <c r="FB354" s="9">
        <f t="shared" si="486"/>
        <v>0</v>
      </c>
      <c r="FC354" t="s">
        <v>1541</v>
      </c>
    </row>
    <row r="355" spans="1:159" ht="25.5" x14ac:dyDescent="0.25">
      <c r="A355" s="2">
        <v>1.2</v>
      </c>
      <c r="B355" s="3" t="s">
        <v>850</v>
      </c>
      <c r="C355" s="4" t="s">
        <v>157</v>
      </c>
      <c r="D355" s="2" t="s">
        <v>851</v>
      </c>
      <c r="E355" s="21" t="s">
        <v>852</v>
      </c>
      <c r="F355" s="2"/>
      <c r="G355" s="4" t="s">
        <v>151</v>
      </c>
      <c r="H355" s="6" t="s">
        <v>163</v>
      </c>
      <c r="I355" s="4" t="s">
        <v>167</v>
      </c>
      <c r="J355" s="7" t="s">
        <v>154</v>
      </c>
      <c r="K355" s="75">
        <v>115</v>
      </c>
      <c r="L355" s="81">
        <v>115</v>
      </c>
      <c r="M355" s="56">
        <v>0</v>
      </c>
      <c r="N355" s="86">
        <v>0</v>
      </c>
      <c r="O355" s="6" t="s">
        <v>155</v>
      </c>
      <c r="P355" s="2" t="s">
        <v>352</v>
      </c>
      <c r="Q355" s="216">
        <f>VLOOKUP(P355,Contingencies!$A$2:$D$7,4,FALSE)</f>
        <v>0.2</v>
      </c>
      <c r="R355" s="53">
        <f t="shared" si="467"/>
        <v>751.82400000000007</v>
      </c>
      <c r="S355" s="67">
        <f t="shared" si="469"/>
        <v>0</v>
      </c>
      <c r="T355" s="4"/>
      <c r="U355" s="2"/>
      <c r="V355" s="2"/>
      <c r="W355" s="42"/>
      <c r="X355" s="2"/>
      <c r="Y355" s="38"/>
      <c r="Z355" s="38"/>
      <c r="AA355" s="38"/>
      <c r="AB355" s="38"/>
      <c r="AC355" s="37">
        <v>32</v>
      </c>
      <c r="AD355" s="4"/>
      <c r="AE355" s="2"/>
      <c r="AF355" s="2"/>
      <c r="AG355" s="2">
        <f>IF(G355="Labor Hours",SUM(U355:AF355),0)</f>
        <v>32</v>
      </c>
      <c r="AH355" s="51">
        <f t="shared" si="487"/>
        <v>0.21333333333333332</v>
      </c>
      <c r="AI355" s="53">
        <f>IF($G355="Labor Hours",U355*$K355*(1+$M355)*$EQ355,U355)</f>
        <v>0</v>
      </c>
      <c r="AJ355" s="53">
        <f>IF($G355="Labor Hours",V355*$K355*(1+$M355)*$EQ355,V355)</f>
        <v>0</v>
      </c>
      <c r="AK355" s="53">
        <f>IF($G355="Labor Hours",W355*$K355*(1+$M355)*$EQ355,W355)</f>
        <v>0</v>
      </c>
      <c r="AL355" s="53">
        <f>IF($G355="Labor Hours",X355*$K355*(1+$M355)*$EQ355,X355)</f>
        <v>0</v>
      </c>
      <c r="AM355" s="53">
        <f>IF($G355="Labor Hours",Y355*$K355*(1+$M355)*$EQ355,Y355)</f>
        <v>0</v>
      </c>
      <c r="AN355" s="53">
        <f>IF($G355="Labor Hours",Z355*$K355*(1+$M355)*$EQ355,Z355)</f>
        <v>0</v>
      </c>
      <c r="AO355" s="53">
        <f>IF($G355="Labor Hours",AA355*$K355*(1+$M355)*$EQ355,AA355)</f>
        <v>0</v>
      </c>
      <c r="AP355" s="53">
        <f>IF($G355="Labor Hours",AB355*$K355*(1+$M355)*$EQ355,AB355)</f>
        <v>0</v>
      </c>
      <c r="AQ355" s="53">
        <f>IF($G355="Labor Hours",AC355*$K355*(1+$M355)*$EQ355,AC355)</f>
        <v>3759.1200000000003</v>
      </c>
      <c r="AR355" s="53">
        <f>IF($G355="Labor Hours",AD355*$K355*(1+$M355)*$EQ355,AD355)</f>
        <v>0</v>
      </c>
      <c r="AS355" s="53">
        <f>IF($G355="Labor Hours",AE355*$K355*(1+$M355)*$EQ355,AE355)</f>
        <v>0</v>
      </c>
      <c r="AT355" s="53">
        <f>IF($G355="Labor Hours",AF355*$K355*(1+$M355)*$EQ355,AF355)</f>
        <v>0</v>
      </c>
      <c r="AU355" s="10">
        <f t="shared" si="488"/>
        <v>3759.1200000000003</v>
      </c>
      <c r="AV355" s="54">
        <f>IF(G355="CapEx",0,AU355*N355)</f>
        <v>0</v>
      </c>
      <c r="AW355" s="10">
        <f t="shared" si="489"/>
        <v>3759.1200000000003</v>
      </c>
      <c r="AX355" s="53" cm="1">
        <f t="array" aca="1" ref="AX355" ca="1">AU355*CELL("contents",$Q355)</f>
        <v>751.82400000000007</v>
      </c>
      <c r="AY355" s="53" cm="1">
        <f t="array" aca="1" ref="AY355" ca="1">AV355*CELL("contents",$Q355)</f>
        <v>0</v>
      </c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>
        <f t="shared" si="490"/>
        <v>0</v>
      </c>
      <c r="BM355" s="51">
        <f t="shared" si="491"/>
        <v>0</v>
      </c>
      <c r="BN355" s="53">
        <f>IF($G355="Labor Hours",AZ355*$K355*(1+$M355)*$ER355,AZ355)</f>
        <v>0</v>
      </c>
      <c r="BO355" s="53">
        <f>IF($G355="Labor Hours",BA355*$K355*(1+$M355)*$ER355,BA355)</f>
        <v>0</v>
      </c>
      <c r="BP355" s="53">
        <f>IF($G355="Labor Hours",BB355*$K355*(1+$M355)*$ER355,BB355)</f>
        <v>0</v>
      </c>
      <c r="BQ355" s="53">
        <f>IF($G355="Labor Hours",BC355*$K355*(1+$M355)*$ER355,BC355)</f>
        <v>0</v>
      </c>
      <c r="BR355" s="53">
        <f>IF($G355="Labor Hours",BD355*$K355*(1+$M355)*$ER355,BD355)</f>
        <v>0</v>
      </c>
      <c r="BS355" s="53">
        <f>IF($G355="Labor Hours",BE355*$K355*(1+$M355)*$ER355,BE355)</f>
        <v>0</v>
      </c>
      <c r="BT355" s="53">
        <f>IF($G355="Labor Hours",BF355*$K355*(1+$M355)*$ER355,BF355)</f>
        <v>0</v>
      </c>
      <c r="BU355" s="53">
        <f>IF($G355="Labor Hours",BG355*$K355*(1+$M355)*$ER355,BG355)</f>
        <v>0</v>
      </c>
      <c r="BV355" s="53">
        <f>IF($G355="Labor Hours",BH355*$K355*(1+$M355)*$ER355,BH355)</f>
        <v>0</v>
      </c>
      <c r="BW355" s="53">
        <f>IF($G355="Labor Hours",BI355*$K355*(1+$M355)*$ER355,BI355)</f>
        <v>0</v>
      </c>
      <c r="BX355" s="53">
        <f>IF($G355="Labor Hours",BJ355*$K355*(1+$M355)*$ER355,BJ355)</f>
        <v>0</v>
      </c>
      <c r="BY355" s="53">
        <f>IF($G355="Labor Hours",BK355*$K355*(1+$M355)*$ER355,BK355)</f>
        <v>0</v>
      </c>
      <c r="BZ355" s="10">
        <f t="shared" si="492"/>
        <v>0</v>
      </c>
      <c r="CA355" s="54">
        <f t="shared" si="493"/>
        <v>0</v>
      </c>
      <c r="CB355" s="10">
        <f t="shared" si="494"/>
        <v>0</v>
      </c>
      <c r="CC355" s="53" cm="1">
        <f t="array" aca="1" ref="CC355" ca="1">BZ355*CELL("contents",$Q355)</f>
        <v>0</v>
      </c>
      <c r="CD355" s="53" cm="1">
        <f t="array" aca="1" ref="CD355" ca="1">CA355*CELL("contents",$Q355)</f>
        <v>0</v>
      </c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>
        <f t="shared" si="495"/>
        <v>0</v>
      </c>
      <c r="CR355" s="51">
        <f t="shared" si="496"/>
        <v>0</v>
      </c>
      <c r="CS355" s="53">
        <f>IF($G355="Labor Hours",CE355*$K355*(1+$M355)*$ES355,CE355)</f>
        <v>0</v>
      </c>
      <c r="CT355" s="53">
        <f>IF($G355="Labor Hours",CF355*$K355*(1+$M355)*$ES355,CF355)</f>
        <v>0</v>
      </c>
      <c r="CU355" s="53">
        <f>IF($G355="Labor Hours",CG355*$K355*(1+$M355)*$ES355,CG355)</f>
        <v>0</v>
      </c>
      <c r="CV355" s="53">
        <f>IF($G355="Labor Hours",CH355*$K355*(1+$M355)*$ES355,CH355)</f>
        <v>0</v>
      </c>
      <c r="CW355" s="53">
        <f>IF($G355="Labor Hours",CI355*$K355*(1+$M355)*$ES355,CI355)</f>
        <v>0</v>
      </c>
      <c r="CX355" s="53">
        <f>IF($G355="Labor Hours",CJ355*$K355*(1+$M355)*$ES355,CJ355)</f>
        <v>0</v>
      </c>
      <c r="CY355" s="53">
        <f>IF($G355="Labor Hours",CK355*$K355*(1+$M355)*$ES355,CK355)</f>
        <v>0</v>
      </c>
      <c r="CZ355" s="53">
        <f>IF($G355="Labor Hours",CL355*$K355*(1+$M355)*$ES355,CL355)</f>
        <v>0</v>
      </c>
      <c r="DA355" s="53">
        <f>IF($G355="Labor Hours",CM355*$K355*(1+$M355)*$ES355,CM355)</f>
        <v>0</v>
      </c>
      <c r="DB355" s="53">
        <f>IF($G355="Labor Hours",CN355*$K355*(1+$M355)*$ES355,CN355)</f>
        <v>0</v>
      </c>
      <c r="DC355" s="53">
        <f>IF($G355="Labor Hours",CO355*$K355*(1+$M355)*$ES355,CO355)</f>
        <v>0</v>
      </c>
      <c r="DD355" s="53">
        <f>IF($G355="Labor Hours",CP355*$K355*(1+$M355)*$ES355,CP355)</f>
        <v>0</v>
      </c>
      <c r="DE355" s="10">
        <f t="shared" si="497"/>
        <v>0</v>
      </c>
      <c r="DF355" s="54">
        <f t="shared" si="498"/>
        <v>0</v>
      </c>
      <c r="DG355" s="10">
        <f t="shared" si="499"/>
        <v>0</v>
      </c>
      <c r="DH355" s="53" cm="1">
        <f t="array" aca="1" ref="DH355" ca="1">DE355*CELL("contents",$Q355)</f>
        <v>0</v>
      </c>
      <c r="DI355" s="53" cm="1">
        <f t="array" aca="1" ref="DI355" ca="1">DF355*CELL("contents",$Q355)</f>
        <v>0</v>
      </c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>
        <f t="shared" si="500"/>
        <v>0</v>
      </c>
      <c r="DW355" s="51">
        <f t="shared" si="501"/>
        <v>0</v>
      </c>
      <c r="DX355" s="53">
        <f>IF($G355="Labor Hours",DJ355*$K355*(1+$M355)*$ET355,DJ355)</f>
        <v>0</v>
      </c>
      <c r="DY355" s="53">
        <f>IF($G355="Labor Hours",DK355*$K355*(1+$M355)*$ET355,DK355)</f>
        <v>0</v>
      </c>
      <c r="DZ355" s="53">
        <f>IF($G355="Labor Hours",DL355*$K355*(1+$M355)*$ET355,DL355)</f>
        <v>0</v>
      </c>
      <c r="EA355" s="53">
        <f>IF($G355="Labor Hours",DM355*$K355*(1+$M355)*$ET355,DM355)</f>
        <v>0</v>
      </c>
      <c r="EB355" s="53">
        <f>IF($G355="Labor Hours",DN355*$K355*(1+$M355)*$ET355,DN355)</f>
        <v>0</v>
      </c>
      <c r="EC355" s="53">
        <f>IF($G355="Labor Hours",DO355*$K355*(1+$M355)*$ET355,DO355)</f>
        <v>0</v>
      </c>
      <c r="ED355" s="53">
        <f>IF($G355="Labor Hours",DP355*$K355*(1+$M355)*$ET355,DP355)</f>
        <v>0</v>
      </c>
      <c r="EE355" s="53">
        <f>IF($G355="Labor Hours",DQ355*$K355*(1+$M355)*$ET355,DQ355)</f>
        <v>0</v>
      </c>
      <c r="EF355" s="53">
        <f>IF($G355="Labor Hours",DR355*$K355*(1+$M355)*$ET355,DR355)</f>
        <v>0</v>
      </c>
      <c r="EG355" s="53">
        <f>IF($G355="Labor Hours",DS355*$K355*(1+$M355)*$ET355,DS355)</f>
        <v>0</v>
      </c>
      <c r="EH355" s="53">
        <f>IF($G355="Labor Hours",DT355*$K355*(1+$M355)*$ET355,DT355)</f>
        <v>0</v>
      </c>
      <c r="EI355" s="53">
        <f>IF($G355="Labor Hours",DU355*$K355*(1+$M355)*$ET355,DU355)</f>
        <v>0</v>
      </c>
      <c r="EJ355" s="10">
        <f t="shared" si="502"/>
        <v>0</v>
      </c>
      <c r="EK355" s="54">
        <f t="shared" si="503"/>
        <v>0</v>
      </c>
      <c r="EL355" s="10">
        <f t="shared" si="504"/>
        <v>0</v>
      </c>
      <c r="EM355" s="53" cm="1">
        <f t="array" aca="1" ref="EM355" ca="1">EJ355*CELL("contents",$Q355)</f>
        <v>0</v>
      </c>
      <c r="EN355" s="53" cm="1">
        <f t="array" aca="1" ref="EN355" ca="1">EK355*CELL("contents",$Q355)</f>
        <v>0</v>
      </c>
      <c r="EO355" s="11">
        <f t="shared" si="505"/>
        <v>3759.1200000000003</v>
      </c>
      <c r="EP355" s="2">
        <v>1</v>
      </c>
      <c r="EQ355" s="2">
        <f t="shared" ref="EQ355:ET355" si="526">EP355*1.0215</f>
        <v>1.0215000000000001</v>
      </c>
      <c r="ER355" s="2">
        <f t="shared" si="526"/>
        <v>1.0434622500000001</v>
      </c>
      <c r="ES355" s="2">
        <f t="shared" si="526"/>
        <v>1.0658966883750003</v>
      </c>
      <c r="ET355" s="2">
        <f t="shared" si="526"/>
        <v>1.0888134671750629</v>
      </c>
      <c r="EU355" s="53">
        <f>IF($G355="Labor Hours",$K355*$AG355*EQ355,0)</f>
        <v>3759.1200000000003</v>
      </c>
      <c r="EV355" s="53">
        <f t="shared" si="507"/>
        <v>0</v>
      </c>
      <c r="EW355" s="69">
        <f>IF($G355="Labor Hours",$K355*$CQ355*ES355,0)</f>
        <v>0</v>
      </c>
      <c r="EX355" s="69">
        <f>IF($G355="Labor Hours",$K355*$DV355*ET355,0)</f>
        <v>0</v>
      </c>
      <c r="EY355" s="9">
        <f t="shared" si="509"/>
        <v>0</v>
      </c>
      <c r="EZ355" s="9">
        <f t="shared" si="484"/>
        <v>0</v>
      </c>
      <c r="FA355" s="9">
        <f t="shared" si="485"/>
        <v>0</v>
      </c>
      <c r="FB355" s="9">
        <f t="shared" si="486"/>
        <v>0</v>
      </c>
      <c r="FC355" t="s">
        <v>1541</v>
      </c>
    </row>
    <row r="356" spans="1:159" ht="25.5" x14ac:dyDescent="0.25">
      <c r="A356" s="2">
        <v>1.2</v>
      </c>
      <c r="B356" s="3" t="s">
        <v>853</v>
      </c>
      <c r="C356" s="4" t="s">
        <v>157</v>
      </c>
      <c r="D356" s="2" t="s">
        <v>854</v>
      </c>
      <c r="E356" s="21" t="s">
        <v>855</v>
      </c>
      <c r="F356" s="2"/>
      <c r="G356" s="4" t="s">
        <v>151</v>
      </c>
      <c r="H356" s="6" t="s">
        <v>163</v>
      </c>
      <c r="I356" s="4" t="s">
        <v>167</v>
      </c>
      <c r="J356" s="7" t="s">
        <v>154</v>
      </c>
      <c r="K356" s="75">
        <v>115</v>
      </c>
      <c r="L356" s="81">
        <v>115</v>
      </c>
      <c r="M356" s="56">
        <v>0</v>
      </c>
      <c r="N356" s="86">
        <v>0</v>
      </c>
      <c r="O356" s="6" t="s">
        <v>155</v>
      </c>
      <c r="P356" s="2" t="s">
        <v>352</v>
      </c>
      <c r="Q356" s="216">
        <f>VLOOKUP(P356,Contingencies!$A$2:$D$7,4,FALSE)</f>
        <v>0.2</v>
      </c>
      <c r="R356" s="53">
        <f t="shared" si="467"/>
        <v>939.7800000000002</v>
      </c>
      <c r="S356" s="67">
        <f t="shared" si="469"/>
        <v>0</v>
      </c>
      <c r="T356" s="4"/>
      <c r="U356" s="2"/>
      <c r="V356" s="2"/>
      <c r="W356" s="42"/>
      <c r="X356" s="37">
        <v>40</v>
      </c>
      <c r="Y356" s="38"/>
      <c r="Z356" s="38"/>
      <c r="AA356" s="38"/>
      <c r="AB356" s="38"/>
      <c r="AC356" s="38"/>
      <c r="AD356" s="2"/>
      <c r="AE356" s="2"/>
      <c r="AF356" s="2"/>
      <c r="AG356" s="2">
        <f>IF(G356="Labor Hours",SUM(U356:AF356),0)</f>
        <v>40</v>
      </c>
      <c r="AH356" s="51">
        <f t="shared" si="487"/>
        <v>0.26666666666666666</v>
      </c>
      <c r="AI356" s="53">
        <f>IF($G356="Labor Hours",U356*$K356*(1+$M356)*$EQ356,U356)</f>
        <v>0</v>
      </c>
      <c r="AJ356" s="53">
        <f>IF($G356="Labor Hours",V356*$K356*(1+$M356)*$EQ356,V356)</f>
        <v>0</v>
      </c>
      <c r="AK356" s="53">
        <f>IF($G356="Labor Hours",W356*$K356*(1+$M356)*$EQ356,W356)</f>
        <v>0</v>
      </c>
      <c r="AL356" s="53">
        <f>IF($G356="Labor Hours",X356*$K356*(1+$M356)*$EQ356,X356)</f>
        <v>4698.9000000000005</v>
      </c>
      <c r="AM356" s="53">
        <f>IF($G356="Labor Hours",Y356*$K356*(1+$M356)*$EQ356,Y356)</f>
        <v>0</v>
      </c>
      <c r="AN356" s="53">
        <f>IF($G356="Labor Hours",Z356*$K356*(1+$M356)*$EQ356,Z356)</f>
        <v>0</v>
      </c>
      <c r="AO356" s="53">
        <f>IF($G356="Labor Hours",AA356*$K356*(1+$M356)*$EQ356,AA356)</f>
        <v>0</v>
      </c>
      <c r="AP356" s="53">
        <f>IF($G356="Labor Hours",AB356*$K356*(1+$M356)*$EQ356,AB356)</f>
        <v>0</v>
      </c>
      <c r="AQ356" s="53">
        <f>IF($G356="Labor Hours",AC356*$K356*(1+$M356)*$EQ356,AC356)</f>
        <v>0</v>
      </c>
      <c r="AR356" s="53">
        <f>IF($G356="Labor Hours",AD356*$K356*(1+$M356)*$EQ356,AD356)</f>
        <v>0</v>
      </c>
      <c r="AS356" s="53">
        <f>IF($G356="Labor Hours",AE356*$K356*(1+$M356)*$EQ356,AE356)</f>
        <v>0</v>
      </c>
      <c r="AT356" s="53">
        <f>IF($G356="Labor Hours",AF356*$K356*(1+$M356)*$EQ356,AF356)</f>
        <v>0</v>
      </c>
      <c r="AU356" s="10">
        <f t="shared" si="488"/>
        <v>4698.9000000000005</v>
      </c>
      <c r="AV356" s="54">
        <f>IF(G356="CapEx",0,AU356*N356)</f>
        <v>0</v>
      </c>
      <c r="AW356" s="10">
        <f t="shared" si="489"/>
        <v>4698.9000000000005</v>
      </c>
      <c r="AX356" s="53" cm="1">
        <f t="array" aca="1" ref="AX356" ca="1">AU356*CELL("contents",$Q356)</f>
        <v>939.7800000000002</v>
      </c>
      <c r="AY356" s="53" cm="1">
        <f t="array" aca="1" ref="AY356" ca="1">AV356*CELL("contents",$Q356)</f>
        <v>0</v>
      </c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>
        <f t="shared" si="490"/>
        <v>0</v>
      </c>
      <c r="BM356" s="51">
        <f t="shared" si="491"/>
        <v>0</v>
      </c>
      <c r="BN356" s="53">
        <f>IF($G356="Labor Hours",AZ356*$K356*(1+$M356)*$ER356,AZ356)</f>
        <v>0</v>
      </c>
      <c r="BO356" s="53">
        <f>IF($G356="Labor Hours",BA356*$K356*(1+$M356)*$ER356,BA356)</f>
        <v>0</v>
      </c>
      <c r="BP356" s="53">
        <f>IF($G356="Labor Hours",BB356*$K356*(1+$M356)*$ER356,BB356)</f>
        <v>0</v>
      </c>
      <c r="BQ356" s="53">
        <f>IF($G356="Labor Hours",BC356*$K356*(1+$M356)*$ER356,BC356)</f>
        <v>0</v>
      </c>
      <c r="BR356" s="53">
        <f>IF($G356="Labor Hours",BD356*$K356*(1+$M356)*$ER356,BD356)</f>
        <v>0</v>
      </c>
      <c r="BS356" s="53">
        <f>IF($G356="Labor Hours",BE356*$K356*(1+$M356)*$ER356,BE356)</f>
        <v>0</v>
      </c>
      <c r="BT356" s="53">
        <f>IF($G356="Labor Hours",BF356*$K356*(1+$M356)*$ER356,BF356)</f>
        <v>0</v>
      </c>
      <c r="BU356" s="53">
        <f>IF($G356="Labor Hours",BG356*$K356*(1+$M356)*$ER356,BG356)</f>
        <v>0</v>
      </c>
      <c r="BV356" s="53">
        <f>IF($G356="Labor Hours",BH356*$K356*(1+$M356)*$ER356,BH356)</f>
        <v>0</v>
      </c>
      <c r="BW356" s="53">
        <f>IF($G356="Labor Hours",BI356*$K356*(1+$M356)*$ER356,BI356)</f>
        <v>0</v>
      </c>
      <c r="BX356" s="53">
        <f>IF($G356="Labor Hours",BJ356*$K356*(1+$M356)*$ER356,BJ356)</f>
        <v>0</v>
      </c>
      <c r="BY356" s="53">
        <f>IF($G356="Labor Hours",BK356*$K356*(1+$M356)*$ER356,BK356)</f>
        <v>0</v>
      </c>
      <c r="BZ356" s="10">
        <f t="shared" si="492"/>
        <v>0</v>
      </c>
      <c r="CA356" s="54">
        <f t="shared" si="493"/>
        <v>0</v>
      </c>
      <c r="CB356" s="10">
        <f t="shared" si="494"/>
        <v>0</v>
      </c>
      <c r="CC356" s="53" cm="1">
        <f t="array" aca="1" ref="CC356" ca="1">BZ356*CELL("contents",$Q356)</f>
        <v>0</v>
      </c>
      <c r="CD356" s="53" cm="1">
        <f t="array" aca="1" ref="CD356" ca="1">CA356*CELL("contents",$Q356)</f>
        <v>0</v>
      </c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>
        <f t="shared" si="495"/>
        <v>0</v>
      </c>
      <c r="CR356" s="51">
        <f t="shared" si="496"/>
        <v>0</v>
      </c>
      <c r="CS356" s="53">
        <f>IF($G356="Labor Hours",CE356*$K356*(1+$M356)*$ES356,CE356)</f>
        <v>0</v>
      </c>
      <c r="CT356" s="53">
        <f>IF($G356="Labor Hours",CF356*$K356*(1+$M356)*$ES356,CF356)</f>
        <v>0</v>
      </c>
      <c r="CU356" s="53">
        <f>IF($G356="Labor Hours",CG356*$K356*(1+$M356)*$ES356,CG356)</f>
        <v>0</v>
      </c>
      <c r="CV356" s="53">
        <f>IF($G356="Labor Hours",CH356*$K356*(1+$M356)*$ES356,CH356)</f>
        <v>0</v>
      </c>
      <c r="CW356" s="53">
        <f>IF($G356="Labor Hours",CI356*$K356*(1+$M356)*$ES356,CI356)</f>
        <v>0</v>
      </c>
      <c r="CX356" s="53">
        <f>IF($G356="Labor Hours",CJ356*$K356*(1+$M356)*$ES356,CJ356)</f>
        <v>0</v>
      </c>
      <c r="CY356" s="53">
        <f>IF($G356="Labor Hours",CK356*$K356*(1+$M356)*$ES356,CK356)</f>
        <v>0</v>
      </c>
      <c r="CZ356" s="53">
        <f>IF($G356="Labor Hours",CL356*$K356*(1+$M356)*$ES356,CL356)</f>
        <v>0</v>
      </c>
      <c r="DA356" s="53">
        <f>IF($G356="Labor Hours",CM356*$K356*(1+$M356)*$ES356,CM356)</f>
        <v>0</v>
      </c>
      <c r="DB356" s="53">
        <f>IF($G356="Labor Hours",CN356*$K356*(1+$M356)*$ES356,CN356)</f>
        <v>0</v>
      </c>
      <c r="DC356" s="53">
        <f>IF($G356="Labor Hours",CO356*$K356*(1+$M356)*$ES356,CO356)</f>
        <v>0</v>
      </c>
      <c r="DD356" s="53">
        <f>IF($G356="Labor Hours",CP356*$K356*(1+$M356)*$ES356,CP356)</f>
        <v>0</v>
      </c>
      <c r="DE356" s="10">
        <f t="shared" si="497"/>
        <v>0</v>
      </c>
      <c r="DF356" s="54">
        <f t="shared" si="498"/>
        <v>0</v>
      </c>
      <c r="DG356" s="10">
        <f t="shared" si="499"/>
        <v>0</v>
      </c>
      <c r="DH356" s="53" cm="1">
        <f t="array" aca="1" ref="DH356" ca="1">DE356*CELL("contents",$Q356)</f>
        <v>0</v>
      </c>
      <c r="DI356" s="53" cm="1">
        <f t="array" aca="1" ref="DI356" ca="1">DF356*CELL("contents",$Q356)</f>
        <v>0</v>
      </c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>
        <f t="shared" si="500"/>
        <v>0</v>
      </c>
      <c r="DW356" s="51">
        <f t="shared" si="501"/>
        <v>0</v>
      </c>
      <c r="DX356" s="53">
        <f>IF($G356="Labor Hours",DJ356*$K356*(1+$M356)*$ET356,DJ356)</f>
        <v>0</v>
      </c>
      <c r="DY356" s="53">
        <f>IF($G356="Labor Hours",DK356*$K356*(1+$M356)*$ET356,DK356)</f>
        <v>0</v>
      </c>
      <c r="DZ356" s="53">
        <f>IF($G356="Labor Hours",DL356*$K356*(1+$M356)*$ET356,DL356)</f>
        <v>0</v>
      </c>
      <c r="EA356" s="53">
        <f>IF($G356="Labor Hours",DM356*$K356*(1+$M356)*$ET356,DM356)</f>
        <v>0</v>
      </c>
      <c r="EB356" s="53">
        <f>IF($G356="Labor Hours",DN356*$K356*(1+$M356)*$ET356,DN356)</f>
        <v>0</v>
      </c>
      <c r="EC356" s="53">
        <f>IF($G356="Labor Hours",DO356*$K356*(1+$M356)*$ET356,DO356)</f>
        <v>0</v>
      </c>
      <c r="ED356" s="53">
        <f>IF($G356="Labor Hours",DP356*$K356*(1+$M356)*$ET356,DP356)</f>
        <v>0</v>
      </c>
      <c r="EE356" s="53">
        <f>IF($G356="Labor Hours",DQ356*$K356*(1+$M356)*$ET356,DQ356)</f>
        <v>0</v>
      </c>
      <c r="EF356" s="53">
        <f>IF($G356="Labor Hours",DR356*$K356*(1+$M356)*$ET356,DR356)</f>
        <v>0</v>
      </c>
      <c r="EG356" s="53">
        <f>IF($G356="Labor Hours",DS356*$K356*(1+$M356)*$ET356,DS356)</f>
        <v>0</v>
      </c>
      <c r="EH356" s="53">
        <f>IF($G356="Labor Hours",DT356*$K356*(1+$M356)*$ET356,DT356)</f>
        <v>0</v>
      </c>
      <c r="EI356" s="53">
        <f>IF($G356="Labor Hours",DU356*$K356*(1+$M356)*$ET356,DU356)</f>
        <v>0</v>
      </c>
      <c r="EJ356" s="10">
        <f t="shared" si="502"/>
        <v>0</v>
      </c>
      <c r="EK356" s="54">
        <f t="shared" si="503"/>
        <v>0</v>
      </c>
      <c r="EL356" s="10">
        <f t="shared" si="504"/>
        <v>0</v>
      </c>
      <c r="EM356" s="53" cm="1">
        <f t="array" aca="1" ref="EM356" ca="1">EJ356*CELL("contents",$Q356)</f>
        <v>0</v>
      </c>
      <c r="EN356" s="53" cm="1">
        <f t="array" aca="1" ref="EN356" ca="1">EK356*CELL("contents",$Q356)</f>
        <v>0</v>
      </c>
      <c r="EO356" s="11">
        <f t="shared" si="505"/>
        <v>4698.9000000000005</v>
      </c>
      <c r="EP356" s="2">
        <v>1</v>
      </c>
      <c r="EQ356" s="2">
        <f t="shared" ref="EQ356:ET356" si="527">EP356*1.0215</f>
        <v>1.0215000000000001</v>
      </c>
      <c r="ER356" s="2">
        <f t="shared" si="527"/>
        <v>1.0434622500000001</v>
      </c>
      <c r="ES356" s="2">
        <f t="shared" si="527"/>
        <v>1.0658966883750003</v>
      </c>
      <c r="ET356" s="2">
        <f t="shared" si="527"/>
        <v>1.0888134671750629</v>
      </c>
      <c r="EU356" s="53">
        <f>IF($G356="Labor Hours",$K356*$AG356*EQ356,0)</f>
        <v>4698.9000000000005</v>
      </c>
      <c r="EV356" s="53">
        <f t="shared" si="507"/>
        <v>0</v>
      </c>
      <c r="EW356" s="69">
        <f>IF($G356="Labor Hours",$K356*$CQ356*ES356,0)</f>
        <v>0</v>
      </c>
      <c r="EX356" s="69">
        <f>IF($G356="Labor Hours",$K356*$DV356*ET356,0)</f>
        <v>0</v>
      </c>
      <c r="EY356" s="9">
        <f t="shared" si="509"/>
        <v>0</v>
      </c>
      <c r="EZ356" s="9">
        <f t="shared" si="484"/>
        <v>0</v>
      </c>
      <c r="FA356" s="9">
        <f t="shared" si="485"/>
        <v>0</v>
      </c>
      <c r="FB356" s="9">
        <f t="shared" si="486"/>
        <v>0</v>
      </c>
      <c r="FC356" t="s">
        <v>1541</v>
      </c>
    </row>
    <row r="357" spans="1:159" ht="25.5" x14ac:dyDescent="0.25">
      <c r="A357" s="2">
        <v>1.2</v>
      </c>
      <c r="B357" s="3" t="s">
        <v>856</v>
      </c>
      <c r="C357" s="4" t="s">
        <v>157</v>
      </c>
      <c r="D357" s="2" t="s">
        <v>648</v>
      </c>
      <c r="E357" s="21" t="s">
        <v>649</v>
      </c>
      <c r="F357" s="2"/>
      <c r="G357" s="4" t="s">
        <v>151</v>
      </c>
      <c r="H357" s="6" t="s">
        <v>163</v>
      </c>
      <c r="I357" s="4" t="s">
        <v>167</v>
      </c>
      <c r="J357" s="7" t="s">
        <v>154</v>
      </c>
      <c r="K357" s="75">
        <v>115</v>
      </c>
      <c r="L357" s="81">
        <v>115</v>
      </c>
      <c r="M357" s="56">
        <v>0</v>
      </c>
      <c r="N357" s="86">
        <v>0</v>
      </c>
      <c r="O357" s="6" t="s">
        <v>155</v>
      </c>
      <c r="P357" s="2" t="s">
        <v>352</v>
      </c>
      <c r="Q357" s="216">
        <f>VLOOKUP(P357,Contingencies!$A$2:$D$7,4,FALSE)</f>
        <v>0.2</v>
      </c>
      <c r="R357" s="53">
        <f t="shared" si="467"/>
        <v>939.7800000000002</v>
      </c>
      <c r="S357" s="67">
        <f t="shared" si="469"/>
        <v>0</v>
      </c>
      <c r="T357" s="4"/>
      <c r="U357" s="2"/>
      <c r="V357" s="2"/>
      <c r="W357" s="42"/>
      <c r="X357" s="37">
        <v>40</v>
      </c>
      <c r="Y357" s="37"/>
      <c r="Z357" s="38"/>
      <c r="AA357" s="38"/>
      <c r="AB357" s="38"/>
      <c r="AC357" s="38"/>
      <c r="AD357" s="2"/>
      <c r="AE357" s="2"/>
      <c r="AF357" s="2"/>
      <c r="AG357" s="2">
        <f>IF(G357="Labor Hours",SUM(U357:AF357),0)</f>
        <v>40</v>
      </c>
      <c r="AH357" s="51">
        <f t="shared" si="487"/>
        <v>0.26666666666666666</v>
      </c>
      <c r="AI357" s="53">
        <f>IF($G357="Labor Hours",U357*$K357*(1+$M357)*$EQ357,U357)</f>
        <v>0</v>
      </c>
      <c r="AJ357" s="53">
        <f>IF($G357="Labor Hours",V357*$K357*(1+$M357)*$EQ357,V357)</f>
        <v>0</v>
      </c>
      <c r="AK357" s="53">
        <f>IF($G357="Labor Hours",W357*$K357*(1+$M357)*$EQ357,W357)</f>
        <v>0</v>
      </c>
      <c r="AL357" s="53">
        <f>IF($G357="Labor Hours",X357*$K357*(1+$M357)*$EQ357,X357)</f>
        <v>4698.9000000000005</v>
      </c>
      <c r="AM357" s="53">
        <f>IF($G357="Labor Hours",Y357*$K357*(1+$M357)*$EQ357,Y357)</f>
        <v>0</v>
      </c>
      <c r="AN357" s="53">
        <f>IF($G357="Labor Hours",Z357*$K357*(1+$M357)*$EQ357,Z357)</f>
        <v>0</v>
      </c>
      <c r="AO357" s="53">
        <f>IF($G357="Labor Hours",AA357*$K357*(1+$M357)*$EQ357,AA357)</f>
        <v>0</v>
      </c>
      <c r="AP357" s="53">
        <f>IF($G357="Labor Hours",AB357*$K357*(1+$M357)*$EQ357,AB357)</f>
        <v>0</v>
      </c>
      <c r="AQ357" s="53">
        <f>IF($G357="Labor Hours",AC357*$K357*(1+$M357)*$EQ357,AC357)</f>
        <v>0</v>
      </c>
      <c r="AR357" s="53">
        <f>IF($G357="Labor Hours",AD357*$K357*(1+$M357)*$EQ357,AD357)</f>
        <v>0</v>
      </c>
      <c r="AS357" s="53">
        <f>IF($G357="Labor Hours",AE357*$K357*(1+$M357)*$EQ357,AE357)</f>
        <v>0</v>
      </c>
      <c r="AT357" s="53">
        <f>IF($G357="Labor Hours",AF357*$K357*(1+$M357)*$EQ357,AF357)</f>
        <v>0</v>
      </c>
      <c r="AU357" s="10">
        <f t="shared" si="488"/>
        <v>4698.9000000000005</v>
      </c>
      <c r="AV357" s="54">
        <f>IF(G357="CapEx",0,AU357*N357)</f>
        <v>0</v>
      </c>
      <c r="AW357" s="10">
        <f t="shared" si="489"/>
        <v>4698.9000000000005</v>
      </c>
      <c r="AX357" s="53" cm="1">
        <f t="array" aca="1" ref="AX357" ca="1">AU357*CELL("contents",$Q357)</f>
        <v>939.7800000000002</v>
      </c>
      <c r="AY357" s="53" cm="1">
        <f t="array" aca="1" ref="AY357" ca="1">AV357*CELL("contents",$Q357)</f>
        <v>0</v>
      </c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>
        <f t="shared" si="490"/>
        <v>0</v>
      </c>
      <c r="BM357" s="51">
        <f t="shared" si="491"/>
        <v>0</v>
      </c>
      <c r="BN357" s="53">
        <f>IF($G357="Labor Hours",AZ357*$K357*(1+$M357)*$ER357,AZ357)</f>
        <v>0</v>
      </c>
      <c r="BO357" s="53">
        <f>IF($G357="Labor Hours",BA357*$K357*(1+$M357)*$ER357,BA357)</f>
        <v>0</v>
      </c>
      <c r="BP357" s="53">
        <f>IF($G357="Labor Hours",BB357*$K357*(1+$M357)*$ER357,BB357)</f>
        <v>0</v>
      </c>
      <c r="BQ357" s="53">
        <f>IF($G357="Labor Hours",BC357*$K357*(1+$M357)*$ER357,BC357)</f>
        <v>0</v>
      </c>
      <c r="BR357" s="53">
        <f>IF($G357="Labor Hours",BD357*$K357*(1+$M357)*$ER357,BD357)</f>
        <v>0</v>
      </c>
      <c r="BS357" s="53">
        <f>IF($G357="Labor Hours",BE357*$K357*(1+$M357)*$ER357,BE357)</f>
        <v>0</v>
      </c>
      <c r="BT357" s="53">
        <f>IF($G357="Labor Hours",BF357*$K357*(1+$M357)*$ER357,BF357)</f>
        <v>0</v>
      </c>
      <c r="BU357" s="53">
        <f>IF($G357="Labor Hours",BG357*$K357*(1+$M357)*$ER357,BG357)</f>
        <v>0</v>
      </c>
      <c r="BV357" s="53">
        <f>IF($G357="Labor Hours",BH357*$K357*(1+$M357)*$ER357,BH357)</f>
        <v>0</v>
      </c>
      <c r="BW357" s="53">
        <f>IF($G357="Labor Hours",BI357*$K357*(1+$M357)*$ER357,BI357)</f>
        <v>0</v>
      </c>
      <c r="BX357" s="53">
        <f>IF($G357="Labor Hours",BJ357*$K357*(1+$M357)*$ER357,BJ357)</f>
        <v>0</v>
      </c>
      <c r="BY357" s="53">
        <f>IF($G357="Labor Hours",BK357*$K357*(1+$M357)*$ER357,BK357)</f>
        <v>0</v>
      </c>
      <c r="BZ357" s="10">
        <f t="shared" si="492"/>
        <v>0</v>
      </c>
      <c r="CA357" s="54">
        <f t="shared" si="493"/>
        <v>0</v>
      </c>
      <c r="CB357" s="10">
        <f t="shared" si="494"/>
        <v>0</v>
      </c>
      <c r="CC357" s="53" cm="1">
        <f t="array" aca="1" ref="CC357" ca="1">BZ357*CELL("contents",$Q357)</f>
        <v>0</v>
      </c>
      <c r="CD357" s="53" cm="1">
        <f t="array" aca="1" ref="CD357" ca="1">CA357*CELL("contents",$Q357)</f>
        <v>0</v>
      </c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>
        <f t="shared" si="495"/>
        <v>0</v>
      </c>
      <c r="CR357" s="51">
        <f t="shared" si="496"/>
        <v>0</v>
      </c>
      <c r="CS357" s="53">
        <f>IF($G357="Labor Hours",CE357*$K357*(1+$M357)*$ES357,CE357)</f>
        <v>0</v>
      </c>
      <c r="CT357" s="53">
        <f>IF($G357="Labor Hours",CF357*$K357*(1+$M357)*$ES357,CF357)</f>
        <v>0</v>
      </c>
      <c r="CU357" s="53">
        <f>IF($G357="Labor Hours",CG357*$K357*(1+$M357)*$ES357,CG357)</f>
        <v>0</v>
      </c>
      <c r="CV357" s="53">
        <f>IF($G357="Labor Hours",CH357*$K357*(1+$M357)*$ES357,CH357)</f>
        <v>0</v>
      </c>
      <c r="CW357" s="53">
        <f>IF($G357="Labor Hours",CI357*$K357*(1+$M357)*$ES357,CI357)</f>
        <v>0</v>
      </c>
      <c r="CX357" s="53">
        <f>IF($G357="Labor Hours",CJ357*$K357*(1+$M357)*$ES357,CJ357)</f>
        <v>0</v>
      </c>
      <c r="CY357" s="53">
        <f>IF($G357="Labor Hours",CK357*$K357*(1+$M357)*$ES357,CK357)</f>
        <v>0</v>
      </c>
      <c r="CZ357" s="53">
        <f>IF($G357="Labor Hours",CL357*$K357*(1+$M357)*$ES357,CL357)</f>
        <v>0</v>
      </c>
      <c r="DA357" s="53">
        <f>IF($G357="Labor Hours",CM357*$K357*(1+$M357)*$ES357,CM357)</f>
        <v>0</v>
      </c>
      <c r="DB357" s="53">
        <f>IF($G357="Labor Hours",CN357*$K357*(1+$M357)*$ES357,CN357)</f>
        <v>0</v>
      </c>
      <c r="DC357" s="53">
        <f>IF($G357="Labor Hours",CO357*$K357*(1+$M357)*$ES357,CO357)</f>
        <v>0</v>
      </c>
      <c r="DD357" s="53">
        <f>IF($G357="Labor Hours",CP357*$K357*(1+$M357)*$ES357,CP357)</f>
        <v>0</v>
      </c>
      <c r="DE357" s="10">
        <f t="shared" si="497"/>
        <v>0</v>
      </c>
      <c r="DF357" s="54">
        <f t="shared" si="498"/>
        <v>0</v>
      </c>
      <c r="DG357" s="10">
        <f t="shared" si="499"/>
        <v>0</v>
      </c>
      <c r="DH357" s="53" cm="1">
        <f t="array" aca="1" ref="DH357" ca="1">DE357*CELL("contents",$Q357)</f>
        <v>0</v>
      </c>
      <c r="DI357" s="53" cm="1">
        <f t="array" aca="1" ref="DI357" ca="1">DF357*CELL("contents",$Q357)</f>
        <v>0</v>
      </c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>
        <f t="shared" si="500"/>
        <v>0</v>
      </c>
      <c r="DW357" s="51">
        <f t="shared" si="501"/>
        <v>0</v>
      </c>
      <c r="DX357" s="53">
        <f>IF($G357="Labor Hours",DJ357*$K357*(1+$M357)*$ET357,DJ357)</f>
        <v>0</v>
      </c>
      <c r="DY357" s="53">
        <f>IF($G357="Labor Hours",DK357*$K357*(1+$M357)*$ET357,DK357)</f>
        <v>0</v>
      </c>
      <c r="DZ357" s="53">
        <f>IF($G357="Labor Hours",DL357*$K357*(1+$M357)*$ET357,DL357)</f>
        <v>0</v>
      </c>
      <c r="EA357" s="53">
        <f>IF($G357="Labor Hours",DM357*$K357*(1+$M357)*$ET357,DM357)</f>
        <v>0</v>
      </c>
      <c r="EB357" s="53">
        <f>IF($G357="Labor Hours",DN357*$K357*(1+$M357)*$ET357,DN357)</f>
        <v>0</v>
      </c>
      <c r="EC357" s="53">
        <f>IF($G357="Labor Hours",DO357*$K357*(1+$M357)*$ET357,DO357)</f>
        <v>0</v>
      </c>
      <c r="ED357" s="53">
        <f>IF($G357="Labor Hours",DP357*$K357*(1+$M357)*$ET357,DP357)</f>
        <v>0</v>
      </c>
      <c r="EE357" s="53">
        <f>IF($G357="Labor Hours",DQ357*$K357*(1+$M357)*$ET357,DQ357)</f>
        <v>0</v>
      </c>
      <c r="EF357" s="53">
        <f>IF($G357="Labor Hours",DR357*$K357*(1+$M357)*$ET357,DR357)</f>
        <v>0</v>
      </c>
      <c r="EG357" s="53">
        <f>IF($G357="Labor Hours",DS357*$K357*(1+$M357)*$ET357,DS357)</f>
        <v>0</v>
      </c>
      <c r="EH357" s="53">
        <f>IF($G357="Labor Hours",DT357*$K357*(1+$M357)*$ET357,DT357)</f>
        <v>0</v>
      </c>
      <c r="EI357" s="53">
        <f>IF($G357="Labor Hours",DU357*$K357*(1+$M357)*$ET357,DU357)</f>
        <v>0</v>
      </c>
      <c r="EJ357" s="10">
        <f t="shared" si="502"/>
        <v>0</v>
      </c>
      <c r="EK357" s="54">
        <f t="shared" si="503"/>
        <v>0</v>
      </c>
      <c r="EL357" s="10">
        <f t="shared" si="504"/>
        <v>0</v>
      </c>
      <c r="EM357" s="53" cm="1">
        <f t="array" aca="1" ref="EM357" ca="1">EJ357*CELL("contents",$Q357)</f>
        <v>0</v>
      </c>
      <c r="EN357" s="53" cm="1">
        <f t="array" aca="1" ref="EN357" ca="1">EK357*CELL("contents",$Q357)</f>
        <v>0</v>
      </c>
      <c r="EO357" s="11">
        <f t="shared" si="505"/>
        <v>4698.9000000000005</v>
      </c>
      <c r="EP357" s="2">
        <v>1</v>
      </c>
      <c r="EQ357" s="2">
        <f t="shared" ref="EQ357:ET357" si="528">EP357*1.0215</f>
        <v>1.0215000000000001</v>
      </c>
      <c r="ER357" s="2">
        <f t="shared" si="528"/>
        <v>1.0434622500000001</v>
      </c>
      <c r="ES357" s="2">
        <f t="shared" si="528"/>
        <v>1.0658966883750003</v>
      </c>
      <c r="ET357" s="2">
        <f t="shared" si="528"/>
        <v>1.0888134671750629</v>
      </c>
      <c r="EU357" s="53">
        <f>IF($G357="Labor Hours",$K357*$AG357*EQ357,0)</f>
        <v>4698.9000000000005</v>
      </c>
      <c r="EV357" s="53">
        <f t="shared" si="507"/>
        <v>0</v>
      </c>
      <c r="EW357" s="69">
        <f>IF($G357="Labor Hours",$K357*$CQ357*ES357,0)</f>
        <v>0</v>
      </c>
      <c r="EX357" s="69">
        <f>IF($G357="Labor Hours",$K357*$DV357*ET357,0)</f>
        <v>0</v>
      </c>
      <c r="EY357" s="9">
        <f t="shared" si="509"/>
        <v>0</v>
      </c>
      <c r="EZ357" s="9">
        <f t="shared" si="484"/>
        <v>0</v>
      </c>
      <c r="FA357" s="9">
        <f t="shared" si="485"/>
        <v>0</v>
      </c>
      <c r="FB357" s="9">
        <f t="shared" si="486"/>
        <v>0</v>
      </c>
      <c r="FC357" t="s">
        <v>1541</v>
      </c>
    </row>
    <row r="358" spans="1:159" x14ac:dyDescent="0.25">
      <c r="A358" s="2">
        <v>1.2</v>
      </c>
      <c r="B358" s="3" t="s">
        <v>857</v>
      </c>
      <c r="C358" s="4" t="s">
        <v>157</v>
      </c>
      <c r="D358" s="2" t="s">
        <v>654</v>
      </c>
      <c r="E358" s="21" t="s">
        <v>655</v>
      </c>
      <c r="F358" s="2"/>
      <c r="G358" s="4" t="s">
        <v>151</v>
      </c>
      <c r="H358" s="6" t="s">
        <v>163</v>
      </c>
      <c r="I358" s="4" t="s">
        <v>167</v>
      </c>
      <c r="J358" s="7" t="s">
        <v>154</v>
      </c>
      <c r="K358" s="75">
        <v>115</v>
      </c>
      <c r="L358" s="81">
        <v>115</v>
      </c>
      <c r="M358" s="56">
        <v>0</v>
      </c>
      <c r="N358" s="86">
        <v>0</v>
      </c>
      <c r="O358" s="6" t="s">
        <v>155</v>
      </c>
      <c r="P358" s="2" t="s">
        <v>352</v>
      </c>
      <c r="Q358" s="216">
        <f>VLOOKUP(P358,Contingencies!$A$2:$D$7,4,FALSE)</f>
        <v>0.2</v>
      </c>
      <c r="R358" s="53">
        <f t="shared" si="467"/>
        <v>469.8900000000001</v>
      </c>
      <c r="S358" s="67">
        <f t="shared" si="469"/>
        <v>0</v>
      </c>
      <c r="T358" s="4"/>
      <c r="U358" s="2"/>
      <c r="V358" s="2"/>
      <c r="W358" s="42"/>
      <c r="X358" s="2"/>
      <c r="Y358" s="38"/>
      <c r="Z358" s="38"/>
      <c r="AA358" s="38"/>
      <c r="AB358" s="38"/>
      <c r="AC358" s="37">
        <v>20</v>
      </c>
      <c r="AD358" s="2"/>
      <c r="AE358" s="2"/>
      <c r="AF358" s="2"/>
      <c r="AG358" s="2">
        <f>IF(G358="Labor Hours",SUM(U358:AF358),0)</f>
        <v>20</v>
      </c>
      <c r="AH358" s="51">
        <f t="shared" si="487"/>
        <v>0.13333333333333333</v>
      </c>
      <c r="AI358" s="53">
        <f>IF($G358="Labor Hours",U358*$K358*(1+$M358)*$EQ358,U358)</f>
        <v>0</v>
      </c>
      <c r="AJ358" s="53">
        <f>IF($G358="Labor Hours",V358*$K358*(1+$M358)*$EQ358,V358)</f>
        <v>0</v>
      </c>
      <c r="AK358" s="53">
        <f>IF($G358="Labor Hours",W358*$K358*(1+$M358)*$EQ358,W358)</f>
        <v>0</v>
      </c>
      <c r="AL358" s="53">
        <f>IF($G358="Labor Hours",X358*$K358*(1+$M358)*$EQ358,X358)</f>
        <v>0</v>
      </c>
      <c r="AM358" s="53">
        <f>IF($G358="Labor Hours",Y358*$K358*(1+$M358)*$EQ358,Y358)</f>
        <v>0</v>
      </c>
      <c r="AN358" s="53">
        <f>IF($G358="Labor Hours",Z358*$K358*(1+$M358)*$EQ358,Z358)</f>
        <v>0</v>
      </c>
      <c r="AO358" s="53">
        <f>IF($G358="Labor Hours",AA358*$K358*(1+$M358)*$EQ358,AA358)</f>
        <v>0</v>
      </c>
      <c r="AP358" s="53">
        <f>IF($G358="Labor Hours",AB358*$K358*(1+$M358)*$EQ358,AB358)</f>
        <v>0</v>
      </c>
      <c r="AQ358" s="53">
        <f>IF($G358="Labor Hours",AC358*$K358*(1+$M358)*$EQ358,AC358)</f>
        <v>2349.4500000000003</v>
      </c>
      <c r="AR358" s="53">
        <f>IF($G358="Labor Hours",AD358*$K358*(1+$M358)*$EQ358,AD358)</f>
        <v>0</v>
      </c>
      <c r="AS358" s="53">
        <f>IF($G358="Labor Hours",AE358*$K358*(1+$M358)*$EQ358,AE358)</f>
        <v>0</v>
      </c>
      <c r="AT358" s="53">
        <f>IF($G358="Labor Hours",AF358*$K358*(1+$M358)*$EQ358,AF358)</f>
        <v>0</v>
      </c>
      <c r="AU358" s="10">
        <f t="shared" si="488"/>
        <v>2349.4500000000003</v>
      </c>
      <c r="AV358" s="54">
        <f>IF(G358="CapEx",0,AU358*N358)</f>
        <v>0</v>
      </c>
      <c r="AW358" s="10">
        <f t="shared" si="489"/>
        <v>2349.4500000000003</v>
      </c>
      <c r="AX358" s="53" cm="1">
        <f t="array" aca="1" ref="AX358" ca="1">AU358*CELL("contents",$Q358)</f>
        <v>469.8900000000001</v>
      </c>
      <c r="AY358" s="53" cm="1">
        <f t="array" aca="1" ref="AY358" ca="1">AV358*CELL("contents",$Q358)</f>
        <v>0</v>
      </c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>
        <f t="shared" si="490"/>
        <v>0</v>
      </c>
      <c r="BM358" s="51">
        <f t="shared" si="491"/>
        <v>0</v>
      </c>
      <c r="BN358" s="53">
        <f>IF($G358="Labor Hours",AZ358*$K358*(1+$M358)*$ER358,AZ358)</f>
        <v>0</v>
      </c>
      <c r="BO358" s="53">
        <f>IF($G358="Labor Hours",BA358*$K358*(1+$M358)*$ER358,BA358)</f>
        <v>0</v>
      </c>
      <c r="BP358" s="53">
        <f>IF($G358="Labor Hours",BB358*$K358*(1+$M358)*$ER358,BB358)</f>
        <v>0</v>
      </c>
      <c r="BQ358" s="53">
        <f>IF($G358="Labor Hours",BC358*$K358*(1+$M358)*$ER358,BC358)</f>
        <v>0</v>
      </c>
      <c r="BR358" s="53">
        <f>IF($G358="Labor Hours",BD358*$K358*(1+$M358)*$ER358,BD358)</f>
        <v>0</v>
      </c>
      <c r="BS358" s="53">
        <f>IF($G358="Labor Hours",BE358*$K358*(1+$M358)*$ER358,BE358)</f>
        <v>0</v>
      </c>
      <c r="BT358" s="53">
        <f>IF($G358="Labor Hours",BF358*$K358*(1+$M358)*$ER358,BF358)</f>
        <v>0</v>
      </c>
      <c r="BU358" s="53">
        <f>IF($G358="Labor Hours",BG358*$K358*(1+$M358)*$ER358,BG358)</f>
        <v>0</v>
      </c>
      <c r="BV358" s="53">
        <f>IF($G358="Labor Hours",BH358*$K358*(1+$M358)*$ER358,BH358)</f>
        <v>0</v>
      </c>
      <c r="BW358" s="53">
        <f>IF($G358="Labor Hours",BI358*$K358*(1+$M358)*$ER358,BI358)</f>
        <v>0</v>
      </c>
      <c r="BX358" s="53">
        <f>IF($G358="Labor Hours",BJ358*$K358*(1+$M358)*$ER358,BJ358)</f>
        <v>0</v>
      </c>
      <c r="BY358" s="53">
        <f>IF($G358="Labor Hours",BK358*$K358*(1+$M358)*$ER358,BK358)</f>
        <v>0</v>
      </c>
      <c r="BZ358" s="10">
        <f t="shared" si="492"/>
        <v>0</v>
      </c>
      <c r="CA358" s="54">
        <f t="shared" si="493"/>
        <v>0</v>
      </c>
      <c r="CB358" s="10">
        <f t="shared" si="494"/>
        <v>0</v>
      </c>
      <c r="CC358" s="53" cm="1">
        <f t="array" aca="1" ref="CC358" ca="1">BZ358*CELL("contents",$Q358)</f>
        <v>0</v>
      </c>
      <c r="CD358" s="53" cm="1">
        <f t="array" aca="1" ref="CD358" ca="1">CA358*CELL("contents",$Q358)</f>
        <v>0</v>
      </c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>
        <f t="shared" si="495"/>
        <v>0</v>
      </c>
      <c r="CR358" s="51">
        <f t="shared" si="496"/>
        <v>0</v>
      </c>
      <c r="CS358" s="53">
        <f>IF($G358="Labor Hours",CE358*$K358*(1+$M358)*$ES358,CE358)</f>
        <v>0</v>
      </c>
      <c r="CT358" s="53">
        <f>IF($G358="Labor Hours",CF358*$K358*(1+$M358)*$ES358,CF358)</f>
        <v>0</v>
      </c>
      <c r="CU358" s="53">
        <f>IF($G358="Labor Hours",CG358*$K358*(1+$M358)*$ES358,CG358)</f>
        <v>0</v>
      </c>
      <c r="CV358" s="53">
        <f>IF($G358="Labor Hours",CH358*$K358*(1+$M358)*$ES358,CH358)</f>
        <v>0</v>
      </c>
      <c r="CW358" s="53">
        <f>IF($G358="Labor Hours",CI358*$K358*(1+$M358)*$ES358,CI358)</f>
        <v>0</v>
      </c>
      <c r="CX358" s="53">
        <f>IF($G358="Labor Hours",CJ358*$K358*(1+$M358)*$ES358,CJ358)</f>
        <v>0</v>
      </c>
      <c r="CY358" s="53">
        <f>IF($G358="Labor Hours",CK358*$K358*(1+$M358)*$ES358,CK358)</f>
        <v>0</v>
      </c>
      <c r="CZ358" s="53">
        <f>IF($G358="Labor Hours",CL358*$K358*(1+$M358)*$ES358,CL358)</f>
        <v>0</v>
      </c>
      <c r="DA358" s="53">
        <f>IF($G358="Labor Hours",CM358*$K358*(1+$M358)*$ES358,CM358)</f>
        <v>0</v>
      </c>
      <c r="DB358" s="53">
        <f>IF($G358="Labor Hours",CN358*$K358*(1+$M358)*$ES358,CN358)</f>
        <v>0</v>
      </c>
      <c r="DC358" s="53">
        <f>IF($G358="Labor Hours",CO358*$K358*(1+$M358)*$ES358,CO358)</f>
        <v>0</v>
      </c>
      <c r="DD358" s="53">
        <f>IF($G358="Labor Hours",CP358*$K358*(1+$M358)*$ES358,CP358)</f>
        <v>0</v>
      </c>
      <c r="DE358" s="10">
        <f t="shared" si="497"/>
        <v>0</v>
      </c>
      <c r="DF358" s="54">
        <f t="shared" si="498"/>
        <v>0</v>
      </c>
      <c r="DG358" s="10">
        <f t="shared" si="499"/>
        <v>0</v>
      </c>
      <c r="DH358" s="53" cm="1">
        <f t="array" aca="1" ref="DH358" ca="1">DE358*CELL("contents",$Q358)</f>
        <v>0</v>
      </c>
      <c r="DI358" s="53" cm="1">
        <f t="array" aca="1" ref="DI358" ca="1">DF358*CELL("contents",$Q358)</f>
        <v>0</v>
      </c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>
        <f t="shared" si="500"/>
        <v>0</v>
      </c>
      <c r="DW358" s="51">
        <f t="shared" si="501"/>
        <v>0</v>
      </c>
      <c r="DX358" s="53">
        <f>IF($G358="Labor Hours",DJ358*$K358*(1+$M358)*$ET358,DJ358)</f>
        <v>0</v>
      </c>
      <c r="DY358" s="53">
        <f>IF($G358="Labor Hours",DK358*$K358*(1+$M358)*$ET358,DK358)</f>
        <v>0</v>
      </c>
      <c r="DZ358" s="53">
        <f>IF($G358="Labor Hours",DL358*$K358*(1+$M358)*$ET358,DL358)</f>
        <v>0</v>
      </c>
      <c r="EA358" s="53">
        <f>IF($G358="Labor Hours",DM358*$K358*(1+$M358)*$ET358,DM358)</f>
        <v>0</v>
      </c>
      <c r="EB358" s="53">
        <f>IF($G358="Labor Hours",DN358*$K358*(1+$M358)*$ET358,DN358)</f>
        <v>0</v>
      </c>
      <c r="EC358" s="53">
        <f>IF($G358="Labor Hours",DO358*$K358*(1+$M358)*$ET358,DO358)</f>
        <v>0</v>
      </c>
      <c r="ED358" s="53">
        <f>IF($G358="Labor Hours",DP358*$K358*(1+$M358)*$ET358,DP358)</f>
        <v>0</v>
      </c>
      <c r="EE358" s="53">
        <f>IF($G358="Labor Hours",DQ358*$K358*(1+$M358)*$ET358,DQ358)</f>
        <v>0</v>
      </c>
      <c r="EF358" s="53">
        <f>IF($G358="Labor Hours",DR358*$K358*(1+$M358)*$ET358,DR358)</f>
        <v>0</v>
      </c>
      <c r="EG358" s="53">
        <f>IF($G358="Labor Hours",DS358*$K358*(1+$M358)*$ET358,DS358)</f>
        <v>0</v>
      </c>
      <c r="EH358" s="53">
        <f>IF($G358="Labor Hours",DT358*$K358*(1+$M358)*$ET358,DT358)</f>
        <v>0</v>
      </c>
      <c r="EI358" s="53">
        <f>IF($G358="Labor Hours",DU358*$K358*(1+$M358)*$ET358,DU358)</f>
        <v>0</v>
      </c>
      <c r="EJ358" s="10">
        <f t="shared" si="502"/>
        <v>0</v>
      </c>
      <c r="EK358" s="54">
        <f t="shared" si="503"/>
        <v>0</v>
      </c>
      <c r="EL358" s="10">
        <f t="shared" si="504"/>
        <v>0</v>
      </c>
      <c r="EM358" s="53" cm="1">
        <f t="array" aca="1" ref="EM358" ca="1">EJ358*CELL("contents",$Q358)</f>
        <v>0</v>
      </c>
      <c r="EN358" s="53" cm="1">
        <f t="array" aca="1" ref="EN358" ca="1">EK358*CELL("contents",$Q358)</f>
        <v>0</v>
      </c>
      <c r="EO358" s="11">
        <f t="shared" si="505"/>
        <v>2349.4500000000003</v>
      </c>
      <c r="EP358" s="2">
        <v>1</v>
      </c>
      <c r="EQ358" s="2">
        <f t="shared" ref="EQ358:ET358" si="529">EP358*1.0215</f>
        <v>1.0215000000000001</v>
      </c>
      <c r="ER358" s="2">
        <f t="shared" si="529"/>
        <v>1.0434622500000001</v>
      </c>
      <c r="ES358" s="2">
        <f t="shared" si="529"/>
        <v>1.0658966883750003</v>
      </c>
      <c r="ET358" s="2">
        <f t="shared" si="529"/>
        <v>1.0888134671750629</v>
      </c>
      <c r="EU358" s="53">
        <f>IF($G358="Labor Hours",$K358*$AG358*EQ358,0)</f>
        <v>2349.4500000000003</v>
      </c>
      <c r="EV358" s="53">
        <f t="shared" si="507"/>
        <v>0</v>
      </c>
      <c r="EW358" s="69">
        <f>IF($G358="Labor Hours",$K358*$CQ358*ES358,0)</f>
        <v>0</v>
      </c>
      <c r="EX358" s="69">
        <f>IF($G358="Labor Hours",$K358*$DV358*ET358,0)</f>
        <v>0</v>
      </c>
      <c r="EY358" s="9">
        <f t="shared" si="509"/>
        <v>0</v>
      </c>
      <c r="EZ358" s="9">
        <f t="shared" si="484"/>
        <v>0</v>
      </c>
      <c r="FA358" s="9">
        <f t="shared" si="485"/>
        <v>0</v>
      </c>
      <c r="FB358" s="9">
        <f t="shared" si="486"/>
        <v>0</v>
      </c>
      <c r="FC358" t="s">
        <v>1541</v>
      </c>
    </row>
    <row r="359" spans="1:159" x14ac:dyDescent="0.25">
      <c r="A359" s="2">
        <v>1.2</v>
      </c>
      <c r="B359" s="3" t="s">
        <v>858</v>
      </c>
      <c r="C359" s="4" t="s">
        <v>157</v>
      </c>
      <c r="D359" s="2" t="s">
        <v>417</v>
      </c>
      <c r="E359" s="21" t="s">
        <v>657</v>
      </c>
      <c r="F359" s="2"/>
      <c r="G359" s="4" t="s">
        <v>151</v>
      </c>
      <c r="H359" s="6" t="s">
        <v>163</v>
      </c>
      <c r="I359" s="4" t="s">
        <v>167</v>
      </c>
      <c r="J359" s="7" t="s">
        <v>154</v>
      </c>
      <c r="K359" s="75">
        <v>115</v>
      </c>
      <c r="L359" s="81">
        <v>115</v>
      </c>
      <c r="M359" s="56">
        <v>0</v>
      </c>
      <c r="N359" s="86">
        <v>0</v>
      </c>
      <c r="O359" s="6" t="s">
        <v>155</v>
      </c>
      <c r="P359" s="2" t="s">
        <v>352</v>
      </c>
      <c r="Q359" s="216">
        <f>VLOOKUP(P359,Contingencies!$A$2:$D$7,4,FALSE)</f>
        <v>0.2</v>
      </c>
      <c r="R359" s="53">
        <f t="shared" si="467"/>
        <v>939.7800000000002</v>
      </c>
      <c r="S359" s="67">
        <f t="shared" si="469"/>
        <v>0</v>
      </c>
      <c r="T359" s="4"/>
      <c r="U359" s="2"/>
      <c r="V359" s="2"/>
      <c r="W359" s="42"/>
      <c r="X359" s="2"/>
      <c r="Y359" s="38"/>
      <c r="Z359" s="38"/>
      <c r="AA359" s="38"/>
      <c r="AB359" s="38"/>
      <c r="AC359" s="37">
        <v>40</v>
      </c>
      <c r="AD359" s="2"/>
      <c r="AE359" s="2"/>
      <c r="AF359" s="2"/>
      <c r="AG359" s="2">
        <f>IF(G359="Labor Hours",SUM(U359:AF359),0)</f>
        <v>40</v>
      </c>
      <c r="AH359" s="51">
        <f t="shared" si="487"/>
        <v>0.26666666666666666</v>
      </c>
      <c r="AI359" s="53">
        <f>IF($G359="Labor Hours",U359*$K359*(1+$M359)*$EQ359,U359)</f>
        <v>0</v>
      </c>
      <c r="AJ359" s="53">
        <f>IF($G359="Labor Hours",V359*$K359*(1+$M359)*$EQ359,V359)</f>
        <v>0</v>
      </c>
      <c r="AK359" s="53">
        <f>IF($G359="Labor Hours",W359*$K359*(1+$M359)*$EQ359,W359)</f>
        <v>0</v>
      </c>
      <c r="AL359" s="53">
        <f>IF($G359="Labor Hours",X359*$K359*(1+$M359)*$EQ359,X359)</f>
        <v>0</v>
      </c>
      <c r="AM359" s="53">
        <f>IF($G359="Labor Hours",Y359*$K359*(1+$M359)*$EQ359,Y359)</f>
        <v>0</v>
      </c>
      <c r="AN359" s="53">
        <f>IF($G359="Labor Hours",Z359*$K359*(1+$M359)*$EQ359,Z359)</f>
        <v>0</v>
      </c>
      <c r="AO359" s="53">
        <f>IF($G359="Labor Hours",AA359*$K359*(1+$M359)*$EQ359,AA359)</f>
        <v>0</v>
      </c>
      <c r="AP359" s="53">
        <f>IF($G359="Labor Hours",AB359*$K359*(1+$M359)*$EQ359,AB359)</f>
        <v>0</v>
      </c>
      <c r="AQ359" s="53">
        <f>IF($G359="Labor Hours",AC359*$K359*(1+$M359)*$EQ359,AC359)</f>
        <v>4698.9000000000005</v>
      </c>
      <c r="AR359" s="53">
        <f>IF($G359="Labor Hours",AD359*$K359*(1+$M359)*$EQ359,AD359)</f>
        <v>0</v>
      </c>
      <c r="AS359" s="53">
        <f>IF($G359="Labor Hours",AE359*$K359*(1+$M359)*$EQ359,AE359)</f>
        <v>0</v>
      </c>
      <c r="AT359" s="53">
        <f>IF($G359="Labor Hours",AF359*$K359*(1+$M359)*$EQ359,AF359)</f>
        <v>0</v>
      </c>
      <c r="AU359" s="10">
        <f t="shared" si="488"/>
        <v>4698.9000000000005</v>
      </c>
      <c r="AV359" s="54">
        <f>IF(G359="CapEx",0,AU359*N359)</f>
        <v>0</v>
      </c>
      <c r="AW359" s="10">
        <f t="shared" si="489"/>
        <v>4698.9000000000005</v>
      </c>
      <c r="AX359" s="53" cm="1">
        <f t="array" aca="1" ref="AX359" ca="1">AU359*CELL("contents",$Q359)</f>
        <v>939.7800000000002</v>
      </c>
      <c r="AY359" s="53" cm="1">
        <f t="array" aca="1" ref="AY359" ca="1">AV359*CELL("contents",$Q359)</f>
        <v>0</v>
      </c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>
        <f t="shared" si="490"/>
        <v>0</v>
      </c>
      <c r="BM359" s="51">
        <f t="shared" si="491"/>
        <v>0</v>
      </c>
      <c r="BN359" s="53">
        <f>IF($G359="Labor Hours",AZ359*$K359*(1+$M359)*$ER359,AZ359)</f>
        <v>0</v>
      </c>
      <c r="BO359" s="53">
        <f>IF($G359="Labor Hours",BA359*$K359*(1+$M359)*$ER359,BA359)</f>
        <v>0</v>
      </c>
      <c r="BP359" s="53">
        <f>IF($G359="Labor Hours",BB359*$K359*(1+$M359)*$ER359,BB359)</f>
        <v>0</v>
      </c>
      <c r="BQ359" s="53">
        <f>IF($G359="Labor Hours",BC359*$K359*(1+$M359)*$ER359,BC359)</f>
        <v>0</v>
      </c>
      <c r="BR359" s="53">
        <f>IF($G359="Labor Hours",BD359*$K359*(1+$M359)*$ER359,BD359)</f>
        <v>0</v>
      </c>
      <c r="BS359" s="53">
        <f>IF($G359="Labor Hours",BE359*$K359*(1+$M359)*$ER359,BE359)</f>
        <v>0</v>
      </c>
      <c r="BT359" s="53">
        <f>IF($G359="Labor Hours",BF359*$K359*(1+$M359)*$ER359,BF359)</f>
        <v>0</v>
      </c>
      <c r="BU359" s="53">
        <f>IF($G359="Labor Hours",BG359*$K359*(1+$M359)*$ER359,BG359)</f>
        <v>0</v>
      </c>
      <c r="BV359" s="53">
        <f>IF($G359="Labor Hours",BH359*$K359*(1+$M359)*$ER359,BH359)</f>
        <v>0</v>
      </c>
      <c r="BW359" s="53">
        <f>IF($G359="Labor Hours",BI359*$K359*(1+$M359)*$ER359,BI359)</f>
        <v>0</v>
      </c>
      <c r="BX359" s="53">
        <f>IF($G359="Labor Hours",BJ359*$K359*(1+$M359)*$ER359,BJ359)</f>
        <v>0</v>
      </c>
      <c r="BY359" s="53">
        <f>IF($G359="Labor Hours",BK359*$K359*(1+$M359)*$ER359,BK359)</f>
        <v>0</v>
      </c>
      <c r="BZ359" s="10">
        <f t="shared" si="492"/>
        <v>0</v>
      </c>
      <c r="CA359" s="54">
        <f t="shared" si="493"/>
        <v>0</v>
      </c>
      <c r="CB359" s="10">
        <f t="shared" si="494"/>
        <v>0</v>
      </c>
      <c r="CC359" s="53" cm="1">
        <f t="array" aca="1" ref="CC359" ca="1">BZ359*CELL("contents",$Q359)</f>
        <v>0</v>
      </c>
      <c r="CD359" s="53" cm="1">
        <f t="array" aca="1" ref="CD359" ca="1">CA359*CELL("contents",$Q359)</f>
        <v>0</v>
      </c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>
        <f t="shared" si="495"/>
        <v>0</v>
      </c>
      <c r="CR359" s="51">
        <f t="shared" si="496"/>
        <v>0</v>
      </c>
      <c r="CS359" s="53">
        <f>IF($G359="Labor Hours",CE359*$K359*(1+$M359)*$ES359,CE359)</f>
        <v>0</v>
      </c>
      <c r="CT359" s="53">
        <f>IF($G359="Labor Hours",CF359*$K359*(1+$M359)*$ES359,CF359)</f>
        <v>0</v>
      </c>
      <c r="CU359" s="53">
        <f>IF($G359="Labor Hours",CG359*$K359*(1+$M359)*$ES359,CG359)</f>
        <v>0</v>
      </c>
      <c r="CV359" s="53">
        <f>IF($G359="Labor Hours",CH359*$K359*(1+$M359)*$ES359,CH359)</f>
        <v>0</v>
      </c>
      <c r="CW359" s="53">
        <f>IF($G359="Labor Hours",CI359*$K359*(1+$M359)*$ES359,CI359)</f>
        <v>0</v>
      </c>
      <c r="CX359" s="53">
        <f>IF($G359="Labor Hours",CJ359*$K359*(1+$M359)*$ES359,CJ359)</f>
        <v>0</v>
      </c>
      <c r="CY359" s="53">
        <f>IF($G359="Labor Hours",CK359*$K359*(1+$M359)*$ES359,CK359)</f>
        <v>0</v>
      </c>
      <c r="CZ359" s="53">
        <f>IF($G359="Labor Hours",CL359*$K359*(1+$M359)*$ES359,CL359)</f>
        <v>0</v>
      </c>
      <c r="DA359" s="53">
        <f>IF($G359="Labor Hours",CM359*$K359*(1+$M359)*$ES359,CM359)</f>
        <v>0</v>
      </c>
      <c r="DB359" s="53">
        <f>IF($G359="Labor Hours",CN359*$K359*(1+$M359)*$ES359,CN359)</f>
        <v>0</v>
      </c>
      <c r="DC359" s="53">
        <f>IF($G359="Labor Hours",CO359*$K359*(1+$M359)*$ES359,CO359)</f>
        <v>0</v>
      </c>
      <c r="DD359" s="53">
        <f>IF($G359="Labor Hours",CP359*$K359*(1+$M359)*$ES359,CP359)</f>
        <v>0</v>
      </c>
      <c r="DE359" s="10">
        <f t="shared" si="497"/>
        <v>0</v>
      </c>
      <c r="DF359" s="54">
        <f t="shared" si="498"/>
        <v>0</v>
      </c>
      <c r="DG359" s="10">
        <f t="shared" si="499"/>
        <v>0</v>
      </c>
      <c r="DH359" s="53" cm="1">
        <f t="array" aca="1" ref="DH359" ca="1">DE359*CELL("contents",$Q359)</f>
        <v>0</v>
      </c>
      <c r="DI359" s="53" cm="1">
        <f t="array" aca="1" ref="DI359" ca="1">DF359*CELL("contents",$Q359)</f>
        <v>0</v>
      </c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>
        <f t="shared" si="500"/>
        <v>0</v>
      </c>
      <c r="DW359" s="51">
        <f t="shared" si="501"/>
        <v>0</v>
      </c>
      <c r="DX359" s="53">
        <f>IF($G359="Labor Hours",DJ359*$K359*(1+$M359)*$ET359,DJ359)</f>
        <v>0</v>
      </c>
      <c r="DY359" s="53">
        <f>IF($G359="Labor Hours",DK359*$K359*(1+$M359)*$ET359,DK359)</f>
        <v>0</v>
      </c>
      <c r="DZ359" s="53">
        <f>IF($G359="Labor Hours",DL359*$K359*(1+$M359)*$ET359,DL359)</f>
        <v>0</v>
      </c>
      <c r="EA359" s="53">
        <f>IF($G359="Labor Hours",DM359*$K359*(1+$M359)*$ET359,DM359)</f>
        <v>0</v>
      </c>
      <c r="EB359" s="53">
        <f>IF($G359="Labor Hours",DN359*$K359*(1+$M359)*$ET359,DN359)</f>
        <v>0</v>
      </c>
      <c r="EC359" s="53">
        <f>IF($G359="Labor Hours",DO359*$K359*(1+$M359)*$ET359,DO359)</f>
        <v>0</v>
      </c>
      <c r="ED359" s="53">
        <f>IF($G359="Labor Hours",DP359*$K359*(1+$M359)*$ET359,DP359)</f>
        <v>0</v>
      </c>
      <c r="EE359" s="53">
        <f>IF($G359="Labor Hours",DQ359*$K359*(1+$M359)*$ET359,DQ359)</f>
        <v>0</v>
      </c>
      <c r="EF359" s="53">
        <f>IF($G359="Labor Hours",DR359*$K359*(1+$M359)*$ET359,DR359)</f>
        <v>0</v>
      </c>
      <c r="EG359" s="53">
        <f>IF($G359="Labor Hours",DS359*$K359*(1+$M359)*$ET359,DS359)</f>
        <v>0</v>
      </c>
      <c r="EH359" s="53">
        <f>IF($G359="Labor Hours",DT359*$K359*(1+$M359)*$ET359,DT359)</f>
        <v>0</v>
      </c>
      <c r="EI359" s="53">
        <f>IF($G359="Labor Hours",DU359*$K359*(1+$M359)*$ET359,DU359)</f>
        <v>0</v>
      </c>
      <c r="EJ359" s="10">
        <f t="shared" si="502"/>
        <v>0</v>
      </c>
      <c r="EK359" s="54">
        <f t="shared" si="503"/>
        <v>0</v>
      </c>
      <c r="EL359" s="10">
        <f t="shared" si="504"/>
        <v>0</v>
      </c>
      <c r="EM359" s="53" cm="1">
        <f t="array" aca="1" ref="EM359" ca="1">EJ359*CELL("contents",$Q359)</f>
        <v>0</v>
      </c>
      <c r="EN359" s="53" cm="1">
        <f t="array" aca="1" ref="EN359" ca="1">EK359*CELL("contents",$Q359)</f>
        <v>0</v>
      </c>
      <c r="EO359" s="11">
        <f t="shared" si="505"/>
        <v>4698.9000000000005</v>
      </c>
      <c r="EP359" s="2">
        <v>1</v>
      </c>
      <c r="EQ359" s="2">
        <f t="shared" ref="EQ359:ET359" si="530">EP359*1.0215</f>
        <v>1.0215000000000001</v>
      </c>
      <c r="ER359" s="2">
        <f t="shared" si="530"/>
        <v>1.0434622500000001</v>
      </c>
      <c r="ES359" s="2">
        <f t="shared" si="530"/>
        <v>1.0658966883750003</v>
      </c>
      <c r="ET359" s="2">
        <f t="shared" si="530"/>
        <v>1.0888134671750629</v>
      </c>
      <c r="EU359" s="53">
        <f>IF($G359="Labor Hours",$K359*$AG359*EQ359,0)</f>
        <v>4698.9000000000005</v>
      </c>
      <c r="EV359" s="53">
        <f t="shared" si="507"/>
        <v>0</v>
      </c>
      <c r="EW359" s="69">
        <f>IF($G359="Labor Hours",$K359*$CQ359*ES359,0)</f>
        <v>0</v>
      </c>
      <c r="EX359" s="69">
        <f>IF($G359="Labor Hours",$K359*$DV359*ET359,0)</f>
        <v>0</v>
      </c>
      <c r="EY359" s="9">
        <f t="shared" si="509"/>
        <v>0</v>
      </c>
      <c r="EZ359" s="9">
        <f t="shared" si="484"/>
        <v>0</v>
      </c>
      <c r="FA359" s="9">
        <f t="shared" si="485"/>
        <v>0</v>
      </c>
      <c r="FB359" s="9">
        <f t="shared" si="486"/>
        <v>0</v>
      </c>
      <c r="FC359" t="s">
        <v>1541</v>
      </c>
    </row>
    <row r="360" spans="1:159" ht="25.5" x14ac:dyDescent="0.25">
      <c r="A360" s="2">
        <v>1.2</v>
      </c>
      <c r="B360" s="3" t="s">
        <v>859</v>
      </c>
      <c r="C360" s="4" t="s">
        <v>157</v>
      </c>
      <c r="D360" s="2" t="s">
        <v>860</v>
      </c>
      <c r="E360" s="21" t="s">
        <v>861</v>
      </c>
      <c r="F360" s="2"/>
      <c r="G360" s="4" t="s">
        <v>151</v>
      </c>
      <c r="H360" s="6" t="s">
        <v>163</v>
      </c>
      <c r="I360" s="4" t="s">
        <v>167</v>
      </c>
      <c r="J360" s="7" t="s">
        <v>154</v>
      </c>
      <c r="K360" s="75">
        <v>115</v>
      </c>
      <c r="L360" s="81">
        <v>115</v>
      </c>
      <c r="M360" s="56">
        <v>0</v>
      </c>
      <c r="N360" s="86">
        <v>0</v>
      </c>
      <c r="O360" s="6" t="s">
        <v>155</v>
      </c>
      <c r="P360" s="2" t="s">
        <v>352</v>
      </c>
      <c r="Q360" s="216">
        <f>VLOOKUP(P360,Contingencies!$A$2:$D$7,4,FALSE)</f>
        <v>0.2</v>
      </c>
      <c r="R360" s="53">
        <f t="shared" si="467"/>
        <v>1879.5600000000004</v>
      </c>
      <c r="S360" s="67">
        <f t="shared" si="469"/>
        <v>0</v>
      </c>
      <c r="T360" s="4"/>
      <c r="U360" s="2"/>
      <c r="V360" s="37">
        <v>80</v>
      </c>
      <c r="W360" s="42"/>
      <c r="X360" s="2"/>
      <c r="Y360" s="38"/>
      <c r="Z360" s="38"/>
      <c r="AA360" s="38"/>
      <c r="AB360" s="38"/>
      <c r="AC360" s="38"/>
      <c r="AD360" s="2"/>
      <c r="AE360" s="2"/>
      <c r="AF360" s="2"/>
      <c r="AG360" s="2">
        <f>IF(G360="Labor Hours",SUM(U360:AF360),0)</f>
        <v>80</v>
      </c>
      <c r="AH360" s="51">
        <f t="shared" si="487"/>
        <v>0.53333333333333333</v>
      </c>
      <c r="AI360" s="53">
        <f>IF($G360="Labor Hours",U360*$K360*(1+$M360)*$EQ360,U360)</f>
        <v>0</v>
      </c>
      <c r="AJ360" s="53">
        <f>IF($G360="Labor Hours",V360*$K360*(1+$M360)*$EQ360,V360)</f>
        <v>9397.8000000000011</v>
      </c>
      <c r="AK360" s="53">
        <f>IF($G360="Labor Hours",W360*$K360*(1+$M360)*$EQ360,W360)</f>
        <v>0</v>
      </c>
      <c r="AL360" s="53">
        <f>IF($G360="Labor Hours",X360*$K360*(1+$M360)*$EQ360,X360)</f>
        <v>0</v>
      </c>
      <c r="AM360" s="53">
        <f>IF($G360="Labor Hours",Y360*$K360*(1+$M360)*$EQ360,Y360)</f>
        <v>0</v>
      </c>
      <c r="AN360" s="53">
        <f>IF($G360="Labor Hours",Z360*$K360*(1+$M360)*$EQ360,Z360)</f>
        <v>0</v>
      </c>
      <c r="AO360" s="53">
        <f>IF($G360="Labor Hours",AA360*$K360*(1+$M360)*$EQ360,AA360)</f>
        <v>0</v>
      </c>
      <c r="AP360" s="53">
        <f>IF($G360="Labor Hours",AB360*$K360*(1+$M360)*$EQ360,AB360)</f>
        <v>0</v>
      </c>
      <c r="AQ360" s="53">
        <f>IF($G360="Labor Hours",AC360*$K360*(1+$M360)*$EQ360,AC360)</f>
        <v>0</v>
      </c>
      <c r="AR360" s="53">
        <f>IF($G360="Labor Hours",AD360*$K360*(1+$M360)*$EQ360,AD360)</f>
        <v>0</v>
      </c>
      <c r="AS360" s="53">
        <f>IF($G360="Labor Hours",AE360*$K360*(1+$M360)*$EQ360,AE360)</f>
        <v>0</v>
      </c>
      <c r="AT360" s="53">
        <f>IF($G360="Labor Hours",AF360*$K360*(1+$M360)*$EQ360,AF360)</f>
        <v>0</v>
      </c>
      <c r="AU360" s="10">
        <f t="shared" si="488"/>
        <v>9397.8000000000011</v>
      </c>
      <c r="AV360" s="54">
        <f>IF(G360="CapEx",0,AU360*N360)</f>
        <v>0</v>
      </c>
      <c r="AW360" s="10">
        <f t="shared" si="489"/>
        <v>9397.8000000000011</v>
      </c>
      <c r="AX360" s="53" cm="1">
        <f t="array" aca="1" ref="AX360" ca="1">AU360*CELL("contents",$Q360)</f>
        <v>1879.5600000000004</v>
      </c>
      <c r="AY360" s="53" cm="1">
        <f t="array" aca="1" ref="AY360" ca="1">AV360*CELL("contents",$Q360)</f>
        <v>0</v>
      </c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>
        <f t="shared" si="490"/>
        <v>0</v>
      </c>
      <c r="BM360" s="51">
        <f t="shared" si="491"/>
        <v>0</v>
      </c>
      <c r="BN360" s="53">
        <f>IF($G360="Labor Hours",AZ360*$K360*(1+$M360)*$ER360,AZ360)</f>
        <v>0</v>
      </c>
      <c r="BO360" s="53">
        <f>IF($G360="Labor Hours",BA360*$K360*(1+$M360)*$ER360,BA360)</f>
        <v>0</v>
      </c>
      <c r="BP360" s="53">
        <f>IF($G360="Labor Hours",BB360*$K360*(1+$M360)*$ER360,BB360)</f>
        <v>0</v>
      </c>
      <c r="BQ360" s="53">
        <f>IF($G360="Labor Hours",BC360*$K360*(1+$M360)*$ER360,BC360)</f>
        <v>0</v>
      </c>
      <c r="BR360" s="53">
        <f>IF($G360="Labor Hours",BD360*$K360*(1+$M360)*$ER360,BD360)</f>
        <v>0</v>
      </c>
      <c r="BS360" s="53">
        <f>IF($G360="Labor Hours",BE360*$K360*(1+$M360)*$ER360,BE360)</f>
        <v>0</v>
      </c>
      <c r="BT360" s="53">
        <f>IF($G360="Labor Hours",BF360*$K360*(1+$M360)*$ER360,BF360)</f>
        <v>0</v>
      </c>
      <c r="BU360" s="53">
        <f>IF($G360="Labor Hours",BG360*$K360*(1+$M360)*$ER360,BG360)</f>
        <v>0</v>
      </c>
      <c r="BV360" s="53">
        <f>IF($G360="Labor Hours",BH360*$K360*(1+$M360)*$ER360,BH360)</f>
        <v>0</v>
      </c>
      <c r="BW360" s="53">
        <f>IF($G360="Labor Hours",BI360*$K360*(1+$M360)*$ER360,BI360)</f>
        <v>0</v>
      </c>
      <c r="BX360" s="53">
        <f>IF($G360="Labor Hours",BJ360*$K360*(1+$M360)*$ER360,BJ360)</f>
        <v>0</v>
      </c>
      <c r="BY360" s="53">
        <f>IF($G360="Labor Hours",BK360*$K360*(1+$M360)*$ER360,BK360)</f>
        <v>0</v>
      </c>
      <c r="BZ360" s="10">
        <f t="shared" si="492"/>
        <v>0</v>
      </c>
      <c r="CA360" s="54">
        <f t="shared" si="493"/>
        <v>0</v>
      </c>
      <c r="CB360" s="10">
        <f t="shared" si="494"/>
        <v>0</v>
      </c>
      <c r="CC360" s="53" cm="1">
        <f t="array" aca="1" ref="CC360" ca="1">BZ360*CELL("contents",$Q360)</f>
        <v>0</v>
      </c>
      <c r="CD360" s="53" cm="1">
        <f t="array" aca="1" ref="CD360" ca="1">CA360*CELL("contents",$Q360)</f>
        <v>0</v>
      </c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>
        <f t="shared" si="495"/>
        <v>0</v>
      </c>
      <c r="CR360" s="51">
        <f t="shared" si="496"/>
        <v>0</v>
      </c>
      <c r="CS360" s="53">
        <f>IF($G360="Labor Hours",CE360*$K360*(1+$M360)*$ES360,CE360)</f>
        <v>0</v>
      </c>
      <c r="CT360" s="53">
        <f>IF($G360="Labor Hours",CF360*$K360*(1+$M360)*$ES360,CF360)</f>
        <v>0</v>
      </c>
      <c r="CU360" s="53">
        <f>IF($G360="Labor Hours",CG360*$K360*(1+$M360)*$ES360,CG360)</f>
        <v>0</v>
      </c>
      <c r="CV360" s="53">
        <f>IF($G360="Labor Hours",CH360*$K360*(1+$M360)*$ES360,CH360)</f>
        <v>0</v>
      </c>
      <c r="CW360" s="53">
        <f>IF($G360="Labor Hours",CI360*$K360*(1+$M360)*$ES360,CI360)</f>
        <v>0</v>
      </c>
      <c r="CX360" s="53">
        <f>IF($G360="Labor Hours",CJ360*$K360*(1+$M360)*$ES360,CJ360)</f>
        <v>0</v>
      </c>
      <c r="CY360" s="53">
        <f>IF($G360="Labor Hours",CK360*$K360*(1+$M360)*$ES360,CK360)</f>
        <v>0</v>
      </c>
      <c r="CZ360" s="53">
        <f>IF($G360="Labor Hours",CL360*$K360*(1+$M360)*$ES360,CL360)</f>
        <v>0</v>
      </c>
      <c r="DA360" s="53">
        <f>IF($G360="Labor Hours",CM360*$K360*(1+$M360)*$ES360,CM360)</f>
        <v>0</v>
      </c>
      <c r="DB360" s="53">
        <f>IF($G360="Labor Hours",CN360*$K360*(1+$M360)*$ES360,CN360)</f>
        <v>0</v>
      </c>
      <c r="DC360" s="53">
        <f>IF($G360="Labor Hours",CO360*$K360*(1+$M360)*$ES360,CO360)</f>
        <v>0</v>
      </c>
      <c r="DD360" s="53">
        <f>IF($G360="Labor Hours",CP360*$K360*(1+$M360)*$ES360,CP360)</f>
        <v>0</v>
      </c>
      <c r="DE360" s="10">
        <f t="shared" si="497"/>
        <v>0</v>
      </c>
      <c r="DF360" s="54">
        <f t="shared" si="498"/>
        <v>0</v>
      </c>
      <c r="DG360" s="10">
        <f t="shared" si="499"/>
        <v>0</v>
      </c>
      <c r="DH360" s="53" cm="1">
        <f t="array" aca="1" ref="DH360" ca="1">DE360*CELL("contents",$Q360)</f>
        <v>0</v>
      </c>
      <c r="DI360" s="53" cm="1">
        <f t="array" aca="1" ref="DI360" ca="1">DF360*CELL("contents",$Q360)</f>
        <v>0</v>
      </c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>
        <f t="shared" si="500"/>
        <v>0</v>
      </c>
      <c r="DW360" s="51">
        <f t="shared" si="501"/>
        <v>0</v>
      </c>
      <c r="DX360" s="53">
        <f>IF($G360="Labor Hours",DJ360*$K360*(1+$M360)*$ET360,DJ360)</f>
        <v>0</v>
      </c>
      <c r="DY360" s="53">
        <f>IF($G360="Labor Hours",DK360*$K360*(1+$M360)*$ET360,DK360)</f>
        <v>0</v>
      </c>
      <c r="DZ360" s="53">
        <f>IF($G360="Labor Hours",DL360*$K360*(1+$M360)*$ET360,DL360)</f>
        <v>0</v>
      </c>
      <c r="EA360" s="53">
        <f>IF($G360="Labor Hours",DM360*$K360*(1+$M360)*$ET360,DM360)</f>
        <v>0</v>
      </c>
      <c r="EB360" s="53">
        <f>IF($G360="Labor Hours",DN360*$K360*(1+$M360)*$ET360,DN360)</f>
        <v>0</v>
      </c>
      <c r="EC360" s="53">
        <f>IF($G360="Labor Hours",DO360*$K360*(1+$M360)*$ET360,DO360)</f>
        <v>0</v>
      </c>
      <c r="ED360" s="53">
        <f>IF($G360="Labor Hours",DP360*$K360*(1+$M360)*$ET360,DP360)</f>
        <v>0</v>
      </c>
      <c r="EE360" s="53">
        <f>IF($G360="Labor Hours",DQ360*$K360*(1+$M360)*$ET360,DQ360)</f>
        <v>0</v>
      </c>
      <c r="EF360" s="53">
        <f>IF($G360="Labor Hours",DR360*$K360*(1+$M360)*$ET360,DR360)</f>
        <v>0</v>
      </c>
      <c r="EG360" s="53">
        <f>IF($G360="Labor Hours",DS360*$K360*(1+$M360)*$ET360,DS360)</f>
        <v>0</v>
      </c>
      <c r="EH360" s="53">
        <f>IF($G360="Labor Hours",DT360*$K360*(1+$M360)*$ET360,DT360)</f>
        <v>0</v>
      </c>
      <c r="EI360" s="53">
        <f>IF($G360="Labor Hours",DU360*$K360*(1+$M360)*$ET360,DU360)</f>
        <v>0</v>
      </c>
      <c r="EJ360" s="10">
        <f t="shared" si="502"/>
        <v>0</v>
      </c>
      <c r="EK360" s="54">
        <f t="shared" si="503"/>
        <v>0</v>
      </c>
      <c r="EL360" s="10">
        <f t="shared" si="504"/>
        <v>0</v>
      </c>
      <c r="EM360" s="53" cm="1">
        <f t="array" aca="1" ref="EM360" ca="1">EJ360*CELL("contents",$Q360)</f>
        <v>0</v>
      </c>
      <c r="EN360" s="53" cm="1">
        <f t="array" aca="1" ref="EN360" ca="1">EK360*CELL("contents",$Q360)</f>
        <v>0</v>
      </c>
      <c r="EO360" s="11">
        <f t="shared" si="505"/>
        <v>9397.8000000000011</v>
      </c>
      <c r="EP360" s="2">
        <v>1</v>
      </c>
      <c r="EQ360" s="2">
        <f t="shared" ref="EQ360:ET360" si="531">EP360*1.0215</f>
        <v>1.0215000000000001</v>
      </c>
      <c r="ER360" s="2">
        <f t="shared" si="531"/>
        <v>1.0434622500000001</v>
      </c>
      <c r="ES360" s="2">
        <f t="shared" si="531"/>
        <v>1.0658966883750003</v>
      </c>
      <c r="ET360" s="2">
        <f t="shared" si="531"/>
        <v>1.0888134671750629</v>
      </c>
      <c r="EU360" s="53">
        <f>IF($G360="Labor Hours",$K360*$AG360*EQ360,0)</f>
        <v>9397.8000000000011</v>
      </c>
      <c r="EV360" s="53">
        <f t="shared" si="507"/>
        <v>0</v>
      </c>
      <c r="EW360" s="69">
        <f>IF($G360="Labor Hours",$K360*$CQ360*ES360,0)</f>
        <v>0</v>
      </c>
      <c r="EX360" s="69">
        <f>IF($G360="Labor Hours",$K360*$DV360*ET360,0)</f>
        <v>0</v>
      </c>
      <c r="EY360" s="9">
        <f t="shared" si="509"/>
        <v>0</v>
      </c>
      <c r="EZ360" s="9">
        <f t="shared" si="484"/>
        <v>0</v>
      </c>
      <c r="FA360" s="9">
        <f t="shared" si="485"/>
        <v>0</v>
      </c>
      <c r="FB360" s="9">
        <f t="shared" si="486"/>
        <v>0</v>
      </c>
      <c r="FC360" t="s">
        <v>1541</v>
      </c>
    </row>
    <row r="361" spans="1:159" ht="25.5" x14ac:dyDescent="0.25">
      <c r="A361" s="2">
        <v>1.2</v>
      </c>
      <c r="B361" s="3" t="s">
        <v>862</v>
      </c>
      <c r="C361" s="4" t="s">
        <v>157</v>
      </c>
      <c r="D361" s="2" t="s">
        <v>694</v>
      </c>
      <c r="E361" s="21" t="s">
        <v>695</v>
      </c>
      <c r="F361" s="2"/>
      <c r="G361" s="4" t="s">
        <v>151</v>
      </c>
      <c r="H361" s="6" t="s">
        <v>163</v>
      </c>
      <c r="I361" s="4" t="s">
        <v>167</v>
      </c>
      <c r="J361" s="7" t="s">
        <v>154</v>
      </c>
      <c r="K361" s="75">
        <v>115</v>
      </c>
      <c r="L361" s="81">
        <v>115</v>
      </c>
      <c r="M361" s="56">
        <v>0</v>
      </c>
      <c r="N361" s="86">
        <v>0</v>
      </c>
      <c r="O361" s="6" t="s">
        <v>155</v>
      </c>
      <c r="P361" s="2" t="s">
        <v>352</v>
      </c>
      <c r="Q361" s="216">
        <f>VLOOKUP(P361,Contingencies!$A$2:$D$7,4,FALSE)</f>
        <v>0.2</v>
      </c>
      <c r="R361" s="53">
        <f t="shared" si="467"/>
        <v>939.7800000000002</v>
      </c>
      <c r="S361" s="67">
        <f t="shared" si="469"/>
        <v>0</v>
      </c>
      <c r="T361" s="4"/>
      <c r="U361" s="2"/>
      <c r="V361" s="4"/>
      <c r="W361" s="14">
        <v>20</v>
      </c>
      <c r="X361" s="37">
        <v>20</v>
      </c>
      <c r="Y361" s="38"/>
      <c r="Z361" s="38"/>
      <c r="AA361" s="38"/>
      <c r="AB361" s="38"/>
      <c r="AC361" s="38"/>
      <c r="AD361" s="2"/>
      <c r="AE361" s="2"/>
      <c r="AF361" s="2"/>
      <c r="AG361" s="2">
        <f>IF(G361="Labor Hours",SUM(U361:AF361),0)</f>
        <v>40</v>
      </c>
      <c r="AH361" s="51">
        <f t="shared" si="487"/>
        <v>0.26666666666666666</v>
      </c>
      <c r="AI361" s="53">
        <f>IF($G361="Labor Hours",U361*$K361*(1+$M361)*$EQ361,U361)</f>
        <v>0</v>
      </c>
      <c r="AJ361" s="53">
        <f>IF($G361="Labor Hours",V361*$K361*(1+$M361)*$EQ361,V361)</f>
        <v>0</v>
      </c>
      <c r="AK361" s="53">
        <f>IF($G361="Labor Hours",W361*$K361*(1+$M361)*$EQ361,W361)</f>
        <v>2349.4500000000003</v>
      </c>
      <c r="AL361" s="53">
        <f>IF($G361="Labor Hours",X361*$K361*(1+$M361)*$EQ361,X361)</f>
        <v>2349.4500000000003</v>
      </c>
      <c r="AM361" s="53">
        <f>IF($G361="Labor Hours",Y361*$K361*(1+$M361)*$EQ361,Y361)</f>
        <v>0</v>
      </c>
      <c r="AN361" s="53">
        <f>IF($G361="Labor Hours",Z361*$K361*(1+$M361)*$EQ361,Z361)</f>
        <v>0</v>
      </c>
      <c r="AO361" s="53">
        <f>IF($G361="Labor Hours",AA361*$K361*(1+$M361)*$EQ361,AA361)</f>
        <v>0</v>
      </c>
      <c r="AP361" s="53">
        <f>IF($G361="Labor Hours",AB361*$K361*(1+$M361)*$EQ361,AB361)</f>
        <v>0</v>
      </c>
      <c r="AQ361" s="53">
        <f>IF($G361="Labor Hours",AC361*$K361*(1+$M361)*$EQ361,AC361)</f>
        <v>0</v>
      </c>
      <c r="AR361" s="53">
        <f>IF($G361="Labor Hours",AD361*$K361*(1+$M361)*$EQ361,AD361)</f>
        <v>0</v>
      </c>
      <c r="AS361" s="53">
        <f>IF($G361="Labor Hours",AE361*$K361*(1+$M361)*$EQ361,AE361)</f>
        <v>0</v>
      </c>
      <c r="AT361" s="53">
        <f>IF($G361="Labor Hours",AF361*$K361*(1+$M361)*$EQ361,AF361)</f>
        <v>0</v>
      </c>
      <c r="AU361" s="10">
        <f t="shared" si="488"/>
        <v>4698.9000000000005</v>
      </c>
      <c r="AV361" s="54">
        <f>IF(G361="CapEx",0,AU361*N361)</f>
        <v>0</v>
      </c>
      <c r="AW361" s="10">
        <f t="shared" si="489"/>
        <v>4698.9000000000005</v>
      </c>
      <c r="AX361" s="53" cm="1">
        <f t="array" aca="1" ref="AX361" ca="1">AU361*CELL("contents",$Q361)</f>
        <v>939.7800000000002</v>
      </c>
      <c r="AY361" s="53" cm="1">
        <f t="array" aca="1" ref="AY361" ca="1">AV361*CELL("contents",$Q361)</f>
        <v>0</v>
      </c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>
        <f t="shared" si="490"/>
        <v>0</v>
      </c>
      <c r="BM361" s="51">
        <f t="shared" si="491"/>
        <v>0</v>
      </c>
      <c r="BN361" s="53">
        <f>IF($G361="Labor Hours",AZ361*$K361*(1+$M361)*$ER361,AZ361)</f>
        <v>0</v>
      </c>
      <c r="BO361" s="53">
        <f>IF($G361="Labor Hours",BA361*$K361*(1+$M361)*$ER361,BA361)</f>
        <v>0</v>
      </c>
      <c r="BP361" s="53">
        <f>IF($G361="Labor Hours",BB361*$K361*(1+$M361)*$ER361,BB361)</f>
        <v>0</v>
      </c>
      <c r="BQ361" s="53">
        <f>IF($G361="Labor Hours",BC361*$K361*(1+$M361)*$ER361,BC361)</f>
        <v>0</v>
      </c>
      <c r="BR361" s="53">
        <f>IF($G361="Labor Hours",BD361*$K361*(1+$M361)*$ER361,BD361)</f>
        <v>0</v>
      </c>
      <c r="BS361" s="53">
        <f>IF($G361="Labor Hours",BE361*$K361*(1+$M361)*$ER361,BE361)</f>
        <v>0</v>
      </c>
      <c r="BT361" s="53">
        <f>IF($G361="Labor Hours",BF361*$K361*(1+$M361)*$ER361,BF361)</f>
        <v>0</v>
      </c>
      <c r="BU361" s="53">
        <f>IF($G361="Labor Hours",BG361*$K361*(1+$M361)*$ER361,BG361)</f>
        <v>0</v>
      </c>
      <c r="BV361" s="53">
        <f>IF($G361="Labor Hours",BH361*$K361*(1+$M361)*$ER361,BH361)</f>
        <v>0</v>
      </c>
      <c r="BW361" s="53">
        <f>IF($G361="Labor Hours",BI361*$K361*(1+$M361)*$ER361,BI361)</f>
        <v>0</v>
      </c>
      <c r="BX361" s="53">
        <f>IF($G361="Labor Hours",BJ361*$K361*(1+$M361)*$ER361,BJ361)</f>
        <v>0</v>
      </c>
      <c r="BY361" s="53">
        <f>IF($G361="Labor Hours",BK361*$K361*(1+$M361)*$ER361,BK361)</f>
        <v>0</v>
      </c>
      <c r="BZ361" s="10">
        <f t="shared" si="492"/>
        <v>0</v>
      </c>
      <c r="CA361" s="54">
        <f t="shared" si="493"/>
        <v>0</v>
      </c>
      <c r="CB361" s="10">
        <f t="shared" si="494"/>
        <v>0</v>
      </c>
      <c r="CC361" s="53" cm="1">
        <f t="array" aca="1" ref="CC361" ca="1">BZ361*CELL("contents",$Q361)</f>
        <v>0</v>
      </c>
      <c r="CD361" s="53" cm="1">
        <f t="array" aca="1" ref="CD361" ca="1">CA361*CELL("contents",$Q361)</f>
        <v>0</v>
      </c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>
        <f t="shared" si="495"/>
        <v>0</v>
      </c>
      <c r="CR361" s="51">
        <f t="shared" si="496"/>
        <v>0</v>
      </c>
      <c r="CS361" s="53">
        <f>IF($G361="Labor Hours",CE361*$K361*(1+$M361)*$ES361,CE361)</f>
        <v>0</v>
      </c>
      <c r="CT361" s="53">
        <f>IF($G361="Labor Hours",CF361*$K361*(1+$M361)*$ES361,CF361)</f>
        <v>0</v>
      </c>
      <c r="CU361" s="53">
        <f>IF($G361="Labor Hours",CG361*$K361*(1+$M361)*$ES361,CG361)</f>
        <v>0</v>
      </c>
      <c r="CV361" s="53">
        <f>IF($G361="Labor Hours",CH361*$K361*(1+$M361)*$ES361,CH361)</f>
        <v>0</v>
      </c>
      <c r="CW361" s="53">
        <f>IF($G361="Labor Hours",CI361*$K361*(1+$M361)*$ES361,CI361)</f>
        <v>0</v>
      </c>
      <c r="CX361" s="53">
        <f>IF($G361="Labor Hours",CJ361*$K361*(1+$M361)*$ES361,CJ361)</f>
        <v>0</v>
      </c>
      <c r="CY361" s="53">
        <f>IF($G361="Labor Hours",CK361*$K361*(1+$M361)*$ES361,CK361)</f>
        <v>0</v>
      </c>
      <c r="CZ361" s="53">
        <f>IF($G361="Labor Hours",CL361*$K361*(1+$M361)*$ES361,CL361)</f>
        <v>0</v>
      </c>
      <c r="DA361" s="53">
        <f>IF($G361="Labor Hours",CM361*$K361*(1+$M361)*$ES361,CM361)</f>
        <v>0</v>
      </c>
      <c r="DB361" s="53">
        <f>IF($G361="Labor Hours",CN361*$K361*(1+$M361)*$ES361,CN361)</f>
        <v>0</v>
      </c>
      <c r="DC361" s="53">
        <f>IF($G361="Labor Hours",CO361*$K361*(1+$M361)*$ES361,CO361)</f>
        <v>0</v>
      </c>
      <c r="DD361" s="53">
        <f>IF($G361="Labor Hours",CP361*$K361*(1+$M361)*$ES361,CP361)</f>
        <v>0</v>
      </c>
      <c r="DE361" s="10">
        <f t="shared" si="497"/>
        <v>0</v>
      </c>
      <c r="DF361" s="54">
        <f t="shared" si="498"/>
        <v>0</v>
      </c>
      <c r="DG361" s="10">
        <f t="shared" si="499"/>
        <v>0</v>
      </c>
      <c r="DH361" s="53" cm="1">
        <f t="array" aca="1" ref="DH361" ca="1">DE361*CELL("contents",$Q361)</f>
        <v>0</v>
      </c>
      <c r="DI361" s="53" cm="1">
        <f t="array" aca="1" ref="DI361" ca="1">DF361*CELL("contents",$Q361)</f>
        <v>0</v>
      </c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>
        <f t="shared" si="500"/>
        <v>0</v>
      </c>
      <c r="DW361" s="51">
        <f t="shared" si="501"/>
        <v>0</v>
      </c>
      <c r="DX361" s="53">
        <f>IF($G361="Labor Hours",DJ361*$K361*(1+$M361)*$ET361,DJ361)</f>
        <v>0</v>
      </c>
      <c r="DY361" s="53">
        <f>IF($G361="Labor Hours",DK361*$K361*(1+$M361)*$ET361,DK361)</f>
        <v>0</v>
      </c>
      <c r="DZ361" s="53">
        <f>IF($G361="Labor Hours",DL361*$K361*(1+$M361)*$ET361,DL361)</f>
        <v>0</v>
      </c>
      <c r="EA361" s="53">
        <f>IF($G361="Labor Hours",DM361*$K361*(1+$M361)*$ET361,DM361)</f>
        <v>0</v>
      </c>
      <c r="EB361" s="53">
        <f>IF($G361="Labor Hours",DN361*$K361*(1+$M361)*$ET361,DN361)</f>
        <v>0</v>
      </c>
      <c r="EC361" s="53">
        <f>IF($G361="Labor Hours",DO361*$K361*(1+$M361)*$ET361,DO361)</f>
        <v>0</v>
      </c>
      <c r="ED361" s="53">
        <f>IF($G361="Labor Hours",DP361*$K361*(1+$M361)*$ET361,DP361)</f>
        <v>0</v>
      </c>
      <c r="EE361" s="53">
        <f>IF($G361="Labor Hours",DQ361*$K361*(1+$M361)*$ET361,DQ361)</f>
        <v>0</v>
      </c>
      <c r="EF361" s="53">
        <f>IF($G361="Labor Hours",DR361*$K361*(1+$M361)*$ET361,DR361)</f>
        <v>0</v>
      </c>
      <c r="EG361" s="53">
        <f>IF($G361="Labor Hours",DS361*$K361*(1+$M361)*$ET361,DS361)</f>
        <v>0</v>
      </c>
      <c r="EH361" s="53">
        <f>IF($G361="Labor Hours",DT361*$K361*(1+$M361)*$ET361,DT361)</f>
        <v>0</v>
      </c>
      <c r="EI361" s="53">
        <f>IF($G361="Labor Hours",DU361*$K361*(1+$M361)*$ET361,DU361)</f>
        <v>0</v>
      </c>
      <c r="EJ361" s="10">
        <f t="shared" si="502"/>
        <v>0</v>
      </c>
      <c r="EK361" s="54">
        <f t="shared" si="503"/>
        <v>0</v>
      </c>
      <c r="EL361" s="10">
        <f t="shared" si="504"/>
        <v>0</v>
      </c>
      <c r="EM361" s="53" cm="1">
        <f t="array" aca="1" ref="EM361" ca="1">EJ361*CELL("contents",$Q361)</f>
        <v>0</v>
      </c>
      <c r="EN361" s="53" cm="1">
        <f t="array" aca="1" ref="EN361" ca="1">EK361*CELL("contents",$Q361)</f>
        <v>0</v>
      </c>
      <c r="EO361" s="11">
        <f t="shared" si="505"/>
        <v>4698.9000000000005</v>
      </c>
      <c r="EP361" s="2">
        <v>1</v>
      </c>
      <c r="EQ361" s="2">
        <f t="shared" ref="EQ361:ET361" si="532">EP361*1.0215</f>
        <v>1.0215000000000001</v>
      </c>
      <c r="ER361" s="2">
        <f t="shared" si="532"/>
        <v>1.0434622500000001</v>
      </c>
      <c r="ES361" s="2">
        <f t="shared" si="532"/>
        <v>1.0658966883750003</v>
      </c>
      <c r="ET361" s="2">
        <f t="shared" si="532"/>
        <v>1.0888134671750629</v>
      </c>
      <c r="EU361" s="53">
        <f>IF($G361="Labor Hours",$K361*$AG361*EQ361,0)</f>
        <v>4698.9000000000005</v>
      </c>
      <c r="EV361" s="53">
        <f t="shared" si="507"/>
        <v>0</v>
      </c>
      <c r="EW361" s="69">
        <f>IF($G361="Labor Hours",$K361*$CQ361*ES361,0)</f>
        <v>0</v>
      </c>
      <c r="EX361" s="69">
        <f>IF($G361="Labor Hours",$K361*$DV361*ET361,0)</f>
        <v>0</v>
      </c>
      <c r="EY361" s="9">
        <f t="shared" si="509"/>
        <v>0</v>
      </c>
      <c r="EZ361" s="9">
        <f t="shared" si="484"/>
        <v>0</v>
      </c>
      <c r="FA361" s="9">
        <f t="shared" si="485"/>
        <v>0</v>
      </c>
      <c r="FB361" s="9">
        <f t="shared" si="486"/>
        <v>0</v>
      </c>
      <c r="FC361" t="s">
        <v>1541</v>
      </c>
    </row>
    <row r="362" spans="1:159" x14ac:dyDescent="0.25">
      <c r="A362" s="2">
        <v>1.2</v>
      </c>
      <c r="B362" s="3" t="s">
        <v>863</v>
      </c>
      <c r="C362" s="4" t="s">
        <v>157</v>
      </c>
      <c r="D362" s="2" t="s">
        <v>700</v>
      </c>
      <c r="E362" s="21" t="s">
        <v>701</v>
      </c>
      <c r="F362" s="2"/>
      <c r="G362" s="4" t="s">
        <v>151</v>
      </c>
      <c r="H362" s="6" t="s">
        <v>163</v>
      </c>
      <c r="I362" s="4" t="s">
        <v>167</v>
      </c>
      <c r="J362" s="7" t="s">
        <v>154</v>
      </c>
      <c r="K362" s="75">
        <v>115</v>
      </c>
      <c r="L362" s="81">
        <v>115</v>
      </c>
      <c r="M362" s="56">
        <v>0</v>
      </c>
      <c r="N362" s="86">
        <v>0</v>
      </c>
      <c r="O362" s="6" t="s">
        <v>155</v>
      </c>
      <c r="P362" s="2" t="s">
        <v>352</v>
      </c>
      <c r="Q362" s="216">
        <f>VLOOKUP(P362,Contingencies!$A$2:$D$7,4,FALSE)</f>
        <v>0.2</v>
      </c>
      <c r="R362" s="53">
        <f t="shared" si="467"/>
        <v>375.91200000000003</v>
      </c>
      <c r="S362" s="67">
        <f t="shared" si="469"/>
        <v>0</v>
      </c>
      <c r="T362" s="4"/>
      <c r="U362" s="2"/>
      <c r="V362" s="2"/>
      <c r="W362" s="42"/>
      <c r="X362" s="37">
        <v>16</v>
      </c>
      <c r="Y362" s="37"/>
      <c r="Z362" s="38"/>
      <c r="AA362" s="38"/>
      <c r="AB362" s="38"/>
      <c r="AC362" s="38"/>
      <c r="AD362" s="2"/>
      <c r="AE362" s="2"/>
      <c r="AF362" s="2"/>
      <c r="AG362" s="2">
        <f>IF(G362="Labor Hours",SUM(U362:AF362),0)</f>
        <v>16</v>
      </c>
      <c r="AH362" s="51">
        <f t="shared" si="487"/>
        <v>0.10666666666666666</v>
      </c>
      <c r="AI362" s="53">
        <f>IF($G362="Labor Hours",U362*$K362*(1+$M362)*$EQ362,U362)</f>
        <v>0</v>
      </c>
      <c r="AJ362" s="53">
        <f>IF($G362="Labor Hours",V362*$K362*(1+$M362)*$EQ362,V362)</f>
        <v>0</v>
      </c>
      <c r="AK362" s="53">
        <f>IF($G362="Labor Hours",W362*$K362*(1+$M362)*$EQ362,W362)</f>
        <v>0</v>
      </c>
      <c r="AL362" s="53">
        <f>IF($G362="Labor Hours",X362*$K362*(1+$M362)*$EQ362,X362)</f>
        <v>1879.5600000000002</v>
      </c>
      <c r="AM362" s="53">
        <f>IF($G362="Labor Hours",Y362*$K362*(1+$M362)*$EQ362,Y362)</f>
        <v>0</v>
      </c>
      <c r="AN362" s="53">
        <f>IF($G362="Labor Hours",Z362*$K362*(1+$M362)*$EQ362,Z362)</f>
        <v>0</v>
      </c>
      <c r="AO362" s="53">
        <f>IF($G362="Labor Hours",AA362*$K362*(1+$M362)*$EQ362,AA362)</f>
        <v>0</v>
      </c>
      <c r="AP362" s="53">
        <f>IF($G362="Labor Hours",AB362*$K362*(1+$M362)*$EQ362,AB362)</f>
        <v>0</v>
      </c>
      <c r="AQ362" s="53">
        <f>IF($G362="Labor Hours",AC362*$K362*(1+$M362)*$EQ362,AC362)</f>
        <v>0</v>
      </c>
      <c r="AR362" s="53">
        <f>IF($G362="Labor Hours",AD362*$K362*(1+$M362)*$EQ362,AD362)</f>
        <v>0</v>
      </c>
      <c r="AS362" s="53">
        <f>IF($G362="Labor Hours",AE362*$K362*(1+$M362)*$EQ362,AE362)</f>
        <v>0</v>
      </c>
      <c r="AT362" s="53">
        <f>IF($G362="Labor Hours",AF362*$K362*(1+$M362)*$EQ362,AF362)</f>
        <v>0</v>
      </c>
      <c r="AU362" s="10">
        <f t="shared" si="488"/>
        <v>1879.5600000000002</v>
      </c>
      <c r="AV362" s="54">
        <f>IF(G362="CapEx",0,AU362*N362)</f>
        <v>0</v>
      </c>
      <c r="AW362" s="10">
        <f t="shared" si="489"/>
        <v>1879.5600000000002</v>
      </c>
      <c r="AX362" s="53" cm="1">
        <f t="array" aca="1" ref="AX362" ca="1">AU362*CELL("contents",$Q362)</f>
        <v>375.91200000000003</v>
      </c>
      <c r="AY362" s="53" cm="1">
        <f t="array" aca="1" ref="AY362" ca="1">AV362*CELL("contents",$Q362)</f>
        <v>0</v>
      </c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>
        <f t="shared" si="490"/>
        <v>0</v>
      </c>
      <c r="BM362" s="51">
        <f t="shared" si="491"/>
        <v>0</v>
      </c>
      <c r="BN362" s="53">
        <f>IF($G362="Labor Hours",AZ362*$K362*(1+$M362)*$ER362,AZ362)</f>
        <v>0</v>
      </c>
      <c r="BO362" s="53">
        <f>IF($G362="Labor Hours",BA362*$K362*(1+$M362)*$ER362,BA362)</f>
        <v>0</v>
      </c>
      <c r="BP362" s="53">
        <f>IF($G362="Labor Hours",BB362*$K362*(1+$M362)*$ER362,BB362)</f>
        <v>0</v>
      </c>
      <c r="BQ362" s="53">
        <f>IF($G362="Labor Hours",BC362*$K362*(1+$M362)*$ER362,BC362)</f>
        <v>0</v>
      </c>
      <c r="BR362" s="53">
        <f>IF($G362="Labor Hours",BD362*$K362*(1+$M362)*$ER362,BD362)</f>
        <v>0</v>
      </c>
      <c r="BS362" s="53">
        <f>IF($G362="Labor Hours",BE362*$K362*(1+$M362)*$ER362,BE362)</f>
        <v>0</v>
      </c>
      <c r="BT362" s="53">
        <f>IF($G362="Labor Hours",BF362*$K362*(1+$M362)*$ER362,BF362)</f>
        <v>0</v>
      </c>
      <c r="BU362" s="53">
        <f>IF($G362="Labor Hours",BG362*$K362*(1+$M362)*$ER362,BG362)</f>
        <v>0</v>
      </c>
      <c r="BV362" s="53">
        <f>IF($G362="Labor Hours",BH362*$K362*(1+$M362)*$ER362,BH362)</f>
        <v>0</v>
      </c>
      <c r="BW362" s="53">
        <f>IF($G362="Labor Hours",BI362*$K362*(1+$M362)*$ER362,BI362)</f>
        <v>0</v>
      </c>
      <c r="BX362" s="53">
        <f>IF($G362="Labor Hours",BJ362*$K362*(1+$M362)*$ER362,BJ362)</f>
        <v>0</v>
      </c>
      <c r="BY362" s="53">
        <f>IF($G362="Labor Hours",BK362*$K362*(1+$M362)*$ER362,BK362)</f>
        <v>0</v>
      </c>
      <c r="BZ362" s="10">
        <f t="shared" si="492"/>
        <v>0</v>
      </c>
      <c r="CA362" s="54">
        <f t="shared" si="493"/>
        <v>0</v>
      </c>
      <c r="CB362" s="10">
        <f t="shared" si="494"/>
        <v>0</v>
      </c>
      <c r="CC362" s="53" cm="1">
        <f t="array" aca="1" ref="CC362" ca="1">BZ362*CELL("contents",$Q362)</f>
        <v>0</v>
      </c>
      <c r="CD362" s="53" cm="1">
        <f t="array" aca="1" ref="CD362" ca="1">CA362*CELL("contents",$Q362)</f>
        <v>0</v>
      </c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>
        <f t="shared" si="495"/>
        <v>0</v>
      </c>
      <c r="CR362" s="51">
        <f t="shared" si="496"/>
        <v>0</v>
      </c>
      <c r="CS362" s="53">
        <f>IF($G362="Labor Hours",CE362*$K362*(1+$M362)*$ES362,CE362)</f>
        <v>0</v>
      </c>
      <c r="CT362" s="53">
        <f>IF($G362="Labor Hours",CF362*$K362*(1+$M362)*$ES362,CF362)</f>
        <v>0</v>
      </c>
      <c r="CU362" s="53">
        <f>IF($G362="Labor Hours",CG362*$K362*(1+$M362)*$ES362,CG362)</f>
        <v>0</v>
      </c>
      <c r="CV362" s="53">
        <f>IF($G362="Labor Hours",CH362*$K362*(1+$M362)*$ES362,CH362)</f>
        <v>0</v>
      </c>
      <c r="CW362" s="53">
        <f>IF($G362="Labor Hours",CI362*$K362*(1+$M362)*$ES362,CI362)</f>
        <v>0</v>
      </c>
      <c r="CX362" s="53">
        <f>IF($G362="Labor Hours",CJ362*$K362*(1+$M362)*$ES362,CJ362)</f>
        <v>0</v>
      </c>
      <c r="CY362" s="53">
        <f>IF($G362="Labor Hours",CK362*$K362*(1+$M362)*$ES362,CK362)</f>
        <v>0</v>
      </c>
      <c r="CZ362" s="53">
        <f>IF($G362="Labor Hours",CL362*$K362*(1+$M362)*$ES362,CL362)</f>
        <v>0</v>
      </c>
      <c r="DA362" s="53">
        <f>IF($G362="Labor Hours",CM362*$K362*(1+$M362)*$ES362,CM362)</f>
        <v>0</v>
      </c>
      <c r="DB362" s="53">
        <f>IF($G362="Labor Hours",CN362*$K362*(1+$M362)*$ES362,CN362)</f>
        <v>0</v>
      </c>
      <c r="DC362" s="53">
        <f>IF($G362="Labor Hours",CO362*$K362*(1+$M362)*$ES362,CO362)</f>
        <v>0</v>
      </c>
      <c r="DD362" s="53">
        <f>IF($G362="Labor Hours",CP362*$K362*(1+$M362)*$ES362,CP362)</f>
        <v>0</v>
      </c>
      <c r="DE362" s="10">
        <f t="shared" si="497"/>
        <v>0</v>
      </c>
      <c r="DF362" s="54">
        <f t="shared" si="498"/>
        <v>0</v>
      </c>
      <c r="DG362" s="10">
        <f t="shared" si="499"/>
        <v>0</v>
      </c>
      <c r="DH362" s="53" cm="1">
        <f t="array" aca="1" ref="DH362" ca="1">DE362*CELL("contents",$Q362)</f>
        <v>0</v>
      </c>
      <c r="DI362" s="53" cm="1">
        <f t="array" aca="1" ref="DI362" ca="1">DF362*CELL("contents",$Q362)</f>
        <v>0</v>
      </c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>
        <f t="shared" si="500"/>
        <v>0</v>
      </c>
      <c r="DW362" s="51">
        <f t="shared" si="501"/>
        <v>0</v>
      </c>
      <c r="DX362" s="53">
        <f>IF($G362="Labor Hours",DJ362*$K362*(1+$M362)*$ET362,DJ362)</f>
        <v>0</v>
      </c>
      <c r="DY362" s="53">
        <f>IF($G362="Labor Hours",DK362*$K362*(1+$M362)*$ET362,DK362)</f>
        <v>0</v>
      </c>
      <c r="DZ362" s="53">
        <f>IF($G362="Labor Hours",DL362*$K362*(1+$M362)*$ET362,DL362)</f>
        <v>0</v>
      </c>
      <c r="EA362" s="53">
        <f>IF($G362="Labor Hours",DM362*$K362*(1+$M362)*$ET362,DM362)</f>
        <v>0</v>
      </c>
      <c r="EB362" s="53">
        <f>IF($G362="Labor Hours",DN362*$K362*(1+$M362)*$ET362,DN362)</f>
        <v>0</v>
      </c>
      <c r="EC362" s="53">
        <f>IF($G362="Labor Hours",DO362*$K362*(1+$M362)*$ET362,DO362)</f>
        <v>0</v>
      </c>
      <c r="ED362" s="53">
        <f>IF($G362="Labor Hours",DP362*$K362*(1+$M362)*$ET362,DP362)</f>
        <v>0</v>
      </c>
      <c r="EE362" s="53">
        <f>IF($G362="Labor Hours",DQ362*$K362*(1+$M362)*$ET362,DQ362)</f>
        <v>0</v>
      </c>
      <c r="EF362" s="53">
        <f>IF($G362="Labor Hours",DR362*$K362*(1+$M362)*$ET362,DR362)</f>
        <v>0</v>
      </c>
      <c r="EG362" s="53">
        <f>IF($G362="Labor Hours",DS362*$K362*(1+$M362)*$ET362,DS362)</f>
        <v>0</v>
      </c>
      <c r="EH362" s="53">
        <f>IF($G362="Labor Hours",DT362*$K362*(1+$M362)*$ET362,DT362)</f>
        <v>0</v>
      </c>
      <c r="EI362" s="53">
        <f>IF($G362="Labor Hours",DU362*$K362*(1+$M362)*$ET362,DU362)</f>
        <v>0</v>
      </c>
      <c r="EJ362" s="10">
        <f t="shared" si="502"/>
        <v>0</v>
      </c>
      <c r="EK362" s="54">
        <f t="shared" si="503"/>
        <v>0</v>
      </c>
      <c r="EL362" s="10">
        <f t="shared" si="504"/>
        <v>0</v>
      </c>
      <c r="EM362" s="53" cm="1">
        <f t="array" aca="1" ref="EM362" ca="1">EJ362*CELL("contents",$Q362)</f>
        <v>0</v>
      </c>
      <c r="EN362" s="53" cm="1">
        <f t="array" aca="1" ref="EN362" ca="1">EK362*CELL("contents",$Q362)</f>
        <v>0</v>
      </c>
      <c r="EO362" s="11">
        <f t="shared" si="505"/>
        <v>1879.5600000000002</v>
      </c>
      <c r="EP362" s="2">
        <v>1</v>
      </c>
      <c r="EQ362" s="2">
        <f t="shared" ref="EQ362:ET362" si="533">EP362*1.0215</f>
        <v>1.0215000000000001</v>
      </c>
      <c r="ER362" s="2">
        <f t="shared" si="533"/>
        <v>1.0434622500000001</v>
      </c>
      <c r="ES362" s="2">
        <f t="shared" si="533"/>
        <v>1.0658966883750003</v>
      </c>
      <c r="ET362" s="2">
        <f t="shared" si="533"/>
        <v>1.0888134671750629</v>
      </c>
      <c r="EU362" s="53">
        <f>IF($G362="Labor Hours",$K362*$AG362*EQ362,0)</f>
        <v>1879.5600000000002</v>
      </c>
      <c r="EV362" s="53">
        <f t="shared" si="507"/>
        <v>0</v>
      </c>
      <c r="EW362" s="69">
        <f>IF($G362="Labor Hours",$K362*$CQ362*ES362,0)</f>
        <v>0</v>
      </c>
      <c r="EX362" s="69">
        <f>IF($G362="Labor Hours",$K362*$DV362*ET362,0)</f>
        <v>0</v>
      </c>
      <c r="EY362" s="9">
        <f t="shared" si="509"/>
        <v>0</v>
      </c>
      <c r="EZ362" s="9">
        <f t="shared" si="484"/>
        <v>0</v>
      </c>
      <c r="FA362" s="9">
        <f t="shared" si="485"/>
        <v>0</v>
      </c>
      <c r="FB362" s="9">
        <f t="shared" si="486"/>
        <v>0</v>
      </c>
      <c r="FC362" t="s">
        <v>1541</v>
      </c>
    </row>
    <row r="363" spans="1:159" x14ac:dyDescent="0.25">
      <c r="A363" s="2">
        <v>1.2</v>
      </c>
      <c r="B363" s="3" t="s">
        <v>864</v>
      </c>
      <c r="C363" s="4" t="s">
        <v>157</v>
      </c>
      <c r="D363" s="2" t="s">
        <v>696</v>
      </c>
      <c r="E363" s="21" t="s">
        <v>697</v>
      </c>
      <c r="F363" s="2"/>
      <c r="G363" s="4" t="s">
        <v>151</v>
      </c>
      <c r="H363" s="6" t="s">
        <v>163</v>
      </c>
      <c r="I363" s="4" t="s">
        <v>167</v>
      </c>
      <c r="J363" s="7" t="s">
        <v>154</v>
      </c>
      <c r="K363" s="75">
        <v>115</v>
      </c>
      <c r="L363" s="81">
        <v>115</v>
      </c>
      <c r="M363" s="56">
        <v>0</v>
      </c>
      <c r="N363" s="86">
        <v>0</v>
      </c>
      <c r="O363" s="6" t="s">
        <v>155</v>
      </c>
      <c r="P363" s="2" t="s">
        <v>352</v>
      </c>
      <c r="Q363" s="216">
        <f>VLOOKUP(P363,Contingencies!$A$2:$D$7,4,FALSE)</f>
        <v>0.2</v>
      </c>
      <c r="R363" s="53">
        <f t="shared" si="467"/>
        <v>187.95600000000002</v>
      </c>
      <c r="S363" s="67">
        <f t="shared" si="469"/>
        <v>0</v>
      </c>
      <c r="T363" s="4"/>
      <c r="U363" s="2"/>
      <c r="V363" s="2"/>
      <c r="W363" s="42"/>
      <c r="X363" s="2"/>
      <c r="Y363" s="37">
        <v>8</v>
      </c>
      <c r="Z363" s="38"/>
      <c r="AA363" s="38"/>
      <c r="AB363" s="38"/>
      <c r="AC363" s="38"/>
      <c r="AD363" s="2"/>
      <c r="AE363" s="2"/>
      <c r="AF363" s="2"/>
      <c r="AG363" s="2">
        <f>IF(G363="Labor Hours",SUM(U363:AF363),0)</f>
        <v>8</v>
      </c>
      <c r="AH363" s="51">
        <f t="shared" si="487"/>
        <v>5.333333333333333E-2</v>
      </c>
      <c r="AI363" s="53">
        <f>IF($G363="Labor Hours",U363*$K363*(1+$M363)*$EQ363,U363)</f>
        <v>0</v>
      </c>
      <c r="AJ363" s="53">
        <f>IF($G363="Labor Hours",V363*$K363*(1+$M363)*$EQ363,V363)</f>
        <v>0</v>
      </c>
      <c r="AK363" s="53">
        <f>IF($G363="Labor Hours",W363*$K363*(1+$M363)*$EQ363,W363)</f>
        <v>0</v>
      </c>
      <c r="AL363" s="53">
        <f>IF($G363="Labor Hours",X363*$K363*(1+$M363)*$EQ363,X363)</f>
        <v>0</v>
      </c>
      <c r="AM363" s="53">
        <f>IF($G363="Labor Hours",Y363*$K363*(1+$M363)*$EQ363,Y363)</f>
        <v>939.78000000000009</v>
      </c>
      <c r="AN363" s="53">
        <f>IF($G363="Labor Hours",Z363*$K363*(1+$M363)*$EQ363,Z363)</f>
        <v>0</v>
      </c>
      <c r="AO363" s="53">
        <f>IF($G363="Labor Hours",AA363*$K363*(1+$M363)*$EQ363,AA363)</f>
        <v>0</v>
      </c>
      <c r="AP363" s="53">
        <f>IF($G363="Labor Hours",AB363*$K363*(1+$M363)*$EQ363,AB363)</f>
        <v>0</v>
      </c>
      <c r="AQ363" s="53">
        <f>IF($G363="Labor Hours",AC363*$K363*(1+$M363)*$EQ363,AC363)</f>
        <v>0</v>
      </c>
      <c r="AR363" s="53">
        <f>IF($G363="Labor Hours",AD363*$K363*(1+$M363)*$EQ363,AD363)</f>
        <v>0</v>
      </c>
      <c r="AS363" s="53">
        <f>IF($G363="Labor Hours",AE363*$K363*(1+$M363)*$EQ363,AE363)</f>
        <v>0</v>
      </c>
      <c r="AT363" s="53">
        <f>IF($G363="Labor Hours",AF363*$K363*(1+$M363)*$EQ363,AF363)</f>
        <v>0</v>
      </c>
      <c r="AU363" s="10">
        <f t="shared" si="488"/>
        <v>939.78000000000009</v>
      </c>
      <c r="AV363" s="54">
        <f>IF(G363="CapEx",0,AU363*N363)</f>
        <v>0</v>
      </c>
      <c r="AW363" s="10">
        <f t="shared" si="489"/>
        <v>939.78000000000009</v>
      </c>
      <c r="AX363" s="53" cm="1">
        <f t="array" aca="1" ref="AX363" ca="1">AU363*CELL("contents",$Q363)</f>
        <v>187.95600000000002</v>
      </c>
      <c r="AY363" s="53" cm="1">
        <f t="array" aca="1" ref="AY363" ca="1">AV363*CELL("contents",$Q363)</f>
        <v>0</v>
      </c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>
        <f t="shared" si="490"/>
        <v>0</v>
      </c>
      <c r="BM363" s="51">
        <f t="shared" si="491"/>
        <v>0</v>
      </c>
      <c r="BN363" s="53">
        <f>IF($G363="Labor Hours",AZ363*$K363*(1+$M363)*$ER363,AZ363)</f>
        <v>0</v>
      </c>
      <c r="BO363" s="53">
        <f>IF($G363="Labor Hours",BA363*$K363*(1+$M363)*$ER363,BA363)</f>
        <v>0</v>
      </c>
      <c r="BP363" s="53">
        <f>IF($G363="Labor Hours",BB363*$K363*(1+$M363)*$ER363,BB363)</f>
        <v>0</v>
      </c>
      <c r="BQ363" s="53">
        <f>IF($G363="Labor Hours",BC363*$K363*(1+$M363)*$ER363,BC363)</f>
        <v>0</v>
      </c>
      <c r="BR363" s="53">
        <f>IF($G363="Labor Hours",BD363*$K363*(1+$M363)*$ER363,BD363)</f>
        <v>0</v>
      </c>
      <c r="BS363" s="53">
        <f>IF($G363="Labor Hours",BE363*$K363*(1+$M363)*$ER363,BE363)</f>
        <v>0</v>
      </c>
      <c r="BT363" s="53">
        <f>IF($G363="Labor Hours",BF363*$K363*(1+$M363)*$ER363,BF363)</f>
        <v>0</v>
      </c>
      <c r="BU363" s="53">
        <f>IF($G363="Labor Hours",BG363*$K363*(1+$M363)*$ER363,BG363)</f>
        <v>0</v>
      </c>
      <c r="BV363" s="53">
        <f>IF($G363="Labor Hours",BH363*$K363*(1+$M363)*$ER363,BH363)</f>
        <v>0</v>
      </c>
      <c r="BW363" s="53">
        <f>IF($G363="Labor Hours",BI363*$K363*(1+$M363)*$ER363,BI363)</f>
        <v>0</v>
      </c>
      <c r="BX363" s="53">
        <f>IF($G363="Labor Hours",BJ363*$K363*(1+$M363)*$ER363,BJ363)</f>
        <v>0</v>
      </c>
      <c r="BY363" s="53">
        <f>IF($G363="Labor Hours",BK363*$K363*(1+$M363)*$ER363,BK363)</f>
        <v>0</v>
      </c>
      <c r="BZ363" s="10">
        <f t="shared" si="492"/>
        <v>0</v>
      </c>
      <c r="CA363" s="54">
        <f t="shared" si="493"/>
        <v>0</v>
      </c>
      <c r="CB363" s="10">
        <f t="shared" si="494"/>
        <v>0</v>
      </c>
      <c r="CC363" s="53" cm="1">
        <f t="array" aca="1" ref="CC363" ca="1">BZ363*CELL("contents",$Q363)</f>
        <v>0</v>
      </c>
      <c r="CD363" s="53" cm="1">
        <f t="array" aca="1" ref="CD363" ca="1">CA363*CELL("contents",$Q363)</f>
        <v>0</v>
      </c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>
        <f t="shared" si="495"/>
        <v>0</v>
      </c>
      <c r="CR363" s="51">
        <f t="shared" si="496"/>
        <v>0</v>
      </c>
      <c r="CS363" s="53">
        <f>IF($G363="Labor Hours",CE363*$K363*(1+$M363)*$ES363,CE363)</f>
        <v>0</v>
      </c>
      <c r="CT363" s="53">
        <f>IF($G363="Labor Hours",CF363*$K363*(1+$M363)*$ES363,CF363)</f>
        <v>0</v>
      </c>
      <c r="CU363" s="53">
        <f>IF($G363="Labor Hours",CG363*$K363*(1+$M363)*$ES363,CG363)</f>
        <v>0</v>
      </c>
      <c r="CV363" s="53">
        <f>IF($G363="Labor Hours",CH363*$K363*(1+$M363)*$ES363,CH363)</f>
        <v>0</v>
      </c>
      <c r="CW363" s="53">
        <f>IF($G363="Labor Hours",CI363*$K363*(1+$M363)*$ES363,CI363)</f>
        <v>0</v>
      </c>
      <c r="CX363" s="53">
        <f>IF($G363="Labor Hours",CJ363*$K363*(1+$M363)*$ES363,CJ363)</f>
        <v>0</v>
      </c>
      <c r="CY363" s="53">
        <f>IF($G363="Labor Hours",CK363*$K363*(1+$M363)*$ES363,CK363)</f>
        <v>0</v>
      </c>
      <c r="CZ363" s="53">
        <f>IF($G363="Labor Hours",CL363*$K363*(1+$M363)*$ES363,CL363)</f>
        <v>0</v>
      </c>
      <c r="DA363" s="53">
        <f>IF($G363="Labor Hours",CM363*$K363*(1+$M363)*$ES363,CM363)</f>
        <v>0</v>
      </c>
      <c r="DB363" s="53">
        <f>IF($G363="Labor Hours",CN363*$K363*(1+$M363)*$ES363,CN363)</f>
        <v>0</v>
      </c>
      <c r="DC363" s="53">
        <f>IF($G363="Labor Hours",CO363*$K363*(1+$M363)*$ES363,CO363)</f>
        <v>0</v>
      </c>
      <c r="DD363" s="53">
        <f>IF($G363="Labor Hours",CP363*$K363*(1+$M363)*$ES363,CP363)</f>
        <v>0</v>
      </c>
      <c r="DE363" s="10">
        <f t="shared" si="497"/>
        <v>0</v>
      </c>
      <c r="DF363" s="54">
        <f t="shared" si="498"/>
        <v>0</v>
      </c>
      <c r="DG363" s="10">
        <f t="shared" si="499"/>
        <v>0</v>
      </c>
      <c r="DH363" s="53" cm="1">
        <f t="array" aca="1" ref="DH363" ca="1">DE363*CELL("contents",$Q363)</f>
        <v>0</v>
      </c>
      <c r="DI363" s="53" cm="1">
        <f t="array" aca="1" ref="DI363" ca="1">DF363*CELL("contents",$Q363)</f>
        <v>0</v>
      </c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>
        <f t="shared" si="500"/>
        <v>0</v>
      </c>
      <c r="DW363" s="51">
        <f t="shared" si="501"/>
        <v>0</v>
      </c>
      <c r="DX363" s="53">
        <f>IF($G363="Labor Hours",DJ363*$K363*(1+$M363)*$ET363,DJ363)</f>
        <v>0</v>
      </c>
      <c r="DY363" s="53">
        <f>IF($G363="Labor Hours",DK363*$K363*(1+$M363)*$ET363,DK363)</f>
        <v>0</v>
      </c>
      <c r="DZ363" s="53">
        <f>IF($G363="Labor Hours",DL363*$K363*(1+$M363)*$ET363,DL363)</f>
        <v>0</v>
      </c>
      <c r="EA363" s="53">
        <f>IF($G363="Labor Hours",DM363*$K363*(1+$M363)*$ET363,DM363)</f>
        <v>0</v>
      </c>
      <c r="EB363" s="53">
        <f>IF($G363="Labor Hours",DN363*$K363*(1+$M363)*$ET363,DN363)</f>
        <v>0</v>
      </c>
      <c r="EC363" s="53">
        <f>IF($G363="Labor Hours",DO363*$K363*(1+$M363)*$ET363,DO363)</f>
        <v>0</v>
      </c>
      <c r="ED363" s="53">
        <f>IF($G363="Labor Hours",DP363*$K363*(1+$M363)*$ET363,DP363)</f>
        <v>0</v>
      </c>
      <c r="EE363" s="53">
        <f>IF($G363="Labor Hours",DQ363*$K363*(1+$M363)*$ET363,DQ363)</f>
        <v>0</v>
      </c>
      <c r="EF363" s="53">
        <f>IF($G363="Labor Hours",DR363*$K363*(1+$M363)*$ET363,DR363)</f>
        <v>0</v>
      </c>
      <c r="EG363" s="53">
        <f>IF($G363="Labor Hours",DS363*$K363*(1+$M363)*$ET363,DS363)</f>
        <v>0</v>
      </c>
      <c r="EH363" s="53">
        <f>IF($G363="Labor Hours",DT363*$K363*(1+$M363)*$ET363,DT363)</f>
        <v>0</v>
      </c>
      <c r="EI363" s="53">
        <f>IF($G363="Labor Hours",DU363*$K363*(1+$M363)*$ET363,DU363)</f>
        <v>0</v>
      </c>
      <c r="EJ363" s="10">
        <f t="shared" si="502"/>
        <v>0</v>
      </c>
      <c r="EK363" s="54">
        <f t="shared" si="503"/>
        <v>0</v>
      </c>
      <c r="EL363" s="10">
        <f t="shared" si="504"/>
        <v>0</v>
      </c>
      <c r="EM363" s="53" cm="1">
        <f t="array" aca="1" ref="EM363" ca="1">EJ363*CELL("contents",$Q363)</f>
        <v>0</v>
      </c>
      <c r="EN363" s="53" cm="1">
        <f t="array" aca="1" ref="EN363" ca="1">EK363*CELL("contents",$Q363)</f>
        <v>0</v>
      </c>
      <c r="EO363" s="11">
        <f t="shared" si="505"/>
        <v>939.78000000000009</v>
      </c>
      <c r="EP363" s="2">
        <v>1</v>
      </c>
      <c r="EQ363" s="2">
        <f t="shared" ref="EQ363:ET363" si="534">EP363*1.0215</f>
        <v>1.0215000000000001</v>
      </c>
      <c r="ER363" s="2">
        <f t="shared" si="534"/>
        <v>1.0434622500000001</v>
      </c>
      <c r="ES363" s="2">
        <f t="shared" si="534"/>
        <v>1.0658966883750003</v>
      </c>
      <c r="ET363" s="2">
        <f t="shared" si="534"/>
        <v>1.0888134671750629</v>
      </c>
      <c r="EU363" s="53">
        <f>IF($G363="Labor Hours",$K363*$AG363*EQ363,0)</f>
        <v>939.78000000000009</v>
      </c>
      <c r="EV363" s="53">
        <f t="shared" si="507"/>
        <v>0</v>
      </c>
      <c r="EW363" s="69">
        <f>IF($G363="Labor Hours",$K363*$CQ363*ES363,0)</f>
        <v>0</v>
      </c>
      <c r="EX363" s="69">
        <f>IF($G363="Labor Hours",$K363*$DV363*ET363,0)</f>
        <v>0</v>
      </c>
      <c r="EY363" s="9">
        <f t="shared" si="509"/>
        <v>0</v>
      </c>
      <c r="EZ363" s="9">
        <f t="shared" si="484"/>
        <v>0</v>
      </c>
      <c r="FA363" s="9">
        <f t="shared" si="485"/>
        <v>0</v>
      </c>
      <c r="FB363" s="9">
        <f t="shared" si="486"/>
        <v>0</v>
      </c>
      <c r="FC363" t="s">
        <v>1541</v>
      </c>
    </row>
    <row r="364" spans="1:159" x14ac:dyDescent="0.25">
      <c r="A364" s="2">
        <v>1.2</v>
      </c>
      <c r="B364" s="3" t="s">
        <v>865</v>
      </c>
      <c r="C364" s="4" t="s">
        <v>157</v>
      </c>
      <c r="D364" s="2" t="s">
        <v>698</v>
      </c>
      <c r="E364" s="21" t="s">
        <v>699</v>
      </c>
      <c r="F364" s="2"/>
      <c r="G364" s="4" t="s">
        <v>151</v>
      </c>
      <c r="H364" s="6" t="s">
        <v>163</v>
      </c>
      <c r="I364" s="4" t="s">
        <v>167</v>
      </c>
      <c r="J364" s="7" t="s">
        <v>154</v>
      </c>
      <c r="K364" s="75">
        <v>115</v>
      </c>
      <c r="L364" s="81">
        <v>115</v>
      </c>
      <c r="M364" s="56">
        <v>0</v>
      </c>
      <c r="N364" s="86">
        <v>0</v>
      </c>
      <c r="O364" s="6" t="s">
        <v>155</v>
      </c>
      <c r="P364" s="2" t="s">
        <v>352</v>
      </c>
      <c r="Q364" s="216">
        <f>VLOOKUP(P364,Contingencies!$A$2:$D$7,4,FALSE)</f>
        <v>0.2</v>
      </c>
      <c r="R364" s="53">
        <f t="shared" si="467"/>
        <v>375.91200000000003</v>
      </c>
      <c r="S364" s="67">
        <f t="shared" si="469"/>
        <v>0</v>
      </c>
      <c r="T364" s="4"/>
      <c r="U364" s="2"/>
      <c r="V364" s="2"/>
      <c r="W364" s="42"/>
      <c r="X364" s="2"/>
      <c r="Y364" s="37">
        <v>16</v>
      </c>
      <c r="Z364" s="37"/>
      <c r="AA364" s="38"/>
      <c r="AB364" s="38"/>
      <c r="AC364" s="38"/>
      <c r="AD364" s="2"/>
      <c r="AE364" s="2"/>
      <c r="AF364" s="2"/>
      <c r="AG364" s="2">
        <f>IF(G364="Labor Hours",SUM(U364:AF364),0)</f>
        <v>16</v>
      </c>
      <c r="AH364" s="51">
        <f t="shared" si="487"/>
        <v>0.10666666666666666</v>
      </c>
      <c r="AI364" s="53">
        <f>IF($G364="Labor Hours",U364*$K364*(1+$M364)*$EQ364,U364)</f>
        <v>0</v>
      </c>
      <c r="AJ364" s="53">
        <f>IF($G364="Labor Hours",V364*$K364*(1+$M364)*$EQ364,V364)</f>
        <v>0</v>
      </c>
      <c r="AK364" s="53">
        <f>IF($G364="Labor Hours",W364*$K364*(1+$M364)*$EQ364,W364)</f>
        <v>0</v>
      </c>
      <c r="AL364" s="53">
        <f>IF($G364="Labor Hours",X364*$K364*(1+$M364)*$EQ364,X364)</f>
        <v>0</v>
      </c>
      <c r="AM364" s="53">
        <f>IF($G364="Labor Hours",Y364*$K364*(1+$M364)*$EQ364,Y364)</f>
        <v>1879.5600000000002</v>
      </c>
      <c r="AN364" s="53">
        <f>IF($G364="Labor Hours",Z364*$K364*(1+$M364)*$EQ364,Z364)</f>
        <v>0</v>
      </c>
      <c r="AO364" s="53">
        <f>IF($G364="Labor Hours",AA364*$K364*(1+$M364)*$EQ364,AA364)</f>
        <v>0</v>
      </c>
      <c r="AP364" s="53">
        <f>IF($G364="Labor Hours",AB364*$K364*(1+$M364)*$EQ364,AB364)</f>
        <v>0</v>
      </c>
      <c r="AQ364" s="53">
        <f>IF($G364="Labor Hours",AC364*$K364*(1+$M364)*$EQ364,AC364)</f>
        <v>0</v>
      </c>
      <c r="AR364" s="53">
        <f>IF($G364="Labor Hours",AD364*$K364*(1+$M364)*$EQ364,AD364)</f>
        <v>0</v>
      </c>
      <c r="AS364" s="53">
        <f>IF($G364="Labor Hours",AE364*$K364*(1+$M364)*$EQ364,AE364)</f>
        <v>0</v>
      </c>
      <c r="AT364" s="53">
        <f>IF($G364="Labor Hours",AF364*$K364*(1+$M364)*$EQ364,AF364)</f>
        <v>0</v>
      </c>
      <c r="AU364" s="10">
        <f t="shared" si="488"/>
        <v>1879.5600000000002</v>
      </c>
      <c r="AV364" s="54">
        <f>IF(G364="CapEx",0,AU364*N364)</f>
        <v>0</v>
      </c>
      <c r="AW364" s="10">
        <f t="shared" si="489"/>
        <v>1879.5600000000002</v>
      </c>
      <c r="AX364" s="53" cm="1">
        <f t="array" aca="1" ref="AX364" ca="1">AU364*CELL("contents",$Q364)</f>
        <v>375.91200000000003</v>
      </c>
      <c r="AY364" s="53" cm="1">
        <f t="array" aca="1" ref="AY364" ca="1">AV364*CELL("contents",$Q364)</f>
        <v>0</v>
      </c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>
        <f t="shared" si="490"/>
        <v>0</v>
      </c>
      <c r="BM364" s="51">
        <f t="shared" si="491"/>
        <v>0</v>
      </c>
      <c r="BN364" s="53">
        <f>IF($G364="Labor Hours",AZ364*$K364*(1+$M364)*$ER364,AZ364)</f>
        <v>0</v>
      </c>
      <c r="BO364" s="53">
        <f>IF($G364="Labor Hours",BA364*$K364*(1+$M364)*$ER364,BA364)</f>
        <v>0</v>
      </c>
      <c r="BP364" s="53">
        <f>IF($G364="Labor Hours",BB364*$K364*(1+$M364)*$ER364,BB364)</f>
        <v>0</v>
      </c>
      <c r="BQ364" s="53">
        <f>IF($G364="Labor Hours",BC364*$K364*(1+$M364)*$ER364,BC364)</f>
        <v>0</v>
      </c>
      <c r="BR364" s="53">
        <f>IF($G364="Labor Hours",BD364*$K364*(1+$M364)*$ER364,BD364)</f>
        <v>0</v>
      </c>
      <c r="BS364" s="53">
        <f>IF($G364="Labor Hours",BE364*$K364*(1+$M364)*$ER364,BE364)</f>
        <v>0</v>
      </c>
      <c r="BT364" s="53">
        <f>IF($G364="Labor Hours",BF364*$K364*(1+$M364)*$ER364,BF364)</f>
        <v>0</v>
      </c>
      <c r="BU364" s="53">
        <f>IF($G364="Labor Hours",BG364*$K364*(1+$M364)*$ER364,BG364)</f>
        <v>0</v>
      </c>
      <c r="BV364" s="53">
        <f>IF($G364="Labor Hours",BH364*$K364*(1+$M364)*$ER364,BH364)</f>
        <v>0</v>
      </c>
      <c r="BW364" s="53">
        <f>IF($G364="Labor Hours",BI364*$K364*(1+$M364)*$ER364,BI364)</f>
        <v>0</v>
      </c>
      <c r="BX364" s="53">
        <f>IF($G364="Labor Hours",BJ364*$K364*(1+$M364)*$ER364,BJ364)</f>
        <v>0</v>
      </c>
      <c r="BY364" s="53">
        <f>IF($G364="Labor Hours",BK364*$K364*(1+$M364)*$ER364,BK364)</f>
        <v>0</v>
      </c>
      <c r="BZ364" s="10">
        <f t="shared" si="492"/>
        <v>0</v>
      </c>
      <c r="CA364" s="54">
        <f t="shared" si="493"/>
        <v>0</v>
      </c>
      <c r="CB364" s="10">
        <f t="shared" si="494"/>
        <v>0</v>
      </c>
      <c r="CC364" s="53" cm="1">
        <f t="array" aca="1" ref="CC364" ca="1">BZ364*CELL("contents",$Q364)</f>
        <v>0</v>
      </c>
      <c r="CD364" s="53" cm="1">
        <f t="array" aca="1" ref="CD364" ca="1">CA364*CELL("contents",$Q364)</f>
        <v>0</v>
      </c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>
        <f t="shared" si="495"/>
        <v>0</v>
      </c>
      <c r="CR364" s="51">
        <f t="shared" si="496"/>
        <v>0</v>
      </c>
      <c r="CS364" s="53">
        <f>IF($G364="Labor Hours",CE364*$K364*(1+$M364)*$ES364,CE364)</f>
        <v>0</v>
      </c>
      <c r="CT364" s="53">
        <f>IF($G364="Labor Hours",CF364*$K364*(1+$M364)*$ES364,CF364)</f>
        <v>0</v>
      </c>
      <c r="CU364" s="53">
        <f>IF($G364="Labor Hours",CG364*$K364*(1+$M364)*$ES364,CG364)</f>
        <v>0</v>
      </c>
      <c r="CV364" s="53">
        <f>IF($G364="Labor Hours",CH364*$K364*(1+$M364)*$ES364,CH364)</f>
        <v>0</v>
      </c>
      <c r="CW364" s="53">
        <f>IF($G364="Labor Hours",CI364*$K364*(1+$M364)*$ES364,CI364)</f>
        <v>0</v>
      </c>
      <c r="CX364" s="53">
        <f>IF($G364="Labor Hours",CJ364*$K364*(1+$M364)*$ES364,CJ364)</f>
        <v>0</v>
      </c>
      <c r="CY364" s="53">
        <f>IF($G364="Labor Hours",CK364*$K364*(1+$M364)*$ES364,CK364)</f>
        <v>0</v>
      </c>
      <c r="CZ364" s="53">
        <f>IF($G364="Labor Hours",CL364*$K364*(1+$M364)*$ES364,CL364)</f>
        <v>0</v>
      </c>
      <c r="DA364" s="53">
        <f>IF($G364="Labor Hours",CM364*$K364*(1+$M364)*$ES364,CM364)</f>
        <v>0</v>
      </c>
      <c r="DB364" s="53">
        <f>IF($G364="Labor Hours",CN364*$K364*(1+$M364)*$ES364,CN364)</f>
        <v>0</v>
      </c>
      <c r="DC364" s="53">
        <f>IF($G364="Labor Hours",CO364*$K364*(1+$M364)*$ES364,CO364)</f>
        <v>0</v>
      </c>
      <c r="DD364" s="53">
        <f>IF($G364="Labor Hours",CP364*$K364*(1+$M364)*$ES364,CP364)</f>
        <v>0</v>
      </c>
      <c r="DE364" s="10">
        <f t="shared" si="497"/>
        <v>0</v>
      </c>
      <c r="DF364" s="54">
        <f t="shared" si="498"/>
        <v>0</v>
      </c>
      <c r="DG364" s="10">
        <f t="shared" si="499"/>
        <v>0</v>
      </c>
      <c r="DH364" s="53" cm="1">
        <f t="array" aca="1" ref="DH364" ca="1">DE364*CELL("contents",$Q364)</f>
        <v>0</v>
      </c>
      <c r="DI364" s="53" cm="1">
        <f t="array" aca="1" ref="DI364" ca="1">DF364*CELL("contents",$Q364)</f>
        <v>0</v>
      </c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>
        <f t="shared" si="500"/>
        <v>0</v>
      </c>
      <c r="DW364" s="51">
        <f t="shared" si="501"/>
        <v>0</v>
      </c>
      <c r="DX364" s="53">
        <f>IF($G364="Labor Hours",DJ364*$K364*(1+$M364)*$ET364,DJ364)</f>
        <v>0</v>
      </c>
      <c r="DY364" s="53">
        <f>IF($G364="Labor Hours",DK364*$K364*(1+$M364)*$ET364,DK364)</f>
        <v>0</v>
      </c>
      <c r="DZ364" s="53">
        <f>IF($G364="Labor Hours",DL364*$K364*(1+$M364)*$ET364,DL364)</f>
        <v>0</v>
      </c>
      <c r="EA364" s="53">
        <f>IF($G364="Labor Hours",DM364*$K364*(1+$M364)*$ET364,DM364)</f>
        <v>0</v>
      </c>
      <c r="EB364" s="53">
        <f>IF($G364="Labor Hours",DN364*$K364*(1+$M364)*$ET364,DN364)</f>
        <v>0</v>
      </c>
      <c r="EC364" s="53">
        <f>IF($G364="Labor Hours",DO364*$K364*(1+$M364)*$ET364,DO364)</f>
        <v>0</v>
      </c>
      <c r="ED364" s="53">
        <f>IF($G364="Labor Hours",DP364*$K364*(1+$M364)*$ET364,DP364)</f>
        <v>0</v>
      </c>
      <c r="EE364" s="53">
        <f>IF($G364="Labor Hours",DQ364*$K364*(1+$M364)*$ET364,DQ364)</f>
        <v>0</v>
      </c>
      <c r="EF364" s="53">
        <f>IF($G364="Labor Hours",DR364*$K364*(1+$M364)*$ET364,DR364)</f>
        <v>0</v>
      </c>
      <c r="EG364" s="53">
        <f>IF($G364="Labor Hours",DS364*$K364*(1+$M364)*$ET364,DS364)</f>
        <v>0</v>
      </c>
      <c r="EH364" s="53">
        <f>IF($G364="Labor Hours",DT364*$K364*(1+$M364)*$ET364,DT364)</f>
        <v>0</v>
      </c>
      <c r="EI364" s="53">
        <f>IF($G364="Labor Hours",DU364*$K364*(1+$M364)*$ET364,DU364)</f>
        <v>0</v>
      </c>
      <c r="EJ364" s="10">
        <f t="shared" si="502"/>
        <v>0</v>
      </c>
      <c r="EK364" s="54">
        <f t="shared" si="503"/>
        <v>0</v>
      </c>
      <c r="EL364" s="10">
        <f t="shared" si="504"/>
        <v>0</v>
      </c>
      <c r="EM364" s="53" cm="1">
        <f t="array" aca="1" ref="EM364" ca="1">EJ364*CELL("contents",$Q364)</f>
        <v>0</v>
      </c>
      <c r="EN364" s="53" cm="1">
        <f t="array" aca="1" ref="EN364" ca="1">EK364*CELL("contents",$Q364)</f>
        <v>0</v>
      </c>
      <c r="EO364" s="11">
        <f t="shared" si="505"/>
        <v>1879.5600000000002</v>
      </c>
      <c r="EP364" s="2">
        <v>1</v>
      </c>
      <c r="EQ364" s="2">
        <f t="shared" ref="EQ364:ET364" si="535">EP364*1.0215</f>
        <v>1.0215000000000001</v>
      </c>
      <c r="ER364" s="2">
        <f t="shared" si="535"/>
        <v>1.0434622500000001</v>
      </c>
      <c r="ES364" s="2">
        <f t="shared" si="535"/>
        <v>1.0658966883750003</v>
      </c>
      <c r="ET364" s="2">
        <f t="shared" si="535"/>
        <v>1.0888134671750629</v>
      </c>
      <c r="EU364" s="53">
        <f>IF($G364="Labor Hours",$K364*$AG364*EQ364,0)</f>
        <v>1879.5600000000002</v>
      </c>
      <c r="EV364" s="53">
        <f t="shared" si="507"/>
        <v>0</v>
      </c>
      <c r="EW364" s="69">
        <f>IF($G364="Labor Hours",$K364*$CQ364*ES364,0)</f>
        <v>0</v>
      </c>
      <c r="EX364" s="69">
        <f>IF($G364="Labor Hours",$K364*$DV364*ET364,0)</f>
        <v>0</v>
      </c>
      <c r="EY364" s="9">
        <f t="shared" si="509"/>
        <v>0</v>
      </c>
      <c r="EZ364" s="9">
        <f t="shared" si="484"/>
        <v>0</v>
      </c>
      <c r="FA364" s="9">
        <f t="shared" si="485"/>
        <v>0</v>
      </c>
      <c r="FB364" s="9">
        <f t="shared" si="486"/>
        <v>0</v>
      </c>
      <c r="FC364" t="s">
        <v>1541</v>
      </c>
    </row>
    <row r="365" spans="1:159" x14ac:dyDescent="0.25">
      <c r="A365" s="2">
        <v>1.2</v>
      </c>
      <c r="B365" s="3" t="s">
        <v>866</v>
      </c>
      <c r="C365" s="4" t="s">
        <v>157</v>
      </c>
      <c r="D365" s="2" t="s">
        <v>810</v>
      </c>
      <c r="E365" s="21" t="s">
        <v>811</v>
      </c>
      <c r="F365" s="2"/>
      <c r="G365" s="4" t="s">
        <v>151</v>
      </c>
      <c r="H365" s="6" t="s">
        <v>163</v>
      </c>
      <c r="I365" s="4" t="s">
        <v>167</v>
      </c>
      <c r="J365" s="7" t="s">
        <v>154</v>
      </c>
      <c r="K365" s="75">
        <v>115</v>
      </c>
      <c r="L365" s="81">
        <v>115</v>
      </c>
      <c r="M365" s="56">
        <v>0</v>
      </c>
      <c r="N365" s="86">
        <v>0</v>
      </c>
      <c r="O365" s="6" t="s">
        <v>155</v>
      </c>
      <c r="P365" s="2" t="s">
        <v>352</v>
      </c>
      <c r="Q365" s="216">
        <f>VLOOKUP(P365,Contingencies!$A$2:$D$7,4,FALSE)</f>
        <v>0.2</v>
      </c>
      <c r="R365" s="53">
        <f t="shared" si="467"/>
        <v>469.8900000000001</v>
      </c>
      <c r="S365" s="67">
        <f t="shared" si="469"/>
        <v>0</v>
      </c>
      <c r="T365" s="4"/>
      <c r="U365" s="2"/>
      <c r="V365" s="2"/>
      <c r="W365" s="42"/>
      <c r="X365" s="2"/>
      <c r="Y365" s="38"/>
      <c r="Z365" s="37">
        <v>20</v>
      </c>
      <c r="AA365" s="38"/>
      <c r="AB365" s="38"/>
      <c r="AC365" s="38"/>
      <c r="AD365" s="2"/>
      <c r="AE365" s="2"/>
      <c r="AF365" s="2"/>
      <c r="AG365" s="2">
        <f>IF(G365="Labor Hours",SUM(U365:AF365),0)</f>
        <v>20</v>
      </c>
      <c r="AH365" s="51">
        <f t="shared" si="487"/>
        <v>0.13333333333333333</v>
      </c>
      <c r="AI365" s="53">
        <f>IF($G365="Labor Hours",U365*$K365*(1+$M365)*$EQ365,U365)</f>
        <v>0</v>
      </c>
      <c r="AJ365" s="53">
        <f>IF($G365="Labor Hours",V365*$K365*(1+$M365)*$EQ365,V365)</f>
        <v>0</v>
      </c>
      <c r="AK365" s="53">
        <f>IF($G365="Labor Hours",W365*$K365*(1+$M365)*$EQ365,W365)</f>
        <v>0</v>
      </c>
      <c r="AL365" s="53">
        <f>IF($G365="Labor Hours",X365*$K365*(1+$M365)*$EQ365,X365)</f>
        <v>0</v>
      </c>
      <c r="AM365" s="53">
        <f>IF($G365="Labor Hours",Y365*$K365*(1+$M365)*$EQ365,Y365)</f>
        <v>0</v>
      </c>
      <c r="AN365" s="53">
        <f>IF($G365="Labor Hours",Z365*$K365*(1+$M365)*$EQ365,Z365)</f>
        <v>2349.4500000000003</v>
      </c>
      <c r="AO365" s="53">
        <f>IF($G365="Labor Hours",AA365*$K365*(1+$M365)*$EQ365,AA365)</f>
        <v>0</v>
      </c>
      <c r="AP365" s="53">
        <f>IF($G365="Labor Hours",AB365*$K365*(1+$M365)*$EQ365,AB365)</f>
        <v>0</v>
      </c>
      <c r="AQ365" s="53">
        <f>IF($G365="Labor Hours",AC365*$K365*(1+$M365)*$EQ365,AC365)</f>
        <v>0</v>
      </c>
      <c r="AR365" s="53">
        <f>IF($G365="Labor Hours",AD365*$K365*(1+$M365)*$EQ365,AD365)</f>
        <v>0</v>
      </c>
      <c r="AS365" s="53">
        <f>IF($G365="Labor Hours",AE365*$K365*(1+$M365)*$EQ365,AE365)</f>
        <v>0</v>
      </c>
      <c r="AT365" s="53">
        <f>IF($G365="Labor Hours",AF365*$K365*(1+$M365)*$EQ365,AF365)</f>
        <v>0</v>
      </c>
      <c r="AU365" s="10">
        <f t="shared" si="488"/>
        <v>2349.4500000000003</v>
      </c>
      <c r="AV365" s="54">
        <f>IF(G365="CapEx",0,AU365*N365)</f>
        <v>0</v>
      </c>
      <c r="AW365" s="10">
        <f t="shared" si="489"/>
        <v>2349.4500000000003</v>
      </c>
      <c r="AX365" s="53" cm="1">
        <f t="array" aca="1" ref="AX365" ca="1">AU365*CELL("contents",$Q365)</f>
        <v>469.8900000000001</v>
      </c>
      <c r="AY365" s="53" cm="1">
        <f t="array" aca="1" ref="AY365" ca="1">AV365*CELL("contents",$Q365)</f>
        <v>0</v>
      </c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>
        <f t="shared" si="490"/>
        <v>0</v>
      </c>
      <c r="BM365" s="51">
        <f t="shared" si="491"/>
        <v>0</v>
      </c>
      <c r="BN365" s="53">
        <f>IF($G365="Labor Hours",AZ365*$K365*(1+$M365)*$ER365,AZ365)</f>
        <v>0</v>
      </c>
      <c r="BO365" s="53">
        <f>IF($G365="Labor Hours",BA365*$K365*(1+$M365)*$ER365,BA365)</f>
        <v>0</v>
      </c>
      <c r="BP365" s="53">
        <f>IF($G365="Labor Hours",BB365*$K365*(1+$M365)*$ER365,BB365)</f>
        <v>0</v>
      </c>
      <c r="BQ365" s="53">
        <f>IF($G365="Labor Hours",BC365*$K365*(1+$M365)*$ER365,BC365)</f>
        <v>0</v>
      </c>
      <c r="BR365" s="53">
        <f>IF($G365="Labor Hours",BD365*$K365*(1+$M365)*$ER365,BD365)</f>
        <v>0</v>
      </c>
      <c r="BS365" s="53">
        <f>IF($G365="Labor Hours",BE365*$K365*(1+$M365)*$ER365,BE365)</f>
        <v>0</v>
      </c>
      <c r="BT365" s="53">
        <f>IF($G365="Labor Hours",BF365*$K365*(1+$M365)*$ER365,BF365)</f>
        <v>0</v>
      </c>
      <c r="BU365" s="53">
        <f>IF($G365="Labor Hours",BG365*$K365*(1+$M365)*$ER365,BG365)</f>
        <v>0</v>
      </c>
      <c r="BV365" s="53">
        <f>IF($G365="Labor Hours",BH365*$K365*(1+$M365)*$ER365,BH365)</f>
        <v>0</v>
      </c>
      <c r="BW365" s="53">
        <f>IF($G365="Labor Hours",BI365*$K365*(1+$M365)*$ER365,BI365)</f>
        <v>0</v>
      </c>
      <c r="BX365" s="53">
        <f>IF($G365="Labor Hours",BJ365*$K365*(1+$M365)*$ER365,BJ365)</f>
        <v>0</v>
      </c>
      <c r="BY365" s="53">
        <f>IF($G365="Labor Hours",BK365*$K365*(1+$M365)*$ER365,BK365)</f>
        <v>0</v>
      </c>
      <c r="BZ365" s="10">
        <f t="shared" si="492"/>
        <v>0</v>
      </c>
      <c r="CA365" s="54">
        <f t="shared" si="493"/>
        <v>0</v>
      </c>
      <c r="CB365" s="10">
        <f t="shared" si="494"/>
        <v>0</v>
      </c>
      <c r="CC365" s="53" cm="1">
        <f t="array" aca="1" ref="CC365" ca="1">BZ365*CELL("contents",$Q365)</f>
        <v>0</v>
      </c>
      <c r="CD365" s="53" cm="1">
        <f t="array" aca="1" ref="CD365" ca="1">CA365*CELL("contents",$Q365)</f>
        <v>0</v>
      </c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>
        <f t="shared" si="495"/>
        <v>0</v>
      </c>
      <c r="CR365" s="51">
        <f t="shared" si="496"/>
        <v>0</v>
      </c>
      <c r="CS365" s="53">
        <f>IF($G365="Labor Hours",CE365*$K365*(1+$M365)*$ES365,CE365)</f>
        <v>0</v>
      </c>
      <c r="CT365" s="53">
        <f>IF($G365="Labor Hours",CF365*$K365*(1+$M365)*$ES365,CF365)</f>
        <v>0</v>
      </c>
      <c r="CU365" s="53">
        <f>IF($G365="Labor Hours",CG365*$K365*(1+$M365)*$ES365,CG365)</f>
        <v>0</v>
      </c>
      <c r="CV365" s="53">
        <f>IF($G365="Labor Hours",CH365*$K365*(1+$M365)*$ES365,CH365)</f>
        <v>0</v>
      </c>
      <c r="CW365" s="53">
        <f>IF($G365="Labor Hours",CI365*$K365*(1+$M365)*$ES365,CI365)</f>
        <v>0</v>
      </c>
      <c r="CX365" s="53">
        <f>IF($G365="Labor Hours",CJ365*$K365*(1+$M365)*$ES365,CJ365)</f>
        <v>0</v>
      </c>
      <c r="CY365" s="53">
        <f>IF($G365="Labor Hours",CK365*$K365*(1+$M365)*$ES365,CK365)</f>
        <v>0</v>
      </c>
      <c r="CZ365" s="53">
        <f>IF($G365="Labor Hours",CL365*$K365*(1+$M365)*$ES365,CL365)</f>
        <v>0</v>
      </c>
      <c r="DA365" s="53">
        <f>IF($G365="Labor Hours",CM365*$K365*(1+$M365)*$ES365,CM365)</f>
        <v>0</v>
      </c>
      <c r="DB365" s="53">
        <f>IF($G365="Labor Hours",CN365*$K365*(1+$M365)*$ES365,CN365)</f>
        <v>0</v>
      </c>
      <c r="DC365" s="53">
        <f>IF($G365="Labor Hours",CO365*$K365*(1+$M365)*$ES365,CO365)</f>
        <v>0</v>
      </c>
      <c r="DD365" s="53">
        <f>IF($G365="Labor Hours",CP365*$K365*(1+$M365)*$ES365,CP365)</f>
        <v>0</v>
      </c>
      <c r="DE365" s="10">
        <f t="shared" si="497"/>
        <v>0</v>
      </c>
      <c r="DF365" s="54">
        <f t="shared" si="498"/>
        <v>0</v>
      </c>
      <c r="DG365" s="10">
        <f t="shared" si="499"/>
        <v>0</v>
      </c>
      <c r="DH365" s="53" cm="1">
        <f t="array" aca="1" ref="DH365" ca="1">DE365*CELL("contents",$Q365)</f>
        <v>0</v>
      </c>
      <c r="DI365" s="53" cm="1">
        <f t="array" aca="1" ref="DI365" ca="1">DF365*CELL("contents",$Q365)</f>
        <v>0</v>
      </c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>
        <f t="shared" si="500"/>
        <v>0</v>
      </c>
      <c r="DW365" s="51">
        <f t="shared" si="501"/>
        <v>0</v>
      </c>
      <c r="DX365" s="53">
        <f>IF($G365="Labor Hours",DJ365*$K365*(1+$M365)*$ET365,DJ365)</f>
        <v>0</v>
      </c>
      <c r="DY365" s="53">
        <f>IF($G365="Labor Hours",DK365*$K365*(1+$M365)*$ET365,DK365)</f>
        <v>0</v>
      </c>
      <c r="DZ365" s="53">
        <f>IF($G365="Labor Hours",DL365*$K365*(1+$M365)*$ET365,DL365)</f>
        <v>0</v>
      </c>
      <c r="EA365" s="53">
        <f>IF($G365="Labor Hours",DM365*$K365*(1+$M365)*$ET365,DM365)</f>
        <v>0</v>
      </c>
      <c r="EB365" s="53">
        <f>IF($G365="Labor Hours",DN365*$K365*(1+$M365)*$ET365,DN365)</f>
        <v>0</v>
      </c>
      <c r="EC365" s="53">
        <f>IF($G365="Labor Hours",DO365*$K365*(1+$M365)*$ET365,DO365)</f>
        <v>0</v>
      </c>
      <c r="ED365" s="53">
        <f>IF($G365="Labor Hours",DP365*$K365*(1+$M365)*$ET365,DP365)</f>
        <v>0</v>
      </c>
      <c r="EE365" s="53">
        <f>IF($G365="Labor Hours",DQ365*$K365*(1+$M365)*$ET365,DQ365)</f>
        <v>0</v>
      </c>
      <c r="EF365" s="53">
        <f>IF($G365="Labor Hours",DR365*$K365*(1+$M365)*$ET365,DR365)</f>
        <v>0</v>
      </c>
      <c r="EG365" s="53">
        <f>IF($G365="Labor Hours",DS365*$K365*(1+$M365)*$ET365,DS365)</f>
        <v>0</v>
      </c>
      <c r="EH365" s="53">
        <f>IF($G365="Labor Hours",DT365*$K365*(1+$M365)*$ET365,DT365)</f>
        <v>0</v>
      </c>
      <c r="EI365" s="53">
        <f>IF($G365="Labor Hours",DU365*$K365*(1+$M365)*$ET365,DU365)</f>
        <v>0</v>
      </c>
      <c r="EJ365" s="10">
        <f t="shared" si="502"/>
        <v>0</v>
      </c>
      <c r="EK365" s="54">
        <f t="shared" si="503"/>
        <v>0</v>
      </c>
      <c r="EL365" s="10">
        <f t="shared" si="504"/>
        <v>0</v>
      </c>
      <c r="EM365" s="53" cm="1">
        <f t="array" aca="1" ref="EM365" ca="1">EJ365*CELL("contents",$Q365)</f>
        <v>0</v>
      </c>
      <c r="EN365" s="53" cm="1">
        <f t="array" aca="1" ref="EN365" ca="1">EK365*CELL("contents",$Q365)</f>
        <v>0</v>
      </c>
      <c r="EO365" s="11">
        <f t="shared" si="505"/>
        <v>2349.4500000000003</v>
      </c>
      <c r="EP365" s="2">
        <v>1</v>
      </c>
      <c r="EQ365" s="2">
        <f t="shared" ref="EQ365:ET365" si="536">EP365*1.0215</f>
        <v>1.0215000000000001</v>
      </c>
      <c r="ER365" s="2">
        <f t="shared" si="536"/>
        <v>1.0434622500000001</v>
      </c>
      <c r="ES365" s="2">
        <f t="shared" si="536"/>
        <v>1.0658966883750003</v>
      </c>
      <c r="ET365" s="2">
        <f t="shared" si="536"/>
        <v>1.0888134671750629</v>
      </c>
      <c r="EU365" s="53">
        <f>IF($G365="Labor Hours",$K365*$AG365*EQ365,0)</f>
        <v>2349.4500000000003</v>
      </c>
      <c r="EV365" s="53">
        <f t="shared" si="507"/>
        <v>0</v>
      </c>
      <c r="EW365" s="69">
        <f>IF($G365="Labor Hours",$K365*$CQ365*ES365,0)</f>
        <v>0</v>
      </c>
      <c r="EX365" s="69">
        <f>IF($G365="Labor Hours",$K365*$DV365*ET365,0)</f>
        <v>0</v>
      </c>
      <c r="EY365" s="9">
        <f t="shared" si="509"/>
        <v>0</v>
      </c>
      <c r="EZ365" s="9">
        <f t="shared" si="484"/>
        <v>0</v>
      </c>
      <c r="FA365" s="9">
        <f t="shared" si="485"/>
        <v>0</v>
      </c>
      <c r="FB365" s="9">
        <f t="shared" si="486"/>
        <v>0</v>
      </c>
      <c r="FC365" t="s">
        <v>1541</v>
      </c>
    </row>
    <row r="366" spans="1:159" x14ac:dyDescent="0.25">
      <c r="A366" s="2">
        <v>1.2</v>
      </c>
      <c r="B366" s="3" t="s">
        <v>867</v>
      </c>
      <c r="C366" s="4" t="s">
        <v>157</v>
      </c>
      <c r="D366" s="2" t="s">
        <v>654</v>
      </c>
      <c r="E366" s="21" t="s">
        <v>655</v>
      </c>
      <c r="F366" s="2"/>
      <c r="G366" s="4" t="s">
        <v>151</v>
      </c>
      <c r="H366" s="6" t="s">
        <v>163</v>
      </c>
      <c r="I366" s="4" t="s">
        <v>167</v>
      </c>
      <c r="J366" s="7" t="s">
        <v>154</v>
      </c>
      <c r="K366" s="75">
        <v>115</v>
      </c>
      <c r="L366" s="81">
        <v>115</v>
      </c>
      <c r="M366" s="56">
        <v>0</v>
      </c>
      <c r="N366" s="86">
        <v>0</v>
      </c>
      <c r="O366" s="6" t="s">
        <v>155</v>
      </c>
      <c r="P366" s="2" t="s">
        <v>352</v>
      </c>
      <c r="Q366" s="216">
        <f>VLOOKUP(P366,Contingencies!$A$2:$D$7,4,FALSE)</f>
        <v>0.2</v>
      </c>
      <c r="R366" s="53">
        <f t="shared" si="467"/>
        <v>469.8900000000001</v>
      </c>
      <c r="S366" s="67">
        <f t="shared" si="469"/>
        <v>0</v>
      </c>
      <c r="T366" s="4"/>
      <c r="U366" s="2"/>
      <c r="V366" s="2"/>
      <c r="W366" s="42"/>
      <c r="X366" s="2"/>
      <c r="Y366" s="38"/>
      <c r="Z366" s="37">
        <v>20</v>
      </c>
      <c r="AA366" s="37"/>
      <c r="AB366" s="38"/>
      <c r="AC366" s="38"/>
      <c r="AD366" s="2"/>
      <c r="AE366" s="2"/>
      <c r="AF366" s="2"/>
      <c r="AG366" s="2">
        <f>IF(G366="Labor Hours",SUM(U366:AF366),0)</f>
        <v>20</v>
      </c>
      <c r="AH366" s="51">
        <f t="shared" si="487"/>
        <v>0.13333333333333333</v>
      </c>
      <c r="AI366" s="53">
        <f>IF($G366="Labor Hours",U366*$K366*(1+$M366)*$EQ366,U366)</f>
        <v>0</v>
      </c>
      <c r="AJ366" s="53">
        <f>IF($G366="Labor Hours",V366*$K366*(1+$M366)*$EQ366,V366)</f>
        <v>0</v>
      </c>
      <c r="AK366" s="53">
        <f>IF($G366="Labor Hours",W366*$K366*(1+$M366)*$EQ366,W366)</f>
        <v>0</v>
      </c>
      <c r="AL366" s="53">
        <f>IF($G366="Labor Hours",X366*$K366*(1+$M366)*$EQ366,X366)</f>
        <v>0</v>
      </c>
      <c r="AM366" s="53">
        <f>IF($G366="Labor Hours",Y366*$K366*(1+$M366)*$EQ366,Y366)</f>
        <v>0</v>
      </c>
      <c r="AN366" s="53">
        <f>IF($G366="Labor Hours",Z366*$K366*(1+$M366)*$EQ366,Z366)</f>
        <v>2349.4500000000003</v>
      </c>
      <c r="AO366" s="53">
        <f>IF($G366="Labor Hours",AA366*$K366*(1+$M366)*$EQ366,AA366)</f>
        <v>0</v>
      </c>
      <c r="AP366" s="53">
        <f>IF($G366="Labor Hours",AB366*$K366*(1+$M366)*$EQ366,AB366)</f>
        <v>0</v>
      </c>
      <c r="AQ366" s="53">
        <f>IF($G366="Labor Hours",AC366*$K366*(1+$M366)*$EQ366,AC366)</f>
        <v>0</v>
      </c>
      <c r="AR366" s="53">
        <f>IF($G366="Labor Hours",AD366*$K366*(1+$M366)*$EQ366,AD366)</f>
        <v>0</v>
      </c>
      <c r="AS366" s="53">
        <f>IF($G366="Labor Hours",AE366*$K366*(1+$M366)*$EQ366,AE366)</f>
        <v>0</v>
      </c>
      <c r="AT366" s="53">
        <f>IF($G366="Labor Hours",AF366*$K366*(1+$M366)*$EQ366,AF366)</f>
        <v>0</v>
      </c>
      <c r="AU366" s="10">
        <f t="shared" si="488"/>
        <v>2349.4500000000003</v>
      </c>
      <c r="AV366" s="54">
        <f>IF(G366="CapEx",0,AU366*N366)</f>
        <v>0</v>
      </c>
      <c r="AW366" s="10">
        <f t="shared" si="489"/>
        <v>2349.4500000000003</v>
      </c>
      <c r="AX366" s="53" cm="1">
        <f t="array" aca="1" ref="AX366" ca="1">AU366*CELL("contents",$Q366)</f>
        <v>469.8900000000001</v>
      </c>
      <c r="AY366" s="53" cm="1">
        <f t="array" aca="1" ref="AY366" ca="1">AV366*CELL("contents",$Q366)</f>
        <v>0</v>
      </c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>
        <f t="shared" si="490"/>
        <v>0</v>
      </c>
      <c r="BM366" s="51">
        <f t="shared" si="491"/>
        <v>0</v>
      </c>
      <c r="BN366" s="53">
        <f>IF($G366="Labor Hours",AZ366*$K366*(1+$M366)*$ER366,AZ366)</f>
        <v>0</v>
      </c>
      <c r="BO366" s="53">
        <f>IF($G366="Labor Hours",BA366*$K366*(1+$M366)*$ER366,BA366)</f>
        <v>0</v>
      </c>
      <c r="BP366" s="53">
        <f>IF($G366="Labor Hours",BB366*$K366*(1+$M366)*$ER366,BB366)</f>
        <v>0</v>
      </c>
      <c r="BQ366" s="53">
        <f>IF($G366="Labor Hours",BC366*$K366*(1+$M366)*$ER366,BC366)</f>
        <v>0</v>
      </c>
      <c r="BR366" s="53">
        <f>IF($G366="Labor Hours",BD366*$K366*(1+$M366)*$ER366,BD366)</f>
        <v>0</v>
      </c>
      <c r="BS366" s="53">
        <f>IF($G366="Labor Hours",BE366*$K366*(1+$M366)*$ER366,BE366)</f>
        <v>0</v>
      </c>
      <c r="BT366" s="53">
        <f>IF($G366="Labor Hours",BF366*$K366*(1+$M366)*$ER366,BF366)</f>
        <v>0</v>
      </c>
      <c r="BU366" s="53">
        <f>IF($G366="Labor Hours",BG366*$K366*(1+$M366)*$ER366,BG366)</f>
        <v>0</v>
      </c>
      <c r="BV366" s="53">
        <f>IF($G366="Labor Hours",BH366*$K366*(1+$M366)*$ER366,BH366)</f>
        <v>0</v>
      </c>
      <c r="BW366" s="53">
        <f>IF($G366="Labor Hours",BI366*$K366*(1+$M366)*$ER366,BI366)</f>
        <v>0</v>
      </c>
      <c r="BX366" s="53">
        <f>IF($G366="Labor Hours",BJ366*$K366*(1+$M366)*$ER366,BJ366)</f>
        <v>0</v>
      </c>
      <c r="BY366" s="53">
        <f>IF($G366="Labor Hours",BK366*$K366*(1+$M366)*$ER366,BK366)</f>
        <v>0</v>
      </c>
      <c r="BZ366" s="10">
        <f t="shared" si="492"/>
        <v>0</v>
      </c>
      <c r="CA366" s="54">
        <f t="shared" si="493"/>
        <v>0</v>
      </c>
      <c r="CB366" s="10">
        <f t="shared" si="494"/>
        <v>0</v>
      </c>
      <c r="CC366" s="53" cm="1">
        <f t="array" aca="1" ref="CC366" ca="1">BZ366*CELL("contents",$Q366)</f>
        <v>0</v>
      </c>
      <c r="CD366" s="53" cm="1">
        <f t="array" aca="1" ref="CD366" ca="1">CA366*CELL("contents",$Q366)</f>
        <v>0</v>
      </c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>
        <f t="shared" si="495"/>
        <v>0</v>
      </c>
      <c r="CR366" s="51">
        <f t="shared" si="496"/>
        <v>0</v>
      </c>
      <c r="CS366" s="53">
        <f>IF($G366="Labor Hours",CE366*$K366*(1+$M366)*$ES366,CE366)</f>
        <v>0</v>
      </c>
      <c r="CT366" s="53">
        <f>IF($G366="Labor Hours",CF366*$K366*(1+$M366)*$ES366,CF366)</f>
        <v>0</v>
      </c>
      <c r="CU366" s="53">
        <f>IF($G366="Labor Hours",CG366*$K366*(1+$M366)*$ES366,CG366)</f>
        <v>0</v>
      </c>
      <c r="CV366" s="53">
        <f>IF($G366="Labor Hours",CH366*$K366*(1+$M366)*$ES366,CH366)</f>
        <v>0</v>
      </c>
      <c r="CW366" s="53">
        <f>IF($G366="Labor Hours",CI366*$K366*(1+$M366)*$ES366,CI366)</f>
        <v>0</v>
      </c>
      <c r="CX366" s="53">
        <f>IF($G366="Labor Hours",CJ366*$K366*(1+$M366)*$ES366,CJ366)</f>
        <v>0</v>
      </c>
      <c r="CY366" s="53">
        <f>IF($G366="Labor Hours",CK366*$K366*(1+$M366)*$ES366,CK366)</f>
        <v>0</v>
      </c>
      <c r="CZ366" s="53">
        <f>IF($G366="Labor Hours",CL366*$K366*(1+$M366)*$ES366,CL366)</f>
        <v>0</v>
      </c>
      <c r="DA366" s="53">
        <f>IF($G366="Labor Hours",CM366*$K366*(1+$M366)*$ES366,CM366)</f>
        <v>0</v>
      </c>
      <c r="DB366" s="53">
        <f>IF($G366="Labor Hours",CN366*$K366*(1+$M366)*$ES366,CN366)</f>
        <v>0</v>
      </c>
      <c r="DC366" s="53">
        <f>IF($G366="Labor Hours",CO366*$K366*(1+$M366)*$ES366,CO366)</f>
        <v>0</v>
      </c>
      <c r="DD366" s="53">
        <f>IF($G366="Labor Hours",CP366*$K366*(1+$M366)*$ES366,CP366)</f>
        <v>0</v>
      </c>
      <c r="DE366" s="10">
        <f t="shared" si="497"/>
        <v>0</v>
      </c>
      <c r="DF366" s="54">
        <f t="shared" si="498"/>
        <v>0</v>
      </c>
      <c r="DG366" s="10">
        <f t="shared" si="499"/>
        <v>0</v>
      </c>
      <c r="DH366" s="53" cm="1">
        <f t="array" aca="1" ref="DH366" ca="1">DE366*CELL("contents",$Q366)</f>
        <v>0</v>
      </c>
      <c r="DI366" s="53" cm="1">
        <f t="array" aca="1" ref="DI366" ca="1">DF366*CELL("contents",$Q366)</f>
        <v>0</v>
      </c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>
        <f t="shared" si="500"/>
        <v>0</v>
      </c>
      <c r="DW366" s="51">
        <f t="shared" si="501"/>
        <v>0</v>
      </c>
      <c r="DX366" s="53">
        <f>IF($G366="Labor Hours",DJ366*$K366*(1+$M366)*$ET366,DJ366)</f>
        <v>0</v>
      </c>
      <c r="DY366" s="53">
        <f>IF($G366="Labor Hours",DK366*$K366*(1+$M366)*$ET366,DK366)</f>
        <v>0</v>
      </c>
      <c r="DZ366" s="53">
        <f>IF($G366="Labor Hours",DL366*$K366*(1+$M366)*$ET366,DL366)</f>
        <v>0</v>
      </c>
      <c r="EA366" s="53">
        <f>IF($G366="Labor Hours",DM366*$K366*(1+$M366)*$ET366,DM366)</f>
        <v>0</v>
      </c>
      <c r="EB366" s="53">
        <f>IF($G366="Labor Hours",DN366*$K366*(1+$M366)*$ET366,DN366)</f>
        <v>0</v>
      </c>
      <c r="EC366" s="53">
        <f>IF($G366="Labor Hours",DO366*$K366*(1+$M366)*$ET366,DO366)</f>
        <v>0</v>
      </c>
      <c r="ED366" s="53">
        <f>IF($G366="Labor Hours",DP366*$K366*(1+$M366)*$ET366,DP366)</f>
        <v>0</v>
      </c>
      <c r="EE366" s="53">
        <f>IF($G366="Labor Hours",DQ366*$K366*(1+$M366)*$ET366,DQ366)</f>
        <v>0</v>
      </c>
      <c r="EF366" s="53">
        <f>IF($G366="Labor Hours",DR366*$K366*(1+$M366)*$ET366,DR366)</f>
        <v>0</v>
      </c>
      <c r="EG366" s="53">
        <f>IF($G366="Labor Hours",DS366*$K366*(1+$M366)*$ET366,DS366)</f>
        <v>0</v>
      </c>
      <c r="EH366" s="53">
        <f>IF($G366="Labor Hours",DT366*$K366*(1+$M366)*$ET366,DT366)</f>
        <v>0</v>
      </c>
      <c r="EI366" s="53">
        <f>IF($G366="Labor Hours",DU366*$K366*(1+$M366)*$ET366,DU366)</f>
        <v>0</v>
      </c>
      <c r="EJ366" s="10">
        <f t="shared" si="502"/>
        <v>0</v>
      </c>
      <c r="EK366" s="54">
        <f t="shared" si="503"/>
        <v>0</v>
      </c>
      <c r="EL366" s="10">
        <f t="shared" si="504"/>
        <v>0</v>
      </c>
      <c r="EM366" s="53" cm="1">
        <f t="array" aca="1" ref="EM366" ca="1">EJ366*CELL("contents",$Q366)</f>
        <v>0</v>
      </c>
      <c r="EN366" s="53" cm="1">
        <f t="array" aca="1" ref="EN366" ca="1">EK366*CELL("contents",$Q366)</f>
        <v>0</v>
      </c>
      <c r="EO366" s="11">
        <f t="shared" si="505"/>
        <v>2349.4500000000003</v>
      </c>
      <c r="EP366" s="2">
        <v>1</v>
      </c>
      <c r="EQ366" s="2">
        <f t="shared" ref="EQ366:ET366" si="537">EP366*1.0215</f>
        <v>1.0215000000000001</v>
      </c>
      <c r="ER366" s="2">
        <f t="shared" si="537"/>
        <v>1.0434622500000001</v>
      </c>
      <c r="ES366" s="2">
        <f t="shared" si="537"/>
        <v>1.0658966883750003</v>
      </c>
      <c r="ET366" s="2">
        <f t="shared" si="537"/>
        <v>1.0888134671750629</v>
      </c>
      <c r="EU366" s="53">
        <f>IF($G366="Labor Hours",$K366*$AG366*EQ366,0)</f>
        <v>2349.4500000000003</v>
      </c>
      <c r="EV366" s="53">
        <f t="shared" si="507"/>
        <v>0</v>
      </c>
      <c r="EW366" s="69">
        <f>IF($G366="Labor Hours",$K366*$CQ366*ES366,0)</f>
        <v>0</v>
      </c>
      <c r="EX366" s="69">
        <f>IF($G366="Labor Hours",$K366*$DV366*ET366,0)</f>
        <v>0</v>
      </c>
      <c r="EY366" s="9">
        <f t="shared" si="509"/>
        <v>0</v>
      </c>
      <c r="EZ366" s="9">
        <f t="shared" si="484"/>
        <v>0</v>
      </c>
      <c r="FA366" s="9">
        <f t="shared" si="485"/>
        <v>0</v>
      </c>
      <c r="FB366" s="9">
        <f t="shared" si="486"/>
        <v>0</v>
      </c>
      <c r="FC366" t="s">
        <v>1541</v>
      </c>
    </row>
    <row r="367" spans="1:159" x14ac:dyDescent="0.25">
      <c r="A367" s="2">
        <v>1.2</v>
      </c>
      <c r="B367" s="3" t="s">
        <v>868</v>
      </c>
      <c r="C367" s="4" t="s">
        <v>157</v>
      </c>
      <c r="D367" s="2" t="s">
        <v>417</v>
      </c>
      <c r="E367" s="21" t="s">
        <v>657</v>
      </c>
      <c r="F367" s="2"/>
      <c r="G367" s="4" t="s">
        <v>151</v>
      </c>
      <c r="H367" s="6" t="s">
        <v>163</v>
      </c>
      <c r="I367" s="4" t="s">
        <v>167</v>
      </c>
      <c r="J367" s="7" t="s">
        <v>154</v>
      </c>
      <c r="K367" s="75">
        <v>115</v>
      </c>
      <c r="L367" s="81">
        <v>115</v>
      </c>
      <c r="M367" s="56">
        <v>0</v>
      </c>
      <c r="N367" s="86">
        <v>0</v>
      </c>
      <c r="O367" s="6" t="s">
        <v>155</v>
      </c>
      <c r="P367" s="2" t="s">
        <v>352</v>
      </c>
      <c r="Q367" s="216">
        <f>VLOOKUP(P367,Contingencies!$A$2:$D$7,4,FALSE)</f>
        <v>0.2</v>
      </c>
      <c r="R367" s="53">
        <f t="shared" si="467"/>
        <v>939.7800000000002</v>
      </c>
      <c r="S367" s="67">
        <f t="shared" si="469"/>
        <v>0</v>
      </c>
      <c r="T367" s="4"/>
      <c r="U367" s="2"/>
      <c r="V367" s="2"/>
      <c r="W367" s="42"/>
      <c r="X367" s="2"/>
      <c r="Y367" s="38"/>
      <c r="Z367" s="2"/>
      <c r="AA367" s="37">
        <v>40</v>
      </c>
      <c r="AB367" s="38"/>
      <c r="AC367" s="38"/>
      <c r="AD367" s="2"/>
      <c r="AE367" s="2"/>
      <c r="AF367" s="2"/>
      <c r="AG367" s="2">
        <f>IF(G367="Labor Hours",SUM(U367:AF367),0)</f>
        <v>40</v>
      </c>
      <c r="AH367" s="51">
        <f t="shared" si="487"/>
        <v>0.26666666666666666</v>
      </c>
      <c r="AI367" s="53">
        <f>IF($G367="Labor Hours",U367*$K367*(1+$M367)*$EQ367,U367)</f>
        <v>0</v>
      </c>
      <c r="AJ367" s="53">
        <f>IF($G367="Labor Hours",V367*$K367*(1+$M367)*$EQ367,V367)</f>
        <v>0</v>
      </c>
      <c r="AK367" s="53">
        <f>IF($G367="Labor Hours",W367*$K367*(1+$M367)*$EQ367,W367)</f>
        <v>0</v>
      </c>
      <c r="AL367" s="53">
        <f>IF($G367="Labor Hours",X367*$K367*(1+$M367)*$EQ367,X367)</f>
        <v>0</v>
      </c>
      <c r="AM367" s="53">
        <f>IF($G367="Labor Hours",Y367*$K367*(1+$M367)*$EQ367,Y367)</f>
        <v>0</v>
      </c>
      <c r="AN367" s="53">
        <f>IF($G367="Labor Hours",Z367*$K367*(1+$M367)*$EQ367,Z367)</f>
        <v>0</v>
      </c>
      <c r="AO367" s="53">
        <f>IF($G367="Labor Hours",AA367*$K367*(1+$M367)*$EQ367,AA367)</f>
        <v>4698.9000000000005</v>
      </c>
      <c r="AP367" s="53">
        <f>IF($G367="Labor Hours",AB367*$K367*(1+$M367)*$EQ367,AB367)</f>
        <v>0</v>
      </c>
      <c r="AQ367" s="53">
        <f>IF($G367="Labor Hours",AC367*$K367*(1+$M367)*$EQ367,AC367)</f>
        <v>0</v>
      </c>
      <c r="AR367" s="53">
        <f>IF($G367="Labor Hours",AD367*$K367*(1+$M367)*$EQ367,AD367)</f>
        <v>0</v>
      </c>
      <c r="AS367" s="53">
        <f>IF($G367="Labor Hours",AE367*$K367*(1+$M367)*$EQ367,AE367)</f>
        <v>0</v>
      </c>
      <c r="AT367" s="53">
        <f>IF($G367="Labor Hours",AF367*$K367*(1+$M367)*$EQ367,AF367)</f>
        <v>0</v>
      </c>
      <c r="AU367" s="10">
        <f t="shared" si="488"/>
        <v>4698.9000000000005</v>
      </c>
      <c r="AV367" s="54">
        <f>IF(G367="CapEx",0,AU367*N367)</f>
        <v>0</v>
      </c>
      <c r="AW367" s="10">
        <f t="shared" si="489"/>
        <v>4698.9000000000005</v>
      </c>
      <c r="AX367" s="53" cm="1">
        <f t="array" aca="1" ref="AX367" ca="1">AU367*CELL("contents",$Q367)</f>
        <v>939.7800000000002</v>
      </c>
      <c r="AY367" s="53" cm="1">
        <f t="array" aca="1" ref="AY367" ca="1">AV367*CELL("contents",$Q367)</f>
        <v>0</v>
      </c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>
        <f t="shared" si="490"/>
        <v>0</v>
      </c>
      <c r="BM367" s="51">
        <f t="shared" si="491"/>
        <v>0</v>
      </c>
      <c r="BN367" s="53">
        <f>IF($G367="Labor Hours",AZ367*$K367*(1+$M367)*$ER367,AZ367)</f>
        <v>0</v>
      </c>
      <c r="BO367" s="53">
        <f>IF($G367="Labor Hours",BA367*$K367*(1+$M367)*$ER367,BA367)</f>
        <v>0</v>
      </c>
      <c r="BP367" s="53">
        <f>IF($G367="Labor Hours",BB367*$K367*(1+$M367)*$ER367,BB367)</f>
        <v>0</v>
      </c>
      <c r="BQ367" s="53">
        <f>IF($G367="Labor Hours",BC367*$K367*(1+$M367)*$ER367,BC367)</f>
        <v>0</v>
      </c>
      <c r="BR367" s="53">
        <f>IF($G367="Labor Hours",BD367*$K367*(1+$M367)*$ER367,BD367)</f>
        <v>0</v>
      </c>
      <c r="BS367" s="53">
        <f>IF($G367="Labor Hours",BE367*$K367*(1+$M367)*$ER367,BE367)</f>
        <v>0</v>
      </c>
      <c r="BT367" s="53">
        <f>IF($G367="Labor Hours",BF367*$K367*(1+$M367)*$ER367,BF367)</f>
        <v>0</v>
      </c>
      <c r="BU367" s="53">
        <f>IF($G367="Labor Hours",BG367*$K367*(1+$M367)*$ER367,BG367)</f>
        <v>0</v>
      </c>
      <c r="BV367" s="53">
        <f>IF($G367="Labor Hours",BH367*$K367*(1+$M367)*$ER367,BH367)</f>
        <v>0</v>
      </c>
      <c r="BW367" s="53">
        <f>IF($G367="Labor Hours",BI367*$K367*(1+$M367)*$ER367,BI367)</f>
        <v>0</v>
      </c>
      <c r="BX367" s="53">
        <f>IF($G367="Labor Hours",BJ367*$K367*(1+$M367)*$ER367,BJ367)</f>
        <v>0</v>
      </c>
      <c r="BY367" s="53">
        <f>IF($G367="Labor Hours",BK367*$K367*(1+$M367)*$ER367,BK367)</f>
        <v>0</v>
      </c>
      <c r="BZ367" s="10">
        <f t="shared" si="492"/>
        <v>0</v>
      </c>
      <c r="CA367" s="54">
        <f t="shared" si="493"/>
        <v>0</v>
      </c>
      <c r="CB367" s="10">
        <f t="shared" si="494"/>
        <v>0</v>
      </c>
      <c r="CC367" s="53" cm="1">
        <f t="array" aca="1" ref="CC367" ca="1">BZ367*CELL("contents",$Q367)</f>
        <v>0</v>
      </c>
      <c r="CD367" s="53" cm="1">
        <f t="array" aca="1" ref="CD367" ca="1">CA367*CELL("contents",$Q367)</f>
        <v>0</v>
      </c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>
        <f t="shared" si="495"/>
        <v>0</v>
      </c>
      <c r="CR367" s="51">
        <f t="shared" si="496"/>
        <v>0</v>
      </c>
      <c r="CS367" s="53">
        <f>IF($G367="Labor Hours",CE367*$K367*(1+$M367)*$ES367,CE367)</f>
        <v>0</v>
      </c>
      <c r="CT367" s="53">
        <f>IF($G367="Labor Hours",CF367*$K367*(1+$M367)*$ES367,CF367)</f>
        <v>0</v>
      </c>
      <c r="CU367" s="53">
        <f>IF($G367="Labor Hours",CG367*$K367*(1+$M367)*$ES367,CG367)</f>
        <v>0</v>
      </c>
      <c r="CV367" s="53">
        <f>IF($G367="Labor Hours",CH367*$K367*(1+$M367)*$ES367,CH367)</f>
        <v>0</v>
      </c>
      <c r="CW367" s="53">
        <f>IF($G367="Labor Hours",CI367*$K367*(1+$M367)*$ES367,CI367)</f>
        <v>0</v>
      </c>
      <c r="CX367" s="53">
        <f>IF($G367="Labor Hours",CJ367*$K367*(1+$M367)*$ES367,CJ367)</f>
        <v>0</v>
      </c>
      <c r="CY367" s="53">
        <f>IF($G367="Labor Hours",CK367*$K367*(1+$M367)*$ES367,CK367)</f>
        <v>0</v>
      </c>
      <c r="CZ367" s="53">
        <f>IF($G367="Labor Hours",CL367*$K367*(1+$M367)*$ES367,CL367)</f>
        <v>0</v>
      </c>
      <c r="DA367" s="53">
        <f>IF($G367="Labor Hours",CM367*$K367*(1+$M367)*$ES367,CM367)</f>
        <v>0</v>
      </c>
      <c r="DB367" s="53">
        <f>IF($G367="Labor Hours",CN367*$K367*(1+$M367)*$ES367,CN367)</f>
        <v>0</v>
      </c>
      <c r="DC367" s="53">
        <f>IF($G367="Labor Hours",CO367*$K367*(1+$M367)*$ES367,CO367)</f>
        <v>0</v>
      </c>
      <c r="DD367" s="53">
        <f>IF($G367="Labor Hours",CP367*$K367*(1+$M367)*$ES367,CP367)</f>
        <v>0</v>
      </c>
      <c r="DE367" s="10">
        <f t="shared" si="497"/>
        <v>0</v>
      </c>
      <c r="DF367" s="54">
        <f t="shared" si="498"/>
        <v>0</v>
      </c>
      <c r="DG367" s="10">
        <f t="shared" si="499"/>
        <v>0</v>
      </c>
      <c r="DH367" s="53" cm="1">
        <f t="array" aca="1" ref="DH367" ca="1">DE367*CELL("contents",$Q367)</f>
        <v>0</v>
      </c>
      <c r="DI367" s="53" cm="1">
        <f t="array" aca="1" ref="DI367" ca="1">DF367*CELL("contents",$Q367)</f>
        <v>0</v>
      </c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>
        <f t="shared" si="500"/>
        <v>0</v>
      </c>
      <c r="DW367" s="51">
        <f t="shared" si="501"/>
        <v>0</v>
      </c>
      <c r="DX367" s="53">
        <f>IF($G367="Labor Hours",DJ367*$K367*(1+$M367)*$ET367,DJ367)</f>
        <v>0</v>
      </c>
      <c r="DY367" s="53">
        <f>IF($G367="Labor Hours",DK367*$K367*(1+$M367)*$ET367,DK367)</f>
        <v>0</v>
      </c>
      <c r="DZ367" s="53">
        <f>IF($G367="Labor Hours",DL367*$K367*(1+$M367)*$ET367,DL367)</f>
        <v>0</v>
      </c>
      <c r="EA367" s="53">
        <f>IF($G367="Labor Hours",DM367*$K367*(1+$M367)*$ET367,DM367)</f>
        <v>0</v>
      </c>
      <c r="EB367" s="53">
        <f>IF($G367="Labor Hours",DN367*$K367*(1+$M367)*$ET367,DN367)</f>
        <v>0</v>
      </c>
      <c r="EC367" s="53">
        <f>IF($G367="Labor Hours",DO367*$K367*(1+$M367)*$ET367,DO367)</f>
        <v>0</v>
      </c>
      <c r="ED367" s="53">
        <f>IF($G367="Labor Hours",DP367*$K367*(1+$M367)*$ET367,DP367)</f>
        <v>0</v>
      </c>
      <c r="EE367" s="53">
        <f>IF($G367="Labor Hours",DQ367*$K367*(1+$M367)*$ET367,DQ367)</f>
        <v>0</v>
      </c>
      <c r="EF367" s="53">
        <f>IF($G367="Labor Hours",DR367*$K367*(1+$M367)*$ET367,DR367)</f>
        <v>0</v>
      </c>
      <c r="EG367" s="53">
        <f>IF($G367="Labor Hours",DS367*$K367*(1+$M367)*$ET367,DS367)</f>
        <v>0</v>
      </c>
      <c r="EH367" s="53">
        <f>IF($G367="Labor Hours",DT367*$K367*(1+$M367)*$ET367,DT367)</f>
        <v>0</v>
      </c>
      <c r="EI367" s="53">
        <f>IF($G367="Labor Hours",DU367*$K367*(1+$M367)*$ET367,DU367)</f>
        <v>0</v>
      </c>
      <c r="EJ367" s="10">
        <f t="shared" si="502"/>
        <v>0</v>
      </c>
      <c r="EK367" s="54">
        <f t="shared" si="503"/>
        <v>0</v>
      </c>
      <c r="EL367" s="10">
        <f t="shared" si="504"/>
        <v>0</v>
      </c>
      <c r="EM367" s="53" cm="1">
        <f t="array" aca="1" ref="EM367" ca="1">EJ367*CELL("contents",$Q367)</f>
        <v>0</v>
      </c>
      <c r="EN367" s="53" cm="1">
        <f t="array" aca="1" ref="EN367" ca="1">EK367*CELL("contents",$Q367)</f>
        <v>0</v>
      </c>
      <c r="EO367" s="11">
        <f t="shared" si="505"/>
        <v>4698.9000000000005</v>
      </c>
      <c r="EP367" s="2">
        <v>1</v>
      </c>
      <c r="EQ367" s="2">
        <f t="shared" ref="EQ367:ET367" si="538">EP367*1.0215</f>
        <v>1.0215000000000001</v>
      </c>
      <c r="ER367" s="2">
        <f t="shared" si="538"/>
        <v>1.0434622500000001</v>
      </c>
      <c r="ES367" s="2">
        <f t="shared" si="538"/>
        <v>1.0658966883750003</v>
      </c>
      <c r="ET367" s="2">
        <f t="shared" si="538"/>
        <v>1.0888134671750629</v>
      </c>
      <c r="EU367" s="53">
        <f>IF($G367="Labor Hours",$K367*$AG367*EQ367,0)</f>
        <v>4698.9000000000005</v>
      </c>
      <c r="EV367" s="53">
        <f t="shared" si="507"/>
        <v>0</v>
      </c>
      <c r="EW367" s="69">
        <f>IF($G367="Labor Hours",$K367*$CQ367*ES367,0)</f>
        <v>0</v>
      </c>
      <c r="EX367" s="69">
        <f>IF($G367="Labor Hours",$K367*$DV367*ET367,0)</f>
        <v>0</v>
      </c>
      <c r="EY367" s="9">
        <f t="shared" si="509"/>
        <v>0</v>
      </c>
      <c r="EZ367" s="9">
        <f t="shared" si="484"/>
        <v>0</v>
      </c>
      <c r="FA367" s="9">
        <f t="shared" si="485"/>
        <v>0</v>
      </c>
      <c r="FB367" s="9">
        <f t="shared" si="486"/>
        <v>0</v>
      </c>
      <c r="FC367" t="s">
        <v>1541</v>
      </c>
    </row>
    <row r="368" spans="1:159" x14ac:dyDescent="0.25">
      <c r="A368" s="2">
        <v>1.2</v>
      </c>
      <c r="B368" s="2" t="s">
        <v>869</v>
      </c>
      <c r="C368" s="4" t="s">
        <v>157</v>
      </c>
      <c r="D368" s="2" t="s">
        <v>870</v>
      </c>
      <c r="E368" s="21" t="s">
        <v>871</v>
      </c>
      <c r="F368" s="2"/>
      <c r="G368" s="4" t="s">
        <v>151</v>
      </c>
      <c r="H368" s="6" t="s">
        <v>151</v>
      </c>
      <c r="I368" s="4" t="s">
        <v>159</v>
      </c>
      <c r="J368" s="7" t="s">
        <v>154</v>
      </c>
      <c r="K368" s="75">
        <v>115</v>
      </c>
      <c r="L368" s="81">
        <v>115</v>
      </c>
      <c r="M368" s="57">
        <v>0</v>
      </c>
      <c r="N368" s="86">
        <v>0</v>
      </c>
      <c r="O368" s="6" t="s">
        <v>155</v>
      </c>
      <c r="P368" s="2" t="s">
        <v>173</v>
      </c>
      <c r="Q368" s="216">
        <f>VLOOKUP(P368,Contingencies!$A$2:$D$7,4,FALSE)</f>
        <v>0.125</v>
      </c>
      <c r="R368" s="53">
        <f t="shared" si="467"/>
        <v>117.47250000000001</v>
      </c>
      <c r="S368" s="67">
        <f t="shared" si="469"/>
        <v>0</v>
      </c>
      <c r="T368" s="4"/>
      <c r="U368" s="14">
        <v>8</v>
      </c>
      <c r="V368" s="24"/>
      <c r="W368" s="24"/>
      <c r="X368" s="38"/>
      <c r="Y368" s="38"/>
      <c r="Z368" s="38"/>
      <c r="AA368" s="38"/>
      <c r="AB368" s="38"/>
      <c r="AC368" s="41"/>
      <c r="AD368" s="34"/>
      <c r="AE368" s="29"/>
      <c r="AF368" s="24"/>
      <c r="AG368" s="2">
        <f>IF(G368="Labor Hours",SUM(U368:AF368),0)</f>
        <v>8</v>
      </c>
      <c r="AH368" s="51">
        <f t="shared" si="487"/>
        <v>5.333333333333333E-2</v>
      </c>
      <c r="AI368" s="53">
        <f>IF($G368="Labor Hours",U368*$K368*(1+$M368)*$EQ368,U368)</f>
        <v>939.78000000000009</v>
      </c>
      <c r="AJ368" s="53">
        <f>IF($G368="Labor Hours",V368*$K368*(1+$M368)*$EQ368,V368)</f>
        <v>0</v>
      </c>
      <c r="AK368" s="53">
        <f>IF($G368="Labor Hours",W368*$K368*(1+$M368)*$EQ368,W368)</f>
        <v>0</v>
      </c>
      <c r="AL368" s="53">
        <f>IF($G368="Labor Hours",X368*$K368*(1+$M368)*$EQ368,X368)</f>
        <v>0</v>
      </c>
      <c r="AM368" s="53">
        <f>IF($G368="Labor Hours",Y368*$K368*(1+$M368)*$EQ368,Y368)</f>
        <v>0</v>
      </c>
      <c r="AN368" s="53">
        <f>IF($G368="Labor Hours",Z368*$K368*(1+$M368)*$EQ368,Z368)</f>
        <v>0</v>
      </c>
      <c r="AO368" s="53">
        <f>IF($G368="Labor Hours",AA368*$K368*(1+$M368)*$EQ368,AA368)</f>
        <v>0</v>
      </c>
      <c r="AP368" s="53">
        <f>IF($G368="Labor Hours",AB368*$K368*(1+$M368)*$EQ368,AB368)</f>
        <v>0</v>
      </c>
      <c r="AQ368" s="53">
        <f>IF($G368="Labor Hours",AC368*$K368*(1+$M368)*$EQ368,AC368)</f>
        <v>0</v>
      </c>
      <c r="AR368" s="53">
        <f>IF($G368="Labor Hours",AD368*$K368*(1+$M368)*$EQ368,AD368)</f>
        <v>0</v>
      </c>
      <c r="AS368" s="53">
        <f>IF($G368="Labor Hours",AE368*$K368*(1+$M368)*$EQ368,AE368)</f>
        <v>0</v>
      </c>
      <c r="AT368" s="53">
        <f>IF($G368="Labor Hours",AF368*$K368*(1+$M368)*$EQ368,AF368)</f>
        <v>0</v>
      </c>
      <c r="AU368" s="10">
        <f t="shared" si="488"/>
        <v>939.78000000000009</v>
      </c>
      <c r="AV368" s="54">
        <f>IF(G368="CapEx",0,AU368*N368)</f>
        <v>0</v>
      </c>
      <c r="AW368" s="10">
        <f t="shared" si="489"/>
        <v>939.78000000000009</v>
      </c>
      <c r="AX368" s="53" cm="1">
        <f t="array" aca="1" ref="AX368" ca="1">AU368*CELL("contents",$Q368)</f>
        <v>117.47250000000001</v>
      </c>
      <c r="AY368" s="53" cm="1">
        <f t="array" aca="1" ref="AY368" ca="1">AV368*CELL("contents",$Q368)</f>
        <v>0</v>
      </c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>
        <f t="shared" si="490"/>
        <v>0</v>
      </c>
      <c r="BM368" s="51">
        <f t="shared" si="491"/>
        <v>0</v>
      </c>
      <c r="BN368" s="53">
        <f>IF($G368="Labor Hours",AZ368*$K368*(1+$M368)*$ER368,AZ368)</f>
        <v>0</v>
      </c>
      <c r="BO368" s="53">
        <f>IF($G368="Labor Hours",BA368*$K368*(1+$M368)*$ER368,BA368)</f>
        <v>0</v>
      </c>
      <c r="BP368" s="53">
        <f>IF($G368="Labor Hours",BB368*$K368*(1+$M368)*$ER368,BB368)</f>
        <v>0</v>
      </c>
      <c r="BQ368" s="53">
        <f>IF($G368="Labor Hours",BC368*$K368*(1+$M368)*$ER368,BC368)</f>
        <v>0</v>
      </c>
      <c r="BR368" s="53">
        <f>IF($G368="Labor Hours",BD368*$K368*(1+$M368)*$ER368,BD368)</f>
        <v>0</v>
      </c>
      <c r="BS368" s="53">
        <f>IF($G368="Labor Hours",BE368*$K368*(1+$M368)*$ER368,BE368)</f>
        <v>0</v>
      </c>
      <c r="BT368" s="53">
        <f>IF($G368="Labor Hours",BF368*$K368*(1+$M368)*$ER368,BF368)</f>
        <v>0</v>
      </c>
      <c r="BU368" s="53">
        <f>IF($G368="Labor Hours",BG368*$K368*(1+$M368)*$ER368,BG368)</f>
        <v>0</v>
      </c>
      <c r="BV368" s="53">
        <f>IF($G368="Labor Hours",BH368*$K368*(1+$M368)*$ER368,BH368)</f>
        <v>0</v>
      </c>
      <c r="BW368" s="53">
        <f>IF($G368="Labor Hours",BI368*$K368*(1+$M368)*$ER368,BI368)</f>
        <v>0</v>
      </c>
      <c r="BX368" s="53">
        <f>IF($G368="Labor Hours",BJ368*$K368*(1+$M368)*$ER368,BJ368)</f>
        <v>0</v>
      </c>
      <c r="BY368" s="53">
        <f>IF($G368="Labor Hours",BK368*$K368*(1+$M368)*$ER368,BK368)</f>
        <v>0</v>
      </c>
      <c r="BZ368" s="10">
        <f t="shared" si="492"/>
        <v>0</v>
      </c>
      <c r="CA368" s="54">
        <f t="shared" si="493"/>
        <v>0</v>
      </c>
      <c r="CB368" s="10">
        <f t="shared" si="494"/>
        <v>0</v>
      </c>
      <c r="CC368" s="53" cm="1">
        <f t="array" aca="1" ref="CC368" ca="1">BZ368*CELL("contents",$Q368)</f>
        <v>0</v>
      </c>
      <c r="CD368" s="53" cm="1">
        <f t="array" aca="1" ref="CD368" ca="1">CA368*CELL("contents",$Q368)</f>
        <v>0</v>
      </c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>
        <f t="shared" si="495"/>
        <v>0</v>
      </c>
      <c r="CR368" s="51">
        <f t="shared" si="496"/>
        <v>0</v>
      </c>
      <c r="CS368" s="53">
        <f>IF($G368="Labor Hours",CE368*$K368*(1+$M368)*$ES368,CE368)</f>
        <v>0</v>
      </c>
      <c r="CT368" s="53">
        <f>IF($G368="Labor Hours",CF368*$K368*(1+$M368)*$ES368,CF368)</f>
        <v>0</v>
      </c>
      <c r="CU368" s="53">
        <f>IF($G368="Labor Hours",CG368*$K368*(1+$M368)*$ES368,CG368)</f>
        <v>0</v>
      </c>
      <c r="CV368" s="53">
        <f>IF($G368="Labor Hours",CH368*$K368*(1+$M368)*$ES368,CH368)</f>
        <v>0</v>
      </c>
      <c r="CW368" s="53">
        <f>IF($G368="Labor Hours",CI368*$K368*(1+$M368)*$ES368,CI368)</f>
        <v>0</v>
      </c>
      <c r="CX368" s="53">
        <f>IF($G368="Labor Hours",CJ368*$K368*(1+$M368)*$ES368,CJ368)</f>
        <v>0</v>
      </c>
      <c r="CY368" s="53">
        <f>IF($G368="Labor Hours",CK368*$K368*(1+$M368)*$ES368,CK368)</f>
        <v>0</v>
      </c>
      <c r="CZ368" s="53">
        <f>IF($G368="Labor Hours",CL368*$K368*(1+$M368)*$ES368,CL368)</f>
        <v>0</v>
      </c>
      <c r="DA368" s="53">
        <f>IF($G368="Labor Hours",CM368*$K368*(1+$M368)*$ES368,CM368)</f>
        <v>0</v>
      </c>
      <c r="DB368" s="53">
        <f>IF($G368="Labor Hours",CN368*$K368*(1+$M368)*$ES368,CN368)</f>
        <v>0</v>
      </c>
      <c r="DC368" s="53">
        <f>IF($G368="Labor Hours",CO368*$K368*(1+$M368)*$ES368,CO368)</f>
        <v>0</v>
      </c>
      <c r="DD368" s="53">
        <f>IF($G368="Labor Hours",CP368*$K368*(1+$M368)*$ES368,CP368)</f>
        <v>0</v>
      </c>
      <c r="DE368" s="10">
        <f t="shared" si="497"/>
        <v>0</v>
      </c>
      <c r="DF368" s="54">
        <f t="shared" si="498"/>
        <v>0</v>
      </c>
      <c r="DG368" s="10">
        <f t="shared" si="499"/>
        <v>0</v>
      </c>
      <c r="DH368" s="53" cm="1">
        <f t="array" aca="1" ref="DH368" ca="1">DE368*CELL("contents",$Q368)</f>
        <v>0</v>
      </c>
      <c r="DI368" s="53" cm="1">
        <f t="array" aca="1" ref="DI368" ca="1">DF368*CELL("contents",$Q368)</f>
        <v>0</v>
      </c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>
        <f t="shared" si="500"/>
        <v>0</v>
      </c>
      <c r="DW368" s="51">
        <f t="shared" si="501"/>
        <v>0</v>
      </c>
      <c r="DX368" s="53">
        <f>IF($G368="Labor Hours",DJ368*$K368*(1+$M368)*$ET368,DJ368)</f>
        <v>0</v>
      </c>
      <c r="DY368" s="53">
        <f>IF($G368="Labor Hours",DK368*$K368*(1+$M368)*$ET368,DK368)</f>
        <v>0</v>
      </c>
      <c r="DZ368" s="53">
        <f>IF($G368="Labor Hours",DL368*$K368*(1+$M368)*$ET368,DL368)</f>
        <v>0</v>
      </c>
      <c r="EA368" s="53">
        <f>IF($G368="Labor Hours",DM368*$K368*(1+$M368)*$ET368,DM368)</f>
        <v>0</v>
      </c>
      <c r="EB368" s="53">
        <f>IF($G368="Labor Hours",DN368*$K368*(1+$M368)*$ET368,DN368)</f>
        <v>0</v>
      </c>
      <c r="EC368" s="53">
        <f>IF($G368="Labor Hours",DO368*$K368*(1+$M368)*$ET368,DO368)</f>
        <v>0</v>
      </c>
      <c r="ED368" s="53">
        <f>IF($G368="Labor Hours",DP368*$K368*(1+$M368)*$ET368,DP368)</f>
        <v>0</v>
      </c>
      <c r="EE368" s="53">
        <f>IF($G368="Labor Hours",DQ368*$K368*(1+$M368)*$ET368,DQ368)</f>
        <v>0</v>
      </c>
      <c r="EF368" s="53">
        <f>IF($G368="Labor Hours",DR368*$K368*(1+$M368)*$ET368,DR368)</f>
        <v>0</v>
      </c>
      <c r="EG368" s="53">
        <f>IF($G368="Labor Hours",DS368*$K368*(1+$M368)*$ET368,DS368)</f>
        <v>0</v>
      </c>
      <c r="EH368" s="53">
        <f>IF($G368="Labor Hours",DT368*$K368*(1+$M368)*$ET368,DT368)</f>
        <v>0</v>
      </c>
      <c r="EI368" s="53">
        <f>IF($G368="Labor Hours",DU368*$K368*(1+$M368)*$ET368,DU368)</f>
        <v>0</v>
      </c>
      <c r="EJ368" s="10">
        <f t="shared" si="502"/>
        <v>0</v>
      </c>
      <c r="EK368" s="54">
        <f t="shared" si="503"/>
        <v>0</v>
      </c>
      <c r="EL368" s="10">
        <f t="shared" si="504"/>
        <v>0</v>
      </c>
      <c r="EM368" s="53" cm="1">
        <f t="array" aca="1" ref="EM368" ca="1">EJ368*CELL("contents",$Q368)</f>
        <v>0</v>
      </c>
      <c r="EN368" s="53" cm="1">
        <f t="array" aca="1" ref="EN368" ca="1">EK368*CELL("contents",$Q368)</f>
        <v>0</v>
      </c>
      <c r="EO368" s="11">
        <f t="shared" si="505"/>
        <v>939.78000000000009</v>
      </c>
      <c r="EP368" s="2">
        <v>1</v>
      </c>
      <c r="EQ368" s="2">
        <f t="shared" ref="EQ368:ET368" si="539">EP368*1.0215</f>
        <v>1.0215000000000001</v>
      </c>
      <c r="ER368" s="2">
        <f t="shared" si="539"/>
        <v>1.0434622500000001</v>
      </c>
      <c r="ES368" s="2">
        <f t="shared" si="539"/>
        <v>1.0658966883750003</v>
      </c>
      <c r="ET368" s="2">
        <f t="shared" si="539"/>
        <v>1.0888134671750629</v>
      </c>
      <c r="EU368" s="53">
        <f>IF($G368="Labor Hours",$K368*$AG368*EQ368,0)</f>
        <v>939.78000000000009</v>
      </c>
      <c r="EV368" s="53">
        <f t="shared" si="507"/>
        <v>0</v>
      </c>
      <c r="EW368" s="69">
        <f>IF($G368="Labor Hours",$K368*$CQ368*ES368,0)</f>
        <v>0</v>
      </c>
      <c r="EX368" s="69">
        <f>IF($G368="Labor Hours",$K368*$DV368*ET368,0)</f>
        <v>0</v>
      </c>
      <c r="EY368" s="9">
        <f t="shared" si="509"/>
        <v>0</v>
      </c>
      <c r="EZ368" s="9">
        <f t="shared" si="484"/>
        <v>0</v>
      </c>
      <c r="FA368" s="9">
        <f t="shared" si="485"/>
        <v>0</v>
      </c>
      <c r="FB368" s="9">
        <f t="shared" si="486"/>
        <v>0</v>
      </c>
      <c r="FC368" t="s">
        <v>1542</v>
      </c>
    </row>
    <row r="369" spans="1:159" x14ac:dyDescent="0.25">
      <c r="A369" s="2">
        <v>1.2</v>
      </c>
      <c r="B369" s="2" t="s">
        <v>869</v>
      </c>
      <c r="C369" s="4" t="s">
        <v>157</v>
      </c>
      <c r="D369" s="2" t="s">
        <v>870</v>
      </c>
      <c r="E369" s="21" t="s">
        <v>871</v>
      </c>
      <c r="F369" s="2"/>
      <c r="G369" s="4" t="s">
        <v>347</v>
      </c>
      <c r="H369" s="6" t="s">
        <v>347</v>
      </c>
      <c r="I369" s="4"/>
      <c r="J369" s="4" t="s">
        <v>268</v>
      </c>
      <c r="K369" s="75"/>
      <c r="L369" s="80">
        <v>1</v>
      </c>
      <c r="M369" s="57">
        <v>0</v>
      </c>
      <c r="N369" s="86">
        <v>0.53</v>
      </c>
      <c r="O369" s="6" t="s">
        <v>155</v>
      </c>
      <c r="P369" s="2" t="s">
        <v>173</v>
      </c>
      <c r="Q369" s="216">
        <f>VLOOKUP(P369,Contingencies!$A$2:$D$7,4,FALSE)</f>
        <v>0.125</v>
      </c>
      <c r="R369" s="53">
        <f t="shared" si="467"/>
        <v>250</v>
      </c>
      <c r="S369" s="67">
        <f t="shared" si="469"/>
        <v>0</v>
      </c>
      <c r="T369" s="4"/>
      <c r="U369" s="14">
        <v>2000</v>
      </c>
      <c r="V369" s="24"/>
      <c r="W369" s="24"/>
      <c r="X369" s="38"/>
      <c r="Y369" s="38"/>
      <c r="Z369" s="38"/>
      <c r="AA369" s="38"/>
      <c r="AB369" s="38"/>
      <c r="AC369" s="41"/>
      <c r="AD369" s="34"/>
      <c r="AE369" s="29"/>
      <c r="AF369" s="24"/>
      <c r="AG369" s="2">
        <f>IF(G369="Labor Hours",SUM(U369:AF369),0)</f>
        <v>0</v>
      </c>
      <c r="AH369" s="51">
        <f t="shared" si="487"/>
        <v>0</v>
      </c>
      <c r="AI369" s="53">
        <f>IF($G369="Labor Hours",U369*$K369*(1+$M369)*$EQ369,U369)</f>
        <v>2000</v>
      </c>
      <c r="AJ369" s="53">
        <f>IF($G369="Labor Hours",V369*$K369*(1+$M369)*$EQ369,V369)</f>
        <v>0</v>
      </c>
      <c r="AK369" s="53">
        <f>IF($G369="Labor Hours",W369*$K369*(1+$M369)*$EQ369,W369)</f>
        <v>0</v>
      </c>
      <c r="AL369" s="53">
        <f>IF($G369="Labor Hours",X369*$K369*(1+$M369)*$EQ369,X369)</f>
        <v>0</v>
      </c>
      <c r="AM369" s="53">
        <f>IF($G369="Labor Hours",Y369*$K369*(1+$M369)*$EQ369,Y369)</f>
        <v>0</v>
      </c>
      <c r="AN369" s="53">
        <f>IF($G369="Labor Hours",Z369*$K369*(1+$M369)*$EQ369,Z369)</f>
        <v>0</v>
      </c>
      <c r="AO369" s="53">
        <f>IF($G369="Labor Hours",AA369*$K369*(1+$M369)*$EQ369,AA369)</f>
        <v>0</v>
      </c>
      <c r="AP369" s="53">
        <f>IF($G369="Labor Hours",AB369*$K369*(1+$M369)*$EQ369,AB369)</f>
        <v>0</v>
      </c>
      <c r="AQ369" s="53">
        <f>IF($G369="Labor Hours",AC369*$K369*(1+$M369)*$EQ369,AC369)</f>
        <v>0</v>
      </c>
      <c r="AR369" s="53">
        <f>IF($G369="Labor Hours",AD369*$K369*(1+$M369)*$EQ369,AD369)</f>
        <v>0</v>
      </c>
      <c r="AS369" s="53">
        <f>IF($G369="Labor Hours",AE369*$K369*(1+$M369)*$EQ369,AE369)</f>
        <v>0</v>
      </c>
      <c r="AT369" s="53">
        <f>IF($G369="Labor Hours",AF369*$K369*(1+$M369)*$EQ369,AF369)</f>
        <v>0</v>
      </c>
      <c r="AU369" s="10">
        <f t="shared" si="488"/>
        <v>2000</v>
      </c>
      <c r="AV369" s="54">
        <f>IF(G369="CapEx",0,AU369*N369)</f>
        <v>0</v>
      </c>
      <c r="AW369" s="10">
        <f t="shared" si="489"/>
        <v>2000</v>
      </c>
      <c r="AX369" s="53" cm="1">
        <f t="array" aca="1" ref="AX369" ca="1">AU369*CELL("contents",$Q369)</f>
        <v>250</v>
      </c>
      <c r="AY369" s="53" cm="1">
        <f t="array" aca="1" ref="AY369" ca="1">AV369*CELL("contents",$Q369)</f>
        <v>0</v>
      </c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>
        <f t="shared" si="490"/>
        <v>0</v>
      </c>
      <c r="BM369" s="51">
        <f t="shared" si="491"/>
        <v>0</v>
      </c>
      <c r="BN369" s="53">
        <f>IF($G369="Labor Hours",AZ369*$K369*(1+$M369)*$ER369,AZ369)</f>
        <v>0</v>
      </c>
      <c r="BO369" s="53">
        <f>IF($G369="Labor Hours",BA369*$K369*(1+$M369)*$ER369,BA369)</f>
        <v>0</v>
      </c>
      <c r="BP369" s="53">
        <f>IF($G369="Labor Hours",BB369*$K369*(1+$M369)*$ER369,BB369)</f>
        <v>0</v>
      </c>
      <c r="BQ369" s="53">
        <f>IF($G369="Labor Hours",BC369*$K369*(1+$M369)*$ER369,BC369)</f>
        <v>0</v>
      </c>
      <c r="BR369" s="53">
        <f>IF($G369="Labor Hours",BD369*$K369*(1+$M369)*$ER369,BD369)</f>
        <v>0</v>
      </c>
      <c r="BS369" s="53">
        <f>IF($G369="Labor Hours",BE369*$K369*(1+$M369)*$ER369,BE369)</f>
        <v>0</v>
      </c>
      <c r="BT369" s="53">
        <f>IF($G369="Labor Hours",BF369*$K369*(1+$M369)*$ER369,BF369)</f>
        <v>0</v>
      </c>
      <c r="BU369" s="53">
        <f>IF($G369="Labor Hours",BG369*$K369*(1+$M369)*$ER369,BG369)</f>
        <v>0</v>
      </c>
      <c r="BV369" s="53">
        <f>IF($G369="Labor Hours",BH369*$K369*(1+$M369)*$ER369,BH369)</f>
        <v>0</v>
      </c>
      <c r="BW369" s="53">
        <f>IF($G369="Labor Hours",BI369*$K369*(1+$M369)*$ER369,BI369)</f>
        <v>0</v>
      </c>
      <c r="BX369" s="53">
        <f>IF($G369="Labor Hours",BJ369*$K369*(1+$M369)*$ER369,BJ369)</f>
        <v>0</v>
      </c>
      <c r="BY369" s="53">
        <f>IF($G369="Labor Hours",BK369*$K369*(1+$M369)*$ER369,BK369)</f>
        <v>0</v>
      </c>
      <c r="BZ369" s="10">
        <f t="shared" si="492"/>
        <v>0</v>
      </c>
      <c r="CA369" s="54">
        <f t="shared" si="493"/>
        <v>0</v>
      </c>
      <c r="CB369" s="10">
        <f t="shared" si="494"/>
        <v>0</v>
      </c>
      <c r="CC369" s="53" cm="1">
        <f t="array" aca="1" ref="CC369" ca="1">BZ369*CELL("contents",$Q369)</f>
        <v>0</v>
      </c>
      <c r="CD369" s="53" cm="1">
        <f t="array" aca="1" ref="CD369" ca="1">CA369*CELL("contents",$Q369)</f>
        <v>0</v>
      </c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>
        <f t="shared" si="495"/>
        <v>0</v>
      </c>
      <c r="CR369" s="51">
        <f t="shared" si="496"/>
        <v>0</v>
      </c>
      <c r="CS369" s="53">
        <f>IF($G369="Labor Hours",CE369*$K369*(1+$M369)*$ES369,CE369)</f>
        <v>0</v>
      </c>
      <c r="CT369" s="53">
        <f>IF($G369="Labor Hours",CF369*$K369*(1+$M369)*$ES369,CF369)</f>
        <v>0</v>
      </c>
      <c r="CU369" s="53">
        <f>IF($G369="Labor Hours",CG369*$K369*(1+$M369)*$ES369,CG369)</f>
        <v>0</v>
      </c>
      <c r="CV369" s="53">
        <f>IF($G369="Labor Hours",CH369*$K369*(1+$M369)*$ES369,CH369)</f>
        <v>0</v>
      </c>
      <c r="CW369" s="53">
        <f>IF($G369="Labor Hours",CI369*$K369*(1+$M369)*$ES369,CI369)</f>
        <v>0</v>
      </c>
      <c r="CX369" s="53">
        <f>IF($G369="Labor Hours",CJ369*$K369*(1+$M369)*$ES369,CJ369)</f>
        <v>0</v>
      </c>
      <c r="CY369" s="53">
        <f>IF($G369="Labor Hours",CK369*$K369*(1+$M369)*$ES369,CK369)</f>
        <v>0</v>
      </c>
      <c r="CZ369" s="53">
        <f>IF($G369="Labor Hours",CL369*$K369*(1+$M369)*$ES369,CL369)</f>
        <v>0</v>
      </c>
      <c r="DA369" s="53">
        <f>IF($G369="Labor Hours",CM369*$K369*(1+$M369)*$ES369,CM369)</f>
        <v>0</v>
      </c>
      <c r="DB369" s="53">
        <f>IF($G369="Labor Hours",CN369*$K369*(1+$M369)*$ES369,CN369)</f>
        <v>0</v>
      </c>
      <c r="DC369" s="53">
        <f>IF($G369="Labor Hours",CO369*$K369*(1+$M369)*$ES369,CO369)</f>
        <v>0</v>
      </c>
      <c r="DD369" s="53">
        <f>IF($G369="Labor Hours",CP369*$K369*(1+$M369)*$ES369,CP369)</f>
        <v>0</v>
      </c>
      <c r="DE369" s="10">
        <f t="shared" si="497"/>
        <v>0</v>
      </c>
      <c r="DF369" s="54">
        <f t="shared" si="498"/>
        <v>0</v>
      </c>
      <c r="DG369" s="10">
        <f t="shared" si="499"/>
        <v>0</v>
      </c>
      <c r="DH369" s="53" cm="1">
        <f t="array" aca="1" ref="DH369" ca="1">DE369*CELL("contents",$Q369)</f>
        <v>0</v>
      </c>
      <c r="DI369" s="53" cm="1">
        <f t="array" aca="1" ref="DI369" ca="1">DF369*CELL("contents",$Q369)</f>
        <v>0</v>
      </c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>
        <f t="shared" si="500"/>
        <v>0</v>
      </c>
      <c r="DW369" s="51">
        <f t="shared" si="501"/>
        <v>0</v>
      </c>
      <c r="DX369" s="53">
        <f>IF($G369="Labor Hours",DJ369*$K369*(1+$M369)*$ET369,DJ369)</f>
        <v>0</v>
      </c>
      <c r="DY369" s="53">
        <f>IF($G369="Labor Hours",DK369*$K369*(1+$M369)*$ET369,DK369)</f>
        <v>0</v>
      </c>
      <c r="DZ369" s="53">
        <f>IF($G369="Labor Hours",DL369*$K369*(1+$M369)*$ET369,DL369)</f>
        <v>0</v>
      </c>
      <c r="EA369" s="53">
        <f>IF($G369="Labor Hours",DM369*$K369*(1+$M369)*$ET369,DM369)</f>
        <v>0</v>
      </c>
      <c r="EB369" s="53">
        <f>IF($G369="Labor Hours",DN369*$K369*(1+$M369)*$ET369,DN369)</f>
        <v>0</v>
      </c>
      <c r="EC369" s="53">
        <f>IF($G369="Labor Hours",DO369*$K369*(1+$M369)*$ET369,DO369)</f>
        <v>0</v>
      </c>
      <c r="ED369" s="53">
        <f>IF($G369="Labor Hours",DP369*$K369*(1+$M369)*$ET369,DP369)</f>
        <v>0</v>
      </c>
      <c r="EE369" s="53">
        <f>IF($G369="Labor Hours",DQ369*$K369*(1+$M369)*$ET369,DQ369)</f>
        <v>0</v>
      </c>
      <c r="EF369" s="53">
        <f>IF($G369="Labor Hours",DR369*$K369*(1+$M369)*$ET369,DR369)</f>
        <v>0</v>
      </c>
      <c r="EG369" s="53">
        <f>IF($G369="Labor Hours",DS369*$K369*(1+$M369)*$ET369,DS369)</f>
        <v>0</v>
      </c>
      <c r="EH369" s="53">
        <f>IF($G369="Labor Hours",DT369*$K369*(1+$M369)*$ET369,DT369)</f>
        <v>0</v>
      </c>
      <c r="EI369" s="53">
        <f>IF($G369="Labor Hours",DU369*$K369*(1+$M369)*$ET369,DU369)</f>
        <v>0</v>
      </c>
      <c r="EJ369" s="10">
        <f t="shared" si="502"/>
        <v>0</v>
      </c>
      <c r="EK369" s="54">
        <f t="shared" si="503"/>
        <v>0</v>
      </c>
      <c r="EL369" s="10">
        <f t="shared" si="504"/>
        <v>0</v>
      </c>
      <c r="EM369" s="53" cm="1">
        <f t="array" aca="1" ref="EM369" ca="1">EJ369*CELL("contents",$Q369)</f>
        <v>0</v>
      </c>
      <c r="EN369" s="53" cm="1">
        <f t="array" aca="1" ref="EN369" ca="1">EK369*CELL("contents",$Q369)</f>
        <v>0</v>
      </c>
      <c r="EO369" s="11">
        <f t="shared" si="505"/>
        <v>2000</v>
      </c>
      <c r="EP369" s="2">
        <v>1</v>
      </c>
      <c r="EQ369" s="2">
        <f t="shared" ref="EQ369:ET369" si="540">EP369*1.0215</f>
        <v>1.0215000000000001</v>
      </c>
      <c r="ER369" s="2">
        <f t="shared" si="540"/>
        <v>1.0434622500000001</v>
      </c>
      <c r="ES369" s="2">
        <f t="shared" si="540"/>
        <v>1.0658966883750003</v>
      </c>
      <c r="ET369" s="2">
        <f t="shared" si="540"/>
        <v>1.0888134671750629</v>
      </c>
      <c r="EU369" s="53">
        <f>IF($G369="Labor Hours",$K369*$AG369*EQ369,0)</f>
        <v>0</v>
      </c>
      <c r="EV369" s="53">
        <f t="shared" si="507"/>
        <v>0</v>
      </c>
      <c r="EW369" s="69">
        <f>IF($G369="Labor Hours",$K369*$CQ369*ES369,0)</f>
        <v>0</v>
      </c>
      <c r="EX369" s="69">
        <f>IF($G369="Labor Hours",$K369*$DV369*ET369,0)</f>
        <v>0</v>
      </c>
      <c r="EY369" s="9">
        <f t="shared" si="509"/>
        <v>0</v>
      </c>
      <c r="EZ369" s="9">
        <f t="shared" si="484"/>
        <v>0</v>
      </c>
      <c r="FA369" s="9">
        <f t="shared" si="485"/>
        <v>0</v>
      </c>
      <c r="FB369" s="9">
        <f t="shared" si="486"/>
        <v>0</v>
      </c>
      <c r="FC369" t="s">
        <v>1542</v>
      </c>
    </row>
    <row r="370" spans="1:159" ht="51" x14ac:dyDescent="0.25">
      <c r="A370" s="2">
        <v>1.2</v>
      </c>
      <c r="B370" s="2" t="s">
        <v>872</v>
      </c>
      <c r="C370" s="4" t="s">
        <v>157</v>
      </c>
      <c r="D370" s="18" t="s">
        <v>873</v>
      </c>
      <c r="E370" s="33" t="s">
        <v>874</v>
      </c>
      <c r="F370" s="2"/>
      <c r="G370" s="4" t="s">
        <v>347</v>
      </c>
      <c r="H370" s="6" t="s">
        <v>347</v>
      </c>
      <c r="I370" s="4"/>
      <c r="J370" s="4" t="s">
        <v>268</v>
      </c>
      <c r="K370" s="75"/>
      <c r="L370" s="80">
        <v>1</v>
      </c>
      <c r="M370" s="56">
        <v>0</v>
      </c>
      <c r="N370" s="86">
        <v>0.53</v>
      </c>
      <c r="O370" s="6" t="s">
        <v>155</v>
      </c>
      <c r="P370" s="2" t="s">
        <v>173</v>
      </c>
      <c r="Q370" s="216">
        <f>VLOOKUP(P370,Contingencies!$A$2:$D$7,4,FALSE)</f>
        <v>0.125</v>
      </c>
      <c r="R370" s="53">
        <f t="shared" si="467"/>
        <v>1850.5</v>
      </c>
      <c r="S370" s="67">
        <f t="shared" si="469"/>
        <v>0</v>
      </c>
      <c r="T370" s="44" t="s">
        <v>875</v>
      </c>
      <c r="U370" s="24"/>
      <c r="V370" s="14">
        <v>7402</v>
      </c>
      <c r="W370" s="14">
        <v>7402</v>
      </c>
      <c r="X370" s="37"/>
      <c r="Y370" s="38"/>
      <c r="Z370" s="38"/>
      <c r="AA370" s="38"/>
      <c r="AB370" s="38"/>
      <c r="AC370" s="38"/>
      <c r="AD370" s="24"/>
      <c r="AE370" s="24"/>
      <c r="AF370" s="24"/>
      <c r="AG370" s="2">
        <f>IF(G370="Labor Hours",SUM(U370:AF370),0)</f>
        <v>0</v>
      </c>
      <c r="AH370" s="51">
        <f t="shared" si="487"/>
        <v>0</v>
      </c>
      <c r="AI370" s="53">
        <f>IF($G370="Labor Hours",U370*$K370*(1+$M370)*$EQ370,U370)</f>
        <v>0</v>
      </c>
      <c r="AJ370" s="53">
        <f>IF($G370="Labor Hours",V370*$K370*(1+$M370)*$EQ370,V370)</f>
        <v>7402</v>
      </c>
      <c r="AK370" s="53">
        <f>IF($G370="Labor Hours",W370*$K370*(1+$M370)*$EQ370,W370)</f>
        <v>7402</v>
      </c>
      <c r="AL370" s="53">
        <f>IF($G370="Labor Hours",X370*$K370*(1+$M370)*$EQ370,X370)</f>
        <v>0</v>
      </c>
      <c r="AM370" s="53">
        <f>IF($G370="Labor Hours",Y370*$K370*(1+$M370)*$EQ370,Y370)</f>
        <v>0</v>
      </c>
      <c r="AN370" s="53">
        <f>IF($G370="Labor Hours",Z370*$K370*(1+$M370)*$EQ370,Z370)</f>
        <v>0</v>
      </c>
      <c r="AO370" s="53">
        <f>IF($G370="Labor Hours",AA370*$K370*(1+$M370)*$EQ370,AA370)</f>
        <v>0</v>
      </c>
      <c r="AP370" s="53">
        <f>IF($G370="Labor Hours",AB370*$K370*(1+$M370)*$EQ370,AB370)</f>
        <v>0</v>
      </c>
      <c r="AQ370" s="53">
        <f>IF($G370="Labor Hours",AC370*$K370*(1+$M370)*$EQ370,AC370)</f>
        <v>0</v>
      </c>
      <c r="AR370" s="53">
        <f>IF($G370="Labor Hours",AD370*$K370*(1+$M370)*$EQ370,AD370)</f>
        <v>0</v>
      </c>
      <c r="AS370" s="53">
        <f>IF($G370="Labor Hours",AE370*$K370*(1+$M370)*$EQ370,AE370)</f>
        <v>0</v>
      </c>
      <c r="AT370" s="53">
        <f>IF($G370="Labor Hours",AF370*$K370*(1+$M370)*$EQ370,AF370)</f>
        <v>0</v>
      </c>
      <c r="AU370" s="10">
        <f t="shared" si="488"/>
        <v>14804</v>
      </c>
      <c r="AV370" s="54">
        <f>IF(G370="CapEx",0,AU370*N370)</f>
        <v>0</v>
      </c>
      <c r="AW370" s="10">
        <f t="shared" si="489"/>
        <v>14804</v>
      </c>
      <c r="AX370" s="53" cm="1">
        <f t="array" aca="1" ref="AX370" ca="1">AU370*CELL("contents",$Q370)</f>
        <v>1850.5</v>
      </c>
      <c r="AY370" s="53" cm="1">
        <f t="array" aca="1" ref="AY370" ca="1">AV370*CELL("contents",$Q370)</f>
        <v>0</v>
      </c>
      <c r="AZ370" s="2"/>
      <c r="BA370" s="2"/>
      <c r="BB370" s="2"/>
      <c r="BC370" s="2"/>
      <c r="BD370" s="2"/>
      <c r="BE370" s="29"/>
      <c r="BF370" s="29"/>
      <c r="BG370" s="2"/>
      <c r="BH370" s="2"/>
      <c r="BI370" s="2"/>
      <c r="BJ370" s="2"/>
      <c r="BK370" s="2"/>
      <c r="BL370" s="2">
        <f t="shared" si="490"/>
        <v>0</v>
      </c>
      <c r="BM370" s="51">
        <f t="shared" si="491"/>
        <v>0</v>
      </c>
      <c r="BN370" s="53">
        <f>IF($G370="Labor Hours",AZ370*$K370*(1+$M370)*$ER370,AZ370)</f>
        <v>0</v>
      </c>
      <c r="BO370" s="53">
        <f>IF($G370="Labor Hours",BA370*$K370*(1+$M370)*$ER370,BA370)</f>
        <v>0</v>
      </c>
      <c r="BP370" s="53">
        <f>IF($G370="Labor Hours",BB370*$K370*(1+$M370)*$ER370,BB370)</f>
        <v>0</v>
      </c>
      <c r="BQ370" s="53">
        <f>IF($G370="Labor Hours",BC370*$K370*(1+$M370)*$ER370,BC370)</f>
        <v>0</v>
      </c>
      <c r="BR370" s="53">
        <f>IF($G370="Labor Hours",BD370*$K370*(1+$M370)*$ER370,BD370)</f>
        <v>0</v>
      </c>
      <c r="BS370" s="53">
        <f>IF($G370="Labor Hours",BE370*$K370*(1+$M370)*$ER370,BE370)</f>
        <v>0</v>
      </c>
      <c r="BT370" s="53">
        <f>IF($G370="Labor Hours",BF370*$K370*(1+$M370)*$ER370,BF370)</f>
        <v>0</v>
      </c>
      <c r="BU370" s="53">
        <f>IF($G370="Labor Hours",BG370*$K370*(1+$M370)*$ER370,BG370)</f>
        <v>0</v>
      </c>
      <c r="BV370" s="53">
        <f>IF($G370="Labor Hours",BH370*$K370*(1+$M370)*$ER370,BH370)</f>
        <v>0</v>
      </c>
      <c r="BW370" s="53">
        <f>IF($G370="Labor Hours",BI370*$K370*(1+$M370)*$ER370,BI370)</f>
        <v>0</v>
      </c>
      <c r="BX370" s="53">
        <f>IF($G370="Labor Hours",BJ370*$K370*(1+$M370)*$ER370,BJ370)</f>
        <v>0</v>
      </c>
      <c r="BY370" s="53">
        <f>IF($G370="Labor Hours",BK370*$K370*(1+$M370)*$ER370,BK370)</f>
        <v>0</v>
      </c>
      <c r="BZ370" s="10">
        <f t="shared" si="492"/>
        <v>0</v>
      </c>
      <c r="CA370" s="54">
        <f t="shared" si="493"/>
        <v>0</v>
      </c>
      <c r="CB370" s="10">
        <f t="shared" si="494"/>
        <v>0</v>
      </c>
      <c r="CC370" s="53" cm="1">
        <f t="array" aca="1" ref="CC370" ca="1">BZ370*CELL("contents",$Q370)</f>
        <v>0</v>
      </c>
      <c r="CD370" s="53" cm="1">
        <f t="array" aca="1" ref="CD370" ca="1">CA370*CELL("contents",$Q370)</f>
        <v>0</v>
      </c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>
        <f t="shared" si="495"/>
        <v>0</v>
      </c>
      <c r="CR370" s="51">
        <f t="shared" si="496"/>
        <v>0</v>
      </c>
      <c r="CS370" s="53">
        <f>IF($G370="Labor Hours",CE370*$K370*(1+$M370)*$ES370,CE370)</f>
        <v>0</v>
      </c>
      <c r="CT370" s="53">
        <f>IF($G370="Labor Hours",CF370*$K370*(1+$M370)*$ES370,CF370)</f>
        <v>0</v>
      </c>
      <c r="CU370" s="53">
        <f>IF($G370="Labor Hours",CG370*$K370*(1+$M370)*$ES370,CG370)</f>
        <v>0</v>
      </c>
      <c r="CV370" s="53">
        <f>IF($G370="Labor Hours",CH370*$K370*(1+$M370)*$ES370,CH370)</f>
        <v>0</v>
      </c>
      <c r="CW370" s="53">
        <f>IF($G370="Labor Hours",CI370*$K370*(1+$M370)*$ES370,CI370)</f>
        <v>0</v>
      </c>
      <c r="CX370" s="53">
        <f>IF($G370="Labor Hours",CJ370*$K370*(1+$M370)*$ES370,CJ370)</f>
        <v>0</v>
      </c>
      <c r="CY370" s="53">
        <f>IF($G370="Labor Hours",CK370*$K370*(1+$M370)*$ES370,CK370)</f>
        <v>0</v>
      </c>
      <c r="CZ370" s="53">
        <f>IF($G370="Labor Hours",CL370*$K370*(1+$M370)*$ES370,CL370)</f>
        <v>0</v>
      </c>
      <c r="DA370" s="53">
        <f>IF($G370="Labor Hours",CM370*$K370*(1+$M370)*$ES370,CM370)</f>
        <v>0</v>
      </c>
      <c r="DB370" s="53">
        <f>IF($G370="Labor Hours",CN370*$K370*(1+$M370)*$ES370,CN370)</f>
        <v>0</v>
      </c>
      <c r="DC370" s="53">
        <f>IF($G370="Labor Hours",CO370*$K370*(1+$M370)*$ES370,CO370)</f>
        <v>0</v>
      </c>
      <c r="DD370" s="53">
        <f>IF($G370="Labor Hours",CP370*$K370*(1+$M370)*$ES370,CP370)</f>
        <v>0</v>
      </c>
      <c r="DE370" s="10">
        <f t="shared" si="497"/>
        <v>0</v>
      </c>
      <c r="DF370" s="54">
        <f t="shared" si="498"/>
        <v>0</v>
      </c>
      <c r="DG370" s="10">
        <f t="shared" si="499"/>
        <v>0</v>
      </c>
      <c r="DH370" s="53" cm="1">
        <f t="array" aca="1" ref="DH370" ca="1">DE370*CELL("contents",$Q370)</f>
        <v>0</v>
      </c>
      <c r="DI370" s="53" cm="1">
        <f t="array" aca="1" ref="DI370" ca="1">DF370*CELL("contents",$Q370)</f>
        <v>0</v>
      </c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>
        <f t="shared" si="500"/>
        <v>0</v>
      </c>
      <c r="DW370" s="51">
        <f t="shared" si="501"/>
        <v>0</v>
      </c>
      <c r="DX370" s="53">
        <f>IF($G370="Labor Hours",DJ370*$K370*(1+$M370)*$ET370,DJ370)</f>
        <v>0</v>
      </c>
      <c r="DY370" s="53">
        <f>IF($G370="Labor Hours",DK370*$K370*(1+$M370)*$ET370,DK370)</f>
        <v>0</v>
      </c>
      <c r="DZ370" s="53">
        <f>IF($G370="Labor Hours",DL370*$K370*(1+$M370)*$ET370,DL370)</f>
        <v>0</v>
      </c>
      <c r="EA370" s="53">
        <f>IF($G370="Labor Hours",DM370*$K370*(1+$M370)*$ET370,DM370)</f>
        <v>0</v>
      </c>
      <c r="EB370" s="53">
        <f>IF($G370="Labor Hours",DN370*$K370*(1+$M370)*$ET370,DN370)</f>
        <v>0</v>
      </c>
      <c r="EC370" s="53">
        <f>IF($G370="Labor Hours",DO370*$K370*(1+$M370)*$ET370,DO370)</f>
        <v>0</v>
      </c>
      <c r="ED370" s="53">
        <f>IF($G370="Labor Hours",DP370*$K370*(1+$M370)*$ET370,DP370)</f>
        <v>0</v>
      </c>
      <c r="EE370" s="53">
        <f>IF($G370="Labor Hours",DQ370*$K370*(1+$M370)*$ET370,DQ370)</f>
        <v>0</v>
      </c>
      <c r="EF370" s="53">
        <f>IF($G370="Labor Hours",DR370*$K370*(1+$M370)*$ET370,DR370)</f>
        <v>0</v>
      </c>
      <c r="EG370" s="53">
        <f>IF($G370="Labor Hours",DS370*$K370*(1+$M370)*$ET370,DS370)</f>
        <v>0</v>
      </c>
      <c r="EH370" s="53">
        <f>IF($G370="Labor Hours",DT370*$K370*(1+$M370)*$ET370,DT370)</f>
        <v>0</v>
      </c>
      <c r="EI370" s="53">
        <f>IF($G370="Labor Hours",DU370*$K370*(1+$M370)*$ET370,DU370)</f>
        <v>0</v>
      </c>
      <c r="EJ370" s="10">
        <f t="shared" si="502"/>
        <v>0</v>
      </c>
      <c r="EK370" s="54">
        <f t="shared" si="503"/>
        <v>0</v>
      </c>
      <c r="EL370" s="10">
        <f t="shared" si="504"/>
        <v>0</v>
      </c>
      <c r="EM370" s="53" cm="1">
        <f t="array" aca="1" ref="EM370" ca="1">EJ370*CELL("contents",$Q370)</f>
        <v>0</v>
      </c>
      <c r="EN370" s="53" cm="1">
        <f t="array" aca="1" ref="EN370" ca="1">EK370*CELL("contents",$Q370)</f>
        <v>0</v>
      </c>
      <c r="EO370" s="11">
        <f t="shared" si="505"/>
        <v>14804</v>
      </c>
      <c r="EP370" s="2">
        <v>1</v>
      </c>
      <c r="EQ370" s="2">
        <f t="shared" ref="EQ370:ET370" si="541">EP370*1.0215</f>
        <v>1.0215000000000001</v>
      </c>
      <c r="ER370" s="2">
        <f t="shared" si="541"/>
        <v>1.0434622500000001</v>
      </c>
      <c r="ES370" s="2">
        <f t="shared" si="541"/>
        <v>1.0658966883750003</v>
      </c>
      <c r="ET370" s="2">
        <f t="shared" si="541"/>
        <v>1.0888134671750629</v>
      </c>
      <c r="EU370" s="53">
        <f>IF($G370="Labor Hours",$K370*$AG370*EQ370,0)</f>
        <v>0</v>
      </c>
      <c r="EV370" s="53">
        <f t="shared" si="507"/>
        <v>0</v>
      </c>
      <c r="EW370" s="69">
        <f>IF($G370="Labor Hours",$K370*$CQ370*ES370,0)</f>
        <v>0</v>
      </c>
      <c r="EX370" s="69">
        <f>IF($G370="Labor Hours",$K370*$DV370*ET370,0)</f>
        <v>0</v>
      </c>
      <c r="EY370" s="9">
        <f t="shared" si="509"/>
        <v>0</v>
      </c>
      <c r="EZ370" s="9">
        <f t="shared" si="484"/>
        <v>0</v>
      </c>
      <c r="FA370" s="9">
        <f t="shared" si="485"/>
        <v>0</v>
      </c>
      <c r="FB370" s="9">
        <f t="shared" si="486"/>
        <v>0</v>
      </c>
      <c r="FC370" t="s">
        <v>1542</v>
      </c>
    </row>
    <row r="371" spans="1:159" x14ac:dyDescent="0.25">
      <c r="A371" s="2">
        <v>1.2</v>
      </c>
      <c r="B371" s="2" t="s">
        <v>876</v>
      </c>
      <c r="C371" s="4" t="s">
        <v>157</v>
      </c>
      <c r="D371" s="2" t="s">
        <v>877</v>
      </c>
      <c r="E371" s="15" t="s">
        <v>877</v>
      </c>
      <c r="F371" s="2"/>
      <c r="G371" s="4" t="s">
        <v>347</v>
      </c>
      <c r="H371" s="6" t="s">
        <v>347</v>
      </c>
      <c r="I371" s="4"/>
      <c r="J371" s="4" t="s">
        <v>268</v>
      </c>
      <c r="K371" s="75"/>
      <c r="L371" s="80">
        <v>1</v>
      </c>
      <c r="M371" s="56">
        <v>0</v>
      </c>
      <c r="N371" s="86">
        <v>0.53</v>
      </c>
      <c r="O371" s="6" t="s">
        <v>155</v>
      </c>
      <c r="P371" s="2" t="s">
        <v>173</v>
      </c>
      <c r="Q371" s="216">
        <f>VLOOKUP(P371,Contingencies!$A$2:$D$7,4,FALSE)</f>
        <v>0.125</v>
      </c>
      <c r="R371" s="53">
        <f t="shared" si="467"/>
        <v>75</v>
      </c>
      <c r="S371" s="67">
        <f t="shared" si="469"/>
        <v>0</v>
      </c>
      <c r="T371" s="4"/>
      <c r="U371" s="2"/>
      <c r="V371" s="24"/>
      <c r="W371" s="24"/>
      <c r="X371" s="38"/>
      <c r="Y371" s="38"/>
      <c r="Z371" s="38"/>
      <c r="AA371" s="38"/>
      <c r="AB371" s="38"/>
      <c r="AC371" s="41"/>
      <c r="AD371" s="14">
        <v>600</v>
      </c>
      <c r="AE371" s="2"/>
      <c r="AF371" s="24"/>
      <c r="AG371" s="2">
        <f>IF(G371="Labor Hours",SUM(U371:AF371),0)</f>
        <v>0</v>
      </c>
      <c r="AH371" s="51">
        <f t="shared" si="487"/>
        <v>0</v>
      </c>
      <c r="AI371" s="53">
        <f>IF($G371="Labor Hours",U371*$K371*(1+$M371)*$EQ371,U371)</f>
        <v>0</v>
      </c>
      <c r="AJ371" s="53">
        <f>IF($G371="Labor Hours",V371*$K371*(1+$M371)*$EQ371,V371)</f>
        <v>0</v>
      </c>
      <c r="AK371" s="53">
        <f>IF($G371="Labor Hours",W371*$K371*(1+$M371)*$EQ371,W371)</f>
        <v>0</v>
      </c>
      <c r="AL371" s="53">
        <f>IF($G371="Labor Hours",X371*$K371*(1+$M371)*$EQ371,X371)</f>
        <v>0</v>
      </c>
      <c r="AM371" s="53">
        <f>IF($G371="Labor Hours",Y371*$K371*(1+$M371)*$EQ371,Y371)</f>
        <v>0</v>
      </c>
      <c r="AN371" s="53">
        <f>IF($G371="Labor Hours",Z371*$K371*(1+$M371)*$EQ371,Z371)</f>
        <v>0</v>
      </c>
      <c r="AO371" s="53">
        <f>IF($G371="Labor Hours",AA371*$K371*(1+$M371)*$EQ371,AA371)</f>
        <v>0</v>
      </c>
      <c r="AP371" s="53">
        <f>IF($G371="Labor Hours",AB371*$K371*(1+$M371)*$EQ371,AB371)</f>
        <v>0</v>
      </c>
      <c r="AQ371" s="53">
        <f>IF($G371="Labor Hours",AC371*$K371*(1+$M371)*$EQ371,AC371)</f>
        <v>0</v>
      </c>
      <c r="AR371" s="53">
        <f>IF($G371="Labor Hours",AD371*$K371*(1+$M371)*$EQ371,AD371)</f>
        <v>600</v>
      </c>
      <c r="AS371" s="53">
        <f>IF($G371="Labor Hours",AE371*$K371*(1+$M371)*$EQ371,AE371)</f>
        <v>0</v>
      </c>
      <c r="AT371" s="53">
        <f>IF($G371="Labor Hours",AF371*$K371*(1+$M371)*$EQ371,AF371)</f>
        <v>0</v>
      </c>
      <c r="AU371" s="10">
        <f t="shared" si="488"/>
        <v>600</v>
      </c>
      <c r="AV371" s="54">
        <f>IF(G371="CapEx",0,AU371*N371)</f>
        <v>0</v>
      </c>
      <c r="AW371" s="10">
        <f t="shared" si="489"/>
        <v>600</v>
      </c>
      <c r="AX371" s="53" cm="1">
        <f t="array" aca="1" ref="AX371" ca="1">AU371*CELL("contents",$Q371)</f>
        <v>75</v>
      </c>
      <c r="AY371" s="53" cm="1">
        <f t="array" aca="1" ref="AY371" ca="1">AV371*CELL("contents",$Q371)</f>
        <v>0</v>
      </c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>
        <f t="shared" si="490"/>
        <v>0</v>
      </c>
      <c r="BM371" s="51">
        <f t="shared" si="491"/>
        <v>0</v>
      </c>
      <c r="BN371" s="53">
        <f>IF($G371="Labor Hours",AZ371*$K371*(1+$M371)*$ER371,AZ371)</f>
        <v>0</v>
      </c>
      <c r="BO371" s="53">
        <f>IF($G371="Labor Hours",BA371*$K371*(1+$M371)*$ER371,BA371)</f>
        <v>0</v>
      </c>
      <c r="BP371" s="53">
        <f>IF($G371="Labor Hours",BB371*$K371*(1+$M371)*$ER371,BB371)</f>
        <v>0</v>
      </c>
      <c r="BQ371" s="53">
        <f>IF($G371="Labor Hours",BC371*$K371*(1+$M371)*$ER371,BC371)</f>
        <v>0</v>
      </c>
      <c r="BR371" s="53">
        <f>IF($G371="Labor Hours",BD371*$K371*(1+$M371)*$ER371,BD371)</f>
        <v>0</v>
      </c>
      <c r="BS371" s="53">
        <f>IF($G371="Labor Hours",BE371*$K371*(1+$M371)*$ER371,BE371)</f>
        <v>0</v>
      </c>
      <c r="BT371" s="53">
        <f>IF($G371="Labor Hours",BF371*$K371*(1+$M371)*$ER371,BF371)</f>
        <v>0</v>
      </c>
      <c r="BU371" s="53">
        <f>IF($G371="Labor Hours",BG371*$K371*(1+$M371)*$ER371,BG371)</f>
        <v>0</v>
      </c>
      <c r="BV371" s="53">
        <f>IF($G371="Labor Hours",BH371*$K371*(1+$M371)*$ER371,BH371)</f>
        <v>0</v>
      </c>
      <c r="BW371" s="53">
        <f>IF($G371="Labor Hours",BI371*$K371*(1+$M371)*$ER371,BI371)</f>
        <v>0</v>
      </c>
      <c r="BX371" s="53">
        <f>IF($G371="Labor Hours",BJ371*$K371*(1+$M371)*$ER371,BJ371)</f>
        <v>0</v>
      </c>
      <c r="BY371" s="53">
        <f>IF($G371="Labor Hours",BK371*$K371*(1+$M371)*$ER371,BK371)</f>
        <v>0</v>
      </c>
      <c r="BZ371" s="10">
        <f t="shared" si="492"/>
        <v>0</v>
      </c>
      <c r="CA371" s="54">
        <f t="shared" si="493"/>
        <v>0</v>
      </c>
      <c r="CB371" s="10">
        <f t="shared" si="494"/>
        <v>0</v>
      </c>
      <c r="CC371" s="53" cm="1">
        <f t="array" aca="1" ref="CC371" ca="1">BZ371*CELL("contents",$Q371)</f>
        <v>0</v>
      </c>
      <c r="CD371" s="53" cm="1">
        <f t="array" aca="1" ref="CD371" ca="1">CA371*CELL("contents",$Q371)</f>
        <v>0</v>
      </c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>
        <f t="shared" si="495"/>
        <v>0</v>
      </c>
      <c r="CR371" s="51">
        <f t="shared" si="496"/>
        <v>0</v>
      </c>
      <c r="CS371" s="53">
        <f>IF($G371="Labor Hours",CE371*$K371*(1+$M371)*$ES371,CE371)</f>
        <v>0</v>
      </c>
      <c r="CT371" s="53">
        <f>IF($G371="Labor Hours",CF371*$K371*(1+$M371)*$ES371,CF371)</f>
        <v>0</v>
      </c>
      <c r="CU371" s="53">
        <f>IF($G371="Labor Hours",CG371*$K371*(1+$M371)*$ES371,CG371)</f>
        <v>0</v>
      </c>
      <c r="CV371" s="53">
        <f>IF($G371="Labor Hours",CH371*$K371*(1+$M371)*$ES371,CH371)</f>
        <v>0</v>
      </c>
      <c r="CW371" s="53">
        <f>IF($G371="Labor Hours",CI371*$K371*(1+$M371)*$ES371,CI371)</f>
        <v>0</v>
      </c>
      <c r="CX371" s="53">
        <f>IF($G371="Labor Hours",CJ371*$K371*(1+$M371)*$ES371,CJ371)</f>
        <v>0</v>
      </c>
      <c r="CY371" s="53">
        <f>IF($G371="Labor Hours",CK371*$K371*(1+$M371)*$ES371,CK371)</f>
        <v>0</v>
      </c>
      <c r="CZ371" s="53">
        <f>IF($G371="Labor Hours",CL371*$K371*(1+$M371)*$ES371,CL371)</f>
        <v>0</v>
      </c>
      <c r="DA371" s="53">
        <f>IF($G371="Labor Hours",CM371*$K371*(1+$M371)*$ES371,CM371)</f>
        <v>0</v>
      </c>
      <c r="DB371" s="53">
        <f>IF($G371="Labor Hours",CN371*$K371*(1+$M371)*$ES371,CN371)</f>
        <v>0</v>
      </c>
      <c r="DC371" s="53">
        <f>IF($G371="Labor Hours",CO371*$K371*(1+$M371)*$ES371,CO371)</f>
        <v>0</v>
      </c>
      <c r="DD371" s="53">
        <f>IF($G371="Labor Hours",CP371*$K371*(1+$M371)*$ES371,CP371)</f>
        <v>0</v>
      </c>
      <c r="DE371" s="10">
        <f t="shared" si="497"/>
        <v>0</v>
      </c>
      <c r="DF371" s="54">
        <f t="shared" si="498"/>
        <v>0</v>
      </c>
      <c r="DG371" s="10">
        <f t="shared" si="499"/>
        <v>0</v>
      </c>
      <c r="DH371" s="53" cm="1">
        <f t="array" aca="1" ref="DH371" ca="1">DE371*CELL("contents",$Q371)</f>
        <v>0</v>
      </c>
      <c r="DI371" s="53" cm="1">
        <f t="array" aca="1" ref="DI371" ca="1">DF371*CELL("contents",$Q371)</f>
        <v>0</v>
      </c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>
        <f t="shared" si="500"/>
        <v>0</v>
      </c>
      <c r="DW371" s="51">
        <f t="shared" si="501"/>
        <v>0</v>
      </c>
      <c r="DX371" s="53">
        <f>IF($G371="Labor Hours",DJ371*$K371*(1+$M371)*$ET371,DJ371)</f>
        <v>0</v>
      </c>
      <c r="DY371" s="53">
        <f>IF($G371="Labor Hours",DK371*$K371*(1+$M371)*$ET371,DK371)</f>
        <v>0</v>
      </c>
      <c r="DZ371" s="53">
        <f>IF($G371="Labor Hours",DL371*$K371*(1+$M371)*$ET371,DL371)</f>
        <v>0</v>
      </c>
      <c r="EA371" s="53">
        <f>IF($G371="Labor Hours",DM371*$K371*(1+$M371)*$ET371,DM371)</f>
        <v>0</v>
      </c>
      <c r="EB371" s="53">
        <f>IF($G371="Labor Hours",DN371*$K371*(1+$M371)*$ET371,DN371)</f>
        <v>0</v>
      </c>
      <c r="EC371" s="53">
        <f>IF($G371="Labor Hours",DO371*$K371*(1+$M371)*$ET371,DO371)</f>
        <v>0</v>
      </c>
      <c r="ED371" s="53">
        <f>IF($G371="Labor Hours",DP371*$K371*(1+$M371)*$ET371,DP371)</f>
        <v>0</v>
      </c>
      <c r="EE371" s="53">
        <f>IF($G371="Labor Hours",DQ371*$K371*(1+$M371)*$ET371,DQ371)</f>
        <v>0</v>
      </c>
      <c r="EF371" s="53">
        <f>IF($G371="Labor Hours",DR371*$K371*(1+$M371)*$ET371,DR371)</f>
        <v>0</v>
      </c>
      <c r="EG371" s="53">
        <f>IF($G371="Labor Hours",DS371*$K371*(1+$M371)*$ET371,DS371)</f>
        <v>0</v>
      </c>
      <c r="EH371" s="53">
        <f>IF($G371="Labor Hours",DT371*$K371*(1+$M371)*$ET371,DT371)</f>
        <v>0</v>
      </c>
      <c r="EI371" s="53">
        <f>IF($G371="Labor Hours",DU371*$K371*(1+$M371)*$ET371,DU371)</f>
        <v>0</v>
      </c>
      <c r="EJ371" s="10">
        <f t="shared" si="502"/>
        <v>0</v>
      </c>
      <c r="EK371" s="54">
        <f t="shared" si="503"/>
        <v>0</v>
      </c>
      <c r="EL371" s="10">
        <f t="shared" si="504"/>
        <v>0</v>
      </c>
      <c r="EM371" s="53" cm="1">
        <f t="array" aca="1" ref="EM371" ca="1">EJ371*CELL("contents",$Q371)</f>
        <v>0</v>
      </c>
      <c r="EN371" s="53" cm="1">
        <f t="array" aca="1" ref="EN371" ca="1">EK371*CELL("contents",$Q371)</f>
        <v>0</v>
      </c>
      <c r="EO371" s="11">
        <f t="shared" si="505"/>
        <v>600</v>
      </c>
      <c r="EP371" s="2">
        <v>1</v>
      </c>
      <c r="EQ371" s="2">
        <f t="shared" ref="EQ371:ET371" si="542">EP371*1.0215</f>
        <v>1.0215000000000001</v>
      </c>
      <c r="ER371" s="2">
        <f t="shared" si="542"/>
        <v>1.0434622500000001</v>
      </c>
      <c r="ES371" s="2">
        <f t="shared" si="542"/>
        <v>1.0658966883750003</v>
      </c>
      <c r="ET371" s="2">
        <f t="shared" si="542"/>
        <v>1.0888134671750629</v>
      </c>
      <c r="EU371" s="53">
        <f>IF($G371="Labor Hours",$K371*$AG371*EQ371,0)</f>
        <v>0</v>
      </c>
      <c r="EV371" s="53">
        <f t="shared" si="507"/>
        <v>0</v>
      </c>
      <c r="EW371" s="69">
        <f>IF($G371="Labor Hours",$K371*$CQ371*ES371,0)</f>
        <v>0</v>
      </c>
      <c r="EX371" s="69">
        <f>IF($G371="Labor Hours",$K371*$DV371*ET371,0)</f>
        <v>0</v>
      </c>
      <c r="EY371" s="9">
        <f t="shared" si="509"/>
        <v>0</v>
      </c>
      <c r="EZ371" s="9">
        <f t="shared" si="484"/>
        <v>0</v>
      </c>
      <c r="FA371" s="9">
        <f t="shared" si="485"/>
        <v>0</v>
      </c>
      <c r="FB371" s="9">
        <f t="shared" si="486"/>
        <v>0</v>
      </c>
      <c r="FC371" t="s">
        <v>1542</v>
      </c>
    </row>
    <row r="372" spans="1:159" ht="38.25" x14ac:dyDescent="0.25">
      <c r="A372" s="2">
        <v>1.2</v>
      </c>
      <c r="B372" s="2" t="s">
        <v>878</v>
      </c>
      <c r="C372" s="4" t="s">
        <v>157</v>
      </c>
      <c r="D372" s="2" t="s">
        <v>879</v>
      </c>
      <c r="E372" s="33" t="s">
        <v>880</v>
      </c>
      <c r="F372" s="2"/>
      <c r="G372" s="4" t="s">
        <v>151</v>
      </c>
      <c r="H372" s="6" t="s">
        <v>151</v>
      </c>
      <c r="I372" s="4" t="s">
        <v>159</v>
      </c>
      <c r="J372" s="7" t="s">
        <v>154</v>
      </c>
      <c r="K372" s="75">
        <v>115</v>
      </c>
      <c r="L372" s="81">
        <v>115</v>
      </c>
      <c r="M372" s="56">
        <v>0</v>
      </c>
      <c r="N372" s="86">
        <v>0</v>
      </c>
      <c r="O372" s="6" t="s">
        <v>155</v>
      </c>
      <c r="P372" s="2" t="s">
        <v>352</v>
      </c>
      <c r="Q372" s="216">
        <f>VLOOKUP(P372,Contingencies!$A$2:$D$7,4,FALSE)</f>
        <v>0.2</v>
      </c>
      <c r="R372" s="53">
        <f t="shared" si="467"/>
        <v>959.98527000000013</v>
      </c>
      <c r="S372" s="67">
        <f t="shared" si="469"/>
        <v>0</v>
      </c>
      <c r="T372" s="4" t="s">
        <v>881</v>
      </c>
      <c r="U372" s="2"/>
      <c r="V372" s="2"/>
      <c r="W372" s="2"/>
      <c r="X372" s="38"/>
      <c r="Y372" s="38"/>
      <c r="Z372" s="38"/>
      <c r="AA372" s="38"/>
      <c r="AB372" s="38"/>
      <c r="AC372" s="38"/>
      <c r="AD372" s="24"/>
      <c r="AE372" s="24"/>
      <c r="AF372" s="18"/>
      <c r="AG372" s="2">
        <f>IF(G372="Labor Hours",SUM(U372:AF372),0)</f>
        <v>0</v>
      </c>
      <c r="AH372" s="51">
        <f t="shared" si="487"/>
        <v>0</v>
      </c>
      <c r="AI372" s="53">
        <f>IF($G372="Labor Hours",U372*$K372*(1+$M372)*$EQ372,U372)</f>
        <v>0</v>
      </c>
      <c r="AJ372" s="53">
        <f>IF($G372="Labor Hours",V372*$K372*(1+$M372)*$EQ372,V372)</f>
        <v>0</v>
      </c>
      <c r="AK372" s="53">
        <f>IF($G372="Labor Hours",W372*$K372*(1+$M372)*$EQ372,W372)</f>
        <v>0</v>
      </c>
      <c r="AL372" s="53">
        <f>IF($G372="Labor Hours",X372*$K372*(1+$M372)*$EQ372,X372)</f>
        <v>0</v>
      </c>
      <c r="AM372" s="53">
        <f>IF($G372="Labor Hours",Y372*$K372*(1+$M372)*$EQ372,Y372)</f>
        <v>0</v>
      </c>
      <c r="AN372" s="53">
        <f>IF($G372="Labor Hours",Z372*$K372*(1+$M372)*$EQ372,Z372)</f>
        <v>0</v>
      </c>
      <c r="AO372" s="53">
        <f>IF($G372="Labor Hours",AA372*$K372*(1+$M372)*$EQ372,AA372)</f>
        <v>0</v>
      </c>
      <c r="AP372" s="53">
        <f>IF($G372="Labor Hours",AB372*$K372*(1+$M372)*$EQ372,AB372)</f>
        <v>0</v>
      </c>
      <c r="AQ372" s="53">
        <f>IF($G372="Labor Hours",AC372*$K372*(1+$M372)*$EQ372,AC372)</f>
        <v>0</v>
      </c>
      <c r="AR372" s="53">
        <f>IF($G372="Labor Hours",AD372*$K372*(1+$M372)*$EQ372,AD372)</f>
        <v>0</v>
      </c>
      <c r="AS372" s="53">
        <f>IF($G372="Labor Hours",AE372*$K372*(1+$M372)*$EQ372,AE372)</f>
        <v>0</v>
      </c>
      <c r="AT372" s="53">
        <f>IF($G372="Labor Hours",AF372*$K372*(1+$M372)*$EQ372,AF372)</f>
        <v>0</v>
      </c>
      <c r="AU372" s="10">
        <f t="shared" si="488"/>
        <v>0</v>
      </c>
      <c r="AV372" s="54">
        <f>IF(G372="CapEx",0,AU372*N372)</f>
        <v>0</v>
      </c>
      <c r="AW372" s="10">
        <f t="shared" si="489"/>
        <v>0</v>
      </c>
      <c r="AX372" s="53" cm="1">
        <f t="array" aca="1" ref="AX372" ca="1">AU372*CELL("contents",$Q372)</f>
        <v>0</v>
      </c>
      <c r="AY372" s="53" cm="1">
        <f t="array" aca="1" ref="AY372" ca="1">AV372*CELL("contents",$Q372)</f>
        <v>0</v>
      </c>
      <c r="AZ372" s="4">
        <v>20</v>
      </c>
      <c r="BA372" s="4">
        <v>20</v>
      </c>
      <c r="BB372" s="2"/>
      <c r="BC372" s="2"/>
      <c r="BD372" s="2"/>
      <c r="BE372" s="29"/>
      <c r="BF372" s="29"/>
      <c r="BG372" s="2"/>
      <c r="BH372" s="2"/>
      <c r="BI372" s="2"/>
      <c r="BJ372" s="2"/>
      <c r="BK372" s="2"/>
      <c r="BL372" s="2">
        <f t="shared" si="490"/>
        <v>40</v>
      </c>
      <c r="BM372" s="51">
        <f t="shared" si="491"/>
        <v>0.26666666666666666</v>
      </c>
      <c r="BN372" s="53">
        <f>IF($G372="Labor Hours",AZ372*$K372*(1+$M372)*$ER372,AZ372)</f>
        <v>2399.9631750000003</v>
      </c>
      <c r="BO372" s="53">
        <f>IF($G372="Labor Hours",BA372*$K372*(1+$M372)*$ER372,BA372)</f>
        <v>2399.9631750000003</v>
      </c>
      <c r="BP372" s="53">
        <f>IF($G372="Labor Hours",BB372*$K372*(1+$M372)*$ER372,BB372)</f>
        <v>0</v>
      </c>
      <c r="BQ372" s="53">
        <f>IF($G372="Labor Hours",BC372*$K372*(1+$M372)*$ER372,BC372)</f>
        <v>0</v>
      </c>
      <c r="BR372" s="53">
        <f>IF($G372="Labor Hours",BD372*$K372*(1+$M372)*$ER372,BD372)</f>
        <v>0</v>
      </c>
      <c r="BS372" s="53">
        <f>IF($G372="Labor Hours",BE372*$K372*(1+$M372)*$ER372,BE372)</f>
        <v>0</v>
      </c>
      <c r="BT372" s="53">
        <f>IF($G372="Labor Hours",BF372*$K372*(1+$M372)*$ER372,BF372)</f>
        <v>0</v>
      </c>
      <c r="BU372" s="53">
        <f>IF($G372="Labor Hours",BG372*$K372*(1+$M372)*$ER372,BG372)</f>
        <v>0</v>
      </c>
      <c r="BV372" s="53">
        <f>IF($G372="Labor Hours",BH372*$K372*(1+$M372)*$ER372,BH372)</f>
        <v>0</v>
      </c>
      <c r="BW372" s="53">
        <f>IF($G372="Labor Hours",BI372*$K372*(1+$M372)*$ER372,BI372)</f>
        <v>0</v>
      </c>
      <c r="BX372" s="53">
        <f>IF($G372="Labor Hours",BJ372*$K372*(1+$M372)*$ER372,BJ372)</f>
        <v>0</v>
      </c>
      <c r="BY372" s="53">
        <f>IF($G372="Labor Hours",BK372*$K372*(1+$M372)*$ER372,BK372)</f>
        <v>0</v>
      </c>
      <c r="BZ372" s="10">
        <f t="shared" si="492"/>
        <v>4799.9263500000006</v>
      </c>
      <c r="CA372" s="54">
        <f t="shared" si="493"/>
        <v>0</v>
      </c>
      <c r="CB372" s="10">
        <f t="shared" si="494"/>
        <v>4799.9263500000006</v>
      </c>
      <c r="CC372" s="53" cm="1">
        <f t="array" aca="1" ref="CC372" ca="1">BZ372*CELL("contents",$Q372)</f>
        <v>959.98527000000013</v>
      </c>
      <c r="CD372" s="53" cm="1">
        <f t="array" aca="1" ref="CD372" ca="1">CA372*CELL("contents",$Q372)</f>
        <v>0</v>
      </c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>
        <f t="shared" si="495"/>
        <v>0</v>
      </c>
      <c r="CR372" s="51">
        <f t="shared" si="496"/>
        <v>0</v>
      </c>
      <c r="CS372" s="53">
        <f>IF($G372="Labor Hours",CE372*$K372*(1+$M372)*$ES372,CE372)</f>
        <v>0</v>
      </c>
      <c r="CT372" s="53">
        <f>IF($G372="Labor Hours",CF372*$K372*(1+$M372)*$ES372,CF372)</f>
        <v>0</v>
      </c>
      <c r="CU372" s="53">
        <f>IF($G372="Labor Hours",CG372*$K372*(1+$M372)*$ES372,CG372)</f>
        <v>0</v>
      </c>
      <c r="CV372" s="53">
        <f>IF($G372="Labor Hours",CH372*$K372*(1+$M372)*$ES372,CH372)</f>
        <v>0</v>
      </c>
      <c r="CW372" s="53">
        <f>IF($G372="Labor Hours",CI372*$K372*(1+$M372)*$ES372,CI372)</f>
        <v>0</v>
      </c>
      <c r="CX372" s="53">
        <f>IF($G372="Labor Hours",CJ372*$K372*(1+$M372)*$ES372,CJ372)</f>
        <v>0</v>
      </c>
      <c r="CY372" s="53">
        <f>IF($G372="Labor Hours",CK372*$K372*(1+$M372)*$ES372,CK372)</f>
        <v>0</v>
      </c>
      <c r="CZ372" s="53">
        <f>IF($G372="Labor Hours",CL372*$K372*(1+$M372)*$ES372,CL372)</f>
        <v>0</v>
      </c>
      <c r="DA372" s="53">
        <f>IF($G372="Labor Hours",CM372*$K372*(1+$M372)*$ES372,CM372)</f>
        <v>0</v>
      </c>
      <c r="DB372" s="53">
        <f>IF($G372="Labor Hours",CN372*$K372*(1+$M372)*$ES372,CN372)</f>
        <v>0</v>
      </c>
      <c r="DC372" s="53">
        <f>IF($G372="Labor Hours",CO372*$K372*(1+$M372)*$ES372,CO372)</f>
        <v>0</v>
      </c>
      <c r="DD372" s="53">
        <f>IF($G372="Labor Hours",CP372*$K372*(1+$M372)*$ES372,CP372)</f>
        <v>0</v>
      </c>
      <c r="DE372" s="10">
        <f t="shared" si="497"/>
        <v>0</v>
      </c>
      <c r="DF372" s="54">
        <f t="shared" si="498"/>
        <v>0</v>
      </c>
      <c r="DG372" s="10">
        <f t="shared" si="499"/>
        <v>0</v>
      </c>
      <c r="DH372" s="53" cm="1">
        <f t="array" aca="1" ref="DH372" ca="1">DE372*CELL("contents",$Q372)</f>
        <v>0</v>
      </c>
      <c r="DI372" s="53" cm="1">
        <f t="array" aca="1" ref="DI372" ca="1">DF372*CELL("contents",$Q372)</f>
        <v>0</v>
      </c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>
        <f t="shared" si="500"/>
        <v>0</v>
      </c>
      <c r="DW372" s="51">
        <f t="shared" si="501"/>
        <v>0</v>
      </c>
      <c r="DX372" s="53">
        <f>IF($G372="Labor Hours",DJ372*$K372*(1+$M372)*$ET372,DJ372)</f>
        <v>0</v>
      </c>
      <c r="DY372" s="53">
        <f>IF($G372="Labor Hours",DK372*$K372*(1+$M372)*$ET372,DK372)</f>
        <v>0</v>
      </c>
      <c r="DZ372" s="53">
        <f>IF($G372="Labor Hours",DL372*$K372*(1+$M372)*$ET372,DL372)</f>
        <v>0</v>
      </c>
      <c r="EA372" s="53">
        <f>IF($G372="Labor Hours",DM372*$K372*(1+$M372)*$ET372,DM372)</f>
        <v>0</v>
      </c>
      <c r="EB372" s="53">
        <f>IF($G372="Labor Hours",DN372*$K372*(1+$M372)*$ET372,DN372)</f>
        <v>0</v>
      </c>
      <c r="EC372" s="53">
        <f>IF($G372="Labor Hours",DO372*$K372*(1+$M372)*$ET372,DO372)</f>
        <v>0</v>
      </c>
      <c r="ED372" s="53">
        <f>IF($G372="Labor Hours",DP372*$K372*(1+$M372)*$ET372,DP372)</f>
        <v>0</v>
      </c>
      <c r="EE372" s="53">
        <f>IF($G372="Labor Hours",DQ372*$K372*(1+$M372)*$ET372,DQ372)</f>
        <v>0</v>
      </c>
      <c r="EF372" s="53">
        <f>IF($G372="Labor Hours",DR372*$K372*(1+$M372)*$ET372,DR372)</f>
        <v>0</v>
      </c>
      <c r="EG372" s="53">
        <f>IF($G372="Labor Hours",DS372*$K372*(1+$M372)*$ET372,DS372)</f>
        <v>0</v>
      </c>
      <c r="EH372" s="53">
        <f>IF($G372="Labor Hours",DT372*$K372*(1+$M372)*$ET372,DT372)</f>
        <v>0</v>
      </c>
      <c r="EI372" s="53">
        <f>IF($G372="Labor Hours",DU372*$K372*(1+$M372)*$ET372,DU372)</f>
        <v>0</v>
      </c>
      <c r="EJ372" s="10">
        <f t="shared" si="502"/>
        <v>0</v>
      </c>
      <c r="EK372" s="54">
        <f t="shared" si="503"/>
        <v>0</v>
      </c>
      <c r="EL372" s="10">
        <f t="shared" si="504"/>
        <v>0</v>
      </c>
      <c r="EM372" s="53" cm="1">
        <f t="array" aca="1" ref="EM372" ca="1">EJ372*CELL("contents",$Q372)</f>
        <v>0</v>
      </c>
      <c r="EN372" s="53" cm="1">
        <f t="array" aca="1" ref="EN372" ca="1">EK372*CELL("contents",$Q372)</f>
        <v>0</v>
      </c>
      <c r="EO372" s="11">
        <f t="shared" si="505"/>
        <v>4799.9263500000006</v>
      </c>
      <c r="EP372" s="2">
        <v>1</v>
      </c>
      <c r="EQ372" s="2">
        <f t="shared" ref="EQ372:ET372" si="543">EP372*1.0215</f>
        <v>1.0215000000000001</v>
      </c>
      <c r="ER372" s="2">
        <f t="shared" si="543"/>
        <v>1.0434622500000001</v>
      </c>
      <c r="ES372" s="2">
        <f t="shared" si="543"/>
        <v>1.0658966883750003</v>
      </c>
      <c r="ET372" s="2">
        <f t="shared" si="543"/>
        <v>1.0888134671750629</v>
      </c>
      <c r="EU372" s="53">
        <f>IF($G372="Labor Hours",$K372*$AG372*EQ372,0)</f>
        <v>0</v>
      </c>
      <c r="EV372" s="53">
        <f t="shared" si="507"/>
        <v>4799.9263500000006</v>
      </c>
      <c r="EW372" s="69">
        <f>IF($G372="Labor Hours",$K372*$CQ372*ES372,0)</f>
        <v>0</v>
      </c>
      <c r="EX372" s="69">
        <f>IF($G372="Labor Hours",$K372*$DV372*ET372,0)</f>
        <v>0</v>
      </c>
      <c r="EY372" s="9">
        <f t="shared" si="509"/>
        <v>0</v>
      </c>
      <c r="EZ372" s="9">
        <f t="shared" si="484"/>
        <v>0</v>
      </c>
      <c r="FA372" s="9">
        <f t="shared" si="485"/>
        <v>0</v>
      </c>
      <c r="FB372" s="9">
        <f t="shared" si="486"/>
        <v>0</v>
      </c>
      <c r="FC372" t="s">
        <v>1542</v>
      </c>
    </row>
    <row r="373" spans="1:159" ht="25.5" x14ac:dyDescent="0.25">
      <c r="A373" s="2">
        <v>1.2</v>
      </c>
      <c r="B373" s="2" t="s">
        <v>882</v>
      </c>
      <c r="C373" s="4" t="s">
        <v>157</v>
      </c>
      <c r="D373" s="2" t="s">
        <v>883</v>
      </c>
      <c r="E373" s="33" t="s">
        <v>884</v>
      </c>
      <c r="F373" s="2"/>
      <c r="G373" s="4" t="s">
        <v>151</v>
      </c>
      <c r="H373" s="6" t="s">
        <v>151</v>
      </c>
      <c r="I373" s="4" t="s">
        <v>159</v>
      </c>
      <c r="J373" s="7" t="s">
        <v>154</v>
      </c>
      <c r="K373" s="75">
        <v>115</v>
      </c>
      <c r="L373" s="81">
        <v>115</v>
      </c>
      <c r="M373" s="56">
        <v>0</v>
      </c>
      <c r="N373" s="86">
        <v>0</v>
      </c>
      <c r="O373" s="6" t="s">
        <v>155</v>
      </c>
      <c r="P373" s="2" t="s">
        <v>356</v>
      </c>
      <c r="Q373" s="216">
        <f>VLOOKUP(P373,Contingencies!$A$2:$D$7,4,FALSE)</f>
        <v>0.35</v>
      </c>
      <c r="R373" s="53">
        <f t="shared" si="467"/>
        <v>3324.5892225000002</v>
      </c>
      <c r="S373" s="67">
        <f t="shared" si="469"/>
        <v>0</v>
      </c>
      <c r="T373" s="4"/>
      <c r="U373" s="2"/>
      <c r="V373" s="2"/>
      <c r="W373" s="2"/>
      <c r="X373" s="38"/>
      <c r="Y373" s="38"/>
      <c r="Z373" s="38"/>
      <c r="AA373" s="38"/>
      <c r="AB373" s="38"/>
      <c r="AC373" s="38"/>
      <c r="AD373" s="24"/>
      <c r="AE373" s="14">
        <v>20</v>
      </c>
      <c r="AF373" s="14">
        <v>20</v>
      </c>
      <c r="AG373" s="2">
        <f>IF(G373="Labor Hours",SUM(U373:AF373),0)</f>
        <v>40</v>
      </c>
      <c r="AH373" s="51">
        <f t="shared" si="487"/>
        <v>0.26666666666666666</v>
      </c>
      <c r="AI373" s="53">
        <f>IF($G373="Labor Hours",U373*$K373*(1+$M373)*$EQ373,U373)</f>
        <v>0</v>
      </c>
      <c r="AJ373" s="53">
        <f>IF($G373="Labor Hours",V373*$K373*(1+$M373)*$EQ373,V373)</f>
        <v>0</v>
      </c>
      <c r="AK373" s="53">
        <f>IF($G373="Labor Hours",W373*$K373*(1+$M373)*$EQ373,W373)</f>
        <v>0</v>
      </c>
      <c r="AL373" s="53">
        <f>IF($G373="Labor Hours",X373*$K373*(1+$M373)*$EQ373,X373)</f>
        <v>0</v>
      </c>
      <c r="AM373" s="53">
        <f>IF($G373="Labor Hours",Y373*$K373*(1+$M373)*$EQ373,Y373)</f>
        <v>0</v>
      </c>
      <c r="AN373" s="53">
        <f>IF($G373="Labor Hours",Z373*$K373*(1+$M373)*$EQ373,Z373)</f>
        <v>0</v>
      </c>
      <c r="AO373" s="53">
        <f>IF($G373="Labor Hours",AA373*$K373*(1+$M373)*$EQ373,AA373)</f>
        <v>0</v>
      </c>
      <c r="AP373" s="53">
        <f>IF($G373="Labor Hours",AB373*$K373*(1+$M373)*$EQ373,AB373)</f>
        <v>0</v>
      </c>
      <c r="AQ373" s="53">
        <f>IF($G373="Labor Hours",AC373*$K373*(1+$M373)*$EQ373,AC373)</f>
        <v>0</v>
      </c>
      <c r="AR373" s="53">
        <f>IF($G373="Labor Hours",AD373*$K373*(1+$M373)*$EQ373,AD373)</f>
        <v>0</v>
      </c>
      <c r="AS373" s="53">
        <f>IF($G373="Labor Hours",AE373*$K373*(1+$M373)*$EQ373,AE373)</f>
        <v>2349.4500000000003</v>
      </c>
      <c r="AT373" s="53">
        <f>IF($G373="Labor Hours",AF373*$K373*(1+$M373)*$EQ373,AF373)</f>
        <v>2349.4500000000003</v>
      </c>
      <c r="AU373" s="10">
        <f t="shared" si="488"/>
        <v>4698.9000000000005</v>
      </c>
      <c r="AV373" s="54">
        <f>IF(G373="CapEx",0,AU373*N373)</f>
        <v>0</v>
      </c>
      <c r="AW373" s="10">
        <f t="shared" si="489"/>
        <v>4698.9000000000005</v>
      </c>
      <c r="AX373" s="53" cm="1">
        <f t="array" aca="1" ref="AX373" ca="1">AU373*CELL("contents",$Q373)</f>
        <v>1644.615</v>
      </c>
      <c r="AY373" s="53" cm="1">
        <f t="array" aca="1" ref="AY373" ca="1">AV373*CELL("contents",$Q373)</f>
        <v>0</v>
      </c>
      <c r="AZ373" s="2">
        <v>20</v>
      </c>
      <c r="BA373" s="2">
        <v>20</v>
      </c>
      <c r="BB373" s="2"/>
      <c r="BC373" s="2"/>
      <c r="BD373" s="2"/>
      <c r="BE373" s="29"/>
      <c r="BF373" s="29"/>
      <c r="BG373" s="2"/>
      <c r="BH373" s="2"/>
      <c r="BI373" s="2"/>
      <c r="BJ373" s="2"/>
      <c r="BK373" s="2"/>
      <c r="BL373" s="2">
        <f t="shared" si="490"/>
        <v>40</v>
      </c>
      <c r="BM373" s="51">
        <f t="shared" si="491"/>
        <v>0.26666666666666666</v>
      </c>
      <c r="BN373" s="53">
        <f>IF($G373="Labor Hours",AZ373*$K373*(1+$M373)*$ER373,AZ373)</f>
        <v>2399.9631750000003</v>
      </c>
      <c r="BO373" s="53">
        <f>IF($G373="Labor Hours",BA373*$K373*(1+$M373)*$ER373,BA373)</f>
        <v>2399.9631750000003</v>
      </c>
      <c r="BP373" s="53">
        <f>IF($G373="Labor Hours",BB373*$K373*(1+$M373)*$ER373,BB373)</f>
        <v>0</v>
      </c>
      <c r="BQ373" s="53">
        <f>IF($G373="Labor Hours",BC373*$K373*(1+$M373)*$ER373,BC373)</f>
        <v>0</v>
      </c>
      <c r="BR373" s="53">
        <f>IF($G373="Labor Hours",BD373*$K373*(1+$M373)*$ER373,BD373)</f>
        <v>0</v>
      </c>
      <c r="BS373" s="53">
        <f>IF($G373="Labor Hours",BE373*$K373*(1+$M373)*$ER373,BE373)</f>
        <v>0</v>
      </c>
      <c r="BT373" s="53">
        <f>IF($G373="Labor Hours",BF373*$K373*(1+$M373)*$ER373,BF373)</f>
        <v>0</v>
      </c>
      <c r="BU373" s="53">
        <f>IF($G373="Labor Hours",BG373*$K373*(1+$M373)*$ER373,BG373)</f>
        <v>0</v>
      </c>
      <c r="BV373" s="53">
        <f>IF($G373="Labor Hours",BH373*$K373*(1+$M373)*$ER373,BH373)</f>
        <v>0</v>
      </c>
      <c r="BW373" s="53">
        <f>IF($G373="Labor Hours",BI373*$K373*(1+$M373)*$ER373,BI373)</f>
        <v>0</v>
      </c>
      <c r="BX373" s="53">
        <f>IF($G373="Labor Hours",BJ373*$K373*(1+$M373)*$ER373,BJ373)</f>
        <v>0</v>
      </c>
      <c r="BY373" s="53">
        <f>IF($G373="Labor Hours",BK373*$K373*(1+$M373)*$ER373,BK373)</f>
        <v>0</v>
      </c>
      <c r="BZ373" s="10">
        <f t="shared" si="492"/>
        <v>4799.9263500000006</v>
      </c>
      <c r="CA373" s="54">
        <f t="shared" si="493"/>
        <v>0</v>
      </c>
      <c r="CB373" s="10">
        <f t="shared" si="494"/>
        <v>4799.9263500000006</v>
      </c>
      <c r="CC373" s="53" cm="1">
        <f t="array" aca="1" ref="CC373" ca="1">BZ373*CELL("contents",$Q373)</f>
        <v>1679.9742225000002</v>
      </c>
      <c r="CD373" s="53" cm="1">
        <f t="array" aca="1" ref="CD373" ca="1">CA373*CELL("contents",$Q373)</f>
        <v>0</v>
      </c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>
        <f t="shared" si="495"/>
        <v>0</v>
      </c>
      <c r="CR373" s="51">
        <f t="shared" si="496"/>
        <v>0</v>
      </c>
      <c r="CS373" s="53">
        <f>IF($G373="Labor Hours",CE373*$K373*(1+$M373)*$ES373,CE373)</f>
        <v>0</v>
      </c>
      <c r="CT373" s="53">
        <f>IF($G373="Labor Hours",CF373*$K373*(1+$M373)*$ES373,CF373)</f>
        <v>0</v>
      </c>
      <c r="CU373" s="53">
        <f>IF($G373="Labor Hours",CG373*$K373*(1+$M373)*$ES373,CG373)</f>
        <v>0</v>
      </c>
      <c r="CV373" s="53">
        <f>IF($G373="Labor Hours",CH373*$K373*(1+$M373)*$ES373,CH373)</f>
        <v>0</v>
      </c>
      <c r="CW373" s="53">
        <f>IF($G373="Labor Hours",CI373*$K373*(1+$M373)*$ES373,CI373)</f>
        <v>0</v>
      </c>
      <c r="CX373" s="53">
        <f>IF($G373="Labor Hours",CJ373*$K373*(1+$M373)*$ES373,CJ373)</f>
        <v>0</v>
      </c>
      <c r="CY373" s="53">
        <f>IF($G373="Labor Hours",CK373*$K373*(1+$M373)*$ES373,CK373)</f>
        <v>0</v>
      </c>
      <c r="CZ373" s="53">
        <f>IF($G373="Labor Hours",CL373*$K373*(1+$M373)*$ES373,CL373)</f>
        <v>0</v>
      </c>
      <c r="DA373" s="53">
        <f>IF($G373="Labor Hours",CM373*$K373*(1+$M373)*$ES373,CM373)</f>
        <v>0</v>
      </c>
      <c r="DB373" s="53">
        <f>IF($G373="Labor Hours",CN373*$K373*(1+$M373)*$ES373,CN373)</f>
        <v>0</v>
      </c>
      <c r="DC373" s="53">
        <f>IF($G373="Labor Hours",CO373*$K373*(1+$M373)*$ES373,CO373)</f>
        <v>0</v>
      </c>
      <c r="DD373" s="53">
        <f>IF($G373="Labor Hours",CP373*$K373*(1+$M373)*$ES373,CP373)</f>
        <v>0</v>
      </c>
      <c r="DE373" s="10">
        <f t="shared" si="497"/>
        <v>0</v>
      </c>
      <c r="DF373" s="54">
        <f t="shared" si="498"/>
        <v>0</v>
      </c>
      <c r="DG373" s="10">
        <f t="shared" si="499"/>
        <v>0</v>
      </c>
      <c r="DH373" s="53" cm="1">
        <f t="array" aca="1" ref="DH373" ca="1">DE373*CELL("contents",$Q373)</f>
        <v>0</v>
      </c>
      <c r="DI373" s="53" cm="1">
        <f t="array" aca="1" ref="DI373" ca="1">DF373*CELL("contents",$Q373)</f>
        <v>0</v>
      </c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>
        <f t="shared" si="500"/>
        <v>0</v>
      </c>
      <c r="DW373" s="51">
        <f t="shared" si="501"/>
        <v>0</v>
      </c>
      <c r="DX373" s="53">
        <f>IF($G373="Labor Hours",DJ373*$K373*(1+$M373)*$ET373,DJ373)</f>
        <v>0</v>
      </c>
      <c r="DY373" s="53">
        <f>IF($G373="Labor Hours",DK373*$K373*(1+$M373)*$ET373,DK373)</f>
        <v>0</v>
      </c>
      <c r="DZ373" s="53">
        <f>IF($G373="Labor Hours",DL373*$K373*(1+$M373)*$ET373,DL373)</f>
        <v>0</v>
      </c>
      <c r="EA373" s="53">
        <f>IF($G373="Labor Hours",DM373*$K373*(1+$M373)*$ET373,DM373)</f>
        <v>0</v>
      </c>
      <c r="EB373" s="53">
        <f>IF($G373="Labor Hours",DN373*$K373*(1+$M373)*$ET373,DN373)</f>
        <v>0</v>
      </c>
      <c r="EC373" s="53">
        <f>IF($G373="Labor Hours",DO373*$K373*(1+$M373)*$ET373,DO373)</f>
        <v>0</v>
      </c>
      <c r="ED373" s="53">
        <f>IF($G373="Labor Hours",DP373*$K373*(1+$M373)*$ET373,DP373)</f>
        <v>0</v>
      </c>
      <c r="EE373" s="53">
        <f>IF($G373="Labor Hours",DQ373*$K373*(1+$M373)*$ET373,DQ373)</f>
        <v>0</v>
      </c>
      <c r="EF373" s="53">
        <f>IF($G373="Labor Hours",DR373*$K373*(1+$M373)*$ET373,DR373)</f>
        <v>0</v>
      </c>
      <c r="EG373" s="53">
        <f>IF($G373="Labor Hours",DS373*$K373*(1+$M373)*$ET373,DS373)</f>
        <v>0</v>
      </c>
      <c r="EH373" s="53">
        <f>IF($G373="Labor Hours",DT373*$K373*(1+$M373)*$ET373,DT373)</f>
        <v>0</v>
      </c>
      <c r="EI373" s="53">
        <f>IF($G373="Labor Hours",DU373*$K373*(1+$M373)*$ET373,DU373)</f>
        <v>0</v>
      </c>
      <c r="EJ373" s="10">
        <f t="shared" si="502"/>
        <v>0</v>
      </c>
      <c r="EK373" s="54">
        <f t="shared" si="503"/>
        <v>0</v>
      </c>
      <c r="EL373" s="10">
        <f t="shared" si="504"/>
        <v>0</v>
      </c>
      <c r="EM373" s="53" cm="1">
        <f t="array" aca="1" ref="EM373" ca="1">EJ373*CELL("contents",$Q373)</f>
        <v>0</v>
      </c>
      <c r="EN373" s="53" cm="1">
        <f t="array" aca="1" ref="EN373" ca="1">EK373*CELL("contents",$Q373)</f>
        <v>0</v>
      </c>
      <c r="EO373" s="11">
        <f t="shared" si="505"/>
        <v>9498.8263500000012</v>
      </c>
      <c r="EP373" s="2">
        <v>1</v>
      </c>
      <c r="EQ373" s="2">
        <f t="shared" ref="EQ373:ET373" si="544">EP373*1.0215</f>
        <v>1.0215000000000001</v>
      </c>
      <c r="ER373" s="2">
        <f t="shared" si="544"/>
        <v>1.0434622500000001</v>
      </c>
      <c r="ES373" s="2">
        <f t="shared" si="544"/>
        <v>1.0658966883750003</v>
      </c>
      <c r="ET373" s="2">
        <f t="shared" si="544"/>
        <v>1.0888134671750629</v>
      </c>
      <c r="EU373" s="53">
        <f>IF($G373="Labor Hours",$K373*$AG373*EQ373,0)</f>
        <v>4698.9000000000005</v>
      </c>
      <c r="EV373" s="53">
        <f t="shared" si="507"/>
        <v>4799.9263500000006</v>
      </c>
      <c r="EW373" s="69">
        <f>IF($G373="Labor Hours",$K373*$CQ373*ES373,0)</f>
        <v>0</v>
      </c>
      <c r="EX373" s="69">
        <f>IF($G373="Labor Hours",$K373*$DV373*ET373,0)</f>
        <v>0</v>
      </c>
      <c r="EY373" s="9">
        <f t="shared" si="509"/>
        <v>0</v>
      </c>
      <c r="EZ373" s="9">
        <f t="shared" si="484"/>
        <v>0</v>
      </c>
      <c r="FA373" s="9">
        <f t="shared" si="485"/>
        <v>0</v>
      </c>
      <c r="FB373" s="9">
        <f t="shared" si="486"/>
        <v>0</v>
      </c>
      <c r="FC373" t="s">
        <v>1542</v>
      </c>
    </row>
    <row r="374" spans="1:159" x14ac:dyDescent="0.25">
      <c r="A374" s="2">
        <v>1.2</v>
      </c>
      <c r="B374" s="2" t="s">
        <v>885</v>
      </c>
      <c r="C374" s="4" t="s">
        <v>157</v>
      </c>
      <c r="D374" s="2" t="s">
        <v>886</v>
      </c>
      <c r="E374" s="33" t="s">
        <v>887</v>
      </c>
      <c r="F374" s="2"/>
      <c r="G374" s="4" t="s">
        <v>151</v>
      </c>
      <c r="H374" s="6" t="s">
        <v>163</v>
      </c>
      <c r="I374" s="4" t="s">
        <v>348</v>
      </c>
      <c r="J374" s="7" t="s">
        <v>154</v>
      </c>
      <c r="K374" s="75">
        <v>115</v>
      </c>
      <c r="L374" s="81">
        <v>115</v>
      </c>
      <c r="M374" s="56">
        <v>0</v>
      </c>
      <c r="N374" s="86">
        <v>0</v>
      </c>
      <c r="O374" s="6" t="s">
        <v>155</v>
      </c>
      <c r="P374" s="2" t="s">
        <v>356</v>
      </c>
      <c r="Q374" s="216">
        <f>VLOOKUP(P374,Contingencies!$A$2:$D$7,4,FALSE)</f>
        <v>0.35</v>
      </c>
      <c r="R374" s="53">
        <f t="shared" si="467"/>
        <v>822.3075</v>
      </c>
      <c r="S374" s="67">
        <f t="shared" si="469"/>
        <v>0</v>
      </c>
      <c r="T374" s="4"/>
      <c r="U374" s="4">
        <v>20</v>
      </c>
      <c r="V374" s="2"/>
      <c r="W374" s="2"/>
      <c r="X374" s="38"/>
      <c r="Y374" s="38"/>
      <c r="Z374" s="38"/>
      <c r="AA374" s="38"/>
      <c r="AB374" s="38"/>
      <c r="AC374" s="38"/>
      <c r="AD374" s="29"/>
      <c r="AE374" s="2"/>
      <c r="AF374" s="2"/>
      <c r="AG374" s="2">
        <f>IF(G374="Labor Hours",SUM(U374:AF374),0)</f>
        <v>20</v>
      </c>
      <c r="AH374" s="51">
        <f t="shared" si="487"/>
        <v>0.13333333333333333</v>
      </c>
      <c r="AI374" s="53">
        <f>IF($G374="Labor Hours",U374*$K374*(1+$M374)*$EQ374,U374)</f>
        <v>2349.4500000000003</v>
      </c>
      <c r="AJ374" s="53">
        <f>IF($G374="Labor Hours",V374*$K374*(1+$M374)*$EQ374,V374)</f>
        <v>0</v>
      </c>
      <c r="AK374" s="53">
        <f>IF($G374="Labor Hours",W374*$K374*(1+$M374)*$EQ374,W374)</f>
        <v>0</v>
      </c>
      <c r="AL374" s="53">
        <f>IF($G374="Labor Hours",X374*$K374*(1+$M374)*$EQ374,X374)</f>
        <v>0</v>
      </c>
      <c r="AM374" s="53">
        <f>IF($G374="Labor Hours",Y374*$K374*(1+$M374)*$EQ374,Y374)</f>
        <v>0</v>
      </c>
      <c r="AN374" s="53">
        <f>IF($G374="Labor Hours",Z374*$K374*(1+$M374)*$EQ374,Z374)</f>
        <v>0</v>
      </c>
      <c r="AO374" s="53">
        <f>IF($G374="Labor Hours",AA374*$K374*(1+$M374)*$EQ374,AA374)</f>
        <v>0</v>
      </c>
      <c r="AP374" s="53">
        <f>IF($G374="Labor Hours",AB374*$K374*(1+$M374)*$EQ374,AB374)</f>
        <v>0</v>
      </c>
      <c r="AQ374" s="53">
        <f>IF($G374="Labor Hours",AC374*$K374*(1+$M374)*$EQ374,AC374)</f>
        <v>0</v>
      </c>
      <c r="AR374" s="53">
        <f>IF($G374="Labor Hours",AD374*$K374*(1+$M374)*$EQ374,AD374)</f>
        <v>0</v>
      </c>
      <c r="AS374" s="53">
        <f>IF($G374="Labor Hours",AE374*$K374*(1+$M374)*$EQ374,AE374)</f>
        <v>0</v>
      </c>
      <c r="AT374" s="53">
        <f>IF($G374="Labor Hours",AF374*$K374*(1+$M374)*$EQ374,AF374)</f>
        <v>0</v>
      </c>
      <c r="AU374" s="10">
        <f t="shared" si="488"/>
        <v>2349.4500000000003</v>
      </c>
      <c r="AV374" s="54">
        <f>IF(G374="CapEx",0,AU374*N374)</f>
        <v>0</v>
      </c>
      <c r="AW374" s="10">
        <f t="shared" si="489"/>
        <v>2349.4500000000003</v>
      </c>
      <c r="AX374" s="53" cm="1">
        <f t="array" aca="1" ref="AX374" ca="1">AU374*CELL("contents",$Q374)</f>
        <v>822.3075</v>
      </c>
      <c r="AY374" s="53" cm="1">
        <f t="array" aca="1" ref="AY374" ca="1">AV374*CELL("contents",$Q374)</f>
        <v>0</v>
      </c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>
        <f t="shared" si="490"/>
        <v>0</v>
      </c>
      <c r="BM374" s="51">
        <f t="shared" si="491"/>
        <v>0</v>
      </c>
      <c r="BN374" s="53">
        <f>IF($G374="Labor Hours",AZ374*$K374*(1+$M374)*$ER374,AZ374)</f>
        <v>0</v>
      </c>
      <c r="BO374" s="53">
        <f>IF($G374="Labor Hours",BA374*$K374*(1+$M374)*$ER374,BA374)</f>
        <v>0</v>
      </c>
      <c r="BP374" s="53">
        <f>IF($G374="Labor Hours",BB374*$K374*(1+$M374)*$ER374,BB374)</f>
        <v>0</v>
      </c>
      <c r="BQ374" s="53">
        <f>IF($G374="Labor Hours",BC374*$K374*(1+$M374)*$ER374,BC374)</f>
        <v>0</v>
      </c>
      <c r="BR374" s="53">
        <f>IF($G374="Labor Hours",BD374*$K374*(1+$M374)*$ER374,BD374)</f>
        <v>0</v>
      </c>
      <c r="BS374" s="53">
        <f>IF($G374="Labor Hours",BE374*$K374*(1+$M374)*$ER374,BE374)</f>
        <v>0</v>
      </c>
      <c r="BT374" s="53">
        <f>IF($G374="Labor Hours",BF374*$K374*(1+$M374)*$ER374,BF374)</f>
        <v>0</v>
      </c>
      <c r="BU374" s="53">
        <f>IF($G374="Labor Hours",BG374*$K374*(1+$M374)*$ER374,BG374)</f>
        <v>0</v>
      </c>
      <c r="BV374" s="53">
        <f>IF($G374="Labor Hours",BH374*$K374*(1+$M374)*$ER374,BH374)</f>
        <v>0</v>
      </c>
      <c r="BW374" s="53">
        <f>IF($G374="Labor Hours",BI374*$K374*(1+$M374)*$ER374,BI374)</f>
        <v>0</v>
      </c>
      <c r="BX374" s="53">
        <f>IF($G374="Labor Hours",BJ374*$K374*(1+$M374)*$ER374,BJ374)</f>
        <v>0</v>
      </c>
      <c r="BY374" s="53">
        <f>IF($G374="Labor Hours",BK374*$K374*(1+$M374)*$ER374,BK374)</f>
        <v>0</v>
      </c>
      <c r="BZ374" s="10">
        <f t="shared" si="492"/>
        <v>0</v>
      </c>
      <c r="CA374" s="54">
        <f t="shared" si="493"/>
        <v>0</v>
      </c>
      <c r="CB374" s="10">
        <f t="shared" si="494"/>
        <v>0</v>
      </c>
      <c r="CC374" s="53" cm="1">
        <f t="array" aca="1" ref="CC374" ca="1">BZ374*CELL("contents",$Q374)</f>
        <v>0</v>
      </c>
      <c r="CD374" s="53" cm="1">
        <f t="array" aca="1" ref="CD374" ca="1">CA374*CELL("contents",$Q374)</f>
        <v>0</v>
      </c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>
        <f t="shared" si="495"/>
        <v>0</v>
      </c>
      <c r="CR374" s="51">
        <f t="shared" si="496"/>
        <v>0</v>
      </c>
      <c r="CS374" s="53">
        <f>IF($G374="Labor Hours",CE374*$K374*(1+$M374)*$ES374,CE374)</f>
        <v>0</v>
      </c>
      <c r="CT374" s="53">
        <f>IF($G374="Labor Hours",CF374*$K374*(1+$M374)*$ES374,CF374)</f>
        <v>0</v>
      </c>
      <c r="CU374" s="53">
        <f>IF($G374="Labor Hours",CG374*$K374*(1+$M374)*$ES374,CG374)</f>
        <v>0</v>
      </c>
      <c r="CV374" s="53">
        <f>IF($G374="Labor Hours",CH374*$K374*(1+$M374)*$ES374,CH374)</f>
        <v>0</v>
      </c>
      <c r="CW374" s="53">
        <f>IF($G374="Labor Hours",CI374*$K374*(1+$M374)*$ES374,CI374)</f>
        <v>0</v>
      </c>
      <c r="CX374" s="53">
        <f>IF($G374="Labor Hours",CJ374*$K374*(1+$M374)*$ES374,CJ374)</f>
        <v>0</v>
      </c>
      <c r="CY374" s="53">
        <f>IF($G374="Labor Hours",CK374*$K374*(1+$M374)*$ES374,CK374)</f>
        <v>0</v>
      </c>
      <c r="CZ374" s="53">
        <f>IF($G374="Labor Hours",CL374*$K374*(1+$M374)*$ES374,CL374)</f>
        <v>0</v>
      </c>
      <c r="DA374" s="53">
        <f>IF($G374="Labor Hours",CM374*$K374*(1+$M374)*$ES374,CM374)</f>
        <v>0</v>
      </c>
      <c r="DB374" s="53">
        <f>IF($G374="Labor Hours",CN374*$K374*(1+$M374)*$ES374,CN374)</f>
        <v>0</v>
      </c>
      <c r="DC374" s="53">
        <f>IF($G374="Labor Hours",CO374*$K374*(1+$M374)*$ES374,CO374)</f>
        <v>0</v>
      </c>
      <c r="DD374" s="53">
        <f>IF($G374="Labor Hours",CP374*$K374*(1+$M374)*$ES374,CP374)</f>
        <v>0</v>
      </c>
      <c r="DE374" s="10">
        <f t="shared" si="497"/>
        <v>0</v>
      </c>
      <c r="DF374" s="54">
        <f t="shared" si="498"/>
        <v>0</v>
      </c>
      <c r="DG374" s="10">
        <f t="shared" si="499"/>
        <v>0</v>
      </c>
      <c r="DH374" s="53" cm="1">
        <f t="array" aca="1" ref="DH374" ca="1">DE374*CELL("contents",$Q374)</f>
        <v>0</v>
      </c>
      <c r="DI374" s="53" cm="1">
        <f t="array" aca="1" ref="DI374" ca="1">DF374*CELL("contents",$Q374)</f>
        <v>0</v>
      </c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>
        <f t="shared" si="500"/>
        <v>0</v>
      </c>
      <c r="DW374" s="51">
        <f t="shared" si="501"/>
        <v>0</v>
      </c>
      <c r="DX374" s="53">
        <f>IF($G374="Labor Hours",DJ374*$K374*(1+$M374)*$ET374,DJ374)</f>
        <v>0</v>
      </c>
      <c r="DY374" s="53">
        <f>IF($G374="Labor Hours",DK374*$K374*(1+$M374)*$ET374,DK374)</f>
        <v>0</v>
      </c>
      <c r="DZ374" s="53">
        <f>IF($G374="Labor Hours",DL374*$K374*(1+$M374)*$ET374,DL374)</f>
        <v>0</v>
      </c>
      <c r="EA374" s="53">
        <f>IF($G374="Labor Hours",DM374*$K374*(1+$M374)*$ET374,DM374)</f>
        <v>0</v>
      </c>
      <c r="EB374" s="53">
        <f>IF($G374="Labor Hours",DN374*$K374*(1+$M374)*$ET374,DN374)</f>
        <v>0</v>
      </c>
      <c r="EC374" s="53">
        <f>IF($G374="Labor Hours",DO374*$K374*(1+$M374)*$ET374,DO374)</f>
        <v>0</v>
      </c>
      <c r="ED374" s="53">
        <f>IF($G374="Labor Hours",DP374*$K374*(1+$M374)*$ET374,DP374)</f>
        <v>0</v>
      </c>
      <c r="EE374" s="53">
        <f>IF($G374="Labor Hours",DQ374*$K374*(1+$M374)*$ET374,DQ374)</f>
        <v>0</v>
      </c>
      <c r="EF374" s="53">
        <f>IF($G374="Labor Hours",DR374*$K374*(1+$M374)*$ET374,DR374)</f>
        <v>0</v>
      </c>
      <c r="EG374" s="53">
        <f>IF($G374="Labor Hours",DS374*$K374*(1+$M374)*$ET374,DS374)</f>
        <v>0</v>
      </c>
      <c r="EH374" s="53">
        <f>IF($G374="Labor Hours",DT374*$K374*(1+$M374)*$ET374,DT374)</f>
        <v>0</v>
      </c>
      <c r="EI374" s="53">
        <f>IF($G374="Labor Hours",DU374*$K374*(1+$M374)*$ET374,DU374)</f>
        <v>0</v>
      </c>
      <c r="EJ374" s="10">
        <f t="shared" si="502"/>
        <v>0</v>
      </c>
      <c r="EK374" s="54">
        <f t="shared" si="503"/>
        <v>0</v>
      </c>
      <c r="EL374" s="10">
        <f t="shared" si="504"/>
        <v>0</v>
      </c>
      <c r="EM374" s="53" cm="1">
        <f t="array" aca="1" ref="EM374" ca="1">EJ374*CELL("contents",$Q374)</f>
        <v>0</v>
      </c>
      <c r="EN374" s="53" cm="1">
        <f t="array" aca="1" ref="EN374" ca="1">EK374*CELL("contents",$Q374)</f>
        <v>0</v>
      </c>
      <c r="EO374" s="11">
        <f t="shared" si="505"/>
        <v>2349.4500000000003</v>
      </c>
      <c r="EP374" s="2">
        <v>1</v>
      </c>
      <c r="EQ374" s="2">
        <f t="shared" ref="EQ374:ET374" si="545">EP374*1.0215</f>
        <v>1.0215000000000001</v>
      </c>
      <c r="ER374" s="2">
        <f t="shared" si="545"/>
        <v>1.0434622500000001</v>
      </c>
      <c r="ES374" s="2">
        <f t="shared" si="545"/>
        <v>1.0658966883750003</v>
      </c>
      <c r="ET374" s="2">
        <f t="shared" si="545"/>
        <v>1.0888134671750629</v>
      </c>
      <c r="EU374" s="53">
        <f>IF($G374="Labor Hours",$K374*$AG374*EQ374,0)</f>
        <v>2349.4500000000003</v>
      </c>
      <c r="EV374" s="53">
        <f t="shared" si="507"/>
        <v>0</v>
      </c>
      <c r="EW374" s="69">
        <f>IF($G374="Labor Hours",$K374*$CQ374*ES374,0)</f>
        <v>0</v>
      </c>
      <c r="EX374" s="69">
        <f>IF($G374="Labor Hours",$K374*$DV374*ET374,0)</f>
        <v>0</v>
      </c>
      <c r="EY374" s="9">
        <f t="shared" si="509"/>
        <v>0</v>
      </c>
      <c r="EZ374" s="9">
        <f t="shared" si="484"/>
        <v>0</v>
      </c>
      <c r="FA374" s="9">
        <f t="shared" si="485"/>
        <v>0</v>
      </c>
      <c r="FB374" s="9">
        <f t="shared" si="486"/>
        <v>0</v>
      </c>
      <c r="FC374" t="s">
        <v>1542</v>
      </c>
    </row>
    <row r="375" spans="1:159" x14ac:dyDescent="0.25">
      <c r="A375" s="2">
        <v>1.2</v>
      </c>
      <c r="B375" s="2" t="s">
        <v>885</v>
      </c>
      <c r="C375" s="4" t="s">
        <v>157</v>
      </c>
      <c r="D375" s="2" t="s">
        <v>886</v>
      </c>
      <c r="E375" s="33" t="s">
        <v>887</v>
      </c>
      <c r="F375" s="2"/>
      <c r="G375" s="4" t="s">
        <v>347</v>
      </c>
      <c r="H375" s="6" t="s">
        <v>347</v>
      </c>
      <c r="I375" s="4"/>
      <c r="J375" s="4" t="s">
        <v>154</v>
      </c>
      <c r="K375" s="75"/>
      <c r="L375" s="80">
        <v>1</v>
      </c>
      <c r="M375" s="56">
        <v>0</v>
      </c>
      <c r="N375" s="86">
        <v>0.53</v>
      </c>
      <c r="O375" s="6" t="s">
        <v>155</v>
      </c>
      <c r="P375" s="2" t="s">
        <v>356</v>
      </c>
      <c r="Q375" s="216">
        <f>VLOOKUP(P375,Contingencies!$A$2:$D$7,4,FALSE)</f>
        <v>0.35</v>
      </c>
      <c r="R375" s="53">
        <f t="shared" si="467"/>
        <v>1910.9999999999998</v>
      </c>
      <c r="S375" s="67">
        <f t="shared" si="469"/>
        <v>0</v>
      </c>
      <c r="T375" s="4"/>
      <c r="U375" s="4">
        <v>5460</v>
      </c>
      <c r="V375" s="2"/>
      <c r="W375" s="2"/>
      <c r="X375" s="38"/>
      <c r="Y375" s="38"/>
      <c r="Z375" s="38"/>
      <c r="AA375" s="38"/>
      <c r="AB375" s="38"/>
      <c r="AC375" s="38"/>
      <c r="AD375" s="29"/>
      <c r="AE375" s="2"/>
      <c r="AF375" s="2"/>
      <c r="AG375" s="2">
        <f>IF(G375="Labor Hours",SUM(U375:AF375),0)</f>
        <v>0</v>
      </c>
      <c r="AH375" s="51">
        <f t="shared" si="487"/>
        <v>0</v>
      </c>
      <c r="AI375" s="53">
        <f>IF($G375="Labor Hours",U375*$K375*(1+$M375)*$EQ375,U375)</f>
        <v>5460</v>
      </c>
      <c r="AJ375" s="53">
        <f>IF($G375="Labor Hours",V375*$K375*(1+$M375)*$EQ375,V375)</f>
        <v>0</v>
      </c>
      <c r="AK375" s="53">
        <f>IF($G375="Labor Hours",W375*$K375*(1+$M375)*$EQ375,W375)</f>
        <v>0</v>
      </c>
      <c r="AL375" s="53">
        <f>IF($G375="Labor Hours",X375*$K375*(1+$M375)*$EQ375,X375)</f>
        <v>0</v>
      </c>
      <c r="AM375" s="53">
        <f>IF($G375="Labor Hours",Y375*$K375*(1+$M375)*$EQ375,Y375)</f>
        <v>0</v>
      </c>
      <c r="AN375" s="53">
        <f>IF($G375="Labor Hours",Z375*$K375*(1+$M375)*$EQ375,Z375)</f>
        <v>0</v>
      </c>
      <c r="AO375" s="53">
        <f>IF($G375="Labor Hours",AA375*$K375*(1+$M375)*$EQ375,AA375)</f>
        <v>0</v>
      </c>
      <c r="AP375" s="53">
        <f>IF($G375="Labor Hours",AB375*$K375*(1+$M375)*$EQ375,AB375)</f>
        <v>0</v>
      </c>
      <c r="AQ375" s="53">
        <f>IF($G375="Labor Hours",AC375*$K375*(1+$M375)*$EQ375,AC375)</f>
        <v>0</v>
      </c>
      <c r="AR375" s="53">
        <f>IF($G375="Labor Hours",AD375*$K375*(1+$M375)*$EQ375,AD375)</f>
        <v>0</v>
      </c>
      <c r="AS375" s="53">
        <f>IF($G375="Labor Hours",AE375*$K375*(1+$M375)*$EQ375,AE375)</f>
        <v>0</v>
      </c>
      <c r="AT375" s="53">
        <f>IF($G375="Labor Hours",AF375*$K375*(1+$M375)*$EQ375,AF375)</f>
        <v>0</v>
      </c>
      <c r="AU375" s="10">
        <f t="shared" si="488"/>
        <v>5460</v>
      </c>
      <c r="AV375" s="54">
        <f>IF(G375="CapEx",0,AU375*N375)</f>
        <v>0</v>
      </c>
      <c r="AW375" s="10">
        <f t="shared" si="489"/>
        <v>5460</v>
      </c>
      <c r="AX375" s="53" cm="1">
        <f t="array" aca="1" ref="AX375" ca="1">AU375*CELL("contents",$Q375)</f>
        <v>1910.9999999999998</v>
      </c>
      <c r="AY375" s="53" cm="1">
        <f t="array" aca="1" ref="AY375" ca="1">AV375*CELL("contents",$Q375)</f>
        <v>0</v>
      </c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>
        <f t="shared" si="490"/>
        <v>0</v>
      </c>
      <c r="BM375" s="51">
        <f t="shared" si="491"/>
        <v>0</v>
      </c>
      <c r="BN375" s="53">
        <f>IF($G375="Labor Hours",AZ375*$K375*(1+$M375)*$ER375,AZ375)</f>
        <v>0</v>
      </c>
      <c r="BO375" s="53">
        <f>IF($G375="Labor Hours",BA375*$K375*(1+$M375)*$ER375,BA375)</f>
        <v>0</v>
      </c>
      <c r="BP375" s="53">
        <f>IF($G375="Labor Hours",BB375*$K375*(1+$M375)*$ER375,BB375)</f>
        <v>0</v>
      </c>
      <c r="BQ375" s="53">
        <f>IF($G375="Labor Hours",BC375*$K375*(1+$M375)*$ER375,BC375)</f>
        <v>0</v>
      </c>
      <c r="BR375" s="53">
        <f>IF($G375="Labor Hours",BD375*$K375*(1+$M375)*$ER375,BD375)</f>
        <v>0</v>
      </c>
      <c r="BS375" s="53">
        <f>IF($G375="Labor Hours",BE375*$K375*(1+$M375)*$ER375,BE375)</f>
        <v>0</v>
      </c>
      <c r="BT375" s="53">
        <f>IF($G375="Labor Hours",BF375*$K375*(1+$M375)*$ER375,BF375)</f>
        <v>0</v>
      </c>
      <c r="BU375" s="53">
        <f>IF($G375="Labor Hours",BG375*$K375*(1+$M375)*$ER375,BG375)</f>
        <v>0</v>
      </c>
      <c r="BV375" s="53">
        <f>IF($G375="Labor Hours",BH375*$K375*(1+$M375)*$ER375,BH375)</f>
        <v>0</v>
      </c>
      <c r="BW375" s="53">
        <f>IF($G375="Labor Hours",BI375*$K375*(1+$M375)*$ER375,BI375)</f>
        <v>0</v>
      </c>
      <c r="BX375" s="53">
        <f>IF($G375="Labor Hours",BJ375*$K375*(1+$M375)*$ER375,BJ375)</f>
        <v>0</v>
      </c>
      <c r="BY375" s="53">
        <f>IF($G375="Labor Hours",BK375*$K375*(1+$M375)*$ER375,BK375)</f>
        <v>0</v>
      </c>
      <c r="BZ375" s="10">
        <f t="shared" si="492"/>
        <v>0</v>
      </c>
      <c r="CA375" s="54">
        <f t="shared" si="493"/>
        <v>0</v>
      </c>
      <c r="CB375" s="10">
        <f t="shared" si="494"/>
        <v>0</v>
      </c>
      <c r="CC375" s="53" cm="1">
        <f t="array" aca="1" ref="CC375" ca="1">BZ375*CELL("contents",$Q375)</f>
        <v>0</v>
      </c>
      <c r="CD375" s="53" cm="1">
        <f t="array" aca="1" ref="CD375" ca="1">CA375*CELL("contents",$Q375)</f>
        <v>0</v>
      </c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>
        <f t="shared" si="495"/>
        <v>0</v>
      </c>
      <c r="CR375" s="51">
        <f t="shared" si="496"/>
        <v>0</v>
      </c>
      <c r="CS375" s="53">
        <f>IF($G375="Labor Hours",CE375*$K375*(1+$M375)*$ES375,CE375)</f>
        <v>0</v>
      </c>
      <c r="CT375" s="53">
        <f>IF($G375="Labor Hours",CF375*$K375*(1+$M375)*$ES375,CF375)</f>
        <v>0</v>
      </c>
      <c r="CU375" s="53">
        <f>IF($G375="Labor Hours",CG375*$K375*(1+$M375)*$ES375,CG375)</f>
        <v>0</v>
      </c>
      <c r="CV375" s="53">
        <f>IF($G375="Labor Hours",CH375*$K375*(1+$M375)*$ES375,CH375)</f>
        <v>0</v>
      </c>
      <c r="CW375" s="53">
        <f>IF($G375="Labor Hours",CI375*$K375*(1+$M375)*$ES375,CI375)</f>
        <v>0</v>
      </c>
      <c r="CX375" s="53">
        <f>IF($G375="Labor Hours",CJ375*$K375*(1+$M375)*$ES375,CJ375)</f>
        <v>0</v>
      </c>
      <c r="CY375" s="53">
        <f>IF($G375="Labor Hours",CK375*$K375*(1+$M375)*$ES375,CK375)</f>
        <v>0</v>
      </c>
      <c r="CZ375" s="53">
        <f>IF($G375="Labor Hours",CL375*$K375*(1+$M375)*$ES375,CL375)</f>
        <v>0</v>
      </c>
      <c r="DA375" s="53">
        <f>IF($G375="Labor Hours",CM375*$K375*(1+$M375)*$ES375,CM375)</f>
        <v>0</v>
      </c>
      <c r="DB375" s="53">
        <f>IF($G375="Labor Hours",CN375*$K375*(1+$M375)*$ES375,CN375)</f>
        <v>0</v>
      </c>
      <c r="DC375" s="53">
        <f>IF($G375="Labor Hours",CO375*$K375*(1+$M375)*$ES375,CO375)</f>
        <v>0</v>
      </c>
      <c r="DD375" s="53">
        <f>IF($G375="Labor Hours",CP375*$K375*(1+$M375)*$ES375,CP375)</f>
        <v>0</v>
      </c>
      <c r="DE375" s="10">
        <f t="shared" si="497"/>
        <v>0</v>
      </c>
      <c r="DF375" s="54">
        <f t="shared" si="498"/>
        <v>0</v>
      </c>
      <c r="DG375" s="10">
        <f t="shared" si="499"/>
        <v>0</v>
      </c>
      <c r="DH375" s="53" cm="1">
        <f t="array" aca="1" ref="DH375" ca="1">DE375*CELL("contents",$Q375)</f>
        <v>0</v>
      </c>
      <c r="DI375" s="53" cm="1">
        <f t="array" aca="1" ref="DI375" ca="1">DF375*CELL("contents",$Q375)</f>
        <v>0</v>
      </c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>
        <f t="shared" si="500"/>
        <v>0</v>
      </c>
      <c r="DW375" s="51">
        <f t="shared" si="501"/>
        <v>0</v>
      </c>
      <c r="DX375" s="53">
        <f>IF($G375="Labor Hours",DJ375*$K375*(1+$M375)*$ET375,DJ375)</f>
        <v>0</v>
      </c>
      <c r="DY375" s="53">
        <f>IF($G375="Labor Hours",DK375*$K375*(1+$M375)*$ET375,DK375)</f>
        <v>0</v>
      </c>
      <c r="DZ375" s="53">
        <f>IF($G375="Labor Hours",DL375*$K375*(1+$M375)*$ET375,DL375)</f>
        <v>0</v>
      </c>
      <c r="EA375" s="53">
        <f>IF($G375="Labor Hours",DM375*$K375*(1+$M375)*$ET375,DM375)</f>
        <v>0</v>
      </c>
      <c r="EB375" s="53">
        <f>IF($G375="Labor Hours",DN375*$K375*(1+$M375)*$ET375,DN375)</f>
        <v>0</v>
      </c>
      <c r="EC375" s="53">
        <f>IF($G375="Labor Hours",DO375*$K375*(1+$M375)*$ET375,DO375)</f>
        <v>0</v>
      </c>
      <c r="ED375" s="53">
        <f>IF($G375="Labor Hours",DP375*$K375*(1+$M375)*$ET375,DP375)</f>
        <v>0</v>
      </c>
      <c r="EE375" s="53">
        <f>IF($G375="Labor Hours",DQ375*$K375*(1+$M375)*$ET375,DQ375)</f>
        <v>0</v>
      </c>
      <c r="EF375" s="53">
        <f>IF($G375="Labor Hours",DR375*$K375*(1+$M375)*$ET375,DR375)</f>
        <v>0</v>
      </c>
      <c r="EG375" s="53">
        <f>IF($G375="Labor Hours",DS375*$K375*(1+$M375)*$ET375,DS375)</f>
        <v>0</v>
      </c>
      <c r="EH375" s="53">
        <f>IF($G375="Labor Hours",DT375*$K375*(1+$M375)*$ET375,DT375)</f>
        <v>0</v>
      </c>
      <c r="EI375" s="53">
        <f>IF($G375="Labor Hours",DU375*$K375*(1+$M375)*$ET375,DU375)</f>
        <v>0</v>
      </c>
      <c r="EJ375" s="10">
        <f t="shared" si="502"/>
        <v>0</v>
      </c>
      <c r="EK375" s="54">
        <f t="shared" si="503"/>
        <v>0</v>
      </c>
      <c r="EL375" s="10">
        <f t="shared" si="504"/>
        <v>0</v>
      </c>
      <c r="EM375" s="53" cm="1">
        <f t="array" aca="1" ref="EM375" ca="1">EJ375*CELL("contents",$Q375)</f>
        <v>0</v>
      </c>
      <c r="EN375" s="53" cm="1">
        <f t="array" aca="1" ref="EN375" ca="1">EK375*CELL("contents",$Q375)</f>
        <v>0</v>
      </c>
      <c r="EO375" s="11">
        <f t="shared" si="505"/>
        <v>5460</v>
      </c>
      <c r="EP375" s="2">
        <v>1</v>
      </c>
      <c r="EQ375" s="2">
        <f t="shared" ref="EQ375:ET375" si="546">EP375*1.0215</f>
        <v>1.0215000000000001</v>
      </c>
      <c r="ER375" s="2">
        <f t="shared" si="546"/>
        <v>1.0434622500000001</v>
      </c>
      <c r="ES375" s="2">
        <f t="shared" si="546"/>
        <v>1.0658966883750003</v>
      </c>
      <c r="ET375" s="2">
        <f t="shared" si="546"/>
        <v>1.0888134671750629</v>
      </c>
      <c r="EU375" s="53">
        <f>IF($G375="Labor Hours",$K375*$AG375*EQ375,0)</f>
        <v>0</v>
      </c>
      <c r="EV375" s="53">
        <f t="shared" si="507"/>
        <v>0</v>
      </c>
      <c r="EW375" s="69">
        <f>IF($G375="Labor Hours",$K375*$CQ375*ES375,0)</f>
        <v>0</v>
      </c>
      <c r="EX375" s="69">
        <f>IF($G375="Labor Hours",$K375*$DV375*ET375,0)</f>
        <v>0</v>
      </c>
      <c r="EY375" s="9">
        <f t="shared" si="509"/>
        <v>0</v>
      </c>
      <c r="EZ375" s="9">
        <f t="shared" si="484"/>
        <v>0</v>
      </c>
      <c r="FA375" s="9">
        <f t="shared" si="485"/>
        <v>0</v>
      </c>
      <c r="FB375" s="9">
        <f t="shared" si="486"/>
        <v>0</v>
      </c>
      <c r="FC375" t="s">
        <v>1542</v>
      </c>
    </row>
    <row r="376" spans="1:159" x14ac:dyDescent="0.25">
      <c r="A376" s="2">
        <v>1.2</v>
      </c>
      <c r="B376" s="2" t="s">
        <v>888</v>
      </c>
      <c r="C376" s="4" t="s">
        <v>157</v>
      </c>
      <c r="D376" s="2" t="s">
        <v>889</v>
      </c>
      <c r="E376" s="33" t="s">
        <v>890</v>
      </c>
      <c r="F376" s="2"/>
      <c r="G376" s="4" t="s">
        <v>151</v>
      </c>
      <c r="H376" s="6" t="s">
        <v>163</v>
      </c>
      <c r="I376" s="4" t="s">
        <v>348</v>
      </c>
      <c r="J376" s="7" t="s">
        <v>154</v>
      </c>
      <c r="K376" s="75">
        <v>115</v>
      </c>
      <c r="L376" s="81">
        <v>115</v>
      </c>
      <c r="M376" s="56">
        <v>0</v>
      </c>
      <c r="N376" s="86">
        <v>0</v>
      </c>
      <c r="O376" s="6" t="s">
        <v>155</v>
      </c>
      <c r="P376" s="2" t="s">
        <v>356</v>
      </c>
      <c r="Q376" s="216">
        <f>VLOOKUP(P376,Contingencies!$A$2:$D$7,4,FALSE)</f>
        <v>0.35</v>
      </c>
      <c r="R376" s="53">
        <f t="shared" si="467"/>
        <v>1480.1534999999999</v>
      </c>
      <c r="S376" s="67">
        <f t="shared" si="469"/>
        <v>0</v>
      </c>
      <c r="T376" s="4"/>
      <c r="U376" s="2"/>
      <c r="V376" s="2"/>
      <c r="W376" s="4"/>
      <c r="X376" s="37"/>
      <c r="Y376" s="37">
        <v>18</v>
      </c>
      <c r="Z376" s="37"/>
      <c r="AA376" s="37">
        <v>18</v>
      </c>
      <c r="AB376" s="38"/>
      <c r="AC376" s="38"/>
      <c r="AD376" s="29"/>
      <c r="AE376" s="29"/>
      <c r="AF376" s="2"/>
      <c r="AG376" s="2">
        <f>IF(G376="Labor Hours",SUM(U376:AF376),0)</f>
        <v>36</v>
      </c>
      <c r="AH376" s="51">
        <f t="shared" si="487"/>
        <v>0.24</v>
      </c>
      <c r="AI376" s="53">
        <f>IF($G376="Labor Hours",U376*$K376*(1+$M376)*$EQ376,U376)</f>
        <v>0</v>
      </c>
      <c r="AJ376" s="53">
        <f>IF($G376="Labor Hours",V376*$K376*(1+$M376)*$EQ376,V376)</f>
        <v>0</v>
      </c>
      <c r="AK376" s="53">
        <f>IF($G376="Labor Hours",W376*$K376*(1+$M376)*$EQ376,W376)</f>
        <v>0</v>
      </c>
      <c r="AL376" s="53">
        <f>IF($G376="Labor Hours",X376*$K376*(1+$M376)*$EQ376,X376)</f>
        <v>0</v>
      </c>
      <c r="AM376" s="53">
        <f>IF($G376="Labor Hours",Y376*$K376*(1+$M376)*$EQ376,Y376)</f>
        <v>2114.5050000000001</v>
      </c>
      <c r="AN376" s="53">
        <f>IF($G376="Labor Hours",Z376*$K376*(1+$M376)*$EQ376,Z376)</f>
        <v>0</v>
      </c>
      <c r="AO376" s="53">
        <f>IF($G376="Labor Hours",AA376*$K376*(1+$M376)*$EQ376,AA376)</f>
        <v>2114.5050000000001</v>
      </c>
      <c r="AP376" s="53">
        <f>IF($G376="Labor Hours",AB376*$K376*(1+$M376)*$EQ376,AB376)</f>
        <v>0</v>
      </c>
      <c r="AQ376" s="53">
        <f>IF($G376="Labor Hours",AC376*$K376*(1+$M376)*$EQ376,AC376)</f>
        <v>0</v>
      </c>
      <c r="AR376" s="53">
        <f>IF($G376="Labor Hours",AD376*$K376*(1+$M376)*$EQ376,AD376)</f>
        <v>0</v>
      </c>
      <c r="AS376" s="53">
        <f>IF($G376="Labor Hours",AE376*$K376*(1+$M376)*$EQ376,AE376)</f>
        <v>0</v>
      </c>
      <c r="AT376" s="53">
        <f>IF($G376="Labor Hours",AF376*$K376*(1+$M376)*$EQ376,AF376)</f>
        <v>0</v>
      </c>
      <c r="AU376" s="10">
        <f t="shared" si="488"/>
        <v>4229.01</v>
      </c>
      <c r="AV376" s="54">
        <f>IF(G376="CapEx",0,AU376*N376)</f>
        <v>0</v>
      </c>
      <c r="AW376" s="10">
        <f t="shared" si="489"/>
        <v>4229.01</v>
      </c>
      <c r="AX376" s="53" cm="1">
        <f t="array" aca="1" ref="AX376" ca="1">AU376*CELL("contents",$Q376)</f>
        <v>1480.1534999999999</v>
      </c>
      <c r="AY376" s="53" cm="1">
        <f t="array" aca="1" ref="AY376" ca="1">AV376*CELL("contents",$Q376)</f>
        <v>0</v>
      </c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>
        <f t="shared" si="490"/>
        <v>0</v>
      </c>
      <c r="BM376" s="51">
        <f t="shared" si="491"/>
        <v>0</v>
      </c>
      <c r="BN376" s="53">
        <f>IF($G376="Labor Hours",AZ376*$K376*(1+$M376)*$ER376,AZ376)</f>
        <v>0</v>
      </c>
      <c r="BO376" s="53">
        <f>IF($G376="Labor Hours",BA376*$K376*(1+$M376)*$ER376,BA376)</f>
        <v>0</v>
      </c>
      <c r="BP376" s="53">
        <f>IF($G376="Labor Hours",BB376*$K376*(1+$M376)*$ER376,BB376)</f>
        <v>0</v>
      </c>
      <c r="BQ376" s="53">
        <f>IF($G376="Labor Hours",BC376*$K376*(1+$M376)*$ER376,BC376)</f>
        <v>0</v>
      </c>
      <c r="BR376" s="53">
        <f>IF($G376="Labor Hours",BD376*$K376*(1+$M376)*$ER376,BD376)</f>
        <v>0</v>
      </c>
      <c r="BS376" s="53">
        <f>IF($G376="Labor Hours",BE376*$K376*(1+$M376)*$ER376,BE376)</f>
        <v>0</v>
      </c>
      <c r="BT376" s="53">
        <f>IF($G376="Labor Hours",BF376*$K376*(1+$M376)*$ER376,BF376)</f>
        <v>0</v>
      </c>
      <c r="BU376" s="53">
        <f>IF($G376="Labor Hours",BG376*$K376*(1+$M376)*$ER376,BG376)</f>
        <v>0</v>
      </c>
      <c r="BV376" s="53">
        <f>IF($G376="Labor Hours",BH376*$K376*(1+$M376)*$ER376,BH376)</f>
        <v>0</v>
      </c>
      <c r="BW376" s="53">
        <f>IF($G376="Labor Hours",BI376*$K376*(1+$M376)*$ER376,BI376)</f>
        <v>0</v>
      </c>
      <c r="BX376" s="53">
        <f>IF($G376="Labor Hours",BJ376*$K376*(1+$M376)*$ER376,BJ376)</f>
        <v>0</v>
      </c>
      <c r="BY376" s="53">
        <f>IF($G376="Labor Hours",BK376*$K376*(1+$M376)*$ER376,BK376)</f>
        <v>0</v>
      </c>
      <c r="BZ376" s="10">
        <f t="shared" si="492"/>
        <v>0</v>
      </c>
      <c r="CA376" s="54">
        <f t="shared" si="493"/>
        <v>0</v>
      </c>
      <c r="CB376" s="10">
        <f t="shared" si="494"/>
        <v>0</v>
      </c>
      <c r="CC376" s="53" cm="1">
        <f t="array" aca="1" ref="CC376" ca="1">BZ376*CELL("contents",$Q376)</f>
        <v>0</v>
      </c>
      <c r="CD376" s="53" cm="1">
        <f t="array" aca="1" ref="CD376" ca="1">CA376*CELL("contents",$Q376)</f>
        <v>0</v>
      </c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>
        <f t="shared" si="495"/>
        <v>0</v>
      </c>
      <c r="CR376" s="51">
        <f t="shared" si="496"/>
        <v>0</v>
      </c>
      <c r="CS376" s="53">
        <f>IF($G376="Labor Hours",CE376*$K376*(1+$M376)*$ES376,CE376)</f>
        <v>0</v>
      </c>
      <c r="CT376" s="53">
        <f>IF($G376="Labor Hours",CF376*$K376*(1+$M376)*$ES376,CF376)</f>
        <v>0</v>
      </c>
      <c r="CU376" s="53">
        <f>IF($G376="Labor Hours",CG376*$K376*(1+$M376)*$ES376,CG376)</f>
        <v>0</v>
      </c>
      <c r="CV376" s="53">
        <f>IF($G376="Labor Hours",CH376*$K376*(1+$M376)*$ES376,CH376)</f>
        <v>0</v>
      </c>
      <c r="CW376" s="53">
        <f>IF($G376="Labor Hours",CI376*$K376*(1+$M376)*$ES376,CI376)</f>
        <v>0</v>
      </c>
      <c r="CX376" s="53">
        <f>IF($G376="Labor Hours",CJ376*$K376*(1+$M376)*$ES376,CJ376)</f>
        <v>0</v>
      </c>
      <c r="CY376" s="53">
        <f>IF($G376="Labor Hours",CK376*$K376*(1+$M376)*$ES376,CK376)</f>
        <v>0</v>
      </c>
      <c r="CZ376" s="53">
        <f>IF($G376="Labor Hours",CL376*$K376*(1+$M376)*$ES376,CL376)</f>
        <v>0</v>
      </c>
      <c r="DA376" s="53">
        <f>IF($G376="Labor Hours",CM376*$K376*(1+$M376)*$ES376,CM376)</f>
        <v>0</v>
      </c>
      <c r="DB376" s="53">
        <f>IF($G376="Labor Hours",CN376*$K376*(1+$M376)*$ES376,CN376)</f>
        <v>0</v>
      </c>
      <c r="DC376" s="53">
        <f>IF($G376="Labor Hours",CO376*$K376*(1+$M376)*$ES376,CO376)</f>
        <v>0</v>
      </c>
      <c r="DD376" s="53">
        <f>IF($G376="Labor Hours",CP376*$K376*(1+$M376)*$ES376,CP376)</f>
        <v>0</v>
      </c>
      <c r="DE376" s="10">
        <f t="shared" si="497"/>
        <v>0</v>
      </c>
      <c r="DF376" s="54">
        <f t="shared" si="498"/>
        <v>0</v>
      </c>
      <c r="DG376" s="10">
        <f t="shared" si="499"/>
        <v>0</v>
      </c>
      <c r="DH376" s="53" cm="1">
        <f t="array" aca="1" ref="DH376" ca="1">DE376*CELL("contents",$Q376)</f>
        <v>0</v>
      </c>
      <c r="DI376" s="53" cm="1">
        <f t="array" aca="1" ref="DI376" ca="1">DF376*CELL("contents",$Q376)</f>
        <v>0</v>
      </c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>
        <f t="shared" si="500"/>
        <v>0</v>
      </c>
      <c r="DW376" s="51">
        <f t="shared" si="501"/>
        <v>0</v>
      </c>
      <c r="DX376" s="53">
        <f>IF($G376="Labor Hours",DJ376*$K376*(1+$M376)*$ET376,DJ376)</f>
        <v>0</v>
      </c>
      <c r="DY376" s="53">
        <f>IF($G376="Labor Hours",DK376*$K376*(1+$M376)*$ET376,DK376)</f>
        <v>0</v>
      </c>
      <c r="DZ376" s="53">
        <f>IF($G376="Labor Hours",DL376*$K376*(1+$M376)*$ET376,DL376)</f>
        <v>0</v>
      </c>
      <c r="EA376" s="53">
        <f>IF($G376="Labor Hours",DM376*$K376*(1+$M376)*$ET376,DM376)</f>
        <v>0</v>
      </c>
      <c r="EB376" s="53">
        <f>IF($G376="Labor Hours",DN376*$K376*(1+$M376)*$ET376,DN376)</f>
        <v>0</v>
      </c>
      <c r="EC376" s="53">
        <f>IF($G376="Labor Hours",DO376*$K376*(1+$M376)*$ET376,DO376)</f>
        <v>0</v>
      </c>
      <c r="ED376" s="53">
        <f>IF($G376="Labor Hours",DP376*$K376*(1+$M376)*$ET376,DP376)</f>
        <v>0</v>
      </c>
      <c r="EE376" s="53">
        <f>IF($G376="Labor Hours",DQ376*$K376*(1+$M376)*$ET376,DQ376)</f>
        <v>0</v>
      </c>
      <c r="EF376" s="53">
        <f>IF($G376="Labor Hours",DR376*$K376*(1+$M376)*$ET376,DR376)</f>
        <v>0</v>
      </c>
      <c r="EG376" s="53">
        <f>IF($G376="Labor Hours",DS376*$K376*(1+$M376)*$ET376,DS376)</f>
        <v>0</v>
      </c>
      <c r="EH376" s="53">
        <f>IF($G376="Labor Hours",DT376*$K376*(1+$M376)*$ET376,DT376)</f>
        <v>0</v>
      </c>
      <c r="EI376" s="53">
        <f>IF($G376="Labor Hours",DU376*$K376*(1+$M376)*$ET376,DU376)</f>
        <v>0</v>
      </c>
      <c r="EJ376" s="10">
        <f t="shared" si="502"/>
        <v>0</v>
      </c>
      <c r="EK376" s="54">
        <f t="shared" si="503"/>
        <v>0</v>
      </c>
      <c r="EL376" s="10">
        <f t="shared" si="504"/>
        <v>0</v>
      </c>
      <c r="EM376" s="53" cm="1">
        <f t="array" aca="1" ref="EM376" ca="1">EJ376*CELL("contents",$Q376)</f>
        <v>0</v>
      </c>
      <c r="EN376" s="53" cm="1">
        <f t="array" aca="1" ref="EN376" ca="1">EK376*CELL("contents",$Q376)</f>
        <v>0</v>
      </c>
      <c r="EO376" s="11">
        <f t="shared" si="505"/>
        <v>4229.01</v>
      </c>
      <c r="EP376" s="2">
        <v>1</v>
      </c>
      <c r="EQ376" s="2">
        <f t="shared" ref="EQ376:ET376" si="547">EP376*1.0215</f>
        <v>1.0215000000000001</v>
      </c>
      <c r="ER376" s="2">
        <f t="shared" si="547"/>
        <v>1.0434622500000001</v>
      </c>
      <c r="ES376" s="2">
        <f t="shared" si="547"/>
        <v>1.0658966883750003</v>
      </c>
      <c r="ET376" s="2">
        <f t="shared" si="547"/>
        <v>1.0888134671750629</v>
      </c>
      <c r="EU376" s="53">
        <f>IF($G376="Labor Hours",$K376*$AG376*EQ376,0)</f>
        <v>4229.01</v>
      </c>
      <c r="EV376" s="53">
        <f t="shared" si="507"/>
        <v>0</v>
      </c>
      <c r="EW376" s="69">
        <f>IF($G376="Labor Hours",$K376*$CQ376*ES376,0)</f>
        <v>0</v>
      </c>
      <c r="EX376" s="69">
        <f>IF($G376="Labor Hours",$K376*$DV376*ET376,0)</f>
        <v>0</v>
      </c>
      <c r="EY376" s="9">
        <f t="shared" si="509"/>
        <v>0</v>
      </c>
      <c r="EZ376" s="9">
        <f t="shared" si="484"/>
        <v>0</v>
      </c>
      <c r="FA376" s="9">
        <f t="shared" si="485"/>
        <v>0</v>
      </c>
      <c r="FB376" s="9">
        <f t="shared" si="486"/>
        <v>0</v>
      </c>
      <c r="FC376" t="s">
        <v>1542</v>
      </c>
    </row>
    <row r="377" spans="1:159" x14ac:dyDescent="0.25">
      <c r="A377" s="2">
        <v>1.2</v>
      </c>
      <c r="B377" s="2" t="s">
        <v>891</v>
      </c>
      <c r="C377" s="4" t="s">
        <v>157</v>
      </c>
      <c r="D377" s="2" t="s">
        <v>892</v>
      </c>
      <c r="E377" s="33" t="s">
        <v>893</v>
      </c>
      <c r="F377" s="2"/>
      <c r="G377" s="4" t="s">
        <v>151</v>
      </c>
      <c r="H377" s="6" t="s">
        <v>163</v>
      </c>
      <c r="I377" s="4" t="s">
        <v>348</v>
      </c>
      <c r="J377" s="7" t="s">
        <v>154</v>
      </c>
      <c r="K377" s="75">
        <v>115</v>
      </c>
      <c r="L377" s="81">
        <v>115</v>
      </c>
      <c r="M377" s="57">
        <v>0</v>
      </c>
      <c r="N377" s="86">
        <v>0</v>
      </c>
      <c r="O377" s="6" t="s">
        <v>155</v>
      </c>
      <c r="P377" s="2" t="s">
        <v>356</v>
      </c>
      <c r="Q377" s="216">
        <f>VLOOKUP(P377,Contingencies!$A$2:$D$7,4,FALSE)</f>
        <v>0.35</v>
      </c>
      <c r="R377" s="53">
        <f t="shared" si="467"/>
        <v>1007.9845335000001</v>
      </c>
      <c r="S377" s="67">
        <f t="shared" si="469"/>
        <v>0</v>
      </c>
      <c r="T377" s="4"/>
      <c r="U377" s="2"/>
      <c r="V377" s="2"/>
      <c r="W377" s="2"/>
      <c r="X377" s="2"/>
      <c r="Y377" s="2"/>
      <c r="Z377" s="2"/>
      <c r="AA377" s="2"/>
      <c r="AB377" s="2"/>
      <c r="AC377" s="29"/>
      <c r="AD377" s="29"/>
      <c r="AE377" s="29"/>
      <c r="AF377" s="2"/>
      <c r="AG377" s="2">
        <f>IF(G377="Labor Hours",SUM(U377:AF377),0)</f>
        <v>0</v>
      </c>
      <c r="AH377" s="51">
        <f t="shared" si="487"/>
        <v>0</v>
      </c>
      <c r="AI377" s="53">
        <f>IF($G377="Labor Hours",U377*$K377*(1+$M377)*$EQ377,U377)</f>
        <v>0</v>
      </c>
      <c r="AJ377" s="53">
        <f>IF($G377="Labor Hours",V377*$K377*(1+$M377)*$EQ377,V377)</f>
        <v>0</v>
      </c>
      <c r="AK377" s="53">
        <f>IF($G377="Labor Hours",W377*$K377*(1+$M377)*$EQ377,W377)</f>
        <v>0</v>
      </c>
      <c r="AL377" s="53">
        <f>IF($G377="Labor Hours",X377*$K377*(1+$M377)*$EQ377,X377)</f>
        <v>0</v>
      </c>
      <c r="AM377" s="53">
        <f>IF($G377="Labor Hours",Y377*$K377*(1+$M377)*$EQ377,Y377)</f>
        <v>0</v>
      </c>
      <c r="AN377" s="53">
        <f>IF($G377="Labor Hours",Z377*$K377*(1+$M377)*$EQ377,Z377)</f>
        <v>0</v>
      </c>
      <c r="AO377" s="53">
        <f>IF($G377="Labor Hours",AA377*$K377*(1+$M377)*$EQ377,AA377)</f>
        <v>0</v>
      </c>
      <c r="AP377" s="53">
        <f>IF($G377="Labor Hours",AB377*$K377*(1+$M377)*$EQ377,AB377)</f>
        <v>0</v>
      </c>
      <c r="AQ377" s="53">
        <f>IF($G377="Labor Hours",AC377*$K377*(1+$M377)*$EQ377,AC377)</f>
        <v>0</v>
      </c>
      <c r="AR377" s="53">
        <f>IF($G377="Labor Hours",AD377*$K377*(1+$M377)*$EQ377,AD377)</f>
        <v>0</v>
      </c>
      <c r="AS377" s="53">
        <f>IF($G377="Labor Hours",AE377*$K377*(1+$M377)*$EQ377,AE377)</f>
        <v>0</v>
      </c>
      <c r="AT377" s="53">
        <f>IF($G377="Labor Hours",AF377*$K377*(1+$M377)*$EQ377,AF377)</f>
        <v>0</v>
      </c>
      <c r="AU377" s="10">
        <f t="shared" si="488"/>
        <v>0</v>
      </c>
      <c r="AV377" s="54">
        <f>IF(G377="CapEx",0,AU377*N377)</f>
        <v>0</v>
      </c>
      <c r="AW377" s="10">
        <f t="shared" si="489"/>
        <v>0</v>
      </c>
      <c r="AX377" s="53" cm="1">
        <f t="array" aca="1" ref="AX377" ca="1">AU377*CELL("contents",$Q377)</f>
        <v>0</v>
      </c>
      <c r="AY377" s="53" cm="1">
        <f t="array" aca="1" ref="AY377" ca="1">AV377*CELL("contents",$Q377)</f>
        <v>0</v>
      </c>
      <c r="AZ377" s="2"/>
      <c r="BA377" s="2"/>
      <c r="BB377" s="2"/>
      <c r="BC377" s="2"/>
      <c r="BD377" s="2"/>
      <c r="BE377" s="2"/>
      <c r="BF377" s="4">
        <v>24</v>
      </c>
      <c r="BG377" s="2"/>
      <c r="BH377" s="2"/>
      <c r="BI377" s="2"/>
      <c r="BJ377" s="2"/>
      <c r="BK377" s="2"/>
      <c r="BL377" s="2">
        <f t="shared" si="490"/>
        <v>24</v>
      </c>
      <c r="BM377" s="51">
        <f t="shared" si="491"/>
        <v>0.16</v>
      </c>
      <c r="BN377" s="53">
        <f>IF($G377="Labor Hours",AZ377*$K377*(1+$M377)*$ER377,AZ377)</f>
        <v>0</v>
      </c>
      <c r="BO377" s="53">
        <f>IF($G377="Labor Hours",BA377*$K377*(1+$M377)*$ER377,BA377)</f>
        <v>0</v>
      </c>
      <c r="BP377" s="53">
        <f>IF($G377="Labor Hours",BB377*$K377*(1+$M377)*$ER377,BB377)</f>
        <v>0</v>
      </c>
      <c r="BQ377" s="53">
        <f>IF($G377="Labor Hours",BC377*$K377*(1+$M377)*$ER377,BC377)</f>
        <v>0</v>
      </c>
      <c r="BR377" s="53">
        <f>IF($G377="Labor Hours",BD377*$K377*(1+$M377)*$ER377,BD377)</f>
        <v>0</v>
      </c>
      <c r="BS377" s="53">
        <f>IF($G377="Labor Hours",BE377*$K377*(1+$M377)*$ER377,BE377)</f>
        <v>0</v>
      </c>
      <c r="BT377" s="53">
        <f>IF($G377="Labor Hours",BF377*$K377*(1+$M377)*$ER377,BF377)</f>
        <v>2879.9558100000004</v>
      </c>
      <c r="BU377" s="53">
        <f>IF($G377="Labor Hours",BG377*$K377*(1+$M377)*$ER377,BG377)</f>
        <v>0</v>
      </c>
      <c r="BV377" s="53">
        <f>IF($G377="Labor Hours",BH377*$K377*(1+$M377)*$ER377,BH377)</f>
        <v>0</v>
      </c>
      <c r="BW377" s="53">
        <f>IF($G377="Labor Hours",BI377*$K377*(1+$M377)*$ER377,BI377)</f>
        <v>0</v>
      </c>
      <c r="BX377" s="53">
        <f>IF($G377="Labor Hours",BJ377*$K377*(1+$M377)*$ER377,BJ377)</f>
        <v>0</v>
      </c>
      <c r="BY377" s="53">
        <f>IF($G377="Labor Hours",BK377*$K377*(1+$M377)*$ER377,BK377)</f>
        <v>0</v>
      </c>
      <c r="BZ377" s="10">
        <f t="shared" si="492"/>
        <v>2879.9558100000004</v>
      </c>
      <c r="CA377" s="54">
        <f t="shared" si="493"/>
        <v>0</v>
      </c>
      <c r="CB377" s="10">
        <f t="shared" si="494"/>
        <v>2879.9558100000004</v>
      </c>
      <c r="CC377" s="53" cm="1">
        <f t="array" aca="1" ref="CC377" ca="1">BZ377*CELL("contents",$Q377)</f>
        <v>1007.9845335000001</v>
      </c>
      <c r="CD377" s="53" cm="1">
        <f t="array" aca="1" ref="CD377" ca="1">CA377*CELL("contents",$Q377)</f>
        <v>0</v>
      </c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>
        <f t="shared" si="495"/>
        <v>0</v>
      </c>
      <c r="CR377" s="51">
        <f t="shared" si="496"/>
        <v>0</v>
      </c>
      <c r="CS377" s="53">
        <f>IF($G377="Labor Hours",CE377*$K377*(1+$M377)*$ES377,CE377)</f>
        <v>0</v>
      </c>
      <c r="CT377" s="53">
        <f>IF($G377="Labor Hours",CF377*$K377*(1+$M377)*$ES377,CF377)</f>
        <v>0</v>
      </c>
      <c r="CU377" s="53">
        <f>IF($G377="Labor Hours",CG377*$K377*(1+$M377)*$ES377,CG377)</f>
        <v>0</v>
      </c>
      <c r="CV377" s="53">
        <f>IF($G377="Labor Hours",CH377*$K377*(1+$M377)*$ES377,CH377)</f>
        <v>0</v>
      </c>
      <c r="CW377" s="53">
        <f>IF($G377="Labor Hours",CI377*$K377*(1+$M377)*$ES377,CI377)</f>
        <v>0</v>
      </c>
      <c r="CX377" s="53">
        <f>IF($G377="Labor Hours",CJ377*$K377*(1+$M377)*$ES377,CJ377)</f>
        <v>0</v>
      </c>
      <c r="CY377" s="53">
        <f>IF($G377="Labor Hours",CK377*$K377*(1+$M377)*$ES377,CK377)</f>
        <v>0</v>
      </c>
      <c r="CZ377" s="53">
        <f>IF($G377="Labor Hours",CL377*$K377*(1+$M377)*$ES377,CL377)</f>
        <v>0</v>
      </c>
      <c r="DA377" s="53">
        <f>IF($G377="Labor Hours",CM377*$K377*(1+$M377)*$ES377,CM377)</f>
        <v>0</v>
      </c>
      <c r="DB377" s="53">
        <f>IF($G377="Labor Hours",CN377*$K377*(1+$M377)*$ES377,CN377)</f>
        <v>0</v>
      </c>
      <c r="DC377" s="53">
        <f>IF($G377="Labor Hours",CO377*$K377*(1+$M377)*$ES377,CO377)</f>
        <v>0</v>
      </c>
      <c r="DD377" s="53">
        <f>IF($G377="Labor Hours",CP377*$K377*(1+$M377)*$ES377,CP377)</f>
        <v>0</v>
      </c>
      <c r="DE377" s="10">
        <f t="shared" si="497"/>
        <v>0</v>
      </c>
      <c r="DF377" s="54">
        <f t="shared" si="498"/>
        <v>0</v>
      </c>
      <c r="DG377" s="10">
        <f t="shared" si="499"/>
        <v>0</v>
      </c>
      <c r="DH377" s="53" cm="1">
        <f t="array" aca="1" ref="DH377" ca="1">DE377*CELL("contents",$Q377)</f>
        <v>0</v>
      </c>
      <c r="DI377" s="53" cm="1">
        <f t="array" aca="1" ref="DI377" ca="1">DF377*CELL("contents",$Q377)</f>
        <v>0</v>
      </c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>
        <f t="shared" si="500"/>
        <v>0</v>
      </c>
      <c r="DW377" s="51">
        <f t="shared" si="501"/>
        <v>0</v>
      </c>
      <c r="DX377" s="53">
        <f>IF($G377="Labor Hours",DJ377*$K377*(1+$M377)*$ET377,DJ377)</f>
        <v>0</v>
      </c>
      <c r="DY377" s="53">
        <f>IF($G377="Labor Hours",DK377*$K377*(1+$M377)*$ET377,DK377)</f>
        <v>0</v>
      </c>
      <c r="DZ377" s="53">
        <f>IF($G377="Labor Hours",DL377*$K377*(1+$M377)*$ET377,DL377)</f>
        <v>0</v>
      </c>
      <c r="EA377" s="53">
        <f>IF($G377="Labor Hours",DM377*$K377*(1+$M377)*$ET377,DM377)</f>
        <v>0</v>
      </c>
      <c r="EB377" s="53">
        <f>IF($G377="Labor Hours",DN377*$K377*(1+$M377)*$ET377,DN377)</f>
        <v>0</v>
      </c>
      <c r="EC377" s="53">
        <f>IF($G377="Labor Hours",DO377*$K377*(1+$M377)*$ET377,DO377)</f>
        <v>0</v>
      </c>
      <c r="ED377" s="53">
        <f>IF($G377="Labor Hours",DP377*$K377*(1+$M377)*$ET377,DP377)</f>
        <v>0</v>
      </c>
      <c r="EE377" s="53">
        <f>IF($G377="Labor Hours",DQ377*$K377*(1+$M377)*$ET377,DQ377)</f>
        <v>0</v>
      </c>
      <c r="EF377" s="53">
        <f>IF($G377="Labor Hours",DR377*$K377*(1+$M377)*$ET377,DR377)</f>
        <v>0</v>
      </c>
      <c r="EG377" s="53">
        <f>IF($G377="Labor Hours",DS377*$K377*(1+$M377)*$ET377,DS377)</f>
        <v>0</v>
      </c>
      <c r="EH377" s="53">
        <f>IF($G377="Labor Hours",DT377*$K377*(1+$M377)*$ET377,DT377)</f>
        <v>0</v>
      </c>
      <c r="EI377" s="53">
        <f>IF($G377="Labor Hours",DU377*$K377*(1+$M377)*$ET377,DU377)</f>
        <v>0</v>
      </c>
      <c r="EJ377" s="10">
        <f t="shared" si="502"/>
        <v>0</v>
      </c>
      <c r="EK377" s="54">
        <f t="shared" si="503"/>
        <v>0</v>
      </c>
      <c r="EL377" s="10">
        <f t="shared" si="504"/>
        <v>0</v>
      </c>
      <c r="EM377" s="53" cm="1">
        <f t="array" aca="1" ref="EM377" ca="1">EJ377*CELL("contents",$Q377)</f>
        <v>0</v>
      </c>
      <c r="EN377" s="53" cm="1">
        <f t="array" aca="1" ref="EN377" ca="1">EK377*CELL("contents",$Q377)</f>
        <v>0</v>
      </c>
      <c r="EO377" s="11">
        <f t="shared" si="505"/>
        <v>2879.9558100000004</v>
      </c>
      <c r="EP377" s="2">
        <v>1</v>
      </c>
      <c r="EQ377" s="2">
        <f t="shared" ref="EQ377:ET377" si="548">EP377*1.0215</f>
        <v>1.0215000000000001</v>
      </c>
      <c r="ER377" s="2">
        <f t="shared" si="548"/>
        <v>1.0434622500000001</v>
      </c>
      <c r="ES377" s="2">
        <f t="shared" si="548"/>
        <v>1.0658966883750003</v>
      </c>
      <c r="ET377" s="2">
        <f t="shared" si="548"/>
        <v>1.0888134671750629</v>
      </c>
      <c r="EU377" s="53">
        <f>IF($G377="Labor Hours",$K377*$AG377*EQ377,0)</f>
        <v>0</v>
      </c>
      <c r="EV377" s="53">
        <f t="shared" si="507"/>
        <v>2879.9558100000004</v>
      </c>
      <c r="EW377" s="69">
        <f>IF($G377="Labor Hours",$K377*$CQ377*ES377,0)</f>
        <v>0</v>
      </c>
      <c r="EX377" s="69">
        <f>IF($G377="Labor Hours",$K377*$DV377*ET377,0)</f>
        <v>0</v>
      </c>
      <c r="EY377" s="9">
        <f t="shared" si="509"/>
        <v>0</v>
      </c>
      <c r="EZ377" s="9">
        <f t="shared" si="484"/>
        <v>0</v>
      </c>
      <c r="FA377" s="9">
        <f t="shared" si="485"/>
        <v>0</v>
      </c>
      <c r="FB377" s="9">
        <f t="shared" si="486"/>
        <v>0</v>
      </c>
      <c r="FC377" t="s">
        <v>1542</v>
      </c>
    </row>
    <row r="378" spans="1:159" x14ac:dyDescent="0.25">
      <c r="A378" s="2">
        <v>1.2</v>
      </c>
      <c r="B378" s="2" t="s">
        <v>891</v>
      </c>
      <c r="C378" s="4" t="s">
        <v>157</v>
      </c>
      <c r="D378" s="2" t="s">
        <v>892</v>
      </c>
      <c r="E378" s="33" t="s">
        <v>893</v>
      </c>
      <c r="F378" s="2"/>
      <c r="G378" s="4" t="s">
        <v>151</v>
      </c>
      <c r="H378" s="6" t="s">
        <v>163</v>
      </c>
      <c r="I378" s="4" t="s">
        <v>269</v>
      </c>
      <c r="J378" s="7" t="s">
        <v>154</v>
      </c>
      <c r="K378" s="75">
        <v>77</v>
      </c>
      <c r="L378" s="81">
        <v>77</v>
      </c>
      <c r="M378" s="56">
        <v>0</v>
      </c>
      <c r="N378" s="86">
        <v>0</v>
      </c>
      <c r="O378" s="6" t="s">
        <v>155</v>
      </c>
      <c r="P378" s="2" t="s">
        <v>356</v>
      </c>
      <c r="Q378" s="216">
        <f>VLOOKUP(P378,Contingencies!$A$2:$D$7,4,FALSE)</f>
        <v>0.35</v>
      </c>
      <c r="R378" s="53">
        <f t="shared" si="467"/>
        <v>674.91138330000001</v>
      </c>
      <c r="S378" s="67">
        <f t="shared" si="469"/>
        <v>0</v>
      </c>
      <c r="T378" s="4"/>
      <c r="U378" s="2"/>
      <c r="V378" s="2"/>
      <c r="W378" s="2"/>
      <c r="X378" s="2"/>
      <c r="Y378" s="2"/>
      <c r="Z378" s="2"/>
      <c r="AA378" s="2"/>
      <c r="AB378" s="2"/>
      <c r="AC378" s="29"/>
      <c r="AD378" s="29"/>
      <c r="AE378" s="29"/>
      <c r="AF378" s="2"/>
      <c r="AG378" s="2">
        <f>IF(G378="Labor Hours",SUM(U378:AF378),0)</f>
        <v>0</v>
      </c>
      <c r="AH378" s="51">
        <f t="shared" si="487"/>
        <v>0</v>
      </c>
      <c r="AI378" s="53">
        <f>IF($G378="Labor Hours",U378*$K378*(1+$M378)*$EQ378,U378)</f>
        <v>0</v>
      </c>
      <c r="AJ378" s="53">
        <f>IF($G378="Labor Hours",V378*$K378*(1+$M378)*$EQ378,V378)</f>
        <v>0</v>
      </c>
      <c r="AK378" s="53">
        <f>IF($G378="Labor Hours",W378*$K378*(1+$M378)*$EQ378,W378)</f>
        <v>0</v>
      </c>
      <c r="AL378" s="53">
        <f>IF($G378="Labor Hours",X378*$K378*(1+$M378)*$EQ378,X378)</f>
        <v>0</v>
      </c>
      <c r="AM378" s="53">
        <f>IF($G378="Labor Hours",Y378*$K378*(1+$M378)*$EQ378,Y378)</f>
        <v>0</v>
      </c>
      <c r="AN378" s="53">
        <f>IF($G378="Labor Hours",Z378*$K378*(1+$M378)*$EQ378,Z378)</f>
        <v>0</v>
      </c>
      <c r="AO378" s="53">
        <f>IF($G378="Labor Hours",AA378*$K378*(1+$M378)*$EQ378,AA378)</f>
        <v>0</v>
      </c>
      <c r="AP378" s="53">
        <f>IF($G378="Labor Hours",AB378*$K378*(1+$M378)*$EQ378,AB378)</f>
        <v>0</v>
      </c>
      <c r="AQ378" s="53">
        <f>IF($G378="Labor Hours",AC378*$K378*(1+$M378)*$EQ378,AC378)</f>
        <v>0</v>
      </c>
      <c r="AR378" s="53">
        <f>IF($G378="Labor Hours",AD378*$K378*(1+$M378)*$EQ378,AD378)</f>
        <v>0</v>
      </c>
      <c r="AS378" s="53">
        <f>IF($G378="Labor Hours",AE378*$K378*(1+$M378)*$EQ378,AE378)</f>
        <v>0</v>
      </c>
      <c r="AT378" s="53">
        <f>IF($G378="Labor Hours",AF378*$K378*(1+$M378)*$EQ378,AF378)</f>
        <v>0</v>
      </c>
      <c r="AU378" s="10">
        <f t="shared" si="488"/>
        <v>0</v>
      </c>
      <c r="AV378" s="54">
        <f>IF(G378="CapEx",0,AU378*N378)</f>
        <v>0</v>
      </c>
      <c r="AW378" s="10">
        <f t="shared" si="489"/>
        <v>0</v>
      </c>
      <c r="AX378" s="53" cm="1">
        <f t="array" aca="1" ref="AX378" ca="1">AU378*CELL("contents",$Q378)</f>
        <v>0</v>
      </c>
      <c r="AY378" s="53" cm="1">
        <f t="array" aca="1" ref="AY378" ca="1">AV378*CELL("contents",$Q378)</f>
        <v>0</v>
      </c>
      <c r="AZ378" s="2"/>
      <c r="BA378" s="2"/>
      <c r="BB378" s="2"/>
      <c r="BC378" s="2"/>
      <c r="BD378" s="2"/>
      <c r="BE378" s="2"/>
      <c r="BF378" s="4">
        <v>24</v>
      </c>
      <c r="BG378" s="2"/>
      <c r="BH378" s="2"/>
      <c r="BI378" s="2"/>
      <c r="BJ378" s="2"/>
      <c r="BK378" s="2"/>
      <c r="BL378" s="2">
        <f t="shared" si="490"/>
        <v>24</v>
      </c>
      <c r="BM378" s="51">
        <f t="shared" si="491"/>
        <v>0.16</v>
      </c>
      <c r="BN378" s="53">
        <f>IF($G378="Labor Hours",AZ378*$K378*(1+$M378)*$ER378,AZ378)</f>
        <v>0</v>
      </c>
      <c r="BO378" s="53">
        <f>IF($G378="Labor Hours",BA378*$K378*(1+$M378)*$ER378,BA378)</f>
        <v>0</v>
      </c>
      <c r="BP378" s="53">
        <f>IF($G378="Labor Hours",BB378*$K378*(1+$M378)*$ER378,BB378)</f>
        <v>0</v>
      </c>
      <c r="BQ378" s="53">
        <f>IF($G378="Labor Hours",BC378*$K378*(1+$M378)*$ER378,BC378)</f>
        <v>0</v>
      </c>
      <c r="BR378" s="53">
        <f>IF($G378="Labor Hours",BD378*$K378*(1+$M378)*$ER378,BD378)</f>
        <v>0</v>
      </c>
      <c r="BS378" s="53">
        <f>IF($G378="Labor Hours",BE378*$K378*(1+$M378)*$ER378,BE378)</f>
        <v>0</v>
      </c>
      <c r="BT378" s="53">
        <f>IF($G378="Labor Hours",BF378*$K378*(1+$M378)*$ER378,BF378)</f>
        <v>1928.3182380000003</v>
      </c>
      <c r="BU378" s="53">
        <f>IF($G378="Labor Hours",BG378*$K378*(1+$M378)*$ER378,BG378)</f>
        <v>0</v>
      </c>
      <c r="BV378" s="53">
        <f>IF($G378="Labor Hours",BH378*$K378*(1+$M378)*$ER378,BH378)</f>
        <v>0</v>
      </c>
      <c r="BW378" s="53">
        <f>IF($G378="Labor Hours",BI378*$K378*(1+$M378)*$ER378,BI378)</f>
        <v>0</v>
      </c>
      <c r="BX378" s="53">
        <f>IF($G378="Labor Hours",BJ378*$K378*(1+$M378)*$ER378,BJ378)</f>
        <v>0</v>
      </c>
      <c r="BY378" s="53">
        <f>IF($G378="Labor Hours",BK378*$K378*(1+$M378)*$ER378,BK378)</f>
        <v>0</v>
      </c>
      <c r="BZ378" s="10">
        <f t="shared" si="492"/>
        <v>1928.3182380000003</v>
      </c>
      <c r="CA378" s="54">
        <f t="shared" si="493"/>
        <v>0</v>
      </c>
      <c r="CB378" s="10">
        <f t="shared" si="494"/>
        <v>1928.3182380000003</v>
      </c>
      <c r="CC378" s="53" cm="1">
        <f t="array" aca="1" ref="CC378" ca="1">BZ378*CELL("contents",$Q378)</f>
        <v>674.91138330000001</v>
      </c>
      <c r="CD378" s="53" cm="1">
        <f t="array" aca="1" ref="CD378" ca="1">CA378*CELL("contents",$Q378)</f>
        <v>0</v>
      </c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>
        <f t="shared" si="495"/>
        <v>0</v>
      </c>
      <c r="CR378" s="51">
        <f t="shared" si="496"/>
        <v>0</v>
      </c>
      <c r="CS378" s="53">
        <f>IF($G378="Labor Hours",CE378*$K378*(1+$M378)*$ES378,CE378)</f>
        <v>0</v>
      </c>
      <c r="CT378" s="53">
        <f>IF($G378="Labor Hours",CF378*$K378*(1+$M378)*$ES378,CF378)</f>
        <v>0</v>
      </c>
      <c r="CU378" s="53">
        <f>IF($G378="Labor Hours",CG378*$K378*(1+$M378)*$ES378,CG378)</f>
        <v>0</v>
      </c>
      <c r="CV378" s="53">
        <f>IF($G378="Labor Hours",CH378*$K378*(1+$M378)*$ES378,CH378)</f>
        <v>0</v>
      </c>
      <c r="CW378" s="53">
        <f>IF($G378="Labor Hours",CI378*$K378*(1+$M378)*$ES378,CI378)</f>
        <v>0</v>
      </c>
      <c r="CX378" s="53">
        <f>IF($G378="Labor Hours",CJ378*$K378*(1+$M378)*$ES378,CJ378)</f>
        <v>0</v>
      </c>
      <c r="CY378" s="53">
        <f>IF($G378="Labor Hours",CK378*$K378*(1+$M378)*$ES378,CK378)</f>
        <v>0</v>
      </c>
      <c r="CZ378" s="53">
        <f>IF($G378="Labor Hours",CL378*$K378*(1+$M378)*$ES378,CL378)</f>
        <v>0</v>
      </c>
      <c r="DA378" s="53">
        <f>IF($G378="Labor Hours",CM378*$K378*(1+$M378)*$ES378,CM378)</f>
        <v>0</v>
      </c>
      <c r="DB378" s="53">
        <f>IF($G378="Labor Hours",CN378*$K378*(1+$M378)*$ES378,CN378)</f>
        <v>0</v>
      </c>
      <c r="DC378" s="53">
        <f>IF($G378="Labor Hours",CO378*$K378*(1+$M378)*$ES378,CO378)</f>
        <v>0</v>
      </c>
      <c r="DD378" s="53">
        <f>IF($G378="Labor Hours",CP378*$K378*(1+$M378)*$ES378,CP378)</f>
        <v>0</v>
      </c>
      <c r="DE378" s="10">
        <f t="shared" si="497"/>
        <v>0</v>
      </c>
      <c r="DF378" s="54">
        <f t="shared" si="498"/>
        <v>0</v>
      </c>
      <c r="DG378" s="10">
        <f t="shared" si="499"/>
        <v>0</v>
      </c>
      <c r="DH378" s="53" cm="1">
        <f t="array" aca="1" ref="DH378" ca="1">DE378*CELL("contents",$Q378)</f>
        <v>0</v>
      </c>
      <c r="DI378" s="53" cm="1">
        <f t="array" aca="1" ref="DI378" ca="1">DF378*CELL("contents",$Q378)</f>
        <v>0</v>
      </c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>
        <f t="shared" si="500"/>
        <v>0</v>
      </c>
      <c r="DW378" s="51">
        <f t="shared" si="501"/>
        <v>0</v>
      </c>
      <c r="DX378" s="53">
        <f>IF($G378="Labor Hours",DJ378*$K378*(1+$M378)*$ET378,DJ378)</f>
        <v>0</v>
      </c>
      <c r="DY378" s="53">
        <f>IF($G378="Labor Hours",DK378*$K378*(1+$M378)*$ET378,DK378)</f>
        <v>0</v>
      </c>
      <c r="DZ378" s="53">
        <f>IF($G378="Labor Hours",DL378*$K378*(1+$M378)*$ET378,DL378)</f>
        <v>0</v>
      </c>
      <c r="EA378" s="53">
        <f>IF($G378="Labor Hours",DM378*$K378*(1+$M378)*$ET378,DM378)</f>
        <v>0</v>
      </c>
      <c r="EB378" s="53">
        <f>IF($G378="Labor Hours",DN378*$K378*(1+$M378)*$ET378,DN378)</f>
        <v>0</v>
      </c>
      <c r="EC378" s="53">
        <f>IF($G378="Labor Hours",DO378*$K378*(1+$M378)*$ET378,DO378)</f>
        <v>0</v>
      </c>
      <c r="ED378" s="53">
        <f>IF($G378="Labor Hours",DP378*$K378*(1+$M378)*$ET378,DP378)</f>
        <v>0</v>
      </c>
      <c r="EE378" s="53">
        <f>IF($G378="Labor Hours",DQ378*$K378*(1+$M378)*$ET378,DQ378)</f>
        <v>0</v>
      </c>
      <c r="EF378" s="53">
        <f>IF($G378="Labor Hours",DR378*$K378*(1+$M378)*$ET378,DR378)</f>
        <v>0</v>
      </c>
      <c r="EG378" s="53">
        <f>IF($G378="Labor Hours",DS378*$K378*(1+$M378)*$ET378,DS378)</f>
        <v>0</v>
      </c>
      <c r="EH378" s="53">
        <f>IF($G378="Labor Hours",DT378*$K378*(1+$M378)*$ET378,DT378)</f>
        <v>0</v>
      </c>
      <c r="EI378" s="53">
        <f>IF($G378="Labor Hours",DU378*$K378*(1+$M378)*$ET378,DU378)</f>
        <v>0</v>
      </c>
      <c r="EJ378" s="10">
        <f t="shared" si="502"/>
        <v>0</v>
      </c>
      <c r="EK378" s="54">
        <f t="shared" si="503"/>
        <v>0</v>
      </c>
      <c r="EL378" s="10">
        <f t="shared" si="504"/>
        <v>0</v>
      </c>
      <c r="EM378" s="53" cm="1">
        <f t="array" aca="1" ref="EM378" ca="1">EJ378*CELL("contents",$Q378)</f>
        <v>0</v>
      </c>
      <c r="EN378" s="53" cm="1">
        <f t="array" aca="1" ref="EN378" ca="1">EK378*CELL("contents",$Q378)</f>
        <v>0</v>
      </c>
      <c r="EO378" s="11">
        <f t="shared" si="505"/>
        <v>1928.3182380000003</v>
      </c>
      <c r="EP378" s="2">
        <v>1</v>
      </c>
      <c r="EQ378" s="2">
        <f t="shared" ref="EQ378:ET378" si="549">EP378*1.0215</f>
        <v>1.0215000000000001</v>
      </c>
      <c r="ER378" s="2">
        <f t="shared" si="549"/>
        <v>1.0434622500000001</v>
      </c>
      <c r="ES378" s="2">
        <f t="shared" si="549"/>
        <v>1.0658966883750003</v>
      </c>
      <c r="ET378" s="2">
        <f t="shared" si="549"/>
        <v>1.0888134671750629</v>
      </c>
      <c r="EU378" s="53">
        <f>IF($G378="Labor Hours",$K378*$AG378*EQ378,0)</f>
        <v>0</v>
      </c>
      <c r="EV378" s="53">
        <f t="shared" si="507"/>
        <v>1928.3182380000003</v>
      </c>
      <c r="EW378" s="69">
        <f>IF($G378="Labor Hours",$K378*$CQ378*ES378,0)</f>
        <v>0</v>
      </c>
      <c r="EX378" s="69">
        <f>IF($G378="Labor Hours",$K378*$DV378*ET378,0)</f>
        <v>0</v>
      </c>
      <c r="EY378" s="9">
        <f t="shared" si="509"/>
        <v>0</v>
      </c>
      <c r="EZ378" s="9">
        <f t="shared" si="484"/>
        <v>0</v>
      </c>
      <c r="FA378" s="9">
        <f t="shared" si="485"/>
        <v>0</v>
      </c>
      <c r="FB378" s="9">
        <f t="shared" si="486"/>
        <v>0</v>
      </c>
      <c r="FC378" t="s">
        <v>1542</v>
      </c>
    </row>
    <row r="379" spans="1:159" x14ac:dyDescent="0.25">
      <c r="A379" s="2">
        <v>1.2</v>
      </c>
      <c r="B379" s="2" t="s">
        <v>891</v>
      </c>
      <c r="C379" s="4" t="s">
        <v>157</v>
      </c>
      <c r="D379" s="2" t="s">
        <v>892</v>
      </c>
      <c r="E379" s="33" t="s">
        <v>893</v>
      </c>
      <c r="F379" s="2"/>
      <c r="G379" s="4" t="s">
        <v>347</v>
      </c>
      <c r="H379" s="6" t="s">
        <v>347</v>
      </c>
      <c r="I379" s="4"/>
      <c r="J379" s="4" t="s">
        <v>154</v>
      </c>
      <c r="K379" s="75"/>
      <c r="L379" s="80">
        <v>1</v>
      </c>
      <c r="M379" s="56">
        <v>0</v>
      </c>
      <c r="N379" s="86">
        <v>0.53</v>
      </c>
      <c r="O379" s="6" t="s">
        <v>155</v>
      </c>
      <c r="P379" s="2" t="s">
        <v>356</v>
      </c>
      <c r="Q379" s="216">
        <f>VLOOKUP(P379,Contingencies!$A$2:$D$7,4,FALSE)</f>
        <v>0.35</v>
      </c>
      <c r="R379" s="53">
        <f t="shared" si="467"/>
        <v>1750</v>
      </c>
      <c r="S379" s="67">
        <f t="shared" si="469"/>
        <v>0</v>
      </c>
      <c r="T379" s="4"/>
      <c r="U379" s="2"/>
      <c r="V379" s="2"/>
      <c r="W379" s="2"/>
      <c r="X379" s="2"/>
      <c r="Y379" s="2"/>
      <c r="Z379" s="2"/>
      <c r="AA379" s="2"/>
      <c r="AB379" s="2"/>
      <c r="AC379" s="29"/>
      <c r="AD379" s="29"/>
      <c r="AE379" s="29"/>
      <c r="AF379" s="2"/>
      <c r="AG379" s="2">
        <f>IF(G379="Labor Hours",SUM(U379:AF379),0)</f>
        <v>0</v>
      </c>
      <c r="AH379" s="51">
        <f t="shared" si="487"/>
        <v>0</v>
      </c>
      <c r="AI379" s="53">
        <f>IF($G379="Labor Hours",U379*$K379*(1+$M379)*$EQ379,U379)</f>
        <v>0</v>
      </c>
      <c r="AJ379" s="53">
        <f>IF($G379="Labor Hours",V379*$K379*(1+$M379)*$EQ379,V379)</f>
        <v>0</v>
      </c>
      <c r="AK379" s="53">
        <f>IF($G379="Labor Hours",W379*$K379*(1+$M379)*$EQ379,W379)</f>
        <v>0</v>
      </c>
      <c r="AL379" s="53">
        <f>IF($G379="Labor Hours",X379*$K379*(1+$M379)*$EQ379,X379)</f>
        <v>0</v>
      </c>
      <c r="AM379" s="53">
        <f>IF($G379="Labor Hours",Y379*$K379*(1+$M379)*$EQ379,Y379)</f>
        <v>0</v>
      </c>
      <c r="AN379" s="53">
        <f>IF($G379="Labor Hours",Z379*$K379*(1+$M379)*$EQ379,Z379)</f>
        <v>0</v>
      </c>
      <c r="AO379" s="53">
        <f>IF($G379="Labor Hours",AA379*$K379*(1+$M379)*$EQ379,AA379)</f>
        <v>0</v>
      </c>
      <c r="AP379" s="53">
        <f>IF($G379="Labor Hours",AB379*$K379*(1+$M379)*$EQ379,AB379)</f>
        <v>0</v>
      </c>
      <c r="AQ379" s="53">
        <f>IF($G379="Labor Hours",AC379*$K379*(1+$M379)*$EQ379,AC379)</f>
        <v>0</v>
      </c>
      <c r="AR379" s="53">
        <f>IF($G379="Labor Hours",AD379*$K379*(1+$M379)*$EQ379,AD379)</f>
        <v>0</v>
      </c>
      <c r="AS379" s="53">
        <f>IF($G379="Labor Hours",AE379*$K379*(1+$M379)*$EQ379,AE379)</f>
        <v>0</v>
      </c>
      <c r="AT379" s="53">
        <f>IF($G379="Labor Hours",AF379*$K379*(1+$M379)*$EQ379,AF379)</f>
        <v>0</v>
      </c>
      <c r="AU379" s="10">
        <f t="shared" si="488"/>
        <v>0</v>
      </c>
      <c r="AV379" s="54">
        <f>IF(G379="CapEx",0,AU379*N379)</f>
        <v>0</v>
      </c>
      <c r="AW379" s="10">
        <f t="shared" si="489"/>
        <v>0</v>
      </c>
      <c r="AX379" s="53" cm="1">
        <f t="array" aca="1" ref="AX379" ca="1">AU379*CELL("contents",$Q379)</f>
        <v>0</v>
      </c>
      <c r="AY379" s="53" cm="1">
        <f t="array" aca="1" ref="AY379" ca="1">AV379*CELL("contents",$Q379)</f>
        <v>0</v>
      </c>
      <c r="AZ379" s="2"/>
      <c r="BA379" s="2"/>
      <c r="BB379" s="2"/>
      <c r="BC379" s="2"/>
      <c r="BD379" s="2"/>
      <c r="BE379" s="2"/>
      <c r="BF379" s="4">
        <v>5000</v>
      </c>
      <c r="BG379" s="2"/>
      <c r="BH379" s="2"/>
      <c r="BI379" s="2"/>
      <c r="BJ379" s="2"/>
      <c r="BK379" s="2"/>
      <c r="BL379" s="2">
        <f t="shared" si="490"/>
        <v>0</v>
      </c>
      <c r="BM379" s="51">
        <f t="shared" si="491"/>
        <v>0</v>
      </c>
      <c r="BN379" s="53">
        <f>IF($G379="Labor Hours",AZ379*$K379*(1+$M379)*$ER379,AZ379)</f>
        <v>0</v>
      </c>
      <c r="BO379" s="53">
        <f>IF($G379="Labor Hours",BA379*$K379*(1+$M379)*$ER379,BA379)</f>
        <v>0</v>
      </c>
      <c r="BP379" s="53">
        <f>IF($G379="Labor Hours",BB379*$K379*(1+$M379)*$ER379,BB379)</f>
        <v>0</v>
      </c>
      <c r="BQ379" s="53">
        <f>IF($G379="Labor Hours",BC379*$K379*(1+$M379)*$ER379,BC379)</f>
        <v>0</v>
      </c>
      <c r="BR379" s="53">
        <f>IF($G379="Labor Hours",BD379*$K379*(1+$M379)*$ER379,BD379)</f>
        <v>0</v>
      </c>
      <c r="BS379" s="53">
        <f>IF($G379="Labor Hours",BE379*$K379*(1+$M379)*$ER379,BE379)</f>
        <v>0</v>
      </c>
      <c r="BT379" s="53">
        <f>IF($G379="Labor Hours",BF379*$K379*(1+$M379)*$ER379,BF379)</f>
        <v>5000</v>
      </c>
      <c r="BU379" s="53">
        <f>IF($G379="Labor Hours",BG379*$K379*(1+$M379)*$ER379,BG379)</f>
        <v>0</v>
      </c>
      <c r="BV379" s="53">
        <f>IF($G379="Labor Hours",BH379*$K379*(1+$M379)*$ER379,BH379)</f>
        <v>0</v>
      </c>
      <c r="BW379" s="53">
        <f>IF($G379="Labor Hours",BI379*$K379*(1+$M379)*$ER379,BI379)</f>
        <v>0</v>
      </c>
      <c r="BX379" s="53">
        <f>IF($G379="Labor Hours",BJ379*$K379*(1+$M379)*$ER379,BJ379)</f>
        <v>0</v>
      </c>
      <c r="BY379" s="53">
        <f>IF($G379="Labor Hours",BK379*$K379*(1+$M379)*$ER379,BK379)</f>
        <v>0</v>
      </c>
      <c r="BZ379" s="10">
        <f t="shared" si="492"/>
        <v>5000</v>
      </c>
      <c r="CA379" s="54">
        <f t="shared" si="493"/>
        <v>0</v>
      </c>
      <c r="CB379" s="10">
        <f t="shared" si="494"/>
        <v>5000</v>
      </c>
      <c r="CC379" s="53" cm="1">
        <f t="array" aca="1" ref="CC379" ca="1">BZ379*CELL("contents",$Q379)</f>
        <v>1750</v>
      </c>
      <c r="CD379" s="53" cm="1">
        <f t="array" aca="1" ref="CD379" ca="1">CA379*CELL("contents",$Q379)</f>
        <v>0</v>
      </c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>
        <f t="shared" si="495"/>
        <v>0</v>
      </c>
      <c r="CR379" s="51">
        <f t="shared" si="496"/>
        <v>0</v>
      </c>
      <c r="CS379" s="53">
        <f>IF($G379="Labor Hours",CE379*$K379*(1+$M379)*$ES379,CE379)</f>
        <v>0</v>
      </c>
      <c r="CT379" s="53">
        <f>IF($G379="Labor Hours",CF379*$K379*(1+$M379)*$ES379,CF379)</f>
        <v>0</v>
      </c>
      <c r="CU379" s="53">
        <f>IF($G379="Labor Hours",CG379*$K379*(1+$M379)*$ES379,CG379)</f>
        <v>0</v>
      </c>
      <c r="CV379" s="53">
        <f>IF($G379="Labor Hours",CH379*$K379*(1+$M379)*$ES379,CH379)</f>
        <v>0</v>
      </c>
      <c r="CW379" s="53">
        <f>IF($G379="Labor Hours",CI379*$K379*(1+$M379)*$ES379,CI379)</f>
        <v>0</v>
      </c>
      <c r="CX379" s="53">
        <f>IF($G379="Labor Hours",CJ379*$K379*(1+$M379)*$ES379,CJ379)</f>
        <v>0</v>
      </c>
      <c r="CY379" s="53">
        <f>IF($G379="Labor Hours",CK379*$K379*(1+$M379)*$ES379,CK379)</f>
        <v>0</v>
      </c>
      <c r="CZ379" s="53">
        <f>IF($G379="Labor Hours",CL379*$K379*(1+$M379)*$ES379,CL379)</f>
        <v>0</v>
      </c>
      <c r="DA379" s="53">
        <f>IF($G379="Labor Hours",CM379*$K379*(1+$M379)*$ES379,CM379)</f>
        <v>0</v>
      </c>
      <c r="DB379" s="53">
        <f>IF($G379="Labor Hours",CN379*$K379*(1+$M379)*$ES379,CN379)</f>
        <v>0</v>
      </c>
      <c r="DC379" s="53">
        <f>IF($G379="Labor Hours",CO379*$K379*(1+$M379)*$ES379,CO379)</f>
        <v>0</v>
      </c>
      <c r="DD379" s="53">
        <f>IF($G379="Labor Hours",CP379*$K379*(1+$M379)*$ES379,CP379)</f>
        <v>0</v>
      </c>
      <c r="DE379" s="10">
        <f t="shared" si="497"/>
        <v>0</v>
      </c>
      <c r="DF379" s="54">
        <f t="shared" si="498"/>
        <v>0</v>
      </c>
      <c r="DG379" s="10">
        <f t="shared" si="499"/>
        <v>0</v>
      </c>
      <c r="DH379" s="53" cm="1">
        <f t="array" aca="1" ref="DH379" ca="1">DE379*CELL("contents",$Q379)</f>
        <v>0</v>
      </c>
      <c r="DI379" s="53" cm="1">
        <f t="array" aca="1" ref="DI379" ca="1">DF379*CELL("contents",$Q379)</f>
        <v>0</v>
      </c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>
        <f t="shared" si="500"/>
        <v>0</v>
      </c>
      <c r="DW379" s="51">
        <f t="shared" si="501"/>
        <v>0</v>
      </c>
      <c r="DX379" s="53">
        <f>IF($G379="Labor Hours",DJ379*$K379*(1+$M379)*$ET379,DJ379)</f>
        <v>0</v>
      </c>
      <c r="DY379" s="53">
        <f>IF($G379="Labor Hours",DK379*$K379*(1+$M379)*$ET379,DK379)</f>
        <v>0</v>
      </c>
      <c r="DZ379" s="53">
        <f>IF($G379="Labor Hours",DL379*$K379*(1+$M379)*$ET379,DL379)</f>
        <v>0</v>
      </c>
      <c r="EA379" s="53">
        <f>IF($G379="Labor Hours",DM379*$K379*(1+$M379)*$ET379,DM379)</f>
        <v>0</v>
      </c>
      <c r="EB379" s="53">
        <f>IF($G379="Labor Hours",DN379*$K379*(1+$M379)*$ET379,DN379)</f>
        <v>0</v>
      </c>
      <c r="EC379" s="53">
        <f>IF($G379="Labor Hours",DO379*$K379*(1+$M379)*$ET379,DO379)</f>
        <v>0</v>
      </c>
      <c r="ED379" s="53">
        <f>IF($G379="Labor Hours",DP379*$K379*(1+$M379)*$ET379,DP379)</f>
        <v>0</v>
      </c>
      <c r="EE379" s="53">
        <f>IF($G379="Labor Hours",DQ379*$K379*(1+$M379)*$ET379,DQ379)</f>
        <v>0</v>
      </c>
      <c r="EF379" s="53">
        <f>IF($G379="Labor Hours",DR379*$K379*(1+$M379)*$ET379,DR379)</f>
        <v>0</v>
      </c>
      <c r="EG379" s="53">
        <f>IF($G379="Labor Hours",DS379*$K379*(1+$M379)*$ET379,DS379)</f>
        <v>0</v>
      </c>
      <c r="EH379" s="53">
        <f>IF($G379="Labor Hours",DT379*$K379*(1+$M379)*$ET379,DT379)</f>
        <v>0</v>
      </c>
      <c r="EI379" s="53">
        <f>IF($G379="Labor Hours",DU379*$K379*(1+$M379)*$ET379,DU379)</f>
        <v>0</v>
      </c>
      <c r="EJ379" s="10">
        <f t="shared" si="502"/>
        <v>0</v>
      </c>
      <c r="EK379" s="54">
        <f t="shared" si="503"/>
        <v>0</v>
      </c>
      <c r="EL379" s="10">
        <f t="shared" si="504"/>
        <v>0</v>
      </c>
      <c r="EM379" s="53" cm="1">
        <f t="array" aca="1" ref="EM379" ca="1">EJ379*CELL("contents",$Q379)</f>
        <v>0</v>
      </c>
      <c r="EN379" s="53" cm="1">
        <f t="array" aca="1" ref="EN379" ca="1">EK379*CELL("contents",$Q379)</f>
        <v>0</v>
      </c>
      <c r="EO379" s="11">
        <f t="shared" si="505"/>
        <v>5000</v>
      </c>
      <c r="EP379" s="2">
        <v>1</v>
      </c>
      <c r="EQ379" s="2">
        <f t="shared" ref="EQ379:ET379" si="550">EP379*1.0215</f>
        <v>1.0215000000000001</v>
      </c>
      <c r="ER379" s="2">
        <f t="shared" si="550"/>
        <v>1.0434622500000001</v>
      </c>
      <c r="ES379" s="2">
        <f t="shared" si="550"/>
        <v>1.0658966883750003</v>
      </c>
      <c r="ET379" s="2">
        <f t="shared" si="550"/>
        <v>1.0888134671750629</v>
      </c>
      <c r="EU379" s="53">
        <f>IF($G379="Labor Hours",$K379*$AG379*EQ379,0)</f>
        <v>0</v>
      </c>
      <c r="EV379" s="53">
        <f t="shared" si="507"/>
        <v>0</v>
      </c>
      <c r="EW379" s="69">
        <f>IF($G379="Labor Hours",$K379*$CQ379*ES379,0)</f>
        <v>0</v>
      </c>
      <c r="EX379" s="69">
        <f>IF($G379="Labor Hours",$K379*$DV379*ET379,0)</f>
        <v>0</v>
      </c>
      <c r="EY379" s="9">
        <f t="shared" si="509"/>
        <v>0</v>
      </c>
      <c r="EZ379" s="9">
        <f t="shared" si="484"/>
        <v>0</v>
      </c>
      <c r="FA379" s="9">
        <f t="shared" si="485"/>
        <v>0</v>
      </c>
      <c r="FB379" s="9">
        <f t="shared" si="486"/>
        <v>0</v>
      </c>
      <c r="FC379" t="s">
        <v>1542</v>
      </c>
    </row>
    <row r="380" spans="1:159" x14ac:dyDescent="0.25">
      <c r="A380" s="2">
        <v>1.2</v>
      </c>
      <c r="B380" s="2" t="s">
        <v>894</v>
      </c>
      <c r="C380" s="4" t="s">
        <v>157</v>
      </c>
      <c r="D380" s="2" t="s">
        <v>895</v>
      </c>
      <c r="E380" s="33" t="s">
        <v>896</v>
      </c>
      <c r="F380" s="2"/>
      <c r="G380" s="4" t="s">
        <v>151</v>
      </c>
      <c r="H380" s="6" t="s">
        <v>163</v>
      </c>
      <c r="I380" s="4" t="s">
        <v>167</v>
      </c>
      <c r="J380" s="7" t="s">
        <v>154</v>
      </c>
      <c r="K380" s="75">
        <v>115</v>
      </c>
      <c r="L380" s="81">
        <v>115</v>
      </c>
      <c r="M380" s="56">
        <v>0</v>
      </c>
      <c r="N380" s="86">
        <v>0</v>
      </c>
      <c r="O380" s="6" t="s">
        <v>155</v>
      </c>
      <c r="P380" s="2" t="s">
        <v>356</v>
      </c>
      <c r="Q380" s="216">
        <f>VLOOKUP(P380,Contingencies!$A$2:$D$7,4,FALSE)</f>
        <v>0.35</v>
      </c>
      <c r="R380" s="53">
        <f t="shared" si="467"/>
        <v>1029.6562009702502</v>
      </c>
      <c r="S380" s="67">
        <f t="shared" si="469"/>
        <v>0</v>
      </c>
      <c r="T380" s="4"/>
      <c r="U380" s="2"/>
      <c r="V380" s="2"/>
      <c r="W380" s="2"/>
      <c r="X380" s="2"/>
      <c r="Y380" s="2"/>
      <c r="Z380" s="2"/>
      <c r="AA380" s="2"/>
      <c r="AB380" s="2"/>
      <c r="AC380" s="29"/>
      <c r="AD380" s="29"/>
      <c r="AE380" s="29"/>
      <c r="AF380" s="2"/>
      <c r="AG380" s="2">
        <f>IF(G380="Labor Hours",SUM(U380:AF380),0)</f>
        <v>0</v>
      </c>
      <c r="AH380" s="51">
        <f t="shared" si="487"/>
        <v>0</v>
      </c>
      <c r="AI380" s="53">
        <f>IF($G380="Labor Hours",U380*$K380*(1+$M380)*$EQ380,U380)</f>
        <v>0</v>
      </c>
      <c r="AJ380" s="53">
        <f>IF($G380="Labor Hours",V380*$K380*(1+$M380)*$EQ380,V380)</f>
        <v>0</v>
      </c>
      <c r="AK380" s="53">
        <f>IF($G380="Labor Hours",W380*$K380*(1+$M380)*$EQ380,W380)</f>
        <v>0</v>
      </c>
      <c r="AL380" s="53">
        <f>IF($G380="Labor Hours",X380*$K380*(1+$M380)*$EQ380,X380)</f>
        <v>0</v>
      </c>
      <c r="AM380" s="53">
        <f>IF($G380="Labor Hours",Y380*$K380*(1+$M380)*$EQ380,Y380)</f>
        <v>0</v>
      </c>
      <c r="AN380" s="53">
        <f>IF($G380="Labor Hours",Z380*$K380*(1+$M380)*$EQ380,Z380)</f>
        <v>0</v>
      </c>
      <c r="AO380" s="53">
        <f>IF($G380="Labor Hours",AA380*$K380*(1+$M380)*$EQ380,AA380)</f>
        <v>0</v>
      </c>
      <c r="AP380" s="53">
        <f>IF($G380="Labor Hours",AB380*$K380*(1+$M380)*$EQ380,AB380)</f>
        <v>0</v>
      </c>
      <c r="AQ380" s="53">
        <f>IF($G380="Labor Hours",AC380*$K380*(1+$M380)*$EQ380,AC380)</f>
        <v>0</v>
      </c>
      <c r="AR380" s="53">
        <f>IF($G380="Labor Hours",AD380*$K380*(1+$M380)*$EQ380,AD380)</f>
        <v>0</v>
      </c>
      <c r="AS380" s="53">
        <f>IF($G380="Labor Hours",AE380*$K380*(1+$M380)*$EQ380,AE380)</f>
        <v>0</v>
      </c>
      <c r="AT380" s="53">
        <f>IF($G380="Labor Hours",AF380*$K380*(1+$M380)*$EQ380,AF380)</f>
        <v>0</v>
      </c>
      <c r="AU380" s="10">
        <f t="shared" si="488"/>
        <v>0</v>
      </c>
      <c r="AV380" s="54">
        <f>IF(G380="CapEx",0,AU380*N380)</f>
        <v>0</v>
      </c>
      <c r="AW380" s="10">
        <f t="shared" si="489"/>
        <v>0</v>
      </c>
      <c r="AX380" s="53" cm="1">
        <f t="array" aca="1" ref="AX380" ca="1">AU380*CELL("contents",$Q380)</f>
        <v>0</v>
      </c>
      <c r="AY380" s="53" cm="1">
        <f t="array" aca="1" ref="AY380" ca="1">AV380*CELL("contents",$Q380)</f>
        <v>0</v>
      </c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>
        <f t="shared" si="490"/>
        <v>0</v>
      </c>
      <c r="BM380" s="51">
        <f t="shared" si="491"/>
        <v>0</v>
      </c>
      <c r="BN380" s="53">
        <f>IF($G380="Labor Hours",AZ380*$K380*(1+$M380)*$ER380,AZ380)</f>
        <v>0</v>
      </c>
      <c r="BO380" s="53">
        <f>IF($G380="Labor Hours",BA380*$K380*(1+$M380)*$ER380,BA380)</f>
        <v>0</v>
      </c>
      <c r="BP380" s="53">
        <f>IF($G380="Labor Hours",BB380*$K380*(1+$M380)*$ER380,BB380)</f>
        <v>0</v>
      </c>
      <c r="BQ380" s="53">
        <f>IF($G380="Labor Hours",BC380*$K380*(1+$M380)*$ER380,BC380)</f>
        <v>0</v>
      </c>
      <c r="BR380" s="53">
        <f>IF($G380="Labor Hours",BD380*$K380*(1+$M380)*$ER380,BD380)</f>
        <v>0</v>
      </c>
      <c r="BS380" s="53">
        <f>IF($G380="Labor Hours",BE380*$K380*(1+$M380)*$ER380,BE380)</f>
        <v>0</v>
      </c>
      <c r="BT380" s="53">
        <f>IF($G380="Labor Hours",BF380*$K380*(1+$M380)*$ER380,BF380)</f>
        <v>0</v>
      </c>
      <c r="BU380" s="53">
        <f>IF($G380="Labor Hours",BG380*$K380*(1+$M380)*$ER380,BG380)</f>
        <v>0</v>
      </c>
      <c r="BV380" s="53">
        <f>IF($G380="Labor Hours",BH380*$K380*(1+$M380)*$ER380,BH380)</f>
        <v>0</v>
      </c>
      <c r="BW380" s="53">
        <f>IF($G380="Labor Hours",BI380*$K380*(1+$M380)*$ER380,BI380)</f>
        <v>0</v>
      </c>
      <c r="BX380" s="53">
        <f>IF($G380="Labor Hours",BJ380*$K380*(1+$M380)*$ER380,BJ380)</f>
        <v>0</v>
      </c>
      <c r="BY380" s="53">
        <f>IF($G380="Labor Hours",BK380*$K380*(1+$M380)*$ER380,BK380)</f>
        <v>0</v>
      </c>
      <c r="BZ380" s="10">
        <f t="shared" si="492"/>
        <v>0</v>
      </c>
      <c r="CA380" s="54">
        <f t="shared" si="493"/>
        <v>0</v>
      </c>
      <c r="CB380" s="10">
        <f t="shared" si="494"/>
        <v>0</v>
      </c>
      <c r="CC380" s="53" cm="1">
        <f t="array" aca="1" ref="CC380" ca="1">BZ380*CELL("contents",$Q380)</f>
        <v>0</v>
      </c>
      <c r="CD380" s="53" cm="1">
        <f t="array" aca="1" ref="CD380" ca="1">CA380*CELL("contents",$Q380)</f>
        <v>0</v>
      </c>
      <c r="CE380" s="2"/>
      <c r="CF380" s="2"/>
      <c r="CG380" s="2"/>
      <c r="CH380" s="2"/>
      <c r="CI380" s="2"/>
      <c r="CJ380" s="2"/>
      <c r="CK380" s="4">
        <v>24</v>
      </c>
      <c r="CL380" s="2"/>
      <c r="CM380" s="2"/>
      <c r="CN380" s="2"/>
      <c r="CO380" s="2"/>
      <c r="CP380" s="2"/>
      <c r="CQ380" s="2">
        <f t="shared" si="495"/>
        <v>24</v>
      </c>
      <c r="CR380" s="51">
        <f t="shared" si="496"/>
        <v>0.16</v>
      </c>
      <c r="CS380" s="53">
        <f>IF($G380="Labor Hours",CE380*$K380*(1+$M380)*$ES380,CE380)</f>
        <v>0</v>
      </c>
      <c r="CT380" s="53">
        <f>IF($G380="Labor Hours",CF380*$K380*(1+$M380)*$ES380,CF380)</f>
        <v>0</v>
      </c>
      <c r="CU380" s="53">
        <f>IF($G380="Labor Hours",CG380*$K380*(1+$M380)*$ES380,CG380)</f>
        <v>0</v>
      </c>
      <c r="CV380" s="53">
        <f>IF($G380="Labor Hours",CH380*$K380*(1+$M380)*$ES380,CH380)</f>
        <v>0</v>
      </c>
      <c r="CW380" s="53">
        <f>IF($G380="Labor Hours",CI380*$K380*(1+$M380)*$ES380,CI380)</f>
        <v>0</v>
      </c>
      <c r="CX380" s="53">
        <f>IF($G380="Labor Hours",CJ380*$K380*(1+$M380)*$ES380,CJ380)</f>
        <v>0</v>
      </c>
      <c r="CY380" s="53">
        <f>IF($G380="Labor Hours",CK380*$K380*(1+$M380)*$ES380,CK380)</f>
        <v>2941.8748599150008</v>
      </c>
      <c r="CZ380" s="53">
        <f>IF($G380="Labor Hours",CL380*$K380*(1+$M380)*$ES380,CL380)</f>
        <v>0</v>
      </c>
      <c r="DA380" s="53">
        <f>IF($G380="Labor Hours",CM380*$K380*(1+$M380)*$ES380,CM380)</f>
        <v>0</v>
      </c>
      <c r="DB380" s="53">
        <f>IF($G380="Labor Hours",CN380*$K380*(1+$M380)*$ES380,CN380)</f>
        <v>0</v>
      </c>
      <c r="DC380" s="53">
        <f>IF($G380="Labor Hours",CO380*$K380*(1+$M380)*$ES380,CO380)</f>
        <v>0</v>
      </c>
      <c r="DD380" s="53">
        <f>IF($G380="Labor Hours",CP380*$K380*(1+$M380)*$ES380,CP380)</f>
        <v>0</v>
      </c>
      <c r="DE380" s="10">
        <f t="shared" si="497"/>
        <v>2941.8748599150008</v>
      </c>
      <c r="DF380" s="54">
        <f t="shared" si="498"/>
        <v>0</v>
      </c>
      <c r="DG380" s="10">
        <f t="shared" si="499"/>
        <v>2941.8748599150008</v>
      </c>
      <c r="DH380" s="53" cm="1">
        <f t="array" aca="1" ref="DH380" ca="1">DE380*CELL("contents",$Q380)</f>
        <v>1029.6562009702502</v>
      </c>
      <c r="DI380" s="53" cm="1">
        <f t="array" aca="1" ref="DI380" ca="1">DF380*CELL("contents",$Q380)</f>
        <v>0</v>
      </c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>
        <f t="shared" si="500"/>
        <v>0</v>
      </c>
      <c r="DW380" s="51">
        <f t="shared" si="501"/>
        <v>0</v>
      </c>
      <c r="DX380" s="53">
        <f>IF($G380="Labor Hours",DJ380*$K380*(1+$M380)*$ET380,DJ380)</f>
        <v>0</v>
      </c>
      <c r="DY380" s="53">
        <f>IF($G380="Labor Hours",DK380*$K380*(1+$M380)*$ET380,DK380)</f>
        <v>0</v>
      </c>
      <c r="DZ380" s="53">
        <f>IF($G380="Labor Hours",DL380*$K380*(1+$M380)*$ET380,DL380)</f>
        <v>0</v>
      </c>
      <c r="EA380" s="53">
        <f>IF($G380="Labor Hours",DM380*$K380*(1+$M380)*$ET380,DM380)</f>
        <v>0</v>
      </c>
      <c r="EB380" s="53">
        <f>IF($G380="Labor Hours",DN380*$K380*(1+$M380)*$ET380,DN380)</f>
        <v>0</v>
      </c>
      <c r="EC380" s="53">
        <f>IF($G380="Labor Hours",DO380*$K380*(1+$M380)*$ET380,DO380)</f>
        <v>0</v>
      </c>
      <c r="ED380" s="53">
        <f>IF($G380="Labor Hours",DP380*$K380*(1+$M380)*$ET380,DP380)</f>
        <v>0</v>
      </c>
      <c r="EE380" s="53">
        <f>IF($G380="Labor Hours",DQ380*$K380*(1+$M380)*$ET380,DQ380)</f>
        <v>0</v>
      </c>
      <c r="EF380" s="53">
        <f>IF($G380="Labor Hours",DR380*$K380*(1+$M380)*$ET380,DR380)</f>
        <v>0</v>
      </c>
      <c r="EG380" s="53">
        <f>IF($G380="Labor Hours",DS380*$K380*(1+$M380)*$ET380,DS380)</f>
        <v>0</v>
      </c>
      <c r="EH380" s="53">
        <f>IF($G380="Labor Hours",DT380*$K380*(1+$M380)*$ET380,DT380)</f>
        <v>0</v>
      </c>
      <c r="EI380" s="53">
        <f>IF($G380="Labor Hours",DU380*$K380*(1+$M380)*$ET380,DU380)</f>
        <v>0</v>
      </c>
      <c r="EJ380" s="10">
        <f t="shared" si="502"/>
        <v>0</v>
      </c>
      <c r="EK380" s="54">
        <f t="shared" si="503"/>
        <v>0</v>
      </c>
      <c r="EL380" s="10">
        <f t="shared" si="504"/>
        <v>0</v>
      </c>
      <c r="EM380" s="53" cm="1">
        <f t="array" aca="1" ref="EM380" ca="1">EJ380*CELL("contents",$Q380)</f>
        <v>0</v>
      </c>
      <c r="EN380" s="53" cm="1">
        <f t="array" aca="1" ref="EN380" ca="1">EK380*CELL("contents",$Q380)</f>
        <v>0</v>
      </c>
      <c r="EO380" s="11">
        <f t="shared" si="505"/>
        <v>2941.8748599150008</v>
      </c>
      <c r="EP380" s="2">
        <v>1</v>
      </c>
      <c r="EQ380" s="2">
        <f t="shared" ref="EQ380:ET380" si="551">EP380*1.0215</f>
        <v>1.0215000000000001</v>
      </c>
      <c r="ER380" s="2">
        <f t="shared" si="551"/>
        <v>1.0434622500000001</v>
      </c>
      <c r="ES380" s="2">
        <f t="shared" si="551"/>
        <v>1.0658966883750003</v>
      </c>
      <c r="ET380" s="2">
        <f t="shared" si="551"/>
        <v>1.0888134671750629</v>
      </c>
      <c r="EU380" s="53">
        <f>IF($G380="Labor Hours",$K380*$AG380*EQ380,0)</f>
        <v>0</v>
      </c>
      <c r="EV380" s="53">
        <f t="shared" si="507"/>
        <v>0</v>
      </c>
      <c r="EW380" s="69">
        <f>IF($G380="Labor Hours",$K380*$CQ380*ES380,0)</f>
        <v>2941.8748599150008</v>
      </c>
      <c r="EX380" s="69">
        <f>IF($G380="Labor Hours",$K380*$DV380*ET380,0)</f>
        <v>0</v>
      </c>
      <c r="EY380" s="9">
        <f t="shared" si="509"/>
        <v>0</v>
      </c>
      <c r="EZ380" s="9">
        <f t="shared" si="484"/>
        <v>0</v>
      </c>
      <c r="FA380" s="9">
        <f t="shared" si="485"/>
        <v>0</v>
      </c>
      <c r="FB380" s="9">
        <f t="shared" si="486"/>
        <v>0</v>
      </c>
      <c r="FC380" t="s">
        <v>1542</v>
      </c>
    </row>
    <row r="381" spans="1:159" x14ac:dyDescent="0.25">
      <c r="A381" s="2">
        <v>1.2</v>
      </c>
      <c r="B381" s="2" t="s">
        <v>894</v>
      </c>
      <c r="C381" s="4" t="s">
        <v>157</v>
      </c>
      <c r="D381" s="2" t="s">
        <v>895</v>
      </c>
      <c r="E381" s="33" t="s">
        <v>896</v>
      </c>
      <c r="F381" s="2"/>
      <c r="G381" s="4" t="s">
        <v>151</v>
      </c>
      <c r="H381" s="6" t="s">
        <v>163</v>
      </c>
      <c r="I381" s="4" t="s">
        <v>269</v>
      </c>
      <c r="J381" s="7" t="s">
        <v>154</v>
      </c>
      <c r="K381" s="75">
        <v>77</v>
      </c>
      <c r="L381" s="81">
        <v>77</v>
      </c>
      <c r="M381" s="57">
        <v>0</v>
      </c>
      <c r="N381" s="86">
        <v>0</v>
      </c>
      <c r="O381" s="6" t="s">
        <v>155</v>
      </c>
      <c r="P381" s="2" t="s">
        <v>356</v>
      </c>
      <c r="Q381" s="216">
        <f>VLOOKUP(P381,Contingencies!$A$2:$D$7,4,FALSE)</f>
        <v>0.35</v>
      </c>
      <c r="R381" s="53">
        <f t="shared" si="467"/>
        <v>689.42197804095008</v>
      </c>
      <c r="S381" s="67">
        <f t="shared" si="469"/>
        <v>0</v>
      </c>
      <c r="T381" s="4"/>
      <c r="U381" s="2"/>
      <c r="V381" s="2"/>
      <c r="W381" s="2"/>
      <c r="X381" s="2"/>
      <c r="Y381" s="2"/>
      <c r="Z381" s="2"/>
      <c r="AA381" s="2"/>
      <c r="AB381" s="2"/>
      <c r="AC381" s="29"/>
      <c r="AD381" s="29"/>
      <c r="AE381" s="29"/>
      <c r="AF381" s="2"/>
      <c r="AG381" s="2">
        <f>IF(G381="Labor Hours",SUM(U381:AF381),0)</f>
        <v>0</v>
      </c>
      <c r="AH381" s="51">
        <f t="shared" si="487"/>
        <v>0</v>
      </c>
      <c r="AI381" s="53">
        <f>IF($G381="Labor Hours",U381*$K381*(1+$M381)*$EQ381,U381)</f>
        <v>0</v>
      </c>
      <c r="AJ381" s="53">
        <f>IF($G381="Labor Hours",V381*$K381*(1+$M381)*$EQ381,V381)</f>
        <v>0</v>
      </c>
      <c r="AK381" s="53">
        <f>IF($G381="Labor Hours",W381*$K381*(1+$M381)*$EQ381,W381)</f>
        <v>0</v>
      </c>
      <c r="AL381" s="53">
        <f>IF($G381="Labor Hours",X381*$K381*(1+$M381)*$EQ381,X381)</f>
        <v>0</v>
      </c>
      <c r="AM381" s="53">
        <f>IF($G381="Labor Hours",Y381*$K381*(1+$M381)*$EQ381,Y381)</f>
        <v>0</v>
      </c>
      <c r="AN381" s="53">
        <f>IF($G381="Labor Hours",Z381*$K381*(1+$M381)*$EQ381,Z381)</f>
        <v>0</v>
      </c>
      <c r="AO381" s="53">
        <f>IF($G381="Labor Hours",AA381*$K381*(1+$M381)*$EQ381,AA381)</f>
        <v>0</v>
      </c>
      <c r="AP381" s="53">
        <f>IF($G381="Labor Hours",AB381*$K381*(1+$M381)*$EQ381,AB381)</f>
        <v>0</v>
      </c>
      <c r="AQ381" s="53">
        <f>IF($G381="Labor Hours",AC381*$K381*(1+$M381)*$EQ381,AC381)</f>
        <v>0</v>
      </c>
      <c r="AR381" s="53">
        <f>IF($G381="Labor Hours",AD381*$K381*(1+$M381)*$EQ381,AD381)</f>
        <v>0</v>
      </c>
      <c r="AS381" s="53">
        <f>IF($G381="Labor Hours",AE381*$K381*(1+$M381)*$EQ381,AE381)</f>
        <v>0</v>
      </c>
      <c r="AT381" s="53">
        <f>IF($G381="Labor Hours",AF381*$K381*(1+$M381)*$EQ381,AF381)</f>
        <v>0</v>
      </c>
      <c r="AU381" s="10">
        <f t="shared" si="488"/>
        <v>0</v>
      </c>
      <c r="AV381" s="54">
        <f>IF(G381="CapEx",0,AU381*N381)</f>
        <v>0</v>
      </c>
      <c r="AW381" s="10">
        <f t="shared" si="489"/>
        <v>0</v>
      </c>
      <c r="AX381" s="53" cm="1">
        <f t="array" aca="1" ref="AX381" ca="1">AU381*CELL("contents",$Q381)</f>
        <v>0</v>
      </c>
      <c r="AY381" s="53" cm="1">
        <f t="array" aca="1" ref="AY381" ca="1">AV381*CELL("contents",$Q381)</f>
        <v>0</v>
      </c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>
        <f t="shared" si="490"/>
        <v>0</v>
      </c>
      <c r="BM381" s="51">
        <f t="shared" si="491"/>
        <v>0</v>
      </c>
      <c r="BN381" s="53">
        <f>IF($G381="Labor Hours",AZ381*$K381*(1+$M381)*$ER381,AZ381)</f>
        <v>0</v>
      </c>
      <c r="BO381" s="53">
        <f>IF($G381="Labor Hours",BA381*$K381*(1+$M381)*$ER381,BA381)</f>
        <v>0</v>
      </c>
      <c r="BP381" s="53">
        <f>IF($G381="Labor Hours",BB381*$K381*(1+$M381)*$ER381,BB381)</f>
        <v>0</v>
      </c>
      <c r="BQ381" s="53">
        <f>IF($G381="Labor Hours",BC381*$K381*(1+$M381)*$ER381,BC381)</f>
        <v>0</v>
      </c>
      <c r="BR381" s="53">
        <f>IF($G381="Labor Hours",BD381*$K381*(1+$M381)*$ER381,BD381)</f>
        <v>0</v>
      </c>
      <c r="BS381" s="53">
        <f>IF($G381="Labor Hours",BE381*$K381*(1+$M381)*$ER381,BE381)</f>
        <v>0</v>
      </c>
      <c r="BT381" s="53">
        <f>IF($G381="Labor Hours",BF381*$K381*(1+$M381)*$ER381,BF381)</f>
        <v>0</v>
      </c>
      <c r="BU381" s="53">
        <f>IF($G381="Labor Hours",BG381*$K381*(1+$M381)*$ER381,BG381)</f>
        <v>0</v>
      </c>
      <c r="BV381" s="53">
        <f>IF($G381="Labor Hours",BH381*$K381*(1+$M381)*$ER381,BH381)</f>
        <v>0</v>
      </c>
      <c r="BW381" s="53">
        <f>IF($G381="Labor Hours",BI381*$K381*(1+$M381)*$ER381,BI381)</f>
        <v>0</v>
      </c>
      <c r="BX381" s="53">
        <f>IF($G381="Labor Hours",BJ381*$K381*(1+$M381)*$ER381,BJ381)</f>
        <v>0</v>
      </c>
      <c r="BY381" s="53">
        <f>IF($G381="Labor Hours",BK381*$K381*(1+$M381)*$ER381,BK381)</f>
        <v>0</v>
      </c>
      <c r="BZ381" s="10">
        <f t="shared" si="492"/>
        <v>0</v>
      </c>
      <c r="CA381" s="54">
        <f t="shared" si="493"/>
        <v>0</v>
      </c>
      <c r="CB381" s="10">
        <f t="shared" si="494"/>
        <v>0</v>
      </c>
      <c r="CC381" s="53" cm="1">
        <f t="array" aca="1" ref="CC381" ca="1">BZ381*CELL("contents",$Q381)</f>
        <v>0</v>
      </c>
      <c r="CD381" s="53" cm="1">
        <f t="array" aca="1" ref="CD381" ca="1">CA381*CELL("contents",$Q381)</f>
        <v>0</v>
      </c>
      <c r="CE381" s="2"/>
      <c r="CF381" s="2"/>
      <c r="CG381" s="2"/>
      <c r="CH381" s="2"/>
      <c r="CI381" s="2"/>
      <c r="CJ381" s="2"/>
      <c r="CK381" s="4">
        <v>24</v>
      </c>
      <c r="CL381" s="2"/>
      <c r="CM381" s="2"/>
      <c r="CN381" s="2"/>
      <c r="CO381" s="2"/>
      <c r="CP381" s="2"/>
      <c r="CQ381" s="2">
        <f t="shared" si="495"/>
        <v>24</v>
      </c>
      <c r="CR381" s="51">
        <f t="shared" si="496"/>
        <v>0.16</v>
      </c>
      <c r="CS381" s="53">
        <f>IF($G381="Labor Hours",CE381*$K381*(1+$M381)*$ES381,CE381)</f>
        <v>0</v>
      </c>
      <c r="CT381" s="53">
        <f>IF($G381="Labor Hours",CF381*$K381*(1+$M381)*$ES381,CF381)</f>
        <v>0</v>
      </c>
      <c r="CU381" s="53">
        <f>IF($G381="Labor Hours",CG381*$K381*(1+$M381)*$ES381,CG381)</f>
        <v>0</v>
      </c>
      <c r="CV381" s="53">
        <f>IF($G381="Labor Hours",CH381*$K381*(1+$M381)*$ES381,CH381)</f>
        <v>0</v>
      </c>
      <c r="CW381" s="53">
        <f>IF($G381="Labor Hours",CI381*$K381*(1+$M381)*$ES381,CI381)</f>
        <v>0</v>
      </c>
      <c r="CX381" s="53">
        <f>IF($G381="Labor Hours",CJ381*$K381*(1+$M381)*$ES381,CJ381)</f>
        <v>0</v>
      </c>
      <c r="CY381" s="53">
        <f>IF($G381="Labor Hours",CK381*$K381*(1+$M381)*$ES381,CK381)</f>
        <v>1969.7770801170004</v>
      </c>
      <c r="CZ381" s="53">
        <f>IF($G381="Labor Hours",CL381*$K381*(1+$M381)*$ES381,CL381)</f>
        <v>0</v>
      </c>
      <c r="DA381" s="53">
        <f>IF($G381="Labor Hours",CM381*$K381*(1+$M381)*$ES381,CM381)</f>
        <v>0</v>
      </c>
      <c r="DB381" s="53">
        <f>IF($G381="Labor Hours",CN381*$K381*(1+$M381)*$ES381,CN381)</f>
        <v>0</v>
      </c>
      <c r="DC381" s="53">
        <f>IF($G381="Labor Hours",CO381*$K381*(1+$M381)*$ES381,CO381)</f>
        <v>0</v>
      </c>
      <c r="DD381" s="53">
        <f>IF($G381="Labor Hours",CP381*$K381*(1+$M381)*$ES381,CP381)</f>
        <v>0</v>
      </c>
      <c r="DE381" s="10">
        <f t="shared" si="497"/>
        <v>1969.7770801170004</v>
      </c>
      <c r="DF381" s="54">
        <f t="shared" si="498"/>
        <v>0</v>
      </c>
      <c r="DG381" s="10">
        <f t="shared" si="499"/>
        <v>1969.7770801170004</v>
      </c>
      <c r="DH381" s="53" cm="1">
        <f t="array" aca="1" ref="DH381" ca="1">DE381*CELL("contents",$Q381)</f>
        <v>689.42197804095008</v>
      </c>
      <c r="DI381" s="53" cm="1">
        <f t="array" aca="1" ref="DI381" ca="1">DF381*CELL("contents",$Q381)</f>
        <v>0</v>
      </c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>
        <f t="shared" si="500"/>
        <v>0</v>
      </c>
      <c r="DW381" s="51">
        <f t="shared" si="501"/>
        <v>0</v>
      </c>
      <c r="DX381" s="53">
        <f>IF($G381="Labor Hours",DJ381*$K381*(1+$M381)*$ET381,DJ381)</f>
        <v>0</v>
      </c>
      <c r="DY381" s="53">
        <f>IF($G381="Labor Hours",DK381*$K381*(1+$M381)*$ET381,DK381)</f>
        <v>0</v>
      </c>
      <c r="DZ381" s="53">
        <f>IF($G381="Labor Hours",DL381*$K381*(1+$M381)*$ET381,DL381)</f>
        <v>0</v>
      </c>
      <c r="EA381" s="53">
        <f>IF($G381="Labor Hours",DM381*$K381*(1+$M381)*$ET381,DM381)</f>
        <v>0</v>
      </c>
      <c r="EB381" s="53">
        <f>IF($G381="Labor Hours",DN381*$K381*(1+$M381)*$ET381,DN381)</f>
        <v>0</v>
      </c>
      <c r="EC381" s="53">
        <f>IF($G381="Labor Hours",DO381*$K381*(1+$M381)*$ET381,DO381)</f>
        <v>0</v>
      </c>
      <c r="ED381" s="53">
        <f>IF($G381="Labor Hours",DP381*$K381*(1+$M381)*$ET381,DP381)</f>
        <v>0</v>
      </c>
      <c r="EE381" s="53">
        <f>IF($G381="Labor Hours",DQ381*$K381*(1+$M381)*$ET381,DQ381)</f>
        <v>0</v>
      </c>
      <c r="EF381" s="53">
        <f>IF($G381="Labor Hours",DR381*$K381*(1+$M381)*$ET381,DR381)</f>
        <v>0</v>
      </c>
      <c r="EG381" s="53">
        <f>IF($G381="Labor Hours",DS381*$K381*(1+$M381)*$ET381,DS381)</f>
        <v>0</v>
      </c>
      <c r="EH381" s="53">
        <f>IF($G381="Labor Hours",DT381*$K381*(1+$M381)*$ET381,DT381)</f>
        <v>0</v>
      </c>
      <c r="EI381" s="53">
        <f>IF($G381="Labor Hours",DU381*$K381*(1+$M381)*$ET381,DU381)</f>
        <v>0</v>
      </c>
      <c r="EJ381" s="10">
        <f t="shared" si="502"/>
        <v>0</v>
      </c>
      <c r="EK381" s="54">
        <f t="shared" si="503"/>
        <v>0</v>
      </c>
      <c r="EL381" s="10">
        <f t="shared" si="504"/>
        <v>0</v>
      </c>
      <c r="EM381" s="53" cm="1">
        <f t="array" aca="1" ref="EM381" ca="1">EJ381*CELL("contents",$Q381)</f>
        <v>0</v>
      </c>
      <c r="EN381" s="53" cm="1">
        <f t="array" aca="1" ref="EN381" ca="1">EK381*CELL("contents",$Q381)</f>
        <v>0</v>
      </c>
      <c r="EO381" s="11">
        <f t="shared" si="505"/>
        <v>1969.7770801170004</v>
      </c>
      <c r="EP381" s="2">
        <v>1</v>
      </c>
      <c r="EQ381" s="2">
        <f t="shared" ref="EQ381:ET381" si="552">EP381*1.0215</f>
        <v>1.0215000000000001</v>
      </c>
      <c r="ER381" s="2">
        <f t="shared" si="552"/>
        <v>1.0434622500000001</v>
      </c>
      <c r="ES381" s="2">
        <f t="shared" si="552"/>
        <v>1.0658966883750003</v>
      </c>
      <c r="ET381" s="2">
        <f t="shared" si="552"/>
        <v>1.0888134671750629</v>
      </c>
      <c r="EU381" s="53">
        <f>IF($G381="Labor Hours",$K381*$AG381*EQ381,0)</f>
        <v>0</v>
      </c>
      <c r="EV381" s="53">
        <f t="shared" si="507"/>
        <v>0</v>
      </c>
      <c r="EW381" s="69">
        <f>IF($G381="Labor Hours",$K381*$CQ381*ES381,0)</f>
        <v>1969.7770801170004</v>
      </c>
      <c r="EX381" s="69">
        <f>IF($G381="Labor Hours",$K381*$DV381*ET381,0)</f>
        <v>0</v>
      </c>
      <c r="EY381" s="9">
        <f t="shared" si="509"/>
        <v>0</v>
      </c>
      <c r="EZ381" s="9">
        <f t="shared" si="484"/>
        <v>0</v>
      </c>
      <c r="FA381" s="9">
        <f t="shared" si="485"/>
        <v>0</v>
      </c>
      <c r="FB381" s="9">
        <f t="shared" si="486"/>
        <v>0</v>
      </c>
      <c r="FC381" t="s">
        <v>1542</v>
      </c>
    </row>
    <row r="382" spans="1:159" x14ac:dyDescent="0.25">
      <c r="A382" s="2">
        <v>1.2</v>
      </c>
      <c r="B382" s="2" t="s">
        <v>894</v>
      </c>
      <c r="C382" s="4" t="s">
        <v>157</v>
      </c>
      <c r="D382" s="2" t="s">
        <v>895</v>
      </c>
      <c r="E382" s="33" t="s">
        <v>896</v>
      </c>
      <c r="F382" s="2"/>
      <c r="G382" s="4" t="s">
        <v>347</v>
      </c>
      <c r="H382" s="6" t="s">
        <v>347</v>
      </c>
      <c r="I382" s="4"/>
      <c r="J382" s="4" t="s">
        <v>154</v>
      </c>
      <c r="K382" s="75"/>
      <c r="L382" s="80">
        <v>1</v>
      </c>
      <c r="M382" s="56">
        <v>0</v>
      </c>
      <c r="N382" s="86">
        <v>0.53</v>
      </c>
      <c r="O382" s="6" t="s">
        <v>155</v>
      </c>
      <c r="P382" s="2" t="s">
        <v>356</v>
      </c>
      <c r="Q382" s="216">
        <f>VLOOKUP(P382,Contingencies!$A$2:$D$7,4,FALSE)</f>
        <v>0.35</v>
      </c>
      <c r="R382" s="53">
        <f t="shared" si="467"/>
        <v>1750</v>
      </c>
      <c r="S382" s="67">
        <f t="shared" si="469"/>
        <v>0</v>
      </c>
      <c r="T382" s="4"/>
      <c r="U382" s="2"/>
      <c r="V382" s="2"/>
      <c r="W382" s="2"/>
      <c r="X382" s="2"/>
      <c r="Y382" s="2"/>
      <c r="Z382" s="2"/>
      <c r="AA382" s="2"/>
      <c r="AB382" s="2"/>
      <c r="AC382" s="29"/>
      <c r="AD382" s="29"/>
      <c r="AE382" s="29"/>
      <c r="AF382" s="2"/>
      <c r="AG382" s="2">
        <f>IF(G382="Labor Hours",SUM(U382:AF382),0)</f>
        <v>0</v>
      </c>
      <c r="AH382" s="51">
        <f t="shared" si="487"/>
        <v>0</v>
      </c>
      <c r="AI382" s="53">
        <f>IF($G382="Labor Hours",U382*$K382*(1+$M382)*$EQ382,U382)</f>
        <v>0</v>
      </c>
      <c r="AJ382" s="53">
        <f>IF($G382="Labor Hours",V382*$K382*(1+$M382)*$EQ382,V382)</f>
        <v>0</v>
      </c>
      <c r="AK382" s="53">
        <f>IF($G382="Labor Hours",W382*$K382*(1+$M382)*$EQ382,W382)</f>
        <v>0</v>
      </c>
      <c r="AL382" s="53">
        <f>IF($G382="Labor Hours",X382*$K382*(1+$M382)*$EQ382,X382)</f>
        <v>0</v>
      </c>
      <c r="AM382" s="53">
        <f>IF($G382="Labor Hours",Y382*$K382*(1+$M382)*$EQ382,Y382)</f>
        <v>0</v>
      </c>
      <c r="AN382" s="53">
        <f>IF($G382="Labor Hours",Z382*$K382*(1+$M382)*$EQ382,Z382)</f>
        <v>0</v>
      </c>
      <c r="AO382" s="53">
        <f>IF($G382="Labor Hours",AA382*$K382*(1+$M382)*$EQ382,AA382)</f>
        <v>0</v>
      </c>
      <c r="AP382" s="53">
        <f>IF($G382="Labor Hours",AB382*$K382*(1+$M382)*$EQ382,AB382)</f>
        <v>0</v>
      </c>
      <c r="AQ382" s="53">
        <f>IF($G382="Labor Hours",AC382*$K382*(1+$M382)*$EQ382,AC382)</f>
        <v>0</v>
      </c>
      <c r="AR382" s="53">
        <f>IF($G382="Labor Hours",AD382*$K382*(1+$M382)*$EQ382,AD382)</f>
        <v>0</v>
      </c>
      <c r="AS382" s="53">
        <f>IF($G382="Labor Hours",AE382*$K382*(1+$M382)*$EQ382,AE382)</f>
        <v>0</v>
      </c>
      <c r="AT382" s="53">
        <f>IF($G382="Labor Hours",AF382*$K382*(1+$M382)*$EQ382,AF382)</f>
        <v>0</v>
      </c>
      <c r="AU382" s="10">
        <f t="shared" si="488"/>
        <v>0</v>
      </c>
      <c r="AV382" s="54">
        <f>IF(G382="CapEx",0,AU382*N382)</f>
        <v>0</v>
      </c>
      <c r="AW382" s="10">
        <f t="shared" si="489"/>
        <v>0</v>
      </c>
      <c r="AX382" s="53" cm="1">
        <f t="array" aca="1" ref="AX382" ca="1">AU382*CELL("contents",$Q382)</f>
        <v>0</v>
      </c>
      <c r="AY382" s="53" cm="1">
        <f t="array" aca="1" ref="AY382" ca="1">AV382*CELL("contents",$Q382)</f>
        <v>0</v>
      </c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>
        <f t="shared" si="490"/>
        <v>0</v>
      </c>
      <c r="BM382" s="51">
        <f t="shared" si="491"/>
        <v>0</v>
      </c>
      <c r="BN382" s="53">
        <f>IF($G382="Labor Hours",AZ382*$K382*(1+$M382)*$ER382,AZ382)</f>
        <v>0</v>
      </c>
      <c r="BO382" s="53">
        <f>IF($G382="Labor Hours",BA382*$K382*(1+$M382)*$ER382,BA382)</f>
        <v>0</v>
      </c>
      <c r="BP382" s="53">
        <f>IF($G382="Labor Hours",BB382*$K382*(1+$M382)*$ER382,BB382)</f>
        <v>0</v>
      </c>
      <c r="BQ382" s="53">
        <f>IF($G382="Labor Hours",BC382*$K382*(1+$M382)*$ER382,BC382)</f>
        <v>0</v>
      </c>
      <c r="BR382" s="53">
        <f>IF($G382="Labor Hours",BD382*$K382*(1+$M382)*$ER382,BD382)</f>
        <v>0</v>
      </c>
      <c r="BS382" s="53">
        <f>IF($G382="Labor Hours",BE382*$K382*(1+$M382)*$ER382,BE382)</f>
        <v>0</v>
      </c>
      <c r="BT382" s="53">
        <f>IF($G382="Labor Hours",BF382*$K382*(1+$M382)*$ER382,BF382)</f>
        <v>0</v>
      </c>
      <c r="BU382" s="53">
        <f>IF($G382="Labor Hours",BG382*$K382*(1+$M382)*$ER382,BG382)</f>
        <v>0</v>
      </c>
      <c r="BV382" s="53">
        <f>IF($G382="Labor Hours",BH382*$K382*(1+$M382)*$ER382,BH382)</f>
        <v>0</v>
      </c>
      <c r="BW382" s="53">
        <f>IF($G382="Labor Hours",BI382*$K382*(1+$M382)*$ER382,BI382)</f>
        <v>0</v>
      </c>
      <c r="BX382" s="53">
        <f>IF($G382="Labor Hours",BJ382*$K382*(1+$M382)*$ER382,BJ382)</f>
        <v>0</v>
      </c>
      <c r="BY382" s="53">
        <f>IF($G382="Labor Hours",BK382*$K382*(1+$M382)*$ER382,BK382)</f>
        <v>0</v>
      </c>
      <c r="BZ382" s="10">
        <f t="shared" si="492"/>
        <v>0</v>
      </c>
      <c r="CA382" s="54">
        <f t="shared" si="493"/>
        <v>0</v>
      </c>
      <c r="CB382" s="10">
        <f t="shared" si="494"/>
        <v>0</v>
      </c>
      <c r="CC382" s="53" cm="1">
        <f t="array" aca="1" ref="CC382" ca="1">BZ382*CELL("contents",$Q382)</f>
        <v>0</v>
      </c>
      <c r="CD382" s="53" cm="1">
        <f t="array" aca="1" ref="CD382" ca="1">CA382*CELL("contents",$Q382)</f>
        <v>0</v>
      </c>
      <c r="CE382" s="2"/>
      <c r="CF382" s="2"/>
      <c r="CG382" s="2"/>
      <c r="CH382" s="2"/>
      <c r="CI382" s="2"/>
      <c r="CJ382" s="2"/>
      <c r="CK382" s="4">
        <v>5000</v>
      </c>
      <c r="CL382" s="2"/>
      <c r="CM382" s="2"/>
      <c r="CN382" s="2"/>
      <c r="CO382" s="2"/>
      <c r="CP382" s="2"/>
      <c r="CQ382" s="2">
        <f t="shared" si="495"/>
        <v>0</v>
      </c>
      <c r="CR382" s="51">
        <f t="shared" si="496"/>
        <v>0</v>
      </c>
      <c r="CS382" s="53">
        <f>IF($G382="Labor Hours",CE382*$K382*(1+$M382)*$ES382,CE382)</f>
        <v>0</v>
      </c>
      <c r="CT382" s="53">
        <f>IF($G382="Labor Hours",CF382*$K382*(1+$M382)*$ES382,CF382)</f>
        <v>0</v>
      </c>
      <c r="CU382" s="53">
        <f>IF($G382="Labor Hours",CG382*$K382*(1+$M382)*$ES382,CG382)</f>
        <v>0</v>
      </c>
      <c r="CV382" s="53">
        <f>IF($G382="Labor Hours",CH382*$K382*(1+$M382)*$ES382,CH382)</f>
        <v>0</v>
      </c>
      <c r="CW382" s="53">
        <f>IF($G382="Labor Hours",CI382*$K382*(1+$M382)*$ES382,CI382)</f>
        <v>0</v>
      </c>
      <c r="CX382" s="53">
        <f>IF($G382="Labor Hours",CJ382*$K382*(1+$M382)*$ES382,CJ382)</f>
        <v>0</v>
      </c>
      <c r="CY382" s="53">
        <f>IF($G382="Labor Hours",CK382*$K382*(1+$M382)*$ES382,CK382)</f>
        <v>5000</v>
      </c>
      <c r="CZ382" s="53">
        <f>IF($G382="Labor Hours",CL382*$K382*(1+$M382)*$ES382,CL382)</f>
        <v>0</v>
      </c>
      <c r="DA382" s="53">
        <f>IF($G382="Labor Hours",CM382*$K382*(1+$M382)*$ES382,CM382)</f>
        <v>0</v>
      </c>
      <c r="DB382" s="53">
        <f>IF($G382="Labor Hours",CN382*$K382*(1+$M382)*$ES382,CN382)</f>
        <v>0</v>
      </c>
      <c r="DC382" s="53">
        <f>IF($G382="Labor Hours",CO382*$K382*(1+$M382)*$ES382,CO382)</f>
        <v>0</v>
      </c>
      <c r="DD382" s="53">
        <f>IF($G382="Labor Hours",CP382*$K382*(1+$M382)*$ES382,CP382)</f>
        <v>0</v>
      </c>
      <c r="DE382" s="10">
        <f t="shared" si="497"/>
        <v>5000</v>
      </c>
      <c r="DF382" s="54">
        <f t="shared" si="498"/>
        <v>0</v>
      </c>
      <c r="DG382" s="10">
        <f t="shared" si="499"/>
        <v>5000</v>
      </c>
      <c r="DH382" s="53" cm="1">
        <f t="array" aca="1" ref="DH382" ca="1">DE382*CELL("contents",$Q382)</f>
        <v>1750</v>
      </c>
      <c r="DI382" s="53" cm="1">
        <f t="array" aca="1" ref="DI382" ca="1">DF382*CELL("contents",$Q382)</f>
        <v>0</v>
      </c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>
        <f t="shared" si="500"/>
        <v>0</v>
      </c>
      <c r="DW382" s="51">
        <f t="shared" si="501"/>
        <v>0</v>
      </c>
      <c r="DX382" s="53">
        <f>IF($G382="Labor Hours",DJ382*$K382*(1+$M382)*$ET382,DJ382)</f>
        <v>0</v>
      </c>
      <c r="DY382" s="53">
        <f>IF($G382="Labor Hours",DK382*$K382*(1+$M382)*$ET382,DK382)</f>
        <v>0</v>
      </c>
      <c r="DZ382" s="53">
        <f>IF($G382="Labor Hours",DL382*$K382*(1+$M382)*$ET382,DL382)</f>
        <v>0</v>
      </c>
      <c r="EA382" s="53">
        <f>IF($G382="Labor Hours",DM382*$K382*(1+$M382)*$ET382,DM382)</f>
        <v>0</v>
      </c>
      <c r="EB382" s="53">
        <f>IF($G382="Labor Hours",DN382*$K382*(1+$M382)*$ET382,DN382)</f>
        <v>0</v>
      </c>
      <c r="EC382" s="53">
        <f>IF($G382="Labor Hours",DO382*$K382*(1+$M382)*$ET382,DO382)</f>
        <v>0</v>
      </c>
      <c r="ED382" s="53">
        <f>IF($G382="Labor Hours",DP382*$K382*(1+$M382)*$ET382,DP382)</f>
        <v>0</v>
      </c>
      <c r="EE382" s="53">
        <f>IF($G382="Labor Hours",DQ382*$K382*(1+$M382)*$ET382,DQ382)</f>
        <v>0</v>
      </c>
      <c r="EF382" s="53">
        <f>IF($G382="Labor Hours",DR382*$K382*(1+$M382)*$ET382,DR382)</f>
        <v>0</v>
      </c>
      <c r="EG382" s="53">
        <f>IF($G382="Labor Hours",DS382*$K382*(1+$M382)*$ET382,DS382)</f>
        <v>0</v>
      </c>
      <c r="EH382" s="53">
        <f>IF($G382="Labor Hours",DT382*$K382*(1+$M382)*$ET382,DT382)</f>
        <v>0</v>
      </c>
      <c r="EI382" s="53">
        <f>IF($G382="Labor Hours",DU382*$K382*(1+$M382)*$ET382,DU382)</f>
        <v>0</v>
      </c>
      <c r="EJ382" s="10">
        <f t="shared" si="502"/>
        <v>0</v>
      </c>
      <c r="EK382" s="54">
        <f t="shared" si="503"/>
        <v>0</v>
      </c>
      <c r="EL382" s="10">
        <f t="shared" si="504"/>
        <v>0</v>
      </c>
      <c r="EM382" s="53" cm="1">
        <f t="array" aca="1" ref="EM382" ca="1">EJ382*CELL("contents",$Q382)</f>
        <v>0</v>
      </c>
      <c r="EN382" s="53" cm="1">
        <f t="array" aca="1" ref="EN382" ca="1">EK382*CELL("contents",$Q382)</f>
        <v>0</v>
      </c>
      <c r="EO382" s="11">
        <f t="shared" si="505"/>
        <v>5000</v>
      </c>
      <c r="EP382" s="2">
        <v>1</v>
      </c>
      <c r="EQ382" s="2">
        <f t="shared" ref="EQ382:ET382" si="553">EP382*1.0215</f>
        <v>1.0215000000000001</v>
      </c>
      <c r="ER382" s="2">
        <f t="shared" si="553"/>
        <v>1.0434622500000001</v>
      </c>
      <c r="ES382" s="2">
        <f t="shared" si="553"/>
        <v>1.0658966883750003</v>
      </c>
      <c r="ET382" s="2">
        <f t="shared" si="553"/>
        <v>1.0888134671750629</v>
      </c>
      <c r="EU382" s="53">
        <f>IF($G382="Labor Hours",$K382*$AG382*EQ382,0)</f>
        <v>0</v>
      </c>
      <c r="EV382" s="53">
        <f t="shared" si="507"/>
        <v>0</v>
      </c>
      <c r="EW382" s="69">
        <f>IF($G382="Labor Hours",$K382*$CQ382*ES382,0)</f>
        <v>0</v>
      </c>
      <c r="EX382" s="69">
        <f>IF($G382="Labor Hours",$K382*$DV382*ET382,0)</f>
        <v>0</v>
      </c>
      <c r="EY382" s="9">
        <f t="shared" si="509"/>
        <v>0</v>
      </c>
      <c r="EZ382" s="9">
        <f t="shared" si="484"/>
        <v>0</v>
      </c>
      <c r="FA382" s="9">
        <f t="shared" si="485"/>
        <v>0</v>
      </c>
      <c r="FB382" s="9">
        <f t="shared" si="486"/>
        <v>0</v>
      </c>
      <c r="FC382" t="s">
        <v>1542</v>
      </c>
    </row>
    <row r="383" spans="1:159" x14ac:dyDescent="0.25">
      <c r="A383" s="2">
        <v>1.2</v>
      </c>
      <c r="B383" s="2" t="s">
        <v>897</v>
      </c>
      <c r="C383" s="4" t="s">
        <v>157</v>
      </c>
      <c r="D383" s="2" t="s">
        <v>898</v>
      </c>
      <c r="E383" s="33" t="s">
        <v>899</v>
      </c>
      <c r="F383" s="2"/>
      <c r="G383" s="4" t="s">
        <v>151</v>
      </c>
      <c r="H383" s="6" t="s">
        <v>163</v>
      </c>
      <c r="I383" s="4" t="s">
        <v>159</v>
      </c>
      <c r="J383" s="7" t="s">
        <v>154</v>
      </c>
      <c r="K383" s="75">
        <v>115</v>
      </c>
      <c r="L383" s="81">
        <v>115</v>
      </c>
      <c r="M383" s="56">
        <v>0</v>
      </c>
      <c r="N383" s="86">
        <v>0</v>
      </c>
      <c r="O383" s="6" t="s">
        <v>155</v>
      </c>
      <c r="P383" s="2" t="s">
        <v>356</v>
      </c>
      <c r="Q383" s="216">
        <f>VLOOKUP(P383,Contingencies!$A$2:$D$7,4,FALSE)</f>
        <v>0.35</v>
      </c>
      <c r="R383" s="53">
        <f t="shared" si="467"/>
        <v>1007.9845335000001</v>
      </c>
      <c r="S383" s="67">
        <f t="shared" si="469"/>
        <v>0</v>
      </c>
      <c r="T383" s="4"/>
      <c r="U383" s="2"/>
      <c r="V383" s="2"/>
      <c r="W383" s="2"/>
      <c r="X383" s="2"/>
      <c r="Y383" s="2"/>
      <c r="Z383" s="2"/>
      <c r="AA383" s="29"/>
      <c r="AB383" s="29"/>
      <c r="AC383" s="2"/>
      <c r="AD383" s="2"/>
      <c r="AE383" s="2"/>
      <c r="AF383" s="2"/>
      <c r="AG383" s="2">
        <f>IF(G383="Labor Hours",SUM(U383:AF383),0)</f>
        <v>0</v>
      </c>
      <c r="AH383" s="51">
        <f t="shared" si="487"/>
        <v>0</v>
      </c>
      <c r="AI383" s="53">
        <f>IF($G383="Labor Hours",U383*$K383*(1+$M383)*$EQ383,U383)</f>
        <v>0</v>
      </c>
      <c r="AJ383" s="53">
        <f>IF($G383="Labor Hours",V383*$K383*(1+$M383)*$EQ383,V383)</f>
        <v>0</v>
      </c>
      <c r="AK383" s="53">
        <f>IF($G383="Labor Hours",W383*$K383*(1+$M383)*$EQ383,W383)</f>
        <v>0</v>
      </c>
      <c r="AL383" s="53">
        <f>IF($G383="Labor Hours",X383*$K383*(1+$M383)*$EQ383,X383)</f>
        <v>0</v>
      </c>
      <c r="AM383" s="53">
        <f>IF($G383="Labor Hours",Y383*$K383*(1+$M383)*$EQ383,Y383)</f>
        <v>0</v>
      </c>
      <c r="AN383" s="53">
        <f>IF($G383="Labor Hours",Z383*$K383*(1+$M383)*$EQ383,Z383)</f>
        <v>0</v>
      </c>
      <c r="AO383" s="53">
        <f>IF($G383="Labor Hours",AA383*$K383*(1+$M383)*$EQ383,AA383)</f>
        <v>0</v>
      </c>
      <c r="AP383" s="53">
        <f>IF($G383="Labor Hours",AB383*$K383*(1+$M383)*$EQ383,AB383)</f>
        <v>0</v>
      </c>
      <c r="AQ383" s="53">
        <f>IF($G383="Labor Hours",AC383*$K383*(1+$M383)*$EQ383,AC383)</f>
        <v>0</v>
      </c>
      <c r="AR383" s="53">
        <f>IF($G383="Labor Hours",AD383*$K383*(1+$M383)*$EQ383,AD383)</f>
        <v>0</v>
      </c>
      <c r="AS383" s="53">
        <f>IF($G383="Labor Hours",AE383*$K383*(1+$M383)*$EQ383,AE383)</f>
        <v>0</v>
      </c>
      <c r="AT383" s="53">
        <f>IF($G383="Labor Hours",AF383*$K383*(1+$M383)*$EQ383,AF383)</f>
        <v>0</v>
      </c>
      <c r="AU383" s="10">
        <f t="shared" si="488"/>
        <v>0</v>
      </c>
      <c r="AV383" s="54">
        <f>IF(G383="CapEx",0,AU383*N383)</f>
        <v>0</v>
      </c>
      <c r="AW383" s="10">
        <f t="shared" si="489"/>
        <v>0</v>
      </c>
      <c r="AX383" s="53" cm="1">
        <f t="array" aca="1" ref="AX383" ca="1">AU383*CELL("contents",$Q383)</f>
        <v>0</v>
      </c>
      <c r="AY383" s="53" cm="1">
        <f t="array" aca="1" ref="AY383" ca="1">AV383*CELL("contents",$Q383)</f>
        <v>0</v>
      </c>
      <c r="AZ383" s="2"/>
      <c r="BA383" s="2"/>
      <c r="BB383" s="2"/>
      <c r="BC383" s="2"/>
      <c r="BD383" s="2"/>
      <c r="BE383" s="2"/>
      <c r="BF383" s="4">
        <v>24</v>
      </c>
      <c r="BG383" s="2"/>
      <c r="BH383" s="2"/>
      <c r="BI383" s="2"/>
      <c r="BJ383" s="2"/>
      <c r="BK383" s="2"/>
      <c r="BL383" s="2">
        <f t="shared" si="490"/>
        <v>24</v>
      </c>
      <c r="BM383" s="51">
        <f t="shared" si="491"/>
        <v>0.16</v>
      </c>
      <c r="BN383" s="53">
        <f>IF($G383="Labor Hours",AZ383*$K383*(1+$M383)*$ER383,AZ383)</f>
        <v>0</v>
      </c>
      <c r="BO383" s="53">
        <f>IF($G383="Labor Hours",BA383*$K383*(1+$M383)*$ER383,BA383)</f>
        <v>0</v>
      </c>
      <c r="BP383" s="53">
        <f>IF($G383="Labor Hours",BB383*$K383*(1+$M383)*$ER383,BB383)</f>
        <v>0</v>
      </c>
      <c r="BQ383" s="53">
        <f>IF($G383="Labor Hours",BC383*$K383*(1+$M383)*$ER383,BC383)</f>
        <v>0</v>
      </c>
      <c r="BR383" s="53">
        <f>IF($G383="Labor Hours",BD383*$K383*(1+$M383)*$ER383,BD383)</f>
        <v>0</v>
      </c>
      <c r="BS383" s="53">
        <f>IF($G383="Labor Hours",BE383*$K383*(1+$M383)*$ER383,BE383)</f>
        <v>0</v>
      </c>
      <c r="BT383" s="53">
        <f>IF($G383="Labor Hours",BF383*$K383*(1+$M383)*$ER383,BF383)</f>
        <v>2879.9558100000004</v>
      </c>
      <c r="BU383" s="53">
        <f>IF($G383="Labor Hours",BG383*$K383*(1+$M383)*$ER383,BG383)</f>
        <v>0</v>
      </c>
      <c r="BV383" s="53">
        <f>IF($G383="Labor Hours",BH383*$K383*(1+$M383)*$ER383,BH383)</f>
        <v>0</v>
      </c>
      <c r="BW383" s="53">
        <f>IF($G383="Labor Hours",BI383*$K383*(1+$M383)*$ER383,BI383)</f>
        <v>0</v>
      </c>
      <c r="BX383" s="53">
        <f>IF($G383="Labor Hours",BJ383*$K383*(1+$M383)*$ER383,BJ383)</f>
        <v>0</v>
      </c>
      <c r="BY383" s="53">
        <f>IF($G383="Labor Hours",BK383*$K383*(1+$M383)*$ER383,BK383)</f>
        <v>0</v>
      </c>
      <c r="BZ383" s="10">
        <f t="shared" si="492"/>
        <v>2879.9558100000004</v>
      </c>
      <c r="CA383" s="54">
        <f t="shared" si="493"/>
        <v>0</v>
      </c>
      <c r="CB383" s="10">
        <f t="shared" si="494"/>
        <v>2879.9558100000004</v>
      </c>
      <c r="CC383" s="53" cm="1">
        <f t="array" aca="1" ref="CC383" ca="1">BZ383*CELL("contents",$Q383)</f>
        <v>1007.9845335000001</v>
      </c>
      <c r="CD383" s="53" cm="1">
        <f t="array" aca="1" ref="CD383" ca="1">CA383*CELL("contents",$Q383)</f>
        <v>0</v>
      </c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>
        <f t="shared" si="495"/>
        <v>0</v>
      </c>
      <c r="CR383" s="51">
        <f t="shared" si="496"/>
        <v>0</v>
      </c>
      <c r="CS383" s="53">
        <f>IF($G383="Labor Hours",CE383*$K383*(1+$M383)*$ES383,CE383)</f>
        <v>0</v>
      </c>
      <c r="CT383" s="53">
        <f>IF($G383="Labor Hours",CF383*$K383*(1+$M383)*$ES383,CF383)</f>
        <v>0</v>
      </c>
      <c r="CU383" s="53">
        <f>IF($G383="Labor Hours",CG383*$K383*(1+$M383)*$ES383,CG383)</f>
        <v>0</v>
      </c>
      <c r="CV383" s="53">
        <f>IF($G383="Labor Hours",CH383*$K383*(1+$M383)*$ES383,CH383)</f>
        <v>0</v>
      </c>
      <c r="CW383" s="53">
        <f>IF($G383="Labor Hours",CI383*$K383*(1+$M383)*$ES383,CI383)</f>
        <v>0</v>
      </c>
      <c r="CX383" s="53">
        <f>IF($G383="Labor Hours",CJ383*$K383*(1+$M383)*$ES383,CJ383)</f>
        <v>0</v>
      </c>
      <c r="CY383" s="53">
        <f>IF($G383="Labor Hours",CK383*$K383*(1+$M383)*$ES383,CK383)</f>
        <v>0</v>
      </c>
      <c r="CZ383" s="53">
        <f>IF($G383="Labor Hours",CL383*$K383*(1+$M383)*$ES383,CL383)</f>
        <v>0</v>
      </c>
      <c r="DA383" s="53">
        <f>IF($G383="Labor Hours",CM383*$K383*(1+$M383)*$ES383,CM383)</f>
        <v>0</v>
      </c>
      <c r="DB383" s="53">
        <f>IF($G383="Labor Hours",CN383*$K383*(1+$M383)*$ES383,CN383)</f>
        <v>0</v>
      </c>
      <c r="DC383" s="53">
        <f>IF($G383="Labor Hours",CO383*$K383*(1+$M383)*$ES383,CO383)</f>
        <v>0</v>
      </c>
      <c r="DD383" s="53">
        <f>IF($G383="Labor Hours",CP383*$K383*(1+$M383)*$ES383,CP383)</f>
        <v>0</v>
      </c>
      <c r="DE383" s="10">
        <f t="shared" si="497"/>
        <v>0</v>
      </c>
      <c r="DF383" s="54">
        <f t="shared" si="498"/>
        <v>0</v>
      </c>
      <c r="DG383" s="10">
        <f t="shared" si="499"/>
        <v>0</v>
      </c>
      <c r="DH383" s="53" cm="1">
        <f t="array" aca="1" ref="DH383" ca="1">DE383*CELL("contents",$Q383)</f>
        <v>0</v>
      </c>
      <c r="DI383" s="53" cm="1">
        <f t="array" aca="1" ref="DI383" ca="1">DF383*CELL("contents",$Q383)</f>
        <v>0</v>
      </c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>
        <f t="shared" si="500"/>
        <v>0</v>
      </c>
      <c r="DW383" s="51">
        <f t="shared" si="501"/>
        <v>0</v>
      </c>
      <c r="DX383" s="53">
        <f>IF($G383="Labor Hours",DJ383*$K383*(1+$M383)*$ET383,DJ383)</f>
        <v>0</v>
      </c>
      <c r="DY383" s="53">
        <f>IF($G383="Labor Hours",DK383*$K383*(1+$M383)*$ET383,DK383)</f>
        <v>0</v>
      </c>
      <c r="DZ383" s="53">
        <f>IF($G383="Labor Hours",DL383*$K383*(1+$M383)*$ET383,DL383)</f>
        <v>0</v>
      </c>
      <c r="EA383" s="53">
        <f>IF($G383="Labor Hours",DM383*$K383*(1+$M383)*$ET383,DM383)</f>
        <v>0</v>
      </c>
      <c r="EB383" s="53">
        <f>IF($G383="Labor Hours",DN383*$K383*(1+$M383)*$ET383,DN383)</f>
        <v>0</v>
      </c>
      <c r="EC383" s="53">
        <f>IF($G383="Labor Hours",DO383*$K383*(1+$M383)*$ET383,DO383)</f>
        <v>0</v>
      </c>
      <c r="ED383" s="53">
        <f>IF($G383="Labor Hours",DP383*$K383*(1+$M383)*$ET383,DP383)</f>
        <v>0</v>
      </c>
      <c r="EE383" s="53">
        <f>IF($G383="Labor Hours",DQ383*$K383*(1+$M383)*$ET383,DQ383)</f>
        <v>0</v>
      </c>
      <c r="EF383" s="53">
        <f>IF($G383="Labor Hours",DR383*$K383*(1+$M383)*$ET383,DR383)</f>
        <v>0</v>
      </c>
      <c r="EG383" s="53">
        <f>IF($G383="Labor Hours",DS383*$K383*(1+$M383)*$ET383,DS383)</f>
        <v>0</v>
      </c>
      <c r="EH383" s="53">
        <f>IF($G383="Labor Hours",DT383*$K383*(1+$M383)*$ET383,DT383)</f>
        <v>0</v>
      </c>
      <c r="EI383" s="53">
        <f>IF($G383="Labor Hours",DU383*$K383*(1+$M383)*$ET383,DU383)</f>
        <v>0</v>
      </c>
      <c r="EJ383" s="10">
        <f t="shared" si="502"/>
        <v>0</v>
      </c>
      <c r="EK383" s="54">
        <f t="shared" si="503"/>
        <v>0</v>
      </c>
      <c r="EL383" s="10">
        <f t="shared" si="504"/>
        <v>0</v>
      </c>
      <c r="EM383" s="53" cm="1">
        <f t="array" aca="1" ref="EM383" ca="1">EJ383*CELL("contents",$Q383)</f>
        <v>0</v>
      </c>
      <c r="EN383" s="53" cm="1">
        <f t="array" aca="1" ref="EN383" ca="1">EK383*CELL("contents",$Q383)</f>
        <v>0</v>
      </c>
      <c r="EO383" s="11">
        <f t="shared" si="505"/>
        <v>2879.9558100000004</v>
      </c>
      <c r="EP383" s="2">
        <v>1</v>
      </c>
      <c r="EQ383" s="2">
        <f t="shared" ref="EQ383:ET383" si="554">EP383*1.0215</f>
        <v>1.0215000000000001</v>
      </c>
      <c r="ER383" s="2">
        <f t="shared" si="554"/>
        <v>1.0434622500000001</v>
      </c>
      <c r="ES383" s="2">
        <f t="shared" si="554"/>
        <v>1.0658966883750003</v>
      </c>
      <c r="ET383" s="2">
        <f t="shared" si="554"/>
        <v>1.0888134671750629</v>
      </c>
      <c r="EU383" s="53">
        <f>IF($G383="Labor Hours",$K383*$AG383*EQ383,0)</f>
        <v>0</v>
      </c>
      <c r="EV383" s="53">
        <f t="shared" si="507"/>
        <v>2879.9558100000004</v>
      </c>
      <c r="EW383" s="69">
        <f>IF($G383="Labor Hours",$K383*$CQ383*ES383,0)</f>
        <v>0</v>
      </c>
      <c r="EX383" s="69">
        <f>IF($G383="Labor Hours",$K383*$DV383*ET383,0)</f>
        <v>0</v>
      </c>
      <c r="EY383" s="9">
        <f t="shared" si="509"/>
        <v>0</v>
      </c>
      <c r="EZ383" s="9">
        <f t="shared" si="484"/>
        <v>0</v>
      </c>
      <c r="FA383" s="9">
        <f t="shared" si="485"/>
        <v>0</v>
      </c>
      <c r="FB383" s="9">
        <f t="shared" si="486"/>
        <v>0</v>
      </c>
      <c r="FC383" t="s">
        <v>1535</v>
      </c>
    </row>
    <row r="384" spans="1:159" x14ac:dyDescent="0.25">
      <c r="A384" s="2">
        <v>1.2</v>
      </c>
      <c r="B384" s="2" t="s">
        <v>897</v>
      </c>
      <c r="C384" s="4" t="s">
        <v>157</v>
      </c>
      <c r="D384" s="2" t="s">
        <v>898</v>
      </c>
      <c r="E384" s="33" t="s">
        <v>899</v>
      </c>
      <c r="F384" s="2"/>
      <c r="G384" s="4" t="s">
        <v>347</v>
      </c>
      <c r="H384" s="6" t="s">
        <v>347</v>
      </c>
      <c r="I384" s="4"/>
      <c r="J384" s="4" t="s">
        <v>154</v>
      </c>
      <c r="K384" s="75"/>
      <c r="L384" s="80">
        <v>1</v>
      </c>
      <c r="M384" s="56">
        <v>0</v>
      </c>
      <c r="N384" s="86">
        <v>0.53</v>
      </c>
      <c r="O384" s="6" t="s">
        <v>155</v>
      </c>
      <c r="P384" s="2" t="s">
        <v>356</v>
      </c>
      <c r="Q384" s="216">
        <f>VLOOKUP(P384,Contingencies!$A$2:$D$7,4,FALSE)</f>
        <v>0.35</v>
      </c>
      <c r="R384" s="53">
        <f t="shared" si="467"/>
        <v>1750</v>
      </c>
      <c r="S384" s="67">
        <f t="shared" si="469"/>
        <v>0</v>
      </c>
      <c r="T384" s="4"/>
      <c r="U384" s="2"/>
      <c r="V384" s="2"/>
      <c r="W384" s="2"/>
      <c r="X384" s="2"/>
      <c r="Y384" s="2"/>
      <c r="Z384" s="2"/>
      <c r="AA384" s="29"/>
      <c r="AB384" s="29"/>
      <c r="AC384" s="2"/>
      <c r="AD384" s="2"/>
      <c r="AE384" s="2"/>
      <c r="AF384" s="2"/>
      <c r="AG384" s="2">
        <f>IF(G384="Labor Hours",SUM(U384:AF384),0)</f>
        <v>0</v>
      </c>
      <c r="AH384" s="51">
        <f t="shared" si="487"/>
        <v>0</v>
      </c>
      <c r="AI384" s="53">
        <f>IF($G384="Labor Hours",U384*$K384*(1+$M384)*$EQ384,U384)</f>
        <v>0</v>
      </c>
      <c r="AJ384" s="53">
        <f>IF($G384="Labor Hours",V384*$K384*(1+$M384)*$EQ384,V384)</f>
        <v>0</v>
      </c>
      <c r="AK384" s="53">
        <f>IF($G384="Labor Hours",W384*$K384*(1+$M384)*$EQ384,W384)</f>
        <v>0</v>
      </c>
      <c r="AL384" s="53">
        <f>IF($G384="Labor Hours",X384*$K384*(1+$M384)*$EQ384,X384)</f>
        <v>0</v>
      </c>
      <c r="AM384" s="53">
        <f>IF($G384="Labor Hours",Y384*$K384*(1+$M384)*$EQ384,Y384)</f>
        <v>0</v>
      </c>
      <c r="AN384" s="53">
        <f>IF($G384="Labor Hours",Z384*$K384*(1+$M384)*$EQ384,Z384)</f>
        <v>0</v>
      </c>
      <c r="AO384" s="53">
        <f>IF($G384="Labor Hours",AA384*$K384*(1+$M384)*$EQ384,AA384)</f>
        <v>0</v>
      </c>
      <c r="AP384" s="53">
        <f>IF($G384="Labor Hours",AB384*$K384*(1+$M384)*$EQ384,AB384)</f>
        <v>0</v>
      </c>
      <c r="AQ384" s="53">
        <f>IF($G384="Labor Hours",AC384*$K384*(1+$M384)*$EQ384,AC384)</f>
        <v>0</v>
      </c>
      <c r="AR384" s="53">
        <f>IF($G384="Labor Hours",AD384*$K384*(1+$M384)*$EQ384,AD384)</f>
        <v>0</v>
      </c>
      <c r="AS384" s="53">
        <f>IF($G384="Labor Hours",AE384*$K384*(1+$M384)*$EQ384,AE384)</f>
        <v>0</v>
      </c>
      <c r="AT384" s="53">
        <f>IF($G384="Labor Hours",AF384*$K384*(1+$M384)*$EQ384,AF384)</f>
        <v>0</v>
      </c>
      <c r="AU384" s="10">
        <f t="shared" si="488"/>
        <v>0</v>
      </c>
      <c r="AV384" s="54">
        <f>IF(G384="CapEx",0,AU384*N384)</f>
        <v>0</v>
      </c>
      <c r="AW384" s="10">
        <f t="shared" si="489"/>
        <v>0</v>
      </c>
      <c r="AX384" s="53" cm="1">
        <f t="array" aca="1" ref="AX384" ca="1">AU384*CELL("contents",$Q384)</f>
        <v>0</v>
      </c>
      <c r="AY384" s="53" cm="1">
        <f t="array" aca="1" ref="AY384" ca="1">AV384*CELL("contents",$Q384)</f>
        <v>0</v>
      </c>
      <c r="AZ384" s="2"/>
      <c r="BA384" s="2"/>
      <c r="BB384" s="2"/>
      <c r="BC384" s="2"/>
      <c r="BD384" s="2"/>
      <c r="BE384" s="2"/>
      <c r="BF384" s="4">
        <v>5000</v>
      </c>
      <c r="BG384" s="2"/>
      <c r="BH384" s="2"/>
      <c r="BI384" s="2"/>
      <c r="BJ384" s="2"/>
      <c r="BK384" s="2"/>
      <c r="BL384" s="2">
        <f t="shared" si="490"/>
        <v>0</v>
      </c>
      <c r="BM384" s="51">
        <f t="shared" si="491"/>
        <v>0</v>
      </c>
      <c r="BN384" s="53">
        <f>IF($G384="Labor Hours",AZ384*$K384*(1+$M384)*$ER384,AZ384)</f>
        <v>0</v>
      </c>
      <c r="BO384" s="53">
        <f>IF($G384="Labor Hours",BA384*$K384*(1+$M384)*$ER384,BA384)</f>
        <v>0</v>
      </c>
      <c r="BP384" s="53">
        <f>IF($G384="Labor Hours",BB384*$K384*(1+$M384)*$ER384,BB384)</f>
        <v>0</v>
      </c>
      <c r="BQ384" s="53">
        <f>IF($G384="Labor Hours",BC384*$K384*(1+$M384)*$ER384,BC384)</f>
        <v>0</v>
      </c>
      <c r="BR384" s="53">
        <f>IF($G384="Labor Hours",BD384*$K384*(1+$M384)*$ER384,BD384)</f>
        <v>0</v>
      </c>
      <c r="BS384" s="53">
        <f>IF($G384="Labor Hours",BE384*$K384*(1+$M384)*$ER384,BE384)</f>
        <v>0</v>
      </c>
      <c r="BT384" s="53">
        <f>IF($G384="Labor Hours",BF384*$K384*(1+$M384)*$ER384,BF384)</f>
        <v>5000</v>
      </c>
      <c r="BU384" s="53">
        <f>IF($G384="Labor Hours",BG384*$K384*(1+$M384)*$ER384,BG384)</f>
        <v>0</v>
      </c>
      <c r="BV384" s="53">
        <f>IF($G384="Labor Hours",BH384*$K384*(1+$M384)*$ER384,BH384)</f>
        <v>0</v>
      </c>
      <c r="BW384" s="53">
        <f>IF($G384="Labor Hours",BI384*$K384*(1+$M384)*$ER384,BI384)</f>
        <v>0</v>
      </c>
      <c r="BX384" s="53">
        <f>IF($G384="Labor Hours",BJ384*$K384*(1+$M384)*$ER384,BJ384)</f>
        <v>0</v>
      </c>
      <c r="BY384" s="53">
        <f>IF($G384="Labor Hours",BK384*$K384*(1+$M384)*$ER384,BK384)</f>
        <v>0</v>
      </c>
      <c r="BZ384" s="10">
        <f t="shared" si="492"/>
        <v>5000</v>
      </c>
      <c r="CA384" s="54">
        <f t="shared" si="493"/>
        <v>0</v>
      </c>
      <c r="CB384" s="10">
        <f t="shared" si="494"/>
        <v>5000</v>
      </c>
      <c r="CC384" s="53" cm="1">
        <f t="array" aca="1" ref="CC384" ca="1">BZ384*CELL("contents",$Q384)</f>
        <v>1750</v>
      </c>
      <c r="CD384" s="53" cm="1">
        <f t="array" aca="1" ref="CD384" ca="1">CA384*CELL("contents",$Q384)</f>
        <v>0</v>
      </c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>
        <f t="shared" si="495"/>
        <v>0</v>
      </c>
      <c r="CR384" s="51">
        <f t="shared" si="496"/>
        <v>0</v>
      </c>
      <c r="CS384" s="53">
        <f>IF($G384="Labor Hours",CE384*$K384*(1+$M384)*$ES384,CE384)</f>
        <v>0</v>
      </c>
      <c r="CT384" s="53">
        <f>IF($G384="Labor Hours",CF384*$K384*(1+$M384)*$ES384,CF384)</f>
        <v>0</v>
      </c>
      <c r="CU384" s="53">
        <f>IF($G384="Labor Hours",CG384*$K384*(1+$M384)*$ES384,CG384)</f>
        <v>0</v>
      </c>
      <c r="CV384" s="53">
        <f>IF($G384="Labor Hours",CH384*$K384*(1+$M384)*$ES384,CH384)</f>
        <v>0</v>
      </c>
      <c r="CW384" s="53">
        <f>IF($G384="Labor Hours",CI384*$K384*(1+$M384)*$ES384,CI384)</f>
        <v>0</v>
      </c>
      <c r="CX384" s="53">
        <f>IF($G384="Labor Hours",CJ384*$K384*(1+$M384)*$ES384,CJ384)</f>
        <v>0</v>
      </c>
      <c r="CY384" s="53">
        <f>IF($G384="Labor Hours",CK384*$K384*(1+$M384)*$ES384,CK384)</f>
        <v>0</v>
      </c>
      <c r="CZ384" s="53">
        <f>IF($G384="Labor Hours",CL384*$K384*(1+$M384)*$ES384,CL384)</f>
        <v>0</v>
      </c>
      <c r="DA384" s="53">
        <f>IF($G384="Labor Hours",CM384*$K384*(1+$M384)*$ES384,CM384)</f>
        <v>0</v>
      </c>
      <c r="DB384" s="53">
        <f>IF($G384="Labor Hours",CN384*$K384*(1+$M384)*$ES384,CN384)</f>
        <v>0</v>
      </c>
      <c r="DC384" s="53">
        <f>IF($G384="Labor Hours",CO384*$K384*(1+$M384)*$ES384,CO384)</f>
        <v>0</v>
      </c>
      <c r="DD384" s="53">
        <f>IF($G384="Labor Hours",CP384*$K384*(1+$M384)*$ES384,CP384)</f>
        <v>0</v>
      </c>
      <c r="DE384" s="10">
        <f t="shared" si="497"/>
        <v>0</v>
      </c>
      <c r="DF384" s="54">
        <f t="shared" si="498"/>
        <v>0</v>
      </c>
      <c r="DG384" s="10">
        <f t="shared" si="499"/>
        <v>0</v>
      </c>
      <c r="DH384" s="53" cm="1">
        <f t="array" aca="1" ref="DH384" ca="1">DE384*CELL("contents",$Q384)</f>
        <v>0</v>
      </c>
      <c r="DI384" s="53" cm="1">
        <f t="array" aca="1" ref="DI384" ca="1">DF384*CELL("contents",$Q384)</f>
        <v>0</v>
      </c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>
        <f t="shared" si="500"/>
        <v>0</v>
      </c>
      <c r="DW384" s="51">
        <f t="shared" si="501"/>
        <v>0</v>
      </c>
      <c r="DX384" s="53">
        <f>IF($G384="Labor Hours",DJ384*$K384*(1+$M384)*$ET384,DJ384)</f>
        <v>0</v>
      </c>
      <c r="DY384" s="53">
        <f>IF($G384="Labor Hours",DK384*$K384*(1+$M384)*$ET384,DK384)</f>
        <v>0</v>
      </c>
      <c r="DZ384" s="53">
        <f>IF($G384="Labor Hours",DL384*$K384*(1+$M384)*$ET384,DL384)</f>
        <v>0</v>
      </c>
      <c r="EA384" s="53">
        <f>IF($G384="Labor Hours",DM384*$K384*(1+$M384)*$ET384,DM384)</f>
        <v>0</v>
      </c>
      <c r="EB384" s="53">
        <f>IF($G384="Labor Hours",DN384*$K384*(1+$M384)*$ET384,DN384)</f>
        <v>0</v>
      </c>
      <c r="EC384" s="53">
        <f>IF($G384="Labor Hours",DO384*$K384*(1+$M384)*$ET384,DO384)</f>
        <v>0</v>
      </c>
      <c r="ED384" s="53">
        <f>IF($G384="Labor Hours",DP384*$K384*(1+$M384)*$ET384,DP384)</f>
        <v>0</v>
      </c>
      <c r="EE384" s="53">
        <f>IF($G384="Labor Hours",DQ384*$K384*(1+$M384)*$ET384,DQ384)</f>
        <v>0</v>
      </c>
      <c r="EF384" s="53">
        <f>IF($G384="Labor Hours",DR384*$K384*(1+$M384)*$ET384,DR384)</f>
        <v>0</v>
      </c>
      <c r="EG384" s="53">
        <f>IF($G384="Labor Hours",DS384*$K384*(1+$M384)*$ET384,DS384)</f>
        <v>0</v>
      </c>
      <c r="EH384" s="53">
        <f>IF($G384="Labor Hours",DT384*$K384*(1+$M384)*$ET384,DT384)</f>
        <v>0</v>
      </c>
      <c r="EI384" s="53">
        <f>IF($G384="Labor Hours",DU384*$K384*(1+$M384)*$ET384,DU384)</f>
        <v>0</v>
      </c>
      <c r="EJ384" s="10">
        <f t="shared" si="502"/>
        <v>0</v>
      </c>
      <c r="EK384" s="54">
        <f t="shared" si="503"/>
        <v>0</v>
      </c>
      <c r="EL384" s="10">
        <f t="shared" si="504"/>
        <v>0</v>
      </c>
      <c r="EM384" s="53" cm="1">
        <f t="array" aca="1" ref="EM384" ca="1">EJ384*CELL("contents",$Q384)</f>
        <v>0</v>
      </c>
      <c r="EN384" s="53" cm="1">
        <f t="array" aca="1" ref="EN384" ca="1">EK384*CELL("contents",$Q384)</f>
        <v>0</v>
      </c>
      <c r="EO384" s="11">
        <f t="shared" si="505"/>
        <v>5000</v>
      </c>
      <c r="EP384" s="2">
        <v>1</v>
      </c>
      <c r="EQ384" s="2">
        <f t="shared" ref="EQ384:ET384" si="555">EP384*1.0215</f>
        <v>1.0215000000000001</v>
      </c>
      <c r="ER384" s="2">
        <f t="shared" si="555"/>
        <v>1.0434622500000001</v>
      </c>
      <c r="ES384" s="2">
        <f t="shared" si="555"/>
        <v>1.0658966883750003</v>
      </c>
      <c r="ET384" s="2">
        <f t="shared" si="555"/>
        <v>1.0888134671750629</v>
      </c>
      <c r="EU384" s="53">
        <f>IF($G384="Labor Hours",$K384*$AG384*EQ384,0)</f>
        <v>0</v>
      </c>
      <c r="EV384" s="53">
        <f t="shared" si="507"/>
        <v>0</v>
      </c>
      <c r="EW384" s="69">
        <f>IF($G384="Labor Hours",$K384*$CQ384*ES384,0)</f>
        <v>0</v>
      </c>
      <c r="EX384" s="69">
        <f>IF($G384="Labor Hours",$K384*$DV384*ET384,0)</f>
        <v>0</v>
      </c>
      <c r="EY384" s="9">
        <f t="shared" si="509"/>
        <v>0</v>
      </c>
      <c r="EZ384" s="9">
        <f t="shared" si="484"/>
        <v>0</v>
      </c>
      <c r="FA384" s="9">
        <f t="shared" si="485"/>
        <v>0</v>
      </c>
      <c r="FB384" s="9">
        <f t="shared" si="486"/>
        <v>0</v>
      </c>
      <c r="FC384" t="s">
        <v>1535</v>
      </c>
    </row>
    <row r="385" spans="1:159" x14ac:dyDescent="0.25">
      <c r="A385" s="2">
        <v>1.2</v>
      </c>
      <c r="B385" s="3" t="s">
        <v>900</v>
      </c>
      <c r="C385" s="4" t="s">
        <v>157</v>
      </c>
      <c r="D385" s="3" t="s">
        <v>901</v>
      </c>
      <c r="E385" s="33" t="s">
        <v>902</v>
      </c>
      <c r="F385" s="2"/>
      <c r="G385" s="4" t="s">
        <v>151</v>
      </c>
      <c r="H385" s="6" t="s">
        <v>163</v>
      </c>
      <c r="I385" s="4" t="s">
        <v>159</v>
      </c>
      <c r="J385" s="7" t="s">
        <v>154</v>
      </c>
      <c r="K385" s="75">
        <v>115</v>
      </c>
      <c r="L385" s="81">
        <v>115</v>
      </c>
      <c r="M385" s="56">
        <v>0</v>
      </c>
      <c r="N385" s="86">
        <v>0</v>
      </c>
      <c r="O385" s="6" t="s">
        <v>155</v>
      </c>
      <c r="P385" s="2" t="s">
        <v>356</v>
      </c>
      <c r="Q385" s="216">
        <f>VLOOKUP(P385,Contingencies!$A$2:$D$7,4,FALSE)</f>
        <v>0.35</v>
      </c>
      <c r="R385" s="53">
        <f t="shared" si="467"/>
        <v>1644.615</v>
      </c>
      <c r="S385" s="67">
        <f t="shared" si="469"/>
        <v>0</v>
      </c>
      <c r="T385" s="4"/>
      <c r="U385" s="2"/>
      <c r="V385" s="2"/>
      <c r="W385" s="2"/>
      <c r="X385" s="2"/>
      <c r="Y385" s="2"/>
      <c r="Z385" s="2"/>
      <c r="AA385" s="14">
        <v>40</v>
      </c>
      <c r="AB385" s="29"/>
      <c r="AC385" s="2"/>
      <c r="AD385" s="2"/>
      <c r="AE385" s="2"/>
      <c r="AF385" s="2"/>
      <c r="AG385" s="2">
        <f>IF(G385="Labor Hours",SUM(U385:AF385),0)</f>
        <v>40</v>
      </c>
      <c r="AH385" s="51">
        <f t="shared" si="487"/>
        <v>0.26666666666666666</v>
      </c>
      <c r="AI385" s="53">
        <f>IF($G385="Labor Hours",U385*$K385*(1+$M385)*$EQ385,U385)</f>
        <v>0</v>
      </c>
      <c r="AJ385" s="53">
        <f>IF($G385="Labor Hours",V385*$K385*(1+$M385)*$EQ385,V385)</f>
        <v>0</v>
      </c>
      <c r="AK385" s="53">
        <f>IF($G385="Labor Hours",W385*$K385*(1+$M385)*$EQ385,W385)</f>
        <v>0</v>
      </c>
      <c r="AL385" s="53">
        <f>IF($G385="Labor Hours",X385*$K385*(1+$M385)*$EQ385,X385)</f>
        <v>0</v>
      </c>
      <c r="AM385" s="53">
        <f>IF($G385="Labor Hours",Y385*$K385*(1+$M385)*$EQ385,Y385)</f>
        <v>0</v>
      </c>
      <c r="AN385" s="53">
        <f>IF($G385="Labor Hours",Z385*$K385*(1+$M385)*$EQ385,Z385)</f>
        <v>0</v>
      </c>
      <c r="AO385" s="53">
        <f>IF($G385="Labor Hours",AA385*$K385*(1+$M385)*$EQ385,AA385)</f>
        <v>4698.9000000000005</v>
      </c>
      <c r="AP385" s="53">
        <f>IF($G385="Labor Hours",AB385*$K385*(1+$M385)*$EQ385,AB385)</f>
        <v>0</v>
      </c>
      <c r="AQ385" s="53">
        <f>IF($G385="Labor Hours",AC385*$K385*(1+$M385)*$EQ385,AC385)</f>
        <v>0</v>
      </c>
      <c r="AR385" s="53">
        <f>IF($G385="Labor Hours",AD385*$K385*(1+$M385)*$EQ385,AD385)</f>
        <v>0</v>
      </c>
      <c r="AS385" s="53">
        <f>IF($G385="Labor Hours",AE385*$K385*(1+$M385)*$EQ385,AE385)</f>
        <v>0</v>
      </c>
      <c r="AT385" s="53">
        <f>IF($G385="Labor Hours",AF385*$K385*(1+$M385)*$EQ385,AF385)</f>
        <v>0</v>
      </c>
      <c r="AU385" s="10">
        <f t="shared" si="488"/>
        <v>4698.9000000000005</v>
      </c>
      <c r="AV385" s="54">
        <f>IF(G385="CapEx",0,AU385*N385)</f>
        <v>0</v>
      </c>
      <c r="AW385" s="10">
        <f t="shared" si="489"/>
        <v>4698.9000000000005</v>
      </c>
      <c r="AX385" s="53" cm="1">
        <f t="array" aca="1" ref="AX385" ca="1">AU385*CELL("contents",$Q385)</f>
        <v>1644.615</v>
      </c>
      <c r="AY385" s="53" cm="1">
        <f t="array" aca="1" ref="AY385" ca="1">AV385*CELL("contents",$Q385)</f>
        <v>0</v>
      </c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>
        <f t="shared" si="490"/>
        <v>0</v>
      </c>
      <c r="BM385" s="51">
        <f t="shared" si="491"/>
        <v>0</v>
      </c>
      <c r="BN385" s="53">
        <f>IF($G385="Labor Hours",AZ385*$K385*(1+$M385)*$ER385,AZ385)</f>
        <v>0</v>
      </c>
      <c r="BO385" s="53">
        <f>IF($G385="Labor Hours",BA385*$K385*(1+$M385)*$ER385,BA385)</f>
        <v>0</v>
      </c>
      <c r="BP385" s="53">
        <f>IF($G385="Labor Hours",BB385*$K385*(1+$M385)*$ER385,BB385)</f>
        <v>0</v>
      </c>
      <c r="BQ385" s="53">
        <f>IF($G385="Labor Hours",BC385*$K385*(1+$M385)*$ER385,BC385)</f>
        <v>0</v>
      </c>
      <c r="BR385" s="53">
        <f>IF($G385="Labor Hours",BD385*$K385*(1+$M385)*$ER385,BD385)</f>
        <v>0</v>
      </c>
      <c r="BS385" s="53">
        <f>IF($G385="Labor Hours",BE385*$K385*(1+$M385)*$ER385,BE385)</f>
        <v>0</v>
      </c>
      <c r="BT385" s="53">
        <f>IF($G385="Labor Hours",BF385*$K385*(1+$M385)*$ER385,BF385)</f>
        <v>0</v>
      </c>
      <c r="BU385" s="53">
        <f>IF($G385="Labor Hours",BG385*$K385*(1+$M385)*$ER385,BG385)</f>
        <v>0</v>
      </c>
      <c r="BV385" s="53">
        <f>IF($G385="Labor Hours",BH385*$K385*(1+$M385)*$ER385,BH385)</f>
        <v>0</v>
      </c>
      <c r="BW385" s="53">
        <f>IF($G385="Labor Hours",BI385*$K385*(1+$M385)*$ER385,BI385)</f>
        <v>0</v>
      </c>
      <c r="BX385" s="53">
        <f>IF($G385="Labor Hours",BJ385*$K385*(1+$M385)*$ER385,BJ385)</f>
        <v>0</v>
      </c>
      <c r="BY385" s="53">
        <f>IF($G385="Labor Hours",BK385*$K385*(1+$M385)*$ER385,BK385)</f>
        <v>0</v>
      </c>
      <c r="BZ385" s="10">
        <f t="shared" si="492"/>
        <v>0</v>
      </c>
      <c r="CA385" s="54">
        <f t="shared" si="493"/>
        <v>0</v>
      </c>
      <c r="CB385" s="10">
        <f t="shared" si="494"/>
        <v>0</v>
      </c>
      <c r="CC385" s="53" cm="1">
        <f t="array" aca="1" ref="CC385" ca="1">BZ385*CELL("contents",$Q385)</f>
        <v>0</v>
      </c>
      <c r="CD385" s="53" cm="1">
        <f t="array" aca="1" ref="CD385" ca="1">CA385*CELL("contents",$Q385)</f>
        <v>0</v>
      </c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>
        <f t="shared" si="495"/>
        <v>0</v>
      </c>
      <c r="CR385" s="51">
        <f t="shared" si="496"/>
        <v>0</v>
      </c>
      <c r="CS385" s="53">
        <f>IF($G385="Labor Hours",CE385*$K385*(1+$M385)*$ES385,CE385)</f>
        <v>0</v>
      </c>
      <c r="CT385" s="53">
        <f>IF($G385="Labor Hours",CF385*$K385*(1+$M385)*$ES385,CF385)</f>
        <v>0</v>
      </c>
      <c r="CU385" s="53">
        <f>IF($G385="Labor Hours",CG385*$K385*(1+$M385)*$ES385,CG385)</f>
        <v>0</v>
      </c>
      <c r="CV385" s="53">
        <f>IF($G385="Labor Hours",CH385*$K385*(1+$M385)*$ES385,CH385)</f>
        <v>0</v>
      </c>
      <c r="CW385" s="53">
        <f>IF($G385="Labor Hours",CI385*$K385*(1+$M385)*$ES385,CI385)</f>
        <v>0</v>
      </c>
      <c r="CX385" s="53">
        <f>IF($G385="Labor Hours",CJ385*$K385*(1+$M385)*$ES385,CJ385)</f>
        <v>0</v>
      </c>
      <c r="CY385" s="53">
        <f>IF($G385="Labor Hours",CK385*$K385*(1+$M385)*$ES385,CK385)</f>
        <v>0</v>
      </c>
      <c r="CZ385" s="53">
        <f>IF($G385="Labor Hours",CL385*$K385*(1+$M385)*$ES385,CL385)</f>
        <v>0</v>
      </c>
      <c r="DA385" s="53">
        <f>IF($G385="Labor Hours",CM385*$K385*(1+$M385)*$ES385,CM385)</f>
        <v>0</v>
      </c>
      <c r="DB385" s="53">
        <f>IF($G385="Labor Hours",CN385*$K385*(1+$M385)*$ES385,CN385)</f>
        <v>0</v>
      </c>
      <c r="DC385" s="53">
        <f>IF($G385="Labor Hours",CO385*$K385*(1+$M385)*$ES385,CO385)</f>
        <v>0</v>
      </c>
      <c r="DD385" s="53">
        <f>IF($G385="Labor Hours",CP385*$K385*(1+$M385)*$ES385,CP385)</f>
        <v>0</v>
      </c>
      <c r="DE385" s="10">
        <f t="shared" si="497"/>
        <v>0</v>
      </c>
      <c r="DF385" s="54">
        <f t="shared" si="498"/>
        <v>0</v>
      </c>
      <c r="DG385" s="10">
        <f t="shared" si="499"/>
        <v>0</v>
      </c>
      <c r="DH385" s="53" cm="1">
        <f t="array" aca="1" ref="DH385" ca="1">DE385*CELL("contents",$Q385)</f>
        <v>0</v>
      </c>
      <c r="DI385" s="53" cm="1">
        <f t="array" aca="1" ref="DI385" ca="1">DF385*CELL("contents",$Q385)</f>
        <v>0</v>
      </c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>
        <f t="shared" si="500"/>
        <v>0</v>
      </c>
      <c r="DW385" s="51">
        <f t="shared" si="501"/>
        <v>0</v>
      </c>
      <c r="DX385" s="53">
        <f>IF($G385="Labor Hours",DJ385*$K385*(1+$M385)*$ET385,DJ385)</f>
        <v>0</v>
      </c>
      <c r="DY385" s="53">
        <f>IF($G385="Labor Hours",DK385*$K385*(1+$M385)*$ET385,DK385)</f>
        <v>0</v>
      </c>
      <c r="DZ385" s="53">
        <f>IF($G385="Labor Hours",DL385*$K385*(1+$M385)*$ET385,DL385)</f>
        <v>0</v>
      </c>
      <c r="EA385" s="53">
        <f>IF($G385="Labor Hours",DM385*$K385*(1+$M385)*$ET385,DM385)</f>
        <v>0</v>
      </c>
      <c r="EB385" s="53">
        <f>IF($G385="Labor Hours",DN385*$K385*(1+$M385)*$ET385,DN385)</f>
        <v>0</v>
      </c>
      <c r="EC385" s="53">
        <f>IF($G385="Labor Hours",DO385*$K385*(1+$M385)*$ET385,DO385)</f>
        <v>0</v>
      </c>
      <c r="ED385" s="53">
        <f>IF($G385="Labor Hours",DP385*$K385*(1+$M385)*$ET385,DP385)</f>
        <v>0</v>
      </c>
      <c r="EE385" s="53">
        <f>IF($G385="Labor Hours",DQ385*$K385*(1+$M385)*$ET385,DQ385)</f>
        <v>0</v>
      </c>
      <c r="EF385" s="53">
        <f>IF($G385="Labor Hours",DR385*$K385*(1+$M385)*$ET385,DR385)</f>
        <v>0</v>
      </c>
      <c r="EG385" s="53">
        <f>IF($G385="Labor Hours",DS385*$K385*(1+$M385)*$ET385,DS385)</f>
        <v>0</v>
      </c>
      <c r="EH385" s="53">
        <f>IF($G385="Labor Hours",DT385*$K385*(1+$M385)*$ET385,DT385)</f>
        <v>0</v>
      </c>
      <c r="EI385" s="53">
        <f>IF($G385="Labor Hours",DU385*$K385*(1+$M385)*$ET385,DU385)</f>
        <v>0</v>
      </c>
      <c r="EJ385" s="10">
        <f t="shared" si="502"/>
        <v>0</v>
      </c>
      <c r="EK385" s="54">
        <f t="shared" si="503"/>
        <v>0</v>
      </c>
      <c r="EL385" s="10">
        <f t="shared" si="504"/>
        <v>0</v>
      </c>
      <c r="EM385" s="53" cm="1">
        <f t="array" aca="1" ref="EM385" ca="1">EJ385*CELL("contents",$Q385)</f>
        <v>0</v>
      </c>
      <c r="EN385" s="53" cm="1">
        <f t="array" aca="1" ref="EN385" ca="1">EK385*CELL("contents",$Q385)</f>
        <v>0</v>
      </c>
      <c r="EO385" s="11">
        <f t="shared" si="505"/>
        <v>4698.9000000000005</v>
      </c>
      <c r="EP385" s="2">
        <v>1</v>
      </c>
      <c r="EQ385" s="2">
        <f t="shared" ref="EQ385:ET385" si="556">EP385*1.0215</f>
        <v>1.0215000000000001</v>
      </c>
      <c r="ER385" s="2">
        <f t="shared" si="556"/>
        <v>1.0434622500000001</v>
      </c>
      <c r="ES385" s="2">
        <f t="shared" si="556"/>
        <v>1.0658966883750003</v>
      </c>
      <c r="ET385" s="2">
        <f t="shared" si="556"/>
        <v>1.0888134671750629</v>
      </c>
      <c r="EU385" s="53">
        <f>IF($G385="Labor Hours",$K385*$AG385*EQ385,0)</f>
        <v>4698.9000000000005</v>
      </c>
      <c r="EV385" s="53">
        <f t="shared" si="507"/>
        <v>0</v>
      </c>
      <c r="EW385" s="69">
        <f>IF($G385="Labor Hours",$K385*$CQ385*ES385,0)</f>
        <v>0</v>
      </c>
      <c r="EX385" s="69">
        <f>IF($G385="Labor Hours",$K385*$DV385*ET385,0)</f>
        <v>0</v>
      </c>
      <c r="EY385" s="9">
        <f t="shared" si="509"/>
        <v>0</v>
      </c>
      <c r="EZ385" s="9">
        <f t="shared" si="484"/>
        <v>0</v>
      </c>
      <c r="FA385" s="9">
        <f t="shared" si="485"/>
        <v>0</v>
      </c>
      <c r="FB385" s="9">
        <f t="shared" si="486"/>
        <v>0</v>
      </c>
      <c r="FC385" t="s">
        <v>1535</v>
      </c>
    </row>
    <row r="386" spans="1:159" x14ac:dyDescent="0.25">
      <c r="A386" s="2">
        <v>1.2</v>
      </c>
      <c r="B386" s="3" t="s">
        <v>900</v>
      </c>
      <c r="C386" s="4" t="s">
        <v>157</v>
      </c>
      <c r="D386" s="3" t="s">
        <v>901</v>
      </c>
      <c r="E386" s="33" t="s">
        <v>903</v>
      </c>
      <c r="F386" s="2"/>
      <c r="G386" s="4" t="s">
        <v>347</v>
      </c>
      <c r="H386" s="6" t="s">
        <v>347</v>
      </c>
      <c r="I386" s="4"/>
      <c r="J386" s="4" t="s">
        <v>154</v>
      </c>
      <c r="K386" s="75"/>
      <c r="L386" s="80">
        <v>1</v>
      </c>
      <c r="M386" s="56">
        <v>0</v>
      </c>
      <c r="N386" s="86">
        <v>0.53</v>
      </c>
      <c r="O386" s="6" t="s">
        <v>155</v>
      </c>
      <c r="P386" s="2" t="s">
        <v>356</v>
      </c>
      <c r="Q386" s="216">
        <f>VLOOKUP(P386,Contingencies!$A$2:$D$7,4,FALSE)</f>
        <v>0.35</v>
      </c>
      <c r="R386" s="53">
        <f t="shared" ref="R386:R449" si="557">Q386*EO386</f>
        <v>2310</v>
      </c>
      <c r="S386" s="67">
        <f t="shared" si="469"/>
        <v>0</v>
      </c>
      <c r="T386" s="4"/>
      <c r="U386" s="2"/>
      <c r="V386" s="2"/>
      <c r="W386" s="2"/>
      <c r="X386" s="2"/>
      <c r="Y386" s="2"/>
      <c r="Z386" s="2"/>
      <c r="AA386" s="12">
        <v>6600</v>
      </c>
      <c r="AB386" s="2"/>
      <c r="AC386" s="2"/>
      <c r="AD386" s="2"/>
      <c r="AE386" s="2"/>
      <c r="AF386" s="2"/>
      <c r="AG386" s="2">
        <f>IF(G386="Labor Hours",SUM(U386:AF386),0)</f>
        <v>0</v>
      </c>
      <c r="AH386" s="51">
        <f t="shared" si="487"/>
        <v>0</v>
      </c>
      <c r="AI386" s="53">
        <f>IF($G386="Labor Hours",U386*$K386*(1+$M386)*$EQ386,U386)</f>
        <v>0</v>
      </c>
      <c r="AJ386" s="53">
        <f>IF($G386="Labor Hours",V386*$K386*(1+$M386)*$EQ386,V386)</f>
        <v>0</v>
      </c>
      <c r="AK386" s="53">
        <f>IF($G386="Labor Hours",W386*$K386*(1+$M386)*$EQ386,W386)</f>
        <v>0</v>
      </c>
      <c r="AL386" s="53">
        <f>IF($G386="Labor Hours",X386*$K386*(1+$M386)*$EQ386,X386)</f>
        <v>0</v>
      </c>
      <c r="AM386" s="53">
        <f>IF($G386="Labor Hours",Y386*$K386*(1+$M386)*$EQ386,Y386)</f>
        <v>0</v>
      </c>
      <c r="AN386" s="53">
        <f>IF($G386="Labor Hours",Z386*$K386*(1+$M386)*$EQ386,Z386)</f>
        <v>0</v>
      </c>
      <c r="AO386" s="53">
        <f>IF($G386="Labor Hours",AA386*$K386*(1+$M386)*$EQ386,AA386)</f>
        <v>6600</v>
      </c>
      <c r="AP386" s="53">
        <f>IF($G386="Labor Hours",AB386*$K386*(1+$M386)*$EQ386,AB386)</f>
        <v>0</v>
      </c>
      <c r="AQ386" s="53">
        <f>IF($G386="Labor Hours",AC386*$K386*(1+$M386)*$EQ386,AC386)</f>
        <v>0</v>
      </c>
      <c r="AR386" s="53">
        <f>IF($G386="Labor Hours",AD386*$K386*(1+$M386)*$EQ386,AD386)</f>
        <v>0</v>
      </c>
      <c r="AS386" s="53">
        <f>IF($G386="Labor Hours",AE386*$K386*(1+$M386)*$EQ386,AE386)</f>
        <v>0</v>
      </c>
      <c r="AT386" s="53">
        <f>IF($G386="Labor Hours",AF386*$K386*(1+$M386)*$EQ386,AF386)</f>
        <v>0</v>
      </c>
      <c r="AU386" s="10">
        <f t="shared" si="488"/>
        <v>6600</v>
      </c>
      <c r="AV386" s="54">
        <f>IF(G386="CapEx",0,AU386*N386)</f>
        <v>0</v>
      </c>
      <c r="AW386" s="10">
        <f t="shared" si="489"/>
        <v>6600</v>
      </c>
      <c r="AX386" s="53" cm="1">
        <f t="array" aca="1" ref="AX386" ca="1">AU386*CELL("contents",$Q386)</f>
        <v>2310</v>
      </c>
      <c r="AY386" s="53" cm="1">
        <f t="array" aca="1" ref="AY386" ca="1">AV386*CELL("contents",$Q386)</f>
        <v>0</v>
      </c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>
        <f t="shared" si="490"/>
        <v>0</v>
      </c>
      <c r="BM386" s="51">
        <f t="shared" si="491"/>
        <v>0</v>
      </c>
      <c r="BN386" s="53">
        <f>IF($G386="Labor Hours",AZ386*$K386*(1+$M386)*$ER386,AZ386)</f>
        <v>0</v>
      </c>
      <c r="BO386" s="53">
        <f>IF($G386="Labor Hours",BA386*$K386*(1+$M386)*$ER386,BA386)</f>
        <v>0</v>
      </c>
      <c r="BP386" s="53">
        <f>IF($G386="Labor Hours",BB386*$K386*(1+$M386)*$ER386,BB386)</f>
        <v>0</v>
      </c>
      <c r="BQ386" s="53">
        <f>IF($G386="Labor Hours",BC386*$K386*(1+$M386)*$ER386,BC386)</f>
        <v>0</v>
      </c>
      <c r="BR386" s="53">
        <f>IF($G386="Labor Hours",BD386*$K386*(1+$M386)*$ER386,BD386)</f>
        <v>0</v>
      </c>
      <c r="BS386" s="53">
        <f>IF($G386="Labor Hours",BE386*$K386*(1+$M386)*$ER386,BE386)</f>
        <v>0</v>
      </c>
      <c r="BT386" s="53">
        <f>IF($G386="Labor Hours",BF386*$K386*(1+$M386)*$ER386,BF386)</f>
        <v>0</v>
      </c>
      <c r="BU386" s="53">
        <f>IF($G386="Labor Hours",BG386*$K386*(1+$M386)*$ER386,BG386)</f>
        <v>0</v>
      </c>
      <c r="BV386" s="53">
        <f>IF($G386="Labor Hours",BH386*$K386*(1+$M386)*$ER386,BH386)</f>
        <v>0</v>
      </c>
      <c r="BW386" s="53">
        <f>IF($G386="Labor Hours",BI386*$K386*(1+$M386)*$ER386,BI386)</f>
        <v>0</v>
      </c>
      <c r="BX386" s="53">
        <f>IF($G386="Labor Hours",BJ386*$K386*(1+$M386)*$ER386,BJ386)</f>
        <v>0</v>
      </c>
      <c r="BY386" s="53">
        <f>IF($G386="Labor Hours",BK386*$K386*(1+$M386)*$ER386,BK386)</f>
        <v>0</v>
      </c>
      <c r="BZ386" s="10">
        <f t="shared" si="492"/>
        <v>0</v>
      </c>
      <c r="CA386" s="54">
        <f t="shared" si="493"/>
        <v>0</v>
      </c>
      <c r="CB386" s="10">
        <f t="shared" si="494"/>
        <v>0</v>
      </c>
      <c r="CC386" s="53" cm="1">
        <f t="array" aca="1" ref="CC386" ca="1">BZ386*CELL("contents",$Q386)</f>
        <v>0</v>
      </c>
      <c r="CD386" s="53" cm="1">
        <f t="array" aca="1" ref="CD386" ca="1">CA386*CELL("contents",$Q386)</f>
        <v>0</v>
      </c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>
        <f t="shared" si="495"/>
        <v>0</v>
      </c>
      <c r="CR386" s="51">
        <f t="shared" si="496"/>
        <v>0</v>
      </c>
      <c r="CS386" s="53">
        <f>IF($G386="Labor Hours",CE386*$K386*(1+$M386)*$ES386,CE386)</f>
        <v>0</v>
      </c>
      <c r="CT386" s="53">
        <f>IF($G386="Labor Hours",CF386*$K386*(1+$M386)*$ES386,CF386)</f>
        <v>0</v>
      </c>
      <c r="CU386" s="53">
        <f>IF($G386="Labor Hours",CG386*$K386*(1+$M386)*$ES386,CG386)</f>
        <v>0</v>
      </c>
      <c r="CV386" s="53">
        <f>IF($G386="Labor Hours",CH386*$K386*(1+$M386)*$ES386,CH386)</f>
        <v>0</v>
      </c>
      <c r="CW386" s="53">
        <f>IF($G386="Labor Hours",CI386*$K386*(1+$M386)*$ES386,CI386)</f>
        <v>0</v>
      </c>
      <c r="CX386" s="53">
        <f>IF($G386="Labor Hours",CJ386*$K386*(1+$M386)*$ES386,CJ386)</f>
        <v>0</v>
      </c>
      <c r="CY386" s="53">
        <f>IF($G386="Labor Hours",CK386*$K386*(1+$M386)*$ES386,CK386)</f>
        <v>0</v>
      </c>
      <c r="CZ386" s="53">
        <f>IF($G386="Labor Hours",CL386*$K386*(1+$M386)*$ES386,CL386)</f>
        <v>0</v>
      </c>
      <c r="DA386" s="53">
        <f>IF($G386="Labor Hours",CM386*$K386*(1+$M386)*$ES386,CM386)</f>
        <v>0</v>
      </c>
      <c r="DB386" s="53">
        <f>IF($G386="Labor Hours",CN386*$K386*(1+$M386)*$ES386,CN386)</f>
        <v>0</v>
      </c>
      <c r="DC386" s="53">
        <f>IF($G386="Labor Hours",CO386*$K386*(1+$M386)*$ES386,CO386)</f>
        <v>0</v>
      </c>
      <c r="DD386" s="53">
        <f>IF($G386="Labor Hours",CP386*$K386*(1+$M386)*$ES386,CP386)</f>
        <v>0</v>
      </c>
      <c r="DE386" s="10">
        <f t="shared" si="497"/>
        <v>0</v>
      </c>
      <c r="DF386" s="54">
        <f t="shared" si="498"/>
        <v>0</v>
      </c>
      <c r="DG386" s="10">
        <f t="shared" si="499"/>
        <v>0</v>
      </c>
      <c r="DH386" s="53" cm="1">
        <f t="array" aca="1" ref="DH386" ca="1">DE386*CELL("contents",$Q386)</f>
        <v>0</v>
      </c>
      <c r="DI386" s="53" cm="1">
        <f t="array" aca="1" ref="DI386" ca="1">DF386*CELL("contents",$Q386)</f>
        <v>0</v>
      </c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>
        <f t="shared" si="500"/>
        <v>0</v>
      </c>
      <c r="DW386" s="51">
        <f t="shared" si="501"/>
        <v>0</v>
      </c>
      <c r="DX386" s="53">
        <f>IF($G386="Labor Hours",DJ386*$K386*(1+$M386)*$ET386,DJ386)</f>
        <v>0</v>
      </c>
      <c r="DY386" s="53">
        <f>IF($G386="Labor Hours",DK386*$K386*(1+$M386)*$ET386,DK386)</f>
        <v>0</v>
      </c>
      <c r="DZ386" s="53">
        <f>IF($G386="Labor Hours",DL386*$K386*(1+$M386)*$ET386,DL386)</f>
        <v>0</v>
      </c>
      <c r="EA386" s="53">
        <f>IF($G386="Labor Hours",DM386*$K386*(1+$M386)*$ET386,DM386)</f>
        <v>0</v>
      </c>
      <c r="EB386" s="53">
        <f>IF($G386="Labor Hours",DN386*$K386*(1+$M386)*$ET386,DN386)</f>
        <v>0</v>
      </c>
      <c r="EC386" s="53">
        <f>IF($G386="Labor Hours",DO386*$K386*(1+$M386)*$ET386,DO386)</f>
        <v>0</v>
      </c>
      <c r="ED386" s="53">
        <f>IF($G386="Labor Hours",DP386*$K386*(1+$M386)*$ET386,DP386)</f>
        <v>0</v>
      </c>
      <c r="EE386" s="53">
        <f>IF($G386="Labor Hours",DQ386*$K386*(1+$M386)*$ET386,DQ386)</f>
        <v>0</v>
      </c>
      <c r="EF386" s="53">
        <f>IF($G386="Labor Hours",DR386*$K386*(1+$M386)*$ET386,DR386)</f>
        <v>0</v>
      </c>
      <c r="EG386" s="53">
        <f>IF($G386="Labor Hours",DS386*$K386*(1+$M386)*$ET386,DS386)</f>
        <v>0</v>
      </c>
      <c r="EH386" s="53">
        <f>IF($G386="Labor Hours",DT386*$K386*(1+$M386)*$ET386,DT386)</f>
        <v>0</v>
      </c>
      <c r="EI386" s="53">
        <f>IF($G386="Labor Hours",DU386*$K386*(1+$M386)*$ET386,DU386)</f>
        <v>0</v>
      </c>
      <c r="EJ386" s="10">
        <f t="shared" si="502"/>
        <v>0</v>
      </c>
      <c r="EK386" s="54">
        <f t="shared" si="503"/>
        <v>0</v>
      </c>
      <c r="EL386" s="10">
        <f t="shared" si="504"/>
        <v>0</v>
      </c>
      <c r="EM386" s="53" cm="1">
        <f t="array" aca="1" ref="EM386" ca="1">EJ386*CELL("contents",$Q386)</f>
        <v>0</v>
      </c>
      <c r="EN386" s="53" cm="1">
        <f t="array" aca="1" ref="EN386" ca="1">EK386*CELL("contents",$Q386)</f>
        <v>0</v>
      </c>
      <c r="EO386" s="11">
        <f t="shared" si="505"/>
        <v>6600</v>
      </c>
      <c r="EP386" s="2">
        <v>1</v>
      </c>
      <c r="EQ386" s="2">
        <f t="shared" ref="EQ386:ET386" si="558">EP386*1.0215</f>
        <v>1.0215000000000001</v>
      </c>
      <c r="ER386" s="2">
        <f t="shared" si="558"/>
        <v>1.0434622500000001</v>
      </c>
      <c r="ES386" s="2">
        <f t="shared" si="558"/>
        <v>1.0658966883750003</v>
      </c>
      <c r="ET386" s="2">
        <f t="shared" si="558"/>
        <v>1.0888134671750629</v>
      </c>
      <c r="EU386" s="53">
        <f>IF($G386="Labor Hours",$K386*$AG386*EQ386,0)</f>
        <v>0</v>
      </c>
      <c r="EV386" s="53">
        <f t="shared" si="507"/>
        <v>0</v>
      </c>
      <c r="EW386" s="69">
        <f>IF($G386="Labor Hours",$K386*$CQ386*ES386,0)</f>
        <v>0</v>
      </c>
      <c r="EX386" s="69">
        <f>IF($G386="Labor Hours",$K386*$DV386*ET386,0)</f>
        <v>0</v>
      </c>
      <c r="EY386" s="9">
        <f t="shared" si="509"/>
        <v>0</v>
      </c>
      <c r="EZ386" s="9">
        <f t="shared" si="484"/>
        <v>0</v>
      </c>
      <c r="FA386" s="9">
        <f t="shared" si="485"/>
        <v>0</v>
      </c>
      <c r="FB386" s="9">
        <f t="shared" si="486"/>
        <v>0</v>
      </c>
      <c r="FC386" t="s">
        <v>1535</v>
      </c>
    </row>
    <row r="387" spans="1:159" x14ac:dyDescent="0.25">
      <c r="A387" s="2">
        <v>1.2</v>
      </c>
      <c r="B387" s="3" t="s">
        <v>904</v>
      </c>
      <c r="C387" s="4" t="s">
        <v>157</v>
      </c>
      <c r="D387" s="3" t="s">
        <v>905</v>
      </c>
      <c r="E387" s="33" t="s">
        <v>906</v>
      </c>
      <c r="F387" s="2"/>
      <c r="G387" s="4" t="s">
        <v>151</v>
      </c>
      <c r="H387" s="6" t="s">
        <v>163</v>
      </c>
      <c r="I387" s="4" t="s">
        <v>159</v>
      </c>
      <c r="J387" s="7" t="s">
        <v>154</v>
      </c>
      <c r="K387" s="75">
        <v>115</v>
      </c>
      <c r="L387" s="81">
        <v>115</v>
      </c>
      <c r="M387" s="57">
        <v>0</v>
      </c>
      <c r="N387" s="86">
        <v>0</v>
      </c>
      <c r="O387" s="6" t="s">
        <v>155</v>
      </c>
      <c r="P387" s="2" t="s">
        <v>356</v>
      </c>
      <c r="Q387" s="216">
        <f>VLOOKUP(P387,Contingencies!$A$2:$D$7,4,FALSE)</f>
        <v>0.35</v>
      </c>
      <c r="R387" s="53">
        <f t="shared" si="557"/>
        <v>1007.9845335000001</v>
      </c>
      <c r="S387" s="67">
        <f t="shared" ref="S387:S450" si="559">IF($H387="CapEx",0,R387*N387)</f>
        <v>0</v>
      </c>
      <c r="T387" s="4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>
        <f>IF(G387="Labor Hours",SUM(U387:AF387),0)</f>
        <v>0</v>
      </c>
      <c r="AH387" s="51">
        <f t="shared" si="487"/>
        <v>0</v>
      </c>
      <c r="AI387" s="53">
        <f>IF($G387="Labor Hours",U387*$K387*(1+$M387)*$EQ387,U387)</f>
        <v>0</v>
      </c>
      <c r="AJ387" s="53">
        <f>IF($G387="Labor Hours",V387*$K387*(1+$M387)*$EQ387,V387)</f>
        <v>0</v>
      </c>
      <c r="AK387" s="53">
        <f>IF($G387="Labor Hours",W387*$K387*(1+$M387)*$EQ387,W387)</f>
        <v>0</v>
      </c>
      <c r="AL387" s="53">
        <f>IF($G387="Labor Hours",X387*$K387*(1+$M387)*$EQ387,X387)</f>
        <v>0</v>
      </c>
      <c r="AM387" s="53">
        <f>IF($G387="Labor Hours",Y387*$K387*(1+$M387)*$EQ387,Y387)</f>
        <v>0</v>
      </c>
      <c r="AN387" s="53">
        <f>IF($G387="Labor Hours",Z387*$K387*(1+$M387)*$EQ387,Z387)</f>
        <v>0</v>
      </c>
      <c r="AO387" s="53">
        <f>IF($G387="Labor Hours",AA387*$K387*(1+$M387)*$EQ387,AA387)</f>
        <v>0</v>
      </c>
      <c r="AP387" s="53">
        <f>IF($G387="Labor Hours",AB387*$K387*(1+$M387)*$EQ387,AB387)</f>
        <v>0</v>
      </c>
      <c r="AQ387" s="53">
        <f>IF($G387="Labor Hours",AC387*$K387*(1+$M387)*$EQ387,AC387)</f>
        <v>0</v>
      </c>
      <c r="AR387" s="53">
        <f>IF($G387="Labor Hours",AD387*$K387*(1+$M387)*$EQ387,AD387)</f>
        <v>0</v>
      </c>
      <c r="AS387" s="53">
        <f>IF($G387="Labor Hours",AE387*$K387*(1+$M387)*$EQ387,AE387)</f>
        <v>0</v>
      </c>
      <c r="AT387" s="53">
        <f>IF($G387="Labor Hours",AF387*$K387*(1+$M387)*$EQ387,AF387)</f>
        <v>0</v>
      </c>
      <c r="AU387" s="10">
        <f t="shared" si="488"/>
        <v>0</v>
      </c>
      <c r="AV387" s="54">
        <f>IF(G387="CapEx",0,AU387*N387)</f>
        <v>0</v>
      </c>
      <c r="AW387" s="10">
        <f t="shared" si="489"/>
        <v>0</v>
      </c>
      <c r="AX387" s="53" cm="1">
        <f t="array" aca="1" ref="AX387" ca="1">AU387*CELL("contents",$Q387)</f>
        <v>0</v>
      </c>
      <c r="AY387" s="53" cm="1">
        <f t="array" aca="1" ref="AY387" ca="1">AV387*CELL("contents",$Q387)</f>
        <v>0</v>
      </c>
      <c r="AZ387" s="2"/>
      <c r="BA387" s="2"/>
      <c r="BB387" s="2"/>
      <c r="BC387" s="2"/>
      <c r="BD387" s="2"/>
      <c r="BE387" s="2"/>
      <c r="BF387" s="14">
        <v>24</v>
      </c>
      <c r="BG387" s="29"/>
      <c r="BH387" s="2"/>
      <c r="BI387" s="2"/>
      <c r="BJ387" s="2"/>
      <c r="BK387" s="2"/>
      <c r="BL387" s="2">
        <f t="shared" si="490"/>
        <v>24</v>
      </c>
      <c r="BM387" s="51">
        <f t="shared" si="491"/>
        <v>0.16</v>
      </c>
      <c r="BN387" s="53">
        <f>IF($G387="Labor Hours",AZ387*$K387*(1+$M387)*$ER387,AZ387)</f>
        <v>0</v>
      </c>
      <c r="BO387" s="53">
        <f>IF($G387="Labor Hours",BA387*$K387*(1+$M387)*$ER387,BA387)</f>
        <v>0</v>
      </c>
      <c r="BP387" s="53">
        <f>IF($G387="Labor Hours",BB387*$K387*(1+$M387)*$ER387,BB387)</f>
        <v>0</v>
      </c>
      <c r="BQ387" s="53">
        <f>IF($G387="Labor Hours",BC387*$K387*(1+$M387)*$ER387,BC387)</f>
        <v>0</v>
      </c>
      <c r="BR387" s="53">
        <f>IF($G387="Labor Hours",BD387*$K387*(1+$M387)*$ER387,BD387)</f>
        <v>0</v>
      </c>
      <c r="BS387" s="53">
        <f>IF($G387="Labor Hours",BE387*$K387*(1+$M387)*$ER387,BE387)</f>
        <v>0</v>
      </c>
      <c r="BT387" s="53">
        <f>IF($G387="Labor Hours",BF387*$K387*(1+$M387)*$ER387,BF387)</f>
        <v>2879.9558100000004</v>
      </c>
      <c r="BU387" s="53">
        <f>IF($G387="Labor Hours",BG387*$K387*(1+$M387)*$ER387,BG387)</f>
        <v>0</v>
      </c>
      <c r="BV387" s="53">
        <f>IF($G387="Labor Hours",BH387*$K387*(1+$M387)*$ER387,BH387)</f>
        <v>0</v>
      </c>
      <c r="BW387" s="53">
        <f>IF($G387="Labor Hours",BI387*$K387*(1+$M387)*$ER387,BI387)</f>
        <v>0</v>
      </c>
      <c r="BX387" s="53">
        <f>IF($G387="Labor Hours",BJ387*$K387*(1+$M387)*$ER387,BJ387)</f>
        <v>0</v>
      </c>
      <c r="BY387" s="53">
        <f>IF($G387="Labor Hours",BK387*$K387*(1+$M387)*$ER387,BK387)</f>
        <v>0</v>
      </c>
      <c r="BZ387" s="10">
        <f t="shared" si="492"/>
        <v>2879.9558100000004</v>
      </c>
      <c r="CA387" s="54">
        <f t="shared" si="493"/>
        <v>0</v>
      </c>
      <c r="CB387" s="10">
        <f t="shared" si="494"/>
        <v>2879.9558100000004</v>
      </c>
      <c r="CC387" s="53" cm="1">
        <f t="array" aca="1" ref="CC387" ca="1">BZ387*CELL("contents",$Q387)</f>
        <v>1007.9845335000001</v>
      </c>
      <c r="CD387" s="53" cm="1">
        <f t="array" aca="1" ref="CD387" ca="1">CA387*CELL("contents",$Q387)</f>
        <v>0</v>
      </c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>
        <f t="shared" si="495"/>
        <v>0</v>
      </c>
      <c r="CR387" s="51">
        <f t="shared" si="496"/>
        <v>0</v>
      </c>
      <c r="CS387" s="53">
        <f>IF($G387="Labor Hours",CE387*$K387*(1+$M387)*$ES387,CE387)</f>
        <v>0</v>
      </c>
      <c r="CT387" s="53">
        <f>IF($G387="Labor Hours",CF387*$K387*(1+$M387)*$ES387,CF387)</f>
        <v>0</v>
      </c>
      <c r="CU387" s="53">
        <f>IF($G387="Labor Hours",CG387*$K387*(1+$M387)*$ES387,CG387)</f>
        <v>0</v>
      </c>
      <c r="CV387" s="53">
        <f>IF($G387="Labor Hours",CH387*$K387*(1+$M387)*$ES387,CH387)</f>
        <v>0</v>
      </c>
      <c r="CW387" s="53">
        <f>IF($G387="Labor Hours",CI387*$K387*(1+$M387)*$ES387,CI387)</f>
        <v>0</v>
      </c>
      <c r="CX387" s="53">
        <f>IF($G387="Labor Hours",CJ387*$K387*(1+$M387)*$ES387,CJ387)</f>
        <v>0</v>
      </c>
      <c r="CY387" s="53">
        <f>IF($G387="Labor Hours",CK387*$K387*(1+$M387)*$ES387,CK387)</f>
        <v>0</v>
      </c>
      <c r="CZ387" s="53">
        <f>IF($G387="Labor Hours",CL387*$K387*(1+$M387)*$ES387,CL387)</f>
        <v>0</v>
      </c>
      <c r="DA387" s="53">
        <f>IF($G387="Labor Hours",CM387*$K387*(1+$M387)*$ES387,CM387)</f>
        <v>0</v>
      </c>
      <c r="DB387" s="53">
        <f>IF($G387="Labor Hours",CN387*$K387*(1+$M387)*$ES387,CN387)</f>
        <v>0</v>
      </c>
      <c r="DC387" s="53">
        <f>IF($G387="Labor Hours",CO387*$K387*(1+$M387)*$ES387,CO387)</f>
        <v>0</v>
      </c>
      <c r="DD387" s="53">
        <f>IF($G387="Labor Hours",CP387*$K387*(1+$M387)*$ES387,CP387)</f>
        <v>0</v>
      </c>
      <c r="DE387" s="10">
        <f t="shared" si="497"/>
        <v>0</v>
      </c>
      <c r="DF387" s="54">
        <f t="shared" si="498"/>
        <v>0</v>
      </c>
      <c r="DG387" s="10">
        <f t="shared" si="499"/>
        <v>0</v>
      </c>
      <c r="DH387" s="53" cm="1">
        <f t="array" aca="1" ref="DH387" ca="1">DE387*CELL("contents",$Q387)</f>
        <v>0</v>
      </c>
      <c r="DI387" s="53" cm="1">
        <f t="array" aca="1" ref="DI387" ca="1">DF387*CELL("contents",$Q387)</f>
        <v>0</v>
      </c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>
        <f t="shared" si="500"/>
        <v>0</v>
      </c>
      <c r="DW387" s="51">
        <f t="shared" si="501"/>
        <v>0</v>
      </c>
      <c r="DX387" s="53">
        <f>IF($G387="Labor Hours",DJ387*$K387*(1+$M387)*$ET387,DJ387)</f>
        <v>0</v>
      </c>
      <c r="DY387" s="53">
        <f>IF($G387="Labor Hours",DK387*$K387*(1+$M387)*$ET387,DK387)</f>
        <v>0</v>
      </c>
      <c r="DZ387" s="53">
        <f>IF($G387="Labor Hours",DL387*$K387*(1+$M387)*$ET387,DL387)</f>
        <v>0</v>
      </c>
      <c r="EA387" s="53">
        <f>IF($G387="Labor Hours",DM387*$K387*(1+$M387)*$ET387,DM387)</f>
        <v>0</v>
      </c>
      <c r="EB387" s="53">
        <f>IF($G387="Labor Hours",DN387*$K387*(1+$M387)*$ET387,DN387)</f>
        <v>0</v>
      </c>
      <c r="EC387" s="53">
        <f>IF($G387="Labor Hours",DO387*$K387*(1+$M387)*$ET387,DO387)</f>
        <v>0</v>
      </c>
      <c r="ED387" s="53">
        <f>IF($G387="Labor Hours",DP387*$K387*(1+$M387)*$ET387,DP387)</f>
        <v>0</v>
      </c>
      <c r="EE387" s="53">
        <f>IF($G387="Labor Hours",DQ387*$K387*(1+$M387)*$ET387,DQ387)</f>
        <v>0</v>
      </c>
      <c r="EF387" s="53">
        <f>IF($G387="Labor Hours",DR387*$K387*(1+$M387)*$ET387,DR387)</f>
        <v>0</v>
      </c>
      <c r="EG387" s="53">
        <f>IF($G387="Labor Hours",DS387*$K387*(1+$M387)*$ET387,DS387)</f>
        <v>0</v>
      </c>
      <c r="EH387" s="53">
        <f>IF($G387="Labor Hours",DT387*$K387*(1+$M387)*$ET387,DT387)</f>
        <v>0</v>
      </c>
      <c r="EI387" s="53">
        <f>IF($G387="Labor Hours",DU387*$K387*(1+$M387)*$ET387,DU387)</f>
        <v>0</v>
      </c>
      <c r="EJ387" s="10">
        <f t="shared" si="502"/>
        <v>0</v>
      </c>
      <c r="EK387" s="54">
        <f t="shared" si="503"/>
        <v>0</v>
      </c>
      <c r="EL387" s="10">
        <f t="shared" si="504"/>
        <v>0</v>
      </c>
      <c r="EM387" s="53" cm="1">
        <f t="array" aca="1" ref="EM387" ca="1">EJ387*CELL("contents",$Q387)</f>
        <v>0</v>
      </c>
      <c r="EN387" s="53" cm="1">
        <f t="array" aca="1" ref="EN387" ca="1">EK387*CELL("contents",$Q387)</f>
        <v>0</v>
      </c>
      <c r="EO387" s="11">
        <f t="shared" si="505"/>
        <v>2879.9558100000004</v>
      </c>
      <c r="EP387" s="2">
        <v>1</v>
      </c>
      <c r="EQ387" s="2">
        <f t="shared" ref="EQ387:ET387" si="560">EP387*1.0215</f>
        <v>1.0215000000000001</v>
      </c>
      <c r="ER387" s="2">
        <f t="shared" si="560"/>
        <v>1.0434622500000001</v>
      </c>
      <c r="ES387" s="2">
        <f t="shared" si="560"/>
        <v>1.0658966883750003</v>
      </c>
      <c r="ET387" s="2">
        <f t="shared" si="560"/>
        <v>1.0888134671750629</v>
      </c>
      <c r="EU387" s="53">
        <f>IF($G387="Labor Hours",$K387*$AG387*EQ387,0)</f>
        <v>0</v>
      </c>
      <c r="EV387" s="53">
        <f t="shared" si="507"/>
        <v>2879.9558100000004</v>
      </c>
      <c r="EW387" s="69">
        <f>IF($G387="Labor Hours",$K387*$CQ387*ES387,0)</f>
        <v>0</v>
      </c>
      <c r="EX387" s="69">
        <f>IF($G387="Labor Hours",$K387*$DV387*ET387,0)</f>
        <v>0</v>
      </c>
      <c r="EY387" s="9">
        <f t="shared" si="509"/>
        <v>0</v>
      </c>
      <c r="EZ387" s="9">
        <f t="shared" si="484"/>
        <v>0</v>
      </c>
      <c r="FA387" s="9">
        <f t="shared" si="485"/>
        <v>0</v>
      </c>
      <c r="FB387" s="9">
        <f t="shared" si="486"/>
        <v>0</v>
      </c>
      <c r="FC387" t="s">
        <v>1535</v>
      </c>
    </row>
    <row r="388" spans="1:159" x14ac:dyDescent="0.25">
      <c r="A388" s="2">
        <v>1.2</v>
      </c>
      <c r="B388" s="3" t="s">
        <v>904</v>
      </c>
      <c r="C388" s="4" t="s">
        <v>157</v>
      </c>
      <c r="D388" s="3" t="s">
        <v>905</v>
      </c>
      <c r="E388" s="33" t="s">
        <v>906</v>
      </c>
      <c r="F388" s="2"/>
      <c r="G388" s="4" t="s">
        <v>347</v>
      </c>
      <c r="H388" s="6" t="s">
        <v>347</v>
      </c>
      <c r="I388" s="4"/>
      <c r="J388" s="4" t="s">
        <v>154</v>
      </c>
      <c r="K388" s="75"/>
      <c r="L388" s="80">
        <v>1</v>
      </c>
      <c r="M388" s="57">
        <v>0</v>
      </c>
      <c r="N388" s="86">
        <v>0.53</v>
      </c>
      <c r="O388" s="6" t="s">
        <v>155</v>
      </c>
      <c r="P388" s="2" t="s">
        <v>356</v>
      </c>
      <c r="Q388" s="216">
        <f>VLOOKUP(P388,Contingencies!$A$2:$D$7,4,FALSE)</f>
        <v>0.35</v>
      </c>
      <c r="R388" s="53">
        <f t="shared" si="557"/>
        <v>1750</v>
      </c>
      <c r="S388" s="67">
        <f t="shared" si="559"/>
        <v>0</v>
      </c>
      <c r="T388" s="4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>
        <f>IF(G388="Labor Hours",SUM(U388:AF388),0)</f>
        <v>0</v>
      </c>
      <c r="AH388" s="51">
        <f t="shared" si="487"/>
        <v>0</v>
      </c>
      <c r="AI388" s="53">
        <f>IF($G388="Labor Hours",U388*$K388*(1+$M388)*$EQ388,U388)</f>
        <v>0</v>
      </c>
      <c r="AJ388" s="53">
        <f>IF($G388="Labor Hours",V388*$K388*(1+$M388)*$EQ388,V388)</f>
        <v>0</v>
      </c>
      <c r="AK388" s="53">
        <f>IF($G388="Labor Hours",W388*$K388*(1+$M388)*$EQ388,W388)</f>
        <v>0</v>
      </c>
      <c r="AL388" s="53">
        <f>IF($G388="Labor Hours",X388*$K388*(1+$M388)*$EQ388,X388)</f>
        <v>0</v>
      </c>
      <c r="AM388" s="53">
        <f>IF($G388="Labor Hours",Y388*$K388*(1+$M388)*$EQ388,Y388)</f>
        <v>0</v>
      </c>
      <c r="AN388" s="53">
        <f>IF($G388="Labor Hours",Z388*$K388*(1+$M388)*$EQ388,Z388)</f>
        <v>0</v>
      </c>
      <c r="AO388" s="53">
        <f>IF($G388="Labor Hours",AA388*$K388*(1+$M388)*$EQ388,AA388)</f>
        <v>0</v>
      </c>
      <c r="AP388" s="53">
        <f>IF($G388="Labor Hours",AB388*$K388*(1+$M388)*$EQ388,AB388)</f>
        <v>0</v>
      </c>
      <c r="AQ388" s="53">
        <f>IF($G388="Labor Hours",AC388*$K388*(1+$M388)*$EQ388,AC388)</f>
        <v>0</v>
      </c>
      <c r="AR388" s="53">
        <f>IF($G388="Labor Hours",AD388*$K388*(1+$M388)*$EQ388,AD388)</f>
        <v>0</v>
      </c>
      <c r="AS388" s="53">
        <f>IF($G388="Labor Hours",AE388*$K388*(1+$M388)*$EQ388,AE388)</f>
        <v>0</v>
      </c>
      <c r="AT388" s="53">
        <f>IF($G388="Labor Hours",AF388*$K388*(1+$M388)*$EQ388,AF388)</f>
        <v>0</v>
      </c>
      <c r="AU388" s="10">
        <f t="shared" si="488"/>
        <v>0</v>
      </c>
      <c r="AV388" s="54">
        <f>IF(G388="CapEx",0,AU388*N388)</f>
        <v>0</v>
      </c>
      <c r="AW388" s="10">
        <f t="shared" si="489"/>
        <v>0</v>
      </c>
      <c r="AX388" s="53" cm="1">
        <f t="array" aca="1" ref="AX388" ca="1">AU388*CELL("contents",$Q388)</f>
        <v>0</v>
      </c>
      <c r="AY388" s="53" cm="1">
        <f t="array" aca="1" ref="AY388" ca="1">AV388*CELL("contents",$Q388)</f>
        <v>0</v>
      </c>
      <c r="AZ388" s="2"/>
      <c r="BA388" s="2"/>
      <c r="BB388" s="2"/>
      <c r="BC388" s="2"/>
      <c r="BD388" s="2"/>
      <c r="BE388" s="2"/>
      <c r="BF388" s="12">
        <v>5000</v>
      </c>
      <c r="BG388" s="2"/>
      <c r="BH388" s="2"/>
      <c r="BI388" s="2"/>
      <c r="BJ388" s="2"/>
      <c r="BK388" s="2"/>
      <c r="BL388" s="2">
        <f t="shared" si="490"/>
        <v>0</v>
      </c>
      <c r="BM388" s="51">
        <f t="shared" si="491"/>
        <v>0</v>
      </c>
      <c r="BN388" s="53">
        <f>IF($G388="Labor Hours",AZ388*$K388*(1+$M388)*$ER388,AZ388)</f>
        <v>0</v>
      </c>
      <c r="BO388" s="53">
        <f>IF($G388="Labor Hours",BA388*$K388*(1+$M388)*$ER388,BA388)</f>
        <v>0</v>
      </c>
      <c r="BP388" s="53">
        <f>IF($G388="Labor Hours",BB388*$K388*(1+$M388)*$ER388,BB388)</f>
        <v>0</v>
      </c>
      <c r="BQ388" s="53">
        <f>IF($G388="Labor Hours",BC388*$K388*(1+$M388)*$ER388,BC388)</f>
        <v>0</v>
      </c>
      <c r="BR388" s="53">
        <f>IF($G388="Labor Hours",BD388*$K388*(1+$M388)*$ER388,BD388)</f>
        <v>0</v>
      </c>
      <c r="BS388" s="53">
        <f>IF($G388="Labor Hours",BE388*$K388*(1+$M388)*$ER388,BE388)</f>
        <v>0</v>
      </c>
      <c r="BT388" s="53">
        <f>IF($G388="Labor Hours",BF388*$K388*(1+$M388)*$ER388,BF388)</f>
        <v>5000</v>
      </c>
      <c r="BU388" s="53">
        <f>IF($G388="Labor Hours",BG388*$K388*(1+$M388)*$ER388,BG388)</f>
        <v>0</v>
      </c>
      <c r="BV388" s="53">
        <f>IF($G388="Labor Hours",BH388*$K388*(1+$M388)*$ER388,BH388)</f>
        <v>0</v>
      </c>
      <c r="BW388" s="53">
        <f>IF($G388="Labor Hours",BI388*$K388*(1+$M388)*$ER388,BI388)</f>
        <v>0</v>
      </c>
      <c r="BX388" s="53">
        <f>IF($G388="Labor Hours",BJ388*$K388*(1+$M388)*$ER388,BJ388)</f>
        <v>0</v>
      </c>
      <c r="BY388" s="53">
        <f>IF($G388="Labor Hours",BK388*$K388*(1+$M388)*$ER388,BK388)</f>
        <v>0</v>
      </c>
      <c r="BZ388" s="10">
        <f t="shared" si="492"/>
        <v>5000</v>
      </c>
      <c r="CA388" s="54">
        <f t="shared" si="493"/>
        <v>0</v>
      </c>
      <c r="CB388" s="10">
        <f t="shared" si="494"/>
        <v>5000</v>
      </c>
      <c r="CC388" s="53" cm="1">
        <f t="array" aca="1" ref="CC388" ca="1">BZ388*CELL("contents",$Q388)</f>
        <v>1750</v>
      </c>
      <c r="CD388" s="53" cm="1">
        <f t="array" aca="1" ref="CD388" ca="1">CA388*CELL("contents",$Q388)</f>
        <v>0</v>
      </c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>
        <f t="shared" si="495"/>
        <v>0</v>
      </c>
      <c r="CR388" s="51">
        <f t="shared" si="496"/>
        <v>0</v>
      </c>
      <c r="CS388" s="53">
        <f>IF($G388="Labor Hours",CE388*$K388*(1+$M388)*$ES388,CE388)</f>
        <v>0</v>
      </c>
      <c r="CT388" s="53">
        <f>IF($G388="Labor Hours",CF388*$K388*(1+$M388)*$ES388,CF388)</f>
        <v>0</v>
      </c>
      <c r="CU388" s="53">
        <f>IF($G388="Labor Hours",CG388*$K388*(1+$M388)*$ES388,CG388)</f>
        <v>0</v>
      </c>
      <c r="CV388" s="53">
        <f>IF($G388="Labor Hours",CH388*$K388*(1+$M388)*$ES388,CH388)</f>
        <v>0</v>
      </c>
      <c r="CW388" s="53">
        <f>IF($G388="Labor Hours",CI388*$K388*(1+$M388)*$ES388,CI388)</f>
        <v>0</v>
      </c>
      <c r="CX388" s="53">
        <f>IF($G388="Labor Hours",CJ388*$K388*(1+$M388)*$ES388,CJ388)</f>
        <v>0</v>
      </c>
      <c r="CY388" s="53">
        <f>IF($G388="Labor Hours",CK388*$K388*(1+$M388)*$ES388,CK388)</f>
        <v>0</v>
      </c>
      <c r="CZ388" s="53">
        <f>IF($G388="Labor Hours",CL388*$K388*(1+$M388)*$ES388,CL388)</f>
        <v>0</v>
      </c>
      <c r="DA388" s="53">
        <f>IF($G388="Labor Hours",CM388*$K388*(1+$M388)*$ES388,CM388)</f>
        <v>0</v>
      </c>
      <c r="DB388" s="53">
        <f>IF($G388="Labor Hours",CN388*$K388*(1+$M388)*$ES388,CN388)</f>
        <v>0</v>
      </c>
      <c r="DC388" s="53">
        <f>IF($G388="Labor Hours",CO388*$K388*(1+$M388)*$ES388,CO388)</f>
        <v>0</v>
      </c>
      <c r="DD388" s="53">
        <f>IF($G388="Labor Hours",CP388*$K388*(1+$M388)*$ES388,CP388)</f>
        <v>0</v>
      </c>
      <c r="DE388" s="10">
        <f t="shared" si="497"/>
        <v>0</v>
      </c>
      <c r="DF388" s="54">
        <f t="shared" si="498"/>
        <v>0</v>
      </c>
      <c r="DG388" s="10">
        <f t="shared" si="499"/>
        <v>0</v>
      </c>
      <c r="DH388" s="53" cm="1">
        <f t="array" aca="1" ref="DH388" ca="1">DE388*CELL("contents",$Q388)</f>
        <v>0</v>
      </c>
      <c r="DI388" s="53" cm="1">
        <f t="array" aca="1" ref="DI388" ca="1">DF388*CELL("contents",$Q388)</f>
        <v>0</v>
      </c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>
        <f t="shared" si="500"/>
        <v>0</v>
      </c>
      <c r="DW388" s="51">
        <f t="shared" si="501"/>
        <v>0</v>
      </c>
      <c r="DX388" s="53">
        <f>IF($G388="Labor Hours",DJ388*$K388*(1+$M388)*$ET388,DJ388)</f>
        <v>0</v>
      </c>
      <c r="DY388" s="53">
        <f>IF($G388="Labor Hours",DK388*$K388*(1+$M388)*$ET388,DK388)</f>
        <v>0</v>
      </c>
      <c r="DZ388" s="53">
        <f>IF($G388="Labor Hours",DL388*$K388*(1+$M388)*$ET388,DL388)</f>
        <v>0</v>
      </c>
      <c r="EA388" s="53">
        <f>IF($G388="Labor Hours",DM388*$K388*(1+$M388)*$ET388,DM388)</f>
        <v>0</v>
      </c>
      <c r="EB388" s="53">
        <f>IF($G388="Labor Hours",DN388*$K388*(1+$M388)*$ET388,DN388)</f>
        <v>0</v>
      </c>
      <c r="EC388" s="53">
        <f>IF($G388="Labor Hours",DO388*$K388*(1+$M388)*$ET388,DO388)</f>
        <v>0</v>
      </c>
      <c r="ED388" s="53">
        <f>IF($G388="Labor Hours",DP388*$K388*(1+$M388)*$ET388,DP388)</f>
        <v>0</v>
      </c>
      <c r="EE388" s="53">
        <f>IF($G388="Labor Hours",DQ388*$K388*(1+$M388)*$ET388,DQ388)</f>
        <v>0</v>
      </c>
      <c r="EF388" s="53">
        <f>IF($G388="Labor Hours",DR388*$K388*(1+$M388)*$ET388,DR388)</f>
        <v>0</v>
      </c>
      <c r="EG388" s="53">
        <f>IF($G388="Labor Hours",DS388*$K388*(1+$M388)*$ET388,DS388)</f>
        <v>0</v>
      </c>
      <c r="EH388" s="53">
        <f>IF($G388="Labor Hours",DT388*$K388*(1+$M388)*$ET388,DT388)</f>
        <v>0</v>
      </c>
      <c r="EI388" s="53">
        <f>IF($G388="Labor Hours",DU388*$K388*(1+$M388)*$ET388,DU388)</f>
        <v>0</v>
      </c>
      <c r="EJ388" s="10">
        <f t="shared" si="502"/>
        <v>0</v>
      </c>
      <c r="EK388" s="54">
        <f t="shared" si="503"/>
        <v>0</v>
      </c>
      <c r="EL388" s="10">
        <f t="shared" si="504"/>
        <v>0</v>
      </c>
      <c r="EM388" s="53" cm="1">
        <f t="array" aca="1" ref="EM388" ca="1">EJ388*CELL("contents",$Q388)</f>
        <v>0</v>
      </c>
      <c r="EN388" s="53" cm="1">
        <f t="array" aca="1" ref="EN388" ca="1">EK388*CELL("contents",$Q388)</f>
        <v>0</v>
      </c>
      <c r="EO388" s="11">
        <f t="shared" si="505"/>
        <v>5000</v>
      </c>
      <c r="EP388" s="2">
        <v>1</v>
      </c>
      <c r="EQ388" s="2">
        <f t="shared" ref="EQ388:ET388" si="561">EP388*1.0215</f>
        <v>1.0215000000000001</v>
      </c>
      <c r="ER388" s="2">
        <f t="shared" si="561"/>
        <v>1.0434622500000001</v>
      </c>
      <c r="ES388" s="2">
        <f t="shared" si="561"/>
        <v>1.0658966883750003</v>
      </c>
      <c r="ET388" s="2">
        <f t="shared" si="561"/>
        <v>1.0888134671750629</v>
      </c>
      <c r="EU388" s="53">
        <f>IF($G388="Labor Hours",$K388*$AG388*EQ388,0)</f>
        <v>0</v>
      </c>
      <c r="EV388" s="53">
        <f t="shared" si="507"/>
        <v>0</v>
      </c>
      <c r="EW388" s="69">
        <f>IF($G388="Labor Hours",$K388*$CQ388*ES388,0)</f>
        <v>0</v>
      </c>
      <c r="EX388" s="69">
        <f>IF($G388="Labor Hours",$K388*$DV388*ET388,0)</f>
        <v>0</v>
      </c>
      <c r="EY388" s="9">
        <f t="shared" si="509"/>
        <v>0</v>
      </c>
      <c r="EZ388" s="9">
        <f t="shared" si="484"/>
        <v>0</v>
      </c>
      <c r="FA388" s="9">
        <f t="shared" si="485"/>
        <v>0</v>
      </c>
      <c r="FB388" s="9">
        <f t="shared" si="486"/>
        <v>0</v>
      </c>
      <c r="FC388" t="s">
        <v>1535</v>
      </c>
    </row>
    <row r="389" spans="1:159" ht="25.5" x14ac:dyDescent="0.25">
      <c r="A389" s="2">
        <v>1.2</v>
      </c>
      <c r="B389" s="2" t="s">
        <v>908</v>
      </c>
      <c r="C389" s="4" t="s">
        <v>157</v>
      </c>
      <c r="D389" s="2" t="s">
        <v>909</v>
      </c>
      <c r="E389" s="33" t="s">
        <v>910</v>
      </c>
      <c r="F389" s="2"/>
      <c r="G389" s="4" t="s">
        <v>151</v>
      </c>
      <c r="H389" s="6" t="s">
        <v>163</v>
      </c>
      <c r="I389" s="4" t="s">
        <v>159</v>
      </c>
      <c r="J389" s="7" t="s">
        <v>154</v>
      </c>
      <c r="K389" s="75">
        <v>115</v>
      </c>
      <c r="L389" s="81">
        <v>115</v>
      </c>
      <c r="M389" s="57">
        <v>0</v>
      </c>
      <c r="N389" s="86">
        <v>0</v>
      </c>
      <c r="O389" s="6" t="s">
        <v>155</v>
      </c>
      <c r="P389" s="2" t="s">
        <v>356</v>
      </c>
      <c r="Q389" s="216">
        <f>VLOOKUP(P389,Contingencies!$A$2:$D$7,4,FALSE)</f>
        <v>0.35</v>
      </c>
      <c r="R389" s="53">
        <f t="shared" si="557"/>
        <v>1679.9742225000002</v>
      </c>
      <c r="S389" s="67">
        <f t="shared" si="559"/>
        <v>0</v>
      </c>
      <c r="T389" s="4"/>
      <c r="U389" s="2"/>
      <c r="V389" s="17"/>
      <c r="W389" s="17"/>
      <c r="X389" s="17"/>
      <c r="Y389" s="17"/>
      <c r="Z389" s="2"/>
      <c r="AA389" s="2"/>
      <c r="AB389" s="2"/>
      <c r="AC389" s="2"/>
      <c r="AD389" s="2"/>
      <c r="AE389" s="2"/>
      <c r="AF389" s="2"/>
      <c r="AG389" s="2">
        <f>IF(G389="Labor Hours",SUM(U389:AF389),0)</f>
        <v>0</v>
      </c>
      <c r="AH389" s="51">
        <f t="shared" si="487"/>
        <v>0</v>
      </c>
      <c r="AI389" s="53">
        <f>IF($G389="Labor Hours",U389*$K389*(1+$M389)*$EQ389,U389)</f>
        <v>0</v>
      </c>
      <c r="AJ389" s="53">
        <f>IF($G389="Labor Hours",V389*$K389*(1+$M389)*$EQ389,V389)</f>
        <v>0</v>
      </c>
      <c r="AK389" s="53">
        <f>IF($G389="Labor Hours",W389*$K389*(1+$M389)*$EQ389,W389)</f>
        <v>0</v>
      </c>
      <c r="AL389" s="53">
        <f>IF($G389="Labor Hours",X389*$K389*(1+$M389)*$EQ389,X389)</f>
        <v>0</v>
      </c>
      <c r="AM389" s="53">
        <f>IF($G389="Labor Hours",Y389*$K389*(1+$M389)*$EQ389,Y389)</f>
        <v>0</v>
      </c>
      <c r="AN389" s="53">
        <f>IF($G389="Labor Hours",Z389*$K389*(1+$M389)*$EQ389,Z389)</f>
        <v>0</v>
      </c>
      <c r="AO389" s="53">
        <f>IF($G389="Labor Hours",AA389*$K389*(1+$M389)*$EQ389,AA389)</f>
        <v>0</v>
      </c>
      <c r="AP389" s="53">
        <f>IF($G389="Labor Hours",AB389*$K389*(1+$M389)*$EQ389,AB389)</f>
        <v>0</v>
      </c>
      <c r="AQ389" s="53">
        <f>IF($G389="Labor Hours",AC389*$K389*(1+$M389)*$EQ389,AC389)</f>
        <v>0</v>
      </c>
      <c r="AR389" s="53">
        <f>IF($G389="Labor Hours",AD389*$K389*(1+$M389)*$EQ389,AD389)</f>
        <v>0</v>
      </c>
      <c r="AS389" s="53">
        <f>IF($G389="Labor Hours",AE389*$K389*(1+$M389)*$EQ389,AE389)</f>
        <v>0</v>
      </c>
      <c r="AT389" s="53">
        <f>IF($G389="Labor Hours",AF389*$K389*(1+$M389)*$EQ389,AF389)</f>
        <v>0</v>
      </c>
      <c r="AU389" s="10">
        <f t="shared" si="488"/>
        <v>0</v>
      </c>
      <c r="AV389" s="54">
        <f>IF(G389="CapEx",0,AU389*N389)</f>
        <v>0</v>
      </c>
      <c r="AW389" s="10">
        <f t="shared" si="489"/>
        <v>0</v>
      </c>
      <c r="AX389" s="53" cm="1">
        <f t="array" aca="1" ref="AX389" ca="1">AU389*CELL("contents",$Q389)</f>
        <v>0</v>
      </c>
      <c r="AY389" s="53" cm="1">
        <f t="array" aca="1" ref="AY389" ca="1">AV389*CELL("contents",$Q389)</f>
        <v>0</v>
      </c>
      <c r="AZ389" s="2"/>
      <c r="BA389" s="2"/>
      <c r="BB389" s="2"/>
      <c r="BC389" s="2"/>
      <c r="BD389" s="2"/>
      <c r="BE389" s="2"/>
      <c r="BF389" s="2"/>
      <c r="BG389" s="4">
        <v>40</v>
      </c>
      <c r="BH389" s="2"/>
      <c r="BI389" s="2"/>
      <c r="BJ389" s="2"/>
      <c r="BK389" s="2"/>
      <c r="BL389" s="2">
        <f t="shared" si="490"/>
        <v>40</v>
      </c>
      <c r="BM389" s="51">
        <f t="shared" si="491"/>
        <v>0.26666666666666666</v>
      </c>
      <c r="BN389" s="53">
        <f>IF($G389="Labor Hours",AZ389*$K389*(1+$M389)*$ER389,AZ389)</f>
        <v>0</v>
      </c>
      <c r="BO389" s="53">
        <f>IF($G389="Labor Hours",BA389*$K389*(1+$M389)*$ER389,BA389)</f>
        <v>0</v>
      </c>
      <c r="BP389" s="53">
        <f>IF($G389="Labor Hours",BB389*$K389*(1+$M389)*$ER389,BB389)</f>
        <v>0</v>
      </c>
      <c r="BQ389" s="53">
        <f>IF($G389="Labor Hours",BC389*$K389*(1+$M389)*$ER389,BC389)</f>
        <v>0</v>
      </c>
      <c r="BR389" s="53">
        <f>IF($G389="Labor Hours",BD389*$K389*(1+$M389)*$ER389,BD389)</f>
        <v>0</v>
      </c>
      <c r="BS389" s="53">
        <f>IF($G389="Labor Hours",BE389*$K389*(1+$M389)*$ER389,BE389)</f>
        <v>0</v>
      </c>
      <c r="BT389" s="53">
        <f>IF($G389="Labor Hours",BF389*$K389*(1+$M389)*$ER389,BF389)</f>
        <v>0</v>
      </c>
      <c r="BU389" s="53">
        <f>IF($G389="Labor Hours",BG389*$K389*(1+$M389)*$ER389,BG389)</f>
        <v>4799.9263500000006</v>
      </c>
      <c r="BV389" s="53">
        <f>IF($G389="Labor Hours",BH389*$K389*(1+$M389)*$ER389,BH389)</f>
        <v>0</v>
      </c>
      <c r="BW389" s="53">
        <f>IF($G389="Labor Hours",BI389*$K389*(1+$M389)*$ER389,BI389)</f>
        <v>0</v>
      </c>
      <c r="BX389" s="53">
        <f>IF($G389="Labor Hours",BJ389*$K389*(1+$M389)*$ER389,BJ389)</f>
        <v>0</v>
      </c>
      <c r="BY389" s="53">
        <f>IF($G389="Labor Hours",BK389*$K389*(1+$M389)*$ER389,BK389)</f>
        <v>0</v>
      </c>
      <c r="BZ389" s="10">
        <f t="shared" si="492"/>
        <v>4799.9263500000006</v>
      </c>
      <c r="CA389" s="54">
        <f t="shared" si="493"/>
        <v>0</v>
      </c>
      <c r="CB389" s="10">
        <f t="shared" si="494"/>
        <v>4799.9263500000006</v>
      </c>
      <c r="CC389" s="53" cm="1">
        <f t="array" aca="1" ref="CC389" ca="1">BZ389*CELL("contents",$Q389)</f>
        <v>1679.9742225000002</v>
      </c>
      <c r="CD389" s="53" cm="1">
        <f t="array" aca="1" ref="CD389" ca="1">CA389*CELL("contents",$Q389)</f>
        <v>0</v>
      </c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>
        <f t="shared" si="495"/>
        <v>0</v>
      </c>
      <c r="CR389" s="51">
        <f t="shared" si="496"/>
        <v>0</v>
      </c>
      <c r="CS389" s="53">
        <f>IF($G389="Labor Hours",CE389*$K389*(1+$M389)*$ES389,CE389)</f>
        <v>0</v>
      </c>
      <c r="CT389" s="53">
        <f>IF($G389="Labor Hours",CF389*$K389*(1+$M389)*$ES389,CF389)</f>
        <v>0</v>
      </c>
      <c r="CU389" s="53">
        <f>IF($G389="Labor Hours",CG389*$K389*(1+$M389)*$ES389,CG389)</f>
        <v>0</v>
      </c>
      <c r="CV389" s="53">
        <f>IF($G389="Labor Hours",CH389*$K389*(1+$M389)*$ES389,CH389)</f>
        <v>0</v>
      </c>
      <c r="CW389" s="53">
        <f>IF($G389="Labor Hours",CI389*$K389*(1+$M389)*$ES389,CI389)</f>
        <v>0</v>
      </c>
      <c r="CX389" s="53">
        <f>IF($G389="Labor Hours",CJ389*$K389*(1+$M389)*$ES389,CJ389)</f>
        <v>0</v>
      </c>
      <c r="CY389" s="53">
        <f>IF($G389="Labor Hours",CK389*$K389*(1+$M389)*$ES389,CK389)</f>
        <v>0</v>
      </c>
      <c r="CZ389" s="53">
        <f>IF($G389="Labor Hours",CL389*$K389*(1+$M389)*$ES389,CL389)</f>
        <v>0</v>
      </c>
      <c r="DA389" s="53">
        <f>IF($G389="Labor Hours",CM389*$K389*(1+$M389)*$ES389,CM389)</f>
        <v>0</v>
      </c>
      <c r="DB389" s="53">
        <f>IF($G389="Labor Hours",CN389*$K389*(1+$M389)*$ES389,CN389)</f>
        <v>0</v>
      </c>
      <c r="DC389" s="53">
        <f>IF($G389="Labor Hours",CO389*$K389*(1+$M389)*$ES389,CO389)</f>
        <v>0</v>
      </c>
      <c r="DD389" s="53">
        <f>IF($G389="Labor Hours",CP389*$K389*(1+$M389)*$ES389,CP389)</f>
        <v>0</v>
      </c>
      <c r="DE389" s="10">
        <f t="shared" si="497"/>
        <v>0</v>
      </c>
      <c r="DF389" s="54">
        <f t="shared" si="498"/>
        <v>0</v>
      </c>
      <c r="DG389" s="10">
        <f t="shared" si="499"/>
        <v>0</v>
      </c>
      <c r="DH389" s="53" cm="1">
        <f t="array" aca="1" ref="DH389" ca="1">DE389*CELL("contents",$Q389)</f>
        <v>0</v>
      </c>
      <c r="DI389" s="53" cm="1">
        <f t="array" aca="1" ref="DI389" ca="1">DF389*CELL("contents",$Q389)</f>
        <v>0</v>
      </c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>
        <f t="shared" si="500"/>
        <v>0</v>
      </c>
      <c r="DW389" s="51">
        <f t="shared" si="501"/>
        <v>0</v>
      </c>
      <c r="DX389" s="53">
        <f>IF($G389="Labor Hours",DJ389*$K389*(1+$M389)*$ET389,DJ389)</f>
        <v>0</v>
      </c>
      <c r="DY389" s="53">
        <f>IF($G389="Labor Hours",DK389*$K389*(1+$M389)*$ET389,DK389)</f>
        <v>0</v>
      </c>
      <c r="DZ389" s="53">
        <f>IF($G389="Labor Hours",DL389*$K389*(1+$M389)*$ET389,DL389)</f>
        <v>0</v>
      </c>
      <c r="EA389" s="53">
        <f>IF($G389="Labor Hours",DM389*$K389*(1+$M389)*$ET389,DM389)</f>
        <v>0</v>
      </c>
      <c r="EB389" s="53">
        <f>IF($G389="Labor Hours",DN389*$K389*(1+$M389)*$ET389,DN389)</f>
        <v>0</v>
      </c>
      <c r="EC389" s="53">
        <f>IF($G389="Labor Hours",DO389*$K389*(1+$M389)*$ET389,DO389)</f>
        <v>0</v>
      </c>
      <c r="ED389" s="53">
        <f>IF($G389="Labor Hours",DP389*$K389*(1+$M389)*$ET389,DP389)</f>
        <v>0</v>
      </c>
      <c r="EE389" s="53">
        <f>IF($G389="Labor Hours",DQ389*$K389*(1+$M389)*$ET389,DQ389)</f>
        <v>0</v>
      </c>
      <c r="EF389" s="53">
        <f>IF($G389="Labor Hours",DR389*$K389*(1+$M389)*$ET389,DR389)</f>
        <v>0</v>
      </c>
      <c r="EG389" s="53">
        <f>IF($G389="Labor Hours",DS389*$K389*(1+$M389)*$ET389,DS389)</f>
        <v>0</v>
      </c>
      <c r="EH389" s="53">
        <f>IF($G389="Labor Hours",DT389*$K389*(1+$M389)*$ET389,DT389)</f>
        <v>0</v>
      </c>
      <c r="EI389" s="53">
        <f>IF($G389="Labor Hours",DU389*$K389*(1+$M389)*$ET389,DU389)</f>
        <v>0</v>
      </c>
      <c r="EJ389" s="10">
        <f t="shared" si="502"/>
        <v>0</v>
      </c>
      <c r="EK389" s="54">
        <f t="shared" si="503"/>
        <v>0</v>
      </c>
      <c r="EL389" s="10">
        <f t="shared" si="504"/>
        <v>0</v>
      </c>
      <c r="EM389" s="53" cm="1">
        <f t="array" aca="1" ref="EM389" ca="1">EJ389*CELL("contents",$Q389)</f>
        <v>0</v>
      </c>
      <c r="EN389" s="53" cm="1">
        <f t="array" aca="1" ref="EN389" ca="1">EK389*CELL("contents",$Q389)</f>
        <v>0</v>
      </c>
      <c r="EO389" s="11">
        <f t="shared" si="505"/>
        <v>4799.9263500000006</v>
      </c>
      <c r="EP389" s="2">
        <v>1</v>
      </c>
      <c r="EQ389" s="2">
        <f t="shared" ref="EQ389:ET389" si="562">EP389*1.0215</f>
        <v>1.0215000000000001</v>
      </c>
      <c r="ER389" s="2">
        <f t="shared" si="562"/>
        <v>1.0434622500000001</v>
      </c>
      <c r="ES389" s="2">
        <f t="shared" si="562"/>
        <v>1.0658966883750003</v>
      </c>
      <c r="ET389" s="2">
        <f t="shared" si="562"/>
        <v>1.0888134671750629</v>
      </c>
      <c r="EU389" s="53">
        <f>IF($G389="Labor Hours",$K389*$AG389*EQ389,0)</f>
        <v>0</v>
      </c>
      <c r="EV389" s="53">
        <f t="shared" si="507"/>
        <v>4799.9263500000006</v>
      </c>
      <c r="EW389" s="69">
        <f>IF($G389="Labor Hours",$K389*$CQ389*ES389,0)</f>
        <v>0</v>
      </c>
      <c r="EX389" s="69">
        <f>IF($G389="Labor Hours",$K389*$DV389*ET389,0)</f>
        <v>0</v>
      </c>
      <c r="EY389" s="9">
        <f t="shared" si="509"/>
        <v>0</v>
      </c>
      <c r="EZ389" s="9">
        <f t="shared" si="484"/>
        <v>0</v>
      </c>
      <c r="FA389" s="9">
        <f t="shared" si="485"/>
        <v>0</v>
      </c>
      <c r="FB389" s="9">
        <f t="shared" si="486"/>
        <v>0</v>
      </c>
      <c r="FC389" t="s">
        <v>1535</v>
      </c>
    </row>
    <row r="390" spans="1:159" ht="25.5" x14ac:dyDescent="0.25">
      <c r="A390" s="2">
        <v>1.2</v>
      </c>
      <c r="B390" s="2" t="s">
        <v>908</v>
      </c>
      <c r="C390" s="4" t="s">
        <v>157</v>
      </c>
      <c r="D390" s="2" t="s">
        <v>909</v>
      </c>
      <c r="E390" s="33" t="s">
        <v>910</v>
      </c>
      <c r="F390" s="2"/>
      <c r="G390" s="4" t="s">
        <v>347</v>
      </c>
      <c r="H390" s="6" t="s">
        <v>347</v>
      </c>
      <c r="I390" s="4"/>
      <c r="J390" s="4" t="s">
        <v>268</v>
      </c>
      <c r="K390" s="75"/>
      <c r="L390" s="80">
        <v>1</v>
      </c>
      <c r="M390" s="57">
        <v>0</v>
      </c>
      <c r="N390" s="86">
        <v>0.53</v>
      </c>
      <c r="O390" s="6" t="s">
        <v>155</v>
      </c>
      <c r="P390" s="2" t="s">
        <v>356</v>
      </c>
      <c r="Q390" s="216">
        <f>VLOOKUP(P390,Contingencies!$A$2:$D$7,4,FALSE)</f>
        <v>0.35</v>
      </c>
      <c r="R390" s="53">
        <f t="shared" si="557"/>
        <v>3692.85</v>
      </c>
      <c r="S390" s="67">
        <f t="shared" si="559"/>
        <v>0</v>
      </c>
      <c r="T390" s="4"/>
      <c r="U390" s="2"/>
      <c r="V390" s="17"/>
      <c r="W390" s="17"/>
      <c r="X390" s="17"/>
      <c r="Y390" s="17"/>
      <c r="Z390" s="2"/>
      <c r="AA390" s="2"/>
      <c r="AB390" s="2"/>
      <c r="AC390" s="2"/>
      <c r="AD390" s="2"/>
      <c r="AE390" s="2"/>
      <c r="AF390" s="2"/>
      <c r="AG390" s="2">
        <f>IF(G390="Labor Hours",SUM(U390:AF390),0)</f>
        <v>0</v>
      </c>
      <c r="AH390" s="51">
        <f t="shared" si="487"/>
        <v>0</v>
      </c>
      <c r="AI390" s="53">
        <f>IF($G390="Labor Hours",U390*$K390*(1+$M390)*$EQ390,U390)</f>
        <v>0</v>
      </c>
      <c r="AJ390" s="53">
        <f>IF($G390="Labor Hours",V390*$K390*(1+$M390)*$EQ390,V390)</f>
        <v>0</v>
      </c>
      <c r="AK390" s="53">
        <f>IF($G390="Labor Hours",W390*$K390*(1+$M390)*$EQ390,W390)</f>
        <v>0</v>
      </c>
      <c r="AL390" s="53">
        <f>IF($G390="Labor Hours",X390*$K390*(1+$M390)*$EQ390,X390)</f>
        <v>0</v>
      </c>
      <c r="AM390" s="53">
        <f>IF($G390="Labor Hours",Y390*$K390*(1+$M390)*$EQ390,Y390)</f>
        <v>0</v>
      </c>
      <c r="AN390" s="53">
        <f>IF($G390="Labor Hours",Z390*$K390*(1+$M390)*$EQ390,Z390)</f>
        <v>0</v>
      </c>
      <c r="AO390" s="53">
        <f>IF($G390="Labor Hours",AA390*$K390*(1+$M390)*$EQ390,AA390)</f>
        <v>0</v>
      </c>
      <c r="AP390" s="53">
        <f>IF($G390="Labor Hours",AB390*$K390*(1+$M390)*$EQ390,AB390)</f>
        <v>0</v>
      </c>
      <c r="AQ390" s="53">
        <f>IF($G390="Labor Hours",AC390*$K390*(1+$M390)*$EQ390,AC390)</f>
        <v>0</v>
      </c>
      <c r="AR390" s="53">
        <f>IF($G390="Labor Hours",AD390*$K390*(1+$M390)*$EQ390,AD390)</f>
        <v>0</v>
      </c>
      <c r="AS390" s="53">
        <f>IF($G390="Labor Hours",AE390*$K390*(1+$M390)*$EQ390,AE390)</f>
        <v>0</v>
      </c>
      <c r="AT390" s="53">
        <f>IF($G390="Labor Hours",AF390*$K390*(1+$M390)*$EQ390,AF390)</f>
        <v>0</v>
      </c>
      <c r="AU390" s="10">
        <f t="shared" si="488"/>
        <v>0</v>
      </c>
      <c r="AV390" s="54">
        <f>IF(G390="CapEx",0,AU390*N390)</f>
        <v>0</v>
      </c>
      <c r="AW390" s="10">
        <f t="shared" si="489"/>
        <v>0</v>
      </c>
      <c r="AX390" s="53" cm="1">
        <f t="array" aca="1" ref="AX390" ca="1">AU390*CELL("contents",$Q390)</f>
        <v>0</v>
      </c>
      <c r="AY390" s="53" cm="1">
        <f t="array" aca="1" ref="AY390" ca="1">AV390*CELL("contents",$Q390)</f>
        <v>0</v>
      </c>
      <c r="AZ390" s="2"/>
      <c r="BA390" s="2"/>
      <c r="BB390" s="2"/>
      <c r="BC390" s="2"/>
      <c r="BD390" s="2"/>
      <c r="BE390" s="2"/>
      <c r="BF390" s="2"/>
      <c r="BG390" s="4">
        <v>10551</v>
      </c>
      <c r="BH390" s="2"/>
      <c r="BI390" s="2"/>
      <c r="BJ390" s="2"/>
      <c r="BK390" s="2"/>
      <c r="BL390" s="2">
        <f t="shared" si="490"/>
        <v>0</v>
      </c>
      <c r="BM390" s="51">
        <f t="shared" si="491"/>
        <v>0</v>
      </c>
      <c r="BN390" s="53">
        <f>IF($G390="Labor Hours",AZ390*$K390*(1+$M390)*$ER390,AZ390)</f>
        <v>0</v>
      </c>
      <c r="BO390" s="53">
        <f>IF($G390="Labor Hours",BA390*$K390*(1+$M390)*$ER390,BA390)</f>
        <v>0</v>
      </c>
      <c r="BP390" s="53">
        <f>IF($G390="Labor Hours",BB390*$K390*(1+$M390)*$ER390,BB390)</f>
        <v>0</v>
      </c>
      <c r="BQ390" s="53">
        <f>IF($G390="Labor Hours",BC390*$K390*(1+$M390)*$ER390,BC390)</f>
        <v>0</v>
      </c>
      <c r="BR390" s="53">
        <f>IF($G390="Labor Hours",BD390*$K390*(1+$M390)*$ER390,BD390)</f>
        <v>0</v>
      </c>
      <c r="BS390" s="53">
        <f>IF($G390="Labor Hours",BE390*$K390*(1+$M390)*$ER390,BE390)</f>
        <v>0</v>
      </c>
      <c r="BT390" s="53">
        <f>IF($G390="Labor Hours",BF390*$K390*(1+$M390)*$ER390,BF390)</f>
        <v>0</v>
      </c>
      <c r="BU390" s="53">
        <f>IF($G390="Labor Hours",BG390*$K390*(1+$M390)*$ER390,BG390)</f>
        <v>10551</v>
      </c>
      <c r="BV390" s="53">
        <f>IF($G390="Labor Hours",BH390*$K390*(1+$M390)*$ER390,BH390)</f>
        <v>0</v>
      </c>
      <c r="BW390" s="53">
        <f>IF($G390="Labor Hours",BI390*$K390*(1+$M390)*$ER390,BI390)</f>
        <v>0</v>
      </c>
      <c r="BX390" s="53">
        <f>IF($G390="Labor Hours",BJ390*$K390*(1+$M390)*$ER390,BJ390)</f>
        <v>0</v>
      </c>
      <c r="BY390" s="53">
        <f>IF($G390="Labor Hours",BK390*$K390*(1+$M390)*$ER390,BK390)</f>
        <v>0</v>
      </c>
      <c r="BZ390" s="10">
        <f t="shared" si="492"/>
        <v>10551</v>
      </c>
      <c r="CA390" s="54">
        <f t="shared" si="493"/>
        <v>0</v>
      </c>
      <c r="CB390" s="10">
        <f t="shared" si="494"/>
        <v>10551</v>
      </c>
      <c r="CC390" s="53" cm="1">
        <f t="array" aca="1" ref="CC390" ca="1">BZ390*CELL("contents",$Q390)</f>
        <v>3692.85</v>
      </c>
      <c r="CD390" s="53" cm="1">
        <f t="array" aca="1" ref="CD390" ca="1">CA390*CELL("contents",$Q390)</f>
        <v>0</v>
      </c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>
        <f t="shared" si="495"/>
        <v>0</v>
      </c>
      <c r="CR390" s="51">
        <f t="shared" si="496"/>
        <v>0</v>
      </c>
      <c r="CS390" s="53">
        <f>IF($G390="Labor Hours",CE390*$K390*(1+$M390)*$ES390,CE390)</f>
        <v>0</v>
      </c>
      <c r="CT390" s="53">
        <f>IF($G390="Labor Hours",CF390*$K390*(1+$M390)*$ES390,CF390)</f>
        <v>0</v>
      </c>
      <c r="CU390" s="53">
        <f>IF($G390="Labor Hours",CG390*$K390*(1+$M390)*$ES390,CG390)</f>
        <v>0</v>
      </c>
      <c r="CV390" s="53">
        <f>IF($G390="Labor Hours",CH390*$K390*(1+$M390)*$ES390,CH390)</f>
        <v>0</v>
      </c>
      <c r="CW390" s="53">
        <f>IF($G390="Labor Hours",CI390*$K390*(1+$M390)*$ES390,CI390)</f>
        <v>0</v>
      </c>
      <c r="CX390" s="53">
        <f>IF($G390="Labor Hours",CJ390*$K390*(1+$M390)*$ES390,CJ390)</f>
        <v>0</v>
      </c>
      <c r="CY390" s="53">
        <f>IF($G390="Labor Hours",CK390*$K390*(1+$M390)*$ES390,CK390)</f>
        <v>0</v>
      </c>
      <c r="CZ390" s="53">
        <f>IF($G390="Labor Hours",CL390*$K390*(1+$M390)*$ES390,CL390)</f>
        <v>0</v>
      </c>
      <c r="DA390" s="53">
        <f>IF($G390="Labor Hours",CM390*$K390*(1+$M390)*$ES390,CM390)</f>
        <v>0</v>
      </c>
      <c r="DB390" s="53">
        <f>IF($G390="Labor Hours",CN390*$K390*(1+$M390)*$ES390,CN390)</f>
        <v>0</v>
      </c>
      <c r="DC390" s="53">
        <f>IF($G390="Labor Hours",CO390*$K390*(1+$M390)*$ES390,CO390)</f>
        <v>0</v>
      </c>
      <c r="DD390" s="53">
        <f>IF($G390="Labor Hours",CP390*$K390*(1+$M390)*$ES390,CP390)</f>
        <v>0</v>
      </c>
      <c r="DE390" s="10">
        <f t="shared" si="497"/>
        <v>0</v>
      </c>
      <c r="DF390" s="54">
        <f t="shared" si="498"/>
        <v>0</v>
      </c>
      <c r="DG390" s="10">
        <f t="shared" si="499"/>
        <v>0</v>
      </c>
      <c r="DH390" s="53" cm="1">
        <f t="array" aca="1" ref="DH390" ca="1">DE390*CELL("contents",$Q390)</f>
        <v>0</v>
      </c>
      <c r="DI390" s="53" cm="1">
        <f t="array" aca="1" ref="DI390" ca="1">DF390*CELL("contents",$Q390)</f>
        <v>0</v>
      </c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>
        <f t="shared" si="500"/>
        <v>0</v>
      </c>
      <c r="DW390" s="51">
        <f t="shared" si="501"/>
        <v>0</v>
      </c>
      <c r="DX390" s="53">
        <f>IF($G390="Labor Hours",DJ390*$K390*(1+$M390)*$ET390,DJ390)</f>
        <v>0</v>
      </c>
      <c r="DY390" s="53">
        <f>IF($G390="Labor Hours",DK390*$K390*(1+$M390)*$ET390,DK390)</f>
        <v>0</v>
      </c>
      <c r="DZ390" s="53">
        <f>IF($G390="Labor Hours",DL390*$K390*(1+$M390)*$ET390,DL390)</f>
        <v>0</v>
      </c>
      <c r="EA390" s="53">
        <f>IF($G390="Labor Hours",DM390*$K390*(1+$M390)*$ET390,DM390)</f>
        <v>0</v>
      </c>
      <c r="EB390" s="53">
        <f>IF($G390="Labor Hours",DN390*$K390*(1+$M390)*$ET390,DN390)</f>
        <v>0</v>
      </c>
      <c r="EC390" s="53">
        <f>IF($G390="Labor Hours",DO390*$K390*(1+$M390)*$ET390,DO390)</f>
        <v>0</v>
      </c>
      <c r="ED390" s="53">
        <f>IF($G390="Labor Hours",DP390*$K390*(1+$M390)*$ET390,DP390)</f>
        <v>0</v>
      </c>
      <c r="EE390" s="53">
        <f>IF($G390="Labor Hours",DQ390*$K390*(1+$M390)*$ET390,DQ390)</f>
        <v>0</v>
      </c>
      <c r="EF390" s="53">
        <f>IF($G390="Labor Hours",DR390*$K390*(1+$M390)*$ET390,DR390)</f>
        <v>0</v>
      </c>
      <c r="EG390" s="53">
        <f>IF($G390="Labor Hours",DS390*$K390*(1+$M390)*$ET390,DS390)</f>
        <v>0</v>
      </c>
      <c r="EH390" s="53">
        <f>IF($G390="Labor Hours",DT390*$K390*(1+$M390)*$ET390,DT390)</f>
        <v>0</v>
      </c>
      <c r="EI390" s="53">
        <f>IF($G390="Labor Hours",DU390*$K390*(1+$M390)*$ET390,DU390)</f>
        <v>0</v>
      </c>
      <c r="EJ390" s="10">
        <f t="shared" si="502"/>
        <v>0</v>
      </c>
      <c r="EK390" s="54">
        <f t="shared" si="503"/>
        <v>0</v>
      </c>
      <c r="EL390" s="10">
        <f t="shared" si="504"/>
        <v>0</v>
      </c>
      <c r="EM390" s="53" cm="1">
        <f t="array" aca="1" ref="EM390" ca="1">EJ390*CELL("contents",$Q390)</f>
        <v>0</v>
      </c>
      <c r="EN390" s="53" cm="1">
        <f t="array" aca="1" ref="EN390" ca="1">EK390*CELL("contents",$Q390)</f>
        <v>0</v>
      </c>
      <c r="EO390" s="11">
        <f t="shared" si="505"/>
        <v>10551</v>
      </c>
      <c r="EP390" s="2">
        <v>1</v>
      </c>
      <c r="EQ390" s="2">
        <f t="shared" ref="EQ390:ET390" si="563">EP390*1.0215</f>
        <v>1.0215000000000001</v>
      </c>
      <c r="ER390" s="2">
        <f t="shared" si="563"/>
        <v>1.0434622500000001</v>
      </c>
      <c r="ES390" s="2">
        <f t="shared" si="563"/>
        <v>1.0658966883750003</v>
      </c>
      <c r="ET390" s="2">
        <f t="shared" si="563"/>
        <v>1.0888134671750629</v>
      </c>
      <c r="EU390" s="53">
        <f>IF($G390="Labor Hours",$K390*$AG390*EQ390,0)</f>
        <v>0</v>
      </c>
      <c r="EV390" s="53">
        <f t="shared" si="507"/>
        <v>0</v>
      </c>
      <c r="EW390" s="69">
        <f>IF($G390="Labor Hours",$K390*$CQ390*ES390,0)</f>
        <v>0</v>
      </c>
      <c r="EX390" s="69">
        <f>IF($G390="Labor Hours",$K390*$DV390*ET390,0)</f>
        <v>0</v>
      </c>
      <c r="EY390" s="9">
        <f t="shared" si="509"/>
        <v>0</v>
      </c>
      <c r="EZ390" s="9">
        <f t="shared" si="484"/>
        <v>0</v>
      </c>
      <c r="FA390" s="9">
        <f t="shared" si="485"/>
        <v>0</v>
      </c>
      <c r="FB390" s="9">
        <f t="shared" si="486"/>
        <v>0</v>
      </c>
      <c r="FC390" t="s">
        <v>1535</v>
      </c>
    </row>
    <row r="391" spans="1:159" x14ac:dyDescent="0.25">
      <c r="A391" s="2">
        <v>1.2</v>
      </c>
      <c r="B391" s="2" t="s">
        <v>911</v>
      </c>
      <c r="C391" s="4" t="s">
        <v>157</v>
      </c>
      <c r="D391" s="2" t="s">
        <v>912</v>
      </c>
      <c r="E391" s="5" t="s">
        <v>913</v>
      </c>
      <c r="F391" s="2"/>
      <c r="G391" s="4" t="s">
        <v>151</v>
      </c>
      <c r="H391" s="6" t="s">
        <v>163</v>
      </c>
      <c r="I391" s="4" t="s">
        <v>159</v>
      </c>
      <c r="J391" s="7" t="s">
        <v>154</v>
      </c>
      <c r="K391" s="75">
        <v>115</v>
      </c>
      <c r="L391" s="81">
        <v>115</v>
      </c>
      <c r="M391" s="56">
        <v>0</v>
      </c>
      <c r="N391" s="86">
        <v>0</v>
      </c>
      <c r="O391" s="6" t="s">
        <v>155</v>
      </c>
      <c r="P391" s="2" t="s">
        <v>356</v>
      </c>
      <c r="Q391" s="216">
        <f>VLOOKUP(P391,Contingencies!$A$2:$D$7,4,FALSE)</f>
        <v>0.35</v>
      </c>
      <c r="R391" s="53">
        <f t="shared" si="557"/>
        <v>335.9948445</v>
      </c>
      <c r="S391" s="67">
        <f t="shared" si="559"/>
        <v>0</v>
      </c>
      <c r="T391" s="4"/>
      <c r="U391" s="2"/>
      <c r="V391" s="2"/>
      <c r="W391" s="2"/>
      <c r="X391" s="2"/>
      <c r="Y391" s="2"/>
      <c r="Z391" s="2"/>
      <c r="AA391" s="18"/>
      <c r="AB391" s="18"/>
      <c r="AC391" s="18"/>
      <c r="AD391" s="2"/>
      <c r="AE391" s="2"/>
      <c r="AF391" s="2"/>
      <c r="AG391" s="2">
        <f>IF(G391="Labor Hours",SUM(U391:AF391),0)</f>
        <v>0</v>
      </c>
      <c r="AH391" s="51">
        <f t="shared" si="487"/>
        <v>0</v>
      </c>
      <c r="AI391" s="53">
        <f>IF($G391="Labor Hours",U391*$K391*(1+$M391)*$EQ391,U391)</f>
        <v>0</v>
      </c>
      <c r="AJ391" s="53">
        <f>IF($G391="Labor Hours",V391*$K391*(1+$M391)*$EQ391,V391)</f>
        <v>0</v>
      </c>
      <c r="AK391" s="53">
        <f>IF($G391="Labor Hours",W391*$K391*(1+$M391)*$EQ391,W391)</f>
        <v>0</v>
      </c>
      <c r="AL391" s="53">
        <f>IF($G391="Labor Hours",X391*$K391*(1+$M391)*$EQ391,X391)</f>
        <v>0</v>
      </c>
      <c r="AM391" s="53">
        <f>IF($G391="Labor Hours",Y391*$K391*(1+$M391)*$EQ391,Y391)</f>
        <v>0</v>
      </c>
      <c r="AN391" s="53">
        <f>IF($G391="Labor Hours",Z391*$K391*(1+$M391)*$EQ391,Z391)</f>
        <v>0</v>
      </c>
      <c r="AO391" s="53">
        <f>IF($G391="Labor Hours",AA391*$K391*(1+$M391)*$EQ391,AA391)</f>
        <v>0</v>
      </c>
      <c r="AP391" s="53">
        <f>IF($G391="Labor Hours",AB391*$K391*(1+$M391)*$EQ391,AB391)</f>
        <v>0</v>
      </c>
      <c r="AQ391" s="53">
        <f>IF($G391="Labor Hours",AC391*$K391*(1+$M391)*$EQ391,AC391)</f>
        <v>0</v>
      </c>
      <c r="AR391" s="53">
        <f>IF($G391="Labor Hours",AD391*$K391*(1+$M391)*$EQ391,AD391)</f>
        <v>0</v>
      </c>
      <c r="AS391" s="53">
        <f>IF($G391="Labor Hours",AE391*$K391*(1+$M391)*$EQ391,AE391)</f>
        <v>0</v>
      </c>
      <c r="AT391" s="53">
        <f>IF($G391="Labor Hours",AF391*$K391*(1+$M391)*$EQ391,AF391)</f>
        <v>0</v>
      </c>
      <c r="AU391" s="10">
        <f t="shared" si="488"/>
        <v>0</v>
      </c>
      <c r="AV391" s="54">
        <f>IF(G391="CapEx",0,AU391*N391)</f>
        <v>0</v>
      </c>
      <c r="AW391" s="10">
        <f t="shared" si="489"/>
        <v>0</v>
      </c>
      <c r="AX391" s="53" cm="1">
        <f t="array" aca="1" ref="AX391" ca="1">AU391*CELL("contents",$Q391)</f>
        <v>0</v>
      </c>
      <c r="AY391" s="53" cm="1">
        <f t="array" aca="1" ref="AY391" ca="1">AV391*CELL("contents",$Q391)</f>
        <v>0</v>
      </c>
      <c r="AZ391" s="2"/>
      <c r="BA391" s="2"/>
      <c r="BB391" s="2"/>
      <c r="BC391" s="2"/>
      <c r="BD391" s="2"/>
      <c r="BE391" s="2"/>
      <c r="BF391" s="4">
        <v>8</v>
      </c>
      <c r="BG391" s="2"/>
      <c r="BH391" s="2"/>
      <c r="BI391" s="2"/>
      <c r="BJ391" s="2"/>
      <c r="BK391" s="2"/>
      <c r="BL391" s="2">
        <f t="shared" si="490"/>
        <v>8</v>
      </c>
      <c r="BM391" s="51">
        <f t="shared" si="491"/>
        <v>5.333333333333333E-2</v>
      </c>
      <c r="BN391" s="53">
        <f>IF($G391="Labor Hours",AZ391*$K391*(1+$M391)*$ER391,AZ391)</f>
        <v>0</v>
      </c>
      <c r="BO391" s="53">
        <f>IF($G391="Labor Hours",BA391*$K391*(1+$M391)*$ER391,BA391)</f>
        <v>0</v>
      </c>
      <c r="BP391" s="53">
        <f>IF($G391="Labor Hours",BB391*$K391*(1+$M391)*$ER391,BB391)</f>
        <v>0</v>
      </c>
      <c r="BQ391" s="53">
        <f>IF($G391="Labor Hours",BC391*$K391*(1+$M391)*$ER391,BC391)</f>
        <v>0</v>
      </c>
      <c r="BR391" s="53">
        <f>IF($G391="Labor Hours",BD391*$K391*(1+$M391)*$ER391,BD391)</f>
        <v>0</v>
      </c>
      <c r="BS391" s="53">
        <f>IF($G391="Labor Hours",BE391*$K391*(1+$M391)*$ER391,BE391)</f>
        <v>0</v>
      </c>
      <c r="BT391" s="53">
        <f>IF($G391="Labor Hours",BF391*$K391*(1+$M391)*$ER391,BF391)</f>
        <v>959.98527000000013</v>
      </c>
      <c r="BU391" s="53">
        <f>IF($G391="Labor Hours",BG391*$K391*(1+$M391)*$ER391,BG391)</f>
        <v>0</v>
      </c>
      <c r="BV391" s="53">
        <f>IF($G391="Labor Hours",BH391*$K391*(1+$M391)*$ER391,BH391)</f>
        <v>0</v>
      </c>
      <c r="BW391" s="53">
        <f>IF($G391="Labor Hours",BI391*$K391*(1+$M391)*$ER391,BI391)</f>
        <v>0</v>
      </c>
      <c r="BX391" s="53">
        <f>IF($G391="Labor Hours",BJ391*$K391*(1+$M391)*$ER391,BJ391)</f>
        <v>0</v>
      </c>
      <c r="BY391" s="53">
        <f>IF($G391="Labor Hours",BK391*$K391*(1+$M391)*$ER391,BK391)</f>
        <v>0</v>
      </c>
      <c r="BZ391" s="10">
        <f t="shared" si="492"/>
        <v>959.98527000000013</v>
      </c>
      <c r="CA391" s="54">
        <f t="shared" si="493"/>
        <v>0</v>
      </c>
      <c r="CB391" s="10">
        <f t="shared" si="494"/>
        <v>959.98527000000013</v>
      </c>
      <c r="CC391" s="53" cm="1">
        <f t="array" aca="1" ref="CC391" ca="1">BZ391*CELL("contents",$Q391)</f>
        <v>335.9948445</v>
      </c>
      <c r="CD391" s="53" cm="1">
        <f t="array" aca="1" ref="CD391" ca="1">CA391*CELL("contents",$Q391)</f>
        <v>0</v>
      </c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>
        <f t="shared" si="495"/>
        <v>0</v>
      </c>
      <c r="CR391" s="51">
        <f t="shared" si="496"/>
        <v>0</v>
      </c>
      <c r="CS391" s="53">
        <f>IF($G391="Labor Hours",CE391*$K391*(1+$M391)*$ES391,CE391)</f>
        <v>0</v>
      </c>
      <c r="CT391" s="53">
        <f>IF($G391="Labor Hours",CF391*$K391*(1+$M391)*$ES391,CF391)</f>
        <v>0</v>
      </c>
      <c r="CU391" s="53">
        <f>IF($G391="Labor Hours",CG391*$K391*(1+$M391)*$ES391,CG391)</f>
        <v>0</v>
      </c>
      <c r="CV391" s="53">
        <f>IF($G391="Labor Hours",CH391*$K391*(1+$M391)*$ES391,CH391)</f>
        <v>0</v>
      </c>
      <c r="CW391" s="53">
        <f>IF($G391="Labor Hours",CI391*$K391*(1+$M391)*$ES391,CI391)</f>
        <v>0</v>
      </c>
      <c r="CX391" s="53">
        <f>IF($G391="Labor Hours",CJ391*$K391*(1+$M391)*$ES391,CJ391)</f>
        <v>0</v>
      </c>
      <c r="CY391" s="53">
        <f>IF($G391="Labor Hours",CK391*$K391*(1+$M391)*$ES391,CK391)</f>
        <v>0</v>
      </c>
      <c r="CZ391" s="53">
        <f>IF($G391="Labor Hours",CL391*$K391*(1+$M391)*$ES391,CL391)</f>
        <v>0</v>
      </c>
      <c r="DA391" s="53">
        <f>IF($G391="Labor Hours",CM391*$K391*(1+$M391)*$ES391,CM391)</f>
        <v>0</v>
      </c>
      <c r="DB391" s="53">
        <f>IF($G391="Labor Hours",CN391*$K391*(1+$M391)*$ES391,CN391)</f>
        <v>0</v>
      </c>
      <c r="DC391" s="53">
        <f>IF($G391="Labor Hours",CO391*$K391*(1+$M391)*$ES391,CO391)</f>
        <v>0</v>
      </c>
      <c r="DD391" s="53">
        <f>IF($G391="Labor Hours",CP391*$K391*(1+$M391)*$ES391,CP391)</f>
        <v>0</v>
      </c>
      <c r="DE391" s="10">
        <f t="shared" si="497"/>
        <v>0</v>
      </c>
      <c r="DF391" s="54">
        <f t="shared" si="498"/>
        <v>0</v>
      </c>
      <c r="DG391" s="10">
        <f t="shared" si="499"/>
        <v>0</v>
      </c>
      <c r="DH391" s="53" cm="1">
        <f t="array" aca="1" ref="DH391" ca="1">DE391*CELL("contents",$Q391)</f>
        <v>0</v>
      </c>
      <c r="DI391" s="53" cm="1">
        <f t="array" aca="1" ref="DI391" ca="1">DF391*CELL("contents",$Q391)</f>
        <v>0</v>
      </c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>
        <f t="shared" si="500"/>
        <v>0</v>
      </c>
      <c r="DW391" s="51">
        <f t="shared" si="501"/>
        <v>0</v>
      </c>
      <c r="DX391" s="53">
        <f>IF($G391="Labor Hours",DJ391*$K391*(1+$M391)*$ET391,DJ391)</f>
        <v>0</v>
      </c>
      <c r="DY391" s="53">
        <f>IF($G391="Labor Hours",DK391*$K391*(1+$M391)*$ET391,DK391)</f>
        <v>0</v>
      </c>
      <c r="DZ391" s="53">
        <f>IF($G391="Labor Hours",DL391*$K391*(1+$M391)*$ET391,DL391)</f>
        <v>0</v>
      </c>
      <c r="EA391" s="53">
        <f>IF($G391="Labor Hours",DM391*$K391*(1+$M391)*$ET391,DM391)</f>
        <v>0</v>
      </c>
      <c r="EB391" s="53">
        <f>IF($G391="Labor Hours",DN391*$K391*(1+$M391)*$ET391,DN391)</f>
        <v>0</v>
      </c>
      <c r="EC391" s="53">
        <f>IF($G391="Labor Hours",DO391*$K391*(1+$M391)*$ET391,DO391)</f>
        <v>0</v>
      </c>
      <c r="ED391" s="53">
        <f>IF($G391="Labor Hours",DP391*$K391*(1+$M391)*$ET391,DP391)</f>
        <v>0</v>
      </c>
      <c r="EE391" s="53">
        <f>IF($G391="Labor Hours",DQ391*$K391*(1+$M391)*$ET391,DQ391)</f>
        <v>0</v>
      </c>
      <c r="EF391" s="53">
        <f>IF($G391="Labor Hours",DR391*$K391*(1+$M391)*$ET391,DR391)</f>
        <v>0</v>
      </c>
      <c r="EG391" s="53">
        <f>IF($G391="Labor Hours",DS391*$K391*(1+$M391)*$ET391,DS391)</f>
        <v>0</v>
      </c>
      <c r="EH391" s="53">
        <f>IF($G391="Labor Hours",DT391*$K391*(1+$M391)*$ET391,DT391)</f>
        <v>0</v>
      </c>
      <c r="EI391" s="53">
        <f>IF($G391="Labor Hours",DU391*$K391*(1+$M391)*$ET391,DU391)</f>
        <v>0</v>
      </c>
      <c r="EJ391" s="10">
        <f t="shared" si="502"/>
        <v>0</v>
      </c>
      <c r="EK391" s="54">
        <f t="shared" si="503"/>
        <v>0</v>
      </c>
      <c r="EL391" s="10">
        <f t="shared" si="504"/>
        <v>0</v>
      </c>
      <c r="EM391" s="53" cm="1">
        <f t="array" aca="1" ref="EM391" ca="1">EJ391*CELL("contents",$Q391)</f>
        <v>0</v>
      </c>
      <c r="EN391" s="53" cm="1">
        <f t="array" aca="1" ref="EN391" ca="1">EK391*CELL("contents",$Q391)</f>
        <v>0</v>
      </c>
      <c r="EO391" s="11">
        <f t="shared" si="505"/>
        <v>959.98527000000013</v>
      </c>
      <c r="EP391" s="2">
        <v>1</v>
      </c>
      <c r="EQ391" s="2">
        <f t="shared" ref="EQ391:ET391" si="564">EP391*1.0215</f>
        <v>1.0215000000000001</v>
      </c>
      <c r="ER391" s="2">
        <f t="shared" si="564"/>
        <v>1.0434622500000001</v>
      </c>
      <c r="ES391" s="2">
        <f t="shared" si="564"/>
        <v>1.0658966883750003</v>
      </c>
      <c r="ET391" s="2">
        <f t="shared" si="564"/>
        <v>1.0888134671750629</v>
      </c>
      <c r="EU391" s="53">
        <f>IF($G391="Labor Hours",$K391*$AG391*EQ391,0)</f>
        <v>0</v>
      </c>
      <c r="EV391" s="53">
        <f t="shared" si="507"/>
        <v>959.98527000000013</v>
      </c>
      <c r="EW391" s="69">
        <f>IF($G391="Labor Hours",$K391*$CQ391*ES391,0)</f>
        <v>0</v>
      </c>
      <c r="EX391" s="69">
        <f>IF($G391="Labor Hours",$K391*$DV391*ET391,0)</f>
        <v>0</v>
      </c>
      <c r="EY391" s="9">
        <f t="shared" si="509"/>
        <v>0</v>
      </c>
      <c r="EZ391" s="9">
        <f t="shared" si="484"/>
        <v>0</v>
      </c>
      <c r="FA391" s="9">
        <f t="shared" si="485"/>
        <v>0</v>
      </c>
      <c r="FB391" s="9">
        <f t="shared" si="486"/>
        <v>0</v>
      </c>
      <c r="FC391" t="s">
        <v>1535</v>
      </c>
    </row>
    <row r="392" spans="1:159" x14ac:dyDescent="0.25">
      <c r="A392" s="2">
        <v>1.2</v>
      </c>
      <c r="B392" s="2" t="s">
        <v>914</v>
      </c>
      <c r="C392" s="4" t="s">
        <v>157</v>
      </c>
      <c r="D392" s="2" t="s">
        <v>915</v>
      </c>
      <c r="E392" s="5" t="s">
        <v>916</v>
      </c>
      <c r="F392" s="2"/>
      <c r="G392" s="4" t="s">
        <v>151</v>
      </c>
      <c r="H392" s="6" t="s">
        <v>163</v>
      </c>
      <c r="I392" s="4" t="s">
        <v>159</v>
      </c>
      <c r="J392" s="7" t="s">
        <v>154</v>
      </c>
      <c r="K392" s="75">
        <v>115</v>
      </c>
      <c r="L392" s="81">
        <v>115</v>
      </c>
      <c r="M392" s="56">
        <v>0</v>
      </c>
      <c r="N392" s="86">
        <v>0</v>
      </c>
      <c r="O392" s="6" t="s">
        <v>155</v>
      </c>
      <c r="P392" s="2" t="s">
        <v>356</v>
      </c>
      <c r="Q392" s="216">
        <f>VLOOKUP(P392,Contingencies!$A$2:$D$7,4,FALSE)</f>
        <v>0.35</v>
      </c>
      <c r="R392" s="53">
        <f t="shared" si="557"/>
        <v>335.9948445</v>
      </c>
      <c r="S392" s="67">
        <f t="shared" si="559"/>
        <v>0</v>
      </c>
      <c r="T392" s="4"/>
      <c r="U392" s="2"/>
      <c r="V392" s="2"/>
      <c r="W392" s="2"/>
      <c r="X392" s="2"/>
      <c r="Y392" s="2"/>
      <c r="Z392" s="2"/>
      <c r="AA392" s="18"/>
      <c r="AB392" s="18"/>
      <c r="AC392" s="18"/>
      <c r="AD392" s="18"/>
      <c r="AE392" s="2"/>
      <c r="AF392" s="2"/>
      <c r="AG392" s="2">
        <f>IF(G392="Labor Hours",SUM(U392:AF392),0)</f>
        <v>0</v>
      </c>
      <c r="AH392" s="51">
        <f t="shared" si="487"/>
        <v>0</v>
      </c>
      <c r="AI392" s="53">
        <f>IF($G392="Labor Hours",U392*$K392*(1+$M392)*$EQ392,U392)</f>
        <v>0</v>
      </c>
      <c r="AJ392" s="53">
        <f>IF($G392="Labor Hours",V392*$K392*(1+$M392)*$EQ392,V392)</f>
        <v>0</v>
      </c>
      <c r="AK392" s="53">
        <f>IF($G392="Labor Hours",W392*$K392*(1+$M392)*$EQ392,W392)</f>
        <v>0</v>
      </c>
      <c r="AL392" s="53">
        <f>IF($G392="Labor Hours",X392*$K392*(1+$M392)*$EQ392,X392)</f>
        <v>0</v>
      </c>
      <c r="AM392" s="53">
        <f>IF($G392="Labor Hours",Y392*$K392*(1+$M392)*$EQ392,Y392)</f>
        <v>0</v>
      </c>
      <c r="AN392" s="53">
        <f>IF($G392="Labor Hours",Z392*$K392*(1+$M392)*$EQ392,Z392)</f>
        <v>0</v>
      </c>
      <c r="AO392" s="53">
        <f>IF($G392="Labor Hours",AA392*$K392*(1+$M392)*$EQ392,AA392)</f>
        <v>0</v>
      </c>
      <c r="AP392" s="53">
        <f>IF($G392="Labor Hours",AB392*$K392*(1+$M392)*$EQ392,AB392)</f>
        <v>0</v>
      </c>
      <c r="AQ392" s="53">
        <f>IF($G392="Labor Hours",AC392*$K392*(1+$M392)*$EQ392,AC392)</f>
        <v>0</v>
      </c>
      <c r="AR392" s="53">
        <f>IF($G392="Labor Hours",AD392*$K392*(1+$M392)*$EQ392,AD392)</f>
        <v>0</v>
      </c>
      <c r="AS392" s="53">
        <f>IF($G392="Labor Hours",AE392*$K392*(1+$M392)*$EQ392,AE392)</f>
        <v>0</v>
      </c>
      <c r="AT392" s="53">
        <f>IF($G392="Labor Hours",AF392*$K392*(1+$M392)*$EQ392,AF392)</f>
        <v>0</v>
      </c>
      <c r="AU392" s="10">
        <f t="shared" si="488"/>
        <v>0</v>
      </c>
      <c r="AV392" s="54">
        <f>IF(G392="CapEx",0,AU392*N392)</f>
        <v>0</v>
      </c>
      <c r="AW392" s="10">
        <f t="shared" si="489"/>
        <v>0</v>
      </c>
      <c r="AX392" s="53" cm="1">
        <f t="array" aca="1" ref="AX392" ca="1">AU392*CELL("contents",$Q392)</f>
        <v>0</v>
      </c>
      <c r="AY392" s="53" cm="1">
        <f t="array" aca="1" ref="AY392" ca="1">AV392*CELL("contents",$Q392)</f>
        <v>0</v>
      </c>
      <c r="AZ392" s="2"/>
      <c r="BA392" s="2"/>
      <c r="BB392" s="2"/>
      <c r="BC392" s="2"/>
      <c r="BD392" s="2"/>
      <c r="BE392" s="2"/>
      <c r="BF392" s="4">
        <v>8</v>
      </c>
      <c r="BG392" s="2"/>
      <c r="BH392" s="2"/>
      <c r="BI392" s="2"/>
      <c r="BJ392" s="2"/>
      <c r="BK392" s="2"/>
      <c r="BL392" s="2">
        <f t="shared" si="490"/>
        <v>8</v>
      </c>
      <c r="BM392" s="51">
        <f t="shared" si="491"/>
        <v>5.333333333333333E-2</v>
      </c>
      <c r="BN392" s="53">
        <f>IF($G392="Labor Hours",AZ392*$K392*(1+$M392)*$ER392,AZ392)</f>
        <v>0</v>
      </c>
      <c r="BO392" s="53">
        <f>IF($G392="Labor Hours",BA392*$K392*(1+$M392)*$ER392,BA392)</f>
        <v>0</v>
      </c>
      <c r="BP392" s="53">
        <f>IF($G392="Labor Hours",BB392*$K392*(1+$M392)*$ER392,BB392)</f>
        <v>0</v>
      </c>
      <c r="BQ392" s="53">
        <f>IF($G392="Labor Hours",BC392*$K392*(1+$M392)*$ER392,BC392)</f>
        <v>0</v>
      </c>
      <c r="BR392" s="53">
        <f>IF($G392="Labor Hours",BD392*$K392*(1+$M392)*$ER392,BD392)</f>
        <v>0</v>
      </c>
      <c r="BS392" s="53">
        <f>IF($G392="Labor Hours",BE392*$K392*(1+$M392)*$ER392,BE392)</f>
        <v>0</v>
      </c>
      <c r="BT392" s="53">
        <f>IF($G392="Labor Hours",BF392*$K392*(1+$M392)*$ER392,BF392)</f>
        <v>959.98527000000013</v>
      </c>
      <c r="BU392" s="53">
        <f>IF($G392="Labor Hours",BG392*$K392*(1+$M392)*$ER392,BG392)</f>
        <v>0</v>
      </c>
      <c r="BV392" s="53">
        <f>IF($G392="Labor Hours",BH392*$K392*(1+$M392)*$ER392,BH392)</f>
        <v>0</v>
      </c>
      <c r="BW392" s="53">
        <f>IF($G392="Labor Hours",BI392*$K392*(1+$M392)*$ER392,BI392)</f>
        <v>0</v>
      </c>
      <c r="BX392" s="53">
        <f>IF($G392="Labor Hours",BJ392*$K392*(1+$M392)*$ER392,BJ392)</f>
        <v>0</v>
      </c>
      <c r="BY392" s="53">
        <f>IF($G392="Labor Hours",BK392*$K392*(1+$M392)*$ER392,BK392)</f>
        <v>0</v>
      </c>
      <c r="BZ392" s="10">
        <f t="shared" si="492"/>
        <v>959.98527000000013</v>
      </c>
      <c r="CA392" s="54">
        <f t="shared" si="493"/>
        <v>0</v>
      </c>
      <c r="CB392" s="10">
        <f t="shared" si="494"/>
        <v>959.98527000000013</v>
      </c>
      <c r="CC392" s="53" cm="1">
        <f t="array" aca="1" ref="CC392" ca="1">BZ392*CELL("contents",$Q392)</f>
        <v>335.9948445</v>
      </c>
      <c r="CD392" s="53" cm="1">
        <f t="array" aca="1" ref="CD392" ca="1">CA392*CELL("contents",$Q392)</f>
        <v>0</v>
      </c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>
        <f t="shared" si="495"/>
        <v>0</v>
      </c>
      <c r="CR392" s="51">
        <f t="shared" si="496"/>
        <v>0</v>
      </c>
      <c r="CS392" s="53">
        <f>IF($G392="Labor Hours",CE392*$K392*(1+$M392)*$ES392,CE392)</f>
        <v>0</v>
      </c>
      <c r="CT392" s="53">
        <f>IF($G392="Labor Hours",CF392*$K392*(1+$M392)*$ES392,CF392)</f>
        <v>0</v>
      </c>
      <c r="CU392" s="53">
        <f>IF($G392="Labor Hours",CG392*$K392*(1+$M392)*$ES392,CG392)</f>
        <v>0</v>
      </c>
      <c r="CV392" s="53">
        <f>IF($G392="Labor Hours",CH392*$K392*(1+$M392)*$ES392,CH392)</f>
        <v>0</v>
      </c>
      <c r="CW392" s="53">
        <f>IF($G392="Labor Hours",CI392*$K392*(1+$M392)*$ES392,CI392)</f>
        <v>0</v>
      </c>
      <c r="CX392" s="53">
        <f>IF($G392="Labor Hours",CJ392*$K392*(1+$M392)*$ES392,CJ392)</f>
        <v>0</v>
      </c>
      <c r="CY392" s="53">
        <f>IF($G392="Labor Hours",CK392*$K392*(1+$M392)*$ES392,CK392)</f>
        <v>0</v>
      </c>
      <c r="CZ392" s="53">
        <f>IF($G392="Labor Hours",CL392*$K392*(1+$M392)*$ES392,CL392)</f>
        <v>0</v>
      </c>
      <c r="DA392" s="53">
        <f>IF($G392="Labor Hours",CM392*$K392*(1+$M392)*$ES392,CM392)</f>
        <v>0</v>
      </c>
      <c r="DB392" s="53">
        <f>IF($G392="Labor Hours",CN392*$K392*(1+$M392)*$ES392,CN392)</f>
        <v>0</v>
      </c>
      <c r="DC392" s="53">
        <f>IF($G392="Labor Hours",CO392*$K392*(1+$M392)*$ES392,CO392)</f>
        <v>0</v>
      </c>
      <c r="DD392" s="53">
        <f>IF($G392="Labor Hours",CP392*$K392*(1+$M392)*$ES392,CP392)</f>
        <v>0</v>
      </c>
      <c r="DE392" s="10">
        <f t="shared" si="497"/>
        <v>0</v>
      </c>
      <c r="DF392" s="54">
        <f t="shared" si="498"/>
        <v>0</v>
      </c>
      <c r="DG392" s="10">
        <f t="shared" si="499"/>
        <v>0</v>
      </c>
      <c r="DH392" s="53" cm="1">
        <f t="array" aca="1" ref="DH392" ca="1">DE392*CELL("contents",$Q392)</f>
        <v>0</v>
      </c>
      <c r="DI392" s="53" cm="1">
        <f t="array" aca="1" ref="DI392" ca="1">DF392*CELL("contents",$Q392)</f>
        <v>0</v>
      </c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>
        <f t="shared" si="500"/>
        <v>0</v>
      </c>
      <c r="DW392" s="51">
        <f t="shared" si="501"/>
        <v>0</v>
      </c>
      <c r="DX392" s="53">
        <f>IF($G392="Labor Hours",DJ392*$K392*(1+$M392)*$ET392,DJ392)</f>
        <v>0</v>
      </c>
      <c r="DY392" s="53">
        <f>IF($G392="Labor Hours",DK392*$K392*(1+$M392)*$ET392,DK392)</f>
        <v>0</v>
      </c>
      <c r="DZ392" s="53">
        <f>IF($G392="Labor Hours",DL392*$K392*(1+$M392)*$ET392,DL392)</f>
        <v>0</v>
      </c>
      <c r="EA392" s="53">
        <f>IF($G392="Labor Hours",DM392*$K392*(1+$M392)*$ET392,DM392)</f>
        <v>0</v>
      </c>
      <c r="EB392" s="53">
        <f>IF($G392="Labor Hours",DN392*$K392*(1+$M392)*$ET392,DN392)</f>
        <v>0</v>
      </c>
      <c r="EC392" s="53">
        <f>IF($G392="Labor Hours",DO392*$K392*(1+$M392)*$ET392,DO392)</f>
        <v>0</v>
      </c>
      <c r="ED392" s="53">
        <f>IF($G392="Labor Hours",DP392*$K392*(1+$M392)*$ET392,DP392)</f>
        <v>0</v>
      </c>
      <c r="EE392" s="53">
        <f>IF($G392="Labor Hours",DQ392*$K392*(1+$M392)*$ET392,DQ392)</f>
        <v>0</v>
      </c>
      <c r="EF392" s="53">
        <f>IF($G392="Labor Hours",DR392*$K392*(1+$M392)*$ET392,DR392)</f>
        <v>0</v>
      </c>
      <c r="EG392" s="53">
        <f>IF($G392="Labor Hours",DS392*$K392*(1+$M392)*$ET392,DS392)</f>
        <v>0</v>
      </c>
      <c r="EH392" s="53">
        <f>IF($G392="Labor Hours",DT392*$K392*(1+$M392)*$ET392,DT392)</f>
        <v>0</v>
      </c>
      <c r="EI392" s="53">
        <f>IF($G392="Labor Hours",DU392*$K392*(1+$M392)*$ET392,DU392)</f>
        <v>0</v>
      </c>
      <c r="EJ392" s="10">
        <f t="shared" si="502"/>
        <v>0</v>
      </c>
      <c r="EK392" s="54">
        <f t="shared" si="503"/>
        <v>0</v>
      </c>
      <c r="EL392" s="10">
        <f t="shared" si="504"/>
        <v>0</v>
      </c>
      <c r="EM392" s="53" cm="1">
        <f t="array" aca="1" ref="EM392" ca="1">EJ392*CELL("contents",$Q392)</f>
        <v>0</v>
      </c>
      <c r="EN392" s="53" cm="1">
        <f t="array" aca="1" ref="EN392" ca="1">EK392*CELL("contents",$Q392)</f>
        <v>0</v>
      </c>
      <c r="EO392" s="11">
        <f t="shared" si="505"/>
        <v>959.98527000000013</v>
      </c>
      <c r="EP392" s="2">
        <v>1</v>
      </c>
      <c r="EQ392" s="2">
        <f t="shared" ref="EQ392:ET392" si="565">EP392*1.0215</f>
        <v>1.0215000000000001</v>
      </c>
      <c r="ER392" s="2">
        <f t="shared" si="565"/>
        <v>1.0434622500000001</v>
      </c>
      <c r="ES392" s="2">
        <f t="shared" si="565"/>
        <v>1.0658966883750003</v>
      </c>
      <c r="ET392" s="2">
        <f t="shared" si="565"/>
        <v>1.0888134671750629</v>
      </c>
      <c r="EU392" s="53">
        <f>IF($G392="Labor Hours",$K392*$AG392*EQ392,0)</f>
        <v>0</v>
      </c>
      <c r="EV392" s="53">
        <f t="shared" si="507"/>
        <v>959.98527000000013</v>
      </c>
      <c r="EW392" s="69">
        <f>IF($G392="Labor Hours",$K392*$CQ392*ES392,0)</f>
        <v>0</v>
      </c>
      <c r="EX392" s="69">
        <f>IF($G392="Labor Hours",$K392*$DV392*ET392,0)</f>
        <v>0</v>
      </c>
      <c r="EY392" s="9">
        <f t="shared" si="509"/>
        <v>0</v>
      </c>
      <c r="EZ392" s="9">
        <f t="shared" si="484"/>
        <v>0</v>
      </c>
      <c r="FA392" s="9">
        <f t="shared" si="485"/>
        <v>0</v>
      </c>
      <c r="FB392" s="9">
        <f t="shared" si="486"/>
        <v>0</v>
      </c>
      <c r="FC392" t="s">
        <v>1535</v>
      </c>
    </row>
    <row r="393" spans="1:159" x14ac:dyDescent="0.25">
      <c r="A393" s="2">
        <v>1.2</v>
      </c>
      <c r="B393" s="2" t="s">
        <v>917</v>
      </c>
      <c r="C393" s="4" t="s">
        <v>157</v>
      </c>
      <c r="D393" s="2" t="s">
        <v>907</v>
      </c>
      <c r="E393" s="5" t="s">
        <v>918</v>
      </c>
      <c r="F393" s="2"/>
      <c r="G393" s="4" t="s">
        <v>151</v>
      </c>
      <c r="H393" s="6" t="s">
        <v>163</v>
      </c>
      <c r="I393" s="4" t="s">
        <v>159</v>
      </c>
      <c r="J393" s="7" t="s">
        <v>154</v>
      </c>
      <c r="K393" s="75">
        <v>115</v>
      </c>
      <c r="L393" s="81">
        <v>115</v>
      </c>
      <c r="M393" s="56">
        <v>0</v>
      </c>
      <c r="N393" s="86">
        <v>0</v>
      </c>
      <c r="O393" s="6" t="s">
        <v>155</v>
      </c>
      <c r="P393" s="2" t="s">
        <v>356</v>
      </c>
      <c r="Q393" s="216">
        <f>VLOOKUP(P393,Contingencies!$A$2:$D$7,4,FALSE)</f>
        <v>0.35</v>
      </c>
      <c r="R393" s="53">
        <f t="shared" si="557"/>
        <v>671.989689</v>
      </c>
      <c r="S393" s="67">
        <f t="shared" si="559"/>
        <v>0</v>
      </c>
      <c r="T393" s="4"/>
      <c r="U393" s="2"/>
      <c r="V393" s="2"/>
      <c r="W393" s="2"/>
      <c r="X393" s="2"/>
      <c r="Y393" s="2"/>
      <c r="Z393" s="2"/>
      <c r="AA393" s="18"/>
      <c r="AB393" s="18"/>
      <c r="AC393" s="18"/>
      <c r="AD393" s="18"/>
      <c r="AE393" s="2"/>
      <c r="AF393" s="2"/>
      <c r="AG393" s="2">
        <f>IF(G393="Labor Hours",SUM(U393:AF393),0)</f>
        <v>0</v>
      </c>
      <c r="AH393" s="51">
        <f t="shared" si="487"/>
        <v>0</v>
      </c>
      <c r="AI393" s="53">
        <f>IF($G393="Labor Hours",U393*$K393*(1+$M393)*$EQ393,U393)</f>
        <v>0</v>
      </c>
      <c r="AJ393" s="53">
        <f>IF($G393="Labor Hours",V393*$K393*(1+$M393)*$EQ393,V393)</f>
        <v>0</v>
      </c>
      <c r="AK393" s="53">
        <f>IF($G393="Labor Hours",W393*$K393*(1+$M393)*$EQ393,W393)</f>
        <v>0</v>
      </c>
      <c r="AL393" s="53">
        <f>IF($G393="Labor Hours",X393*$K393*(1+$M393)*$EQ393,X393)</f>
        <v>0</v>
      </c>
      <c r="AM393" s="53">
        <f>IF($G393="Labor Hours",Y393*$K393*(1+$M393)*$EQ393,Y393)</f>
        <v>0</v>
      </c>
      <c r="AN393" s="53">
        <f>IF($G393="Labor Hours",Z393*$K393*(1+$M393)*$EQ393,Z393)</f>
        <v>0</v>
      </c>
      <c r="AO393" s="53">
        <f>IF($G393="Labor Hours",AA393*$K393*(1+$M393)*$EQ393,AA393)</f>
        <v>0</v>
      </c>
      <c r="AP393" s="53">
        <f>IF($G393="Labor Hours",AB393*$K393*(1+$M393)*$EQ393,AB393)</f>
        <v>0</v>
      </c>
      <c r="AQ393" s="53">
        <f>IF($G393="Labor Hours",AC393*$K393*(1+$M393)*$EQ393,AC393)</f>
        <v>0</v>
      </c>
      <c r="AR393" s="53">
        <f>IF($G393="Labor Hours",AD393*$K393*(1+$M393)*$EQ393,AD393)</f>
        <v>0</v>
      </c>
      <c r="AS393" s="53">
        <f>IF($G393="Labor Hours",AE393*$K393*(1+$M393)*$EQ393,AE393)</f>
        <v>0</v>
      </c>
      <c r="AT393" s="53">
        <f>IF($G393="Labor Hours",AF393*$K393*(1+$M393)*$EQ393,AF393)</f>
        <v>0</v>
      </c>
      <c r="AU393" s="10">
        <f t="shared" si="488"/>
        <v>0</v>
      </c>
      <c r="AV393" s="54">
        <f>IF(G393="CapEx",0,AU393*N393)</f>
        <v>0</v>
      </c>
      <c r="AW393" s="10">
        <f t="shared" si="489"/>
        <v>0</v>
      </c>
      <c r="AX393" s="53" cm="1">
        <f t="array" aca="1" ref="AX393" ca="1">AU393*CELL("contents",$Q393)</f>
        <v>0</v>
      </c>
      <c r="AY393" s="53" cm="1">
        <f t="array" aca="1" ref="AY393" ca="1">AV393*CELL("contents",$Q393)</f>
        <v>0</v>
      </c>
      <c r="AZ393" s="2"/>
      <c r="BA393" s="2"/>
      <c r="BB393" s="2"/>
      <c r="BC393" s="2"/>
      <c r="BD393" s="2"/>
      <c r="BE393" s="2"/>
      <c r="BF393" s="4">
        <v>8</v>
      </c>
      <c r="BG393" s="4">
        <v>8</v>
      </c>
      <c r="BH393" s="2"/>
      <c r="BI393" s="2"/>
      <c r="BJ393" s="2"/>
      <c r="BK393" s="2"/>
      <c r="BL393" s="2">
        <f t="shared" si="490"/>
        <v>16</v>
      </c>
      <c r="BM393" s="51">
        <f t="shared" si="491"/>
        <v>0.10666666666666666</v>
      </c>
      <c r="BN393" s="53">
        <f>IF($G393="Labor Hours",AZ393*$K393*(1+$M393)*$ER393,AZ393)</f>
        <v>0</v>
      </c>
      <c r="BO393" s="53">
        <f>IF($G393="Labor Hours",BA393*$K393*(1+$M393)*$ER393,BA393)</f>
        <v>0</v>
      </c>
      <c r="BP393" s="53">
        <f>IF($G393="Labor Hours",BB393*$K393*(1+$M393)*$ER393,BB393)</f>
        <v>0</v>
      </c>
      <c r="BQ393" s="53">
        <f>IF($G393="Labor Hours",BC393*$K393*(1+$M393)*$ER393,BC393)</f>
        <v>0</v>
      </c>
      <c r="BR393" s="53">
        <f>IF($G393="Labor Hours",BD393*$K393*(1+$M393)*$ER393,BD393)</f>
        <v>0</v>
      </c>
      <c r="BS393" s="53">
        <f>IF($G393="Labor Hours",BE393*$K393*(1+$M393)*$ER393,BE393)</f>
        <v>0</v>
      </c>
      <c r="BT393" s="53">
        <f>IF($G393="Labor Hours",BF393*$K393*(1+$M393)*$ER393,BF393)</f>
        <v>959.98527000000013</v>
      </c>
      <c r="BU393" s="53">
        <f>IF($G393="Labor Hours",BG393*$K393*(1+$M393)*$ER393,BG393)</f>
        <v>959.98527000000013</v>
      </c>
      <c r="BV393" s="53">
        <f>IF($G393="Labor Hours",BH393*$K393*(1+$M393)*$ER393,BH393)</f>
        <v>0</v>
      </c>
      <c r="BW393" s="53">
        <f>IF($G393="Labor Hours",BI393*$K393*(1+$M393)*$ER393,BI393)</f>
        <v>0</v>
      </c>
      <c r="BX393" s="53">
        <f>IF($G393="Labor Hours",BJ393*$K393*(1+$M393)*$ER393,BJ393)</f>
        <v>0</v>
      </c>
      <c r="BY393" s="53">
        <f>IF($G393="Labor Hours",BK393*$K393*(1+$M393)*$ER393,BK393)</f>
        <v>0</v>
      </c>
      <c r="BZ393" s="10">
        <f t="shared" si="492"/>
        <v>1919.9705400000003</v>
      </c>
      <c r="CA393" s="54">
        <f t="shared" si="493"/>
        <v>0</v>
      </c>
      <c r="CB393" s="10">
        <f t="shared" si="494"/>
        <v>1919.9705400000003</v>
      </c>
      <c r="CC393" s="53" cm="1">
        <f t="array" aca="1" ref="CC393" ca="1">BZ393*CELL("contents",$Q393)</f>
        <v>671.989689</v>
      </c>
      <c r="CD393" s="53" cm="1">
        <f t="array" aca="1" ref="CD393" ca="1">CA393*CELL("contents",$Q393)</f>
        <v>0</v>
      </c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>
        <f t="shared" si="495"/>
        <v>0</v>
      </c>
      <c r="CR393" s="51">
        <f t="shared" si="496"/>
        <v>0</v>
      </c>
      <c r="CS393" s="53">
        <f>IF($G393="Labor Hours",CE393*$K393*(1+$M393)*$ES393,CE393)</f>
        <v>0</v>
      </c>
      <c r="CT393" s="53">
        <f>IF($G393="Labor Hours",CF393*$K393*(1+$M393)*$ES393,CF393)</f>
        <v>0</v>
      </c>
      <c r="CU393" s="53">
        <f>IF($G393="Labor Hours",CG393*$K393*(1+$M393)*$ES393,CG393)</f>
        <v>0</v>
      </c>
      <c r="CV393" s="53">
        <f>IF($G393="Labor Hours",CH393*$K393*(1+$M393)*$ES393,CH393)</f>
        <v>0</v>
      </c>
      <c r="CW393" s="53">
        <f>IF($G393="Labor Hours",CI393*$K393*(1+$M393)*$ES393,CI393)</f>
        <v>0</v>
      </c>
      <c r="CX393" s="53">
        <f>IF($G393="Labor Hours",CJ393*$K393*(1+$M393)*$ES393,CJ393)</f>
        <v>0</v>
      </c>
      <c r="CY393" s="53">
        <f>IF($G393="Labor Hours",CK393*$K393*(1+$M393)*$ES393,CK393)</f>
        <v>0</v>
      </c>
      <c r="CZ393" s="53">
        <f>IF($G393="Labor Hours",CL393*$K393*(1+$M393)*$ES393,CL393)</f>
        <v>0</v>
      </c>
      <c r="DA393" s="53">
        <f>IF($G393="Labor Hours",CM393*$K393*(1+$M393)*$ES393,CM393)</f>
        <v>0</v>
      </c>
      <c r="DB393" s="53">
        <f>IF($G393="Labor Hours",CN393*$K393*(1+$M393)*$ES393,CN393)</f>
        <v>0</v>
      </c>
      <c r="DC393" s="53">
        <f>IF($G393="Labor Hours",CO393*$K393*(1+$M393)*$ES393,CO393)</f>
        <v>0</v>
      </c>
      <c r="DD393" s="53">
        <f>IF($G393="Labor Hours",CP393*$K393*(1+$M393)*$ES393,CP393)</f>
        <v>0</v>
      </c>
      <c r="DE393" s="10">
        <f t="shared" si="497"/>
        <v>0</v>
      </c>
      <c r="DF393" s="54">
        <f t="shared" si="498"/>
        <v>0</v>
      </c>
      <c r="DG393" s="10">
        <f t="shared" si="499"/>
        <v>0</v>
      </c>
      <c r="DH393" s="53" cm="1">
        <f t="array" aca="1" ref="DH393" ca="1">DE393*CELL("contents",$Q393)</f>
        <v>0</v>
      </c>
      <c r="DI393" s="53" cm="1">
        <f t="array" aca="1" ref="DI393" ca="1">DF393*CELL("contents",$Q393)</f>
        <v>0</v>
      </c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>
        <f t="shared" si="500"/>
        <v>0</v>
      </c>
      <c r="DW393" s="51">
        <f t="shared" si="501"/>
        <v>0</v>
      </c>
      <c r="DX393" s="53">
        <f>IF($G393="Labor Hours",DJ393*$K393*(1+$M393)*$ET393,DJ393)</f>
        <v>0</v>
      </c>
      <c r="DY393" s="53">
        <f>IF($G393="Labor Hours",DK393*$K393*(1+$M393)*$ET393,DK393)</f>
        <v>0</v>
      </c>
      <c r="DZ393" s="53">
        <f>IF($G393="Labor Hours",DL393*$K393*(1+$M393)*$ET393,DL393)</f>
        <v>0</v>
      </c>
      <c r="EA393" s="53">
        <f>IF($G393="Labor Hours",DM393*$K393*(1+$M393)*$ET393,DM393)</f>
        <v>0</v>
      </c>
      <c r="EB393" s="53">
        <f>IF($G393="Labor Hours",DN393*$K393*(1+$M393)*$ET393,DN393)</f>
        <v>0</v>
      </c>
      <c r="EC393" s="53">
        <f>IF($G393="Labor Hours",DO393*$K393*(1+$M393)*$ET393,DO393)</f>
        <v>0</v>
      </c>
      <c r="ED393" s="53">
        <f>IF($G393="Labor Hours",DP393*$K393*(1+$M393)*$ET393,DP393)</f>
        <v>0</v>
      </c>
      <c r="EE393" s="53">
        <f>IF($G393="Labor Hours",DQ393*$K393*(1+$M393)*$ET393,DQ393)</f>
        <v>0</v>
      </c>
      <c r="EF393" s="53">
        <f>IF($G393="Labor Hours",DR393*$K393*(1+$M393)*$ET393,DR393)</f>
        <v>0</v>
      </c>
      <c r="EG393" s="53">
        <f>IF($G393="Labor Hours",DS393*$K393*(1+$M393)*$ET393,DS393)</f>
        <v>0</v>
      </c>
      <c r="EH393" s="53">
        <f>IF($G393="Labor Hours",DT393*$K393*(1+$M393)*$ET393,DT393)</f>
        <v>0</v>
      </c>
      <c r="EI393" s="53">
        <f>IF($G393="Labor Hours",DU393*$K393*(1+$M393)*$ET393,DU393)</f>
        <v>0</v>
      </c>
      <c r="EJ393" s="10">
        <f t="shared" si="502"/>
        <v>0</v>
      </c>
      <c r="EK393" s="54">
        <f t="shared" si="503"/>
        <v>0</v>
      </c>
      <c r="EL393" s="10">
        <f t="shared" si="504"/>
        <v>0</v>
      </c>
      <c r="EM393" s="53" cm="1">
        <f t="array" aca="1" ref="EM393" ca="1">EJ393*CELL("contents",$Q393)</f>
        <v>0</v>
      </c>
      <c r="EN393" s="53" cm="1">
        <f t="array" aca="1" ref="EN393" ca="1">EK393*CELL("contents",$Q393)</f>
        <v>0</v>
      </c>
      <c r="EO393" s="11">
        <f t="shared" si="505"/>
        <v>1919.9705400000003</v>
      </c>
      <c r="EP393" s="2">
        <v>1</v>
      </c>
      <c r="EQ393" s="2">
        <f t="shared" ref="EQ393:ET393" si="566">EP393*1.0215</f>
        <v>1.0215000000000001</v>
      </c>
      <c r="ER393" s="2">
        <f t="shared" si="566"/>
        <v>1.0434622500000001</v>
      </c>
      <c r="ES393" s="2">
        <f t="shared" si="566"/>
        <v>1.0658966883750003</v>
      </c>
      <c r="ET393" s="2">
        <f t="shared" si="566"/>
        <v>1.0888134671750629</v>
      </c>
      <c r="EU393" s="53">
        <f>IF($G393="Labor Hours",$K393*$AG393*EQ393,0)</f>
        <v>0</v>
      </c>
      <c r="EV393" s="53">
        <f t="shared" si="507"/>
        <v>1919.9705400000003</v>
      </c>
      <c r="EW393" s="69">
        <f>IF($G393="Labor Hours",$K393*$CQ393*ES393,0)</f>
        <v>0</v>
      </c>
      <c r="EX393" s="69">
        <f>IF($G393="Labor Hours",$K393*$DV393*ET393,0)</f>
        <v>0</v>
      </c>
      <c r="EY393" s="9">
        <f t="shared" si="509"/>
        <v>0</v>
      </c>
      <c r="EZ393" s="9">
        <f t="shared" si="484"/>
        <v>0</v>
      </c>
      <c r="FA393" s="9">
        <f t="shared" si="485"/>
        <v>0</v>
      </c>
      <c r="FB393" s="9">
        <f t="shared" si="486"/>
        <v>0</v>
      </c>
      <c r="FC393" t="s">
        <v>1535</v>
      </c>
    </row>
    <row r="394" spans="1:159" x14ac:dyDescent="0.25">
      <c r="A394" s="2">
        <v>1.2</v>
      </c>
      <c r="B394" s="2" t="s">
        <v>917</v>
      </c>
      <c r="C394" s="4" t="s">
        <v>157</v>
      </c>
      <c r="D394" s="2" t="s">
        <v>907</v>
      </c>
      <c r="E394" s="21" t="s">
        <v>918</v>
      </c>
      <c r="F394" s="2"/>
      <c r="G394" s="4" t="s">
        <v>347</v>
      </c>
      <c r="H394" s="6" t="s">
        <v>347</v>
      </c>
      <c r="I394" s="4"/>
      <c r="J394" s="4" t="s">
        <v>154</v>
      </c>
      <c r="K394" s="75"/>
      <c r="L394" s="80">
        <v>1</v>
      </c>
      <c r="M394" s="56">
        <v>0</v>
      </c>
      <c r="N394" s="86">
        <v>0.53</v>
      </c>
      <c r="O394" s="6" t="s">
        <v>155</v>
      </c>
      <c r="P394" s="2" t="s">
        <v>356</v>
      </c>
      <c r="Q394" s="216">
        <f>VLOOKUP(P394,Contingencies!$A$2:$D$7,4,FALSE)</f>
        <v>0.35</v>
      </c>
      <c r="R394" s="53">
        <f t="shared" si="557"/>
        <v>3977.7499999999995</v>
      </c>
      <c r="S394" s="67">
        <f t="shared" si="559"/>
        <v>0</v>
      </c>
      <c r="T394" s="4"/>
      <c r="U394" s="2"/>
      <c r="V394" s="2"/>
      <c r="W394" s="2"/>
      <c r="X394" s="2"/>
      <c r="Y394" s="2"/>
      <c r="Z394" s="2"/>
      <c r="AA394" s="16"/>
      <c r="AB394" s="17"/>
      <c r="AC394" s="18"/>
      <c r="AD394" s="16"/>
      <c r="AE394" s="2"/>
      <c r="AF394" s="2"/>
      <c r="AG394" s="2">
        <f>IF(G394="Labor Hours",SUM(U394:AF394),0)</f>
        <v>0</v>
      </c>
      <c r="AH394" s="51">
        <f t="shared" si="487"/>
        <v>0</v>
      </c>
      <c r="AI394" s="53">
        <f>IF($G394="Labor Hours",U394*$K394*(1+$M394)*$EQ394,U394)</f>
        <v>0</v>
      </c>
      <c r="AJ394" s="53">
        <f>IF($G394="Labor Hours",V394*$K394*(1+$M394)*$EQ394,V394)</f>
        <v>0</v>
      </c>
      <c r="AK394" s="53">
        <f>IF($G394="Labor Hours",W394*$K394*(1+$M394)*$EQ394,W394)</f>
        <v>0</v>
      </c>
      <c r="AL394" s="53">
        <f>IF($G394="Labor Hours",X394*$K394*(1+$M394)*$EQ394,X394)</f>
        <v>0</v>
      </c>
      <c r="AM394" s="53">
        <f>IF($G394="Labor Hours",Y394*$K394*(1+$M394)*$EQ394,Y394)</f>
        <v>0</v>
      </c>
      <c r="AN394" s="53">
        <f>IF($G394="Labor Hours",Z394*$K394*(1+$M394)*$EQ394,Z394)</f>
        <v>0</v>
      </c>
      <c r="AO394" s="53">
        <f>IF($G394="Labor Hours",AA394*$K394*(1+$M394)*$EQ394,AA394)</f>
        <v>0</v>
      </c>
      <c r="AP394" s="53">
        <f>IF($G394="Labor Hours",AB394*$K394*(1+$M394)*$EQ394,AB394)</f>
        <v>0</v>
      </c>
      <c r="AQ394" s="53">
        <f>IF($G394="Labor Hours",AC394*$K394*(1+$M394)*$EQ394,AC394)</f>
        <v>0</v>
      </c>
      <c r="AR394" s="53">
        <f>IF($G394="Labor Hours",AD394*$K394*(1+$M394)*$EQ394,AD394)</f>
        <v>0</v>
      </c>
      <c r="AS394" s="53">
        <f>IF($G394="Labor Hours",AE394*$K394*(1+$M394)*$EQ394,AE394)</f>
        <v>0</v>
      </c>
      <c r="AT394" s="53">
        <f>IF($G394="Labor Hours",AF394*$K394*(1+$M394)*$EQ394,AF394)</f>
        <v>0</v>
      </c>
      <c r="AU394" s="10">
        <f t="shared" si="488"/>
        <v>0</v>
      </c>
      <c r="AV394" s="54">
        <f>IF(G394="CapEx",0,AU394*N394)</f>
        <v>0</v>
      </c>
      <c r="AW394" s="10">
        <f t="shared" si="489"/>
        <v>0</v>
      </c>
      <c r="AX394" s="53" cm="1">
        <f t="array" aca="1" ref="AX394" ca="1">AU394*CELL("contents",$Q394)</f>
        <v>0</v>
      </c>
      <c r="AY394" s="53" cm="1">
        <f t="array" aca="1" ref="AY394" ca="1">AV394*CELL("contents",$Q394)</f>
        <v>0</v>
      </c>
      <c r="AZ394" s="2"/>
      <c r="BA394" s="2"/>
      <c r="BB394" s="2"/>
      <c r="BC394" s="2"/>
      <c r="BD394" s="2"/>
      <c r="BE394" s="2"/>
      <c r="BF394" s="4">
        <v>11365</v>
      </c>
      <c r="BG394" s="4"/>
      <c r="BH394" s="2"/>
      <c r="BI394" s="2"/>
      <c r="BJ394" s="2"/>
      <c r="BK394" s="2"/>
      <c r="BL394" s="2">
        <f t="shared" si="490"/>
        <v>0</v>
      </c>
      <c r="BM394" s="51">
        <f t="shared" si="491"/>
        <v>0</v>
      </c>
      <c r="BN394" s="53">
        <f>IF($G394="Labor Hours",AZ394*$K394*(1+$M394)*$ER394,AZ394)</f>
        <v>0</v>
      </c>
      <c r="BO394" s="53">
        <f>IF($G394="Labor Hours",BA394*$K394*(1+$M394)*$ER394,BA394)</f>
        <v>0</v>
      </c>
      <c r="BP394" s="53">
        <f>IF($G394="Labor Hours",BB394*$K394*(1+$M394)*$ER394,BB394)</f>
        <v>0</v>
      </c>
      <c r="BQ394" s="53">
        <f>IF($G394="Labor Hours",BC394*$K394*(1+$M394)*$ER394,BC394)</f>
        <v>0</v>
      </c>
      <c r="BR394" s="53">
        <f>IF($G394="Labor Hours",BD394*$K394*(1+$M394)*$ER394,BD394)</f>
        <v>0</v>
      </c>
      <c r="BS394" s="53">
        <f>IF($G394="Labor Hours",BE394*$K394*(1+$M394)*$ER394,BE394)</f>
        <v>0</v>
      </c>
      <c r="BT394" s="53">
        <f>IF($G394="Labor Hours",BF394*$K394*(1+$M394)*$ER394,BF394)</f>
        <v>11365</v>
      </c>
      <c r="BU394" s="53">
        <f>IF($G394="Labor Hours",BG394*$K394*(1+$M394)*$ER394,BG394)</f>
        <v>0</v>
      </c>
      <c r="BV394" s="53">
        <f>IF($G394="Labor Hours",BH394*$K394*(1+$M394)*$ER394,BH394)</f>
        <v>0</v>
      </c>
      <c r="BW394" s="53">
        <f>IF($G394="Labor Hours",BI394*$K394*(1+$M394)*$ER394,BI394)</f>
        <v>0</v>
      </c>
      <c r="BX394" s="53">
        <f>IF($G394="Labor Hours",BJ394*$K394*(1+$M394)*$ER394,BJ394)</f>
        <v>0</v>
      </c>
      <c r="BY394" s="53">
        <f>IF($G394="Labor Hours",BK394*$K394*(1+$M394)*$ER394,BK394)</f>
        <v>0</v>
      </c>
      <c r="BZ394" s="10">
        <f t="shared" si="492"/>
        <v>11365</v>
      </c>
      <c r="CA394" s="54">
        <f t="shared" si="493"/>
        <v>0</v>
      </c>
      <c r="CB394" s="10">
        <f t="shared" si="494"/>
        <v>11365</v>
      </c>
      <c r="CC394" s="53" cm="1">
        <f t="array" aca="1" ref="CC394" ca="1">BZ394*CELL("contents",$Q394)</f>
        <v>3977.7499999999995</v>
      </c>
      <c r="CD394" s="53" cm="1">
        <f t="array" aca="1" ref="CD394" ca="1">CA394*CELL("contents",$Q394)</f>
        <v>0</v>
      </c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>
        <f t="shared" si="495"/>
        <v>0</v>
      </c>
      <c r="CR394" s="51">
        <f t="shared" si="496"/>
        <v>0</v>
      </c>
      <c r="CS394" s="53">
        <f>IF($G394="Labor Hours",CE394*$K394*(1+$M394)*$ES394,CE394)</f>
        <v>0</v>
      </c>
      <c r="CT394" s="53">
        <f>IF($G394="Labor Hours",CF394*$K394*(1+$M394)*$ES394,CF394)</f>
        <v>0</v>
      </c>
      <c r="CU394" s="53">
        <f>IF($G394="Labor Hours",CG394*$K394*(1+$M394)*$ES394,CG394)</f>
        <v>0</v>
      </c>
      <c r="CV394" s="53">
        <f>IF($G394="Labor Hours",CH394*$K394*(1+$M394)*$ES394,CH394)</f>
        <v>0</v>
      </c>
      <c r="CW394" s="53">
        <f>IF($G394="Labor Hours",CI394*$K394*(1+$M394)*$ES394,CI394)</f>
        <v>0</v>
      </c>
      <c r="CX394" s="53">
        <f>IF($G394="Labor Hours",CJ394*$K394*(1+$M394)*$ES394,CJ394)</f>
        <v>0</v>
      </c>
      <c r="CY394" s="53">
        <f>IF($G394="Labor Hours",CK394*$K394*(1+$M394)*$ES394,CK394)</f>
        <v>0</v>
      </c>
      <c r="CZ394" s="53">
        <f>IF($G394="Labor Hours",CL394*$K394*(1+$M394)*$ES394,CL394)</f>
        <v>0</v>
      </c>
      <c r="DA394" s="53">
        <f>IF($G394="Labor Hours",CM394*$K394*(1+$M394)*$ES394,CM394)</f>
        <v>0</v>
      </c>
      <c r="DB394" s="53">
        <f>IF($G394="Labor Hours",CN394*$K394*(1+$M394)*$ES394,CN394)</f>
        <v>0</v>
      </c>
      <c r="DC394" s="53">
        <f>IF($G394="Labor Hours",CO394*$K394*(1+$M394)*$ES394,CO394)</f>
        <v>0</v>
      </c>
      <c r="DD394" s="53">
        <f>IF($G394="Labor Hours",CP394*$K394*(1+$M394)*$ES394,CP394)</f>
        <v>0</v>
      </c>
      <c r="DE394" s="10">
        <f t="shared" si="497"/>
        <v>0</v>
      </c>
      <c r="DF394" s="54">
        <f t="shared" si="498"/>
        <v>0</v>
      </c>
      <c r="DG394" s="10">
        <f t="shared" si="499"/>
        <v>0</v>
      </c>
      <c r="DH394" s="53" cm="1">
        <f t="array" aca="1" ref="DH394" ca="1">DE394*CELL("contents",$Q394)</f>
        <v>0</v>
      </c>
      <c r="DI394" s="53" cm="1">
        <f t="array" aca="1" ref="DI394" ca="1">DF394*CELL("contents",$Q394)</f>
        <v>0</v>
      </c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>
        <f t="shared" si="500"/>
        <v>0</v>
      </c>
      <c r="DW394" s="51">
        <f t="shared" si="501"/>
        <v>0</v>
      </c>
      <c r="DX394" s="53">
        <f>IF($G394="Labor Hours",DJ394*$K394*(1+$M394)*$ET394,DJ394)</f>
        <v>0</v>
      </c>
      <c r="DY394" s="53">
        <f>IF($G394="Labor Hours",DK394*$K394*(1+$M394)*$ET394,DK394)</f>
        <v>0</v>
      </c>
      <c r="DZ394" s="53">
        <f>IF($G394="Labor Hours",DL394*$K394*(1+$M394)*$ET394,DL394)</f>
        <v>0</v>
      </c>
      <c r="EA394" s="53">
        <f>IF($G394="Labor Hours",DM394*$K394*(1+$M394)*$ET394,DM394)</f>
        <v>0</v>
      </c>
      <c r="EB394" s="53">
        <f>IF($G394="Labor Hours",DN394*$K394*(1+$M394)*$ET394,DN394)</f>
        <v>0</v>
      </c>
      <c r="EC394" s="53">
        <f>IF($G394="Labor Hours",DO394*$K394*(1+$M394)*$ET394,DO394)</f>
        <v>0</v>
      </c>
      <c r="ED394" s="53">
        <f>IF($G394="Labor Hours",DP394*$K394*(1+$M394)*$ET394,DP394)</f>
        <v>0</v>
      </c>
      <c r="EE394" s="53">
        <f>IF($G394="Labor Hours",DQ394*$K394*(1+$M394)*$ET394,DQ394)</f>
        <v>0</v>
      </c>
      <c r="EF394" s="53">
        <f>IF($G394="Labor Hours",DR394*$K394*(1+$M394)*$ET394,DR394)</f>
        <v>0</v>
      </c>
      <c r="EG394" s="53">
        <f>IF($G394="Labor Hours",DS394*$K394*(1+$M394)*$ET394,DS394)</f>
        <v>0</v>
      </c>
      <c r="EH394" s="53">
        <f>IF($G394="Labor Hours",DT394*$K394*(1+$M394)*$ET394,DT394)</f>
        <v>0</v>
      </c>
      <c r="EI394" s="53">
        <f>IF($G394="Labor Hours",DU394*$K394*(1+$M394)*$ET394,DU394)</f>
        <v>0</v>
      </c>
      <c r="EJ394" s="10">
        <f t="shared" si="502"/>
        <v>0</v>
      </c>
      <c r="EK394" s="54">
        <f t="shared" si="503"/>
        <v>0</v>
      </c>
      <c r="EL394" s="10">
        <f t="shared" si="504"/>
        <v>0</v>
      </c>
      <c r="EM394" s="53" cm="1">
        <f t="array" aca="1" ref="EM394" ca="1">EJ394*CELL("contents",$Q394)</f>
        <v>0</v>
      </c>
      <c r="EN394" s="53" cm="1">
        <f t="array" aca="1" ref="EN394" ca="1">EK394*CELL("contents",$Q394)</f>
        <v>0</v>
      </c>
      <c r="EO394" s="11">
        <f t="shared" si="505"/>
        <v>11365</v>
      </c>
      <c r="EP394" s="2">
        <v>1</v>
      </c>
      <c r="EQ394" s="2">
        <f t="shared" ref="EQ394:ET394" si="567">EP394*1.0215</f>
        <v>1.0215000000000001</v>
      </c>
      <c r="ER394" s="2">
        <f t="shared" si="567"/>
        <v>1.0434622500000001</v>
      </c>
      <c r="ES394" s="2">
        <f t="shared" si="567"/>
        <v>1.0658966883750003</v>
      </c>
      <c r="ET394" s="2">
        <f t="shared" si="567"/>
        <v>1.0888134671750629</v>
      </c>
      <c r="EU394" s="53">
        <f>IF($G394="Labor Hours",$K394*$AG394*EQ394,0)</f>
        <v>0</v>
      </c>
      <c r="EV394" s="53">
        <f t="shared" si="507"/>
        <v>0</v>
      </c>
      <c r="EW394" s="69">
        <f>IF($G394="Labor Hours",$K394*$CQ394*ES394,0)</f>
        <v>0</v>
      </c>
      <c r="EX394" s="69">
        <f>IF($G394="Labor Hours",$K394*$DV394*ET394,0)</f>
        <v>0</v>
      </c>
      <c r="EY394" s="9">
        <f t="shared" si="509"/>
        <v>0</v>
      </c>
      <c r="EZ394" s="9">
        <f t="shared" si="484"/>
        <v>0</v>
      </c>
      <c r="FA394" s="9">
        <f t="shared" si="485"/>
        <v>0</v>
      </c>
      <c r="FB394" s="9">
        <f t="shared" si="486"/>
        <v>0</v>
      </c>
      <c r="FC394" t="s">
        <v>1535</v>
      </c>
    </row>
    <row r="395" spans="1:159" x14ac:dyDescent="0.25">
      <c r="A395" s="2">
        <v>1.2</v>
      </c>
      <c r="B395" s="2" t="s">
        <v>919</v>
      </c>
      <c r="C395" s="4" t="s">
        <v>157</v>
      </c>
      <c r="D395" s="3" t="s">
        <v>920</v>
      </c>
      <c r="E395" s="21" t="s">
        <v>921</v>
      </c>
      <c r="F395" s="2"/>
      <c r="G395" s="4" t="s">
        <v>151</v>
      </c>
      <c r="H395" s="6" t="s">
        <v>163</v>
      </c>
      <c r="I395" s="4" t="s">
        <v>159</v>
      </c>
      <c r="J395" s="7" t="s">
        <v>154</v>
      </c>
      <c r="K395" s="75">
        <v>115</v>
      </c>
      <c r="L395" s="81">
        <v>115</v>
      </c>
      <c r="M395" s="57">
        <v>0</v>
      </c>
      <c r="N395" s="86">
        <v>0</v>
      </c>
      <c r="O395" s="6" t="s">
        <v>155</v>
      </c>
      <c r="P395" s="2" t="s">
        <v>352</v>
      </c>
      <c r="Q395" s="216">
        <f>VLOOKUP(P395,Contingencies!$A$2:$D$7,4,FALSE)</f>
        <v>0.2</v>
      </c>
      <c r="R395" s="53">
        <f t="shared" si="557"/>
        <v>939.7800000000002</v>
      </c>
      <c r="S395" s="67">
        <f t="shared" si="559"/>
        <v>0</v>
      </c>
      <c r="T395" s="4"/>
      <c r="U395" s="14">
        <v>40</v>
      </c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2">
        <f>IF(G395="Labor Hours",SUM(U395:AF395),0)</f>
        <v>40</v>
      </c>
      <c r="AH395" s="51">
        <f t="shared" si="487"/>
        <v>0.26666666666666666</v>
      </c>
      <c r="AI395" s="53">
        <f>IF($G395="Labor Hours",U395*$K395*(1+$M395)*$EQ395,U395)</f>
        <v>4698.9000000000005</v>
      </c>
      <c r="AJ395" s="53">
        <f>IF($G395="Labor Hours",V395*$K395*(1+$M395)*$EQ395,V395)</f>
        <v>0</v>
      </c>
      <c r="AK395" s="53">
        <f>IF($G395="Labor Hours",W395*$K395*(1+$M395)*$EQ395,W395)</f>
        <v>0</v>
      </c>
      <c r="AL395" s="53">
        <f>IF($G395="Labor Hours",X395*$K395*(1+$M395)*$EQ395,X395)</f>
        <v>0</v>
      </c>
      <c r="AM395" s="53">
        <f>IF($G395="Labor Hours",Y395*$K395*(1+$M395)*$EQ395,Y395)</f>
        <v>0</v>
      </c>
      <c r="AN395" s="53">
        <f>IF($G395="Labor Hours",Z395*$K395*(1+$M395)*$EQ395,Z395)</f>
        <v>0</v>
      </c>
      <c r="AO395" s="53">
        <f>IF($G395="Labor Hours",AA395*$K395*(1+$M395)*$EQ395,AA395)</f>
        <v>0</v>
      </c>
      <c r="AP395" s="53">
        <f>IF($G395="Labor Hours",AB395*$K395*(1+$M395)*$EQ395,AB395)</f>
        <v>0</v>
      </c>
      <c r="AQ395" s="53">
        <f>IF($G395="Labor Hours",AC395*$K395*(1+$M395)*$EQ395,AC395)</f>
        <v>0</v>
      </c>
      <c r="AR395" s="53">
        <f>IF($G395="Labor Hours",AD395*$K395*(1+$M395)*$EQ395,AD395)</f>
        <v>0</v>
      </c>
      <c r="AS395" s="53">
        <f>IF($G395="Labor Hours",AE395*$K395*(1+$M395)*$EQ395,AE395)</f>
        <v>0</v>
      </c>
      <c r="AT395" s="53">
        <f>IF($G395="Labor Hours",AF395*$K395*(1+$M395)*$EQ395,AF395)</f>
        <v>0</v>
      </c>
      <c r="AU395" s="10">
        <f t="shared" si="488"/>
        <v>4698.9000000000005</v>
      </c>
      <c r="AV395" s="54">
        <f>IF(G395="CapEx",0,AU395*N395)</f>
        <v>0</v>
      </c>
      <c r="AW395" s="10">
        <f t="shared" si="489"/>
        <v>4698.9000000000005</v>
      </c>
      <c r="AX395" s="53" cm="1">
        <f t="array" aca="1" ref="AX395" ca="1">AU395*CELL("contents",$Q395)</f>
        <v>939.7800000000002</v>
      </c>
      <c r="AY395" s="53" cm="1">
        <f t="array" aca="1" ref="AY395" ca="1">AV395*CELL("contents",$Q395)</f>
        <v>0</v>
      </c>
      <c r="AZ395" s="2"/>
      <c r="BA395" s="18"/>
      <c r="BB395" s="2"/>
      <c r="BC395" s="2"/>
      <c r="BD395" s="2"/>
      <c r="BE395" s="2"/>
      <c r="BF395" s="18"/>
      <c r="BG395" s="2"/>
      <c r="BH395" s="2"/>
      <c r="BI395" s="18"/>
      <c r="BJ395" s="18"/>
      <c r="BK395" s="2"/>
      <c r="BL395" s="2">
        <f t="shared" si="490"/>
        <v>0</v>
      </c>
      <c r="BM395" s="51">
        <f t="shared" si="491"/>
        <v>0</v>
      </c>
      <c r="BN395" s="53">
        <f>IF($G395="Labor Hours",AZ395*$K395*(1+$M395)*$ER395,AZ395)</f>
        <v>0</v>
      </c>
      <c r="BO395" s="53">
        <f>IF($G395="Labor Hours",BA395*$K395*(1+$M395)*$ER395,BA395)</f>
        <v>0</v>
      </c>
      <c r="BP395" s="53">
        <f>IF($G395="Labor Hours",BB395*$K395*(1+$M395)*$ER395,BB395)</f>
        <v>0</v>
      </c>
      <c r="BQ395" s="53">
        <f>IF($G395="Labor Hours",BC395*$K395*(1+$M395)*$ER395,BC395)</f>
        <v>0</v>
      </c>
      <c r="BR395" s="53">
        <f>IF($G395="Labor Hours",BD395*$K395*(1+$M395)*$ER395,BD395)</f>
        <v>0</v>
      </c>
      <c r="BS395" s="53">
        <f>IF($G395="Labor Hours",BE395*$K395*(1+$M395)*$ER395,BE395)</f>
        <v>0</v>
      </c>
      <c r="BT395" s="53">
        <f>IF($G395="Labor Hours",BF395*$K395*(1+$M395)*$ER395,BF395)</f>
        <v>0</v>
      </c>
      <c r="BU395" s="53">
        <f>IF($G395="Labor Hours",BG395*$K395*(1+$M395)*$ER395,BG395)</f>
        <v>0</v>
      </c>
      <c r="BV395" s="53">
        <f>IF($G395="Labor Hours",BH395*$K395*(1+$M395)*$ER395,BH395)</f>
        <v>0</v>
      </c>
      <c r="BW395" s="53">
        <f>IF($G395="Labor Hours",BI395*$K395*(1+$M395)*$ER395,BI395)</f>
        <v>0</v>
      </c>
      <c r="BX395" s="53">
        <f>IF($G395="Labor Hours",BJ395*$K395*(1+$M395)*$ER395,BJ395)</f>
        <v>0</v>
      </c>
      <c r="BY395" s="53">
        <f>IF($G395="Labor Hours",BK395*$K395*(1+$M395)*$ER395,BK395)</f>
        <v>0</v>
      </c>
      <c r="BZ395" s="10">
        <f t="shared" si="492"/>
        <v>0</v>
      </c>
      <c r="CA395" s="54">
        <f t="shared" si="493"/>
        <v>0</v>
      </c>
      <c r="CB395" s="10">
        <f t="shared" si="494"/>
        <v>0</v>
      </c>
      <c r="CC395" s="53" cm="1">
        <f t="array" aca="1" ref="CC395" ca="1">BZ395*CELL("contents",$Q395)</f>
        <v>0</v>
      </c>
      <c r="CD395" s="53" cm="1">
        <f t="array" aca="1" ref="CD395" ca="1">CA395*CELL("contents",$Q395)</f>
        <v>0</v>
      </c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>
        <f t="shared" si="495"/>
        <v>0</v>
      </c>
      <c r="CR395" s="51">
        <f t="shared" si="496"/>
        <v>0</v>
      </c>
      <c r="CS395" s="53">
        <f>IF($G395="Labor Hours",CE395*$K395*(1+$M395)*$ES395,CE395)</f>
        <v>0</v>
      </c>
      <c r="CT395" s="53">
        <f>IF($G395="Labor Hours",CF395*$K395*(1+$M395)*$ES395,CF395)</f>
        <v>0</v>
      </c>
      <c r="CU395" s="53">
        <f>IF($G395="Labor Hours",CG395*$K395*(1+$M395)*$ES395,CG395)</f>
        <v>0</v>
      </c>
      <c r="CV395" s="53">
        <f>IF($G395="Labor Hours",CH395*$K395*(1+$M395)*$ES395,CH395)</f>
        <v>0</v>
      </c>
      <c r="CW395" s="53">
        <f>IF($G395="Labor Hours",CI395*$K395*(1+$M395)*$ES395,CI395)</f>
        <v>0</v>
      </c>
      <c r="CX395" s="53">
        <f>IF($G395="Labor Hours",CJ395*$K395*(1+$M395)*$ES395,CJ395)</f>
        <v>0</v>
      </c>
      <c r="CY395" s="53">
        <f>IF($G395="Labor Hours",CK395*$K395*(1+$M395)*$ES395,CK395)</f>
        <v>0</v>
      </c>
      <c r="CZ395" s="53">
        <f>IF($G395="Labor Hours",CL395*$K395*(1+$M395)*$ES395,CL395)</f>
        <v>0</v>
      </c>
      <c r="DA395" s="53">
        <f>IF($G395="Labor Hours",CM395*$K395*(1+$M395)*$ES395,CM395)</f>
        <v>0</v>
      </c>
      <c r="DB395" s="53">
        <f>IF($G395="Labor Hours",CN395*$K395*(1+$M395)*$ES395,CN395)</f>
        <v>0</v>
      </c>
      <c r="DC395" s="53">
        <f>IF($G395="Labor Hours",CO395*$K395*(1+$M395)*$ES395,CO395)</f>
        <v>0</v>
      </c>
      <c r="DD395" s="53">
        <f>IF($G395="Labor Hours",CP395*$K395*(1+$M395)*$ES395,CP395)</f>
        <v>0</v>
      </c>
      <c r="DE395" s="10">
        <f t="shared" si="497"/>
        <v>0</v>
      </c>
      <c r="DF395" s="54">
        <f t="shared" si="498"/>
        <v>0</v>
      </c>
      <c r="DG395" s="10">
        <f t="shared" si="499"/>
        <v>0</v>
      </c>
      <c r="DH395" s="53" cm="1">
        <f t="array" aca="1" ref="DH395" ca="1">DE395*CELL("contents",$Q395)</f>
        <v>0</v>
      </c>
      <c r="DI395" s="53" cm="1">
        <f t="array" aca="1" ref="DI395" ca="1">DF395*CELL("contents",$Q395)</f>
        <v>0</v>
      </c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>
        <f t="shared" si="500"/>
        <v>0</v>
      </c>
      <c r="DW395" s="51">
        <f t="shared" si="501"/>
        <v>0</v>
      </c>
      <c r="DX395" s="53">
        <f>IF($G395="Labor Hours",DJ395*$K395*(1+$M395)*$ET395,DJ395)</f>
        <v>0</v>
      </c>
      <c r="DY395" s="53">
        <f>IF($G395="Labor Hours",DK395*$K395*(1+$M395)*$ET395,DK395)</f>
        <v>0</v>
      </c>
      <c r="DZ395" s="53">
        <f>IF($G395="Labor Hours",DL395*$K395*(1+$M395)*$ET395,DL395)</f>
        <v>0</v>
      </c>
      <c r="EA395" s="53">
        <f>IF($G395="Labor Hours",DM395*$K395*(1+$M395)*$ET395,DM395)</f>
        <v>0</v>
      </c>
      <c r="EB395" s="53">
        <f>IF($G395="Labor Hours",DN395*$K395*(1+$M395)*$ET395,DN395)</f>
        <v>0</v>
      </c>
      <c r="EC395" s="53">
        <f>IF($G395="Labor Hours",DO395*$K395*(1+$M395)*$ET395,DO395)</f>
        <v>0</v>
      </c>
      <c r="ED395" s="53">
        <f>IF($G395="Labor Hours",DP395*$K395*(1+$M395)*$ET395,DP395)</f>
        <v>0</v>
      </c>
      <c r="EE395" s="53">
        <f>IF($G395="Labor Hours",DQ395*$K395*(1+$M395)*$ET395,DQ395)</f>
        <v>0</v>
      </c>
      <c r="EF395" s="53">
        <f>IF($G395="Labor Hours",DR395*$K395*(1+$M395)*$ET395,DR395)</f>
        <v>0</v>
      </c>
      <c r="EG395" s="53">
        <f>IF($G395="Labor Hours",DS395*$K395*(1+$M395)*$ET395,DS395)</f>
        <v>0</v>
      </c>
      <c r="EH395" s="53">
        <f>IF($G395="Labor Hours",DT395*$K395*(1+$M395)*$ET395,DT395)</f>
        <v>0</v>
      </c>
      <c r="EI395" s="53">
        <f>IF($G395="Labor Hours",DU395*$K395*(1+$M395)*$ET395,DU395)</f>
        <v>0</v>
      </c>
      <c r="EJ395" s="10">
        <f t="shared" si="502"/>
        <v>0</v>
      </c>
      <c r="EK395" s="54">
        <f t="shared" si="503"/>
        <v>0</v>
      </c>
      <c r="EL395" s="10">
        <f t="shared" si="504"/>
        <v>0</v>
      </c>
      <c r="EM395" s="53" cm="1">
        <f t="array" aca="1" ref="EM395" ca="1">EJ395*CELL("contents",$Q395)</f>
        <v>0</v>
      </c>
      <c r="EN395" s="53" cm="1">
        <f t="array" aca="1" ref="EN395" ca="1">EK395*CELL("contents",$Q395)</f>
        <v>0</v>
      </c>
      <c r="EO395" s="11">
        <f t="shared" si="505"/>
        <v>4698.9000000000005</v>
      </c>
      <c r="EP395" s="2">
        <v>1</v>
      </c>
      <c r="EQ395" s="2">
        <f t="shared" ref="EQ395:ET395" si="568">EP395*1.0215</f>
        <v>1.0215000000000001</v>
      </c>
      <c r="ER395" s="2">
        <f t="shared" si="568"/>
        <v>1.0434622500000001</v>
      </c>
      <c r="ES395" s="2">
        <f t="shared" si="568"/>
        <v>1.0658966883750003</v>
      </c>
      <c r="ET395" s="2">
        <f t="shared" si="568"/>
        <v>1.0888134671750629</v>
      </c>
      <c r="EU395" s="53">
        <f>IF($G395="Labor Hours",$K395*$AG395*EQ395,0)</f>
        <v>4698.9000000000005</v>
      </c>
      <c r="EV395" s="53">
        <f t="shared" si="507"/>
        <v>0</v>
      </c>
      <c r="EW395" s="69">
        <f>IF($G395="Labor Hours",$K395*$CQ395*ES395,0)</f>
        <v>0</v>
      </c>
      <c r="EX395" s="69">
        <f>IF($G395="Labor Hours",$K395*$DV395*ET395,0)</f>
        <v>0</v>
      </c>
      <c r="EY395" s="9">
        <f t="shared" si="509"/>
        <v>0</v>
      </c>
      <c r="EZ395" s="9">
        <f t="shared" si="484"/>
        <v>0</v>
      </c>
      <c r="FA395" s="9">
        <f t="shared" si="485"/>
        <v>0</v>
      </c>
      <c r="FB395" s="9">
        <f t="shared" si="486"/>
        <v>0</v>
      </c>
      <c r="FC395" t="s">
        <v>1543</v>
      </c>
    </row>
    <row r="396" spans="1:159" x14ac:dyDescent="0.25">
      <c r="A396" s="2">
        <v>1.2</v>
      </c>
      <c r="B396" s="2" t="s">
        <v>919</v>
      </c>
      <c r="C396" s="4" t="s">
        <v>157</v>
      </c>
      <c r="D396" s="3" t="s">
        <v>920</v>
      </c>
      <c r="E396" s="21" t="s">
        <v>921</v>
      </c>
      <c r="F396" s="2"/>
      <c r="G396" s="4" t="s">
        <v>151</v>
      </c>
      <c r="H396" s="6" t="s">
        <v>163</v>
      </c>
      <c r="I396" s="4" t="s">
        <v>269</v>
      </c>
      <c r="J396" s="7" t="s">
        <v>154</v>
      </c>
      <c r="K396" s="75">
        <v>77</v>
      </c>
      <c r="L396" s="81">
        <v>77</v>
      </c>
      <c r="M396" s="57">
        <v>0</v>
      </c>
      <c r="N396" s="86">
        <v>0</v>
      </c>
      <c r="O396" s="6" t="s">
        <v>155</v>
      </c>
      <c r="P396" s="2" t="s">
        <v>352</v>
      </c>
      <c r="Q396" s="216">
        <f>VLOOKUP(P396,Contingencies!$A$2:$D$7,4,FALSE)</f>
        <v>0.2</v>
      </c>
      <c r="R396" s="53">
        <f t="shared" si="557"/>
        <v>377.54640000000006</v>
      </c>
      <c r="S396" s="67">
        <f t="shared" si="559"/>
        <v>0</v>
      </c>
      <c r="T396" s="4"/>
      <c r="U396" s="14">
        <v>24</v>
      </c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2">
        <f>IF(G396="Labor Hours",SUM(U396:AF396),0)</f>
        <v>24</v>
      </c>
      <c r="AH396" s="51">
        <f t="shared" si="487"/>
        <v>0.16</v>
      </c>
      <c r="AI396" s="53">
        <f>IF($G396="Labor Hours",U396*$K396*(1+$M396)*$EQ396,U396)</f>
        <v>1887.7320000000002</v>
      </c>
      <c r="AJ396" s="53">
        <f>IF($G396="Labor Hours",V396*$K396*(1+$M396)*$EQ396,V396)</f>
        <v>0</v>
      </c>
      <c r="AK396" s="53">
        <f>IF($G396="Labor Hours",W396*$K396*(1+$M396)*$EQ396,W396)</f>
        <v>0</v>
      </c>
      <c r="AL396" s="53">
        <f>IF($G396="Labor Hours",X396*$K396*(1+$M396)*$EQ396,X396)</f>
        <v>0</v>
      </c>
      <c r="AM396" s="53">
        <f>IF($G396="Labor Hours",Y396*$K396*(1+$M396)*$EQ396,Y396)</f>
        <v>0</v>
      </c>
      <c r="AN396" s="53">
        <f>IF($G396="Labor Hours",Z396*$K396*(1+$M396)*$EQ396,Z396)</f>
        <v>0</v>
      </c>
      <c r="AO396" s="53">
        <f>IF($G396="Labor Hours",AA396*$K396*(1+$M396)*$EQ396,AA396)</f>
        <v>0</v>
      </c>
      <c r="AP396" s="53">
        <f>IF($G396="Labor Hours",AB396*$K396*(1+$M396)*$EQ396,AB396)</f>
        <v>0</v>
      </c>
      <c r="AQ396" s="53">
        <f>IF($G396="Labor Hours",AC396*$K396*(1+$M396)*$EQ396,AC396)</f>
        <v>0</v>
      </c>
      <c r="AR396" s="53">
        <f>IF($G396="Labor Hours",AD396*$K396*(1+$M396)*$EQ396,AD396)</f>
        <v>0</v>
      </c>
      <c r="AS396" s="53">
        <f>IF($G396="Labor Hours",AE396*$K396*(1+$M396)*$EQ396,AE396)</f>
        <v>0</v>
      </c>
      <c r="AT396" s="53">
        <f>IF($G396="Labor Hours",AF396*$K396*(1+$M396)*$EQ396,AF396)</f>
        <v>0</v>
      </c>
      <c r="AU396" s="10">
        <f t="shared" si="488"/>
        <v>1887.7320000000002</v>
      </c>
      <c r="AV396" s="54">
        <f>IF(G396="CapEx",0,AU396*N396)</f>
        <v>0</v>
      </c>
      <c r="AW396" s="10">
        <f t="shared" si="489"/>
        <v>1887.7320000000002</v>
      </c>
      <c r="AX396" s="53" cm="1">
        <f t="array" aca="1" ref="AX396" ca="1">AU396*CELL("contents",$Q396)</f>
        <v>377.54640000000006</v>
      </c>
      <c r="AY396" s="53" cm="1">
        <f t="array" aca="1" ref="AY396" ca="1">AV396*CELL("contents",$Q396)</f>
        <v>0</v>
      </c>
      <c r="AZ396" s="2"/>
      <c r="BA396" s="18"/>
      <c r="BB396" s="2"/>
      <c r="BC396" s="2"/>
      <c r="BD396" s="2"/>
      <c r="BE396" s="2"/>
      <c r="BF396" s="18"/>
      <c r="BG396" s="2"/>
      <c r="BH396" s="2"/>
      <c r="BI396" s="18"/>
      <c r="BJ396" s="18"/>
      <c r="BK396" s="2"/>
      <c r="BL396" s="2">
        <f t="shared" si="490"/>
        <v>0</v>
      </c>
      <c r="BM396" s="51">
        <f t="shared" si="491"/>
        <v>0</v>
      </c>
      <c r="BN396" s="53">
        <f>IF($G396="Labor Hours",AZ396*$K396*(1+$M396)*$ER396,AZ396)</f>
        <v>0</v>
      </c>
      <c r="BO396" s="53">
        <f>IF($G396="Labor Hours",BA396*$K396*(1+$M396)*$ER396,BA396)</f>
        <v>0</v>
      </c>
      <c r="BP396" s="53">
        <f>IF($G396="Labor Hours",BB396*$K396*(1+$M396)*$ER396,BB396)</f>
        <v>0</v>
      </c>
      <c r="BQ396" s="53">
        <f>IF($G396="Labor Hours",BC396*$K396*(1+$M396)*$ER396,BC396)</f>
        <v>0</v>
      </c>
      <c r="BR396" s="53">
        <f>IF($G396="Labor Hours",BD396*$K396*(1+$M396)*$ER396,BD396)</f>
        <v>0</v>
      </c>
      <c r="BS396" s="53">
        <f>IF($G396="Labor Hours",BE396*$K396*(1+$M396)*$ER396,BE396)</f>
        <v>0</v>
      </c>
      <c r="BT396" s="53">
        <f>IF($G396="Labor Hours",BF396*$K396*(1+$M396)*$ER396,BF396)</f>
        <v>0</v>
      </c>
      <c r="BU396" s="53">
        <f>IF($G396="Labor Hours",BG396*$K396*(1+$M396)*$ER396,BG396)</f>
        <v>0</v>
      </c>
      <c r="BV396" s="53">
        <f>IF($G396="Labor Hours",BH396*$K396*(1+$M396)*$ER396,BH396)</f>
        <v>0</v>
      </c>
      <c r="BW396" s="53">
        <f>IF($G396="Labor Hours",BI396*$K396*(1+$M396)*$ER396,BI396)</f>
        <v>0</v>
      </c>
      <c r="BX396" s="53">
        <f>IF($G396="Labor Hours",BJ396*$K396*(1+$M396)*$ER396,BJ396)</f>
        <v>0</v>
      </c>
      <c r="BY396" s="53">
        <f>IF($G396="Labor Hours",BK396*$K396*(1+$M396)*$ER396,BK396)</f>
        <v>0</v>
      </c>
      <c r="BZ396" s="10">
        <f t="shared" si="492"/>
        <v>0</v>
      </c>
      <c r="CA396" s="54">
        <f t="shared" si="493"/>
        <v>0</v>
      </c>
      <c r="CB396" s="10">
        <f t="shared" si="494"/>
        <v>0</v>
      </c>
      <c r="CC396" s="53" cm="1">
        <f t="array" aca="1" ref="CC396" ca="1">BZ396*CELL("contents",$Q396)</f>
        <v>0</v>
      </c>
      <c r="CD396" s="53" cm="1">
        <f t="array" aca="1" ref="CD396" ca="1">CA396*CELL("contents",$Q396)</f>
        <v>0</v>
      </c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>
        <f t="shared" si="495"/>
        <v>0</v>
      </c>
      <c r="CR396" s="51">
        <f t="shared" si="496"/>
        <v>0</v>
      </c>
      <c r="CS396" s="53">
        <f>IF($G396="Labor Hours",CE396*$K396*(1+$M396)*$ES396,CE396)</f>
        <v>0</v>
      </c>
      <c r="CT396" s="53">
        <f>IF($G396="Labor Hours",CF396*$K396*(1+$M396)*$ES396,CF396)</f>
        <v>0</v>
      </c>
      <c r="CU396" s="53">
        <f>IF($G396="Labor Hours",CG396*$K396*(1+$M396)*$ES396,CG396)</f>
        <v>0</v>
      </c>
      <c r="CV396" s="53">
        <f>IF($G396="Labor Hours",CH396*$K396*(1+$M396)*$ES396,CH396)</f>
        <v>0</v>
      </c>
      <c r="CW396" s="53">
        <f>IF($G396="Labor Hours",CI396*$K396*(1+$M396)*$ES396,CI396)</f>
        <v>0</v>
      </c>
      <c r="CX396" s="53">
        <f>IF($G396="Labor Hours",CJ396*$K396*(1+$M396)*$ES396,CJ396)</f>
        <v>0</v>
      </c>
      <c r="CY396" s="53">
        <f>IF($G396="Labor Hours",CK396*$K396*(1+$M396)*$ES396,CK396)</f>
        <v>0</v>
      </c>
      <c r="CZ396" s="53">
        <f>IF($G396="Labor Hours",CL396*$K396*(1+$M396)*$ES396,CL396)</f>
        <v>0</v>
      </c>
      <c r="DA396" s="53">
        <f>IF($G396="Labor Hours",CM396*$K396*(1+$M396)*$ES396,CM396)</f>
        <v>0</v>
      </c>
      <c r="DB396" s="53">
        <f>IF($G396="Labor Hours",CN396*$K396*(1+$M396)*$ES396,CN396)</f>
        <v>0</v>
      </c>
      <c r="DC396" s="53">
        <f>IF($G396="Labor Hours",CO396*$K396*(1+$M396)*$ES396,CO396)</f>
        <v>0</v>
      </c>
      <c r="DD396" s="53">
        <f>IF($G396="Labor Hours",CP396*$K396*(1+$M396)*$ES396,CP396)</f>
        <v>0</v>
      </c>
      <c r="DE396" s="10">
        <f t="shared" si="497"/>
        <v>0</v>
      </c>
      <c r="DF396" s="54">
        <f t="shared" si="498"/>
        <v>0</v>
      </c>
      <c r="DG396" s="10">
        <f t="shared" si="499"/>
        <v>0</v>
      </c>
      <c r="DH396" s="53" cm="1">
        <f t="array" aca="1" ref="DH396" ca="1">DE396*CELL("contents",$Q396)</f>
        <v>0</v>
      </c>
      <c r="DI396" s="53" cm="1">
        <f t="array" aca="1" ref="DI396" ca="1">DF396*CELL("contents",$Q396)</f>
        <v>0</v>
      </c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>
        <f t="shared" si="500"/>
        <v>0</v>
      </c>
      <c r="DW396" s="51">
        <f t="shared" si="501"/>
        <v>0</v>
      </c>
      <c r="DX396" s="53">
        <f>IF($G396="Labor Hours",DJ396*$K396*(1+$M396)*$ET396,DJ396)</f>
        <v>0</v>
      </c>
      <c r="DY396" s="53">
        <f>IF($G396="Labor Hours",DK396*$K396*(1+$M396)*$ET396,DK396)</f>
        <v>0</v>
      </c>
      <c r="DZ396" s="53">
        <f>IF($G396="Labor Hours",DL396*$K396*(1+$M396)*$ET396,DL396)</f>
        <v>0</v>
      </c>
      <c r="EA396" s="53">
        <f>IF($G396="Labor Hours",DM396*$K396*(1+$M396)*$ET396,DM396)</f>
        <v>0</v>
      </c>
      <c r="EB396" s="53">
        <f>IF($G396="Labor Hours",DN396*$K396*(1+$M396)*$ET396,DN396)</f>
        <v>0</v>
      </c>
      <c r="EC396" s="53">
        <f>IF($G396="Labor Hours",DO396*$K396*(1+$M396)*$ET396,DO396)</f>
        <v>0</v>
      </c>
      <c r="ED396" s="53">
        <f>IF($G396="Labor Hours",DP396*$K396*(1+$M396)*$ET396,DP396)</f>
        <v>0</v>
      </c>
      <c r="EE396" s="53">
        <f>IF($G396="Labor Hours",DQ396*$K396*(1+$M396)*$ET396,DQ396)</f>
        <v>0</v>
      </c>
      <c r="EF396" s="53">
        <f>IF($G396="Labor Hours",DR396*$K396*(1+$M396)*$ET396,DR396)</f>
        <v>0</v>
      </c>
      <c r="EG396" s="53">
        <f>IF($G396="Labor Hours",DS396*$K396*(1+$M396)*$ET396,DS396)</f>
        <v>0</v>
      </c>
      <c r="EH396" s="53">
        <f>IF($G396="Labor Hours",DT396*$K396*(1+$M396)*$ET396,DT396)</f>
        <v>0</v>
      </c>
      <c r="EI396" s="53">
        <f>IF($G396="Labor Hours",DU396*$K396*(1+$M396)*$ET396,DU396)</f>
        <v>0</v>
      </c>
      <c r="EJ396" s="10">
        <f t="shared" si="502"/>
        <v>0</v>
      </c>
      <c r="EK396" s="54">
        <f t="shared" si="503"/>
        <v>0</v>
      </c>
      <c r="EL396" s="10">
        <f t="shared" si="504"/>
        <v>0</v>
      </c>
      <c r="EM396" s="53" cm="1">
        <f t="array" aca="1" ref="EM396" ca="1">EJ396*CELL("contents",$Q396)</f>
        <v>0</v>
      </c>
      <c r="EN396" s="53" cm="1">
        <f t="array" aca="1" ref="EN396" ca="1">EK396*CELL("contents",$Q396)</f>
        <v>0</v>
      </c>
      <c r="EO396" s="11">
        <f t="shared" si="505"/>
        <v>1887.7320000000002</v>
      </c>
      <c r="EP396" s="2">
        <v>1</v>
      </c>
      <c r="EQ396" s="2">
        <f t="shared" ref="EQ396:ET396" si="569">EP396*1.0215</f>
        <v>1.0215000000000001</v>
      </c>
      <c r="ER396" s="2">
        <f t="shared" si="569"/>
        <v>1.0434622500000001</v>
      </c>
      <c r="ES396" s="2">
        <f t="shared" si="569"/>
        <v>1.0658966883750003</v>
      </c>
      <c r="ET396" s="2">
        <f t="shared" si="569"/>
        <v>1.0888134671750629</v>
      </c>
      <c r="EU396" s="53">
        <f>IF($G396="Labor Hours",$K396*$AG396*EQ396,0)</f>
        <v>1887.7320000000002</v>
      </c>
      <c r="EV396" s="53">
        <f t="shared" si="507"/>
        <v>0</v>
      </c>
      <c r="EW396" s="69">
        <f>IF($G396="Labor Hours",$K396*$CQ396*ES396,0)</f>
        <v>0</v>
      </c>
      <c r="EX396" s="69">
        <f>IF($G396="Labor Hours",$K396*$DV396*ET396,0)</f>
        <v>0</v>
      </c>
      <c r="EY396" s="9">
        <f t="shared" si="509"/>
        <v>0</v>
      </c>
      <c r="EZ396" s="9">
        <f t="shared" si="484"/>
        <v>0</v>
      </c>
      <c r="FA396" s="9">
        <f t="shared" si="485"/>
        <v>0</v>
      </c>
      <c r="FB396" s="9">
        <f t="shared" si="486"/>
        <v>0</v>
      </c>
      <c r="FC396" t="s">
        <v>1543</v>
      </c>
    </row>
    <row r="397" spans="1:159" x14ac:dyDescent="0.25">
      <c r="A397" s="2">
        <v>1.2</v>
      </c>
      <c r="B397" s="2" t="s">
        <v>919</v>
      </c>
      <c r="C397" s="4" t="s">
        <v>157</v>
      </c>
      <c r="D397" s="3" t="s">
        <v>920</v>
      </c>
      <c r="E397" s="21" t="s">
        <v>921</v>
      </c>
      <c r="F397" s="2"/>
      <c r="G397" s="4" t="s">
        <v>347</v>
      </c>
      <c r="H397" s="6" t="s">
        <v>347</v>
      </c>
      <c r="I397" s="4"/>
      <c r="J397" s="4" t="s">
        <v>268</v>
      </c>
      <c r="K397" s="75"/>
      <c r="L397" s="80">
        <v>1</v>
      </c>
      <c r="M397" s="57">
        <v>0</v>
      </c>
      <c r="N397" s="86">
        <v>0.53</v>
      </c>
      <c r="O397" s="6" t="s">
        <v>155</v>
      </c>
      <c r="P397" s="2" t="s">
        <v>352</v>
      </c>
      <c r="Q397" s="216">
        <f>VLOOKUP(P397,Contingencies!$A$2:$D$7,4,FALSE)</f>
        <v>0.2</v>
      </c>
      <c r="R397" s="53">
        <f t="shared" si="557"/>
        <v>400</v>
      </c>
      <c r="S397" s="67">
        <f t="shared" si="559"/>
        <v>0</v>
      </c>
      <c r="T397" s="4"/>
      <c r="U397" s="14">
        <v>2000</v>
      </c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2">
        <f>IF(G397="Labor Hours",SUM(U397:AF397),0)</f>
        <v>0</v>
      </c>
      <c r="AH397" s="51">
        <f t="shared" si="487"/>
        <v>0</v>
      </c>
      <c r="AI397" s="53">
        <f>IF($G397="Labor Hours",U397*$K397*(1+$M397)*$EQ397,U397)</f>
        <v>2000</v>
      </c>
      <c r="AJ397" s="53">
        <f>IF($G397="Labor Hours",V397*$K397*(1+$M397)*$EQ397,V397)</f>
        <v>0</v>
      </c>
      <c r="AK397" s="53">
        <f>IF($G397="Labor Hours",W397*$K397*(1+$M397)*$EQ397,W397)</f>
        <v>0</v>
      </c>
      <c r="AL397" s="53">
        <f>IF($G397="Labor Hours",X397*$K397*(1+$M397)*$EQ397,X397)</f>
        <v>0</v>
      </c>
      <c r="AM397" s="53">
        <f>IF($G397="Labor Hours",Y397*$K397*(1+$M397)*$EQ397,Y397)</f>
        <v>0</v>
      </c>
      <c r="AN397" s="53">
        <f>IF($G397="Labor Hours",Z397*$K397*(1+$M397)*$EQ397,Z397)</f>
        <v>0</v>
      </c>
      <c r="AO397" s="53">
        <f>IF($G397="Labor Hours",AA397*$K397*(1+$M397)*$EQ397,AA397)</f>
        <v>0</v>
      </c>
      <c r="AP397" s="53">
        <f>IF($G397="Labor Hours",AB397*$K397*(1+$M397)*$EQ397,AB397)</f>
        <v>0</v>
      </c>
      <c r="AQ397" s="53">
        <f>IF($G397="Labor Hours",AC397*$K397*(1+$M397)*$EQ397,AC397)</f>
        <v>0</v>
      </c>
      <c r="AR397" s="53">
        <f>IF($G397="Labor Hours",AD397*$K397*(1+$M397)*$EQ397,AD397)</f>
        <v>0</v>
      </c>
      <c r="AS397" s="53">
        <f>IF($G397="Labor Hours",AE397*$K397*(1+$M397)*$EQ397,AE397)</f>
        <v>0</v>
      </c>
      <c r="AT397" s="53">
        <f>IF($G397="Labor Hours",AF397*$K397*(1+$M397)*$EQ397,AF397)</f>
        <v>0</v>
      </c>
      <c r="AU397" s="10">
        <f t="shared" si="488"/>
        <v>2000</v>
      </c>
      <c r="AV397" s="54">
        <f>IF(G397="CapEx",0,AU397*N397)</f>
        <v>0</v>
      </c>
      <c r="AW397" s="10">
        <f t="shared" si="489"/>
        <v>2000</v>
      </c>
      <c r="AX397" s="53" cm="1">
        <f t="array" aca="1" ref="AX397" ca="1">AU397*CELL("contents",$Q397)</f>
        <v>400</v>
      </c>
      <c r="AY397" s="53" cm="1">
        <f t="array" aca="1" ref="AY397" ca="1">AV397*CELL("contents",$Q397)</f>
        <v>0</v>
      </c>
      <c r="AZ397" s="2"/>
      <c r="BA397" s="18"/>
      <c r="BB397" s="2"/>
      <c r="BC397" s="2"/>
      <c r="BD397" s="2"/>
      <c r="BE397" s="2"/>
      <c r="BF397" s="18"/>
      <c r="BG397" s="2"/>
      <c r="BH397" s="2"/>
      <c r="BI397" s="18"/>
      <c r="BJ397" s="18"/>
      <c r="BK397" s="2"/>
      <c r="BL397" s="2">
        <f t="shared" si="490"/>
        <v>0</v>
      </c>
      <c r="BM397" s="51">
        <f t="shared" si="491"/>
        <v>0</v>
      </c>
      <c r="BN397" s="53">
        <f>IF($G397="Labor Hours",AZ397*$K397*(1+$M397)*$ER397,AZ397)</f>
        <v>0</v>
      </c>
      <c r="BO397" s="53">
        <f>IF($G397="Labor Hours",BA397*$K397*(1+$M397)*$ER397,BA397)</f>
        <v>0</v>
      </c>
      <c r="BP397" s="53">
        <f>IF($G397="Labor Hours",BB397*$K397*(1+$M397)*$ER397,BB397)</f>
        <v>0</v>
      </c>
      <c r="BQ397" s="53">
        <f>IF($G397="Labor Hours",BC397*$K397*(1+$M397)*$ER397,BC397)</f>
        <v>0</v>
      </c>
      <c r="BR397" s="53">
        <f>IF($G397="Labor Hours",BD397*$K397*(1+$M397)*$ER397,BD397)</f>
        <v>0</v>
      </c>
      <c r="BS397" s="53">
        <f>IF($G397="Labor Hours",BE397*$K397*(1+$M397)*$ER397,BE397)</f>
        <v>0</v>
      </c>
      <c r="BT397" s="53">
        <f>IF($G397="Labor Hours",BF397*$K397*(1+$M397)*$ER397,BF397)</f>
        <v>0</v>
      </c>
      <c r="BU397" s="53">
        <f>IF($G397="Labor Hours",BG397*$K397*(1+$M397)*$ER397,BG397)</f>
        <v>0</v>
      </c>
      <c r="BV397" s="53">
        <f>IF($G397="Labor Hours",BH397*$K397*(1+$M397)*$ER397,BH397)</f>
        <v>0</v>
      </c>
      <c r="BW397" s="53">
        <f>IF($G397="Labor Hours",BI397*$K397*(1+$M397)*$ER397,BI397)</f>
        <v>0</v>
      </c>
      <c r="BX397" s="53">
        <f>IF($G397="Labor Hours",BJ397*$K397*(1+$M397)*$ER397,BJ397)</f>
        <v>0</v>
      </c>
      <c r="BY397" s="53">
        <f>IF($G397="Labor Hours",BK397*$K397*(1+$M397)*$ER397,BK397)</f>
        <v>0</v>
      </c>
      <c r="BZ397" s="10">
        <f t="shared" si="492"/>
        <v>0</v>
      </c>
      <c r="CA397" s="54">
        <f t="shared" si="493"/>
        <v>0</v>
      </c>
      <c r="CB397" s="10">
        <f t="shared" si="494"/>
        <v>0</v>
      </c>
      <c r="CC397" s="53" cm="1">
        <f t="array" aca="1" ref="CC397" ca="1">BZ397*CELL("contents",$Q397)</f>
        <v>0</v>
      </c>
      <c r="CD397" s="53" cm="1">
        <f t="array" aca="1" ref="CD397" ca="1">CA397*CELL("contents",$Q397)</f>
        <v>0</v>
      </c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>
        <f t="shared" si="495"/>
        <v>0</v>
      </c>
      <c r="CR397" s="51">
        <f t="shared" si="496"/>
        <v>0</v>
      </c>
      <c r="CS397" s="53">
        <f>IF($G397="Labor Hours",CE397*$K397*(1+$M397)*$ES397,CE397)</f>
        <v>0</v>
      </c>
      <c r="CT397" s="53">
        <f>IF($G397="Labor Hours",CF397*$K397*(1+$M397)*$ES397,CF397)</f>
        <v>0</v>
      </c>
      <c r="CU397" s="53">
        <f>IF($G397="Labor Hours",CG397*$K397*(1+$M397)*$ES397,CG397)</f>
        <v>0</v>
      </c>
      <c r="CV397" s="53">
        <f>IF($G397="Labor Hours",CH397*$K397*(1+$M397)*$ES397,CH397)</f>
        <v>0</v>
      </c>
      <c r="CW397" s="53">
        <f>IF($G397="Labor Hours",CI397*$K397*(1+$M397)*$ES397,CI397)</f>
        <v>0</v>
      </c>
      <c r="CX397" s="53">
        <f>IF($G397="Labor Hours",CJ397*$K397*(1+$M397)*$ES397,CJ397)</f>
        <v>0</v>
      </c>
      <c r="CY397" s="53">
        <f>IF($G397="Labor Hours",CK397*$K397*(1+$M397)*$ES397,CK397)</f>
        <v>0</v>
      </c>
      <c r="CZ397" s="53">
        <f>IF($G397="Labor Hours",CL397*$K397*(1+$M397)*$ES397,CL397)</f>
        <v>0</v>
      </c>
      <c r="DA397" s="53">
        <f>IF($G397="Labor Hours",CM397*$K397*(1+$M397)*$ES397,CM397)</f>
        <v>0</v>
      </c>
      <c r="DB397" s="53">
        <f>IF($G397="Labor Hours",CN397*$K397*(1+$M397)*$ES397,CN397)</f>
        <v>0</v>
      </c>
      <c r="DC397" s="53">
        <f>IF($G397="Labor Hours",CO397*$K397*(1+$M397)*$ES397,CO397)</f>
        <v>0</v>
      </c>
      <c r="DD397" s="53">
        <f>IF($G397="Labor Hours",CP397*$K397*(1+$M397)*$ES397,CP397)</f>
        <v>0</v>
      </c>
      <c r="DE397" s="10">
        <f t="shared" si="497"/>
        <v>0</v>
      </c>
      <c r="DF397" s="54">
        <f t="shared" si="498"/>
        <v>0</v>
      </c>
      <c r="DG397" s="10">
        <f t="shared" si="499"/>
        <v>0</v>
      </c>
      <c r="DH397" s="53" cm="1">
        <f t="array" aca="1" ref="DH397" ca="1">DE397*CELL("contents",$Q397)</f>
        <v>0</v>
      </c>
      <c r="DI397" s="53" cm="1">
        <f t="array" aca="1" ref="DI397" ca="1">DF397*CELL("contents",$Q397)</f>
        <v>0</v>
      </c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>
        <f t="shared" si="500"/>
        <v>0</v>
      </c>
      <c r="DW397" s="51">
        <f t="shared" si="501"/>
        <v>0</v>
      </c>
      <c r="DX397" s="53">
        <f>IF($G397="Labor Hours",DJ397*$K397*(1+$M397)*$ET397,DJ397)</f>
        <v>0</v>
      </c>
      <c r="DY397" s="53">
        <f>IF($G397="Labor Hours",DK397*$K397*(1+$M397)*$ET397,DK397)</f>
        <v>0</v>
      </c>
      <c r="DZ397" s="53">
        <f>IF($G397="Labor Hours",DL397*$K397*(1+$M397)*$ET397,DL397)</f>
        <v>0</v>
      </c>
      <c r="EA397" s="53">
        <f>IF($G397="Labor Hours",DM397*$K397*(1+$M397)*$ET397,DM397)</f>
        <v>0</v>
      </c>
      <c r="EB397" s="53">
        <f>IF($G397="Labor Hours",DN397*$K397*(1+$M397)*$ET397,DN397)</f>
        <v>0</v>
      </c>
      <c r="EC397" s="53">
        <f>IF($G397="Labor Hours",DO397*$K397*(1+$M397)*$ET397,DO397)</f>
        <v>0</v>
      </c>
      <c r="ED397" s="53">
        <f>IF($G397="Labor Hours",DP397*$K397*(1+$M397)*$ET397,DP397)</f>
        <v>0</v>
      </c>
      <c r="EE397" s="53">
        <f>IF($G397="Labor Hours",DQ397*$K397*(1+$M397)*$ET397,DQ397)</f>
        <v>0</v>
      </c>
      <c r="EF397" s="53">
        <f>IF($G397="Labor Hours",DR397*$K397*(1+$M397)*$ET397,DR397)</f>
        <v>0</v>
      </c>
      <c r="EG397" s="53">
        <f>IF($G397="Labor Hours",DS397*$K397*(1+$M397)*$ET397,DS397)</f>
        <v>0</v>
      </c>
      <c r="EH397" s="53">
        <f>IF($G397="Labor Hours",DT397*$K397*(1+$M397)*$ET397,DT397)</f>
        <v>0</v>
      </c>
      <c r="EI397" s="53">
        <f>IF($G397="Labor Hours",DU397*$K397*(1+$M397)*$ET397,DU397)</f>
        <v>0</v>
      </c>
      <c r="EJ397" s="10">
        <f t="shared" si="502"/>
        <v>0</v>
      </c>
      <c r="EK397" s="54">
        <f t="shared" si="503"/>
        <v>0</v>
      </c>
      <c r="EL397" s="10">
        <f t="shared" si="504"/>
        <v>0</v>
      </c>
      <c r="EM397" s="53" cm="1">
        <f t="array" aca="1" ref="EM397" ca="1">EJ397*CELL("contents",$Q397)</f>
        <v>0</v>
      </c>
      <c r="EN397" s="53" cm="1">
        <f t="array" aca="1" ref="EN397" ca="1">EK397*CELL("contents",$Q397)</f>
        <v>0</v>
      </c>
      <c r="EO397" s="11">
        <f t="shared" si="505"/>
        <v>2000</v>
      </c>
      <c r="EP397" s="2">
        <v>1</v>
      </c>
      <c r="EQ397" s="2">
        <f t="shared" ref="EQ397:ET397" si="570">EP397*1.0215</f>
        <v>1.0215000000000001</v>
      </c>
      <c r="ER397" s="2">
        <f t="shared" si="570"/>
        <v>1.0434622500000001</v>
      </c>
      <c r="ES397" s="2">
        <f t="shared" si="570"/>
        <v>1.0658966883750003</v>
      </c>
      <c r="ET397" s="2">
        <f t="shared" si="570"/>
        <v>1.0888134671750629</v>
      </c>
      <c r="EU397" s="53">
        <f>IF($G397="Labor Hours",$K397*$AG397*EQ397,0)</f>
        <v>0</v>
      </c>
      <c r="EV397" s="53">
        <f t="shared" si="507"/>
        <v>0</v>
      </c>
      <c r="EW397" s="69">
        <f>IF($G397="Labor Hours",$K397*$CQ397*ES397,0)</f>
        <v>0</v>
      </c>
      <c r="EX397" s="69">
        <f>IF($G397="Labor Hours",$K397*$DV397*ET397,0)</f>
        <v>0</v>
      </c>
      <c r="EY397" s="9">
        <f t="shared" si="509"/>
        <v>0</v>
      </c>
      <c r="EZ397" s="9">
        <f t="shared" si="484"/>
        <v>0</v>
      </c>
      <c r="FA397" s="9">
        <f t="shared" si="485"/>
        <v>0</v>
      </c>
      <c r="FB397" s="9">
        <f t="shared" si="486"/>
        <v>0</v>
      </c>
      <c r="FC397" t="s">
        <v>1543</v>
      </c>
    </row>
    <row r="398" spans="1:159" x14ac:dyDescent="0.25">
      <c r="A398" s="2">
        <v>1.2</v>
      </c>
      <c r="B398" s="18" t="s">
        <v>922</v>
      </c>
      <c r="C398" s="4" t="s">
        <v>157</v>
      </c>
      <c r="D398" s="2" t="s">
        <v>923</v>
      </c>
      <c r="E398" s="21" t="s">
        <v>924</v>
      </c>
      <c r="F398" s="2"/>
      <c r="G398" s="4" t="s">
        <v>151</v>
      </c>
      <c r="H398" s="6" t="s">
        <v>163</v>
      </c>
      <c r="I398" s="4" t="s">
        <v>159</v>
      </c>
      <c r="J398" s="7" t="s">
        <v>154</v>
      </c>
      <c r="K398" s="75">
        <v>115</v>
      </c>
      <c r="L398" s="81">
        <v>115</v>
      </c>
      <c r="M398" s="56">
        <v>0</v>
      </c>
      <c r="N398" s="86">
        <v>0</v>
      </c>
      <c r="O398" s="6" t="s">
        <v>155</v>
      </c>
      <c r="P398" s="2" t="s">
        <v>356</v>
      </c>
      <c r="Q398" s="216">
        <f>VLOOKUP(P398,Contingencies!$A$2:$D$7,4,FALSE)</f>
        <v>0.35</v>
      </c>
      <c r="R398" s="53">
        <f t="shared" si="557"/>
        <v>986.76900000000001</v>
      </c>
      <c r="S398" s="67">
        <f t="shared" si="559"/>
        <v>0</v>
      </c>
      <c r="T398" s="4"/>
      <c r="U398" s="14">
        <v>8</v>
      </c>
      <c r="V398" s="14"/>
      <c r="W398" s="14">
        <v>8</v>
      </c>
      <c r="X398" s="14">
        <v>8</v>
      </c>
      <c r="Y398" s="14"/>
      <c r="Z398" s="2"/>
      <c r="AA398" s="2"/>
      <c r="AB398" s="2"/>
      <c r="AC398" s="2"/>
      <c r="AD398" s="18"/>
      <c r="AE398" s="18"/>
      <c r="AF398" s="18"/>
      <c r="AG398" s="2">
        <f>IF(G398="Labor Hours",SUM(U398:AF398),0)</f>
        <v>24</v>
      </c>
      <c r="AH398" s="51">
        <f t="shared" si="487"/>
        <v>0.16</v>
      </c>
      <c r="AI398" s="53">
        <f>IF($G398="Labor Hours",U398*$K398*(1+$M398)*$EQ398,U398)</f>
        <v>939.78000000000009</v>
      </c>
      <c r="AJ398" s="53">
        <f>IF($G398="Labor Hours",V398*$K398*(1+$M398)*$EQ398,V398)</f>
        <v>0</v>
      </c>
      <c r="AK398" s="53">
        <f>IF($G398="Labor Hours",W398*$K398*(1+$M398)*$EQ398,W398)</f>
        <v>939.78000000000009</v>
      </c>
      <c r="AL398" s="53">
        <f>IF($G398="Labor Hours",X398*$K398*(1+$M398)*$EQ398,X398)</f>
        <v>939.78000000000009</v>
      </c>
      <c r="AM398" s="53">
        <f>IF($G398="Labor Hours",Y398*$K398*(1+$M398)*$EQ398,Y398)</f>
        <v>0</v>
      </c>
      <c r="AN398" s="53">
        <f>IF($G398="Labor Hours",Z398*$K398*(1+$M398)*$EQ398,Z398)</f>
        <v>0</v>
      </c>
      <c r="AO398" s="53">
        <f>IF($G398="Labor Hours",AA398*$K398*(1+$M398)*$EQ398,AA398)</f>
        <v>0</v>
      </c>
      <c r="AP398" s="53">
        <f>IF($G398="Labor Hours",AB398*$K398*(1+$M398)*$EQ398,AB398)</f>
        <v>0</v>
      </c>
      <c r="AQ398" s="53">
        <f>IF($G398="Labor Hours",AC398*$K398*(1+$M398)*$EQ398,AC398)</f>
        <v>0</v>
      </c>
      <c r="AR398" s="53">
        <f>IF($G398="Labor Hours",AD398*$K398*(1+$M398)*$EQ398,AD398)</f>
        <v>0</v>
      </c>
      <c r="AS398" s="53">
        <f>IF($G398="Labor Hours",AE398*$K398*(1+$M398)*$EQ398,AE398)</f>
        <v>0</v>
      </c>
      <c r="AT398" s="53">
        <f>IF($G398="Labor Hours",AF398*$K398*(1+$M398)*$EQ398,AF398)</f>
        <v>0</v>
      </c>
      <c r="AU398" s="10">
        <f t="shared" si="488"/>
        <v>2819.34</v>
      </c>
      <c r="AV398" s="54">
        <f>IF(G398="CapEx",0,AU398*N398)</f>
        <v>0</v>
      </c>
      <c r="AW398" s="10">
        <f t="shared" si="489"/>
        <v>2819.34</v>
      </c>
      <c r="AX398" s="53" cm="1">
        <f t="array" aca="1" ref="AX398" ca="1">AU398*CELL("contents",$Q398)</f>
        <v>986.76900000000001</v>
      </c>
      <c r="AY398" s="53" cm="1">
        <f t="array" aca="1" ref="AY398" ca="1">AV398*CELL("contents",$Q398)</f>
        <v>0</v>
      </c>
      <c r="AZ398" s="18"/>
      <c r="BA398" s="18"/>
      <c r="BB398" s="2"/>
      <c r="BC398" s="2"/>
      <c r="BD398" s="2"/>
      <c r="BE398" s="2"/>
      <c r="BF398" s="18"/>
      <c r="BG398" s="2"/>
      <c r="BH398" s="2"/>
      <c r="BI398" s="18"/>
      <c r="BJ398" s="18"/>
      <c r="BK398" s="2"/>
      <c r="BL398" s="2">
        <f t="shared" si="490"/>
        <v>0</v>
      </c>
      <c r="BM398" s="51">
        <f t="shared" si="491"/>
        <v>0</v>
      </c>
      <c r="BN398" s="53">
        <f>IF($G398="Labor Hours",AZ398*$K398*(1+$M398)*$ER398,AZ398)</f>
        <v>0</v>
      </c>
      <c r="BO398" s="53">
        <f>IF($G398="Labor Hours",BA398*$K398*(1+$M398)*$ER398,BA398)</f>
        <v>0</v>
      </c>
      <c r="BP398" s="53">
        <f>IF($G398="Labor Hours",BB398*$K398*(1+$M398)*$ER398,BB398)</f>
        <v>0</v>
      </c>
      <c r="BQ398" s="53">
        <f>IF($G398="Labor Hours",BC398*$K398*(1+$M398)*$ER398,BC398)</f>
        <v>0</v>
      </c>
      <c r="BR398" s="53">
        <f>IF($G398="Labor Hours",BD398*$K398*(1+$M398)*$ER398,BD398)</f>
        <v>0</v>
      </c>
      <c r="BS398" s="53">
        <f>IF($G398="Labor Hours",BE398*$K398*(1+$M398)*$ER398,BE398)</f>
        <v>0</v>
      </c>
      <c r="BT398" s="53">
        <f>IF($G398="Labor Hours",BF398*$K398*(1+$M398)*$ER398,BF398)</f>
        <v>0</v>
      </c>
      <c r="BU398" s="53">
        <f>IF($G398="Labor Hours",BG398*$K398*(1+$M398)*$ER398,BG398)</f>
        <v>0</v>
      </c>
      <c r="BV398" s="53">
        <f>IF($G398="Labor Hours",BH398*$K398*(1+$M398)*$ER398,BH398)</f>
        <v>0</v>
      </c>
      <c r="BW398" s="53">
        <f>IF($G398="Labor Hours",BI398*$K398*(1+$M398)*$ER398,BI398)</f>
        <v>0</v>
      </c>
      <c r="BX398" s="53">
        <f>IF($G398="Labor Hours",BJ398*$K398*(1+$M398)*$ER398,BJ398)</f>
        <v>0</v>
      </c>
      <c r="BY398" s="53">
        <f>IF($G398="Labor Hours",BK398*$K398*(1+$M398)*$ER398,BK398)</f>
        <v>0</v>
      </c>
      <c r="BZ398" s="10">
        <f t="shared" si="492"/>
        <v>0</v>
      </c>
      <c r="CA398" s="54">
        <f t="shared" si="493"/>
        <v>0</v>
      </c>
      <c r="CB398" s="10">
        <f t="shared" si="494"/>
        <v>0</v>
      </c>
      <c r="CC398" s="53" cm="1">
        <f t="array" aca="1" ref="CC398" ca="1">BZ398*CELL("contents",$Q398)</f>
        <v>0</v>
      </c>
      <c r="CD398" s="53" cm="1">
        <f t="array" aca="1" ref="CD398" ca="1">CA398*CELL("contents",$Q398)</f>
        <v>0</v>
      </c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>
        <f t="shared" si="495"/>
        <v>0</v>
      </c>
      <c r="CR398" s="51">
        <f t="shared" si="496"/>
        <v>0</v>
      </c>
      <c r="CS398" s="53">
        <f>IF($G398="Labor Hours",CE398*$K398*(1+$M398)*$ES398,CE398)</f>
        <v>0</v>
      </c>
      <c r="CT398" s="53">
        <f>IF($G398="Labor Hours",CF398*$K398*(1+$M398)*$ES398,CF398)</f>
        <v>0</v>
      </c>
      <c r="CU398" s="53">
        <f>IF($G398="Labor Hours",CG398*$K398*(1+$M398)*$ES398,CG398)</f>
        <v>0</v>
      </c>
      <c r="CV398" s="53">
        <f>IF($G398="Labor Hours",CH398*$K398*(1+$M398)*$ES398,CH398)</f>
        <v>0</v>
      </c>
      <c r="CW398" s="53">
        <f>IF($G398="Labor Hours",CI398*$K398*(1+$M398)*$ES398,CI398)</f>
        <v>0</v>
      </c>
      <c r="CX398" s="53">
        <f>IF($G398="Labor Hours",CJ398*$K398*(1+$M398)*$ES398,CJ398)</f>
        <v>0</v>
      </c>
      <c r="CY398" s="53">
        <f>IF($G398="Labor Hours",CK398*$K398*(1+$M398)*$ES398,CK398)</f>
        <v>0</v>
      </c>
      <c r="CZ398" s="53">
        <f>IF($G398="Labor Hours",CL398*$K398*(1+$M398)*$ES398,CL398)</f>
        <v>0</v>
      </c>
      <c r="DA398" s="53">
        <f>IF($G398="Labor Hours",CM398*$K398*(1+$M398)*$ES398,CM398)</f>
        <v>0</v>
      </c>
      <c r="DB398" s="53">
        <f>IF($G398="Labor Hours",CN398*$K398*(1+$M398)*$ES398,CN398)</f>
        <v>0</v>
      </c>
      <c r="DC398" s="53">
        <f>IF($G398="Labor Hours",CO398*$K398*(1+$M398)*$ES398,CO398)</f>
        <v>0</v>
      </c>
      <c r="DD398" s="53">
        <f>IF($G398="Labor Hours",CP398*$K398*(1+$M398)*$ES398,CP398)</f>
        <v>0</v>
      </c>
      <c r="DE398" s="10">
        <f t="shared" si="497"/>
        <v>0</v>
      </c>
      <c r="DF398" s="54">
        <f t="shared" si="498"/>
        <v>0</v>
      </c>
      <c r="DG398" s="10">
        <f t="shared" si="499"/>
        <v>0</v>
      </c>
      <c r="DH398" s="53" cm="1">
        <f t="array" aca="1" ref="DH398" ca="1">DE398*CELL("contents",$Q398)</f>
        <v>0</v>
      </c>
      <c r="DI398" s="53" cm="1">
        <f t="array" aca="1" ref="DI398" ca="1">DF398*CELL("contents",$Q398)</f>
        <v>0</v>
      </c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>
        <f t="shared" si="500"/>
        <v>0</v>
      </c>
      <c r="DW398" s="51">
        <f t="shared" si="501"/>
        <v>0</v>
      </c>
      <c r="DX398" s="53">
        <f>IF($G398="Labor Hours",DJ398*$K398*(1+$M398)*$ET398,DJ398)</f>
        <v>0</v>
      </c>
      <c r="DY398" s="53">
        <f>IF($G398="Labor Hours",DK398*$K398*(1+$M398)*$ET398,DK398)</f>
        <v>0</v>
      </c>
      <c r="DZ398" s="53">
        <f>IF($G398="Labor Hours",DL398*$K398*(1+$M398)*$ET398,DL398)</f>
        <v>0</v>
      </c>
      <c r="EA398" s="53">
        <f>IF($G398="Labor Hours",DM398*$K398*(1+$M398)*$ET398,DM398)</f>
        <v>0</v>
      </c>
      <c r="EB398" s="53">
        <f>IF($G398="Labor Hours",DN398*$K398*(1+$M398)*$ET398,DN398)</f>
        <v>0</v>
      </c>
      <c r="EC398" s="53">
        <f>IF($G398="Labor Hours",DO398*$K398*(1+$M398)*$ET398,DO398)</f>
        <v>0</v>
      </c>
      <c r="ED398" s="53">
        <f>IF($G398="Labor Hours",DP398*$K398*(1+$M398)*$ET398,DP398)</f>
        <v>0</v>
      </c>
      <c r="EE398" s="53">
        <f>IF($G398="Labor Hours",DQ398*$K398*(1+$M398)*$ET398,DQ398)</f>
        <v>0</v>
      </c>
      <c r="EF398" s="53">
        <f>IF($G398="Labor Hours",DR398*$K398*(1+$M398)*$ET398,DR398)</f>
        <v>0</v>
      </c>
      <c r="EG398" s="53">
        <f>IF($G398="Labor Hours",DS398*$K398*(1+$M398)*$ET398,DS398)</f>
        <v>0</v>
      </c>
      <c r="EH398" s="53">
        <f>IF($G398="Labor Hours",DT398*$K398*(1+$M398)*$ET398,DT398)</f>
        <v>0</v>
      </c>
      <c r="EI398" s="53">
        <f>IF($G398="Labor Hours",DU398*$K398*(1+$M398)*$ET398,DU398)</f>
        <v>0</v>
      </c>
      <c r="EJ398" s="10">
        <f t="shared" si="502"/>
        <v>0</v>
      </c>
      <c r="EK398" s="54">
        <f t="shared" si="503"/>
        <v>0</v>
      </c>
      <c r="EL398" s="10">
        <f t="shared" si="504"/>
        <v>0</v>
      </c>
      <c r="EM398" s="53" cm="1">
        <f t="array" aca="1" ref="EM398" ca="1">EJ398*CELL("contents",$Q398)</f>
        <v>0</v>
      </c>
      <c r="EN398" s="53" cm="1">
        <f t="array" aca="1" ref="EN398" ca="1">EK398*CELL("contents",$Q398)</f>
        <v>0</v>
      </c>
      <c r="EO398" s="11">
        <f t="shared" si="505"/>
        <v>2819.34</v>
      </c>
      <c r="EP398" s="2">
        <v>1</v>
      </c>
      <c r="EQ398" s="2">
        <f t="shared" ref="EQ398:ET398" si="571">EP398*1.0215</f>
        <v>1.0215000000000001</v>
      </c>
      <c r="ER398" s="2">
        <f t="shared" si="571"/>
        <v>1.0434622500000001</v>
      </c>
      <c r="ES398" s="2">
        <f t="shared" si="571"/>
        <v>1.0658966883750003</v>
      </c>
      <c r="ET398" s="2">
        <f t="shared" si="571"/>
        <v>1.0888134671750629</v>
      </c>
      <c r="EU398" s="53">
        <f>IF($G398="Labor Hours",$K398*$AG398*EQ398,0)</f>
        <v>2819.34</v>
      </c>
      <c r="EV398" s="53">
        <f t="shared" si="507"/>
        <v>0</v>
      </c>
      <c r="EW398" s="69">
        <f>IF($G398="Labor Hours",$K398*$CQ398*ES398,0)</f>
        <v>0</v>
      </c>
      <c r="EX398" s="69">
        <f>IF($G398="Labor Hours",$K398*$DV398*ET398,0)</f>
        <v>0</v>
      </c>
      <c r="EY398" s="9">
        <f t="shared" si="509"/>
        <v>0</v>
      </c>
      <c r="EZ398" s="9">
        <f t="shared" si="484"/>
        <v>0</v>
      </c>
      <c r="FA398" s="9">
        <f t="shared" si="485"/>
        <v>0</v>
      </c>
      <c r="FB398" s="9">
        <f t="shared" si="486"/>
        <v>0</v>
      </c>
      <c r="FC398" t="s">
        <v>1543</v>
      </c>
    </row>
    <row r="399" spans="1:159" x14ac:dyDescent="0.25">
      <c r="A399" s="2">
        <v>1.2</v>
      </c>
      <c r="B399" s="18" t="s">
        <v>925</v>
      </c>
      <c r="C399" s="4" t="s">
        <v>157</v>
      </c>
      <c r="D399" s="2" t="s">
        <v>926</v>
      </c>
      <c r="E399" s="21" t="s">
        <v>927</v>
      </c>
      <c r="F399" s="2"/>
      <c r="G399" s="4" t="s">
        <v>151</v>
      </c>
      <c r="H399" s="6" t="s">
        <v>163</v>
      </c>
      <c r="I399" s="4" t="s">
        <v>159</v>
      </c>
      <c r="J399" s="7" t="s">
        <v>154</v>
      </c>
      <c r="K399" s="75">
        <v>115</v>
      </c>
      <c r="L399" s="81">
        <v>115</v>
      </c>
      <c r="M399" s="56">
        <v>0</v>
      </c>
      <c r="N399" s="86">
        <v>0</v>
      </c>
      <c r="O399" s="6" t="s">
        <v>155</v>
      </c>
      <c r="P399" s="2" t="s">
        <v>356</v>
      </c>
      <c r="Q399" s="216">
        <f>VLOOKUP(P399,Contingencies!$A$2:$D$7,4,FALSE)</f>
        <v>0.35</v>
      </c>
      <c r="R399" s="53">
        <f t="shared" si="557"/>
        <v>1662.2946112500001</v>
      </c>
      <c r="S399" s="67">
        <f t="shared" si="559"/>
        <v>0</v>
      </c>
      <c r="T399" s="4"/>
      <c r="U399" s="14"/>
      <c r="V399" s="12"/>
      <c r="W399" s="12"/>
      <c r="X399" s="12"/>
      <c r="Y399" s="12"/>
      <c r="Z399" s="14"/>
      <c r="AA399" s="14"/>
      <c r="AB399" s="14"/>
      <c r="AC399" s="14">
        <v>8</v>
      </c>
      <c r="AD399" s="14">
        <v>12</v>
      </c>
      <c r="AE399" s="14"/>
      <c r="AF399" s="14"/>
      <c r="AG399" s="2">
        <f>IF(G399="Labor Hours",SUM(U399:AF399),0)</f>
        <v>20</v>
      </c>
      <c r="AH399" s="51">
        <f t="shared" si="487"/>
        <v>0.13333333333333333</v>
      </c>
      <c r="AI399" s="53">
        <f>IF($G399="Labor Hours",U399*$K399*(1+$M399)*$EQ399,U399)</f>
        <v>0</v>
      </c>
      <c r="AJ399" s="53">
        <f>IF($G399="Labor Hours",V399*$K399*(1+$M399)*$EQ399,V399)</f>
        <v>0</v>
      </c>
      <c r="AK399" s="53">
        <f>IF($G399="Labor Hours",W399*$K399*(1+$M399)*$EQ399,W399)</f>
        <v>0</v>
      </c>
      <c r="AL399" s="53">
        <f>IF($G399="Labor Hours",X399*$K399*(1+$M399)*$EQ399,X399)</f>
        <v>0</v>
      </c>
      <c r="AM399" s="53">
        <f>IF($G399="Labor Hours",Y399*$K399*(1+$M399)*$EQ399,Y399)</f>
        <v>0</v>
      </c>
      <c r="AN399" s="53">
        <f>IF($G399="Labor Hours",Z399*$K399*(1+$M399)*$EQ399,Z399)</f>
        <v>0</v>
      </c>
      <c r="AO399" s="53">
        <f>IF($G399="Labor Hours",AA399*$K399*(1+$M399)*$EQ399,AA399)</f>
        <v>0</v>
      </c>
      <c r="AP399" s="53">
        <f>IF($G399="Labor Hours",AB399*$K399*(1+$M399)*$EQ399,AB399)</f>
        <v>0</v>
      </c>
      <c r="AQ399" s="53">
        <f>IF($G399="Labor Hours",AC399*$K399*(1+$M399)*$EQ399,AC399)</f>
        <v>939.78000000000009</v>
      </c>
      <c r="AR399" s="53">
        <f>IF($G399="Labor Hours",AD399*$K399*(1+$M399)*$EQ399,AD399)</f>
        <v>1409.67</v>
      </c>
      <c r="AS399" s="53">
        <f>IF($G399="Labor Hours",AE399*$K399*(1+$M399)*$EQ399,AE399)</f>
        <v>0</v>
      </c>
      <c r="AT399" s="53">
        <f>IF($G399="Labor Hours",AF399*$K399*(1+$M399)*$EQ399,AF399)</f>
        <v>0</v>
      </c>
      <c r="AU399" s="10">
        <f t="shared" si="488"/>
        <v>2349.4500000000003</v>
      </c>
      <c r="AV399" s="54">
        <f>IF(G399="CapEx",0,AU399*N399)</f>
        <v>0</v>
      </c>
      <c r="AW399" s="10">
        <f t="shared" si="489"/>
        <v>2349.4500000000003</v>
      </c>
      <c r="AX399" s="53" cm="1">
        <f t="array" aca="1" ref="AX399" ca="1">AU399*CELL("contents",$Q399)</f>
        <v>822.3075</v>
      </c>
      <c r="AY399" s="53" cm="1">
        <f t="array" aca="1" ref="AY399" ca="1">AV399*CELL("contents",$Q399)</f>
        <v>0</v>
      </c>
      <c r="AZ399" s="14">
        <v>8</v>
      </c>
      <c r="BA399" s="14"/>
      <c r="BB399" s="4"/>
      <c r="BC399" s="4"/>
      <c r="BD399" s="4"/>
      <c r="BE399" s="4"/>
      <c r="BF399" s="4"/>
      <c r="BG399" s="14">
        <v>6</v>
      </c>
      <c r="BH399" s="14">
        <v>6</v>
      </c>
      <c r="BI399" s="4"/>
      <c r="BJ399" s="4"/>
      <c r="BK399" s="4"/>
      <c r="BL399" s="2">
        <f t="shared" si="490"/>
        <v>20</v>
      </c>
      <c r="BM399" s="51">
        <f t="shared" si="491"/>
        <v>0.13333333333333333</v>
      </c>
      <c r="BN399" s="53">
        <f>IF($G399="Labor Hours",AZ399*$K399*(1+$M399)*$ER399,AZ399)</f>
        <v>959.98527000000013</v>
      </c>
      <c r="BO399" s="53">
        <f>IF($G399="Labor Hours",BA399*$K399*(1+$M399)*$ER399,BA399)</f>
        <v>0</v>
      </c>
      <c r="BP399" s="53">
        <f>IF($G399="Labor Hours",BB399*$K399*(1+$M399)*$ER399,BB399)</f>
        <v>0</v>
      </c>
      <c r="BQ399" s="53">
        <f>IF($G399="Labor Hours",BC399*$K399*(1+$M399)*$ER399,BC399)</f>
        <v>0</v>
      </c>
      <c r="BR399" s="53">
        <f>IF($G399="Labor Hours",BD399*$K399*(1+$M399)*$ER399,BD399)</f>
        <v>0</v>
      </c>
      <c r="BS399" s="53">
        <f>IF($G399="Labor Hours",BE399*$K399*(1+$M399)*$ER399,BE399)</f>
        <v>0</v>
      </c>
      <c r="BT399" s="53">
        <f>IF($G399="Labor Hours",BF399*$K399*(1+$M399)*$ER399,BF399)</f>
        <v>0</v>
      </c>
      <c r="BU399" s="53">
        <f>IF($G399="Labor Hours",BG399*$K399*(1+$M399)*$ER399,BG399)</f>
        <v>719.9889525000001</v>
      </c>
      <c r="BV399" s="53">
        <f>IF($G399="Labor Hours",BH399*$K399*(1+$M399)*$ER399,BH399)</f>
        <v>719.9889525000001</v>
      </c>
      <c r="BW399" s="53">
        <f>IF($G399="Labor Hours",BI399*$K399*(1+$M399)*$ER399,BI399)</f>
        <v>0</v>
      </c>
      <c r="BX399" s="53">
        <f>IF($G399="Labor Hours",BJ399*$K399*(1+$M399)*$ER399,BJ399)</f>
        <v>0</v>
      </c>
      <c r="BY399" s="53">
        <f>IF($G399="Labor Hours",BK399*$K399*(1+$M399)*$ER399,BK399)</f>
        <v>0</v>
      </c>
      <c r="BZ399" s="10">
        <f t="shared" si="492"/>
        <v>2399.9631750000003</v>
      </c>
      <c r="CA399" s="54">
        <f t="shared" si="493"/>
        <v>0</v>
      </c>
      <c r="CB399" s="10">
        <f t="shared" si="494"/>
        <v>2399.9631750000003</v>
      </c>
      <c r="CC399" s="53" cm="1">
        <f t="array" aca="1" ref="CC399" ca="1">BZ399*CELL("contents",$Q399)</f>
        <v>839.98711125000011</v>
      </c>
      <c r="CD399" s="53" cm="1">
        <f t="array" aca="1" ref="CD399" ca="1">CA399*CELL("contents",$Q399)</f>
        <v>0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2"/>
      <c r="CO399" s="2"/>
      <c r="CP399" s="2"/>
      <c r="CQ399" s="2">
        <f t="shared" si="495"/>
        <v>0</v>
      </c>
      <c r="CR399" s="51">
        <f t="shared" si="496"/>
        <v>0</v>
      </c>
      <c r="CS399" s="53">
        <f>IF($G399="Labor Hours",CE399*$K399*(1+$M399)*$ES399,CE399)</f>
        <v>0</v>
      </c>
      <c r="CT399" s="53">
        <f>IF($G399="Labor Hours",CF399*$K399*(1+$M399)*$ES399,CF399)</f>
        <v>0</v>
      </c>
      <c r="CU399" s="53">
        <f>IF($G399="Labor Hours",CG399*$K399*(1+$M399)*$ES399,CG399)</f>
        <v>0</v>
      </c>
      <c r="CV399" s="53">
        <f>IF($G399="Labor Hours",CH399*$K399*(1+$M399)*$ES399,CH399)</f>
        <v>0</v>
      </c>
      <c r="CW399" s="53">
        <f>IF($G399="Labor Hours",CI399*$K399*(1+$M399)*$ES399,CI399)</f>
        <v>0</v>
      </c>
      <c r="CX399" s="53">
        <f>IF($G399="Labor Hours",CJ399*$K399*(1+$M399)*$ES399,CJ399)</f>
        <v>0</v>
      </c>
      <c r="CY399" s="53">
        <f>IF($G399="Labor Hours",CK399*$K399*(1+$M399)*$ES399,CK399)</f>
        <v>0</v>
      </c>
      <c r="CZ399" s="53">
        <f>IF($G399="Labor Hours",CL399*$K399*(1+$M399)*$ES399,CL399)</f>
        <v>0</v>
      </c>
      <c r="DA399" s="53">
        <f>IF($G399="Labor Hours",CM399*$K399*(1+$M399)*$ES399,CM399)</f>
        <v>0</v>
      </c>
      <c r="DB399" s="53">
        <f>IF($G399="Labor Hours",CN399*$K399*(1+$M399)*$ES399,CN399)</f>
        <v>0</v>
      </c>
      <c r="DC399" s="53">
        <f>IF($G399="Labor Hours",CO399*$K399*(1+$M399)*$ES399,CO399)</f>
        <v>0</v>
      </c>
      <c r="DD399" s="53">
        <f>IF($G399="Labor Hours",CP399*$K399*(1+$M399)*$ES399,CP399)</f>
        <v>0</v>
      </c>
      <c r="DE399" s="10">
        <f t="shared" si="497"/>
        <v>0</v>
      </c>
      <c r="DF399" s="54">
        <f t="shared" si="498"/>
        <v>0</v>
      </c>
      <c r="DG399" s="10">
        <f t="shared" si="499"/>
        <v>0</v>
      </c>
      <c r="DH399" s="53" cm="1">
        <f t="array" aca="1" ref="DH399" ca="1">DE399*CELL("contents",$Q399)</f>
        <v>0</v>
      </c>
      <c r="DI399" s="53" cm="1">
        <f t="array" aca="1" ref="DI399" ca="1">DF399*CELL("contents",$Q399)</f>
        <v>0</v>
      </c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>
        <f t="shared" si="500"/>
        <v>0</v>
      </c>
      <c r="DW399" s="51">
        <f t="shared" si="501"/>
        <v>0</v>
      </c>
      <c r="DX399" s="53">
        <f>IF($G399="Labor Hours",DJ399*$K399*(1+$M399)*$ET399,DJ399)</f>
        <v>0</v>
      </c>
      <c r="DY399" s="53">
        <f>IF($G399="Labor Hours",DK399*$K399*(1+$M399)*$ET399,DK399)</f>
        <v>0</v>
      </c>
      <c r="DZ399" s="53">
        <f>IF($G399="Labor Hours",DL399*$K399*(1+$M399)*$ET399,DL399)</f>
        <v>0</v>
      </c>
      <c r="EA399" s="53">
        <f>IF($G399="Labor Hours",DM399*$K399*(1+$M399)*$ET399,DM399)</f>
        <v>0</v>
      </c>
      <c r="EB399" s="53">
        <f>IF($G399="Labor Hours",DN399*$K399*(1+$M399)*$ET399,DN399)</f>
        <v>0</v>
      </c>
      <c r="EC399" s="53">
        <f>IF($G399="Labor Hours",DO399*$K399*(1+$M399)*$ET399,DO399)</f>
        <v>0</v>
      </c>
      <c r="ED399" s="53">
        <f>IF($G399="Labor Hours",DP399*$K399*(1+$M399)*$ET399,DP399)</f>
        <v>0</v>
      </c>
      <c r="EE399" s="53">
        <f>IF($G399="Labor Hours",DQ399*$K399*(1+$M399)*$ET399,DQ399)</f>
        <v>0</v>
      </c>
      <c r="EF399" s="53">
        <f>IF($G399="Labor Hours",DR399*$K399*(1+$M399)*$ET399,DR399)</f>
        <v>0</v>
      </c>
      <c r="EG399" s="53">
        <f>IF($G399="Labor Hours",DS399*$K399*(1+$M399)*$ET399,DS399)</f>
        <v>0</v>
      </c>
      <c r="EH399" s="53">
        <f>IF($G399="Labor Hours",DT399*$K399*(1+$M399)*$ET399,DT399)</f>
        <v>0</v>
      </c>
      <c r="EI399" s="53">
        <f>IF($G399="Labor Hours",DU399*$K399*(1+$M399)*$ET399,DU399)</f>
        <v>0</v>
      </c>
      <c r="EJ399" s="10">
        <f t="shared" si="502"/>
        <v>0</v>
      </c>
      <c r="EK399" s="54">
        <f t="shared" si="503"/>
        <v>0</v>
      </c>
      <c r="EL399" s="10">
        <f t="shared" si="504"/>
        <v>0</v>
      </c>
      <c r="EM399" s="53" cm="1">
        <f t="array" aca="1" ref="EM399" ca="1">EJ399*CELL("contents",$Q399)</f>
        <v>0</v>
      </c>
      <c r="EN399" s="53" cm="1">
        <f t="array" aca="1" ref="EN399" ca="1">EK399*CELL("contents",$Q399)</f>
        <v>0</v>
      </c>
      <c r="EO399" s="11">
        <f t="shared" si="505"/>
        <v>4749.4131750000006</v>
      </c>
      <c r="EP399" s="2">
        <v>1</v>
      </c>
      <c r="EQ399" s="2">
        <f t="shared" ref="EQ399:ET399" si="572">EP399*1.0215</f>
        <v>1.0215000000000001</v>
      </c>
      <c r="ER399" s="2">
        <f t="shared" si="572"/>
        <v>1.0434622500000001</v>
      </c>
      <c r="ES399" s="2">
        <f t="shared" si="572"/>
        <v>1.0658966883750003</v>
      </c>
      <c r="ET399" s="2">
        <f t="shared" si="572"/>
        <v>1.0888134671750629</v>
      </c>
      <c r="EU399" s="53">
        <f>IF($G399="Labor Hours",$K399*$AG399*EQ399,0)</f>
        <v>2349.4500000000003</v>
      </c>
      <c r="EV399" s="53">
        <f t="shared" si="507"/>
        <v>2399.9631750000003</v>
      </c>
      <c r="EW399" s="69">
        <f>IF($G399="Labor Hours",$K399*$CQ399*ES399,0)</f>
        <v>0</v>
      </c>
      <c r="EX399" s="69">
        <f>IF($G399="Labor Hours",$K399*$DV399*ET399,0)</f>
        <v>0</v>
      </c>
      <c r="EY399" s="9">
        <f t="shared" si="509"/>
        <v>0</v>
      </c>
      <c r="EZ399" s="9">
        <f t="shared" si="484"/>
        <v>0</v>
      </c>
      <c r="FA399" s="9">
        <f t="shared" si="485"/>
        <v>0</v>
      </c>
      <c r="FB399" s="9">
        <f t="shared" si="486"/>
        <v>0</v>
      </c>
      <c r="FC399" t="s">
        <v>1543</v>
      </c>
    </row>
    <row r="400" spans="1:159" x14ac:dyDescent="0.25">
      <c r="A400" s="2">
        <v>1.2</v>
      </c>
      <c r="B400" s="18" t="s">
        <v>925</v>
      </c>
      <c r="C400" s="4" t="s">
        <v>157</v>
      </c>
      <c r="D400" s="2" t="s">
        <v>926</v>
      </c>
      <c r="E400" s="21" t="s">
        <v>927</v>
      </c>
      <c r="F400" s="2"/>
      <c r="G400" s="4" t="s">
        <v>347</v>
      </c>
      <c r="H400" s="6" t="s">
        <v>347</v>
      </c>
      <c r="I400" s="4"/>
      <c r="J400" s="4" t="s">
        <v>154</v>
      </c>
      <c r="K400" s="75"/>
      <c r="L400" s="80">
        <v>1</v>
      </c>
      <c r="M400" s="56">
        <v>0</v>
      </c>
      <c r="N400" s="86">
        <v>0.53</v>
      </c>
      <c r="O400" s="6" t="s">
        <v>155</v>
      </c>
      <c r="P400" s="2" t="s">
        <v>356</v>
      </c>
      <c r="Q400" s="216">
        <f>VLOOKUP(P400,Contingencies!$A$2:$D$7,4,FALSE)</f>
        <v>0.35</v>
      </c>
      <c r="R400" s="53">
        <f t="shared" si="557"/>
        <v>2800</v>
      </c>
      <c r="S400" s="67">
        <f t="shared" si="559"/>
        <v>0</v>
      </c>
      <c r="T400" s="4"/>
      <c r="U400" s="35"/>
      <c r="V400" s="12"/>
      <c r="W400" s="12"/>
      <c r="X400" s="12"/>
      <c r="Y400" s="12"/>
      <c r="Z400" s="14"/>
      <c r="AA400" s="14"/>
      <c r="AB400" s="14"/>
      <c r="AC400" s="14"/>
      <c r="AD400" s="14">
        <v>4000</v>
      </c>
      <c r="AE400" s="14"/>
      <c r="AF400" s="14"/>
      <c r="AG400" s="2">
        <f>IF(G400="Labor Hours",SUM(U400:AF400),0)</f>
        <v>0</v>
      </c>
      <c r="AH400" s="51">
        <f t="shared" si="487"/>
        <v>0</v>
      </c>
      <c r="AI400" s="53">
        <f>IF($G400="Labor Hours",U400*$K400*(1+$M400)*$EQ400,U400)</f>
        <v>0</v>
      </c>
      <c r="AJ400" s="53">
        <f>IF($G400="Labor Hours",V400*$K400*(1+$M400)*$EQ400,V400)</f>
        <v>0</v>
      </c>
      <c r="AK400" s="53">
        <f>IF($G400="Labor Hours",W400*$K400*(1+$M400)*$EQ400,W400)</f>
        <v>0</v>
      </c>
      <c r="AL400" s="53">
        <f>IF($G400="Labor Hours",X400*$K400*(1+$M400)*$EQ400,X400)</f>
        <v>0</v>
      </c>
      <c r="AM400" s="53">
        <f>IF($G400="Labor Hours",Y400*$K400*(1+$M400)*$EQ400,Y400)</f>
        <v>0</v>
      </c>
      <c r="AN400" s="53">
        <f>IF($G400="Labor Hours",Z400*$K400*(1+$M400)*$EQ400,Z400)</f>
        <v>0</v>
      </c>
      <c r="AO400" s="53">
        <f>IF($G400="Labor Hours",AA400*$K400*(1+$M400)*$EQ400,AA400)</f>
        <v>0</v>
      </c>
      <c r="AP400" s="53">
        <f>IF($G400="Labor Hours",AB400*$K400*(1+$M400)*$EQ400,AB400)</f>
        <v>0</v>
      </c>
      <c r="AQ400" s="53">
        <f>IF($G400="Labor Hours",AC400*$K400*(1+$M400)*$EQ400,AC400)</f>
        <v>0</v>
      </c>
      <c r="AR400" s="53">
        <f>IF($G400="Labor Hours",AD400*$K400*(1+$M400)*$EQ400,AD400)</f>
        <v>4000</v>
      </c>
      <c r="AS400" s="53">
        <f>IF($G400="Labor Hours",AE400*$K400*(1+$M400)*$EQ400,AE400)</f>
        <v>0</v>
      </c>
      <c r="AT400" s="53">
        <f>IF($G400="Labor Hours",AF400*$K400*(1+$M400)*$EQ400,AF400)</f>
        <v>0</v>
      </c>
      <c r="AU400" s="10">
        <f t="shared" si="488"/>
        <v>4000</v>
      </c>
      <c r="AV400" s="54">
        <f>IF(G400="CapEx",0,AU400*N400)</f>
        <v>0</v>
      </c>
      <c r="AW400" s="10">
        <f t="shared" si="489"/>
        <v>4000</v>
      </c>
      <c r="AX400" s="53" cm="1">
        <f t="array" aca="1" ref="AX400" ca="1">AU400*CELL("contents",$Q400)</f>
        <v>1400</v>
      </c>
      <c r="AY400" s="53" cm="1">
        <f t="array" aca="1" ref="AY400" ca="1">AV400*CELL("contents",$Q400)</f>
        <v>0</v>
      </c>
      <c r="AZ400" s="14">
        <v>1000</v>
      </c>
      <c r="BA400" s="14"/>
      <c r="BB400" s="4"/>
      <c r="BC400" s="4"/>
      <c r="BD400" s="4"/>
      <c r="BE400" s="4"/>
      <c r="BF400" s="4"/>
      <c r="BG400" s="14">
        <v>1000</v>
      </c>
      <c r="BH400" s="14">
        <v>2000</v>
      </c>
      <c r="BI400" s="4"/>
      <c r="BJ400" s="4"/>
      <c r="BK400" s="4"/>
      <c r="BL400" s="2">
        <f t="shared" si="490"/>
        <v>0</v>
      </c>
      <c r="BM400" s="51">
        <f t="shared" si="491"/>
        <v>0</v>
      </c>
      <c r="BN400" s="53">
        <f>IF($G400="Labor Hours",AZ400*$K400*(1+$M400)*$ER400,AZ400)</f>
        <v>1000</v>
      </c>
      <c r="BO400" s="53">
        <f>IF($G400="Labor Hours",BA400*$K400*(1+$M400)*$ER400,BA400)</f>
        <v>0</v>
      </c>
      <c r="BP400" s="53">
        <f>IF($G400="Labor Hours",BB400*$K400*(1+$M400)*$ER400,BB400)</f>
        <v>0</v>
      </c>
      <c r="BQ400" s="53">
        <f>IF($G400="Labor Hours",BC400*$K400*(1+$M400)*$ER400,BC400)</f>
        <v>0</v>
      </c>
      <c r="BR400" s="53">
        <f>IF($G400="Labor Hours",BD400*$K400*(1+$M400)*$ER400,BD400)</f>
        <v>0</v>
      </c>
      <c r="BS400" s="53">
        <f>IF($G400="Labor Hours",BE400*$K400*(1+$M400)*$ER400,BE400)</f>
        <v>0</v>
      </c>
      <c r="BT400" s="53">
        <f>IF($G400="Labor Hours",BF400*$K400*(1+$M400)*$ER400,BF400)</f>
        <v>0</v>
      </c>
      <c r="BU400" s="53">
        <f>IF($G400="Labor Hours",BG400*$K400*(1+$M400)*$ER400,BG400)</f>
        <v>1000</v>
      </c>
      <c r="BV400" s="53">
        <f>IF($G400="Labor Hours",BH400*$K400*(1+$M400)*$ER400,BH400)</f>
        <v>2000</v>
      </c>
      <c r="BW400" s="53">
        <f>IF($G400="Labor Hours",BI400*$K400*(1+$M400)*$ER400,BI400)</f>
        <v>0</v>
      </c>
      <c r="BX400" s="53">
        <f>IF($G400="Labor Hours",BJ400*$K400*(1+$M400)*$ER400,BJ400)</f>
        <v>0</v>
      </c>
      <c r="BY400" s="53">
        <f>IF($G400="Labor Hours",BK400*$K400*(1+$M400)*$ER400,BK400)</f>
        <v>0</v>
      </c>
      <c r="BZ400" s="10">
        <f t="shared" si="492"/>
        <v>4000</v>
      </c>
      <c r="CA400" s="54">
        <f t="shared" si="493"/>
        <v>0</v>
      </c>
      <c r="CB400" s="10">
        <f t="shared" si="494"/>
        <v>4000</v>
      </c>
      <c r="CC400" s="53" cm="1">
        <f t="array" aca="1" ref="CC400" ca="1">BZ400*CELL("contents",$Q400)</f>
        <v>1400</v>
      </c>
      <c r="CD400" s="53" cm="1">
        <f t="array" aca="1" ref="CD400" ca="1">CA400*CELL("contents",$Q400)</f>
        <v>0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2"/>
      <c r="CO400" s="2"/>
      <c r="CP400" s="2"/>
      <c r="CQ400" s="2">
        <f t="shared" si="495"/>
        <v>0</v>
      </c>
      <c r="CR400" s="51">
        <f t="shared" si="496"/>
        <v>0</v>
      </c>
      <c r="CS400" s="53">
        <f>IF($G400="Labor Hours",CE400*$K400*(1+$M400)*$ES400,CE400)</f>
        <v>0</v>
      </c>
      <c r="CT400" s="53">
        <f>IF($G400="Labor Hours",CF400*$K400*(1+$M400)*$ES400,CF400)</f>
        <v>0</v>
      </c>
      <c r="CU400" s="53">
        <f>IF($G400="Labor Hours",CG400*$K400*(1+$M400)*$ES400,CG400)</f>
        <v>0</v>
      </c>
      <c r="CV400" s="53">
        <f>IF($G400="Labor Hours",CH400*$K400*(1+$M400)*$ES400,CH400)</f>
        <v>0</v>
      </c>
      <c r="CW400" s="53">
        <f>IF($G400="Labor Hours",CI400*$K400*(1+$M400)*$ES400,CI400)</f>
        <v>0</v>
      </c>
      <c r="CX400" s="53">
        <f>IF($G400="Labor Hours",CJ400*$K400*(1+$M400)*$ES400,CJ400)</f>
        <v>0</v>
      </c>
      <c r="CY400" s="53">
        <f>IF($G400="Labor Hours",CK400*$K400*(1+$M400)*$ES400,CK400)</f>
        <v>0</v>
      </c>
      <c r="CZ400" s="53">
        <f>IF($G400="Labor Hours",CL400*$K400*(1+$M400)*$ES400,CL400)</f>
        <v>0</v>
      </c>
      <c r="DA400" s="53">
        <f>IF($G400="Labor Hours",CM400*$K400*(1+$M400)*$ES400,CM400)</f>
        <v>0</v>
      </c>
      <c r="DB400" s="53">
        <f>IF($G400="Labor Hours",CN400*$K400*(1+$M400)*$ES400,CN400)</f>
        <v>0</v>
      </c>
      <c r="DC400" s="53">
        <f>IF($G400="Labor Hours",CO400*$K400*(1+$M400)*$ES400,CO400)</f>
        <v>0</v>
      </c>
      <c r="DD400" s="53">
        <f>IF($G400="Labor Hours",CP400*$K400*(1+$M400)*$ES400,CP400)</f>
        <v>0</v>
      </c>
      <c r="DE400" s="10">
        <f t="shared" si="497"/>
        <v>0</v>
      </c>
      <c r="DF400" s="54">
        <f t="shared" si="498"/>
        <v>0</v>
      </c>
      <c r="DG400" s="10">
        <f t="shared" si="499"/>
        <v>0</v>
      </c>
      <c r="DH400" s="53" cm="1">
        <f t="array" aca="1" ref="DH400" ca="1">DE400*CELL("contents",$Q400)</f>
        <v>0</v>
      </c>
      <c r="DI400" s="53" cm="1">
        <f t="array" aca="1" ref="DI400" ca="1">DF400*CELL("contents",$Q400)</f>
        <v>0</v>
      </c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>
        <f t="shared" si="500"/>
        <v>0</v>
      </c>
      <c r="DW400" s="51">
        <f t="shared" si="501"/>
        <v>0</v>
      </c>
      <c r="DX400" s="53">
        <f>IF($G400="Labor Hours",DJ400*$K400*(1+$M400)*$ET400,DJ400)</f>
        <v>0</v>
      </c>
      <c r="DY400" s="53">
        <f>IF($G400="Labor Hours",DK400*$K400*(1+$M400)*$ET400,DK400)</f>
        <v>0</v>
      </c>
      <c r="DZ400" s="53">
        <f>IF($G400="Labor Hours",DL400*$K400*(1+$M400)*$ET400,DL400)</f>
        <v>0</v>
      </c>
      <c r="EA400" s="53">
        <f>IF($G400="Labor Hours",DM400*$K400*(1+$M400)*$ET400,DM400)</f>
        <v>0</v>
      </c>
      <c r="EB400" s="53">
        <f>IF($G400="Labor Hours",DN400*$K400*(1+$M400)*$ET400,DN400)</f>
        <v>0</v>
      </c>
      <c r="EC400" s="53">
        <f>IF($G400="Labor Hours",DO400*$K400*(1+$M400)*$ET400,DO400)</f>
        <v>0</v>
      </c>
      <c r="ED400" s="53">
        <f>IF($G400="Labor Hours",DP400*$K400*(1+$M400)*$ET400,DP400)</f>
        <v>0</v>
      </c>
      <c r="EE400" s="53">
        <f>IF($G400="Labor Hours",DQ400*$K400*(1+$M400)*$ET400,DQ400)</f>
        <v>0</v>
      </c>
      <c r="EF400" s="53">
        <f>IF($G400="Labor Hours",DR400*$K400*(1+$M400)*$ET400,DR400)</f>
        <v>0</v>
      </c>
      <c r="EG400" s="53">
        <f>IF($G400="Labor Hours",DS400*$K400*(1+$M400)*$ET400,DS400)</f>
        <v>0</v>
      </c>
      <c r="EH400" s="53">
        <f>IF($G400="Labor Hours",DT400*$K400*(1+$M400)*$ET400,DT400)</f>
        <v>0</v>
      </c>
      <c r="EI400" s="53">
        <f>IF($G400="Labor Hours",DU400*$K400*(1+$M400)*$ET400,DU400)</f>
        <v>0</v>
      </c>
      <c r="EJ400" s="10">
        <f t="shared" si="502"/>
        <v>0</v>
      </c>
      <c r="EK400" s="54">
        <f t="shared" si="503"/>
        <v>0</v>
      </c>
      <c r="EL400" s="10">
        <f t="shared" si="504"/>
        <v>0</v>
      </c>
      <c r="EM400" s="53" cm="1">
        <f t="array" aca="1" ref="EM400" ca="1">EJ400*CELL("contents",$Q400)</f>
        <v>0</v>
      </c>
      <c r="EN400" s="53" cm="1">
        <f t="array" aca="1" ref="EN400" ca="1">EK400*CELL("contents",$Q400)</f>
        <v>0</v>
      </c>
      <c r="EO400" s="11">
        <f t="shared" si="505"/>
        <v>8000</v>
      </c>
      <c r="EP400" s="2">
        <v>1</v>
      </c>
      <c r="EQ400" s="2">
        <f t="shared" ref="EQ400:ET400" si="573">EP400*1.0215</f>
        <v>1.0215000000000001</v>
      </c>
      <c r="ER400" s="2">
        <f t="shared" si="573"/>
        <v>1.0434622500000001</v>
      </c>
      <c r="ES400" s="2">
        <f t="shared" si="573"/>
        <v>1.0658966883750003</v>
      </c>
      <c r="ET400" s="2">
        <f t="shared" si="573"/>
        <v>1.0888134671750629</v>
      </c>
      <c r="EU400" s="53">
        <f>IF($G400="Labor Hours",$K400*$AG400*EQ400,0)</f>
        <v>0</v>
      </c>
      <c r="EV400" s="53">
        <f t="shared" si="507"/>
        <v>0</v>
      </c>
      <c r="EW400" s="69">
        <f>IF($G400="Labor Hours",$K400*$CQ400*ES400,0)</f>
        <v>0</v>
      </c>
      <c r="EX400" s="69">
        <f>IF($G400="Labor Hours",$K400*$DV400*ET400,0)</f>
        <v>0</v>
      </c>
      <c r="EY400" s="9">
        <f t="shared" si="509"/>
        <v>0</v>
      </c>
      <c r="EZ400" s="9">
        <f t="shared" ref="EZ400:EZ460" si="574">EV400*$M400</f>
        <v>0</v>
      </c>
      <c r="FA400" s="9">
        <f t="shared" ref="FA400:FA460" si="575">EW400*$M400</f>
        <v>0</v>
      </c>
      <c r="FB400" s="9">
        <f t="shared" ref="FB400:FB460" si="576">EX400*$M400</f>
        <v>0</v>
      </c>
      <c r="FC400" t="s">
        <v>1543</v>
      </c>
    </row>
    <row r="401" spans="1:159" x14ac:dyDescent="0.25">
      <c r="A401" s="2">
        <v>1.2</v>
      </c>
      <c r="B401" s="18" t="s">
        <v>929</v>
      </c>
      <c r="C401" s="4" t="s">
        <v>157</v>
      </c>
      <c r="D401" s="2" t="s">
        <v>930</v>
      </c>
      <c r="E401" s="21" t="s">
        <v>928</v>
      </c>
      <c r="F401" s="2"/>
      <c r="G401" s="4" t="s">
        <v>151</v>
      </c>
      <c r="H401" s="6" t="s">
        <v>163</v>
      </c>
      <c r="I401" s="4" t="s">
        <v>159</v>
      </c>
      <c r="J401" s="7" t="s">
        <v>154</v>
      </c>
      <c r="K401" s="75">
        <v>115</v>
      </c>
      <c r="L401" s="81">
        <v>115</v>
      </c>
      <c r="M401" s="56">
        <v>0</v>
      </c>
      <c r="N401" s="86">
        <v>0</v>
      </c>
      <c r="O401" s="6" t="s">
        <v>155</v>
      </c>
      <c r="P401" s="2" t="s">
        <v>356</v>
      </c>
      <c r="Q401" s="216">
        <f>VLOOKUP(P401,Contingencies!$A$2:$D$7,4,FALSE)</f>
        <v>0.35</v>
      </c>
      <c r="R401" s="53">
        <f t="shared" si="557"/>
        <v>986.76900000000001</v>
      </c>
      <c r="S401" s="67">
        <f t="shared" si="559"/>
        <v>0</v>
      </c>
      <c r="T401" s="4"/>
      <c r="U401" s="18"/>
      <c r="V401" s="16"/>
      <c r="W401" s="16"/>
      <c r="X401" s="16"/>
      <c r="Y401" s="16"/>
      <c r="Z401" s="18"/>
      <c r="AA401" s="18"/>
      <c r="AB401" s="14">
        <v>8</v>
      </c>
      <c r="AC401" s="14">
        <v>16</v>
      </c>
      <c r="AD401" s="2"/>
      <c r="AE401" s="18"/>
      <c r="AF401" s="18"/>
      <c r="AG401" s="2">
        <f>IF(G401="Labor Hours",SUM(U401:AF401),0)</f>
        <v>24</v>
      </c>
      <c r="AH401" s="51">
        <f t="shared" ref="AH401:AH460" si="577">(AG401/1800)*12</f>
        <v>0.16</v>
      </c>
      <c r="AI401" s="53">
        <f>IF($G401="Labor Hours",U401*$K401*(1+$M401)*$EQ401,U401)</f>
        <v>0</v>
      </c>
      <c r="AJ401" s="53">
        <f>IF($G401="Labor Hours",V401*$K401*(1+$M401)*$EQ401,V401)</f>
        <v>0</v>
      </c>
      <c r="AK401" s="53">
        <f>IF($G401="Labor Hours",W401*$K401*(1+$M401)*$EQ401,W401)</f>
        <v>0</v>
      </c>
      <c r="AL401" s="53">
        <f>IF($G401="Labor Hours",X401*$K401*(1+$M401)*$EQ401,X401)</f>
        <v>0</v>
      </c>
      <c r="AM401" s="53">
        <f>IF($G401="Labor Hours",Y401*$K401*(1+$M401)*$EQ401,Y401)</f>
        <v>0</v>
      </c>
      <c r="AN401" s="53">
        <f>IF($G401="Labor Hours",Z401*$K401*(1+$M401)*$EQ401,Z401)</f>
        <v>0</v>
      </c>
      <c r="AO401" s="53">
        <f>IF($G401="Labor Hours",AA401*$K401*(1+$M401)*$EQ401,AA401)</f>
        <v>0</v>
      </c>
      <c r="AP401" s="53">
        <f>IF($G401="Labor Hours",AB401*$K401*(1+$M401)*$EQ401,AB401)</f>
        <v>939.78000000000009</v>
      </c>
      <c r="AQ401" s="53">
        <f>IF($G401="Labor Hours",AC401*$K401*(1+$M401)*$EQ401,AC401)</f>
        <v>1879.5600000000002</v>
      </c>
      <c r="AR401" s="53">
        <f>IF($G401="Labor Hours",AD401*$K401*(1+$M401)*$EQ401,AD401)</f>
        <v>0</v>
      </c>
      <c r="AS401" s="53">
        <f>IF($G401="Labor Hours",AE401*$K401*(1+$M401)*$EQ401,AE401)</f>
        <v>0</v>
      </c>
      <c r="AT401" s="53">
        <f>IF($G401="Labor Hours",AF401*$K401*(1+$M401)*$EQ401,AF401)</f>
        <v>0</v>
      </c>
      <c r="AU401" s="10">
        <f t="shared" ref="AU401:AU460" si="578">SUM(AI401:AT401)</f>
        <v>2819.34</v>
      </c>
      <c r="AV401" s="54">
        <f>IF(G401="CapEx",0,AU401*N401)</f>
        <v>0</v>
      </c>
      <c r="AW401" s="10">
        <f t="shared" ref="AW401:AW460" si="579">AU401+AV401</f>
        <v>2819.34</v>
      </c>
      <c r="AX401" s="53" cm="1">
        <f t="array" aca="1" ref="AX401" ca="1">AU401*CELL("contents",$Q401)</f>
        <v>986.76900000000001</v>
      </c>
      <c r="AY401" s="53" cm="1">
        <f t="array" aca="1" ref="AY401" ca="1">AV401*CELL("contents",$Q401)</f>
        <v>0</v>
      </c>
      <c r="AZ401" s="18"/>
      <c r="BA401" s="18"/>
      <c r="BB401" s="2"/>
      <c r="BC401" s="2"/>
      <c r="BD401" s="2"/>
      <c r="BE401" s="2"/>
      <c r="BF401" s="2"/>
      <c r="BG401" s="18"/>
      <c r="BH401" s="18"/>
      <c r="BI401" s="2"/>
      <c r="BJ401" s="2"/>
      <c r="BK401" s="2"/>
      <c r="BL401" s="2">
        <f t="shared" ref="BL401:BL460" si="580">IF($G401="Labor Hours",SUM(AZ401:BK401),0)</f>
        <v>0</v>
      </c>
      <c r="BM401" s="51">
        <f t="shared" ref="BM401:BM460" si="581">(BL401/1800)*12</f>
        <v>0</v>
      </c>
      <c r="BN401" s="53">
        <f>IF($G401="Labor Hours",AZ401*$K401*(1+$M401)*$ER401,AZ401)</f>
        <v>0</v>
      </c>
      <c r="BO401" s="53">
        <f>IF($G401="Labor Hours",BA401*$K401*(1+$M401)*$ER401,BA401)</f>
        <v>0</v>
      </c>
      <c r="BP401" s="53">
        <f>IF($G401="Labor Hours",BB401*$K401*(1+$M401)*$ER401,BB401)</f>
        <v>0</v>
      </c>
      <c r="BQ401" s="53">
        <f>IF($G401="Labor Hours",BC401*$K401*(1+$M401)*$ER401,BC401)</f>
        <v>0</v>
      </c>
      <c r="BR401" s="53">
        <f>IF($G401="Labor Hours",BD401*$K401*(1+$M401)*$ER401,BD401)</f>
        <v>0</v>
      </c>
      <c r="BS401" s="53">
        <f>IF($G401="Labor Hours",BE401*$K401*(1+$M401)*$ER401,BE401)</f>
        <v>0</v>
      </c>
      <c r="BT401" s="53">
        <f>IF($G401="Labor Hours",BF401*$K401*(1+$M401)*$ER401,BF401)</f>
        <v>0</v>
      </c>
      <c r="BU401" s="53">
        <f>IF($G401="Labor Hours",BG401*$K401*(1+$M401)*$ER401,BG401)</f>
        <v>0</v>
      </c>
      <c r="BV401" s="53">
        <f>IF($G401="Labor Hours",BH401*$K401*(1+$M401)*$ER401,BH401)</f>
        <v>0</v>
      </c>
      <c r="BW401" s="53">
        <f>IF($G401="Labor Hours",BI401*$K401*(1+$M401)*$ER401,BI401)</f>
        <v>0</v>
      </c>
      <c r="BX401" s="53">
        <f>IF($G401="Labor Hours",BJ401*$K401*(1+$M401)*$ER401,BJ401)</f>
        <v>0</v>
      </c>
      <c r="BY401" s="53">
        <f>IF($G401="Labor Hours",BK401*$K401*(1+$M401)*$ER401,BK401)</f>
        <v>0</v>
      </c>
      <c r="BZ401" s="10">
        <f t="shared" ref="BZ401:BZ460" si="582">SUM(BN401:BY401)</f>
        <v>0</v>
      </c>
      <c r="CA401" s="54">
        <f t="shared" ref="CA401:CA460" si="583">IF($G401="CapEx",0,BZ401*$N401)</f>
        <v>0</v>
      </c>
      <c r="CB401" s="10">
        <f t="shared" ref="CB401:CB460" si="584">BZ401+CA401</f>
        <v>0</v>
      </c>
      <c r="CC401" s="53" cm="1">
        <f t="array" aca="1" ref="CC401" ca="1">BZ401*CELL("contents",$Q401)</f>
        <v>0</v>
      </c>
      <c r="CD401" s="53" cm="1">
        <f t="array" aca="1" ref="CD401" ca="1">CA401*CELL("contents",$Q401)</f>
        <v>0</v>
      </c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>
        <f t="shared" ref="CQ401:CQ460" si="585">IF($G401="Labor Hours",SUM(CE401:CP401),0)</f>
        <v>0</v>
      </c>
      <c r="CR401" s="51">
        <f t="shared" ref="CR401:CR460" si="586">(CQ401/1800)*12</f>
        <v>0</v>
      </c>
      <c r="CS401" s="53">
        <f>IF($G401="Labor Hours",CE401*$K401*(1+$M401)*$ES401,CE401)</f>
        <v>0</v>
      </c>
      <c r="CT401" s="53">
        <f>IF($G401="Labor Hours",CF401*$K401*(1+$M401)*$ES401,CF401)</f>
        <v>0</v>
      </c>
      <c r="CU401" s="53">
        <f>IF($G401="Labor Hours",CG401*$K401*(1+$M401)*$ES401,CG401)</f>
        <v>0</v>
      </c>
      <c r="CV401" s="53">
        <f>IF($G401="Labor Hours",CH401*$K401*(1+$M401)*$ES401,CH401)</f>
        <v>0</v>
      </c>
      <c r="CW401" s="53">
        <f>IF($G401="Labor Hours",CI401*$K401*(1+$M401)*$ES401,CI401)</f>
        <v>0</v>
      </c>
      <c r="CX401" s="53">
        <f>IF($G401="Labor Hours",CJ401*$K401*(1+$M401)*$ES401,CJ401)</f>
        <v>0</v>
      </c>
      <c r="CY401" s="53">
        <f>IF($G401="Labor Hours",CK401*$K401*(1+$M401)*$ES401,CK401)</f>
        <v>0</v>
      </c>
      <c r="CZ401" s="53">
        <f>IF($G401="Labor Hours",CL401*$K401*(1+$M401)*$ES401,CL401)</f>
        <v>0</v>
      </c>
      <c r="DA401" s="53">
        <f>IF($G401="Labor Hours",CM401*$K401*(1+$M401)*$ES401,CM401)</f>
        <v>0</v>
      </c>
      <c r="DB401" s="53">
        <f>IF($G401="Labor Hours",CN401*$K401*(1+$M401)*$ES401,CN401)</f>
        <v>0</v>
      </c>
      <c r="DC401" s="53">
        <f>IF($G401="Labor Hours",CO401*$K401*(1+$M401)*$ES401,CO401)</f>
        <v>0</v>
      </c>
      <c r="DD401" s="53">
        <f>IF($G401="Labor Hours",CP401*$K401*(1+$M401)*$ES401,CP401)</f>
        <v>0</v>
      </c>
      <c r="DE401" s="10">
        <f t="shared" ref="DE401:DE460" si="587">SUM(CS401:DD401)</f>
        <v>0</v>
      </c>
      <c r="DF401" s="54">
        <f t="shared" ref="DF401:DF460" si="588">IF($G401="CapEx",0,DE401*$N401)</f>
        <v>0</v>
      </c>
      <c r="DG401" s="10">
        <f t="shared" ref="DG401:DG460" si="589">SUM(DE401:DF401)</f>
        <v>0</v>
      </c>
      <c r="DH401" s="53" cm="1">
        <f t="array" aca="1" ref="DH401" ca="1">DE401*CELL("contents",$Q401)</f>
        <v>0</v>
      </c>
      <c r="DI401" s="53" cm="1">
        <f t="array" aca="1" ref="DI401" ca="1">DF401*CELL("contents",$Q401)</f>
        <v>0</v>
      </c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>
        <f t="shared" ref="DV401:DV460" si="590">IF($G401="Labor Hours",SUM(DJ401:DU401),0)</f>
        <v>0</v>
      </c>
      <c r="DW401" s="51">
        <f t="shared" ref="DW401:DW460" si="591">(DV401/1800)*12</f>
        <v>0</v>
      </c>
      <c r="DX401" s="53">
        <f>IF($G401="Labor Hours",DJ401*$K401*(1+$M401)*$ET401,DJ401)</f>
        <v>0</v>
      </c>
      <c r="DY401" s="53">
        <f>IF($G401="Labor Hours",DK401*$K401*(1+$M401)*$ET401,DK401)</f>
        <v>0</v>
      </c>
      <c r="DZ401" s="53">
        <f>IF($G401="Labor Hours",DL401*$K401*(1+$M401)*$ET401,DL401)</f>
        <v>0</v>
      </c>
      <c r="EA401" s="53">
        <f>IF($G401="Labor Hours",DM401*$K401*(1+$M401)*$ET401,DM401)</f>
        <v>0</v>
      </c>
      <c r="EB401" s="53">
        <f>IF($G401="Labor Hours",DN401*$K401*(1+$M401)*$ET401,DN401)</f>
        <v>0</v>
      </c>
      <c r="EC401" s="53">
        <f>IF($G401="Labor Hours",DO401*$K401*(1+$M401)*$ET401,DO401)</f>
        <v>0</v>
      </c>
      <c r="ED401" s="53">
        <f>IF($G401="Labor Hours",DP401*$K401*(1+$M401)*$ET401,DP401)</f>
        <v>0</v>
      </c>
      <c r="EE401" s="53">
        <f>IF($G401="Labor Hours",DQ401*$K401*(1+$M401)*$ET401,DQ401)</f>
        <v>0</v>
      </c>
      <c r="EF401" s="53">
        <f>IF($G401="Labor Hours",DR401*$K401*(1+$M401)*$ET401,DR401)</f>
        <v>0</v>
      </c>
      <c r="EG401" s="53">
        <f>IF($G401="Labor Hours",DS401*$K401*(1+$M401)*$ET401,DS401)</f>
        <v>0</v>
      </c>
      <c r="EH401" s="53">
        <f>IF($G401="Labor Hours",DT401*$K401*(1+$M401)*$ET401,DT401)</f>
        <v>0</v>
      </c>
      <c r="EI401" s="53">
        <f>IF($G401="Labor Hours",DU401*$K401*(1+$M401)*$ET401,DU401)</f>
        <v>0</v>
      </c>
      <c r="EJ401" s="10">
        <f t="shared" ref="EJ401:EJ460" si="592">SUM(DX401:EI401)</f>
        <v>0</v>
      </c>
      <c r="EK401" s="54">
        <f t="shared" ref="EK401:EK460" si="593">IF($G401="CapEx",0,EJ401*$N401)</f>
        <v>0</v>
      </c>
      <c r="EL401" s="10">
        <f t="shared" ref="EL401:EL460" si="594">SUM(EJ401:EK401)</f>
        <v>0</v>
      </c>
      <c r="EM401" s="53" cm="1">
        <f t="array" aca="1" ref="EM401" ca="1">EJ401*CELL("contents",$Q401)</f>
        <v>0</v>
      </c>
      <c r="EN401" s="53" cm="1">
        <f t="array" aca="1" ref="EN401" ca="1">EK401*CELL("contents",$Q401)</f>
        <v>0</v>
      </c>
      <c r="EO401" s="11">
        <f>AW401+CB401+DG401+EL401</f>
        <v>2819.34</v>
      </c>
      <c r="EP401" s="2">
        <v>1</v>
      </c>
      <c r="EQ401" s="2">
        <f t="shared" ref="EQ401:ET401" si="595">EP401*1.0215</f>
        <v>1.0215000000000001</v>
      </c>
      <c r="ER401" s="2">
        <f t="shared" si="595"/>
        <v>1.0434622500000001</v>
      </c>
      <c r="ES401" s="2">
        <f t="shared" si="595"/>
        <v>1.0658966883750003</v>
      </c>
      <c r="ET401" s="2">
        <f t="shared" si="595"/>
        <v>1.0888134671750629</v>
      </c>
      <c r="EU401" s="53">
        <f>IF($G401="Labor Hours",$K401*$AG401*EQ401,0)</f>
        <v>2819.34</v>
      </c>
      <c r="EV401" s="53">
        <f>IF($G401="Labor Hours",$K401*BL401*ER401,0)</f>
        <v>0</v>
      </c>
      <c r="EW401" s="69">
        <f>IF($G401="Labor Hours",$K401*$CQ401*ES401,0)</f>
        <v>0</v>
      </c>
      <c r="EX401" s="69">
        <f>IF($G401="Labor Hours",$K401*$DV401*ET401,0)</f>
        <v>0</v>
      </c>
      <c r="EY401" s="9">
        <f t="shared" si="509"/>
        <v>0</v>
      </c>
      <c r="EZ401" s="9">
        <f t="shared" si="574"/>
        <v>0</v>
      </c>
      <c r="FA401" s="9">
        <f t="shared" si="575"/>
        <v>0</v>
      </c>
      <c r="FB401" s="9">
        <f t="shared" si="576"/>
        <v>0</v>
      </c>
      <c r="FC401" t="s">
        <v>1543</v>
      </c>
    </row>
    <row r="402" spans="1:159" x14ac:dyDescent="0.25">
      <c r="A402" s="2">
        <v>1.2</v>
      </c>
      <c r="B402" s="18" t="s">
        <v>929</v>
      </c>
      <c r="C402" s="4" t="s">
        <v>157</v>
      </c>
      <c r="D402" s="2" t="s">
        <v>930</v>
      </c>
      <c r="E402" s="21" t="s">
        <v>928</v>
      </c>
      <c r="F402" s="2"/>
      <c r="G402" s="4" t="s">
        <v>347</v>
      </c>
      <c r="H402" s="6" t="s">
        <v>347</v>
      </c>
      <c r="I402" s="4"/>
      <c r="J402" s="4" t="s">
        <v>154</v>
      </c>
      <c r="K402" s="75"/>
      <c r="L402" s="80">
        <v>1</v>
      </c>
      <c r="M402" s="56">
        <v>0</v>
      </c>
      <c r="N402" s="86">
        <v>0.53</v>
      </c>
      <c r="O402" s="6" t="s">
        <v>155</v>
      </c>
      <c r="P402" s="2" t="s">
        <v>356</v>
      </c>
      <c r="Q402" s="216">
        <f>VLOOKUP(P402,Contingencies!$A$2:$D$7,4,FALSE)</f>
        <v>0.35</v>
      </c>
      <c r="R402" s="53">
        <f t="shared" si="557"/>
        <v>1750</v>
      </c>
      <c r="S402" s="67">
        <f t="shared" si="559"/>
        <v>0</v>
      </c>
      <c r="T402" s="4"/>
      <c r="U402" s="45"/>
      <c r="V402" s="16"/>
      <c r="W402" s="16"/>
      <c r="X402" s="16"/>
      <c r="Y402" s="16"/>
      <c r="Z402" s="18"/>
      <c r="AA402" s="18"/>
      <c r="AB402" s="14"/>
      <c r="AC402" s="14">
        <v>5000</v>
      </c>
      <c r="AD402" s="2"/>
      <c r="AE402" s="18"/>
      <c r="AF402" s="18"/>
      <c r="AG402" s="2">
        <f>IF(G402="Labor Hours",SUM(U402:AF402),0)</f>
        <v>0</v>
      </c>
      <c r="AH402" s="51">
        <f t="shared" si="577"/>
        <v>0</v>
      </c>
      <c r="AI402" s="53">
        <f>IF($G402="Labor Hours",U402*$K402*(1+$M402)*$EQ402,U402)</f>
        <v>0</v>
      </c>
      <c r="AJ402" s="53">
        <f>IF($G402="Labor Hours",V402*$K402*(1+$M402)*$EQ402,V402)</f>
        <v>0</v>
      </c>
      <c r="AK402" s="53">
        <f>IF($G402="Labor Hours",W402*$K402*(1+$M402)*$EQ402,W402)</f>
        <v>0</v>
      </c>
      <c r="AL402" s="53">
        <f>IF($G402="Labor Hours",X402*$K402*(1+$M402)*$EQ402,X402)</f>
        <v>0</v>
      </c>
      <c r="AM402" s="53">
        <f>IF($G402="Labor Hours",Y402*$K402*(1+$M402)*$EQ402,Y402)</f>
        <v>0</v>
      </c>
      <c r="AN402" s="53">
        <f>IF($G402="Labor Hours",Z402*$K402*(1+$M402)*$EQ402,Z402)</f>
        <v>0</v>
      </c>
      <c r="AO402" s="53">
        <f>IF($G402="Labor Hours",AA402*$K402*(1+$M402)*$EQ402,AA402)</f>
        <v>0</v>
      </c>
      <c r="AP402" s="53">
        <f>IF($G402="Labor Hours",AB402*$K402*(1+$M402)*$EQ402,AB402)</f>
        <v>0</v>
      </c>
      <c r="AQ402" s="53">
        <f>IF($G402="Labor Hours",AC402*$K402*(1+$M402)*$EQ402,AC402)</f>
        <v>5000</v>
      </c>
      <c r="AR402" s="53">
        <f>IF($G402="Labor Hours",AD402*$K402*(1+$M402)*$EQ402,AD402)</f>
        <v>0</v>
      </c>
      <c r="AS402" s="53">
        <f>IF($G402="Labor Hours",AE402*$K402*(1+$M402)*$EQ402,AE402)</f>
        <v>0</v>
      </c>
      <c r="AT402" s="53">
        <f>IF($G402="Labor Hours",AF402*$K402*(1+$M402)*$EQ402,AF402)</f>
        <v>0</v>
      </c>
      <c r="AU402" s="10">
        <f t="shared" si="578"/>
        <v>5000</v>
      </c>
      <c r="AV402" s="54">
        <f>IF(G402="CapEx",0,AU402*N402)</f>
        <v>0</v>
      </c>
      <c r="AW402" s="10">
        <f t="shared" si="579"/>
        <v>5000</v>
      </c>
      <c r="AX402" s="53" cm="1">
        <f t="array" aca="1" ref="AX402" ca="1">AU402*CELL("contents",$Q402)</f>
        <v>1750</v>
      </c>
      <c r="AY402" s="53" cm="1">
        <f t="array" aca="1" ref="AY402" ca="1">AV402*CELL("contents",$Q402)</f>
        <v>0</v>
      </c>
      <c r="AZ402" s="18"/>
      <c r="BA402" s="18"/>
      <c r="BB402" s="2"/>
      <c r="BC402" s="2"/>
      <c r="BD402" s="2"/>
      <c r="BE402" s="2"/>
      <c r="BF402" s="2"/>
      <c r="BG402" s="18"/>
      <c r="BH402" s="18"/>
      <c r="BI402" s="2"/>
      <c r="BJ402" s="2"/>
      <c r="BK402" s="2"/>
      <c r="BL402" s="2">
        <f t="shared" si="580"/>
        <v>0</v>
      </c>
      <c r="BM402" s="51">
        <f t="shared" si="581"/>
        <v>0</v>
      </c>
      <c r="BN402" s="53">
        <f>IF($G402="Labor Hours",AZ402*$K402*(1+$M402)*$ER402,AZ402)</f>
        <v>0</v>
      </c>
      <c r="BO402" s="53">
        <f>IF($G402="Labor Hours",BA402*$K402*(1+$M402)*$ER402,BA402)</f>
        <v>0</v>
      </c>
      <c r="BP402" s="53">
        <f>IF($G402="Labor Hours",BB402*$K402*(1+$M402)*$ER402,BB402)</f>
        <v>0</v>
      </c>
      <c r="BQ402" s="53">
        <f>IF($G402="Labor Hours",BC402*$K402*(1+$M402)*$ER402,BC402)</f>
        <v>0</v>
      </c>
      <c r="BR402" s="53">
        <f>IF($G402="Labor Hours",BD402*$K402*(1+$M402)*$ER402,BD402)</f>
        <v>0</v>
      </c>
      <c r="BS402" s="53">
        <f>IF($G402="Labor Hours",BE402*$K402*(1+$M402)*$ER402,BE402)</f>
        <v>0</v>
      </c>
      <c r="BT402" s="53">
        <f>IF($G402="Labor Hours",BF402*$K402*(1+$M402)*$ER402,BF402)</f>
        <v>0</v>
      </c>
      <c r="BU402" s="53">
        <f>IF($G402="Labor Hours",BG402*$K402*(1+$M402)*$ER402,BG402)</f>
        <v>0</v>
      </c>
      <c r="BV402" s="53">
        <f>IF($G402="Labor Hours",BH402*$K402*(1+$M402)*$ER402,BH402)</f>
        <v>0</v>
      </c>
      <c r="BW402" s="53">
        <f>IF($G402="Labor Hours",BI402*$K402*(1+$M402)*$ER402,BI402)</f>
        <v>0</v>
      </c>
      <c r="BX402" s="53">
        <f>IF($G402="Labor Hours",BJ402*$K402*(1+$M402)*$ER402,BJ402)</f>
        <v>0</v>
      </c>
      <c r="BY402" s="53">
        <f>IF($G402="Labor Hours",BK402*$K402*(1+$M402)*$ER402,BK402)</f>
        <v>0</v>
      </c>
      <c r="BZ402" s="10">
        <f t="shared" si="582"/>
        <v>0</v>
      </c>
      <c r="CA402" s="54">
        <f t="shared" si="583"/>
        <v>0</v>
      </c>
      <c r="CB402" s="10">
        <f t="shared" si="584"/>
        <v>0</v>
      </c>
      <c r="CC402" s="53" cm="1">
        <f t="array" aca="1" ref="CC402" ca="1">BZ402*CELL("contents",$Q402)</f>
        <v>0</v>
      </c>
      <c r="CD402" s="53" cm="1">
        <f t="array" aca="1" ref="CD402" ca="1">CA402*CELL("contents",$Q402)</f>
        <v>0</v>
      </c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>
        <f t="shared" si="585"/>
        <v>0</v>
      </c>
      <c r="CR402" s="51">
        <f t="shared" si="586"/>
        <v>0</v>
      </c>
      <c r="CS402" s="53">
        <f>IF($G402="Labor Hours",CE402*$K402*(1+$M402)*$ES402,CE402)</f>
        <v>0</v>
      </c>
      <c r="CT402" s="53">
        <f>IF($G402="Labor Hours",CF402*$K402*(1+$M402)*$ES402,CF402)</f>
        <v>0</v>
      </c>
      <c r="CU402" s="53">
        <f>IF($G402="Labor Hours",CG402*$K402*(1+$M402)*$ES402,CG402)</f>
        <v>0</v>
      </c>
      <c r="CV402" s="53">
        <f>IF($G402="Labor Hours",CH402*$K402*(1+$M402)*$ES402,CH402)</f>
        <v>0</v>
      </c>
      <c r="CW402" s="53">
        <f>IF($G402="Labor Hours",CI402*$K402*(1+$M402)*$ES402,CI402)</f>
        <v>0</v>
      </c>
      <c r="CX402" s="53">
        <f>IF($G402="Labor Hours",CJ402*$K402*(1+$M402)*$ES402,CJ402)</f>
        <v>0</v>
      </c>
      <c r="CY402" s="53">
        <f>IF($G402="Labor Hours",CK402*$K402*(1+$M402)*$ES402,CK402)</f>
        <v>0</v>
      </c>
      <c r="CZ402" s="53">
        <f>IF($G402="Labor Hours",CL402*$K402*(1+$M402)*$ES402,CL402)</f>
        <v>0</v>
      </c>
      <c r="DA402" s="53">
        <f>IF($G402="Labor Hours",CM402*$K402*(1+$M402)*$ES402,CM402)</f>
        <v>0</v>
      </c>
      <c r="DB402" s="53">
        <f>IF($G402="Labor Hours",CN402*$K402*(1+$M402)*$ES402,CN402)</f>
        <v>0</v>
      </c>
      <c r="DC402" s="53">
        <f>IF($G402="Labor Hours",CO402*$K402*(1+$M402)*$ES402,CO402)</f>
        <v>0</v>
      </c>
      <c r="DD402" s="53">
        <f>IF($G402="Labor Hours",CP402*$K402*(1+$M402)*$ES402,CP402)</f>
        <v>0</v>
      </c>
      <c r="DE402" s="10">
        <f t="shared" si="587"/>
        <v>0</v>
      </c>
      <c r="DF402" s="54">
        <f t="shared" si="588"/>
        <v>0</v>
      </c>
      <c r="DG402" s="10">
        <f t="shared" si="589"/>
        <v>0</v>
      </c>
      <c r="DH402" s="53" cm="1">
        <f t="array" aca="1" ref="DH402" ca="1">DE402*CELL("contents",$Q402)</f>
        <v>0</v>
      </c>
      <c r="DI402" s="53" cm="1">
        <f t="array" aca="1" ref="DI402" ca="1">DF402*CELL("contents",$Q402)</f>
        <v>0</v>
      </c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>
        <f t="shared" si="590"/>
        <v>0</v>
      </c>
      <c r="DW402" s="51">
        <f t="shared" si="591"/>
        <v>0</v>
      </c>
      <c r="DX402" s="53">
        <f>IF($G402="Labor Hours",DJ402*$K402*(1+$M402)*$ET402,DJ402)</f>
        <v>0</v>
      </c>
      <c r="DY402" s="53">
        <f>IF($G402="Labor Hours",DK402*$K402*(1+$M402)*$ET402,DK402)</f>
        <v>0</v>
      </c>
      <c r="DZ402" s="53">
        <f>IF($G402="Labor Hours",DL402*$K402*(1+$M402)*$ET402,DL402)</f>
        <v>0</v>
      </c>
      <c r="EA402" s="53">
        <f>IF($G402="Labor Hours",DM402*$K402*(1+$M402)*$ET402,DM402)</f>
        <v>0</v>
      </c>
      <c r="EB402" s="53">
        <f>IF($G402="Labor Hours",DN402*$K402*(1+$M402)*$ET402,DN402)</f>
        <v>0</v>
      </c>
      <c r="EC402" s="53">
        <f>IF($G402="Labor Hours",DO402*$K402*(1+$M402)*$ET402,DO402)</f>
        <v>0</v>
      </c>
      <c r="ED402" s="53">
        <f>IF($G402="Labor Hours",DP402*$K402*(1+$M402)*$ET402,DP402)</f>
        <v>0</v>
      </c>
      <c r="EE402" s="53">
        <f>IF($G402="Labor Hours",DQ402*$K402*(1+$M402)*$ET402,DQ402)</f>
        <v>0</v>
      </c>
      <c r="EF402" s="53">
        <f>IF($G402="Labor Hours",DR402*$K402*(1+$M402)*$ET402,DR402)</f>
        <v>0</v>
      </c>
      <c r="EG402" s="53">
        <f>IF($G402="Labor Hours",DS402*$K402*(1+$M402)*$ET402,DS402)</f>
        <v>0</v>
      </c>
      <c r="EH402" s="53">
        <f>IF($G402="Labor Hours",DT402*$K402*(1+$M402)*$ET402,DT402)</f>
        <v>0</v>
      </c>
      <c r="EI402" s="53">
        <f>IF($G402="Labor Hours",DU402*$K402*(1+$M402)*$ET402,DU402)</f>
        <v>0</v>
      </c>
      <c r="EJ402" s="10">
        <f t="shared" si="592"/>
        <v>0</v>
      </c>
      <c r="EK402" s="54">
        <f t="shared" si="593"/>
        <v>0</v>
      </c>
      <c r="EL402" s="10">
        <f t="shared" si="594"/>
        <v>0</v>
      </c>
      <c r="EM402" s="53" cm="1">
        <f t="array" aca="1" ref="EM402" ca="1">EJ402*CELL("contents",$Q402)</f>
        <v>0</v>
      </c>
      <c r="EN402" s="53" cm="1">
        <f t="array" aca="1" ref="EN402" ca="1">EK402*CELL("contents",$Q402)</f>
        <v>0</v>
      </c>
      <c r="EO402" s="11">
        <f>AW402+CB402+DG402+EL402</f>
        <v>5000</v>
      </c>
      <c r="EP402" s="2">
        <v>1</v>
      </c>
      <c r="EQ402" s="2">
        <f t="shared" ref="EQ402:ET402" si="596">EP402*1.0215</f>
        <v>1.0215000000000001</v>
      </c>
      <c r="ER402" s="2">
        <f t="shared" si="596"/>
        <v>1.0434622500000001</v>
      </c>
      <c r="ES402" s="2">
        <f t="shared" si="596"/>
        <v>1.0658966883750003</v>
      </c>
      <c r="ET402" s="2">
        <f t="shared" si="596"/>
        <v>1.0888134671750629</v>
      </c>
      <c r="EU402" s="53">
        <f>IF($G402="Labor Hours",$K402*$AG402*EQ402,0)</f>
        <v>0</v>
      </c>
      <c r="EV402" s="53">
        <f>IF($G402="Labor Hours",$K402*BL402*ER402,0)</f>
        <v>0</v>
      </c>
      <c r="EW402" s="69">
        <f>IF($G402="Labor Hours",$K402*$CQ402*ES402,0)</f>
        <v>0</v>
      </c>
      <c r="EX402" s="69">
        <f>IF($G402="Labor Hours",$K402*$DV402*ET402,0)</f>
        <v>0</v>
      </c>
      <c r="EY402" s="9">
        <f t="shared" ref="EY402:EY461" si="597">EU402*$M402</f>
        <v>0</v>
      </c>
      <c r="EZ402" s="9">
        <f t="shared" si="574"/>
        <v>0</v>
      </c>
      <c r="FA402" s="9">
        <f t="shared" si="575"/>
        <v>0</v>
      </c>
      <c r="FB402" s="9">
        <f t="shared" si="576"/>
        <v>0</v>
      </c>
      <c r="FC402" t="s">
        <v>1543</v>
      </c>
    </row>
    <row r="403" spans="1:159" ht="25.5" x14ac:dyDescent="0.25">
      <c r="A403" s="2">
        <v>1.2</v>
      </c>
      <c r="B403" s="18" t="s">
        <v>931</v>
      </c>
      <c r="C403" s="4" t="s">
        <v>157</v>
      </c>
      <c r="D403" s="2" t="s">
        <v>932</v>
      </c>
      <c r="E403" s="21" t="s">
        <v>933</v>
      </c>
      <c r="F403" s="2"/>
      <c r="G403" s="4" t="s">
        <v>151</v>
      </c>
      <c r="H403" s="6" t="s">
        <v>163</v>
      </c>
      <c r="I403" s="4" t="s">
        <v>159</v>
      </c>
      <c r="J403" s="7" t="s">
        <v>154</v>
      </c>
      <c r="K403" s="75">
        <v>115</v>
      </c>
      <c r="L403" s="81">
        <v>115</v>
      </c>
      <c r="M403" s="56">
        <v>0</v>
      </c>
      <c r="N403" s="86">
        <v>0</v>
      </c>
      <c r="O403" s="6" t="s">
        <v>155</v>
      </c>
      <c r="P403" s="2" t="s">
        <v>356</v>
      </c>
      <c r="Q403" s="216">
        <f>VLOOKUP(P403,Contingencies!$A$2:$D$7,4,FALSE)</f>
        <v>0.35</v>
      </c>
      <c r="R403" s="53">
        <f t="shared" si="557"/>
        <v>657.846</v>
      </c>
      <c r="S403" s="67">
        <f t="shared" si="559"/>
        <v>0</v>
      </c>
      <c r="T403" s="4"/>
      <c r="U403" s="45"/>
      <c r="V403" s="16"/>
      <c r="W403" s="16"/>
      <c r="X403" s="16"/>
      <c r="Y403" s="16"/>
      <c r="Z403" s="18"/>
      <c r="AA403" s="18"/>
      <c r="AB403" s="14"/>
      <c r="AC403" s="14">
        <v>8</v>
      </c>
      <c r="AD403" s="14">
        <v>8</v>
      </c>
      <c r="AE403" s="14"/>
      <c r="AF403" s="14"/>
      <c r="AG403" s="2">
        <f>IF(G403="Labor Hours",SUM(U403:AF403),0)</f>
        <v>16</v>
      </c>
      <c r="AH403" s="51">
        <f t="shared" si="577"/>
        <v>0.10666666666666666</v>
      </c>
      <c r="AI403" s="53">
        <f>IF($G403="Labor Hours",U403*$K403*(1+$M403)*$EQ403,U403)</f>
        <v>0</v>
      </c>
      <c r="AJ403" s="53">
        <f>IF($G403="Labor Hours",V403*$K403*(1+$M403)*$EQ403,V403)</f>
        <v>0</v>
      </c>
      <c r="AK403" s="53">
        <f>IF($G403="Labor Hours",W403*$K403*(1+$M403)*$EQ403,W403)</f>
        <v>0</v>
      </c>
      <c r="AL403" s="53">
        <f>IF($G403="Labor Hours",X403*$K403*(1+$M403)*$EQ403,X403)</f>
        <v>0</v>
      </c>
      <c r="AM403" s="53">
        <f>IF($G403="Labor Hours",Y403*$K403*(1+$M403)*$EQ403,Y403)</f>
        <v>0</v>
      </c>
      <c r="AN403" s="53">
        <f>IF($G403="Labor Hours",Z403*$K403*(1+$M403)*$EQ403,Z403)</f>
        <v>0</v>
      </c>
      <c r="AO403" s="53">
        <f>IF($G403="Labor Hours",AA403*$K403*(1+$M403)*$EQ403,AA403)</f>
        <v>0</v>
      </c>
      <c r="AP403" s="53">
        <f>IF($G403="Labor Hours",AB403*$K403*(1+$M403)*$EQ403,AB403)</f>
        <v>0</v>
      </c>
      <c r="AQ403" s="53">
        <f>IF($G403="Labor Hours",AC403*$K403*(1+$M403)*$EQ403,AC403)</f>
        <v>939.78000000000009</v>
      </c>
      <c r="AR403" s="53">
        <f>IF($G403="Labor Hours",AD403*$K403*(1+$M403)*$EQ403,AD403)</f>
        <v>939.78000000000009</v>
      </c>
      <c r="AS403" s="53">
        <f>IF($G403="Labor Hours",AE403*$K403*(1+$M403)*$EQ403,AE403)</f>
        <v>0</v>
      </c>
      <c r="AT403" s="53">
        <f>IF($G403="Labor Hours",AF403*$K403*(1+$M403)*$EQ403,AF403)</f>
        <v>0</v>
      </c>
      <c r="AU403" s="10">
        <f t="shared" si="578"/>
        <v>1879.5600000000002</v>
      </c>
      <c r="AV403" s="54">
        <f>IF(G403="CapEx",0,AU403*N403)</f>
        <v>0</v>
      </c>
      <c r="AW403" s="10">
        <f t="shared" si="579"/>
        <v>1879.5600000000002</v>
      </c>
      <c r="AX403" s="53" cm="1">
        <f t="array" aca="1" ref="AX403" ca="1">AU403*CELL("contents",$Q403)</f>
        <v>657.846</v>
      </c>
      <c r="AY403" s="53" cm="1">
        <f t="array" aca="1" ref="AY403" ca="1">AV403*CELL("contents",$Q403)</f>
        <v>0</v>
      </c>
      <c r="AZ403" s="14"/>
      <c r="BA403" s="14"/>
      <c r="BB403" s="4"/>
      <c r="BC403" s="2"/>
      <c r="BD403" s="2"/>
      <c r="BE403" s="2"/>
      <c r="BF403" s="2"/>
      <c r="BG403" s="18"/>
      <c r="BH403" s="18"/>
      <c r="BI403" s="2"/>
      <c r="BJ403" s="2"/>
      <c r="BK403" s="2"/>
      <c r="BL403" s="2">
        <f t="shared" si="580"/>
        <v>0</v>
      </c>
      <c r="BM403" s="51">
        <f t="shared" si="581"/>
        <v>0</v>
      </c>
      <c r="BN403" s="53">
        <f>IF($G403="Labor Hours",AZ403*$K403*(1+$M403)*$ER403,AZ403)</f>
        <v>0</v>
      </c>
      <c r="BO403" s="53">
        <f>IF($G403="Labor Hours",BA403*$K403*(1+$M403)*$ER403,BA403)</f>
        <v>0</v>
      </c>
      <c r="BP403" s="53">
        <f>IF($G403="Labor Hours",BB403*$K403*(1+$M403)*$ER403,BB403)</f>
        <v>0</v>
      </c>
      <c r="BQ403" s="53">
        <f>IF($G403="Labor Hours",BC403*$K403*(1+$M403)*$ER403,BC403)</f>
        <v>0</v>
      </c>
      <c r="BR403" s="53">
        <f>IF($G403="Labor Hours",BD403*$K403*(1+$M403)*$ER403,BD403)</f>
        <v>0</v>
      </c>
      <c r="BS403" s="53">
        <f>IF($G403="Labor Hours",BE403*$K403*(1+$M403)*$ER403,BE403)</f>
        <v>0</v>
      </c>
      <c r="BT403" s="53">
        <f>IF($G403="Labor Hours",BF403*$K403*(1+$M403)*$ER403,BF403)</f>
        <v>0</v>
      </c>
      <c r="BU403" s="53">
        <f>IF($G403="Labor Hours",BG403*$K403*(1+$M403)*$ER403,BG403)</f>
        <v>0</v>
      </c>
      <c r="BV403" s="53">
        <f>IF($G403="Labor Hours",BH403*$K403*(1+$M403)*$ER403,BH403)</f>
        <v>0</v>
      </c>
      <c r="BW403" s="53">
        <f>IF($G403="Labor Hours",BI403*$K403*(1+$M403)*$ER403,BI403)</f>
        <v>0</v>
      </c>
      <c r="BX403" s="53">
        <f>IF($G403="Labor Hours",BJ403*$K403*(1+$M403)*$ER403,BJ403)</f>
        <v>0</v>
      </c>
      <c r="BY403" s="53">
        <f>IF($G403="Labor Hours",BK403*$K403*(1+$M403)*$ER403,BK403)</f>
        <v>0</v>
      </c>
      <c r="BZ403" s="10">
        <f t="shared" si="582"/>
        <v>0</v>
      </c>
      <c r="CA403" s="54">
        <f t="shared" si="583"/>
        <v>0</v>
      </c>
      <c r="CB403" s="10">
        <f t="shared" si="584"/>
        <v>0</v>
      </c>
      <c r="CC403" s="53" cm="1">
        <f t="array" aca="1" ref="CC403" ca="1">BZ403*CELL("contents",$Q403)</f>
        <v>0</v>
      </c>
      <c r="CD403" s="53" cm="1">
        <f t="array" aca="1" ref="CD403" ca="1">CA403*CELL("contents",$Q403)</f>
        <v>0</v>
      </c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>
        <f t="shared" si="585"/>
        <v>0</v>
      </c>
      <c r="CR403" s="51">
        <f t="shared" si="586"/>
        <v>0</v>
      </c>
      <c r="CS403" s="53">
        <f>IF($G403="Labor Hours",CE403*$K403*(1+$M403)*$ES403,CE403)</f>
        <v>0</v>
      </c>
      <c r="CT403" s="53">
        <f>IF($G403="Labor Hours",CF403*$K403*(1+$M403)*$ES403,CF403)</f>
        <v>0</v>
      </c>
      <c r="CU403" s="53">
        <f>IF($G403="Labor Hours",CG403*$K403*(1+$M403)*$ES403,CG403)</f>
        <v>0</v>
      </c>
      <c r="CV403" s="53">
        <f>IF($G403="Labor Hours",CH403*$K403*(1+$M403)*$ES403,CH403)</f>
        <v>0</v>
      </c>
      <c r="CW403" s="53">
        <f>IF($G403="Labor Hours",CI403*$K403*(1+$M403)*$ES403,CI403)</f>
        <v>0</v>
      </c>
      <c r="CX403" s="53">
        <f>IF($G403="Labor Hours",CJ403*$K403*(1+$M403)*$ES403,CJ403)</f>
        <v>0</v>
      </c>
      <c r="CY403" s="53">
        <f>IF($G403="Labor Hours",CK403*$K403*(1+$M403)*$ES403,CK403)</f>
        <v>0</v>
      </c>
      <c r="CZ403" s="53">
        <f>IF($G403="Labor Hours",CL403*$K403*(1+$M403)*$ES403,CL403)</f>
        <v>0</v>
      </c>
      <c r="DA403" s="53">
        <f>IF($G403="Labor Hours",CM403*$K403*(1+$M403)*$ES403,CM403)</f>
        <v>0</v>
      </c>
      <c r="DB403" s="53">
        <f>IF($G403="Labor Hours",CN403*$K403*(1+$M403)*$ES403,CN403)</f>
        <v>0</v>
      </c>
      <c r="DC403" s="53">
        <f>IF($G403="Labor Hours",CO403*$K403*(1+$M403)*$ES403,CO403)</f>
        <v>0</v>
      </c>
      <c r="DD403" s="53">
        <f>IF($G403="Labor Hours",CP403*$K403*(1+$M403)*$ES403,CP403)</f>
        <v>0</v>
      </c>
      <c r="DE403" s="10">
        <f t="shared" si="587"/>
        <v>0</v>
      </c>
      <c r="DF403" s="54">
        <f t="shared" si="588"/>
        <v>0</v>
      </c>
      <c r="DG403" s="10">
        <f t="shared" si="589"/>
        <v>0</v>
      </c>
      <c r="DH403" s="53" cm="1">
        <f t="array" aca="1" ref="DH403" ca="1">DE403*CELL("contents",$Q403)</f>
        <v>0</v>
      </c>
      <c r="DI403" s="53" cm="1">
        <f t="array" aca="1" ref="DI403" ca="1">DF403*CELL("contents",$Q403)</f>
        <v>0</v>
      </c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>
        <f t="shared" si="590"/>
        <v>0</v>
      </c>
      <c r="DW403" s="51">
        <f t="shared" si="591"/>
        <v>0</v>
      </c>
      <c r="DX403" s="53">
        <f>IF($G403="Labor Hours",DJ403*$K403*(1+$M403)*$ET403,DJ403)</f>
        <v>0</v>
      </c>
      <c r="DY403" s="53">
        <f>IF($G403="Labor Hours",DK403*$K403*(1+$M403)*$ET403,DK403)</f>
        <v>0</v>
      </c>
      <c r="DZ403" s="53">
        <f>IF($G403="Labor Hours",DL403*$K403*(1+$M403)*$ET403,DL403)</f>
        <v>0</v>
      </c>
      <c r="EA403" s="53">
        <f>IF($G403="Labor Hours",DM403*$K403*(1+$M403)*$ET403,DM403)</f>
        <v>0</v>
      </c>
      <c r="EB403" s="53">
        <f>IF($G403="Labor Hours",DN403*$K403*(1+$M403)*$ET403,DN403)</f>
        <v>0</v>
      </c>
      <c r="EC403" s="53">
        <f>IF($G403="Labor Hours",DO403*$K403*(1+$M403)*$ET403,DO403)</f>
        <v>0</v>
      </c>
      <c r="ED403" s="53">
        <f>IF($G403="Labor Hours",DP403*$K403*(1+$M403)*$ET403,DP403)</f>
        <v>0</v>
      </c>
      <c r="EE403" s="53">
        <f>IF($G403="Labor Hours",DQ403*$K403*(1+$M403)*$ET403,DQ403)</f>
        <v>0</v>
      </c>
      <c r="EF403" s="53">
        <f>IF($G403="Labor Hours",DR403*$K403*(1+$M403)*$ET403,DR403)</f>
        <v>0</v>
      </c>
      <c r="EG403" s="53">
        <f>IF($G403="Labor Hours",DS403*$K403*(1+$M403)*$ET403,DS403)</f>
        <v>0</v>
      </c>
      <c r="EH403" s="53">
        <f>IF($G403="Labor Hours",DT403*$K403*(1+$M403)*$ET403,DT403)</f>
        <v>0</v>
      </c>
      <c r="EI403" s="53">
        <f>IF($G403="Labor Hours",DU403*$K403*(1+$M403)*$ET403,DU403)</f>
        <v>0</v>
      </c>
      <c r="EJ403" s="10">
        <f t="shared" si="592"/>
        <v>0</v>
      </c>
      <c r="EK403" s="54">
        <f t="shared" si="593"/>
        <v>0</v>
      </c>
      <c r="EL403" s="10">
        <f t="shared" si="594"/>
        <v>0</v>
      </c>
      <c r="EM403" s="53" cm="1">
        <f t="array" aca="1" ref="EM403" ca="1">EJ403*CELL("contents",$Q403)</f>
        <v>0</v>
      </c>
      <c r="EN403" s="53" cm="1">
        <f t="array" aca="1" ref="EN403" ca="1">EK403*CELL("contents",$Q403)</f>
        <v>0</v>
      </c>
      <c r="EO403" s="11">
        <f>AW403+CB403+DG403+EL403</f>
        <v>1879.5600000000002</v>
      </c>
      <c r="EP403" s="2">
        <v>1</v>
      </c>
      <c r="EQ403" s="2">
        <f t="shared" ref="EQ403:ET403" si="598">EP403*1.0215</f>
        <v>1.0215000000000001</v>
      </c>
      <c r="ER403" s="2">
        <f t="shared" si="598"/>
        <v>1.0434622500000001</v>
      </c>
      <c r="ES403" s="2">
        <f t="shared" si="598"/>
        <v>1.0658966883750003</v>
      </c>
      <c r="ET403" s="2">
        <f t="shared" si="598"/>
        <v>1.0888134671750629</v>
      </c>
      <c r="EU403" s="53">
        <f>IF($G403="Labor Hours",$K403*$AG403*EQ403,0)</f>
        <v>1879.5600000000002</v>
      </c>
      <c r="EV403" s="53">
        <f>IF($G403="Labor Hours",$K403*BL403*ER403,0)</f>
        <v>0</v>
      </c>
      <c r="EW403" s="69">
        <f>IF($G403="Labor Hours",$K403*$CQ403*ES403,0)</f>
        <v>0</v>
      </c>
      <c r="EX403" s="69">
        <f>IF($G403="Labor Hours",$K403*$DV403*ET403,0)</f>
        <v>0</v>
      </c>
      <c r="EY403" s="9">
        <f t="shared" si="597"/>
        <v>0</v>
      </c>
      <c r="EZ403" s="9">
        <f t="shared" si="574"/>
        <v>0</v>
      </c>
      <c r="FA403" s="9">
        <f t="shared" si="575"/>
        <v>0</v>
      </c>
      <c r="FB403" s="9">
        <f t="shared" si="576"/>
        <v>0</v>
      </c>
      <c r="FC403" t="s">
        <v>1543</v>
      </c>
    </row>
    <row r="404" spans="1:159" x14ac:dyDescent="0.25">
      <c r="A404" s="2">
        <v>1.2</v>
      </c>
      <c r="B404" s="2" t="s">
        <v>934</v>
      </c>
      <c r="C404" s="4" t="s">
        <v>157</v>
      </c>
      <c r="D404" s="2" t="s">
        <v>935</v>
      </c>
      <c r="E404" s="21" t="s">
        <v>936</v>
      </c>
      <c r="F404" s="2"/>
      <c r="G404" s="4" t="s">
        <v>151</v>
      </c>
      <c r="H404" s="6" t="s">
        <v>163</v>
      </c>
      <c r="I404" s="4" t="s">
        <v>159</v>
      </c>
      <c r="J404" s="7" t="s">
        <v>154</v>
      </c>
      <c r="K404" s="75">
        <v>115</v>
      </c>
      <c r="L404" s="81">
        <v>115</v>
      </c>
      <c r="M404" s="56">
        <v>0</v>
      </c>
      <c r="N404" s="86">
        <v>0</v>
      </c>
      <c r="O404" s="6" t="s">
        <v>155</v>
      </c>
      <c r="P404" s="2" t="s">
        <v>356</v>
      </c>
      <c r="Q404" s="216">
        <f>VLOOKUP(P404,Contingencies!$A$2:$D$7,4,FALSE)</f>
        <v>0.35</v>
      </c>
      <c r="R404" s="53">
        <f t="shared" si="557"/>
        <v>657.846</v>
      </c>
      <c r="S404" s="67">
        <f t="shared" si="559"/>
        <v>0</v>
      </c>
      <c r="T404" s="4"/>
      <c r="U404" s="4"/>
      <c r="V404" s="4"/>
      <c r="W404" s="4"/>
      <c r="X404" s="4"/>
      <c r="Y404" s="4"/>
      <c r="Z404" s="4"/>
      <c r="AA404" s="14">
        <v>8</v>
      </c>
      <c r="AB404" s="14">
        <v>8</v>
      </c>
      <c r="AC404" s="14"/>
      <c r="AD404" s="18"/>
      <c r="AE404" s="2"/>
      <c r="AF404" s="2"/>
      <c r="AG404" s="2">
        <f>IF(G404="Labor Hours",SUM(U404:AF404),0)</f>
        <v>16</v>
      </c>
      <c r="AH404" s="51">
        <f t="shared" si="577"/>
        <v>0.10666666666666666</v>
      </c>
      <c r="AI404" s="53">
        <f>IF($G404="Labor Hours",U404*$K404*(1+$M404)*$EQ404,U404)</f>
        <v>0</v>
      </c>
      <c r="AJ404" s="53">
        <f>IF($G404="Labor Hours",V404*$K404*(1+$M404)*$EQ404,V404)</f>
        <v>0</v>
      </c>
      <c r="AK404" s="53">
        <f>IF($G404="Labor Hours",W404*$K404*(1+$M404)*$EQ404,W404)</f>
        <v>0</v>
      </c>
      <c r="AL404" s="53">
        <f>IF($G404="Labor Hours",X404*$K404*(1+$M404)*$EQ404,X404)</f>
        <v>0</v>
      </c>
      <c r="AM404" s="53">
        <f>IF($G404="Labor Hours",Y404*$K404*(1+$M404)*$EQ404,Y404)</f>
        <v>0</v>
      </c>
      <c r="AN404" s="53">
        <f>IF($G404="Labor Hours",Z404*$K404*(1+$M404)*$EQ404,Z404)</f>
        <v>0</v>
      </c>
      <c r="AO404" s="53">
        <f>IF($G404="Labor Hours",AA404*$K404*(1+$M404)*$EQ404,AA404)</f>
        <v>939.78000000000009</v>
      </c>
      <c r="AP404" s="53">
        <f>IF($G404="Labor Hours",AB404*$K404*(1+$M404)*$EQ404,AB404)</f>
        <v>939.78000000000009</v>
      </c>
      <c r="AQ404" s="53">
        <f>IF($G404="Labor Hours",AC404*$K404*(1+$M404)*$EQ404,AC404)</f>
        <v>0</v>
      </c>
      <c r="AR404" s="53">
        <f>IF($G404="Labor Hours",AD404*$K404*(1+$M404)*$EQ404,AD404)</f>
        <v>0</v>
      </c>
      <c r="AS404" s="53">
        <f>IF($G404="Labor Hours",AE404*$K404*(1+$M404)*$EQ404,AE404)</f>
        <v>0</v>
      </c>
      <c r="AT404" s="53">
        <f>IF($G404="Labor Hours",AF404*$K404*(1+$M404)*$EQ404,AF404)</f>
        <v>0</v>
      </c>
      <c r="AU404" s="10">
        <f t="shared" si="578"/>
        <v>1879.5600000000002</v>
      </c>
      <c r="AV404" s="54">
        <f>IF(G404="CapEx",0,AU404*N404)</f>
        <v>0</v>
      </c>
      <c r="AW404" s="10">
        <f t="shared" si="579"/>
        <v>1879.5600000000002</v>
      </c>
      <c r="AX404" s="53" cm="1">
        <f t="array" aca="1" ref="AX404" ca="1">AU404*CELL("contents",$Q404)</f>
        <v>657.846</v>
      </c>
      <c r="AY404" s="53" cm="1">
        <f t="array" aca="1" ref="AY404" ca="1">AV404*CELL("contents",$Q404)</f>
        <v>0</v>
      </c>
      <c r="AZ404" s="18"/>
      <c r="BA404" s="18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>
        <f t="shared" si="580"/>
        <v>0</v>
      </c>
      <c r="BM404" s="51">
        <f t="shared" si="581"/>
        <v>0</v>
      </c>
      <c r="BN404" s="53">
        <f>IF($G404="Labor Hours",AZ404*$K404*(1+$M404)*$ER404,AZ404)</f>
        <v>0</v>
      </c>
      <c r="BO404" s="53">
        <f>IF($G404="Labor Hours",BA404*$K404*(1+$M404)*$ER404,BA404)</f>
        <v>0</v>
      </c>
      <c r="BP404" s="53">
        <f>IF($G404="Labor Hours",BB404*$K404*(1+$M404)*$ER404,BB404)</f>
        <v>0</v>
      </c>
      <c r="BQ404" s="53">
        <f>IF($G404="Labor Hours",BC404*$K404*(1+$M404)*$ER404,BC404)</f>
        <v>0</v>
      </c>
      <c r="BR404" s="53">
        <f>IF($G404="Labor Hours",BD404*$K404*(1+$M404)*$ER404,BD404)</f>
        <v>0</v>
      </c>
      <c r="BS404" s="53">
        <f>IF($G404="Labor Hours",BE404*$K404*(1+$M404)*$ER404,BE404)</f>
        <v>0</v>
      </c>
      <c r="BT404" s="53">
        <f>IF($G404="Labor Hours",BF404*$K404*(1+$M404)*$ER404,BF404)</f>
        <v>0</v>
      </c>
      <c r="BU404" s="53">
        <f>IF($G404="Labor Hours",BG404*$K404*(1+$M404)*$ER404,BG404)</f>
        <v>0</v>
      </c>
      <c r="BV404" s="53">
        <f>IF($G404="Labor Hours",BH404*$K404*(1+$M404)*$ER404,BH404)</f>
        <v>0</v>
      </c>
      <c r="BW404" s="53">
        <f>IF($G404="Labor Hours",BI404*$K404*(1+$M404)*$ER404,BI404)</f>
        <v>0</v>
      </c>
      <c r="BX404" s="53">
        <f>IF($G404="Labor Hours",BJ404*$K404*(1+$M404)*$ER404,BJ404)</f>
        <v>0</v>
      </c>
      <c r="BY404" s="53">
        <f>IF($G404="Labor Hours",BK404*$K404*(1+$M404)*$ER404,BK404)</f>
        <v>0</v>
      </c>
      <c r="BZ404" s="10">
        <f t="shared" si="582"/>
        <v>0</v>
      </c>
      <c r="CA404" s="54">
        <f t="shared" si="583"/>
        <v>0</v>
      </c>
      <c r="CB404" s="10">
        <f t="shared" si="584"/>
        <v>0</v>
      </c>
      <c r="CC404" s="53" cm="1">
        <f t="array" aca="1" ref="CC404" ca="1">BZ404*CELL("contents",$Q404)</f>
        <v>0</v>
      </c>
      <c r="CD404" s="53" cm="1">
        <f t="array" aca="1" ref="CD404" ca="1">CA404*CELL("contents",$Q404)</f>
        <v>0</v>
      </c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>
        <f t="shared" si="585"/>
        <v>0</v>
      </c>
      <c r="CR404" s="51">
        <f t="shared" si="586"/>
        <v>0</v>
      </c>
      <c r="CS404" s="53">
        <f>IF($G404="Labor Hours",CE404*$K404*(1+$M404)*$ES404,CE404)</f>
        <v>0</v>
      </c>
      <c r="CT404" s="53">
        <f>IF($G404="Labor Hours",CF404*$K404*(1+$M404)*$ES404,CF404)</f>
        <v>0</v>
      </c>
      <c r="CU404" s="53">
        <f>IF($G404="Labor Hours",CG404*$K404*(1+$M404)*$ES404,CG404)</f>
        <v>0</v>
      </c>
      <c r="CV404" s="53">
        <f>IF($G404="Labor Hours",CH404*$K404*(1+$M404)*$ES404,CH404)</f>
        <v>0</v>
      </c>
      <c r="CW404" s="53">
        <f>IF($G404="Labor Hours",CI404*$K404*(1+$M404)*$ES404,CI404)</f>
        <v>0</v>
      </c>
      <c r="CX404" s="53">
        <f>IF($G404="Labor Hours",CJ404*$K404*(1+$M404)*$ES404,CJ404)</f>
        <v>0</v>
      </c>
      <c r="CY404" s="53">
        <f>IF($G404="Labor Hours",CK404*$K404*(1+$M404)*$ES404,CK404)</f>
        <v>0</v>
      </c>
      <c r="CZ404" s="53">
        <f>IF($G404="Labor Hours",CL404*$K404*(1+$M404)*$ES404,CL404)</f>
        <v>0</v>
      </c>
      <c r="DA404" s="53">
        <f>IF($G404="Labor Hours",CM404*$K404*(1+$M404)*$ES404,CM404)</f>
        <v>0</v>
      </c>
      <c r="DB404" s="53">
        <f>IF($G404="Labor Hours",CN404*$K404*(1+$M404)*$ES404,CN404)</f>
        <v>0</v>
      </c>
      <c r="DC404" s="53">
        <f>IF($G404="Labor Hours",CO404*$K404*(1+$M404)*$ES404,CO404)</f>
        <v>0</v>
      </c>
      <c r="DD404" s="53">
        <f>IF($G404="Labor Hours",CP404*$K404*(1+$M404)*$ES404,CP404)</f>
        <v>0</v>
      </c>
      <c r="DE404" s="10">
        <f t="shared" si="587"/>
        <v>0</v>
      </c>
      <c r="DF404" s="54">
        <f t="shared" si="588"/>
        <v>0</v>
      </c>
      <c r="DG404" s="10">
        <f t="shared" si="589"/>
        <v>0</v>
      </c>
      <c r="DH404" s="53" cm="1">
        <f t="array" aca="1" ref="DH404" ca="1">DE404*CELL("contents",$Q404)</f>
        <v>0</v>
      </c>
      <c r="DI404" s="53" cm="1">
        <f t="array" aca="1" ref="DI404" ca="1">DF404*CELL("contents",$Q404)</f>
        <v>0</v>
      </c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>
        <f t="shared" si="590"/>
        <v>0</v>
      </c>
      <c r="DW404" s="51">
        <f t="shared" si="591"/>
        <v>0</v>
      </c>
      <c r="DX404" s="53">
        <f>IF($G404="Labor Hours",DJ404*$K404*(1+$M404)*$ET404,DJ404)</f>
        <v>0</v>
      </c>
      <c r="DY404" s="53">
        <f>IF($G404="Labor Hours",DK404*$K404*(1+$M404)*$ET404,DK404)</f>
        <v>0</v>
      </c>
      <c r="DZ404" s="53">
        <f>IF($G404="Labor Hours",DL404*$K404*(1+$M404)*$ET404,DL404)</f>
        <v>0</v>
      </c>
      <c r="EA404" s="53">
        <f>IF($G404="Labor Hours",DM404*$K404*(1+$M404)*$ET404,DM404)</f>
        <v>0</v>
      </c>
      <c r="EB404" s="53">
        <f>IF($G404="Labor Hours",DN404*$K404*(1+$M404)*$ET404,DN404)</f>
        <v>0</v>
      </c>
      <c r="EC404" s="53">
        <f>IF($G404="Labor Hours",DO404*$K404*(1+$M404)*$ET404,DO404)</f>
        <v>0</v>
      </c>
      <c r="ED404" s="53">
        <f>IF($G404="Labor Hours",DP404*$K404*(1+$M404)*$ET404,DP404)</f>
        <v>0</v>
      </c>
      <c r="EE404" s="53">
        <f>IF($G404="Labor Hours",DQ404*$K404*(1+$M404)*$ET404,DQ404)</f>
        <v>0</v>
      </c>
      <c r="EF404" s="53">
        <f>IF($G404="Labor Hours",DR404*$K404*(1+$M404)*$ET404,DR404)</f>
        <v>0</v>
      </c>
      <c r="EG404" s="53">
        <f>IF($G404="Labor Hours",DS404*$K404*(1+$M404)*$ET404,DS404)</f>
        <v>0</v>
      </c>
      <c r="EH404" s="53">
        <f>IF($G404="Labor Hours",DT404*$K404*(1+$M404)*$ET404,DT404)</f>
        <v>0</v>
      </c>
      <c r="EI404" s="53">
        <f>IF($G404="Labor Hours",DU404*$K404*(1+$M404)*$ET404,DU404)</f>
        <v>0</v>
      </c>
      <c r="EJ404" s="10">
        <f t="shared" si="592"/>
        <v>0</v>
      </c>
      <c r="EK404" s="54">
        <f t="shared" si="593"/>
        <v>0</v>
      </c>
      <c r="EL404" s="10">
        <f t="shared" si="594"/>
        <v>0</v>
      </c>
      <c r="EM404" s="53" cm="1">
        <f t="array" aca="1" ref="EM404" ca="1">EJ404*CELL("contents",$Q404)</f>
        <v>0</v>
      </c>
      <c r="EN404" s="53" cm="1">
        <f t="array" aca="1" ref="EN404" ca="1">EK404*CELL("contents",$Q404)</f>
        <v>0</v>
      </c>
      <c r="EO404" s="11">
        <f>AW404+CB404+DG404+EL404</f>
        <v>1879.5600000000002</v>
      </c>
      <c r="EP404" s="2">
        <v>1</v>
      </c>
      <c r="EQ404" s="2">
        <f t="shared" ref="EQ404:ET404" si="599">EP404*1.0215</f>
        <v>1.0215000000000001</v>
      </c>
      <c r="ER404" s="2">
        <f t="shared" si="599"/>
        <v>1.0434622500000001</v>
      </c>
      <c r="ES404" s="2">
        <f t="shared" si="599"/>
        <v>1.0658966883750003</v>
      </c>
      <c r="ET404" s="2">
        <f t="shared" si="599"/>
        <v>1.0888134671750629</v>
      </c>
      <c r="EU404" s="53">
        <f>IF($G404="Labor Hours",$K404*$AG404*EQ404,0)</f>
        <v>1879.5600000000002</v>
      </c>
      <c r="EV404" s="53">
        <f>IF($G404="Labor Hours",$K404*BL404*ER404,0)</f>
        <v>0</v>
      </c>
      <c r="EW404" s="69">
        <f>IF($G404="Labor Hours",$K404*$CQ404*ES404,0)</f>
        <v>0</v>
      </c>
      <c r="EX404" s="69">
        <f>IF($G404="Labor Hours",$K404*$DV404*ET404,0)</f>
        <v>0</v>
      </c>
      <c r="EY404" s="9">
        <f t="shared" si="597"/>
        <v>0</v>
      </c>
      <c r="EZ404" s="9">
        <f t="shared" si="574"/>
        <v>0</v>
      </c>
      <c r="FA404" s="9">
        <f t="shared" si="575"/>
        <v>0</v>
      </c>
      <c r="FB404" s="9">
        <f t="shared" si="576"/>
        <v>0</v>
      </c>
      <c r="FC404" t="s">
        <v>1543</v>
      </c>
    </row>
    <row r="405" spans="1:159" x14ac:dyDescent="0.25">
      <c r="A405" s="2">
        <v>1.2</v>
      </c>
      <c r="B405" s="2" t="s">
        <v>937</v>
      </c>
      <c r="C405" s="4" t="s">
        <v>157</v>
      </c>
      <c r="D405" s="2" t="s">
        <v>938</v>
      </c>
      <c r="E405" s="21" t="s">
        <v>939</v>
      </c>
      <c r="F405" s="2"/>
      <c r="G405" s="4" t="s">
        <v>151</v>
      </c>
      <c r="H405" s="6" t="s">
        <v>163</v>
      </c>
      <c r="I405" s="4" t="s">
        <v>159</v>
      </c>
      <c r="J405" s="7" t="s">
        <v>154</v>
      </c>
      <c r="K405" s="75">
        <v>115</v>
      </c>
      <c r="L405" s="81">
        <v>115</v>
      </c>
      <c r="M405" s="56">
        <v>0</v>
      </c>
      <c r="N405" s="86">
        <v>0</v>
      </c>
      <c r="O405" s="6" t="s">
        <v>155</v>
      </c>
      <c r="P405" s="2" t="s">
        <v>356</v>
      </c>
      <c r="Q405" s="216">
        <f>VLOOKUP(P405,Contingencies!$A$2:$D$7,4,FALSE)</f>
        <v>0.35</v>
      </c>
      <c r="R405" s="53">
        <f t="shared" si="557"/>
        <v>1315.692</v>
      </c>
      <c r="S405" s="67">
        <f t="shared" si="559"/>
        <v>0</v>
      </c>
      <c r="T405" s="4"/>
      <c r="U405" s="2"/>
      <c r="V405" s="4"/>
      <c r="W405" s="4"/>
      <c r="X405" s="4"/>
      <c r="Y405" s="4"/>
      <c r="Z405" s="4"/>
      <c r="AA405" s="14"/>
      <c r="AB405" s="12">
        <v>16</v>
      </c>
      <c r="AC405" s="12">
        <v>8</v>
      </c>
      <c r="AD405" s="12">
        <v>8</v>
      </c>
      <c r="AE405" s="4"/>
      <c r="AF405" s="2"/>
      <c r="AG405" s="2">
        <f>IF(G405="Labor Hours",SUM(U405:AF405),0)</f>
        <v>32</v>
      </c>
      <c r="AH405" s="51">
        <f t="shared" si="577"/>
        <v>0.21333333333333332</v>
      </c>
      <c r="AI405" s="53">
        <f>IF($G405="Labor Hours",U405*$K405*(1+$M405)*$EQ405,U405)</f>
        <v>0</v>
      </c>
      <c r="AJ405" s="53">
        <f>IF($G405="Labor Hours",V405*$K405*(1+$M405)*$EQ405,V405)</f>
        <v>0</v>
      </c>
      <c r="AK405" s="53">
        <f>IF($G405="Labor Hours",W405*$K405*(1+$M405)*$EQ405,W405)</f>
        <v>0</v>
      </c>
      <c r="AL405" s="53">
        <f>IF($G405="Labor Hours",X405*$K405*(1+$M405)*$EQ405,X405)</f>
        <v>0</v>
      </c>
      <c r="AM405" s="53">
        <f>IF($G405="Labor Hours",Y405*$K405*(1+$M405)*$EQ405,Y405)</f>
        <v>0</v>
      </c>
      <c r="AN405" s="53">
        <f>IF($G405="Labor Hours",Z405*$K405*(1+$M405)*$EQ405,Z405)</f>
        <v>0</v>
      </c>
      <c r="AO405" s="53">
        <f>IF($G405="Labor Hours",AA405*$K405*(1+$M405)*$EQ405,AA405)</f>
        <v>0</v>
      </c>
      <c r="AP405" s="53">
        <f>IF($G405="Labor Hours",AB405*$K405*(1+$M405)*$EQ405,AB405)</f>
        <v>1879.5600000000002</v>
      </c>
      <c r="AQ405" s="53">
        <f>IF($G405="Labor Hours",AC405*$K405*(1+$M405)*$EQ405,AC405)</f>
        <v>939.78000000000009</v>
      </c>
      <c r="AR405" s="53">
        <f>IF($G405="Labor Hours",AD405*$K405*(1+$M405)*$EQ405,AD405)</f>
        <v>939.78000000000009</v>
      </c>
      <c r="AS405" s="53">
        <f>IF($G405="Labor Hours",AE405*$K405*(1+$M405)*$EQ405,AE405)</f>
        <v>0</v>
      </c>
      <c r="AT405" s="53">
        <f>IF($G405="Labor Hours",AF405*$K405*(1+$M405)*$EQ405,AF405)</f>
        <v>0</v>
      </c>
      <c r="AU405" s="10">
        <f t="shared" si="578"/>
        <v>3759.1200000000003</v>
      </c>
      <c r="AV405" s="54">
        <f>IF(G405="CapEx",0,AU405*N405)</f>
        <v>0</v>
      </c>
      <c r="AW405" s="10">
        <f t="shared" si="579"/>
        <v>3759.1200000000003</v>
      </c>
      <c r="AX405" s="53" cm="1">
        <f t="array" aca="1" ref="AX405" ca="1">AU405*CELL("contents",$Q405)</f>
        <v>1315.692</v>
      </c>
      <c r="AY405" s="53" cm="1">
        <f t="array" aca="1" ref="AY405" ca="1">AV405*CELL("contents",$Q405)</f>
        <v>0</v>
      </c>
      <c r="AZ405" s="18"/>
      <c r="BA405" s="18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>
        <f t="shared" si="580"/>
        <v>0</v>
      </c>
      <c r="BM405" s="51">
        <f t="shared" si="581"/>
        <v>0</v>
      </c>
      <c r="BN405" s="53">
        <f>IF($G405="Labor Hours",AZ405*$K405*(1+$M405)*$ER405,AZ405)</f>
        <v>0</v>
      </c>
      <c r="BO405" s="53">
        <f>IF($G405="Labor Hours",BA405*$K405*(1+$M405)*$ER405,BA405)</f>
        <v>0</v>
      </c>
      <c r="BP405" s="53">
        <f>IF($G405="Labor Hours",BB405*$K405*(1+$M405)*$ER405,BB405)</f>
        <v>0</v>
      </c>
      <c r="BQ405" s="53">
        <f>IF($G405="Labor Hours",BC405*$K405*(1+$M405)*$ER405,BC405)</f>
        <v>0</v>
      </c>
      <c r="BR405" s="53">
        <f>IF($G405="Labor Hours",BD405*$K405*(1+$M405)*$ER405,BD405)</f>
        <v>0</v>
      </c>
      <c r="BS405" s="53">
        <f>IF($G405="Labor Hours",BE405*$K405*(1+$M405)*$ER405,BE405)</f>
        <v>0</v>
      </c>
      <c r="BT405" s="53">
        <f>IF($G405="Labor Hours",BF405*$K405*(1+$M405)*$ER405,BF405)</f>
        <v>0</v>
      </c>
      <c r="BU405" s="53">
        <f>IF($G405="Labor Hours",BG405*$K405*(1+$M405)*$ER405,BG405)</f>
        <v>0</v>
      </c>
      <c r="BV405" s="53">
        <f>IF($G405="Labor Hours",BH405*$K405*(1+$M405)*$ER405,BH405)</f>
        <v>0</v>
      </c>
      <c r="BW405" s="53">
        <f>IF($G405="Labor Hours",BI405*$K405*(1+$M405)*$ER405,BI405)</f>
        <v>0</v>
      </c>
      <c r="BX405" s="53">
        <f>IF($G405="Labor Hours",BJ405*$K405*(1+$M405)*$ER405,BJ405)</f>
        <v>0</v>
      </c>
      <c r="BY405" s="53">
        <f>IF($G405="Labor Hours",BK405*$K405*(1+$M405)*$ER405,BK405)</f>
        <v>0</v>
      </c>
      <c r="BZ405" s="10">
        <f t="shared" si="582"/>
        <v>0</v>
      </c>
      <c r="CA405" s="54">
        <f t="shared" si="583"/>
        <v>0</v>
      </c>
      <c r="CB405" s="10">
        <f t="shared" si="584"/>
        <v>0</v>
      </c>
      <c r="CC405" s="53" cm="1">
        <f t="array" aca="1" ref="CC405" ca="1">BZ405*CELL("contents",$Q405)</f>
        <v>0</v>
      </c>
      <c r="CD405" s="53" cm="1">
        <f t="array" aca="1" ref="CD405" ca="1">CA405*CELL("contents",$Q405)</f>
        <v>0</v>
      </c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>
        <f t="shared" si="585"/>
        <v>0</v>
      </c>
      <c r="CR405" s="51">
        <f t="shared" si="586"/>
        <v>0</v>
      </c>
      <c r="CS405" s="53">
        <f>IF($G405="Labor Hours",CE405*$K405*(1+$M405)*$ES405,CE405)</f>
        <v>0</v>
      </c>
      <c r="CT405" s="53">
        <f>IF($G405="Labor Hours",CF405*$K405*(1+$M405)*$ES405,CF405)</f>
        <v>0</v>
      </c>
      <c r="CU405" s="53">
        <f>IF($G405="Labor Hours",CG405*$K405*(1+$M405)*$ES405,CG405)</f>
        <v>0</v>
      </c>
      <c r="CV405" s="53">
        <f>IF($G405="Labor Hours",CH405*$K405*(1+$M405)*$ES405,CH405)</f>
        <v>0</v>
      </c>
      <c r="CW405" s="53">
        <f>IF($G405="Labor Hours",CI405*$K405*(1+$M405)*$ES405,CI405)</f>
        <v>0</v>
      </c>
      <c r="CX405" s="53">
        <f>IF($G405="Labor Hours",CJ405*$K405*(1+$M405)*$ES405,CJ405)</f>
        <v>0</v>
      </c>
      <c r="CY405" s="53">
        <f>IF($G405="Labor Hours",CK405*$K405*(1+$M405)*$ES405,CK405)</f>
        <v>0</v>
      </c>
      <c r="CZ405" s="53">
        <f>IF($G405="Labor Hours",CL405*$K405*(1+$M405)*$ES405,CL405)</f>
        <v>0</v>
      </c>
      <c r="DA405" s="53">
        <f>IF($G405="Labor Hours",CM405*$K405*(1+$M405)*$ES405,CM405)</f>
        <v>0</v>
      </c>
      <c r="DB405" s="53">
        <f>IF($G405="Labor Hours",CN405*$K405*(1+$M405)*$ES405,CN405)</f>
        <v>0</v>
      </c>
      <c r="DC405" s="53">
        <f>IF($G405="Labor Hours",CO405*$K405*(1+$M405)*$ES405,CO405)</f>
        <v>0</v>
      </c>
      <c r="DD405" s="53">
        <f>IF($G405="Labor Hours",CP405*$K405*(1+$M405)*$ES405,CP405)</f>
        <v>0</v>
      </c>
      <c r="DE405" s="10">
        <f t="shared" si="587"/>
        <v>0</v>
      </c>
      <c r="DF405" s="54">
        <f t="shared" si="588"/>
        <v>0</v>
      </c>
      <c r="DG405" s="10">
        <f t="shared" si="589"/>
        <v>0</v>
      </c>
      <c r="DH405" s="53" cm="1">
        <f t="array" aca="1" ref="DH405" ca="1">DE405*CELL("contents",$Q405)</f>
        <v>0</v>
      </c>
      <c r="DI405" s="53" cm="1">
        <f t="array" aca="1" ref="DI405" ca="1">DF405*CELL("contents",$Q405)</f>
        <v>0</v>
      </c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>
        <f t="shared" si="590"/>
        <v>0</v>
      </c>
      <c r="DW405" s="51">
        <f t="shared" si="591"/>
        <v>0</v>
      </c>
      <c r="DX405" s="53">
        <f>IF($G405="Labor Hours",DJ405*$K405*(1+$M405)*$ET405,DJ405)</f>
        <v>0</v>
      </c>
      <c r="DY405" s="53">
        <f>IF($G405="Labor Hours",DK405*$K405*(1+$M405)*$ET405,DK405)</f>
        <v>0</v>
      </c>
      <c r="DZ405" s="53">
        <f>IF($G405="Labor Hours",DL405*$K405*(1+$M405)*$ET405,DL405)</f>
        <v>0</v>
      </c>
      <c r="EA405" s="53">
        <f>IF($G405="Labor Hours",DM405*$K405*(1+$M405)*$ET405,DM405)</f>
        <v>0</v>
      </c>
      <c r="EB405" s="53">
        <f>IF($G405="Labor Hours",DN405*$K405*(1+$M405)*$ET405,DN405)</f>
        <v>0</v>
      </c>
      <c r="EC405" s="53">
        <f>IF($G405="Labor Hours",DO405*$K405*(1+$M405)*$ET405,DO405)</f>
        <v>0</v>
      </c>
      <c r="ED405" s="53">
        <f>IF($G405="Labor Hours",DP405*$K405*(1+$M405)*$ET405,DP405)</f>
        <v>0</v>
      </c>
      <c r="EE405" s="53">
        <f>IF($G405="Labor Hours",DQ405*$K405*(1+$M405)*$ET405,DQ405)</f>
        <v>0</v>
      </c>
      <c r="EF405" s="53">
        <f>IF($G405="Labor Hours",DR405*$K405*(1+$M405)*$ET405,DR405)</f>
        <v>0</v>
      </c>
      <c r="EG405" s="53">
        <f>IF($G405="Labor Hours",DS405*$K405*(1+$M405)*$ET405,DS405)</f>
        <v>0</v>
      </c>
      <c r="EH405" s="53">
        <f>IF($G405="Labor Hours",DT405*$K405*(1+$M405)*$ET405,DT405)</f>
        <v>0</v>
      </c>
      <c r="EI405" s="53">
        <f>IF($G405="Labor Hours",DU405*$K405*(1+$M405)*$ET405,DU405)</f>
        <v>0</v>
      </c>
      <c r="EJ405" s="10">
        <f t="shared" si="592"/>
        <v>0</v>
      </c>
      <c r="EK405" s="54">
        <f t="shared" si="593"/>
        <v>0</v>
      </c>
      <c r="EL405" s="10">
        <f t="shared" si="594"/>
        <v>0</v>
      </c>
      <c r="EM405" s="53" cm="1">
        <f t="array" aca="1" ref="EM405" ca="1">EJ405*CELL("contents",$Q405)</f>
        <v>0</v>
      </c>
      <c r="EN405" s="53" cm="1">
        <f t="array" aca="1" ref="EN405" ca="1">EK405*CELL("contents",$Q405)</f>
        <v>0</v>
      </c>
      <c r="EO405" s="11">
        <f>AW405+CB405+DG405+EL405</f>
        <v>3759.1200000000003</v>
      </c>
      <c r="EP405" s="2">
        <v>1</v>
      </c>
      <c r="EQ405" s="2">
        <f t="shared" ref="EQ405:ET405" si="600">EP405*1.0215</f>
        <v>1.0215000000000001</v>
      </c>
      <c r="ER405" s="2">
        <f t="shared" si="600"/>
        <v>1.0434622500000001</v>
      </c>
      <c r="ES405" s="2">
        <f t="shared" si="600"/>
        <v>1.0658966883750003</v>
      </c>
      <c r="ET405" s="2">
        <f t="shared" si="600"/>
        <v>1.0888134671750629</v>
      </c>
      <c r="EU405" s="53">
        <f>IF($G405="Labor Hours",$K405*$AG405*EQ405,0)</f>
        <v>3759.1200000000003</v>
      </c>
      <c r="EV405" s="53">
        <f>IF($G405="Labor Hours",$K405*BL405*ER405,0)</f>
        <v>0</v>
      </c>
      <c r="EW405" s="69">
        <f>IF($G405="Labor Hours",$K405*$CQ405*ES405,0)</f>
        <v>0</v>
      </c>
      <c r="EX405" s="69">
        <f>IF($G405="Labor Hours",$K405*$DV405*ET405,0)</f>
        <v>0</v>
      </c>
      <c r="EY405" s="9">
        <f t="shared" si="597"/>
        <v>0</v>
      </c>
      <c r="EZ405" s="9">
        <f t="shared" si="574"/>
        <v>0</v>
      </c>
      <c r="FA405" s="9">
        <f t="shared" si="575"/>
        <v>0</v>
      </c>
      <c r="FB405" s="9">
        <f t="shared" si="576"/>
        <v>0</v>
      </c>
      <c r="FC405" t="s">
        <v>1543</v>
      </c>
    </row>
    <row r="406" spans="1:159" x14ac:dyDescent="0.25">
      <c r="A406" s="2">
        <v>1.2</v>
      </c>
      <c r="B406" s="2" t="s">
        <v>937</v>
      </c>
      <c r="C406" s="4" t="s">
        <v>157</v>
      </c>
      <c r="D406" s="2" t="s">
        <v>938</v>
      </c>
      <c r="E406" s="21" t="s">
        <v>939</v>
      </c>
      <c r="F406" s="2"/>
      <c r="G406" s="4" t="s">
        <v>347</v>
      </c>
      <c r="H406" s="6" t="s">
        <v>347</v>
      </c>
      <c r="I406" s="4"/>
      <c r="J406" s="4" t="s">
        <v>154</v>
      </c>
      <c r="K406" s="75"/>
      <c r="L406" s="80">
        <v>1</v>
      </c>
      <c r="M406" s="56">
        <v>0</v>
      </c>
      <c r="N406" s="86">
        <v>0.53</v>
      </c>
      <c r="O406" s="6" t="s">
        <v>155</v>
      </c>
      <c r="P406" s="2" t="s">
        <v>356</v>
      </c>
      <c r="Q406" s="216">
        <f>VLOOKUP(P406,Contingencies!$A$2:$D$7,4,FALSE)</f>
        <v>0.35</v>
      </c>
      <c r="R406" s="53">
        <f t="shared" si="557"/>
        <v>1225</v>
      </c>
      <c r="S406" s="67">
        <f t="shared" si="559"/>
        <v>0</v>
      </c>
      <c r="T406" s="4"/>
      <c r="U406" s="2"/>
      <c r="V406" s="4"/>
      <c r="W406" s="4"/>
      <c r="X406" s="4"/>
      <c r="Y406" s="4"/>
      <c r="Z406" s="4"/>
      <c r="AA406" s="14"/>
      <c r="AB406" s="12">
        <v>1500</v>
      </c>
      <c r="AC406" s="12">
        <v>1000</v>
      </c>
      <c r="AD406" s="12">
        <v>1000</v>
      </c>
      <c r="AE406" s="8"/>
      <c r="AF406" s="2"/>
      <c r="AG406" s="2">
        <f>IF(G406="Labor Hours",SUM(U406:AF406),0)</f>
        <v>0</v>
      </c>
      <c r="AH406" s="51">
        <f t="shared" si="577"/>
        <v>0</v>
      </c>
      <c r="AI406" s="53">
        <f>IF($G406="Labor Hours",U406*$K406*(1+$M406)*$EQ406,U406)</f>
        <v>0</v>
      </c>
      <c r="AJ406" s="53">
        <f>IF($G406="Labor Hours",V406*$K406*(1+$M406)*$EQ406,V406)</f>
        <v>0</v>
      </c>
      <c r="AK406" s="53">
        <f>IF($G406="Labor Hours",W406*$K406*(1+$M406)*$EQ406,W406)</f>
        <v>0</v>
      </c>
      <c r="AL406" s="53">
        <f>IF($G406="Labor Hours",X406*$K406*(1+$M406)*$EQ406,X406)</f>
        <v>0</v>
      </c>
      <c r="AM406" s="53">
        <f>IF($G406="Labor Hours",Y406*$K406*(1+$M406)*$EQ406,Y406)</f>
        <v>0</v>
      </c>
      <c r="AN406" s="53">
        <f>IF($G406="Labor Hours",Z406*$K406*(1+$M406)*$EQ406,Z406)</f>
        <v>0</v>
      </c>
      <c r="AO406" s="53">
        <f>IF($G406="Labor Hours",AA406*$K406*(1+$M406)*$EQ406,AA406)</f>
        <v>0</v>
      </c>
      <c r="AP406" s="53">
        <f>IF($G406="Labor Hours",AB406*$K406*(1+$M406)*$EQ406,AB406)</f>
        <v>1500</v>
      </c>
      <c r="AQ406" s="53">
        <f>IF($G406="Labor Hours",AC406*$K406*(1+$M406)*$EQ406,AC406)</f>
        <v>1000</v>
      </c>
      <c r="AR406" s="53">
        <f>IF($G406="Labor Hours",AD406*$K406*(1+$M406)*$EQ406,AD406)</f>
        <v>1000</v>
      </c>
      <c r="AS406" s="53">
        <f>IF($G406="Labor Hours",AE406*$K406*(1+$M406)*$EQ406,AE406)</f>
        <v>0</v>
      </c>
      <c r="AT406" s="53">
        <f>IF($G406="Labor Hours",AF406*$K406*(1+$M406)*$EQ406,AF406)</f>
        <v>0</v>
      </c>
      <c r="AU406" s="10">
        <f t="shared" si="578"/>
        <v>3500</v>
      </c>
      <c r="AV406" s="54">
        <f>IF(G406="CapEx",0,AU406*N406)</f>
        <v>0</v>
      </c>
      <c r="AW406" s="10">
        <f t="shared" si="579"/>
        <v>3500</v>
      </c>
      <c r="AX406" s="53" cm="1">
        <f t="array" aca="1" ref="AX406" ca="1">AU406*CELL("contents",$Q406)</f>
        <v>1225</v>
      </c>
      <c r="AY406" s="53" cm="1">
        <f t="array" aca="1" ref="AY406" ca="1">AV406*CELL("contents",$Q406)</f>
        <v>0</v>
      </c>
      <c r="AZ406" s="18"/>
      <c r="BA406" s="18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>
        <f t="shared" si="580"/>
        <v>0</v>
      </c>
      <c r="BM406" s="51">
        <f t="shared" si="581"/>
        <v>0</v>
      </c>
      <c r="BN406" s="53">
        <f>IF($G406="Labor Hours",AZ406*$K406*(1+$M406)*$ER406,AZ406)</f>
        <v>0</v>
      </c>
      <c r="BO406" s="53">
        <f>IF($G406="Labor Hours",BA406*$K406*(1+$M406)*$ER406,BA406)</f>
        <v>0</v>
      </c>
      <c r="BP406" s="53">
        <f>IF($G406="Labor Hours",BB406*$K406*(1+$M406)*$ER406,BB406)</f>
        <v>0</v>
      </c>
      <c r="BQ406" s="53">
        <f>IF($G406="Labor Hours",BC406*$K406*(1+$M406)*$ER406,BC406)</f>
        <v>0</v>
      </c>
      <c r="BR406" s="53">
        <f>IF($G406="Labor Hours",BD406*$K406*(1+$M406)*$ER406,BD406)</f>
        <v>0</v>
      </c>
      <c r="BS406" s="53">
        <f>IF($G406="Labor Hours",BE406*$K406*(1+$M406)*$ER406,BE406)</f>
        <v>0</v>
      </c>
      <c r="BT406" s="53">
        <f>IF($G406="Labor Hours",BF406*$K406*(1+$M406)*$ER406,BF406)</f>
        <v>0</v>
      </c>
      <c r="BU406" s="53">
        <f>IF($G406="Labor Hours",BG406*$K406*(1+$M406)*$ER406,BG406)</f>
        <v>0</v>
      </c>
      <c r="BV406" s="53">
        <f>IF($G406="Labor Hours",BH406*$K406*(1+$M406)*$ER406,BH406)</f>
        <v>0</v>
      </c>
      <c r="BW406" s="53">
        <f>IF($G406="Labor Hours",BI406*$K406*(1+$M406)*$ER406,BI406)</f>
        <v>0</v>
      </c>
      <c r="BX406" s="53">
        <f>IF($G406="Labor Hours",BJ406*$K406*(1+$M406)*$ER406,BJ406)</f>
        <v>0</v>
      </c>
      <c r="BY406" s="53">
        <f>IF($G406="Labor Hours",BK406*$K406*(1+$M406)*$ER406,BK406)</f>
        <v>0</v>
      </c>
      <c r="BZ406" s="10">
        <f t="shared" si="582"/>
        <v>0</v>
      </c>
      <c r="CA406" s="54">
        <f t="shared" si="583"/>
        <v>0</v>
      </c>
      <c r="CB406" s="10">
        <f t="shared" si="584"/>
        <v>0</v>
      </c>
      <c r="CC406" s="53" cm="1">
        <f t="array" aca="1" ref="CC406" ca="1">BZ406*CELL("contents",$Q406)</f>
        <v>0</v>
      </c>
      <c r="CD406" s="53" cm="1">
        <f t="array" aca="1" ref="CD406" ca="1">CA406*CELL("contents",$Q406)</f>
        <v>0</v>
      </c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>
        <f t="shared" si="585"/>
        <v>0</v>
      </c>
      <c r="CR406" s="51">
        <f t="shared" si="586"/>
        <v>0</v>
      </c>
      <c r="CS406" s="53">
        <f>IF($G406="Labor Hours",CE406*$K406*(1+$M406)*$ES406,CE406)</f>
        <v>0</v>
      </c>
      <c r="CT406" s="53">
        <f>IF($G406="Labor Hours",CF406*$K406*(1+$M406)*$ES406,CF406)</f>
        <v>0</v>
      </c>
      <c r="CU406" s="53">
        <f>IF($G406="Labor Hours",CG406*$K406*(1+$M406)*$ES406,CG406)</f>
        <v>0</v>
      </c>
      <c r="CV406" s="53">
        <f>IF($G406="Labor Hours",CH406*$K406*(1+$M406)*$ES406,CH406)</f>
        <v>0</v>
      </c>
      <c r="CW406" s="53">
        <f>IF($G406="Labor Hours",CI406*$K406*(1+$M406)*$ES406,CI406)</f>
        <v>0</v>
      </c>
      <c r="CX406" s="53">
        <f>IF($G406="Labor Hours",CJ406*$K406*(1+$M406)*$ES406,CJ406)</f>
        <v>0</v>
      </c>
      <c r="CY406" s="53">
        <f>IF($G406="Labor Hours",CK406*$K406*(1+$M406)*$ES406,CK406)</f>
        <v>0</v>
      </c>
      <c r="CZ406" s="53">
        <f>IF($G406="Labor Hours",CL406*$K406*(1+$M406)*$ES406,CL406)</f>
        <v>0</v>
      </c>
      <c r="DA406" s="53">
        <f>IF($G406="Labor Hours",CM406*$K406*(1+$M406)*$ES406,CM406)</f>
        <v>0</v>
      </c>
      <c r="DB406" s="53">
        <f>IF($G406="Labor Hours",CN406*$K406*(1+$M406)*$ES406,CN406)</f>
        <v>0</v>
      </c>
      <c r="DC406" s="53">
        <f>IF($G406="Labor Hours",CO406*$K406*(1+$M406)*$ES406,CO406)</f>
        <v>0</v>
      </c>
      <c r="DD406" s="53">
        <f>IF($G406="Labor Hours",CP406*$K406*(1+$M406)*$ES406,CP406)</f>
        <v>0</v>
      </c>
      <c r="DE406" s="10">
        <f t="shared" si="587"/>
        <v>0</v>
      </c>
      <c r="DF406" s="54">
        <f t="shared" si="588"/>
        <v>0</v>
      </c>
      <c r="DG406" s="10">
        <f t="shared" si="589"/>
        <v>0</v>
      </c>
      <c r="DH406" s="53" cm="1">
        <f t="array" aca="1" ref="DH406" ca="1">DE406*CELL("contents",$Q406)</f>
        <v>0</v>
      </c>
      <c r="DI406" s="53" cm="1">
        <f t="array" aca="1" ref="DI406" ca="1">DF406*CELL("contents",$Q406)</f>
        <v>0</v>
      </c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>
        <f t="shared" si="590"/>
        <v>0</v>
      </c>
      <c r="DW406" s="51">
        <f t="shared" si="591"/>
        <v>0</v>
      </c>
      <c r="DX406" s="53">
        <f>IF($G406="Labor Hours",DJ406*$K406*(1+$M406)*$ET406,DJ406)</f>
        <v>0</v>
      </c>
      <c r="DY406" s="53">
        <f>IF($G406="Labor Hours",DK406*$K406*(1+$M406)*$ET406,DK406)</f>
        <v>0</v>
      </c>
      <c r="DZ406" s="53">
        <f>IF($G406="Labor Hours",DL406*$K406*(1+$M406)*$ET406,DL406)</f>
        <v>0</v>
      </c>
      <c r="EA406" s="53">
        <f>IF($G406="Labor Hours",DM406*$K406*(1+$M406)*$ET406,DM406)</f>
        <v>0</v>
      </c>
      <c r="EB406" s="53">
        <f>IF($G406="Labor Hours",DN406*$K406*(1+$M406)*$ET406,DN406)</f>
        <v>0</v>
      </c>
      <c r="EC406" s="53">
        <f>IF($G406="Labor Hours",DO406*$K406*(1+$M406)*$ET406,DO406)</f>
        <v>0</v>
      </c>
      <c r="ED406" s="53">
        <f>IF($G406="Labor Hours",DP406*$K406*(1+$M406)*$ET406,DP406)</f>
        <v>0</v>
      </c>
      <c r="EE406" s="53">
        <f>IF($G406="Labor Hours",DQ406*$K406*(1+$M406)*$ET406,DQ406)</f>
        <v>0</v>
      </c>
      <c r="EF406" s="53">
        <f>IF($G406="Labor Hours",DR406*$K406*(1+$M406)*$ET406,DR406)</f>
        <v>0</v>
      </c>
      <c r="EG406" s="53">
        <f>IF($G406="Labor Hours",DS406*$K406*(1+$M406)*$ET406,DS406)</f>
        <v>0</v>
      </c>
      <c r="EH406" s="53">
        <f>IF($G406="Labor Hours",DT406*$K406*(1+$M406)*$ET406,DT406)</f>
        <v>0</v>
      </c>
      <c r="EI406" s="53">
        <f>IF($G406="Labor Hours",DU406*$K406*(1+$M406)*$ET406,DU406)</f>
        <v>0</v>
      </c>
      <c r="EJ406" s="10">
        <f t="shared" si="592"/>
        <v>0</v>
      </c>
      <c r="EK406" s="54">
        <f t="shared" si="593"/>
        <v>0</v>
      </c>
      <c r="EL406" s="10">
        <f t="shared" si="594"/>
        <v>0</v>
      </c>
      <c r="EM406" s="53" cm="1">
        <f t="array" aca="1" ref="EM406" ca="1">EJ406*CELL("contents",$Q406)</f>
        <v>0</v>
      </c>
      <c r="EN406" s="53" cm="1">
        <f t="array" aca="1" ref="EN406" ca="1">EK406*CELL("contents",$Q406)</f>
        <v>0</v>
      </c>
      <c r="EO406" s="11">
        <f>AW406+CB406+DG406+EL406</f>
        <v>3500</v>
      </c>
      <c r="EP406" s="2">
        <v>1</v>
      </c>
      <c r="EQ406" s="2">
        <f t="shared" ref="EQ406:ET406" si="601">EP406*1.0215</f>
        <v>1.0215000000000001</v>
      </c>
      <c r="ER406" s="2">
        <f t="shared" si="601"/>
        <v>1.0434622500000001</v>
      </c>
      <c r="ES406" s="2">
        <f t="shared" si="601"/>
        <v>1.0658966883750003</v>
      </c>
      <c r="ET406" s="2">
        <f t="shared" si="601"/>
        <v>1.0888134671750629</v>
      </c>
      <c r="EU406" s="53">
        <f>IF($G406="Labor Hours",$K406*$AG406*EQ406,0)</f>
        <v>0</v>
      </c>
      <c r="EV406" s="53">
        <f>IF($G406="Labor Hours",$K406*BL406*ER406,0)</f>
        <v>0</v>
      </c>
      <c r="EW406" s="69">
        <f>IF($G406="Labor Hours",$K406*$CQ406*ES406,0)</f>
        <v>0</v>
      </c>
      <c r="EX406" s="69">
        <f>IF($G406="Labor Hours",$K406*$DV406*ET406,0)</f>
        <v>0</v>
      </c>
      <c r="EY406" s="9">
        <f t="shared" si="597"/>
        <v>0</v>
      </c>
      <c r="EZ406" s="9">
        <f t="shared" si="574"/>
        <v>0</v>
      </c>
      <c r="FA406" s="9">
        <f t="shared" si="575"/>
        <v>0</v>
      </c>
      <c r="FB406" s="9">
        <f t="shared" si="576"/>
        <v>0</v>
      </c>
      <c r="FC406" t="s">
        <v>1543</v>
      </c>
    </row>
    <row r="407" spans="1:159" x14ac:dyDescent="0.25">
      <c r="A407" s="2">
        <v>1.2</v>
      </c>
      <c r="B407" s="2" t="s">
        <v>940</v>
      </c>
      <c r="C407" s="4" t="s">
        <v>157</v>
      </c>
      <c r="D407" s="2" t="s">
        <v>941</v>
      </c>
      <c r="E407" s="5" t="s">
        <v>942</v>
      </c>
      <c r="F407" s="2"/>
      <c r="G407" s="4" t="s">
        <v>151</v>
      </c>
      <c r="H407" s="6" t="s">
        <v>163</v>
      </c>
      <c r="I407" s="4" t="s">
        <v>269</v>
      </c>
      <c r="J407" s="7" t="s">
        <v>154</v>
      </c>
      <c r="K407" s="75">
        <v>77</v>
      </c>
      <c r="L407" s="81">
        <v>77</v>
      </c>
      <c r="M407" s="57">
        <v>0</v>
      </c>
      <c r="N407" s="86">
        <v>0</v>
      </c>
      <c r="O407" s="6" t="s">
        <v>155</v>
      </c>
      <c r="P407" s="2" t="s">
        <v>356</v>
      </c>
      <c r="Q407" s="216">
        <f>VLOOKUP(P407,Contingencies!$A$2:$D$7,4,FALSE)</f>
        <v>0.35</v>
      </c>
      <c r="R407" s="53">
        <f t="shared" si="557"/>
        <v>2202.3539999999998</v>
      </c>
      <c r="S407" s="67">
        <f t="shared" si="559"/>
        <v>0</v>
      </c>
      <c r="T407" s="4"/>
      <c r="U407" s="46"/>
      <c r="V407" s="46"/>
      <c r="W407" s="46"/>
      <c r="X407" s="46"/>
      <c r="Y407" s="14">
        <v>20</v>
      </c>
      <c r="Z407" s="14">
        <v>20</v>
      </c>
      <c r="AA407" s="14">
        <v>20</v>
      </c>
      <c r="AB407" s="14">
        <v>20</v>
      </c>
      <c r="AC407" s="14"/>
      <c r="AD407" s="14"/>
      <c r="AE407" s="14"/>
      <c r="AF407" s="14"/>
      <c r="AG407" s="2">
        <f>IF(G407="Labor Hours",SUM(U407:AF407),0)</f>
        <v>80</v>
      </c>
      <c r="AH407" s="51">
        <f t="shared" si="577"/>
        <v>0.53333333333333333</v>
      </c>
      <c r="AI407" s="53">
        <f>IF($G407="Labor Hours",U407*$K407*(1+$M407)*$EQ407,U407)</f>
        <v>0</v>
      </c>
      <c r="AJ407" s="53">
        <f>IF($G407="Labor Hours",V407*$K407*(1+$M407)*$EQ407,V407)</f>
        <v>0</v>
      </c>
      <c r="AK407" s="53">
        <f>IF($G407="Labor Hours",W407*$K407*(1+$M407)*$EQ407,W407)</f>
        <v>0</v>
      </c>
      <c r="AL407" s="53">
        <f>IF($G407="Labor Hours",X407*$K407*(1+$M407)*$EQ407,X407)</f>
        <v>0</v>
      </c>
      <c r="AM407" s="53">
        <f>IF($G407="Labor Hours",Y407*$K407*(1+$M407)*$EQ407,Y407)</f>
        <v>1573.1100000000001</v>
      </c>
      <c r="AN407" s="53">
        <f>IF($G407="Labor Hours",Z407*$K407*(1+$M407)*$EQ407,Z407)</f>
        <v>1573.1100000000001</v>
      </c>
      <c r="AO407" s="53">
        <f>IF($G407="Labor Hours",AA407*$K407*(1+$M407)*$EQ407,AA407)</f>
        <v>1573.1100000000001</v>
      </c>
      <c r="AP407" s="53">
        <f>IF($G407="Labor Hours",AB407*$K407*(1+$M407)*$EQ407,AB407)</f>
        <v>1573.1100000000001</v>
      </c>
      <c r="AQ407" s="53">
        <f>IF($G407="Labor Hours",AC407*$K407*(1+$M407)*$EQ407,AC407)</f>
        <v>0</v>
      </c>
      <c r="AR407" s="53">
        <f>IF($G407="Labor Hours",AD407*$K407*(1+$M407)*$EQ407,AD407)</f>
        <v>0</v>
      </c>
      <c r="AS407" s="53">
        <f>IF($G407="Labor Hours",AE407*$K407*(1+$M407)*$EQ407,AE407)</f>
        <v>0</v>
      </c>
      <c r="AT407" s="53">
        <f>IF($G407="Labor Hours",AF407*$K407*(1+$M407)*$EQ407,AF407)</f>
        <v>0</v>
      </c>
      <c r="AU407" s="10">
        <f t="shared" si="578"/>
        <v>6292.4400000000005</v>
      </c>
      <c r="AV407" s="54">
        <f>IF(G407="CapEx",0,AU407*N407)</f>
        <v>0</v>
      </c>
      <c r="AW407" s="10">
        <f t="shared" si="579"/>
        <v>6292.4400000000005</v>
      </c>
      <c r="AX407" s="53" cm="1">
        <f t="array" aca="1" ref="AX407" ca="1">AU407*CELL("contents",$Q407)</f>
        <v>2202.3539999999998</v>
      </c>
      <c r="AY407" s="53" cm="1">
        <f t="array" aca="1" ref="AY407" ca="1">AV407*CELL("contents",$Q407)</f>
        <v>0</v>
      </c>
      <c r="AZ407" s="18"/>
      <c r="BA407" s="18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>
        <f t="shared" si="580"/>
        <v>0</v>
      </c>
      <c r="BM407" s="51">
        <f t="shared" si="581"/>
        <v>0</v>
      </c>
      <c r="BN407" s="53">
        <f>IF($G407="Labor Hours",AZ407*$K407*(1+$M407)*$ER407,AZ407)</f>
        <v>0</v>
      </c>
      <c r="BO407" s="53">
        <f>IF($G407="Labor Hours",BA407*$K407*(1+$M407)*$ER407,BA407)</f>
        <v>0</v>
      </c>
      <c r="BP407" s="53">
        <f>IF($G407="Labor Hours",BB407*$K407*(1+$M407)*$ER407,BB407)</f>
        <v>0</v>
      </c>
      <c r="BQ407" s="53">
        <f>IF($G407="Labor Hours",BC407*$K407*(1+$M407)*$ER407,BC407)</f>
        <v>0</v>
      </c>
      <c r="BR407" s="53">
        <f>IF($G407="Labor Hours",BD407*$K407*(1+$M407)*$ER407,BD407)</f>
        <v>0</v>
      </c>
      <c r="BS407" s="53">
        <f>IF($G407="Labor Hours",BE407*$K407*(1+$M407)*$ER407,BE407)</f>
        <v>0</v>
      </c>
      <c r="BT407" s="53">
        <f>IF($G407="Labor Hours",BF407*$K407*(1+$M407)*$ER407,BF407)</f>
        <v>0</v>
      </c>
      <c r="BU407" s="53">
        <f>IF($G407="Labor Hours",BG407*$K407*(1+$M407)*$ER407,BG407)</f>
        <v>0</v>
      </c>
      <c r="BV407" s="53">
        <f>IF($G407="Labor Hours",BH407*$K407*(1+$M407)*$ER407,BH407)</f>
        <v>0</v>
      </c>
      <c r="BW407" s="53">
        <f>IF($G407="Labor Hours",BI407*$K407*(1+$M407)*$ER407,BI407)</f>
        <v>0</v>
      </c>
      <c r="BX407" s="53">
        <f>IF($G407="Labor Hours",BJ407*$K407*(1+$M407)*$ER407,BJ407)</f>
        <v>0</v>
      </c>
      <c r="BY407" s="53">
        <f>IF($G407="Labor Hours",BK407*$K407*(1+$M407)*$ER407,BK407)</f>
        <v>0</v>
      </c>
      <c r="BZ407" s="10">
        <f t="shared" si="582"/>
        <v>0</v>
      </c>
      <c r="CA407" s="54">
        <f t="shared" si="583"/>
        <v>0</v>
      </c>
      <c r="CB407" s="10">
        <f t="shared" si="584"/>
        <v>0</v>
      </c>
      <c r="CC407" s="53" cm="1">
        <f t="array" aca="1" ref="CC407" ca="1">BZ407*CELL("contents",$Q407)</f>
        <v>0</v>
      </c>
      <c r="CD407" s="53" cm="1">
        <f t="array" aca="1" ref="CD407" ca="1">CA407*CELL("contents",$Q407)</f>
        <v>0</v>
      </c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>
        <f t="shared" si="585"/>
        <v>0</v>
      </c>
      <c r="CR407" s="51">
        <f t="shared" si="586"/>
        <v>0</v>
      </c>
      <c r="CS407" s="53">
        <f>IF($G407="Labor Hours",CE407*$K407*(1+$M407)*$ES407,CE407)</f>
        <v>0</v>
      </c>
      <c r="CT407" s="53">
        <f>IF($G407="Labor Hours",CF407*$K407*(1+$M407)*$ES407,CF407)</f>
        <v>0</v>
      </c>
      <c r="CU407" s="53">
        <f>IF($G407="Labor Hours",CG407*$K407*(1+$M407)*$ES407,CG407)</f>
        <v>0</v>
      </c>
      <c r="CV407" s="53">
        <f>IF($G407="Labor Hours",CH407*$K407*(1+$M407)*$ES407,CH407)</f>
        <v>0</v>
      </c>
      <c r="CW407" s="53">
        <f>IF($G407="Labor Hours",CI407*$K407*(1+$M407)*$ES407,CI407)</f>
        <v>0</v>
      </c>
      <c r="CX407" s="53">
        <f>IF($G407="Labor Hours",CJ407*$K407*(1+$M407)*$ES407,CJ407)</f>
        <v>0</v>
      </c>
      <c r="CY407" s="53">
        <f>IF($G407="Labor Hours",CK407*$K407*(1+$M407)*$ES407,CK407)</f>
        <v>0</v>
      </c>
      <c r="CZ407" s="53">
        <f>IF($G407="Labor Hours",CL407*$K407*(1+$M407)*$ES407,CL407)</f>
        <v>0</v>
      </c>
      <c r="DA407" s="53">
        <f>IF($G407="Labor Hours",CM407*$K407*(1+$M407)*$ES407,CM407)</f>
        <v>0</v>
      </c>
      <c r="DB407" s="53">
        <f>IF($G407="Labor Hours",CN407*$K407*(1+$M407)*$ES407,CN407)</f>
        <v>0</v>
      </c>
      <c r="DC407" s="53">
        <f>IF($G407="Labor Hours",CO407*$K407*(1+$M407)*$ES407,CO407)</f>
        <v>0</v>
      </c>
      <c r="DD407" s="53">
        <f>IF($G407="Labor Hours",CP407*$K407*(1+$M407)*$ES407,CP407)</f>
        <v>0</v>
      </c>
      <c r="DE407" s="10">
        <f t="shared" si="587"/>
        <v>0</v>
      </c>
      <c r="DF407" s="54">
        <f t="shared" si="588"/>
        <v>0</v>
      </c>
      <c r="DG407" s="10">
        <f t="shared" si="589"/>
        <v>0</v>
      </c>
      <c r="DH407" s="53" cm="1">
        <f t="array" aca="1" ref="DH407" ca="1">DE407*CELL("contents",$Q407)</f>
        <v>0</v>
      </c>
      <c r="DI407" s="53" cm="1">
        <f t="array" aca="1" ref="DI407" ca="1">DF407*CELL("contents",$Q407)</f>
        <v>0</v>
      </c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>
        <f t="shared" si="590"/>
        <v>0</v>
      </c>
      <c r="DW407" s="51">
        <f t="shared" si="591"/>
        <v>0</v>
      </c>
      <c r="DX407" s="53">
        <f>IF($G407="Labor Hours",DJ407*$K407*(1+$M407)*$ET407,DJ407)</f>
        <v>0</v>
      </c>
      <c r="DY407" s="53">
        <f>IF($G407="Labor Hours",DK407*$K407*(1+$M407)*$ET407,DK407)</f>
        <v>0</v>
      </c>
      <c r="DZ407" s="53">
        <f>IF($G407="Labor Hours",DL407*$K407*(1+$M407)*$ET407,DL407)</f>
        <v>0</v>
      </c>
      <c r="EA407" s="53">
        <f>IF($G407="Labor Hours",DM407*$K407*(1+$M407)*$ET407,DM407)</f>
        <v>0</v>
      </c>
      <c r="EB407" s="53">
        <f>IF($G407="Labor Hours",DN407*$K407*(1+$M407)*$ET407,DN407)</f>
        <v>0</v>
      </c>
      <c r="EC407" s="53">
        <f>IF($G407="Labor Hours",DO407*$K407*(1+$M407)*$ET407,DO407)</f>
        <v>0</v>
      </c>
      <c r="ED407" s="53">
        <f>IF($G407="Labor Hours",DP407*$K407*(1+$M407)*$ET407,DP407)</f>
        <v>0</v>
      </c>
      <c r="EE407" s="53">
        <f>IF($G407="Labor Hours",DQ407*$K407*(1+$M407)*$ET407,DQ407)</f>
        <v>0</v>
      </c>
      <c r="EF407" s="53">
        <f>IF($G407="Labor Hours",DR407*$K407*(1+$M407)*$ET407,DR407)</f>
        <v>0</v>
      </c>
      <c r="EG407" s="53">
        <f>IF($G407="Labor Hours",DS407*$K407*(1+$M407)*$ET407,DS407)</f>
        <v>0</v>
      </c>
      <c r="EH407" s="53">
        <f>IF($G407="Labor Hours",DT407*$K407*(1+$M407)*$ET407,DT407)</f>
        <v>0</v>
      </c>
      <c r="EI407" s="53">
        <f>IF($G407="Labor Hours",DU407*$K407*(1+$M407)*$ET407,DU407)</f>
        <v>0</v>
      </c>
      <c r="EJ407" s="10">
        <f t="shared" si="592"/>
        <v>0</v>
      </c>
      <c r="EK407" s="54">
        <f t="shared" si="593"/>
        <v>0</v>
      </c>
      <c r="EL407" s="10">
        <f t="shared" si="594"/>
        <v>0</v>
      </c>
      <c r="EM407" s="53" cm="1">
        <f t="array" aca="1" ref="EM407" ca="1">EJ407*CELL("contents",$Q407)</f>
        <v>0</v>
      </c>
      <c r="EN407" s="53" cm="1">
        <f t="array" aca="1" ref="EN407" ca="1">EK407*CELL("contents",$Q407)</f>
        <v>0</v>
      </c>
      <c r="EO407" s="11">
        <f>AW407+CB407+DG407+EL407</f>
        <v>6292.4400000000005</v>
      </c>
      <c r="EP407" s="2">
        <v>1</v>
      </c>
      <c r="EQ407" s="2">
        <f t="shared" ref="EQ407:ET407" si="602">EP407*1.0215</f>
        <v>1.0215000000000001</v>
      </c>
      <c r="ER407" s="2">
        <f t="shared" si="602"/>
        <v>1.0434622500000001</v>
      </c>
      <c r="ES407" s="2">
        <f t="shared" si="602"/>
        <v>1.0658966883750003</v>
      </c>
      <c r="ET407" s="2">
        <f t="shared" si="602"/>
        <v>1.0888134671750629</v>
      </c>
      <c r="EU407" s="53">
        <f>IF($G407="Labor Hours",$K407*$AG407*EQ407,0)</f>
        <v>6292.4400000000005</v>
      </c>
      <c r="EV407" s="53">
        <f>IF($G407="Labor Hours",$K407*BL407*ER407,0)</f>
        <v>0</v>
      </c>
      <c r="EW407" s="69">
        <f>IF($G407="Labor Hours",$K407*$CQ407*ES407,0)</f>
        <v>0</v>
      </c>
      <c r="EX407" s="69">
        <f>IF($G407="Labor Hours",$K407*$DV407*ET407,0)</f>
        <v>0</v>
      </c>
      <c r="EY407" s="9">
        <f t="shared" si="597"/>
        <v>0</v>
      </c>
      <c r="EZ407" s="9">
        <f t="shared" si="574"/>
        <v>0</v>
      </c>
      <c r="FA407" s="9">
        <f t="shared" si="575"/>
        <v>0</v>
      </c>
      <c r="FB407" s="9">
        <f t="shared" si="576"/>
        <v>0</v>
      </c>
      <c r="FC407" t="s">
        <v>1543</v>
      </c>
    </row>
    <row r="408" spans="1:159" x14ac:dyDescent="0.25">
      <c r="A408" s="2">
        <v>1.2</v>
      </c>
      <c r="B408" s="2" t="s">
        <v>940</v>
      </c>
      <c r="C408" s="4" t="s">
        <v>157</v>
      </c>
      <c r="D408" s="2" t="s">
        <v>941</v>
      </c>
      <c r="E408" s="5" t="s">
        <v>942</v>
      </c>
      <c r="F408" s="2"/>
      <c r="G408" s="4" t="s">
        <v>151</v>
      </c>
      <c r="H408" s="6" t="s">
        <v>163</v>
      </c>
      <c r="I408" s="4" t="s">
        <v>167</v>
      </c>
      <c r="J408" s="7" t="s">
        <v>154</v>
      </c>
      <c r="K408" s="75">
        <v>115</v>
      </c>
      <c r="L408" s="81">
        <v>115</v>
      </c>
      <c r="M408" s="57">
        <v>0</v>
      </c>
      <c r="N408" s="86">
        <v>0</v>
      </c>
      <c r="O408" s="6" t="s">
        <v>155</v>
      </c>
      <c r="P408" s="2" t="s">
        <v>356</v>
      </c>
      <c r="Q408" s="216">
        <f>VLOOKUP(P408,Contingencies!$A$2:$D$7,4,FALSE)</f>
        <v>0.35</v>
      </c>
      <c r="R408" s="53">
        <f t="shared" si="557"/>
        <v>3289.23</v>
      </c>
      <c r="S408" s="67">
        <f t="shared" si="559"/>
        <v>0</v>
      </c>
      <c r="T408" s="4"/>
      <c r="U408" s="46"/>
      <c r="V408" s="46"/>
      <c r="W408" s="46"/>
      <c r="X408" s="46"/>
      <c r="Y408" s="14">
        <v>20</v>
      </c>
      <c r="Z408" s="14">
        <v>20</v>
      </c>
      <c r="AA408" s="14">
        <v>20</v>
      </c>
      <c r="AB408" s="14">
        <v>20</v>
      </c>
      <c r="AC408" s="14"/>
      <c r="AD408" s="14"/>
      <c r="AE408" s="14"/>
      <c r="AF408" s="14"/>
      <c r="AG408" s="2">
        <f>IF(G408="Labor Hours",SUM(U408:AF408),0)</f>
        <v>80</v>
      </c>
      <c r="AH408" s="51">
        <f t="shared" si="577"/>
        <v>0.53333333333333333</v>
      </c>
      <c r="AI408" s="53">
        <f>IF($G408="Labor Hours",U408*$K408*(1+$M408)*$EQ408,U408)</f>
        <v>0</v>
      </c>
      <c r="AJ408" s="53">
        <f>IF($G408="Labor Hours",V408*$K408*(1+$M408)*$EQ408,V408)</f>
        <v>0</v>
      </c>
      <c r="AK408" s="53">
        <f>IF($G408="Labor Hours",W408*$K408*(1+$M408)*$EQ408,W408)</f>
        <v>0</v>
      </c>
      <c r="AL408" s="53">
        <f>IF($G408="Labor Hours",X408*$K408*(1+$M408)*$EQ408,X408)</f>
        <v>0</v>
      </c>
      <c r="AM408" s="53">
        <f>IF($G408="Labor Hours",Y408*$K408*(1+$M408)*$EQ408,Y408)</f>
        <v>2349.4500000000003</v>
      </c>
      <c r="AN408" s="53">
        <f>IF($G408="Labor Hours",Z408*$K408*(1+$M408)*$EQ408,Z408)</f>
        <v>2349.4500000000003</v>
      </c>
      <c r="AO408" s="53">
        <f>IF($G408="Labor Hours",AA408*$K408*(1+$M408)*$EQ408,AA408)</f>
        <v>2349.4500000000003</v>
      </c>
      <c r="AP408" s="53">
        <f>IF($G408="Labor Hours",AB408*$K408*(1+$M408)*$EQ408,AB408)</f>
        <v>2349.4500000000003</v>
      </c>
      <c r="AQ408" s="53">
        <f>IF($G408="Labor Hours",AC408*$K408*(1+$M408)*$EQ408,AC408)</f>
        <v>0</v>
      </c>
      <c r="AR408" s="53">
        <f>IF($G408="Labor Hours",AD408*$K408*(1+$M408)*$EQ408,AD408)</f>
        <v>0</v>
      </c>
      <c r="AS408" s="53">
        <f>IF($G408="Labor Hours",AE408*$K408*(1+$M408)*$EQ408,AE408)</f>
        <v>0</v>
      </c>
      <c r="AT408" s="53">
        <f>IF($G408="Labor Hours",AF408*$K408*(1+$M408)*$EQ408,AF408)</f>
        <v>0</v>
      </c>
      <c r="AU408" s="10">
        <f t="shared" si="578"/>
        <v>9397.8000000000011</v>
      </c>
      <c r="AV408" s="54">
        <f>IF(G408="CapEx",0,AU408*N408)</f>
        <v>0</v>
      </c>
      <c r="AW408" s="10">
        <f t="shared" si="579"/>
        <v>9397.8000000000011</v>
      </c>
      <c r="AX408" s="53" cm="1">
        <f t="array" aca="1" ref="AX408" ca="1">AU408*CELL("contents",$Q408)</f>
        <v>3289.23</v>
      </c>
      <c r="AY408" s="53" cm="1">
        <f t="array" aca="1" ref="AY408" ca="1">AV408*CELL("contents",$Q408)</f>
        <v>0</v>
      </c>
      <c r="AZ408" s="18"/>
      <c r="BA408" s="18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>
        <f t="shared" si="580"/>
        <v>0</v>
      </c>
      <c r="BM408" s="51">
        <f t="shared" si="581"/>
        <v>0</v>
      </c>
      <c r="BN408" s="53">
        <f>IF($G408="Labor Hours",AZ408*$K408*(1+$M408)*$ER408,AZ408)</f>
        <v>0</v>
      </c>
      <c r="BO408" s="53">
        <f>IF($G408="Labor Hours",BA408*$K408*(1+$M408)*$ER408,BA408)</f>
        <v>0</v>
      </c>
      <c r="BP408" s="53">
        <f>IF($G408="Labor Hours",BB408*$K408*(1+$M408)*$ER408,BB408)</f>
        <v>0</v>
      </c>
      <c r="BQ408" s="53">
        <f>IF($G408="Labor Hours",BC408*$K408*(1+$M408)*$ER408,BC408)</f>
        <v>0</v>
      </c>
      <c r="BR408" s="53">
        <f>IF($G408="Labor Hours",BD408*$K408*(1+$M408)*$ER408,BD408)</f>
        <v>0</v>
      </c>
      <c r="BS408" s="53">
        <f>IF($G408="Labor Hours",BE408*$K408*(1+$M408)*$ER408,BE408)</f>
        <v>0</v>
      </c>
      <c r="BT408" s="53">
        <f>IF($G408="Labor Hours",BF408*$K408*(1+$M408)*$ER408,BF408)</f>
        <v>0</v>
      </c>
      <c r="BU408" s="53">
        <f>IF($G408="Labor Hours",BG408*$K408*(1+$M408)*$ER408,BG408)</f>
        <v>0</v>
      </c>
      <c r="BV408" s="53">
        <f>IF($G408="Labor Hours",BH408*$K408*(1+$M408)*$ER408,BH408)</f>
        <v>0</v>
      </c>
      <c r="BW408" s="53">
        <f>IF($G408="Labor Hours",BI408*$K408*(1+$M408)*$ER408,BI408)</f>
        <v>0</v>
      </c>
      <c r="BX408" s="53">
        <f>IF($G408="Labor Hours",BJ408*$K408*(1+$M408)*$ER408,BJ408)</f>
        <v>0</v>
      </c>
      <c r="BY408" s="53">
        <f>IF($G408="Labor Hours",BK408*$K408*(1+$M408)*$ER408,BK408)</f>
        <v>0</v>
      </c>
      <c r="BZ408" s="10">
        <f t="shared" si="582"/>
        <v>0</v>
      </c>
      <c r="CA408" s="54">
        <f t="shared" si="583"/>
        <v>0</v>
      </c>
      <c r="CB408" s="10">
        <f t="shared" si="584"/>
        <v>0</v>
      </c>
      <c r="CC408" s="53" cm="1">
        <f t="array" aca="1" ref="CC408" ca="1">BZ408*CELL("contents",$Q408)</f>
        <v>0</v>
      </c>
      <c r="CD408" s="53" cm="1">
        <f t="array" aca="1" ref="CD408" ca="1">CA408*CELL("contents",$Q408)</f>
        <v>0</v>
      </c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>
        <f t="shared" si="585"/>
        <v>0</v>
      </c>
      <c r="CR408" s="51">
        <f t="shared" si="586"/>
        <v>0</v>
      </c>
      <c r="CS408" s="53">
        <f>IF($G408="Labor Hours",CE408*$K408*(1+$M408)*$ES408,CE408)</f>
        <v>0</v>
      </c>
      <c r="CT408" s="53">
        <f>IF($G408="Labor Hours",CF408*$K408*(1+$M408)*$ES408,CF408)</f>
        <v>0</v>
      </c>
      <c r="CU408" s="53">
        <f>IF($G408="Labor Hours",CG408*$K408*(1+$M408)*$ES408,CG408)</f>
        <v>0</v>
      </c>
      <c r="CV408" s="53">
        <f>IF($G408="Labor Hours",CH408*$K408*(1+$M408)*$ES408,CH408)</f>
        <v>0</v>
      </c>
      <c r="CW408" s="53">
        <f>IF($G408="Labor Hours",CI408*$K408*(1+$M408)*$ES408,CI408)</f>
        <v>0</v>
      </c>
      <c r="CX408" s="53">
        <f>IF($G408="Labor Hours",CJ408*$K408*(1+$M408)*$ES408,CJ408)</f>
        <v>0</v>
      </c>
      <c r="CY408" s="53">
        <f>IF($G408="Labor Hours",CK408*$K408*(1+$M408)*$ES408,CK408)</f>
        <v>0</v>
      </c>
      <c r="CZ408" s="53">
        <f>IF($G408="Labor Hours",CL408*$K408*(1+$M408)*$ES408,CL408)</f>
        <v>0</v>
      </c>
      <c r="DA408" s="53">
        <f>IF($G408="Labor Hours",CM408*$K408*(1+$M408)*$ES408,CM408)</f>
        <v>0</v>
      </c>
      <c r="DB408" s="53">
        <f>IF($G408="Labor Hours",CN408*$K408*(1+$M408)*$ES408,CN408)</f>
        <v>0</v>
      </c>
      <c r="DC408" s="53">
        <f>IF($G408="Labor Hours",CO408*$K408*(1+$M408)*$ES408,CO408)</f>
        <v>0</v>
      </c>
      <c r="DD408" s="53">
        <f>IF($G408="Labor Hours",CP408*$K408*(1+$M408)*$ES408,CP408)</f>
        <v>0</v>
      </c>
      <c r="DE408" s="10">
        <f t="shared" si="587"/>
        <v>0</v>
      </c>
      <c r="DF408" s="54">
        <f t="shared" si="588"/>
        <v>0</v>
      </c>
      <c r="DG408" s="10">
        <f t="shared" si="589"/>
        <v>0</v>
      </c>
      <c r="DH408" s="53" cm="1">
        <f t="array" aca="1" ref="DH408" ca="1">DE408*CELL("contents",$Q408)</f>
        <v>0</v>
      </c>
      <c r="DI408" s="53" cm="1">
        <f t="array" aca="1" ref="DI408" ca="1">DF408*CELL("contents",$Q408)</f>
        <v>0</v>
      </c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>
        <f t="shared" si="590"/>
        <v>0</v>
      </c>
      <c r="DW408" s="51">
        <f t="shared" si="591"/>
        <v>0</v>
      </c>
      <c r="DX408" s="53">
        <f>IF($G408="Labor Hours",DJ408*$K408*(1+$M408)*$ET408,DJ408)</f>
        <v>0</v>
      </c>
      <c r="DY408" s="53">
        <f>IF($G408="Labor Hours",DK408*$K408*(1+$M408)*$ET408,DK408)</f>
        <v>0</v>
      </c>
      <c r="DZ408" s="53">
        <f>IF($G408="Labor Hours",DL408*$K408*(1+$M408)*$ET408,DL408)</f>
        <v>0</v>
      </c>
      <c r="EA408" s="53">
        <f>IF($G408="Labor Hours",DM408*$K408*(1+$M408)*$ET408,DM408)</f>
        <v>0</v>
      </c>
      <c r="EB408" s="53">
        <f>IF($G408="Labor Hours",DN408*$K408*(1+$M408)*$ET408,DN408)</f>
        <v>0</v>
      </c>
      <c r="EC408" s="53">
        <f>IF($G408="Labor Hours",DO408*$K408*(1+$M408)*$ET408,DO408)</f>
        <v>0</v>
      </c>
      <c r="ED408" s="53">
        <f>IF($G408="Labor Hours",DP408*$K408*(1+$M408)*$ET408,DP408)</f>
        <v>0</v>
      </c>
      <c r="EE408" s="53">
        <f>IF($G408="Labor Hours",DQ408*$K408*(1+$M408)*$ET408,DQ408)</f>
        <v>0</v>
      </c>
      <c r="EF408" s="53">
        <f>IF($G408="Labor Hours",DR408*$K408*(1+$M408)*$ET408,DR408)</f>
        <v>0</v>
      </c>
      <c r="EG408" s="53">
        <f>IF($G408="Labor Hours",DS408*$K408*(1+$M408)*$ET408,DS408)</f>
        <v>0</v>
      </c>
      <c r="EH408" s="53">
        <f>IF($G408="Labor Hours",DT408*$K408*(1+$M408)*$ET408,DT408)</f>
        <v>0</v>
      </c>
      <c r="EI408" s="53">
        <f>IF($G408="Labor Hours",DU408*$K408*(1+$M408)*$ET408,DU408)</f>
        <v>0</v>
      </c>
      <c r="EJ408" s="10">
        <f t="shared" si="592"/>
        <v>0</v>
      </c>
      <c r="EK408" s="54">
        <f t="shared" si="593"/>
        <v>0</v>
      </c>
      <c r="EL408" s="10">
        <f t="shared" si="594"/>
        <v>0</v>
      </c>
      <c r="EM408" s="53" cm="1">
        <f t="array" aca="1" ref="EM408" ca="1">EJ408*CELL("contents",$Q408)</f>
        <v>0</v>
      </c>
      <c r="EN408" s="53" cm="1">
        <f t="array" aca="1" ref="EN408" ca="1">EK408*CELL("contents",$Q408)</f>
        <v>0</v>
      </c>
      <c r="EO408" s="11">
        <f>AW408+CB408+DG408+EL408</f>
        <v>9397.8000000000011</v>
      </c>
      <c r="EP408" s="2">
        <v>1</v>
      </c>
      <c r="EQ408" s="2">
        <f t="shared" ref="EQ408:ET408" si="603">EP408*1.0215</f>
        <v>1.0215000000000001</v>
      </c>
      <c r="ER408" s="2">
        <f t="shared" si="603"/>
        <v>1.0434622500000001</v>
      </c>
      <c r="ES408" s="2">
        <f t="shared" si="603"/>
        <v>1.0658966883750003</v>
      </c>
      <c r="ET408" s="2">
        <f t="shared" si="603"/>
        <v>1.0888134671750629</v>
      </c>
      <c r="EU408" s="53">
        <f>IF($G408="Labor Hours",$K408*$AG408*EQ408,0)</f>
        <v>9397.8000000000011</v>
      </c>
      <c r="EV408" s="53">
        <f>IF($G408="Labor Hours",$K408*BL408*ER408,0)</f>
        <v>0</v>
      </c>
      <c r="EW408" s="69">
        <f>IF($G408="Labor Hours",$K408*$CQ408*ES408,0)</f>
        <v>0</v>
      </c>
      <c r="EX408" s="69">
        <f>IF($G408="Labor Hours",$K408*$DV408*ET408,0)</f>
        <v>0</v>
      </c>
      <c r="EY408" s="9">
        <f t="shared" si="597"/>
        <v>0</v>
      </c>
      <c r="EZ408" s="9">
        <f t="shared" si="574"/>
        <v>0</v>
      </c>
      <c r="FA408" s="9">
        <f t="shared" si="575"/>
        <v>0</v>
      </c>
      <c r="FB408" s="9">
        <f t="shared" si="576"/>
        <v>0</v>
      </c>
      <c r="FC408" t="s">
        <v>1543</v>
      </c>
    </row>
    <row r="409" spans="1:159" x14ac:dyDescent="0.25">
      <c r="A409" s="2">
        <v>1.2</v>
      </c>
      <c r="B409" s="2" t="s">
        <v>940</v>
      </c>
      <c r="C409" s="4" t="s">
        <v>157</v>
      </c>
      <c r="D409" s="2" t="s">
        <v>941</v>
      </c>
      <c r="E409" s="5" t="s">
        <v>942</v>
      </c>
      <c r="F409" s="2"/>
      <c r="G409" s="4" t="s">
        <v>347</v>
      </c>
      <c r="H409" s="6" t="s">
        <v>347</v>
      </c>
      <c r="I409" s="4"/>
      <c r="J409" s="4" t="s">
        <v>154</v>
      </c>
      <c r="K409" s="75"/>
      <c r="L409" s="80">
        <v>1</v>
      </c>
      <c r="M409" s="57">
        <v>0</v>
      </c>
      <c r="N409" s="86">
        <v>0.53</v>
      </c>
      <c r="O409" s="6" t="s">
        <v>155</v>
      </c>
      <c r="P409" s="2" t="s">
        <v>356</v>
      </c>
      <c r="Q409" s="216">
        <f>VLOOKUP(P409,Contingencies!$A$2:$D$7,4,FALSE)</f>
        <v>0.35</v>
      </c>
      <c r="R409" s="53">
        <f t="shared" si="557"/>
        <v>3500</v>
      </c>
      <c r="S409" s="67">
        <f t="shared" si="559"/>
        <v>0</v>
      </c>
      <c r="T409" s="4"/>
      <c r="U409" s="46"/>
      <c r="V409" s="46"/>
      <c r="W409" s="46"/>
      <c r="X409" s="46"/>
      <c r="Y409" s="14">
        <v>2500</v>
      </c>
      <c r="Z409" s="14">
        <v>2500</v>
      </c>
      <c r="AA409" s="14">
        <v>2500</v>
      </c>
      <c r="AB409" s="14">
        <v>2500</v>
      </c>
      <c r="AC409" s="14"/>
      <c r="AD409" s="14"/>
      <c r="AE409" s="14"/>
      <c r="AF409" s="14"/>
      <c r="AG409" s="2">
        <f>IF(G409="Labor Hours",SUM(U409:AF409),0)</f>
        <v>0</v>
      </c>
      <c r="AH409" s="51">
        <f t="shared" si="577"/>
        <v>0</v>
      </c>
      <c r="AI409" s="53">
        <f>IF($G409="Labor Hours",U409*$K409*(1+$M409)*$EQ409,U409)</f>
        <v>0</v>
      </c>
      <c r="AJ409" s="53">
        <f>IF($G409="Labor Hours",V409*$K409*(1+$M409)*$EQ409,V409)</f>
        <v>0</v>
      </c>
      <c r="AK409" s="53">
        <f>IF($G409="Labor Hours",W409*$K409*(1+$M409)*$EQ409,W409)</f>
        <v>0</v>
      </c>
      <c r="AL409" s="53">
        <f>IF($G409="Labor Hours",X409*$K409*(1+$M409)*$EQ409,X409)</f>
        <v>0</v>
      </c>
      <c r="AM409" s="53">
        <f>IF($G409="Labor Hours",Y409*$K409*(1+$M409)*$EQ409,Y409)</f>
        <v>2500</v>
      </c>
      <c r="AN409" s="53">
        <f>IF($G409="Labor Hours",Z409*$K409*(1+$M409)*$EQ409,Z409)</f>
        <v>2500</v>
      </c>
      <c r="AO409" s="53">
        <f>IF($G409="Labor Hours",AA409*$K409*(1+$M409)*$EQ409,AA409)</f>
        <v>2500</v>
      </c>
      <c r="AP409" s="53">
        <f>IF($G409="Labor Hours",AB409*$K409*(1+$M409)*$EQ409,AB409)</f>
        <v>2500</v>
      </c>
      <c r="AQ409" s="53">
        <f>IF($G409="Labor Hours",AC409*$K409*(1+$M409)*$EQ409,AC409)</f>
        <v>0</v>
      </c>
      <c r="AR409" s="53">
        <f>IF($G409="Labor Hours",AD409*$K409*(1+$M409)*$EQ409,AD409)</f>
        <v>0</v>
      </c>
      <c r="AS409" s="53">
        <f>IF($G409="Labor Hours",AE409*$K409*(1+$M409)*$EQ409,AE409)</f>
        <v>0</v>
      </c>
      <c r="AT409" s="53">
        <f>IF($G409="Labor Hours",AF409*$K409*(1+$M409)*$EQ409,AF409)</f>
        <v>0</v>
      </c>
      <c r="AU409" s="10">
        <f t="shared" si="578"/>
        <v>10000</v>
      </c>
      <c r="AV409" s="54">
        <f>IF(G409="CapEx",0,AU409*N409)</f>
        <v>0</v>
      </c>
      <c r="AW409" s="10">
        <f t="shared" si="579"/>
        <v>10000</v>
      </c>
      <c r="AX409" s="53" cm="1">
        <f t="array" aca="1" ref="AX409" ca="1">AU409*CELL("contents",$Q409)</f>
        <v>3500</v>
      </c>
      <c r="AY409" s="53" cm="1">
        <f t="array" aca="1" ref="AY409" ca="1">AV409*CELL("contents",$Q409)</f>
        <v>0</v>
      </c>
      <c r="AZ409" s="18"/>
      <c r="BA409" s="18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>
        <f t="shared" si="580"/>
        <v>0</v>
      </c>
      <c r="BM409" s="51">
        <f t="shared" si="581"/>
        <v>0</v>
      </c>
      <c r="BN409" s="53">
        <f>IF($G409="Labor Hours",AZ409*$K409*(1+$M409)*$ER409,AZ409)</f>
        <v>0</v>
      </c>
      <c r="BO409" s="53">
        <f>IF($G409="Labor Hours",BA409*$K409*(1+$M409)*$ER409,BA409)</f>
        <v>0</v>
      </c>
      <c r="BP409" s="53">
        <f>IF($G409="Labor Hours",BB409*$K409*(1+$M409)*$ER409,BB409)</f>
        <v>0</v>
      </c>
      <c r="BQ409" s="53">
        <f>IF($G409="Labor Hours",BC409*$K409*(1+$M409)*$ER409,BC409)</f>
        <v>0</v>
      </c>
      <c r="BR409" s="53">
        <f>IF($G409="Labor Hours",BD409*$K409*(1+$M409)*$ER409,BD409)</f>
        <v>0</v>
      </c>
      <c r="BS409" s="53">
        <f>IF($G409="Labor Hours",BE409*$K409*(1+$M409)*$ER409,BE409)</f>
        <v>0</v>
      </c>
      <c r="BT409" s="53">
        <f>IF($G409="Labor Hours",BF409*$K409*(1+$M409)*$ER409,BF409)</f>
        <v>0</v>
      </c>
      <c r="BU409" s="53">
        <f>IF($G409="Labor Hours",BG409*$K409*(1+$M409)*$ER409,BG409)</f>
        <v>0</v>
      </c>
      <c r="BV409" s="53">
        <f>IF($G409="Labor Hours",BH409*$K409*(1+$M409)*$ER409,BH409)</f>
        <v>0</v>
      </c>
      <c r="BW409" s="53">
        <f>IF($G409="Labor Hours",BI409*$K409*(1+$M409)*$ER409,BI409)</f>
        <v>0</v>
      </c>
      <c r="BX409" s="53">
        <f>IF($G409="Labor Hours",BJ409*$K409*(1+$M409)*$ER409,BJ409)</f>
        <v>0</v>
      </c>
      <c r="BY409" s="53">
        <f>IF($G409="Labor Hours",BK409*$K409*(1+$M409)*$ER409,BK409)</f>
        <v>0</v>
      </c>
      <c r="BZ409" s="10">
        <f t="shared" si="582"/>
        <v>0</v>
      </c>
      <c r="CA409" s="54">
        <f t="shared" si="583"/>
        <v>0</v>
      </c>
      <c r="CB409" s="10">
        <f t="shared" si="584"/>
        <v>0</v>
      </c>
      <c r="CC409" s="53" cm="1">
        <f t="array" aca="1" ref="CC409" ca="1">BZ409*CELL("contents",$Q409)</f>
        <v>0</v>
      </c>
      <c r="CD409" s="53" cm="1">
        <f t="array" aca="1" ref="CD409" ca="1">CA409*CELL("contents",$Q409)</f>
        <v>0</v>
      </c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>
        <f t="shared" si="585"/>
        <v>0</v>
      </c>
      <c r="CR409" s="51">
        <f t="shared" si="586"/>
        <v>0</v>
      </c>
      <c r="CS409" s="53">
        <f>IF($G409="Labor Hours",CE409*$K409*(1+$M409)*$ES409,CE409)</f>
        <v>0</v>
      </c>
      <c r="CT409" s="53">
        <f>IF($G409="Labor Hours",CF409*$K409*(1+$M409)*$ES409,CF409)</f>
        <v>0</v>
      </c>
      <c r="CU409" s="53">
        <f>IF($G409="Labor Hours",CG409*$K409*(1+$M409)*$ES409,CG409)</f>
        <v>0</v>
      </c>
      <c r="CV409" s="53">
        <f>IF($G409="Labor Hours",CH409*$K409*(1+$M409)*$ES409,CH409)</f>
        <v>0</v>
      </c>
      <c r="CW409" s="53">
        <f>IF($G409="Labor Hours",CI409*$K409*(1+$M409)*$ES409,CI409)</f>
        <v>0</v>
      </c>
      <c r="CX409" s="53">
        <f>IF($G409="Labor Hours",CJ409*$K409*(1+$M409)*$ES409,CJ409)</f>
        <v>0</v>
      </c>
      <c r="CY409" s="53">
        <f>IF($G409="Labor Hours",CK409*$K409*(1+$M409)*$ES409,CK409)</f>
        <v>0</v>
      </c>
      <c r="CZ409" s="53">
        <f>IF($G409="Labor Hours",CL409*$K409*(1+$M409)*$ES409,CL409)</f>
        <v>0</v>
      </c>
      <c r="DA409" s="53">
        <f>IF($G409="Labor Hours",CM409*$K409*(1+$M409)*$ES409,CM409)</f>
        <v>0</v>
      </c>
      <c r="DB409" s="53">
        <f>IF($G409="Labor Hours",CN409*$K409*(1+$M409)*$ES409,CN409)</f>
        <v>0</v>
      </c>
      <c r="DC409" s="53">
        <f>IF($G409="Labor Hours",CO409*$K409*(1+$M409)*$ES409,CO409)</f>
        <v>0</v>
      </c>
      <c r="DD409" s="53">
        <f>IF($G409="Labor Hours",CP409*$K409*(1+$M409)*$ES409,CP409)</f>
        <v>0</v>
      </c>
      <c r="DE409" s="10">
        <f t="shared" si="587"/>
        <v>0</v>
      </c>
      <c r="DF409" s="54">
        <f t="shared" si="588"/>
        <v>0</v>
      </c>
      <c r="DG409" s="10">
        <f t="shared" si="589"/>
        <v>0</v>
      </c>
      <c r="DH409" s="53" cm="1">
        <f t="array" aca="1" ref="DH409" ca="1">DE409*CELL("contents",$Q409)</f>
        <v>0</v>
      </c>
      <c r="DI409" s="53" cm="1">
        <f t="array" aca="1" ref="DI409" ca="1">DF409*CELL("contents",$Q409)</f>
        <v>0</v>
      </c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>
        <f t="shared" si="590"/>
        <v>0</v>
      </c>
      <c r="DW409" s="51">
        <f t="shared" si="591"/>
        <v>0</v>
      </c>
      <c r="DX409" s="53">
        <f>IF($G409="Labor Hours",DJ409*$K409*(1+$M409)*$ET409,DJ409)</f>
        <v>0</v>
      </c>
      <c r="DY409" s="53">
        <f>IF($G409="Labor Hours",DK409*$K409*(1+$M409)*$ET409,DK409)</f>
        <v>0</v>
      </c>
      <c r="DZ409" s="53">
        <f>IF($G409="Labor Hours",DL409*$K409*(1+$M409)*$ET409,DL409)</f>
        <v>0</v>
      </c>
      <c r="EA409" s="53">
        <f>IF($G409="Labor Hours",DM409*$K409*(1+$M409)*$ET409,DM409)</f>
        <v>0</v>
      </c>
      <c r="EB409" s="53">
        <f>IF($G409="Labor Hours",DN409*$K409*(1+$M409)*$ET409,DN409)</f>
        <v>0</v>
      </c>
      <c r="EC409" s="53">
        <f>IF($G409="Labor Hours",DO409*$K409*(1+$M409)*$ET409,DO409)</f>
        <v>0</v>
      </c>
      <c r="ED409" s="53">
        <f>IF($G409="Labor Hours",DP409*$K409*(1+$M409)*$ET409,DP409)</f>
        <v>0</v>
      </c>
      <c r="EE409" s="53">
        <f>IF($G409="Labor Hours",DQ409*$K409*(1+$M409)*$ET409,DQ409)</f>
        <v>0</v>
      </c>
      <c r="EF409" s="53">
        <f>IF($G409="Labor Hours",DR409*$K409*(1+$M409)*$ET409,DR409)</f>
        <v>0</v>
      </c>
      <c r="EG409" s="53">
        <f>IF($G409="Labor Hours",DS409*$K409*(1+$M409)*$ET409,DS409)</f>
        <v>0</v>
      </c>
      <c r="EH409" s="53">
        <f>IF($G409="Labor Hours",DT409*$K409*(1+$M409)*$ET409,DT409)</f>
        <v>0</v>
      </c>
      <c r="EI409" s="53">
        <f>IF($G409="Labor Hours",DU409*$K409*(1+$M409)*$ET409,DU409)</f>
        <v>0</v>
      </c>
      <c r="EJ409" s="10">
        <f t="shared" si="592"/>
        <v>0</v>
      </c>
      <c r="EK409" s="54">
        <f t="shared" si="593"/>
        <v>0</v>
      </c>
      <c r="EL409" s="10">
        <f t="shared" si="594"/>
        <v>0</v>
      </c>
      <c r="EM409" s="53" cm="1">
        <f t="array" aca="1" ref="EM409" ca="1">EJ409*CELL("contents",$Q409)</f>
        <v>0</v>
      </c>
      <c r="EN409" s="53" cm="1">
        <f t="array" aca="1" ref="EN409" ca="1">EK409*CELL("contents",$Q409)</f>
        <v>0</v>
      </c>
      <c r="EO409" s="11">
        <f>AW409+CB409+DG409+EL409</f>
        <v>10000</v>
      </c>
      <c r="EP409" s="2">
        <v>1</v>
      </c>
      <c r="EQ409" s="2">
        <f t="shared" ref="EQ409:ET409" si="604">EP409*1.0215</f>
        <v>1.0215000000000001</v>
      </c>
      <c r="ER409" s="2">
        <f t="shared" si="604"/>
        <v>1.0434622500000001</v>
      </c>
      <c r="ES409" s="2">
        <f t="shared" si="604"/>
        <v>1.0658966883750003</v>
      </c>
      <c r="ET409" s="2">
        <f t="shared" si="604"/>
        <v>1.0888134671750629</v>
      </c>
      <c r="EU409" s="53">
        <f>IF($G409="Labor Hours",$K409*$AG409*EQ409,0)</f>
        <v>0</v>
      </c>
      <c r="EV409" s="53">
        <f>IF($G409="Labor Hours",$K409*BL409*ER409,0)</f>
        <v>0</v>
      </c>
      <c r="EW409" s="69">
        <f>IF($G409="Labor Hours",$K409*$CQ409*ES409,0)</f>
        <v>0</v>
      </c>
      <c r="EX409" s="69">
        <f>IF($G409="Labor Hours",$K409*$DV409*ET409,0)</f>
        <v>0</v>
      </c>
      <c r="EY409" s="9">
        <f t="shared" si="597"/>
        <v>0</v>
      </c>
      <c r="EZ409" s="9">
        <f t="shared" si="574"/>
        <v>0</v>
      </c>
      <c r="FA409" s="9">
        <f t="shared" si="575"/>
        <v>0</v>
      </c>
      <c r="FB409" s="9">
        <f t="shared" si="576"/>
        <v>0</v>
      </c>
      <c r="FC409" t="s">
        <v>1543</v>
      </c>
    </row>
    <row r="410" spans="1:159" x14ac:dyDescent="0.25">
      <c r="A410" s="2">
        <v>1.2</v>
      </c>
      <c r="B410" s="2" t="s">
        <v>943</v>
      </c>
      <c r="C410" s="4" t="s">
        <v>157</v>
      </c>
      <c r="D410" s="2" t="s">
        <v>944</v>
      </c>
      <c r="E410" s="5" t="s">
        <v>945</v>
      </c>
      <c r="F410" s="2"/>
      <c r="G410" s="4" t="s">
        <v>151</v>
      </c>
      <c r="H410" s="6" t="s">
        <v>163</v>
      </c>
      <c r="I410" s="4" t="s">
        <v>269</v>
      </c>
      <c r="J410" s="7" t="s">
        <v>154</v>
      </c>
      <c r="K410" s="75">
        <v>77</v>
      </c>
      <c r="L410" s="81">
        <v>77</v>
      </c>
      <c r="M410" s="57">
        <v>0</v>
      </c>
      <c r="N410" s="86">
        <v>0</v>
      </c>
      <c r="O410" s="6" t="s">
        <v>155</v>
      </c>
      <c r="P410" s="2" t="s">
        <v>356</v>
      </c>
      <c r="Q410" s="216">
        <f>VLOOKUP(P410,Contingencies!$A$2:$D$7,4,FALSE)</f>
        <v>0.35</v>
      </c>
      <c r="R410" s="53">
        <f t="shared" si="557"/>
        <v>2249.7046110000001</v>
      </c>
      <c r="S410" s="67">
        <f t="shared" si="559"/>
        <v>0</v>
      </c>
      <c r="T410" s="4"/>
      <c r="U410" s="23"/>
      <c r="V410" s="23"/>
      <c r="W410" s="23"/>
      <c r="X410" s="23"/>
      <c r="Y410" s="23"/>
      <c r="Z410" s="23"/>
      <c r="AA410" s="18"/>
      <c r="AB410" s="18"/>
      <c r="AC410" s="18"/>
      <c r="AD410" s="18"/>
      <c r="AE410" s="18"/>
      <c r="AF410" s="18"/>
      <c r="AG410" s="2">
        <f>IF(G410="Labor Hours",SUM(U410:AF410),0)</f>
        <v>0</v>
      </c>
      <c r="AH410" s="51">
        <f t="shared" si="577"/>
        <v>0</v>
      </c>
      <c r="AI410" s="53">
        <f>IF($G410="Labor Hours",U410*$K410*(1+$M410)*$EQ410,U410)</f>
        <v>0</v>
      </c>
      <c r="AJ410" s="53">
        <f>IF($G410="Labor Hours",V410*$K410*(1+$M410)*$EQ410,V410)</f>
        <v>0</v>
      </c>
      <c r="AK410" s="53">
        <f>IF($G410="Labor Hours",W410*$K410*(1+$M410)*$EQ410,W410)</f>
        <v>0</v>
      </c>
      <c r="AL410" s="53">
        <f>IF($G410="Labor Hours",X410*$K410*(1+$M410)*$EQ410,X410)</f>
        <v>0</v>
      </c>
      <c r="AM410" s="53">
        <f>IF($G410="Labor Hours",Y410*$K410*(1+$M410)*$EQ410,Y410)</f>
        <v>0</v>
      </c>
      <c r="AN410" s="53">
        <f>IF($G410="Labor Hours",Z410*$K410*(1+$M410)*$EQ410,Z410)</f>
        <v>0</v>
      </c>
      <c r="AO410" s="53">
        <f>IF($G410="Labor Hours",AA410*$K410*(1+$M410)*$EQ410,AA410)</f>
        <v>0</v>
      </c>
      <c r="AP410" s="53">
        <f>IF($G410="Labor Hours",AB410*$K410*(1+$M410)*$EQ410,AB410)</f>
        <v>0</v>
      </c>
      <c r="AQ410" s="53">
        <f>IF($G410="Labor Hours",AC410*$K410*(1+$M410)*$EQ410,AC410)</f>
        <v>0</v>
      </c>
      <c r="AR410" s="53">
        <f>IF($G410="Labor Hours",AD410*$K410*(1+$M410)*$EQ410,AD410)</f>
        <v>0</v>
      </c>
      <c r="AS410" s="53">
        <f>IF($G410="Labor Hours",AE410*$K410*(1+$M410)*$EQ410,AE410)</f>
        <v>0</v>
      </c>
      <c r="AT410" s="53">
        <f>IF($G410="Labor Hours",AF410*$K410*(1+$M410)*$EQ410,AF410)</f>
        <v>0</v>
      </c>
      <c r="AU410" s="10">
        <f t="shared" si="578"/>
        <v>0</v>
      </c>
      <c r="AV410" s="54">
        <f>IF(G410="CapEx",0,AU410*N410)</f>
        <v>0</v>
      </c>
      <c r="AW410" s="10">
        <f t="shared" si="579"/>
        <v>0</v>
      </c>
      <c r="AX410" s="53" cm="1">
        <f t="array" aca="1" ref="AX410" ca="1">AU410*CELL("contents",$Q410)</f>
        <v>0</v>
      </c>
      <c r="AY410" s="53" cm="1">
        <f t="array" aca="1" ref="AY410" ca="1">AV410*CELL("contents",$Q410)</f>
        <v>0</v>
      </c>
      <c r="AZ410" s="14"/>
      <c r="BA410" s="14"/>
      <c r="BB410" s="4"/>
      <c r="BC410" s="4"/>
      <c r="BD410" s="14">
        <v>20</v>
      </c>
      <c r="BE410" s="14">
        <v>20</v>
      </c>
      <c r="BF410" s="14">
        <v>20</v>
      </c>
      <c r="BG410" s="14">
        <v>20</v>
      </c>
      <c r="BH410" s="4"/>
      <c r="BI410" s="4"/>
      <c r="BJ410" s="4"/>
      <c r="BK410" s="4"/>
      <c r="BL410" s="2">
        <f t="shared" si="580"/>
        <v>80</v>
      </c>
      <c r="BM410" s="51">
        <f t="shared" si="581"/>
        <v>0.53333333333333333</v>
      </c>
      <c r="BN410" s="53">
        <f>IF($G410="Labor Hours",AZ410*$K410*(1+$M410)*$ER410,AZ410)</f>
        <v>0</v>
      </c>
      <c r="BO410" s="53">
        <f>IF($G410="Labor Hours",BA410*$K410*(1+$M410)*$ER410,BA410)</f>
        <v>0</v>
      </c>
      <c r="BP410" s="53">
        <f>IF($G410="Labor Hours",BB410*$K410*(1+$M410)*$ER410,BB410)</f>
        <v>0</v>
      </c>
      <c r="BQ410" s="53">
        <f>IF($G410="Labor Hours",BC410*$K410*(1+$M410)*$ER410,BC410)</f>
        <v>0</v>
      </c>
      <c r="BR410" s="53">
        <f>IF($G410="Labor Hours",BD410*$K410*(1+$M410)*$ER410,BD410)</f>
        <v>1606.9318650000002</v>
      </c>
      <c r="BS410" s="53">
        <f>IF($G410="Labor Hours",BE410*$K410*(1+$M410)*$ER410,BE410)</f>
        <v>1606.9318650000002</v>
      </c>
      <c r="BT410" s="53">
        <f>IF($G410="Labor Hours",BF410*$K410*(1+$M410)*$ER410,BF410)</f>
        <v>1606.9318650000002</v>
      </c>
      <c r="BU410" s="53">
        <f>IF($G410="Labor Hours",BG410*$K410*(1+$M410)*$ER410,BG410)</f>
        <v>1606.9318650000002</v>
      </c>
      <c r="BV410" s="53">
        <f>IF($G410="Labor Hours",BH410*$K410*(1+$M410)*$ER410,BH410)</f>
        <v>0</v>
      </c>
      <c r="BW410" s="53">
        <f>IF($G410="Labor Hours",BI410*$K410*(1+$M410)*$ER410,BI410)</f>
        <v>0</v>
      </c>
      <c r="BX410" s="53">
        <f>IF($G410="Labor Hours",BJ410*$K410*(1+$M410)*$ER410,BJ410)</f>
        <v>0</v>
      </c>
      <c r="BY410" s="53">
        <f>IF($G410="Labor Hours",BK410*$K410*(1+$M410)*$ER410,BK410)</f>
        <v>0</v>
      </c>
      <c r="BZ410" s="10">
        <f t="shared" si="582"/>
        <v>6427.727460000001</v>
      </c>
      <c r="CA410" s="54">
        <f t="shared" si="583"/>
        <v>0</v>
      </c>
      <c r="CB410" s="10">
        <f t="shared" si="584"/>
        <v>6427.727460000001</v>
      </c>
      <c r="CC410" s="53" cm="1">
        <f t="array" aca="1" ref="CC410" ca="1">BZ410*CELL("contents",$Q410)</f>
        <v>2249.7046110000001</v>
      </c>
      <c r="CD410" s="53" cm="1">
        <f t="array" aca="1" ref="CD410" ca="1">CA410*CELL("contents",$Q410)</f>
        <v>0</v>
      </c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>
        <f t="shared" si="585"/>
        <v>0</v>
      </c>
      <c r="CR410" s="51">
        <f t="shared" si="586"/>
        <v>0</v>
      </c>
      <c r="CS410" s="53">
        <f>IF($G410="Labor Hours",CE410*$K410*(1+$M410)*$ES410,CE410)</f>
        <v>0</v>
      </c>
      <c r="CT410" s="53">
        <f>IF($G410="Labor Hours",CF410*$K410*(1+$M410)*$ES410,CF410)</f>
        <v>0</v>
      </c>
      <c r="CU410" s="53">
        <f>IF($G410="Labor Hours",CG410*$K410*(1+$M410)*$ES410,CG410)</f>
        <v>0</v>
      </c>
      <c r="CV410" s="53">
        <f>IF($G410="Labor Hours",CH410*$K410*(1+$M410)*$ES410,CH410)</f>
        <v>0</v>
      </c>
      <c r="CW410" s="53">
        <f>IF($G410="Labor Hours",CI410*$K410*(1+$M410)*$ES410,CI410)</f>
        <v>0</v>
      </c>
      <c r="CX410" s="53">
        <f>IF($G410="Labor Hours",CJ410*$K410*(1+$M410)*$ES410,CJ410)</f>
        <v>0</v>
      </c>
      <c r="CY410" s="53">
        <f>IF($G410="Labor Hours",CK410*$K410*(1+$M410)*$ES410,CK410)</f>
        <v>0</v>
      </c>
      <c r="CZ410" s="53">
        <f>IF($G410="Labor Hours",CL410*$K410*(1+$M410)*$ES410,CL410)</f>
        <v>0</v>
      </c>
      <c r="DA410" s="53">
        <f>IF($G410="Labor Hours",CM410*$K410*(1+$M410)*$ES410,CM410)</f>
        <v>0</v>
      </c>
      <c r="DB410" s="53">
        <f>IF($G410="Labor Hours",CN410*$K410*(1+$M410)*$ES410,CN410)</f>
        <v>0</v>
      </c>
      <c r="DC410" s="53">
        <f>IF($G410="Labor Hours",CO410*$K410*(1+$M410)*$ES410,CO410)</f>
        <v>0</v>
      </c>
      <c r="DD410" s="53">
        <f>IF($G410="Labor Hours",CP410*$K410*(1+$M410)*$ES410,CP410)</f>
        <v>0</v>
      </c>
      <c r="DE410" s="10">
        <f t="shared" si="587"/>
        <v>0</v>
      </c>
      <c r="DF410" s="54">
        <f t="shared" si="588"/>
        <v>0</v>
      </c>
      <c r="DG410" s="10">
        <f t="shared" si="589"/>
        <v>0</v>
      </c>
      <c r="DH410" s="53" cm="1">
        <f t="array" aca="1" ref="DH410" ca="1">DE410*CELL("contents",$Q410)</f>
        <v>0</v>
      </c>
      <c r="DI410" s="53" cm="1">
        <f t="array" aca="1" ref="DI410" ca="1">DF410*CELL("contents",$Q410)</f>
        <v>0</v>
      </c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>
        <f t="shared" si="590"/>
        <v>0</v>
      </c>
      <c r="DW410" s="51">
        <f t="shared" si="591"/>
        <v>0</v>
      </c>
      <c r="DX410" s="53">
        <f>IF($G410="Labor Hours",DJ410*$K410*(1+$M410)*$ET410,DJ410)</f>
        <v>0</v>
      </c>
      <c r="DY410" s="53">
        <f>IF($G410="Labor Hours",DK410*$K410*(1+$M410)*$ET410,DK410)</f>
        <v>0</v>
      </c>
      <c r="DZ410" s="53">
        <f>IF($G410="Labor Hours",DL410*$K410*(1+$M410)*$ET410,DL410)</f>
        <v>0</v>
      </c>
      <c r="EA410" s="53">
        <f>IF($G410="Labor Hours",DM410*$K410*(1+$M410)*$ET410,DM410)</f>
        <v>0</v>
      </c>
      <c r="EB410" s="53">
        <f>IF($G410="Labor Hours",DN410*$K410*(1+$M410)*$ET410,DN410)</f>
        <v>0</v>
      </c>
      <c r="EC410" s="53">
        <f>IF($G410="Labor Hours",DO410*$K410*(1+$M410)*$ET410,DO410)</f>
        <v>0</v>
      </c>
      <c r="ED410" s="53">
        <f>IF($G410="Labor Hours",DP410*$K410*(1+$M410)*$ET410,DP410)</f>
        <v>0</v>
      </c>
      <c r="EE410" s="53">
        <f>IF($G410="Labor Hours",DQ410*$K410*(1+$M410)*$ET410,DQ410)</f>
        <v>0</v>
      </c>
      <c r="EF410" s="53">
        <f>IF($G410="Labor Hours",DR410*$K410*(1+$M410)*$ET410,DR410)</f>
        <v>0</v>
      </c>
      <c r="EG410" s="53">
        <f>IF($G410="Labor Hours",DS410*$K410*(1+$M410)*$ET410,DS410)</f>
        <v>0</v>
      </c>
      <c r="EH410" s="53">
        <f>IF($G410="Labor Hours",DT410*$K410*(1+$M410)*$ET410,DT410)</f>
        <v>0</v>
      </c>
      <c r="EI410" s="53">
        <f>IF($G410="Labor Hours",DU410*$K410*(1+$M410)*$ET410,DU410)</f>
        <v>0</v>
      </c>
      <c r="EJ410" s="10">
        <f t="shared" si="592"/>
        <v>0</v>
      </c>
      <c r="EK410" s="54">
        <f t="shared" si="593"/>
        <v>0</v>
      </c>
      <c r="EL410" s="10">
        <f t="shared" si="594"/>
        <v>0</v>
      </c>
      <c r="EM410" s="53" cm="1">
        <f t="array" aca="1" ref="EM410" ca="1">EJ410*CELL("contents",$Q410)</f>
        <v>0</v>
      </c>
      <c r="EN410" s="53" cm="1">
        <f t="array" aca="1" ref="EN410" ca="1">EK410*CELL("contents",$Q410)</f>
        <v>0</v>
      </c>
      <c r="EO410" s="11">
        <f>AW410+CB410+DG410+EL410</f>
        <v>6427.727460000001</v>
      </c>
      <c r="EP410" s="2">
        <v>1</v>
      </c>
      <c r="EQ410" s="2">
        <f t="shared" ref="EQ410:ET410" si="605">EP410*1.0215</f>
        <v>1.0215000000000001</v>
      </c>
      <c r="ER410" s="2">
        <f t="shared" si="605"/>
        <v>1.0434622500000001</v>
      </c>
      <c r="ES410" s="2">
        <f t="shared" si="605"/>
        <v>1.0658966883750003</v>
      </c>
      <c r="ET410" s="2">
        <f t="shared" si="605"/>
        <v>1.0888134671750629</v>
      </c>
      <c r="EU410" s="53">
        <f>IF($G410="Labor Hours",$K410*$AG410*EQ410,0)</f>
        <v>0</v>
      </c>
      <c r="EV410" s="53">
        <f>IF($G410="Labor Hours",$K410*BL410*ER410,0)</f>
        <v>6427.727460000001</v>
      </c>
      <c r="EW410" s="69">
        <f>IF($G410="Labor Hours",$K410*$CQ410*ES410,0)</f>
        <v>0</v>
      </c>
      <c r="EX410" s="69">
        <f>IF($G410="Labor Hours",$K410*$DV410*ET410,0)</f>
        <v>0</v>
      </c>
      <c r="EY410" s="9">
        <f t="shared" si="597"/>
        <v>0</v>
      </c>
      <c r="EZ410" s="9">
        <f t="shared" si="574"/>
        <v>0</v>
      </c>
      <c r="FA410" s="9">
        <f t="shared" si="575"/>
        <v>0</v>
      </c>
      <c r="FB410" s="9">
        <f t="shared" si="576"/>
        <v>0</v>
      </c>
      <c r="FC410" t="s">
        <v>1543</v>
      </c>
    </row>
    <row r="411" spans="1:159" x14ac:dyDescent="0.25">
      <c r="A411" s="2">
        <v>1.2</v>
      </c>
      <c r="B411" s="2" t="s">
        <v>943</v>
      </c>
      <c r="C411" s="4" t="s">
        <v>157</v>
      </c>
      <c r="D411" s="2" t="s">
        <v>944</v>
      </c>
      <c r="E411" s="5" t="s">
        <v>945</v>
      </c>
      <c r="F411" s="2"/>
      <c r="G411" s="4" t="s">
        <v>151</v>
      </c>
      <c r="H411" s="6" t="s">
        <v>163</v>
      </c>
      <c r="I411" s="4" t="s">
        <v>167</v>
      </c>
      <c r="J411" s="7" t="s">
        <v>154</v>
      </c>
      <c r="K411" s="75">
        <v>115</v>
      </c>
      <c r="L411" s="81">
        <v>115</v>
      </c>
      <c r="M411" s="57">
        <v>0</v>
      </c>
      <c r="N411" s="86">
        <v>0</v>
      </c>
      <c r="O411" s="6" t="s">
        <v>155</v>
      </c>
      <c r="P411" s="2" t="s">
        <v>356</v>
      </c>
      <c r="Q411" s="216">
        <f>VLOOKUP(P411,Contingencies!$A$2:$D$7,4,FALSE)</f>
        <v>0.35</v>
      </c>
      <c r="R411" s="53">
        <f t="shared" si="557"/>
        <v>3359.9484450000004</v>
      </c>
      <c r="S411" s="67">
        <f t="shared" si="559"/>
        <v>0</v>
      </c>
      <c r="T411" s="4"/>
      <c r="U411" s="23"/>
      <c r="V411" s="23"/>
      <c r="W411" s="23"/>
      <c r="X411" s="23"/>
      <c r="Y411" s="23"/>
      <c r="Z411" s="23"/>
      <c r="AA411" s="18"/>
      <c r="AB411" s="18"/>
      <c r="AC411" s="18"/>
      <c r="AD411" s="18"/>
      <c r="AE411" s="18"/>
      <c r="AF411" s="18"/>
      <c r="AG411" s="2">
        <f>IF(G411="Labor Hours",SUM(U411:AF411),0)</f>
        <v>0</v>
      </c>
      <c r="AH411" s="51">
        <f t="shared" si="577"/>
        <v>0</v>
      </c>
      <c r="AI411" s="53">
        <f>IF($G411="Labor Hours",U411*$K411*(1+$M411)*$EQ411,U411)</f>
        <v>0</v>
      </c>
      <c r="AJ411" s="53">
        <f>IF($G411="Labor Hours",V411*$K411*(1+$M411)*$EQ411,V411)</f>
        <v>0</v>
      </c>
      <c r="AK411" s="53">
        <f>IF($G411="Labor Hours",W411*$K411*(1+$M411)*$EQ411,W411)</f>
        <v>0</v>
      </c>
      <c r="AL411" s="53">
        <f>IF($G411="Labor Hours",X411*$K411*(1+$M411)*$EQ411,X411)</f>
        <v>0</v>
      </c>
      <c r="AM411" s="53">
        <f>IF($G411="Labor Hours",Y411*$K411*(1+$M411)*$EQ411,Y411)</f>
        <v>0</v>
      </c>
      <c r="AN411" s="53">
        <f>IF($G411="Labor Hours",Z411*$K411*(1+$M411)*$EQ411,Z411)</f>
        <v>0</v>
      </c>
      <c r="AO411" s="53">
        <f>IF($G411="Labor Hours",AA411*$K411*(1+$M411)*$EQ411,AA411)</f>
        <v>0</v>
      </c>
      <c r="AP411" s="53">
        <f>IF($G411="Labor Hours",AB411*$K411*(1+$M411)*$EQ411,AB411)</f>
        <v>0</v>
      </c>
      <c r="AQ411" s="53">
        <f>IF($G411="Labor Hours",AC411*$K411*(1+$M411)*$EQ411,AC411)</f>
        <v>0</v>
      </c>
      <c r="AR411" s="53">
        <f>IF($G411="Labor Hours",AD411*$K411*(1+$M411)*$EQ411,AD411)</f>
        <v>0</v>
      </c>
      <c r="AS411" s="53">
        <f>IF($G411="Labor Hours",AE411*$K411*(1+$M411)*$EQ411,AE411)</f>
        <v>0</v>
      </c>
      <c r="AT411" s="53">
        <f>IF($G411="Labor Hours",AF411*$K411*(1+$M411)*$EQ411,AF411)</f>
        <v>0</v>
      </c>
      <c r="AU411" s="10">
        <f t="shared" si="578"/>
        <v>0</v>
      </c>
      <c r="AV411" s="54">
        <f>IF(G411="CapEx",0,AU411*N411)</f>
        <v>0</v>
      </c>
      <c r="AW411" s="10">
        <f t="shared" si="579"/>
        <v>0</v>
      </c>
      <c r="AX411" s="53" cm="1">
        <f t="array" aca="1" ref="AX411" ca="1">AU411*CELL("contents",$Q411)</f>
        <v>0</v>
      </c>
      <c r="AY411" s="53" cm="1">
        <f t="array" aca="1" ref="AY411" ca="1">AV411*CELL("contents",$Q411)</f>
        <v>0</v>
      </c>
      <c r="AZ411" s="14"/>
      <c r="BA411" s="14"/>
      <c r="BB411" s="4"/>
      <c r="BC411" s="4"/>
      <c r="BD411" s="14">
        <v>20</v>
      </c>
      <c r="BE411" s="14">
        <v>20</v>
      </c>
      <c r="BF411" s="14">
        <v>20</v>
      </c>
      <c r="BG411" s="14">
        <v>20</v>
      </c>
      <c r="BH411" s="4"/>
      <c r="BI411" s="4"/>
      <c r="BJ411" s="4"/>
      <c r="BK411" s="4"/>
      <c r="BL411" s="2">
        <f t="shared" si="580"/>
        <v>80</v>
      </c>
      <c r="BM411" s="51">
        <f t="shared" si="581"/>
        <v>0.53333333333333333</v>
      </c>
      <c r="BN411" s="53">
        <f>IF($G411="Labor Hours",AZ411*$K411*(1+$M411)*$ER411,AZ411)</f>
        <v>0</v>
      </c>
      <c r="BO411" s="53">
        <f>IF($G411="Labor Hours",BA411*$K411*(1+$M411)*$ER411,BA411)</f>
        <v>0</v>
      </c>
      <c r="BP411" s="53">
        <f>IF($G411="Labor Hours",BB411*$K411*(1+$M411)*$ER411,BB411)</f>
        <v>0</v>
      </c>
      <c r="BQ411" s="53">
        <f>IF($G411="Labor Hours",BC411*$K411*(1+$M411)*$ER411,BC411)</f>
        <v>0</v>
      </c>
      <c r="BR411" s="53">
        <f>IF($G411="Labor Hours",BD411*$K411*(1+$M411)*$ER411,BD411)</f>
        <v>2399.9631750000003</v>
      </c>
      <c r="BS411" s="53">
        <f>IF($G411="Labor Hours",BE411*$K411*(1+$M411)*$ER411,BE411)</f>
        <v>2399.9631750000003</v>
      </c>
      <c r="BT411" s="53">
        <f>IF($G411="Labor Hours",BF411*$K411*(1+$M411)*$ER411,BF411)</f>
        <v>2399.9631750000003</v>
      </c>
      <c r="BU411" s="53">
        <f>IF($G411="Labor Hours",BG411*$K411*(1+$M411)*$ER411,BG411)</f>
        <v>2399.9631750000003</v>
      </c>
      <c r="BV411" s="53">
        <f>IF($G411="Labor Hours",BH411*$K411*(1+$M411)*$ER411,BH411)</f>
        <v>0</v>
      </c>
      <c r="BW411" s="53">
        <f>IF($G411="Labor Hours",BI411*$K411*(1+$M411)*$ER411,BI411)</f>
        <v>0</v>
      </c>
      <c r="BX411" s="53">
        <f>IF($G411="Labor Hours",BJ411*$K411*(1+$M411)*$ER411,BJ411)</f>
        <v>0</v>
      </c>
      <c r="BY411" s="53">
        <f>IF($G411="Labor Hours",BK411*$K411*(1+$M411)*$ER411,BK411)</f>
        <v>0</v>
      </c>
      <c r="BZ411" s="10">
        <f t="shared" si="582"/>
        <v>9599.8527000000013</v>
      </c>
      <c r="CA411" s="54">
        <f t="shared" si="583"/>
        <v>0</v>
      </c>
      <c r="CB411" s="10">
        <f t="shared" si="584"/>
        <v>9599.8527000000013</v>
      </c>
      <c r="CC411" s="53" cm="1">
        <f t="array" aca="1" ref="CC411" ca="1">BZ411*CELL("contents",$Q411)</f>
        <v>3359.9484450000004</v>
      </c>
      <c r="CD411" s="53" cm="1">
        <f t="array" aca="1" ref="CD411" ca="1">CA411*CELL("contents",$Q411)</f>
        <v>0</v>
      </c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>
        <f t="shared" si="585"/>
        <v>0</v>
      </c>
      <c r="CR411" s="51">
        <f t="shared" si="586"/>
        <v>0</v>
      </c>
      <c r="CS411" s="53">
        <f>IF($G411="Labor Hours",CE411*$K411*(1+$M411)*$ES411,CE411)</f>
        <v>0</v>
      </c>
      <c r="CT411" s="53">
        <f>IF($G411="Labor Hours",CF411*$K411*(1+$M411)*$ES411,CF411)</f>
        <v>0</v>
      </c>
      <c r="CU411" s="53">
        <f>IF($G411="Labor Hours",CG411*$K411*(1+$M411)*$ES411,CG411)</f>
        <v>0</v>
      </c>
      <c r="CV411" s="53">
        <f>IF($G411="Labor Hours",CH411*$K411*(1+$M411)*$ES411,CH411)</f>
        <v>0</v>
      </c>
      <c r="CW411" s="53">
        <f>IF($G411="Labor Hours",CI411*$K411*(1+$M411)*$ES411,CI411)</f>
        <v>0</v>
      </c>
      <c r="CX411" s="53">
        <f>IF($G411="Labor Hours",CJ411*$K411*(1+$M411)*$ES411,CJ411)</f>
        <v>0</v>
      </c>
      <c r="CY411" s="53">
        <f>IF($G411="Labor Hours",CK411*$K411*(1+$M411)*$ES411,CK411)</f>
        <v>0</v>
      </c>
      <c r="CZ411" s="53">
        <f>IF($G411="Labor Hours",CL411*$K411*(1+$M411)*$ES411,CL411)</f>
        <v>0</v>
      </c>
      <c r="DA411" s="53">
        <f>IF($G411="Labor Hours",CM411*$K411*(1+$M411)*$ES411,CM411)</f>
        <v>0</v>
      </c>
      <c r="DB411" s="53">
        <f>IF($G411="Labor Hours",CN411*$K411*(1+$M411)*$ES411,CN411)</f>
        <v>0</v>
      </c>
      <c r="DC411" s="53">
        <f>IF($G411="Labor Hours",CO411*$K411*(1+$M411)*$ES411,CO411)</f>
        <v>0</v>
      </c>
      <c r="DD411" s="53">
        <f>IF($G411="Labor Hours",CP411*$K411*(1+$M411)*$ES411,CP411)</f>
        <v>0</v>
      </c>
      <c r="DE411" s="10">
        <f t="shared" si="587"/>
        <v>0</v>
      </c>
      <c r="DF411" s="54">
        <f t="shared" si="588"/>
        <v>0</v>
      </c>
      <c r="DG411" s="10">
        <f t="shared" si="589"/>
        <v>0</v>
      </c>
      <c r="DH411" s="53" cm="1">
        <f t="array" aca="1" ref="DH411" ca="1">DE411*CELL("contents",$Q411)</f>
        <v>0</v>
      </c>
      <c r="DI411" s="53" cm="1">
        <f t="array" aca="1" ref="DI411" ca="1">DF411*CELL("contents",$Q411)</f>
        <v>0</v>
      </c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>
        <f t="shared" si="590"/>
        <v>0</v>
      </c>
      <c r="DW411" s="51">
        <f t="shared" si="591"/>
        <v>0</v>
      </c>
      <c r="DX411" s="53">
        <f>IF($G411="Labor Hours",DJ411*$K411*(1+$M411)*$ET411,DJ411)</f>
        <v>0</v>
      </c>
      <c r="DY411" s="53">
        <f>IF($G411="Labor Hours",DK411*$K411*(1+$M411)*$ET411,DK411)</f>
        <v>0</v>
      </c>
      <c r="DZ411" s="53">
        <f>IF($G411="Labor Hours",DL411*$K411*(1+$M411)*$ET411,DL411)</f>
        <v>0</v>
      </c>
      <c r="EA411" s="53">
        <f>IF($G411="Labor Hours",DM411*$K411*(1+$M411)*$ET411,DM411)</f>
        <v>0</v>
      </c>
      <c r="EB411" s="53">
        <f>IF($G411="Labor Hours",DN411*$K411*(1+$M411)*$ET411,DN411)</f>
        <v>0</v>
      </c>
      <c r="EC411" s="53">
        <f>IF($G411="Labor Hours",DO411*$K411*(1+$M411)*$ET411,DO411)</f>
        <v>0</v>
      </c>
      <c r="ED411" s="53">
        <f>IF($G411="Labor Hours",DP411*$K411*(1+$M411)*$ET411,DP411)</f>
        <v>0</v>
      </c>
      <c r="EE411" s="53">
        <f>IF($G411="Labor Hours",DQ411*$K411*(1+$M411)*$ET411,DQ411)</f>
        <v>0</v>
      </c>
      <c r="EF411" s="53">
        <f>IF($G411="Labor Hours",DR411*$K411*(1+$M411)*$ET411,DR411)</f>
        <v>0</v>
      </c>
      <c r="EG411" s="53">
        <f>IF($G411="Labor Hours",DS411*$K411*(1+$M411)*$ET411,DS411)</f>
        <v>0</v>
      </c>
      <c r="EH411" s="53">
        <f>IF($G411="Labor Hours",DT411*$K411*(1+$M411)*$ET411,DT411)</f>
        <v>0</v>
      </c>
      <c r="EI411" s="53">
        <f>IF($G411="Labor Hours",DU411*$K411*(1+$M411)*$ET411,DU411)</f>
        <v>0</v>
      </c>
      <c r="EJ411" s="10">
        <f t="shared" si="592"/>
        <v>0</v>
      </c>
      <c r="EK411" s="54">
        <f t="shared" si="593"/>
        <v>0</v>
      </c>
      <c r="EL411" s="10">
        <f t="shared" si="594"/>
        <v>0</v>
      </c>
      <c r="EM411" s="53" cm="1">
        <f t="array" aca="1" ref="EM411" ca="1">EJ411*CELL("contents",$Q411)</f>
        <v>0</v>
      </c>
      <c r="EN411" s="53" cm="1">
        <f t="array" aca="1" ref="EN411" ca="1">EK411*CELL("contents",$Q411)</f>
        <v>0</v>
      </c>
      <c r="EO411" s="11">
        <f>AW411+CB411+DG411+EL411</f>
        <v>9599.8527000000013</v>
      </c>
      <c r="EP411" s="2">
        <v>1</v>
      </c>
      <c r="EQ411" s="2">
        <f t="shared" ref="EQ411:ET411" si="606">EP411*1.0215</f>
        <v>1.0215000000000001</v>
      </c>
      <c r="ER411" s="2">
        <f t="shared" si="606"/>
        <v>1.0434622500000001</v>
      </c>
      <c r="ES411" s="2">
        <f t="shared" si="606"/>
        <v>1.0658966883750003</v>
      </c>
      <c r="ET411" s="2">
        <f t="shared" si="606"/>
        <v>1.0888134671750629</v>
      </c>
      <c r="EU411" s="53">
        <f>IF($G411="Labor Hours",$K411*$AG411*EQ411,0)</f>
        <v>0</v>
      </c>
      <c r="EV411" s="53">
        <f>IF($G411="Labor Hours",$K411*BL411*ER411,0)</f>
        <v>9599.8527000000013</v>
      </c>
      <c r="EW411" s="69">
        <f>IF($G411="Labor Hours",$K411*$CQ411*ES411,0)</f>
        <v>0</v>
      </c>
      <c r="EX411" s="69">
        <f>IF($G411="Labor Hours",$K411*$DV411*ET411,0)</f>
        <v>0</v>
      </c>
      <c r="EY411" s="9">
        <f t="shared" si="597"/>
        <v>0</v>
      </c>
      <c r="EZ411" s="9">
        <f t="shared" si="574"/>
        <v>0</v>
      </c>
      <c r="FA411" s="9">
        <f t="shared" si="575"/>
        <v>0</v>
      </c>
      <c r="FB411" s="9">
        <f t="shared" si="576"/>
        <v>0</v>
      </c>
      <c r="FC411" t="s">
        <v>1543</v>
      </c>
    </row>
    <row r="412" spans="1:159" x14ac:dyDescent="0.25">
      <c r="A412" s="2">
        <v>1.2</v>
      </c>
      <c r="B412" s="2" t="s">
        <v>943</v>
      </c>
      <c r="C412" s="4" t="s">
        <v>157</v>
      </c>
      <c r="D412" s="2" t="s">
        <v>944</v>
      </c>
      <c r="E412" s="5" t="s">
        <v>945</v>
      </c>
      <c r="F412" s="2"/>
      <c r="G412" s="4" t="s">
        <v>347</v>
      </c>
      <c r="H412" s="6" t="s">
        <v>347</v>
      </c>
      <c r="I412" s="4"/>
      <c r="J412" s="4" t="s">
        <v>154</v>
      </c>
      <c r="K412" s="75"/>
      <c r="L412" s="80">
        <v>1</v>
      </c>
      <c r="M412" s="57">
        <v>0</v>
      </c>
      <c r="N412" s="86">
        <v>0.53</v>
      </c>
      <c r="O412" s="6" t="s">
        <v>155</v>
      </c>
      <c r="P412" s="2" t="s">
        <v>356</v>
      </c>
      <c r="Q412" s="216">
        <f>VLOOKUP(P412,Contingencies!$A$2:$D$7,4,FALSE)</f>
        <v>0.35</v>
      </c>
      <c r="R412" s="53">
        <f t="shared" si="557"/>
        <v>3500</v>
      </c>
      <c r="S412" s="67">
        <f t="shared" si="559"/>
        <v>0</v>
      </c>
      <c r="T412" s="4"/>
      <c r="U412" s="23"/>
      <c r="V412" s="23"/>
      <c r="W412" s="23"/>
      <c r="X412" s="23"/>
      <c r="Y412" s="23"/>
      <c r="Z412" s="23"/>
      <c r="AA412" s="18"/>
      <c r="AB412" s="18"/>
      <c r="AC412" s="18"/>
      <c r="AD412" s="18"/>
      <c r="AE412" s="18"/>
      <c r="AF412" s="18"/>
      <c r="AG412" s="2">
        <f>IF(G412="Labor Hours",SUM(U412:AF412),0)</f>
        <v>0</v>
      </c>
      <c r="AH412" s="51">
        <f t="shared" si="577"/>
        <v>0</v>
      </c>
      <c r="AI412" s="53">
        <f>IF($G412="Labor Hours",U412*$K412*(1+$M412)*$EQ412,U412)</f>
        <v>0</v>
      </c>
      <c r="AJ412" s="53">
        <f>IF($G412="Labor Hours",V412*$K412*(1+$M412)*$EQ412,V412)</f>
        <v>0</v>
      </c>
      <c r="AK412" s="53">
        <f>IF($G412="Labor Hours",W412*$K412*(1+$M412)*$EQ412,W412)</f>
        <v>0</v>
      </c>
      <c r="AL412" s="53">
        <f>IF($G412="Labor Hours",X412*$K412*(1+$M412)*$EQ412,X412)</f>
        <v>0</v>
      </c>
      <c r="AM412" s="53">
        <f>IF($G412="Labor Hours",Y412*$K412*(1+$M412)*$EQ412,Y412)</f>
        <v>0</v>
      </c>
      <c r="AN412" s="53">
        <f>IF($G412="Labor Hours",Z412*$K412*(1+$M412)*$EQ412,Z412)</f>
        <v>0</v>
      </c>
      <c r="AO412" s="53">
        <f>IF($G412="Labor Hours",AA412*$K412*(1+$M412)*$EQ412,AA412)</f>
        <v>0</v>
      </c>
      <c r="AP412" s="53">
        <f>IF($G412="Labor Hours",AB412*$K412*(1+$M412)*$EQ412,AB412)</f>
        <v>0</v>
      </c>
      <c r="AQ412" s="53">
        <f>IF($G412="Labor Hours",AC412*$K412*(1+$M412)*$EQ412,AC412)</f>
        <v>0</v>
      </c>
      <c r="AR412" s="53">
        <f>IF($G412="Labor Hours",AD412*$K412*(1+$M412)*$EQ412,AD412)</f>
        <v>0</v>
      </c>
      <c r="AS412" s="53">
        <f>IF($G412="Labor Hours",AE412*$K412*(1+$M412)*$EQ412,AE412)</f>
        <v>0</v>
      </c>
      <c r="AT412" s="53">
        <f>IF($G412="Labor Hours",AF412*$K412*(1+$M412)*$EQ412,AF412)</f>
        <v>0</v>
      </c>
      <c r="AU412" s="10">
        <f t="shared" si="578"/>
        <v>0</v>
      </c>
      <c r="AV412" s="54">
        <f>IF(G412="CapEx",0,AU412*N412)</f>
        <v>0</v>
      </c>
      <c r="AW412" s="10">
        <f t="shared" si="579"/>
        <v>0</v>
      </c>
      <c r="AX412" s="53" cm="1">
        <f t="array" aca="1" ref="AX412" ca="1">AU412*CELL("contents",$Q412)</f>
        <v>0</v>
      </c>
      <c r="AY412" s="53" cm="1">
        <f t="array" aca="1" ref="AY412" ca="1">AV412*CELL("contents",$Q412)</f>
        <v>0</v>
      </c>
      <c r="AZ412" s="14"/>
      <c r="BA412" s="14"/>
      <c r="BB412" s="4"/>
      <c r="BC412" s="4"/>
      <c r="BD412" s="14">
        <v>2500</v>
      </c>
      <c r="BE412" s="14">
        <v>2500</v>
      </c>
      <c r="BF412" s="14">
        <v>2500</v>
      </c>
      <c r="BG412" s="14">
        <v>2500</v>
      </c>
      <c r="BH412" s="4"/>
      <c r="BI412" s="4"/>
      <c r="BJ412" s="4"/>
      <c r="BK412" s="4"/>
      <c r="BL412" s="2">
        <f t="shared" si="580"/>
        <v>0</v>
      </c>
      <c r="BM412" s="51">
        <f t="shared" si="581"/>
        <v>0</v>
      </c>
      <c r="BN412" s="53">
        <f>IF($G412="Labor Hours",AZ412*$K412*(1+$M412)*$ER412,AZ412)</f>
        <v>0</v>
      </c>
      <c r="BO412" s="53">
        <f>IF($G412="Labor Hours",BA412*$K412*(1+$M412)*$ER412,BA412)</f>
        <v>0</v>
      </c>
      <c r="BP412" s="53">
        <f>IF($G412="Labor Hours",BB412*$K412*(1+$M412)*$ER412,BB412)</f>
        <v>0</v>
      </c>
      <c r="BQ412" s="53">
        <f>IF($G412="Labor Hours",BC412*$K412*(1+$M412)*$ER412,BC412)</f>
        <v>0</v>
      </c>
      <c r="BR412" s="53">
        <f>IF($G412="Labor Hours",BD412*$K412*(1+$M412)*$ER412,BD412)</f>
        <v>2500</v>
      </c>
      <c r="BS412" s="53">
        <f>IF($G412="Labor Hours",BE412*$K412*(1+$M412)*$ER412,BE412)</f>
        <v>2500</v>
      </c>
      <c r="BT412" s="53">
        <f>IF($G412="Labor Hours",BF412*$K412*(1+$M412)*$ER412,BF412)</f>
        <v>2500</v>
      </c>
      <c r="BU412" s="53">
        <f>IF($G412="Labor Hours",BG412*$K412*(1+$M412)*$ER412,BG412)</f>
        <v>2500</v>
      </c>
      <c r="BV412" s="53">
        <f>IF($G412="Labor Hours",BH412*$K412*(1+$M412)*$ER412,BH412)</f>
        <v>0</v>
      </c>
      <c r="BW412" s="53">
        <f>IF($G412="Labor Hours",BI412*$K412*(1+$M412)*$ER412,BI412)</f>
        <v>0</v>
      </c>
      <c r="BX412" s="53">
        <f>IF($G412="Labor Hours",BJ412*$K412*(1+$M412)*$ER412,BJ412)</f>
        <v>0</v>
      </c>
      <c r="BY412" s="53">
        <f>IF($G412="Labor Hours",BK412*$K412*(1+$M412)*$ER412,BK412)</f>
        <v>0</v>
      </c>
      <c r="BZ412" s="10">
        <f t="shared" si="582"/>
        <v>10000</v>
      </c>
      <c r="CA412" s="54">
        <f t="shared" si="583"/>
        <v>0</v>
      </c>
      <c r="CB412" s="10">
        <f t="shared" si="584"/>
        <v>10000</v>
      </c>
      <c r="CC412" s="53" cm="1">
        <f t="array" aca="1" ref="CC412" ca="1">BZ412*CELL("contents",$Q412)</f>
        <v>3500</v>
      </c>
      <c r="CD412" s="53" cm="1">
        <f t="array" aca="1" ref="CD412" ca="1">CA412*CELL("contents",$Q412)</f>
        <v>0</v>
      </c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>
        <f t="shared" si="585"/>
        <v>0</v>
      </c>
      <c r="CR412" s="51">
        <f t="shared" si="586"/>
        <v>0</v>
      </c>
      <c r="CS412" s="53">
        <f>IF($G412="Labor Hours",CE412*$K412*(1+$M412)*$ES412,CE412)</f>
        <v>0</v>
      </c>
      <c r="CT412" s="53">
        <f>IF($G412="Labor Hours",CF412*$K412*(1+$M412)*$ES412,CF412)</f>
        <v>0</v>
      </c>
      <c r="CU412" s="53">
        <f>IF($G412="Labor Hours",CG412*$K412*(1+$M412)*$ES412,CG412)</f>
        <v>0</v>
      </c>
      <c r="CV412" s="53">
        <f>IF($G412="Labor Hours",CH412*$K412*(1+$M412)*$ES412,CH412)</f>
        <v>0</v>
      </c>
      <c r="CW412" s="53">
        <f>IF($G412="Labor Hours",CI412*$K412*(1+$M412)*$ES412,CI412)</f>
        <v>0</v>
      </c>
      <c r="CX412" s="53">
        <f>IF($G412="Labor Hours",CJ412*$K412*(1+$M412)*$ES412,CJ412)</f>
        <v>0</v>
      </c>
      <c r="CY412" s="53">
        <f>IF($G412="Labor Hours",CK412*$K412*(1+$M412)*$ES412,CK412)</f>
        <v>0</v>
      </c>
      <c r="CZ412" s="53">
        <f>IF($G412="Labor Hours",CL412*$K412*(1+$M412)*$ES412,CL412)</f>
        <v>0</v>
      </c>
      <c r="DA412" s="53">
        <f>IF($G412="Labor Hours",CM412*$K412*(1+$M412)*$ES412,CM412)</f>
        <v>0</v>
      </c>
      <c r="DB412" s="53">
        <f>IF($G412="Labor Hours",CN412*$K412*(1+$M412)*$ES412,CN412)</f>
        <v>0</v>
      </c>
      <c r="DC412" s="53">
        <f>IF($G412="Labor Hours",CO412*$K412*(1+$M412)*$ES412,CO412)</f>
        <v>0</v>
      </c>
      <c r="DD412" s="53">
        <f>IF($G412="Labor Hours",CP412*$K412*(1+$M412)*$ES412,CP412)</f>
        <v>0</v>
      </c>
      <c r="DE412" s="10">
        <f t="shared" si="587"/>
        <v>0</v>
      </c>
      <c r="DF412" s="54">
        <f t="shared" si="588"/>
        <v>0</v>
      </c>
      <c r="DG412" s="10">
        <f t="shared" si="589"/>
        <v>0</v>
      </c>
      <c r="DH412" s="53" cm="1">
        <f t="array" aca="1" ref="DH412" ca="1">DE412*CELL("contents",$Q412)</f>
        <v>0</v>
      </c>
      <c r="DI412" s="53" cm="1">
        <f t="array" aca="1" ref="DI412" ca="1">DF412*CELL("contents",$Q412)</f>
        <v>0</v>
      </c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>
        <f t="shared" si="590"/>
        <v>0</v>
      </c>
      <c r="DW412" s="51">
        <f t="shared" si="591"/>
        <v>0</v>
      </c>
      <c r="DX412" s="53">
        <f>IF($G412="Labor Hours",DJ412*$K412*(1+$M412)*$ET412,DJ412)</f>
        <v>0</v>
      </c>
      <c r="DY412" s="53">
        <f>IF($G412="Labor Hours",DK412*$K412*(1+$M412)*$ET412,DK412)</f>
        <v>0</v>
      </c>
      <c r="DZ412" s="53">
        <f>IF($G412="Labor Hours",DL412*$K412*(1+$M412)*$ET412,DL412)</f>
        <v>0</v>
      </c>
      <c r="EA412" s="53">
        <f>IF($G412="Labor Hours",DM412*$K412*(1+$M412)*$ET412,DM412)</f>
        <v>0</v>
      </c>
      <c r="EB412" s="53">
        <f>IF($G412="Labor Hours",DN412*$K412*(1+$M412)*$ET412,DN412)</f>
        <v>0</v>
      </c>
      <c r="EC412" s="53">
        <f>IF($G412="Labor Hours",DO412*$K412*(1+$M412)*$ET412,DO412)</f>
        <v>0</v>
      </c>
      <c r="ED412" s="53">
        <f>IF($G412="Labor Hours",DP412*$K412*(1+$M412)*$ET412,DP412)</f>
        <v>0</v>
      </c>
      <c r="EE412" s="53">
        <f>IF($G412="Labor Hours",DQ412*$K412*(1+$M412)*$ET412,DQ412)</f>
        <v>0</v>
      </c>
      <c r="EF412" s="53">
        <f>IF($G412="Labor Hours",DR412*$K412*(1+$M412)*$ET412,DR412)</f>
        <v>0</v>
      </c>
      <c r="EG412" s="53">
        <f>IF($G412="Labor Hours",DS412*$K412*(1+$M412)*$ET412,DS412)</f>
        <v>0</v>
      </c>
      <c r="EH412" s="53">
        <f>IF($G412="Labor Hours",DT412*$K412*(1+$M412)*$ET412,DT412)</f>
        <v>0</v>
      </c>
      <c r="EI412" s="53">
        <f>IF($G412="Labor Hours",DU412*$K412*(1+$M412)*$ET412,DU412)</f>
        <v>0</v>
      </c>
      <c r="EJ412" s="10">
        <f t="shared" si="592"/>
        <v>0</v>
      </c>
      <c r="EK412" s="54">
        <f t="shared" si="593"/>
        <v>0</v>
      </c>
      <c r="EL412" s="10">
        <f t="shared" si="594"/>
        <v>0</v>
      </c>
      <c r="EM412" s="53" cm="1">
        <f t="array" aca="1" ref="EM412" ca="1">EJ412*CELL("contents",$Q412)</f>
        <v>0</v>
      </c>
      <c r="EN412" s="53" cm="1">
        <f t="array" aca="1" ref="EN412" ca="1">EK412*CELL("contents",$Q412)</f>
        <v>0</v>
      </c>
      <c r="EO412" s="11">
        <f>AW412+CB412+DG412+EL412</f>
        <v>10000</v>
      </c>
      <c r="EP412" s="2">
        <v>1</v>
      </c>
      <c r="EQ412" s="2">
        <f t="shared" ref="EQ412:ET412" si="607">EP412*1.0215</f>
        <v>1.0215000000000001</v>
      </c>
      <c r="ER412" s="2">
        <f t="shared" si="607"/>
        <v>1.0434622500000001</v>
      </c>
      <c r="ES412" s="2">
        <f t="shared" si="607"/>
        <v>1.0658966883750003</v>
      </c>
      <c r="ET412" s="2">
        <f t="shared" si="607"/>
        <v>1.0888134671750629</v>
      </c>
      <c r="EU412" s="53">
        <f>IF($G412="Labor Hours",$K412*$AG412*EQ412,0)</f>
        <v>0</v>
      </c>
      <c r="EV412" s="53">
        <f>IF($G412="Labor Hours",$K412*BL412*ER412,0)</f>
        <v>0</v>
      </c>
      <c r="EW412" s="69">
        <f>IF($G412="Labor Hours",$K412*$CQ412*ES412,0)</f>
        <v>0</v>
      </c>
      <c r="EX412" s="69">
        <f>IF($G412="Labor Hours",$K412*$DV412*ET412,0)</f>
        <v>0</v>
      </c>
      <c r="EY412" s="9">
        <f t="shared" si="597"/>
        <v>0</v>
      </c>
      <c r="EZ412" s="9">
        <f t="shared" si="574"/>
        <v>0</v>
      </c>
      <c r="FA412" s="9">
        <f t="shared" si="575"/>
        <v>0</v>
      </c>
      <c r="FB412" s="9">
        <f t="shared" si="576"/>
        <v>0</v>
      </c>
      <c r="FC412" t="s">
        <v>1543</v>
      </c>
    </row>
    <row r="413" spans="1:159" x14ac:dyDescent="0.25">
      <c r="A413" s="2">
        <v>1.2</v>
      </c>
      <c r="B413" s="2" t="s">
        <v>946</v>
      </c>
      <c r="C413" s="4" t="s">
        <v>157</v>
      </c>
      <c r="D413" s="2" t="s">
        <v>947</v>
      </c>
      <c r="E413" s="5" t="s">
        <v>948</v>
      </c>
      <c r="F413" s="2"/>
      <c r="G413" s="4" t="s">
        <v>151</v>
      </c>
      <c r="H413" s="6" t="s">
        <v>163</v>
      </c>
      <c r="I413" s="4" t="s">
        <v>269</v>
      </c>
      <c r="J413" s="7" t="s">
        <v>154</v>
      </c>
      <c r="K413" s="75">
        <v>77</v>
      </c>
      <c r="L413" s="81">
        <v>77</v>
      </c>
      <c r="M413" s="57">
        <v>0</v>
      </c>
      <c r="N413" s="86">
        <v>0</v>
      </c>
      <c r="O413" s="6" t="s">
        <v>155</v>
      </c>
      <c r="P413" s="2" t="s">
        <v>356</v>
      </c>
      <c r="Q413" s="216">
        <f>VLOOKUP(P413,Contingencies!$A$2:$D$7,4,FALSE)</f>
        <v>0.35</v>
      </c>
      <c r="R413" s="53">
        <f t="shared" si="557"/>
        <v>2298.0732601365003</v>
      </c>
      <c r="S413" s="67">
        <f t="shared" si="559"/>
        <v>0</v>
      </c>
      <c r="T413" s="4"/>
      <c r="U413" s="23"/>
      <c r="V413" s="23"/>
      <c r="W413" s="23"/>
      <c r="X413" s="23"/>
      <c r="Y413" s="23"/>
      <c r="Z413" s="23"/>
      <c r="AA413" s="18"/>
      <c r="AB413" s="18"/>
      <c r="AC413" s="18"/>
      <c r="AD413" s="18"/>
      <c r="AE413" s="18"/>
      <c r="AF413" s="18"/>
      <c r="AG413" s="2">
        <f>IF(G413="Labor Hours",SUM(U413:AF413),0)</f>
        <v>0</v>
      </c>
      <c r="AH413" s="51">
        <f t="shared" si="577"/>
        <v>0</v>
      </c>
      <c r="AI413" s="53">
        <f>IF($G413="Labor Hours",U413*$K413*(1+$M413)*$EQ413,U413)</f>
        <v>0</v>
      </c>
      <c r="AJ413" s="53">
        <f>IF($G413="Labor Hours",V413*$K413*(1+$M413)*$EQ413,V413)</f>
        <v>0</v>
      </c>
      <c r="AK413" s="53">
        <f>IF($G413="Labor Hours",W413*$K413*(1+$M413)*$EQ413,W413)</f>
        <v>0</v>
      </c>
      <c r="AL413" s="53">
        <f>IF($G413="Labor Hours",X413*$K413*(1+$M413)*$EQ413,X413)</f>
        <v>0</v>
      </c>
      <c r="AM413" s="53">
        <f>IF($G413="Labor Hours",Y413*$K413*(1+$M413)*$EQ413,Y413)</f>
        <v>0</v>
      </c>
      <c r="AN413" s="53">
        <f>IF($G413="Labor Hours",Z413*$K413*(1+$M413)*$EQ413,Z413)</f>
        <v>0</v>
      </c>
      <c r="AO413" s="53">
        <f>IF($G413="Labor Hours",AA413*$K413*(1+$M413)*$EQ413,AA413)</f>
        <v>0</v>
      </c>
      <c r="AP413" s="53">
        <f>IF($G413="Labor Hours",AB413*$K413*(1+$M413)*$EQ413,AB413)</f>
        <v>0</v>
      </c>
      <c r="AQ413" s="53">
        <f>IF($G413="Labor Hours",AC413*$K413*(1+$M413)*$EQ413,AC413)</f>
        <v>0</v>
      </c>
      <c r="AR413" s="53">
        <f>IF($G413="Labor Hours",AD413*$K413*(1+$M413)*$EQ413,AD413)</f>
        <v>0</v>
      </c>
      <c r="AS413" s="53">
        <f>IF($G413="Labor Hours",AE413*$K413*(1+$M413)*$EQ413,AE413)</f>
        <v>0</v>
      </c>
      <c r="AT413" s="53">
        <f>IF($G413="Labor Hours",AF413*$K413*(1+$M413)*$EQ413,AF413)</f>
        <v>0</v>
      </c>
      <c r="AU413" s="10">
        <f t="shared" si="578"/>
        <v>0</v>
      </c>
      <c r="AV413" s="54">
        <f>IF(G413="CapEx",0,AU413*N413)</f>
        <v>0</v>
      </c>
      <c r="AW413" s="10">
        <f t="shared" si="579"/>
        <v>0</v>
      </c>
      <c r="AX413" s="53" cm="1">
        <f t="array" aca="1" ref="AX413" ca="1">AU413*CELL("contents",$Q413)</f>
        <v>0</v>
      </c>
      <c r="AY413" s="53" cm="1">
        <f t="array" aca="1" ref="AY413" ca="1">AV413*CELL("contents",$Q413)</f>
        <v>0</v>
      </c>
      <c r="AZ413" s="18"/>
      <c r="BA413" s="18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>
        <f t="shared" si="580"/>
        <v>0</v>
      </c>
      <c r="BM413" s="51">
        <f t="shared" si="581"/>
        <v>0</v>
      </c>
      <c r="BN413" s="53">
        <f>IF($G413="Labor Hours",AZ413*$K413*(1+$M413)*$ER413,AZ413)</f>
        <v>0</v>
      </c>
      <c r="BO413" s="53">
        <f>IF($G413="Labor Hours",BA413*$K413*(1+$M413)*$ER413,BA413)</f>
        <v>0</v>
      </c>
      <c r="BP413" s="53">
        <f>IF($G413="Labor Hours",BB413*$K413*(1+$M413)*$ER413,BB413)</f>
        <v>0</v>
      </c>
      <c r="BQ413" s="53">
        <f>IF($G413="Labor Hours",BC413*$K413*(1+$M413)*$ER413,BC413)</f>
        <v>0</v>
      </c>
      <c r="BR413" s="53">
        <f>IF($G413="Labor Hours",BD413*$K413*(1+$M413)*$ER413,BD413)</f>
        <v>0</v>
      </c>
      <c r="BS413" s="53">
        <f>IF($G413="Labor Hours",BE413*$K413*(1+$M413)*$ER413,BE413)</f>
        <v>0</v>
      </c>
      <c r="BT413" s="53">
        <f>IF($G413="Labor Hours",BF413*$K413*(1+$M413)*$ER413,BF413)</f>
        <v>0</v>
      </c>
      <c r="BU413" s="53">
        <f>IF($G413="Labor Hours",BG413*$K413*(1+$M413)*$ER413,BG413)</f>
        <v>0</v>
      </c>
      <c r="BV413" s="53">
        <f>IF($G413="Labor Hours",BH413*$K413*(1+$M413)*$ER413,BH413)</f>
        <v>0</v>
      </c>
      <c r="BW413" s="53">
        <f>IF($G413="Labor Hours",BI413*$K413*(1+$M413)*$ER413,BI413)</f>
        <v>0</v>
      </c>
      <c r="BX413" s="53">
        <f>IF($G413="Labor Hours",BJ413*$K413*(1+$M413)*$ER413,BJ413)</f>
        <v>0</v>
      </c>
      <c r="BY413" s="53">
        <f>IF($G413="Labor Hours",BK413*$K413*(1+$M413)*$ER413,BK413)</f>
        <v>0</v>
      </c>
      <c r="BZ413" s="10">
        <f t="shared" si="582"/>
        <v>0</v>
      </c>
      <c r="CA413" s="54">
        <f t="shared" si="583"/>
        <v>0</v>
      </c>
      <c r="CB413" s="10">
        <f t="shared" si="584"/>
        <v>0</v>
      </c>
      <c r="CC413" s="53" cm="1">
        <f t="array" aca="1" ref="CC413" ca="1">BZ413*CELL("contents",$Q413)</f>
        <v>0</v>
      </c>
      <c r="CD413" s="53" cm="1">
        <f t="array" aca="1" ref="CD413" ca="1">CA413*CELL("contents",$Q413)</f>
        <v>0</v>
      </c>
      <c r="CE413" s="4"/>
      <c r="CF413" s="4"/>
      <c r="CG413" s="4"/>
      <c r="CH413" s="4"/>
      <c r="CI413" s="14">
        <v>20</v>
      </c>
      <c r="CJ413" s="14">
        <v>20</v>
      </c>
      <c r="CK413" s="14">
        <v>20</v>
      </c>
      <c r="CL413" s="14">
        <v>20</v>
      </c>
      <c r="CM413" s="4"/>
      <c r="CN413" s="4"/>
      <c r="CO413" s="4"/>
      <c r="CP413" s="4"/>
      <c r="CQ413" s="2">
        <f t="shared" si="585"/>
        <v>80</v>
      </c>
      <c r="CR413" s="51">
        <f t="shared" si="586"/>
        <v>0.53333333333333333</v>
      </c>
      <c r="CS413" s="53">
        <f>IF($G413="Labor Hours",CE413*$K413*(1+$M413)*$ES413,CE413)</f>
        <v>0</v>
      </c>
      <c r="CT413" s="53">
        <f>IF($G413="Labor Hours",CF413*$K413*(1+$M413)*$ES413,CF413)</f>
        <v>0</v>
      </c>
      <c r="CU413" s="53">
        <f>IF($G413="Labor Hours",CG413*$K413*(1+$M413)*$ES413,CG413)</f>
        <v>0</v>
      </c>
      <c r="CV413" s="53">
        <f>IF($G413="Labor Hours",CH413*$K413*(1+$M413)*$ES413,CH413)</f>
        <v>0</v>
      </c>
      <c r="CW413" s="53">
        <f>IF($G413="Labor Hours",CI413*$K413*(1+$M413)*$ES413,CI413)</f>
        <v>1641.4809000975004</v>
      </c>
      <c r="CX413" s="53">
        <f>IF($G413="Labor Hours",CJ413*$K413*(1+$M413)*$ES413,CJ413)</f>
        <v>1641.4809000975004</v>
      </c>
      <c r="CY413" s="53">
        <f>IF($G413="Labor Hours",CK413*$K413*(1+$M413)*$ES413,CK413)</f>
        <v>1641.4809000975004</v>
      </c>
      <c r="CZ413" s="53">
        <f>IF($G413="Labor Hours",CL413*$K413*(1+$M413)*$ES413,CL413)</f>
        <v>1641.4809000975004</v>
      </c>
      <c r="DA413" s="53">
        <f>IF($G413="Labor Hours",CM413*$K413*(1+$M413)*$ES413,CM413)</f>
        <v>0</v>
      </c>
      <c r="DB413" s="53">
        <f>IF($G413="Labor Hours",CN413*$K413*(1+$M413)*$ES413,CN413)</f>
        <v>0</v>
      </c>
      <c r="DC413" s="53">
        <f>IF($G413="Labor Hours",CO413*$K413*(1+$M413)*$ES413,CO413)</f>
        <v>0</v>
      </c>
      <c r="DD413" s="53">
        <f>IF($G413="Labor Hours",CP413*$K413*(1+$M413)*$ES413,CP413)</f>
        <v>0</v>
      </c>
      <c r="DE413" s="10">
        <f t="shared" si="587"/>
        <v>6565.9236003900014</v>
      </c>
      <c r="DF413" s="54">
        <f t="shared" si="588"/>
        <v>0</v>
      </c>
      <c r="DG413" s="10">
        <f t="shared" si="589"/>
        <v>6565.9236003900014</v>
      </c>
      <c r="DH413" s="53" cm="1">
        <f t="array" aca="1" ref="DH413" ca="1">DE413*CELL("contents",$Q413)</f>
        <v>2298.0732601365003</v>
      </c>
      <c r="DI413" s="53" cm="1">
        <f t="array" aca="1" ref="DI413" ca="1">DF413*CELL("contents",$Q413)</f>
        <v>0</v>
      </c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>
        <f t="shared" si="590"/>
        <v>0</v>
      </c>
      <c r="DW413" s="51">
        <f t="shared" si="591"/>
        <v>0</v>
      </c>
      <c r="DX413" s="53">
        <f>IF($G413="Labor Hours",DJ413*$K413*(1+$M413)*$ET413,DJ413)</f>
        <v>0</v>
      </c>
      <c r="DY413" s="53">
        <f>IF($G413="Labor Hours",DK413*$K413*(1+$M413)*$ET413,DK413)</f>
        <v>0</v>
      </c>
      <c r="DZ413" s="53">
        <f>IF($G413="Labor Hours",DL413*$K413*(1+$M413)*$ET413,DL413)</f>
        <v>0</v>
      </c>
      <c r="EA413" s="53">
        <f>IF($G413="Labor Hours",DM413*$K413*(1+$M413)*$ET413,DM413)</f>
        <v>0</v>
      </c>
      <c r="EB413" s="53">
        <f>IF($G413="Labor Hours",DN413*$K413*(1+$M413)*$ET413,DN413)</f>
        <v>0</v>
      </c>
      <c r="EC413" s="53">
        <f>IF($G413="Labor Hours",DO413*$K413*(1+$M413)*$ET413,DO413)</f>
        <v>0</v>
      </c>
      <c r="ED413" s="53">
        <f>IF($G413="Labor Hours",DP413*$K413*(1+$M413)*$ET413,DP413)</f>
        <v>0</v>
      </c>
      <c r="EE413" s="53">
        <f>IF($G413="Labor Hours",DQ413*$K413*(1+$M413)*$ET413,DQ413)</f>
        <v>0</v>
      </c>
      <c r="EF413" s="53">
        <f>IF($G413="Labor Hours",DR413*$K413*(1+$M413)*$ET413,DR413)</f>
        <v>0</v>
      </c>
      <c r="EG413" s="53">
        <f>IF($G413="Labor Hours",DS413*$K413*(1+$M413)*$ET413,DS413)</f>
        <v>0</v>
      </c>
      <c r="EH413" s="53">
        <f>IF($G413="Labor Hours",DT413*$K413*(1+$M413)*$ET413,DT413)</f>
        <v>0</v>
      </c>
      <c r="EI413" s="53">
        <f>IF($G413="Labor Hours",DU413*$K413*(1+$M413)*$ET413,DU413)</f>
        <v>0</v>
      </c>
      <c r="EJ413" s="10">
        <f t="shared" si="592"/>
        <v>0</v>
      </c>
      <c r="EK413" s="54">
        <f t="shared" si="593"/>
        <v>0</v>
      </c>
      <c r="EL413" s="10">
        <f t="shared" si="594"/>
        <v>0</v>
      </c>
      <c r="EM413" s="53" cm="1">
        <f t="array" aca="1" ref="EM413" ca="1">EJ413*CELL("contents",$Q413)</f>
        <v>0</v>
      </c>
      <c r="EN413" s="53" cm="1">
        <f t="array" aca="1" ref="EN413" ca="1">EK413*CELL("contents",$Q413)</f>
        <v>0</v>
      </c>
      <c r="EO413" s="11">
        <f>AW413+CB413+DG413+EL413</f>
        <v>6565.9236003900014</v>
      </c>
      <c r="EP413" s="2">
        <v>1</v>
      </c>
      <c r="EQ413" s="2">
        <f t="shared" ref="EQ413:ET413" si="608">EP413*1.0215</f>
        <v>1.0215000000000001</v>
      </c>
      <c r="ER413" s="2">
        <f t="shared" si="608"/>
        <v>1.0434622500000001</v>
      </c>
      <c r="ES413" s="2">
        <f t="shared" si="608"/>
        <v>1.0658966883750003</v>
      </c>
      <c r="ET413" s="2">
        <f t="shared" si="608"/>
        <v>1.0888134671750629</v>
      </c>
      <c r="EU413" s="53">
        <f>IF($G413="Labor Hours",$K413*$AG413*EQ413,0)</f>
        <v>0</v>
      </c>
      <c r="EV413" s="53">
        <f>IF($G413="Labor Hours",$K413*BL413*ER413,0)</f>
        <v>0</v>
      </c>
      <c r="EW413" s="69">
        <f>IF($G413="Labor Hours",$K413*$CQ413*ES413,0)</f>
        <v>6565.9236003900014</v>
      </c>
      <c r="EX413" s="69">
        <f>IF($G413="Labor Hours",$K413*$DV413*ET413,0)</f>
        <v>0</v>
      </c>
      <c r="EY413" s="9">
        <f t="shared" si="597"/>
        <v>0</v>
      </c>
      <c r="EZ413" s="9">
        <f t="shared" si="574"/>
        <v>0</v>
      </c>
      <c r="FA413" s="9">
        <f t="shared" si="575"/>
        <v>0</v>
      </c>
      <c r="FB413" s="9">
        <f t="shared" si="576"/>
        <v>0</v>
      </c>
      <c r="FC413" t="s">
        <v>1543</v>
      </c>
    </row>
    <row r="414" spans="1:159" x14ac:dyDescent="0.25">
      <c r="A414" s="2">
        <v>1.2</v>
      </c>
      <c r="B414" s="2" t="s">
        <v>946</v>
      </c>
      <c r="C414" s="4" t="s">
        <v>157</v>
      </c>
      <c r="D414" s="2" t="s">
        <v>947</v>
      </c>
      <c r="E414" s="5" t="s">
        <v>948</v>
      </c>
      <c r="F414" s="2"/>
      <c r="G414" s="4" t="s">
        <v>151</v>
      </c>
      <c r="H414" s="6" t="s">
        <v>163</v>
      </c>
      <c r="I414" s="4" t="s">
        <v>167</v>
      </c>
      <c r="J414" s="7" t="s">
        <v>154</v>
      </c>
      <c r="K414" s="75">
        <v>115</v>
      </c>
      <c r="L414" s="81">
        <v>115</v>
      </c>
      <c r="M414" s="57">
        <v>0</v>
      </c>
      <c r="N414" s="86">
        <v>0</v>
      </c>
      <c r="O414" s="6" t="s">
        <v>155</v>
      </c>
      <c r="P414" s="2" t="s">
        <v>356</v>
      </c>
      <c r="Q414" s="216">
        <f>VLOOKUP(P414,Contingencies!$A$2:$D$7,4,FALSE)</f>
        <v>0.35</v>
      </c>
      <c r="R414" s="53">
        <f t="shared" si="557"/>
        <v>3432.1873365675006</v>
      </c>
      <c r="S414" s="67">
        <f t="shared" si="559"/>
        <v>0</v>
      </c>
      <c r="T414" s="4"/>
      <c r="U414" s="23"/>
      <c r="V414" s="23"/>
      <c r="W414" s="23"/>
      <c r="X414" s="23"/>
      <c r="Y414" s="23"/>
      <c r="Z414" s="23"/>
      <c r="AA414" s="18"/>
      <c r="AB414" s="18"/>
      <c r="AC414" s="18"/>
      <c r="AD414" s="18"/>
      <c r="AE414" s="18"/>
      <c r="AF414" s="18"/>
      <c r="AG414" s="2">
        <f>IF(G414="Labor Hours",SUM(U414:AF414),0)</f>
        <v>0</v>
      </c>
      <c r="AH414" s="51">
        <f t="shared" si="577"/>
        <v>0</v>
      </c>
      <c r="AI414" s="53">
        <f>IF($G414="Labor Hours",U414*$K414*(1+$M414)*$EQ414,U414)</f>
        <v>0</v>
      </c>
      <c r="AJ414" s="53">
        <f>IF($G414="Labor Hours",V414*$K414*(1+$M414)*$EQ414,V414)</f>
        <v>0</v>
      </c>
      <c r="AK414" s="53">
        <f>IF($G414="Labor Hours",W414*$K414*(1+$M414)*$EQ414,W414)</f>
        <v>0</v>
      </c>
      <c r="AL414" s="53">
        <f>IF($G414="Labor Hours",X414*$K414*(1+$M414)*$EQ414,X414)</f>
        <v>0</v>
      </c>
      <c r="AM414" s="53">
        <f>IF($G414="Labor Hours",Y414*$K414*(1+$M414)*$EQ414,Y414)</f>
        <v>0</v>
      </c>
      <c r="AN414" s="53">
        <f>IF($G414="Labor Hours",Z414*$K414*(1+$M414)*$EQ414,Z414)</f>
        <v>0</v>
      </c>
      <c r="AO414" s="53">
        <f>IF($G414="Labor Hours",AA414*$K414*(1+$M414)*$EQ414,AA414)</f>
        <v>0</v>
      </c>
      <c r="AP414" s="53">
        <f>IF($G414="Labor Hours",AB414*$K414*(1+$M414)*$EQ414,AB414)</f>
        <v>0</v>
      </c>
      <c r="AQ414" s="53">
        <f>IF($G414="Labor Hours",AC414*$K414*(1+$M414)*$EQ414,AC414)</f>
        <v>0</v>
      </c>
      <c r="AR414" s="53">
        <f>IF($G414="Labor Hours",AD414*$K414*(1+$M414)*$EQ414,AD414)</f>
        <v>0</v>
      </c>
      <c r="AS414" s="53">
        <f>IF($G414="Labor Hours",AE414*$K414*(1+$M414)*$EQ414,AE414)</f>
        <v>0</v>
      </c>
      <c r="AT414" s="53">
        <f>IF($G414="Labor Hours",AF414*$K414*(1+$M414)*$EQ414,AF414)</f>
        <v>0</v>
      </c>
      <c r="AU414" s="10">
        <f t="shared" si="578"/>
        <v>0</v>
      </c>
      <c r="AV414" s="54">
        <f>IF(G414="CapEx",0,AU414*N414)</f>
        <v>0</v>
      </c>
      <c r="AW414" s="10">
        <f t="shared" si="579"/>
        <v>0</v>
      </c>
      <c r="AX414" s="53" cm="1">
        <f t="array" aca="1" ref="AX414" ca="1">AU414*CELL("contents",$Q414)</f>
        <v>0</v>
      </c>
      <c r="AY414" s="53" cm="1">
        <f t="array" aca="1" ref="AY414" ca="1">AV414*CELL("contents",$Q414)</f>
        <v>0</v>
      </c>
      <c r="AZ414" s="18"/>
      <c r="BA414" s="18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>
        <f t="shared" si="580"/>
        <v>0</v>
      </c>
      <c r="BM414" s="51">
        <f t="shared" si="581"/>
        <v>0</v>
      </c>
      <c r="BN414" s="53">
        <f>IF($G414="Labor Hours",AZ414*$K414*(1+$M414)*$ER414,AZ414)</f>
        <v>0</v>
      </c>
      <c r="BO414" s="53">
        <f>IF($G414="Labor Hours",BA414*$K414*(1+$M414)*$ER414,BA414)</f>
        <v>0</v>
      </c>
      <c r="BP414" s="53">
        <f>IF($G414="Labor Hours",BB414*$K414*(1+$M414)*$ER414,BB414)</f>
        <v>0</v>
      </c>
      <c r="BQ414" s="53">
        <f>IF($G414="Labor Hours",BC414*$K414*(1+$M414)*$ER414,BC414)</f>
        <v>0</v>
      </c>
      <c r="BR414" s="53">
        <f>IF($G414="Labor Hours",BD414*$K414*(1+$M414)*$ER414,BD414)</f>
        <v>0</v>
      </c>
      <c r="BS414" s="53">
        <f>IF($G414="Labor Hours",BE414*$K414*(1+$M414)*$ER414,BE414)</f>
        <v>0</v>
      </c>
      <c r="BT414" s="53">
        <f>IF($G414="Labor Hours",BF414*$K414*(1+$M414)*$ER414,BF414)</f>
        <v>0</v>
      </c>
      <c r="BU414" s="53">
        <f>IF($G414="Labor Hours",BG414*$K414*(1+$M414)*$ER414,BG414)</f>
        <v>0</v>
      </c>
      <c r="BV414" s="53">
        <f>IF($G414="Labor Hours",BH414*$K414*(1+$M414)*$ER414,BH414)</f>
        <v>0</v>
      </c>
      <c r="BW414" s="53">
        <f>IF($G414="Labor Hours",BI414*$K414*(1+$M414)*$ER414,BI414)</f>
        <v>0</v>
      </c>
      <c r="BX414" s="53">
        <f>IF($G414="Labor Hours",BJ414*$K414*(1+$M414)*$ER414,BJ414)</f>
        <v>0</v>
      </c>
      <c r="BY414" s="53">
        <f>IF($G414="Labor Hours",BK414*$K414*(1+$M414)*$ER414,BK414)</f>
        <v>0</v>
      </c>
      <c r="BZ414" s="10">
        <f t="shared" si="582"/>
        <v>0</v>
      </c>
      <c r="CA414" s="54">
        <f t="shared" si="583"/>
        <v>0</v>
      </c>
      <c r="CB414" s="10">
        <f t="shared" si="584"/>
        <v>0</v>
      </c>
      <c r="CC414" s="53" cm="1">
        <f t="array" aca="1" ref="CC414" ca="1">BZ414*CELL("contents",$Q414)</f>
        <v>0</v>
      </c>
      <c r="CD414" s="53" cm="1">
        <f t="array" aca="1" ref="CD414" ca="1">CA414*CELL("contents",$Q414)</f>
        <v>0</v>
      </c>
      <c r="CE414" s="4"/>
      <c r="CF414" s="4"/>
      <c r="CG414" s="4"/>
      <c r="CH414" s="4"/>
      <c r="CI414" s="14">
        <v>20</v>
      </c>
      <c r="CJ414" s="14">
        <v>20</v>
      </c>
      <c r="CK414" s="14">
        <v>20</v>
      </c>
      <c r="CL414" s="14">
        <v>20</v>
      </c>
      <c r="CM414" s="4"/>
      <c r="CN414" s="4"/>
      <c r="CO414" s="4"/>
      <c r="CP414" s="4"/>
      <c r="CQ414" s="2">
        <f t="shared" si="585"/>
        <v>80</v>
      </c>
      <c r="CR414" s="51">
        <f t="shared" si="586"/>
        <v>0.53333333333333333</v>
      </c>
      <c r="CS414" s="53">
        <f>IF($G414="Labor Hours",CE414*$K414*(1+$M414)*$ES414,CE414)</f>
        <v>0</v>
      </c>
      <c r="CT414" s="53">
        <f>IF($G414="Labor Hours",CF414*$K414*(1+$M414)*$ES414,CF414)</f>
        <v>0</v>
      </c>
      <c r="CU414" s="53">
        <f>IF($G414="Labor Hours",CG414*$K414*(1+$M414)*$ES414,CG414)</f>
        <v>0</v>
      </c>
      <c r="CV414" s="53">
        <f>IF($G414="Labor Hours",CH414*$K414*(1+$M414)*$ES414,CH414)</f>
        <v>0</v>
      </c>
      <c r="CW414" s="53">
        <f>IF($G414="Labor Hours",CI414*$K414*(1+$M414)*$ES414,CI414)</f>
        <v>2451.5623832625006</v>
      </c>
      <c r="CX414" s="53">
        <f>IF($G414="Labor Hours",CJ414*$K414*(1+$M414)*$ES414,CJ414)</f>
        <v>2451.5623832625006</v>
      </c>
      <c r="CY414" s="53">
        <f>IF($G414="Labor Hours",CK414*$K414*(1+$M414)*$ES414,CK414)</f>
        <v>2451.5623832625006</v>
      </c>
      <c r="CZ414" s="53">
        <f>IF($G414="Labor Hours",CL414*$K414*(1+$M414)*$ES414,CL414)</f>
        <v>2451.5623832625006</v>
      </c>
      <c r="DA414" s="53">
        <f>IF($G414="Labor Hours",CM414*$K414*(1+$M414)*$ES414,CM414)</f>
        <v>0</v>
      </c>
      <c r="DB414" s="53">
        <f>IF($G414="Labor Hours",CN414*$K414*(1+$M414)*$ES414,CN414)</f>
        <v>0</v>
      </c>
      <c r="DC414" s="53">
        <f>IF($G414="Labor Hours",CO414*$K414*(1+$M414)*$ES414,CO414)</f>
        <v>0</v>
      </c>
      <c r="DD414" s="53">
        <f>IF($G414="Labor Hours",CP414*$K414*(1+$M414)*$ES414,CP414)</f>
        <v>0</v>
      </c>
      <c r="DE414" s="10">
        <f t="shared" si="587"/>
        <v>9806.2495330500024</v>
      </c>
      <c r="DF414" s="54">
        <f t="shared" si="588"/>
        <v>0</v>
      </c>
      <c r="DG414" s="10">
        <f t="shared" si="589"/>
        <v>9806.2495330500024</v>
      </c>
      <c r="DH414" s="53" cm="1">
        <f t="array" aca="1" ref="DH414" ca="1">DE414*CELL("contents",$Q414)</f>
        <v>3432.1873365675006</v>
      </c>
      <c r="DI414" s="53" cm="1">
        <f t="array" aca="1" ref="DI414" ca="1">DF414*CELL("contents",$Q414)</f>
        <v>0</v>
      </c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>
        <f t="shared" si="590"/>
        <v>0</v>
      </c>
      <c r="DW414" s="51">
        <f t="shared" si="591"/>
        <v>0</v>
      </c>
      <c r="DX414" s="53">
        <f>IF($G414="Labor Hours",DJ414*$K414*(1+$M414)*$ET414,DJ414)</f>
        <v>0</v>
      </c>
      <c r="DY414" s="53">
        <f>IF($G414="Labor Hours",DK414*$K414*(1+$M414)*$ET414,DK414)</f>
        <v>0</v>
      </c>
      <c r="DZ414" s="53">
        <f>IF($G414="Labor Hours",DL414*$K414*(1+$M414)*$ET414,DL414)</f>
        <v>0</v>
      </c>
      <c r="EA414" s="53">
        <f>IF($G414="Labor Hours",DM414*$K414*(1+$M414)*$ET414,DM414)</f>
        <v>0</v>
      </c>
      <c r="EB414" s="53">
        <f>IF($G414="Labor Hours",DN414*$K414*(1+$M414)*$ET414,DN414)</f>
        <v>0</v>
      </c>
      <c r="EC414" s="53">
        <f>IF($G414="Labor Hours",DO414*$K414*(1+$M414)*$ET414,DO414)</f>
        <v>0</v>
      </c>
      <c r="ED414" s="53">
        <f>IF($G414="Labor Hours",DP414*$K414*(1+$M414)*$ET414,DP414)</f>
        <v>0</v>
      </c>
      <c r="EE414" s="53">
        <f>IF($G414="Labor Hours",DQ414*$K414*(1+$M414)*$ET414,DQ414)</f>
        <v>0</v>
      </c>
      <c r="EF414" s="53">
        <f>IF($G414="Labor Hours",DR414*$K414*(1+$M414)*$ET414,DR414)</f>
        <v>0</v>
      </c>
      <c r="EG414" s="53">
        <f>IF($G414="Labor Hours",DS414*$K414*(1+$M414)*$ET414,DS414)</f>
        <v>0</v>
      </c>
      <c r="EH414" s="53">
        <f>IF($G414="Labor Hours",DT414*$K414*(1+$M414)*$ET414,DT414)</f>
        <v>0</v>
      </c>
      <c r="EI414" s="53">
        <f>IF($G414="Labor Hours",DU414*$K414*(1+$M414)*$ET414,DU414)</f>
        <v>0</v>
      </c>
      <c r="EJ414" s="10">
        <f t="shared" si="592"/>
        <v>0</v>
      </c>
      <c r="EK414" s="54">
        <f t="shared" si="593"/>
        <v>0</v>
      </c>
      <c r="EL414" s="10">
        <f t="shared" si="594"/>
        <v>0</v>
      </c>
      <c r="EM414" s="53" cm="1">
        <f t="array" aca="1" ref="EM414" ca="1">EJ414*CELL("contents",$Q414)</f>
        <v>0</v>
      </c>
      <c r="EN414" s="53" cm="1">
        <f t="array" aca="1" ref="EN414" ca="1">EK414*CELL("contents",$Q414)</f>
        <v>0</v>
      </c>
      <c r="EO414" s="11">
        <f>AW414+CB414+DG414+EL414</f>
        <v>9806.2495330500024</v>
      </c>
      <c r="EP414" s="2">
        <v>1</v>
      </c>
      <c r="EQ414" s="2">
        <f t="shared" ref="EQ414:ET414" si="609">EP414*1.0215</f>
        <v>1.0215000000000001</v>
      </c>
      <c r="ER414" s="2">
        <f t="shared" si="609"/>
        <v>1.0434622500000001</v>
      </c>
      <c r="ES414" s="2">
        <f t="shared" si="609"/>
        <v>1.0658966883750003</v>
      </c>
      <c r="ET414" s="2">
        <f t="shared" si="609"/>
        <v>1.0888134671750629</v>
      </c>
      <c r="EU414" s="53">
        <f>IF($G414="Labor Hours",$K414*$AG414*EQ414,0)</f>
        <v>0</v>
      </c>
      <c r="EV414" s="53">
        <f>IF($G414="Labor Hours",$K414*BL414*ER414,0)</f>
        <v>0</v>
      </c>
      <c r="EW414" s="69">
        <f>IF($G414="Labor Hours",$K414*$CQ414*ES414,0)</f>
        <v>9806.2495330500024</v>
      </c>
      <c r="EX414" s="69">
        <f>IF($G414="Labor Hours",$K414*$DV414*ET414,0)</f>
        <v>0</v>
      </c>
      <c r="EY414" s="9">
        <f t="shared" si="597"/>
        <v>0</v>
      </c>
      <c r="EZ414" s="9">
        <f t="shared" si="574"/>
        <v>0</v>
      </c>
      <c r="FA414" s="9">
        <f t="shared" si="575"/>
        <v>0</v>
      </c>
      <c r="FB414" s="9">
        <f t="shared" si="576"/>
        <v>0</v>
      </c>
      <c r="FC414" t="s">
        <v>1543</v>
      </c>
    </row>
    <row r="415" spans="1:159" x14ac:dyDescent="0.25">
      <c r="A415" s="2">
        <v>1.2</v>
      </c>
      <c r="B415" s="2" t="s">
        <v>946</v>
      </c>
      <c r="C415" s="4" t="s">
        <v>157</v>
      </c>
      <c r="D415" s="2" t="s">
        <v>947</v>
      </c>
      <c r="E415" s="5" t="s">
        <v>948</v>
      </c>
      <c r="F415" s="2"/>
      <c r="G415" s="4" t="s">
        <v>347</v>
      </c>
      <c r="H415" s="6" t="s">
        <v>347</v>
      </c>
      <c r="I415" s="4"/>
      <c r="J415" s="4" t="s">
        <v>154</v>
      </c>
      <c r="K415" s="75"/>
      <c r="L415" s="80">
        <v>1</v>
      </c>
      <c r="M415" s="57">
        <v>0</v>
      </c>
      <c r="N415" s="86">
        <v>0.53</v>
      </c>
      <c r="O415" s="6" t="s">
        <v>155</v>
      </c>
      <c r="P415" s="2" t="s">
        <v>356</v>
      </c>
      <c r="Q415" s="216">
        <f>VLOOKUP(P415,Contingencies!$A$2:$D$7,4,FALSE)</f>
        <v>0.35</v>
      </c>
      <c r="R415" s="53">
        <f t="shared" si="557"/>
        <v>3500</v>
      </c>
      <c r="S415" s="67">
        <f t="shared" si="559"/>
        <v>0</v>
      </c>
      <c r="T415" s="4"/>
      <c r="U415" s="23"/>
      <c r="V415" s="23"/>
      <c r="W415" s="23"/>
      <c r="X415" s="23"/>
      <c r="Y415" s="23"/>
      <c r="Z415" s="23"/>
      <c r="AA415" s="18"/>
      <c r="AB415" s="18"/>
      <c r="AC415" s="18"/>
      <c r="AD415" s="18"/>
      <c r="AE415" s="18"/>
      <c r="AF415" s="18"/>
      <c r="AG415" s="2">
        <f>IF(G415="Labor Hours",SUM(U415:AF415),0)</f>
        <v>0</v>
      </c>
      <c r="AH415" s="51">
        <f t="shared" si="577"/>
        <v>0</v>
      </c>
      <c r="AI415" s="53">
        <f>IF($G415="Labor Hours",U415*$K415*(1+$M415)*$EQ415,U415)</f>
        <v>0</v>
      </c>
      <c r="AJ415" s="53">
        <f>IF($G415="Labor Hours",V415*$K415*(1+$M415)*$EQ415,V415)</f>
        <v>0</v>
      </c>
      <c r="AK415" s="53">
        <f>IF($G415="Labor Hours",W415*$K415*(1+$M415)*$EQ415,W415)</f>
        <v>0</v>
      </c>
      <c r="AL415" s="53">
        <f>IF($G415="Labor Hours",X415*$K415*(1+$M415)*$EQ415,X415)</f>
        <v>0</v>
      </c>
      <c r="AM415" s="53">
        <f>IF($G415="Labor Hours",Y415*$K415*(1+$M415)*$EQ415,Y415)</f>
        <v>0</v>
      </c>
      <c r="AN415" s="53">
        <f>IF($G415="Labor Hours",Z415*$K415*(1+$M415)*$EQ415,Z415)</f>
        <v>0</v>
      </c>
      <c r="AO415" s="53">
        <f>IF($G415="Labor Hours",AA415*$K415*(1+$M415)*$EQ415,AA415)</f>
        <v>0</v>
      </c>
      <c r="AP415" s="53">
        <f>IF($G415="Labor Hours",AB415*$K415*(1+$M415)*$EQ415,AB415)</f>
        <v>0</v>
      </c>
      <c r="AQ415" s="53">
        <f>IF($G415="Labor Hours",AC415*$K415*(1+$M415)*$EQ415,AC415)</f>
        <v>0</v>
      </c>
      <c r="AR415" s="53">
        <f>IF($G415="Labor Hours",AD415*$K415*(1+$M415)*$EQ415,AD415)</f>
        <v>0</v>
      </c>
      <c r="AS415" s="53">
        <f>IF($G415="Labor Hours",AE415*$K415*(1+$M415)*$EQ415,AE415)</f>
        <v>0</v>
      </c>
      <c r="AT415" s="53">
        <f>IF($G415="Labor Hours",AF415*$K415*(1+$M415)*$EQ415,AF415)</f>
        <v>0</v>
      </c>
      <c r="AU415" s="10">
        <f t="shared" si="578"/>
        <v>0</v>
      </c>
      <c r="AV415" s="54">
        <f>IF(G415="CapEx",0,AU415*N415)</f>
        <v>0</v>
      </c>
      <c r="AW415" s="10">
        <f t="shared" si="579"/>
        <v>0</v>
      </c>
      <c r="AX415" s="53" cm="1">
        <f t="array" aca="1" ref="AX415" ca="1">AU415*CELL("contents",$Q415)</f>
        <v>0</v>
      </c>
      <c r="AY415" s="53" cm="1">
        <f t="array" aca="1" ref="AY415" ca="1">AV415*CELL("contents",$Q415)</f>
        <v>0</v>
      </c>
      <c r="AZ415" s="18"/>
      <c r="BA415" s="18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>
        <f t="shared" si="580"/>
        <v>0</v>
      </c>
      <c r="BM415" s="51">
        <f t="shared" si="581"/>
        <v>0</v>
      </c>
      <c r="BN415" s="53">
        <f>IF($G415="Labor Hours",AZ415*$K415*(1+$M415)*$ER415,AZ415)</f>
        <v>0</v>
      </c>
      <c r="BO415" s="53">
        <f>IF($G415="Labor Hours",BA415*$K415*(1+$M415)*$ER415,BA415)</f>
        <v>0</v>
      </c>
      <c r="BP415" s="53">
        <f>IF($G415="Labor Hours",BB415*$K415*(1+$M415)*$ER415,BB415)</f>
        <v>0</v>
      </c>
      <c r="BQ415" s="53">
        <f>IF($G415="Labor Hours",BC415*$K415*(1+$M415)*$ER415,BC415)</f>
        <v>0</v>
      </c>
      <c r="BR415" s="53">
        <f>IF($G415="Labor Hours",BD415*$K415*(1+$M415)*$ER415,BD415)</f>
        <v>0</v>
      </c>
      <c r="BS415" s="53">
        <f>IF($G415="Labor Hours",BE415*$K415*(1+$M415)*$ER415,BE415)</f>
        <v>0</v>
      </c>
      <c r="BT415" s="53">
        <f>IF($G415="Labor Hours",BF415*$K415*(1+$M415)*$ER415,BF415)</f>
        <v>0</v>
      </c>
      <c r="BU415" s="53">
        <f>IF($G415="Labor Hours",BG415*$K415*(1+$M415)*$ER415,BG415)</f>
        <v>0</v>
      </c>
      <c r="BV415" s="53">
        <f>IF($G415="Labor Hours",BH415*$K415*(1+$M415)*$ER415,BH415)</f>
        <v>0</v>
      </c>
      <c r="BW415" s="53">
        <f>IF($G415="Labor Hours",BI415*$K415*(1+$M415)*$ER415,BI415)</f>
        <v>0</v>
      </c>
      <c r="BX415" s="53">
        <f>IF($G415="Labor Hours",BJ415*$K415*(1+$M415)*$ER415,BJ415)</f>
        <v>0</v>
      </c>
      <c r="BY415" s="53">
        <f>IF($G415="Labor Hours",BK415*$K415*(1+$M415)*$ER415,BK415)</f>
        <v>0</v>
      </c>
      <c r="BZ415" s="10">
        <f t="shared" si="582"/>
        <v>0</v>
      </c>
      <c r="CA415" s="54">
        <f t="shared" si="583"/>
        <v>0</v>
      </c>
      <c r="CB415" s="10">
        <f t="shared" si="584"/>
        <v>0</v>
      </c>
      <c r="CC415" s="53" cm="1">
        <f t="array" aca="1" ref="CC415" ca="1">BZ415*CELL("contents",$Q415)</f>
        <v>0</v>
      </c>
      <c r="CD415" s="53" cm="1">
        <f t="array" aca="1" ref="CD415" ca="1">CA415*CELL("contents",$Q415)</f>
        <v>0</v>
      </c>
      <c r="CE415" s="4"/>
      <c r="CF415" s="4"/>
      <c r="CG415" s="4"/>
      <c r="CH415" s="4"/>
      <c r="CI415" s="14">
        <v>2500</v>
      </c>
      <c r="CJ415" s="14">
        <v>2500</v>
      </c>
      <c r="CK415" s="14">
        <v>2500</v>
      </c>
      <c r="CL415" s="14">
        <v>2500</v>
      </c>
      <c r="CM415" s="4"/>
      <c r="CN415" s="4"/>
      <c r="CO415" s="4"/>
      <c r="CP415" s="4"/>
      <c r="CQ415" s="2">
        <f t="shared" si="585"/>
        <v>0</v>
      </c>
      <c r="CR415" s="51">
        <f t="shared" si="586"/>
        <v>0</v>
      </c>
      <c r="CS415" s="53">
        <f>IF($G415="Labor Hours",CE415*$K415*(1+$M415)*$ES415,CE415)</f>
        <v>0</v>
      </c>
      <c r="CT415" s="53">
        <f>IF($G415="Labor Hours",CF415*$K415*(1+$M415)*$ES415,CF415)</f>
        <v>0</v>
      </c>
      <c r="CU415" s="53">
        <f>IF($G415="Labor Hours",CG415*$K415*(1+$M415)*$ES415,CG415)</f>
        <v>0</v>
      </c>
      <c r="CV415" s="53">
        <f>IF($G415="Labor Hours",CH415*$K415*(1+$M415)*$ES415,CH415)</f>
        <v>0</v>
      </c>
      <c r="CW415" s="53">
        <f>IF($G415="Labor Hours",CI415*$K415*(1+$M415)*$ES415,CI415)</f>
        <v>2500</v>
      </c>
      <c r="CX415" s="53">
        <f>IF($G415="Labor Hours",CJ415*$K415*(1+$M415)*$ES415,CJ415)</f>
        <v>2500</v>
      </c>
      <c r="CY415" s="53">
        <f>IF($G415="Labor Hours",CK415*$K415*(1+$M415)*$ES415,CK415)</f>
        <v>2500</v>
      </c>
      <c r="CZ415" s="53">
        <f>IF($G415="Labor Hours",CL415*$K415*(1+$M415)*$ES415,CL415)</f>
        <v>2500</v>
      </c>
      <c r="DA415" s="53">
        <f>IF($G415="Labor Hours",CM415*$K415*(1+$M415)*$ES415,CM415)</f>
        <v>0</v>
      </c>
      <c r="DB415" s="53">
        <f>IF($G415="Labor Hours",CN415*$K415*(1+$M415)*$ES415,CN415)</f>
        <v>0</v>
      </c>
      <c r="DC415" s="53">
        <f>IF($G415="Labor Hours",CO415*$K415*(1+$M415)*$ES415,CO415)</f>
        <v>0</v>
      </c>
      <c r="DD415" s="53">
        <f>IF($G415="Labor Hours",CP415*$K415*(1+$M415)*$ES415,CP415)</f>
        <v>0</v>
      </c>
      <c r="DE415" s="10">
        <f t="shared" si="587"/>
        <v>10000</v>
      </c>
      <c r="DF415" s="54">
        <f t="shared" si="588"/>
        <v>0</v>
      </c>
      <c r="DG415" s="10">
        <f t="shared" si="589"/>
        <v>10000</v>
      </c>
      <c r="DH415" s="53" cm="1">
        <f t="array" aca="1" ref="DH415" ca="1">DE415*CELL("contents",$Q415)</f>
        <v>3500</v>
      </c>
      <c r="DI415" s="53" cm="1">
        <f t="array" aca="1" ref="DI415" ca="1">DF415*CELL("contents",$Q415)</f>
        <v>0</v>
      </c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>
        <f t="shared" si="590"/>
        <v>0</v>
      </c>
      <c r="DW415" s="51">
        <f t="shared" si="591"/>
        <v>0</v>
      </c>
      <c r="DX415" s="53">
        <f>IF($G415="Labor Hours",DJ415*$K415*(1+$M415)*$ET415,DJ415)</f>
        <v>0</v>
      </c>
      <c r="DY415" s="53">
        <f>IF($G415="Labor Hours",DK415*$K415*(1+$M415)*$ET415,DK415)</f>
        <v>0</v>
      </c>
      <c r="DZ415" s="53">
        <f>IF($G415="Labor Hours",DL415*$K415*(1+$M415)*$ET415,DL415)</f>
        <v>0</v>
      </c>
      <c r="EA415" s="53">
        <f>IF($G415="Labor Hours",DM415*$K415*(1+$M415)*$ET415,DM415)</f>
        <v>0</v>
      </c>
      <c r="EB415" s="53">
        <f>IF($G415="Labor Hours",DN415*$K415*(1+$M415)*$ET415,DN415)</f>
        <v>0</v>
      </c>
      <c r="EC415" s="53">
        <f>IF($G415="Labor Hours",DO415*$K415*(1+$M415)*$ET415,DO415)</f>
        <v>0</v>
      </c>
      <c r="ED415" s="53">
        <f>IF($G415="Labor Hours",DP415*$K415*(1+$M415)*$ET415,DP415)</f>
        <v>0</v>
      </c>
      <c r="EE415" s="53">
        <f>IF($G415="Labor Hours",DQ415*$K415*(1+$M415)*$ET415,DQ415)</f>
        <v>0</v>
      </c>
      <c r="EF415" s="53">
        <f>IF($G415="Labor Hours",DR415*$K415*(1+$M415)*$ET415,DR415)</f>
        <v>0</v>
      </c>
      <c r="EG415" s="53">
        <f>IF($G415="Labor Hours",DS415*$K415*(1+$M415)*$ET415,DS415)</f>
        <v>0</v>
      </c>
      <c r="EH415" s="53">
        <f>IF($G415="Labor Hours",DT415*$K415*(1+$M415)*$ET415,DT415)</f>
        <v>0</v>
      </c>
      <c r="EI415" s="53">
        <f>IF($G415="Labor Hours",DU415*$K415*(1+$M415)*$ET415,DU415)</f>
        <v>0</v>
      </c>
      <c r="EJ415" s="10">
        <f t="shared" si="592"/>
        <v>0</v>
      </c>
      <c r="EK415" s="54">
        <f t="shared" si="593"/>
        <v>0</v>
      </c>
      <c r="EL415" s="10">
        <f t="shared" si="594"/>
        <v>0</v>
      </c>
      <c r="EM415" s="53" cm="1">
        <f t="array" aca="1" ref="EM415" ca="1">EJ415*CELL("contents",$Q415)</f>
        <v>0</v>
      </c>
      <c r="EN415" s="53" cm="1">
        <f t="array" aca="1" ref="EN415" ca="1">EK415*CELL("contents",$Q415)</f>
        <v>0</v>
      </c>
      <c r="EO415" s="11">
        <f>AW415+CB415+DG415+EL415</f>
        <v>10000</v>
      </c>
      <c r="EP415" s="2">
        <v>1</v>
      </c>
      <c r="EQ415" s="2">
        <f t="shared" ref="EQ415:ET415" si="610">EP415*1.0215</f>
        <v>1.0215000000000001</v>
      </c>
      <c r="ER415" s="2">
        <f t="shared" si="610"/>
        <v>1.0434622500000001</v>
      </c>
      <c r="ES415" s="2">
        <f t="shared" si="610"/>
        <v>1.0658966883750003</v>
      </c>
      <c r="ET415" s="2">
        <f t="shared" si="610"/>
        <v>1.0888134671750629</v>
      </c>
      <c r="EU415" s="53">
        <f>IF($G415="Labor Hours",$K415*$AG415*EQ415,0)</f>
        <v>0</v>
      </c>
      <c r="EV415" s="53">
        <f>IF($G415="Labor Hours",$K415*BL415*ER415,0)</f>
        <v>0</v>
      </c>
      <c r="EW415" s="69">
        <f>IF($G415="Labor Hours",$K415*$CQ415*ES415,0)</f>
        <v>0</v>
      </c>
      <c r="EX415" s="69">
        <f>IF($G415="Labor Hours",$K415*$DV415*ET415,0)</f>
        <v>0</v>
      </c>
      <c r="EY415" s="9">
        <f t="shared" si="597"/>
        <v>0</v>
      </c>
      <c r="EZ415" s="9">
        <f t="shared" si="574"/>
        <v>0</v>
      </c>
      <c r="FA415" s="9">
        <f t="shared" si="575"/>
        <v>0</v>
      </c>
      <c r="FB415" s="9">
        <f t="shared" si="576"/>
        <v>0</v>
      </c>
      <c r="FC415" t="s">
        <v>1543</v>
      </c>
    </row>
    <row r="416" spans="1:159" x14ac:dyDescent="0.25">
      <c r="A416" s="2">
        <v>1.2</v>
      </c>
      <c r="B416" s="2" t="s">
        <v>949</v>
      </c>
      <c r="C416" s="4" t="s">
        <v>157</v>
      </c>
      <c r="D416" s="2" t="s">
        <v>950</v>
      </c>
      <c r="E416" s="5" t="s">
        <v>951</v>
      </c>
      <c r="F416" s="2"/>
      <c r="G416" s="4" t="s">
        <v>151</v>
      </c>
      <c r="H416" s="6" t="s">
        <v>163</v>
      </c>
      <c r="I416" s="4" t="s">
        <v>269</v>
      </c>
      <c r="J416" s="7" t="s">
        <v>154</v>
      </c>
      <c r="K416" s="75">
        <v>77</v>
      </c>
      <c r="L416" s="81">
        <v>77</v>
      </c>
      <c r="M416" s="57">
        <v>0</v>
      </c>
      <c r="N416" s="86">
        <v>0</v>
      </c>
      <c r="O416" s="6" t="s">
        <v>155</v>
      </c>
      <c r="P416" s="2" t="s">
        <v>356</v>
      </c>
      <c r="Q416" s="216">
        <f>VLOOKUP(P416,Contingencies!$A$2:$D$7,4,FALSE)</f>
        <v>0.35</v>
      </c>
      <c r="R416" s="53">
        <f t="shared" si="557"/>
        <v>1173.7409176147178</v>
      </c>
      <c r="S416" s="67">
        <f t="shared" si="559"/>
        <v>0</v>
      </c>
      <c r="T416" s="4"/>
      <c r="U416" s="23"/>
      <c r="V416" s="23"/>
      <c r="W416" s="23"/>
      <c r="X416" s="23"/>
      <c r="Y416" s="23"/>
      <c r="Z416" s="23"/>
      <c r="AA416" s="18"/>
      <c r="AB416" s="18"/>
      <c r="AC416" s="18"/>
      <c r="AD416" s="18"/>
      <c r="AE416" s="18"/>
      <c r="AF416" s="18"/>
      <c r="AG416" s="2">
        <f>IF(G416="Labor Hours",SUM(U416:AF416),0)</f>
        <v>0</v>
      </c>
      <c r="AH416" s="51">
        <f t="shared" si="577"/>
        <v>0</v>
      </c>
      <c r="AI416" s="53">
        <f>IF($G416="Labor Hours",U416*$K416*(1+$M416)*$EQ416,U416)</f>
        <v>0</v>
      </c>
      <c r="AJ416" s="53">
        <f>IF($G416="Labor Hours",V416*$K416*(1+$M416)*$EQ416,V416)</f>
        <v>0</v>
      </c>
      <c r="AK416" s="53">
        <f>IF($G416="Labor Hours",W416*$K416*(1+$M416)*$EQ416,W416)</f>
        <v>0</v>
      </c>
      <c r="AL416" s="53">
        <f>IF($G416="Labor Hours",X416*$K416*(1+$M416)*$EQ416,X416)</f>
        <v>0</v>
      </c>
      <c r="AM416" s="53">
        <f>IF($G416="Labor Hours",Y416*$K416*(1+$M416)*$EQ416,Y416)</f>
        <v>0</v>
      </c>
      <c r="AN416" s="53">
        <f>IF($G416="Labor Hours",Z416*$K416*(1+$M416)*$EQ416,Z416)</f>
        <v>0</v>
      </c>
      <c r="AO416" s="53">
        <f>IF($G416="Labor Hours",AA416*$K416*(1+$M416)*$EQ416,AA416)</f>
        <v>0</v>
      </c>
      <c r="AP416" s="53">
        <f>IF($G416="Labor Hours",AB416*$K416*(1+$M416)*$EQ416,AB416)</f>
        <v>0</v>
      </c>
      <c r="AQ416" s="53">
        <f>IF($G416="Labor Hours",AC416*$K416*(1+$M416)*$EQ416,AC416)</f>
        <v>0</v>
      </c>
      <c r="AR416" s="53">
        <f>IF($G416="Labor Hours",AD416*$K416*(1+$M416)*$EQ416,AD416)</f>
        <v>0</v>
      </c>
      <c r="AS416" s="53">
        <f>IF($G416="Labor Hours",AE416*$K416*(1+$M416)*$EQ416,AE416)</f>
        <v>0</v>
      </c>
      <c r="AT416" s="53">
        <f>IF($G416="Labor Hours",AF416*$K416*(1+$M416)*$EQ416,AF416)</f>
        <v>0</v>
      </c>
      <c r="AU416" s="10">
        <f t="shared" si="578"/>
        <v>0</v>
      </c>
      <c r="AV416" s="54">
        <f>IF(G416="CapEx",0,AU416*N416)</f>
        <v>0</v>
      </c>
      <c r="AW416" s="10">
        <f t="shared" si="579"/>
        <v>0</v>
      </c>
      <c r="AX416" s="53" cm="1">
        <f t="array" aca="1" ref="AX416" ca="1">AU416*CELL("contents",$Q416)</f>
        <v>0</v>
      </c>
      <c r="AY416" s="53" cm="1">
        <f t="array" aca="1" ref="AY416" ca="1">AV416*CELL("contents",$Q416)</f>
        <v>0</v>
      </c>
      <c r="AZ416" s="18"/>
      <c r="BA416" s="18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>
        <f t="shared" si="580"/>
        <v>0</v>
      </c>
      <c r="BM416" s="51">
        <f t="shared" si="581"/>
        <v>0</v>
      </c>
      <c r="BN416" s="53">
        <f>IF($G416="Labor Hours",AZ416*$K416*(1+$M416)*$ER416,AZ416)</f>
        <v>0</v>
      </c>
      <c r="BO416" s="53">
        <f>IF($G416="Labor Hours",BA416*$K416*(1+$M416)*$ER416,BA416)</f>
        <v>0</v>
      </c>
      <c r="BP416" s="53">
        <f>IF($G416="Labor Hours",BB416*$K416*(1+$M416)*$ER416,BB416)</f>
        <v>0</v>
      </c>
      <c r="BQ416" s="53">
        <f>IF($G416="Labor Hours",BC416*$K416*(1+$M416)*$ER416,BC416)</f>
        <v>0</v>
      </c>
      <c r="BR416" s="53">
        <f>IF($G416="Labor Hours",BD416*$K416*(1+$M416)*$ER416,BD416)</f>
        <v>0</v>
      </c>
      <c r="BS416" s="53">
        <f>IF($G416="Labor Hours",BE416*$K416*(1+$M416)*$ER416,BE416)</f>
        <v>0</v>
      </c>
      <c r="BT416" s="53">
        <f>IF($G416="Labor Hours",BF416*$K416*(1+$M416)*$ER416,BF416)</f>
        <v>0</v>
      </c>
      <c r="BU416" s="53">
        <f>IF($G416="Labor Hours",BG416*$K416*(1+$M416)*$ER416,BG416)</f>
        <v>0</v>
      </c>
      <c r="BV416" s="53">
        <f>IF($G416="Labor Hours",BH416*$K416*(1+$M416)*$ER416,BH416)</f>
        <v>0</v>
      </c>
      <c r="BW416" s="53">
        <f>IF($G416="Labor Hours",BI416*$K416*(1+$M416)*$ER416,BI416)</f>
        <v>0</v>
      </c>
      <c r="BX416" s="53">
        <f>IF($G416="Labor Hours",BJ416*$K416*(1+$M416)*$ER416,BJ416)</f>
        <v>0</v>
      </c>
      <c r="BY416" s="53">
        <f>IF($G416="Labor Hours",BK416*$K416*(1+$M416)*$ER416,BK416)</f>
        <v>0</v>
      </c>
      <c r="BZ416" s="10">
        <f t="shared" si="582"/>
        <v>0</v>
      </c>
      <c r="CA416" s="54">
        <f t="shared" si="583"/>
        <v>0</v>
      </c>
      <c r="CB416" s="10">
        <f t="shared" si="584"/>
        <v>0</v>
      </c>
      <c r="CC416" s="53" cm="1">
        <f t="array" aca="1" ref="CC416" ca="1">BZ416*CELL("contents",$Q416)</f>
        <v>0</v>
      </c>
      <c r="CD416" s="53" cm="1">
        <f t="array" aca="1" ref="CD416" ca="1">CA416*CELL("contents",$Q416)</f>
        <v>0</v>
      </c>
      <c r="CE416" s="2"/>
      <c r="CF416" s="2"/>
      <c r="CG416" s="2"/>
      <c r="CH416" s="2"/>
      <c r="CI416" s="18"/>
      <c r="CJ416" s="18"/>
      <c r="CK416" s="18"/>
      <c r="CL416" s="18"/>
      <c r="CM416" s="2"/>
      <c r="CN416" s="2"/>
      <c r="CO416" s="2"/>
      <c r="CP416" s="2"/>
      <c r="CQ416" s="2">
        <f t="shared" si="585"/>
        <v>0</v>
      </c>
      <c r="CR416" s="51">
        <f t="shared" si="586"/>
        <v>0</v>
      </c>
      <c r="CS416" s="53">
        <f>IF($G416="Labor Hours",CE416*$K416*(1+$M416)*$ES416,CE416)</f>
        <v>0</v>
      </c>
      <c r="CT416" s="53">
        <f>IF($G416="Labor Hours",CF416*$K416*(1+$M416)*$ES416,CF416)</f>
        <v>0</v>
      </c>
      <c r="CU416" s="53">
        <f>IF($G416="Labor Hours",CG416*$K416*(1+$M416)*$ES416,CG416)</f>
        <v>0</v>
      </c>
      <c r="CV416" s="53">
        <f>IF($G416="Labor Hours",CH416*$K416*(1+$M416)*$ES416,CH416)</f>
        <v>0</v>
      </c>
      <c r="CW416" s="53">
        <f>IF($G416="Labor Hours",CI416*$K416*(1+$M416)*$ES416,CI416)</f>
        <v>0</v>
      </c>
      <c r="CX416" s="53">
        <f>IF($G416="Labor Hours",CJ416*$K416*(1+$M416)*$ES416,CJ416)</f>
        <v>0</v>
      </c>
      <c r="CY416" s="53">
        <f>IF($G416="Labor Hours",CK416*$K416*(1+$M416)*$ES416,CK416)</f>
        <v>0</v>
      </c>
      <c r="CZ416" s="53">
        <f>IF($G416="Labor Hours",CL416*$K416*(1+$M416)*$ES416,CL416)</f>
        <v>0</v>
      </c>
      <c r="DA416" s="53">
        <f>IF($G416="Labor Hours",CM416*$K416*(1+$M416)*$ES416,CM416)</f>
        <v>0</v>
      </c>
      <c r="DB416" s="53">
        <f>IF($G416="Labor Hours",CN416*$K416*(1+$M416)*$ES416,CN416)</f>
        <v>0</v>
      </c>
      <c r="DC416" s="53">
        <f>IF($G416="Labor Hours",CO416*$K416*(1+$M416)*$ES416,CO416)</f>
        <v>0</v>
      </c>
      <c r="DD416" s="53">
        <f>IF($G416="Labor Hours",CP416*$K416*(1+$M416)*$ES416,CP416)</f>
        <v>0</v>
      </c>
      <c r="DE416" s="10">
        <f t="shared" si="587"/>
        <v>0</v>
      </c>
      <c r="DF416" s="54">
        <f t="shared" si="588"/>
        <v>0</v>
      </c>
      <c r="DG416" s="10">
        <f t="shared" si="589"/>
        <v>0</v>
      </c>
      <c r="DH416" s="53" cm="1">
        <f t="array" aca="1" ref="DH416" ca="1">DE416*CELL("contents",$Q416)</f>
        <v>0</v>
      </c>
      <c r="DI416" s="53" cm="1">
        <f t="array" aca="1" ref="DI416" ca="1">DF416*CELL("contents",$Q416)</f>
        <v>0</v>
      </c>
      <c r="DJ416" s="4">
        <v>20</v>
      </c>
      <c r="DK416" s="4">
        <v>20</v>
      </c>
      <c r="DL416" s="4"/>
      <c r="DM416" s="4"/>
      <c r="DN416" s="4"/>
      <c r="DO416" s="4"/>
      <c r="DP416" s="2"/>
      <c r="DQ416" s="2"/>
      <c r="DR416" s="2"/>
      <c r="DS416" s="2"/>
      <c r="DT416" s="2"/>
      <c r="DU416" s="2"/>
      <c r="DV416" s="2">
        <f t="shared" si="590"/>
        <v>40</v>
      </c>
      <c r="DW416" s="51">
        <f t="shared" si="591"/>
        <v>0.26666666666666666</v>
      </c>
      <c r="DX416" s="53">
        <f>IF($G416="Labor Hours",DJ416*$K416*(1+$M416)*$ET416,DJ416)</f>
        <v>1676.7727394495969</v>
      </c>
      <c r="DY416" s="53">
        <f>IF($G416="Labor Hours",DK416*$K416*(1+$M416)*$ET416,DK416)</f>
        <v>1676.7727394495969</v>
      </c>
      <c r="DZ416" s="53">
        <f>IF($G416="Labor Hours",DL416*$K416*(1+$M416)*$ET416,DL416)</f>
        <v>0</v>
      </c>
      <c r="EA416" s="53">
        <f>IF($G416="Labor Hours",DM416*$K416*(1+$M416)*$ET416,DM416)</f>
        <v>0</v>
      </c>
      <c r="EB416" s="53">
        <f>IF($G416="Labor Hours",DN416*$K416*(1+$M416)*$ET416,DN416)</f>
        <v>0</v>
      </c>
      <c r="EC416" s="53">
        <f>IF($G416="Labor Hours",DO416*$K416*(1+$M416)*$ET416,DO416)</f>
        <v>0</v>
      </c>
      <c r="ED416" s="53">
        <f>IF($G416="Labor Hours",DP416*$K416*(1+$M416)*$ET416,DP416)</f>
        <v>0</v>
      </c>
      <c r="EE416" s="53">
        <f>IF($G416="Labor Hours",DQ416*$K416*(1+$M416)*$ET416,DQ416)</f>
        <v>0</v>
      </c>
      <c r="EF416" s="53">
        <f>IF($G416="Labor Hours",DR416*$K416*(1+$M416)*$ET416,DR416)</f>
        <v>0</v>
      </c>
      <c r="EG416" s="53">
        <f>IF($G416="Labor Hours",DS416*$K416*(1+$M416)*$ET416,DS416)</f>
        <v>0</v>
      </c>
      <c r="EH416" s="53">
        <f>IF($G416="Labor Hours",DT416*$K416*(1+$M416)*$ET416,DT416)</f>
        <v>0</v>
      </c>
      <c r="EI416" s="53">
        <f>IF($G416="Labor Hours",DU416*$K416*(1+$M416)*$ET416,DU416)</f>
        <v>0</v>
      </c>
      <c r="EJ416" s="10">
        <f t="shared" si="592"/>
        <v>3353.5454788991938</v>
      </c>
      <c r="EK416" s="54">
        <f t="shared" si="593"/>
        <v>0</v>
      </c>
      <c r="EL416" s="10">
        <f t="shared" si="594"/>
        <v>3353.5454788991938</v>
      </c>
      <c r="EM416" s="53" cm="1">
        <f t="array" aca="1" ref="EM416" ca="1">EJ416*CELL("contents",$Q416)</f>
        <v>1173.7409176147178</v>
      </c>
      <c r="EN416" s="53" cm="1">
        <f t="array" aca="1" ref="EN416" ca="1">EK416*CELL("contents",$Q416)</f>
        <v>0</v>
      </c>
      <c r="EO416" s="11">
        <f>AW416+CB416+DG416+EL416</f>
        <v>3353.5454788991938</v>
      </c>
      <c r="EP416" s="2">
        <v>1</v>
      </c>
      <c r="EQ416" s="2">
        <f t="shared" ref="EQ416:ET416" si="611">EP416*1.0215</f>
        <v>1.0215000000000001</v>
      </c>
      <c r="ER416" s="2">
        <f t="shared" si="611"/>
        <v>1.0434622500000001</v>
      </c>
      <c r="ES416" s="2">
        <f t="shared" si="611"/>
        <v>1.0658966883750003</v>
      </c>
      <c r="ET416" s="2">
        <f t="shared" si="611"/>
        <v>1.0888134671750629</v>
      </c>
      <c r="EU416" s="53">
        <f>IF($G416="Labor Hours",$K416*$AG416*EQ416,0)</f>
        <v>0</v>
      </c>
      <c r="EV416" s="53">
        <f>IF($G416="Labor Hours",$K416*BL416*ER416,0)</f>
        <v>0</v>
      </c>
      <c r="EW416" s="69">
        <f>IF($G416="Labor Hours",$K416*$CQ416*ES416,0)</f>
        <v>0</v>
      </c>
      <c r="EX416" s="69">
        <f>IF($G416="Labor Hours",$K416*$DV416*ET416,0)</f>
        <v>3353.5454788991938</v>
      </c>
      <c r="EY416" s="9">
        <f t="shared" si="597"/>
        <v>0</v>
      </c>
      <c r="EZ416" s="9">
        <f t="shared" si="574"/>
        <v>0</v>
      </c>
      <c r="FA416" s="9">
        <f t="shared" si="575"/>
        <v>0</v>
      </c>
      <c r="FB416" s="9">
        <f t="shared" si="576"/>
        <v>0</v>
      </c>
      <c r="FC416" t="s">
        <v>1543</v>
      </c>
    </row>
    <row r="417" spans="1:159" x14ac:dyDescent="0.25">
      <c r="A417" s="2">
        <v>1.2</v>
      </c>
      <c r="B417" s="2" t="s">
        <v>949</v>
      </c>
      <c r="C417" s="4" t="s">
        <v>157</v>
      </c>
      <c r="D417" s="2" t="s">
        <v>950</v>
      </c>
      <c r="E417" s="5" t="s">
        <v>951</v>
      </c>
      <c r="F417" s="2"/>
      <c r="G417" s="4" t="s">
        <v>151</v>
      </c>
      <c r="H417" s="6" t="s">
        <v>163</v>
      </c>
      <c r="I417" s="4" t="s">
        <v>167</v>
      </c>
      <c r="J417" s="7" t="s">
        <v>154</v>
      </c>
      <c r="K417" s="75">
        <v>115</v>
      </c>
      <c r="L417" s="81">
        <v>115</v>
      </c>
      <c r="M417" s="57">
        <v>0</v>
      </c>
      <c r="N417" s="86">
        <v>0</v>
      </c>
      <c r="O417" s="6" t="s">
        <v>155</v>
      </c>
      <c r="P417" s="2" t="s">
        <v>356</v>
      </c>
      <c r="Q417" s="216">
        <f>VLOOKUP(P417,Contingencies!$A$2:$D$7,4,FALSE)</f>
        <v>0.35</v>
      </c>
      <c r="R417" s="53">
        <f t="shared" si="557"/>
        <v>1752.9896821518512</v>
      </c>
      <c r="S417" s="67">
        <f t="shared" si="559"/>
        <v>0</v>
      </c>
      <c r="T417" s="4"/>
      <c r="U417" s="23"/>
      <c r="V417" s="23"/>
      <c r="W417" s="23"/>
      <c r="X417" s="23"/>
      <c r="Y417" s="23"/>
      <c r="Z417" s="23"/>
      <c r="AA417" s="18"/>
      <c r="AB417" s="18"/>
      <c r="AC417" s="18"/>
      <c r="AD417" s="18"/>
      <c r="AE417" s="18"/>
      <c r="AF417" s="18"/>
      <c r="AG417" s="2">
        <f>IF(G417="Labor Hours",SUM(U417:AF417),0)</f>
        <v>0</v>
      </c>
      <c r="AH417" s="51">
        <f t="shared" si="577"/>
        <v>0</v>
      </c>
      <c r="AI417" s="53">
        <f>IF($G417="Labor Hours",U417*$K417*(1+$M417)*$EQ417,U417)</f>
        <v>0</v>
      </c>
      <c r="AJ417" s="53">
        <f>IF($G417="Labor Hours",V417*$K417*(1+$M417)*$EQ417,V417)</f>
        <v>0</v>
      </c>
      <c r="AK417" s="53">
        <f>IF($G417="Labor Hours",W417*$K417*(1+$M417)*$EQ417,W417)</f>
        <v>0</v>
      </c>
      <c r="AL417" s="53">
        <f>IF($G417="Labor Hours",X417*$K417*(1+$M417)*$EQ417,X417)</f>
        <v>0</v>
      </c>
      <c r="AM417" s="53">
        <f>IF($G417="Labor Hours",Y417*$K417*(1+$M417)*$EQ417,Y417)</f>
        <v>0</v>
      </c>
      <c r="AN417" s="53">
        <f>IF($G417="Labor Hours",Z417*$K417*(1+$M417)*$EQ417,Z417)</f>
        <v>0</v>
      </c>
      <c r="AO417" s="53">
        <f>IF($G417="Labor Hours",AA417*$K417*(1+$M417)*$EQ417,AA417)</f>
        <v>0</v>
      </c>
      <c r="AP417" s="53">
        <f>IF($G417="Labor Hours",AB417*$K417*(1+$M417)*$EQ417,AB417)</f>
        <v>0</v>
      </c>
      <c r="AQ417" s="53">
        <f>IF($G417="Labor Hours",AC417*$K417*(1+$M417)*$EQ417,AC417)</f>
        <v>0</v>
      </c>
      <c r="AR417" s="53">
        <f>IF($G417="Labor Hours",AD417*$K417*(1+$M417)*$EQ417,AD417)</f>
        <v>0</v>
      </c>
      <c r="AS417" s="53">
        <f>IF($G417="Labor Hours",AE417*$K417*(1+$M417)*$EQ417,AE417)</f>
        <v>0</v>
      </c>
      <c r="AT417" s="53">
        <f>IF($G417="Labor Hours",AF417*$K417*(1+$M417)*$EQ417,AF417)</f>
        <v>0</v>
      </c>
      <c r="AU417" s="10">
        <f t="shared" si="578"/>
        <v>0</v>
      </c>
      <c r="AV417" s="54">
        <f>IF(G417="CapEx",0,AU417*N417)</f>
        <v>0</v>
      </c>
      <c r="AW417" s="10">
        <f t="shared" si="579"/>
        <v>0</v>
      </c>
      <c r="AX417" s="53" cm="1">
        <f t="array" aca="1" ref="AX417" ca="1">AU417*CELL("contents",$Q417)</f>
        <v>0</v>
      </c>
      <c r="AY417" s="53" cm="1">
        <f t="array" aca="1" ref="AY417" ca="1">AV417*CELL("contents",$Q417)</f>
        <v>0</v>
      </c>
      <c r="AZ417" s="18"/>
      <c r="BA417" s="18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>
        <f t="shared" si="580"/>
        <v>0</v>
      </c>
      <c r="BM417" s="51">
        <f t="shared" si="581"/>
        <v>0</v>
      </c>
      <c r="BN417" s="53">
        <f>IF($G417="Labor Hours",AZ417*$K417*(1+$M417)*$ER417,AZ417)</f>
        <v>0</v>
      </c>
      <c r="BO417" s="53">
        <f>IF($G417="Labor Hours",BA417*$K417*(1+$M417)*$ER417,BA417)</f>
        <v>0</v>
      </c>
      <c r="BP417" s="53">
        <f>IF($G417="Labor Hours",BB417*$K417*(1+$M417)*$ER417,BB417)</f>
        <v>0</v>
      </c>
      <c r="BQ417" s="53">
        <f>IF($G417="Labor Hours",BC417*$K417*(1+$M417)*$ER417,BC417)</f>
        <v>0</v>
      </c>
      <c r="BR417" s="53">
        <f>IF($G417="Labor Hours",BD417*$K417*(1+$M417)*$ER417,BD417)</f>
        <v>0</v>
      </c>
      <c r="BS417" s="53">
        <f>IF($G417="Labor Hours",BE417*$K417*(1+$M417)*$ER417,BE417)</f>
        <v>0</v>
      </c>
      <c r="BT417" s="53">
        <f>IF($G417="Labor Hours",BF417*$K417*(1+$M417)*$ER417,BF417)</f>
        <v>0</v>
      </c>
      <c r="BU417" s="53">
        <f>IF($G417="Labor Hours",BG417*$K417*(1+$M417)*$ER417,BG417)</f>
        <v>0</v>
      </c>
      <c r="BV417" s="53">
        <f>IF($G417="Labor Hours",BH417*$K417*(1+$M417)*$ER417,BH417)</f>
        <v>0</v>
      </c>
      <c r="BW417" s="53">
        <f>IF($G417="Labor Hours",BI417*$K417*(1+$M417)*$ER417,BI417)</f>
        <v>0</v>
      </c>
      <c r="BX417" s="53">
        <f>IF($G417="Labor Hours",BJ417*$K417*(1+$M417)*$ER417,BJ417)</f>
        <v>0</v>
      </c>
      <c r="BY417" s="53">
        <f>IF($G417="Labor Hours",BK417*$K417*(1+$M417)*$ER417,BK417)</f>
        <v>0</v>
      </c>
      <c r="BZ417" s="10">
        <f t="shared" si="582"/>
        <v>0</v>
      </c>
      <c r="CA417" s="54">
        <f t="shared" si="583"/>
        <v>0</v>
      </c>
      <c r="CB417" s="10">
        <f t="shared" si="584"/>
        <v>0</v>
      </c>
      <c r="CC417" s="53" cm="1">
        <f t="array" aca="1" ref="CC417" ca="1">BZ417*CELL("contents",$Q417)</f>
        <v>0</v>
      </c>
      <c r="CD417" s="53" cm="1">
        <f t="array" aca="1" ref="CD417" ca="1">CA417*CELL("contents",$Q417)</f>
        <v>0</v>
      </c>
      <c r="CE417" s="2"/>
      <c r="CF417" s="2"/>
      <c r="CG417" s="2"/>
      <c r="CH417" s="2"/>
      <c r="CI417" s="18"/>
      <c r="CJ417" s="18"/>
      <c r="CK417" s="18"/>
      <c r="CL417" s="18"/>
      <c r="CM417" s="2"/>
      <c r="CN417" s="2"/>
      <c r="CO417" s="2"/>
      <c r="CP417" s="2"/>
      <c r="CQ417" s="2">
        <f t="shared" si="585"/>
        <v>0</v>
      </c>
      <c r="CR417" s="51">
        <f t="shared" si="586"/>
        <v>0</v>
      </c>
      <c r="CS417" s="53">
        <f>IF($G417="Labor Hours",CE417*$K417*(1+$M417)*$ES417,CE417)</f>
        <v>0</v>
      </c>
      <c r="CT417" s="53">
        <f>IF($G417="Labor Hours",CF417*$K417*(1+$M417)*$ES417,CF417)</f>
        <v>0</v>
      </c>
      <c r="CU417" s="53">
        <f>IF($G417="Labor Hours",CG417*$K417*(1+$M417)*$ES417,CG417)</f>
        <v>0</v>
      </c>
      <c r="CV417" s="53">
        <f>IF($G417="Labor Hours",CH417*$K417*(1+$M417)*$ES417,CH417)</f>
        <v>0</v>
      </c>
      <c r="CW417" s="53">
        <f>IF($G417="Labor Hours",CI417*$K417*(1+$M417)*$ES417,CI417)</f>
        <v>0</v>
      </c>
      <c r="CX417" s="53">
        <f>IF($G417="Labor Hours",CJ417*$K417*(1+$M417)*$ES417,CJ417)</f>
        <v>0</v>
      </c>
      <c r="CY417" s="53">
        <f>IF($G417="Labor Hours",CK417*$K417*(1+$M417)*$ES417,CK417)</f>
        <v>0</v>
      </c>
      <c r="CZ417" s="53">
        <f>IF($G417="Labor Hours",CL417*$K417*(1+$M417)*$ES417,CL417)</f>
        <v>0</v>
      </c>
      <c r="DA417" s="53">
        <f>IF($G417="Labor Hours",CM417*$K417*(1+$M417)*$ES417,CM417)</f>
        <v>0</v>
      </c>
      <c r="DB417" s="53">
        <f>IF($G417="Labor Hours",CN417*$K417*(1+$M417)*$ES417,CN417)</f>
        <v>0</v>
      </c>
      <c r="DC417" s="53">
        <f>IF($G417="Labor Hours",CO417*$K417*(1+$M417)*$ES417,CO417)</f>
        <v>0</v>
      </c>
      <c r="DD417" s="53">
        <f>IF($G417="Labor Hours",CP417*$K417*(1+$M417)*$ES417,CP417)</f>
        <v>0</v>
      </c>
      <c r="DE417" s="10">
        <f t="shared" si="587"/>
        <v>0</v>
      </c>
      <c r="DF417" s="54">
        <f t="shared" si="588"/>
        <v>0</v>
      </c>
      <c r="DG417" s="10">
        <f t="shared" si="589"/>
        <v>0</v>
      </c>
      <c r="DH417" s="53" cm="1">
        <f t="array" aca="1" ref="DH417" ca="1">DE417*CELL("contents",$Q417)</f>
        <v>0</v>
      </c>
      <c r="DI417" s="53" cm="1">
        <f t="array" aca="1" ref="DI417" ca="1">DF417*CELL("contents",$Q417)</f>
        <v>0</v>
      </c>
      <c r="DJ417" s="4">
        <v>20</v>
      </c>
      <c r="DK417" s="4">
        <v>20</v>
      </c>
      <c r="DL417" s="4"/>
      <c r="DM417" s="4"/>
      <c r="DN417" s="4"/>
      <c r="DO417" s="4"/>
      <c r="DP417" s="2"/>
      <c r="DQ417" s="2"/>
      <c r="DR417" s="2"/>
      <c r="DS417" s="2"/>
      <c r="DT417" s="2"/>
      <c r="DU417" s="2"/>
      <c r="DV417" s="2">
        <f t="shared" si="590"/>
        <v>40</v>
      </c>
      <c r="DW417" s="51">
        <f t="shared" si="591"/>
        <v>0.26666666666666666</v>
      </c>
      <c r="DX417" s="53">
        <f>IF($G417="Labor Hours",DJ417*$K417*(1+$M417)*$ET417,DJ417)</f>
        <v>2504.2709745026445</v>
      </c>
      <c r="DY417" s="53">
        <f>IF($G417="Labor Hours",DK417*$K417*(1+$M417)*$ET417,DK417)</f>
        <v>2504.2709745026445</v>
      </c>
      <c r="DZ417" s="53">
        <f>IF($G417="Labor Hours",DL417*$K417*(1+$M417)*$ET417,DL417)</f>
        <v>0</v>
      </c>
      <c r="EA417" s="53">
        <f>IF($G417="Labor Hours",DM417*$K417*(1+$M417)*$ET417,DM417)</f>
        <v>0</v>
      </c>
      <c r="EB417" s="53">
        <f>IF($G417="Labor Hours",DN417*$K417*(1+$M417)*$ET417,DN417)</f>
        <v>0</v>
      </c>
      <c r="EC417" s="53">
        <f>IF($G417="Labor Hours",DO417*$K417*(1+$M417)*$ET417,DO417)</f>
        <v>0</v>
      </c>
      <c r="ED417" s="53">
        <f>IF($G417="Labor Hours",DP417*$K417*(1+$M417)*$ET417,DP417)</f>
        <v>0</v>
      </c>
      <c r="EE417" s="53">
        <f>IF($G417="Labor Hours",DQ417*$K417*(1+$M417)*$ET417,DQ417)</f>
        <v>0</v>
      </c>
      <c r="EF417" s="53">
        <f>IF($G417="Labor Hours",DR417*$K417*(1+$M417)*$ET417,DR417)</f>
        <v>0</v>
      </c>
      <c r="EG417" s="53">
        <f>IF($G417="Labor Hours",DS417*$K417*(1+$M417)*$ET417,DS417)</f>
        <v>0</v>
      </c>
      <c r="EH417" s="53">
        <f>IF($G417="Labor Hours",DT417*$K417*(1+$M417)*$ET417,DT417)</f>
        <v>0</v>
      </c>
      <c r="EI417" s="53">
        <f>IF($G417="Labor Hours",DU417*$K417*(1+$M417)*$ET417,DU417)</f>
        <v>0</v>
      </c>
      <c r="EJ417" s="10">
        <f t="shared" si="592"/>
        <v>5008.5419490052891</v>
      </c>
      <c r="EK417" s="54">
        <f t="shared" si="593"/>
        <v>0</v>
      </c>
      <c r="EL417" s="10">
        <f t="shared" si="594"/>
        <v>5008.5419490052891</v>
      </c>
      <c r="EM417" s="53" cm="1">
        <f t="array" aca="1" ref="EM417" ca="1">EJ417*CELL("contents",$Q417)</f>
        <v>1752.9896821518512</v>
      </c>
      <c r="EN417" s="53" cm="1">
        <f t="array" aca="1" ref="EN417" ca="1">EK417*CELL("contents",$Q417)</f>
        <v>0</v>
      </c>
      <c r="EO417" s="11">
        <f>AW417+CB417+DG417+EL417</f>
        <v>5008.5419490052891</v>
      </c>
      <c r="EP417" s="2">
        <v>1</v>
      </c>
      <c r="EQ417" s="2">
        <f t="shared" ref="EQ417:ET417" si="612">EP417*1.0215</f>
        <v>1.0215000000000001</v>
      </c>
      <c r="ER417" s="2">
        <f t="shared" si="612"/>
        <v>1.0434622500000001</v>
      </c>
      <c r="ES417" s="2">
        <f t="shared" si="612"/>
        <v>1.0658966883750003</v>
      </c>
      <c r="ET417" s="2">
        <f t="shared" si="612"/>
        <v>1.0888134671750629</v>
      </c>
      <c r="EU417" s="53">
        <f>IF($G417="Labor Hours",$K417*$AG417*EQ417,0)</f>
        <v>0</v>
      </c>
      <c r="EV417" s="53">
        <f>IF($G417="Labor Hours",$K417*BL417*ER417,0)</f>
        <v>0</v>
      </c>
      <c r="EW417" s="69">
        <f>IF($G417="Labor Hours",$K417*$CQ417*ES417,0)</f>
        <v>0</v>
      </c>
      <c r="EX417" s="69">
        <f>IF($G417="Labor Hours",$K417*$DV417*ET417,0)</f>
        <v>5008.5419490052891</v>
      </c>
      <c r="EY417" s="9">
        <f t="shared" si="597"/>
        <v>0</v>
      </c>
      <c r="EZ417" s="9">
        <f t="shared" si="574"/>
        <v>0</v>
      </c>
      <c r="FA417" s="9">
        <f t="shared" si="575"/>
        <v>0</v>
      </c>
      <c r="FB417" s="9">
        <f t="shared" si="576"/>
        <v>0</v>
      </c>
      <c r="FC417" t="s">
        <v>1543</v>
      </c>
    </row>
    <row r="418" spans="1:159" x14ac:dyDescent="0.25">
      <c r="A418" s="2">
        <v>1.2</v>
      </c>
      <c r="B418" s="2" t="s">
        <v>949</v>
      </c>
      <c r="C418" s="4" t="s">
        <v>157</v>
      </c>
      <c r="D418" s="2" t="s">
        <v>950</v>
      </c>
      <c r="E418" s="5" t="s">
        <v>951</v>
      </c>
      <c r="F418" s="2"/>
      <c r="G418" s="4" t="s">
        <v>347</v>
      </c>
      <c r="H418" s="6" t="s">
        <v>347</v>
      </c>
      <c r="I418" s="4"/>
      <c r="J418" s="4" t="s">
        <v>154</v>
      </c>
      <c r="K418" s="75"/>
      <c r="L418" s="80">
        <v>1</v>
      </c>
      <c r="M418" s="57">
        <v>0</v>
      </c>
      <c r="N418" s="86">
        <v>0.53</v>
      </c>
      <c r="O418" s="6" t="s">
        <v>155</v>
      </c>
      <c r="P418" s="2" t="s">
        <v>356</v>
      </c>
      <c r="Q418" s="216">
        <f>VLOOKUP(P418,Contingencies!$A$2:$D$7,4,FALSE)</f>
        <v>0.35</v>
      </c>
      <c r="R418" s="53">
        <f t="shared" si="557"/>
        <v>700</v>
      </c>
      <c r="S418" s="67">
        <f t="shared" si="559"/>
        <v>0</v>
      </c>
      <c r="T418" s="4"/>
      <c r="U418" s="23"/>
      <c r="V418" s="23"/>
      <c r="W418" s="23"/>
      <c r="X418" s="23"/>
      <c r="Y418" s="23"/>
      <c r="Z418" s="23"/>
      <c r="AA418" s="18"/>
      <c r="AB418" s="18"/>
      <c r="AC418" s="18"/>
      <c r="AD418" s="18"/>
      <c r="AE418" s="18"/>
      <c r="AF418" s="18"/>
      <c r="AG418" s="2">
        <f>IF(G418="Labor Hours",SUM(U418:AF418),0)</f>
        <v>0</v>
      </c>
      <c r="AH418" s="51">
        <f t="shared" si="577"/>
        <v>0</v>
      </c>
      <c r="AI418" s="53">
        <f>IF($G418="Labor Hours",U418*$K418*(1+$M418)*$EQ418,U418)</f>
        <v>0</v>
      </c>
      <c r="AJ418" s="53">
        <f>IF($G418="Labor Hours",V418*$K418*(1+$M418)*$EQ418,V418)</f>
        <v>0</v>
      </c>
      <c r="AK418" s="53">
        <f>IF($G418="Labor Hours",W418*$K418*(1+$M418)*$EQ418,W418)</f>
        <v>0</v>
      </c>
      <c r="AL418" s="53">
        <f>IF($G418="Labor Hours",X418*$K418*(1+$M418)*$EQ418,X418)</f>
        <v>0</v>
      </c>
      <c r="AM418" s="53">
        <f>IF($G418="Labor Hours",Y418*$K418*(1+$M418)*$EQ418,Y418)</f>
        <v>0</v>
      </c>
      <c r="AN418" s="53">
        <f>IF($G418="Labor Hours",Z418*$K418*(1+$M418)*$EQ418,Z418)</f>
        <v>0</v>
      </c>
      <c r="AO418" s="53">
        <f>IF($G418="Labor Hours",AA418*$K418*(1+$M418)*$EQ418,AA418)</f>
        <v>0</v>
      </c>
      <c r="AP418" s="53">
        <f>IF($G418="Labor Hours",AB418*$K418*(1+$M418)*$EQ418,AB418)</f>
        <v>0</v>
      </c>
      <c r="AQ418" s="53">
        <f>IF($G418="Labor Hours",AC418*$K418*(1+$M418)*$EQ418,AC418)</f>
        <v>0</v>
      </c>
      <c r="AR418" s="53">
        <f>IF($G418="Labor Hours",AD418*$K418*(1+$M418)*$EQ418,AD418)</f>
        <v>0</v>
      </c>
      <c r="AS418" s="53">
        <f>IF($G418="Labor Hours",AE418*$K418*(1+$M418)*$EQ418,AE418)</f>
        <v>0</v>
      </c>
      <c r="AT418" s="53">
        <f>IF($G418="Labor Hours",AF418*$K418*(1+$M418)*$EQ418,AF418)</f>
        <v>0</v>
      </c>
      <c r="AU418" s="10">
        <f t="shared" si="578"/>
        <v>0</v>
      </c>
      <c r="AV418" s="54">
        <f>IF(G418="CapEx",0,AU418*N418)</f>
        <v>0</v>
      </c>
      <c r="AW418" s="10">
        <f t="shared" si="579"/>
        <v>0</v>
      </c>
      <c r="AX418" s="53" cm="1">
        <f t="array" aca="1" ref="AX418" ca="1">AU418*CELL("contents",$Q418)</f>
        <v>0</v>
      </c>
      <c r="AY418" s="53" cm="1">
        <f t="array" aca="1" ref="AY418" ca="1">AV418*CELL("contents",$Q418)</f>
        <v>0</v>
      </c>
      <c r="AZ418" s="18"/>
      <c r="BA418" s="18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>
        <f t="shared" si="580"/>
        <v>0</v>
      </c>
      <c r="BM418" s="51">
        <f t="shared" si="581"/>
        <v>0</v>
      </c>
      <c r="BN418" s="53">
        <f>IF($G418="Labor Hours",AZ418*$K418*(1+$M418)*$ER418,AZ418)</f>
        <v>0</v>
      </c>
      <c r="BO418" s="53">
        <f>IF($G418="Labor Hours",BA418*$K418*(1+$M418)*$ER418,BA418)</f>
        <v>0</v>
      </c>
      <c r="BP418" s="53">
        <f>IF($G418="Labor Hours",BB418*$K418*(1+$M418)*$ER418,BB418)</f>
        <v>0</v>
      </c>
      <c r="BQ418" s="53">
        <f>IF($G418="Labor Hours",BC418*$K418*(1+$M418)*$ER418,BC418)</f>
        <v>0</v>
      </c>
      <c r="BR418" s="53">
        <f>IF($G418="Labor Hours",BD418*$K418*(1+$M418)*$ER418,BD418)</f>
        <v>0</v>
      </c>
      <c r="BS418" s="53">
        <f>IF($G418="Labor Hours",BE418*$K418*(1+$M418)*$ER418,BE418)</f>
        <v>0</v>
      </c>
      <c r="BT418" s="53">
        <f>IF($G418="Labor Hours",BF418*$K418*(1+$M418)*$ER418,BF418)</f>
        <v>0</v>
      </c>
      <c r="BU418" s="53">
        <f>IF($G418="Labor Hours",BG418*$K418*(1+$M418)*$ER418,BG418)</f>
        <v>0</v>
      </c>
      <c r="BV418" s="53">
        <f>IF($G418="Labor Hours",BH418*$K418*(1+$M418)*$ER418,BH418)</f>
        <v>0</v>
      </c>
      <c r="BW418" s="53">
        <f>IF($G418="Labor Hours",BI418*$K418*(1+$M418)*$ER418,BI418)</f>
        <v>0</v>
      </c>
      <c r="BX418" s="53">
        <f>IF($G418="Labor Hours",BJ418*$K418*(1+$M418)*$ER418,BJ418)</f>
        <v>0</v>
      </c>
      <c r="BY418" s="53">
        <f>IF($G418="Labor Hours",BK418*$K418*(1+$M418)*$ER418,BK418)</f>
        <v>0</v>
      </c>
      <c r="BZ418" s="10">
        <f t="shared" si="582"/>
        <v>0</v>
      </c>
      <c r="CA418" s="54">
        <f t="shared" si="583"/>
        <v>0</v>
      </c>
      <c r="CB418" s="10">
        <f t="shared" si="584"/>
        <v>0</v>
      </c>
      <c r="CC418" s="53" cm="1">
        <f t="array" aca="1" ref="CC418" ca="1">BZ418*CELL("contents",$Q418)</f>
        <v>0</v>
      </c>
      <c r="CD418" s="53" cm="1">
        <f t="array" aca="1" ref="CD418" ca="1">CA418*CELL("contents",$Q418)</f>
        <v>0</v>
      </c>
      <c r="CE418" s="2"/>
      <c r="CF418" s="2"/>
      <c r="CG418" s="2"/>
      <c r="CH418" s="2"/>
      <c r="CI418" s="18"/>
      <c r="CJ418" s="18"/>
      <c r="CK418" s="18"/>
      <c r="CL418" s="18"/>
      <c r="CM418" s="2"/>
      <c r="CN418" s="2"/>
      <c r="CO418" s="2"/>
      <c r="CP418" s="2"/>
      <c r="CQ418" s="2">
        <f t="shared" si="585"/>
        <v>0</v>
      </c>
      <c r="CR418" s="51">
        <f t="shared" si="586"/>
        <v>0</v>
      </c>
      <c r="CS418" s="53">
        <f>IF($G418="Labor Hours",CE418*$K418*(1+$M418)*$ES418,CE418)</f>
        <v>0</v>
      </c>
      <c r="CT418" s="53">
        <f>IF($G418="Labor Hours",CF418*$K418*(1+$M418)*$ES418,CF418)</f>
        <v>0</v>
      </c>
      <c r="CU418" s="53">
        <f>IF($G418="Labor Hours",CG418*$K418*(1+$M418)*$ES418,CG418)</f>
        <v>0</v>
      </c>
      <c r="CV418" s="53">
        <f>IF($G418="Labor Hours",CH418*$K418*(1+$M418)*$ES418,CH418)</f>
        <v>0</v>
      </c>
      <c r="CW418" s="53">
        <f>IF($G418="Labor Hours",CI418*$K418*(1+$M418)*$ES418,CI418)</f>
        <v>0</v>
      </c>
      <c r="CX418" s="53">
        <f>IF($G418="Labor Hours",CJ418*$K418*(1+$M418)*$ES418,CJ418)</f>
        <v>0</v>
      </c>
      <c r="CY418" s="53">
        <f>IF($G418="Labor Hours",CK418*$K418*(1+$M418)*$ES418,CK418)</f>
        <v>0</v>
      </c>
      <c r="CZ418" s="53">
        <f>IF($G418="Labor Hours",CL418*$K418*(1+$M418)*$ES418,CL418)</f>
        <v>0</v>
      </c>
      <c r="DA418" s="53">
        <f>IF($G418="Labor Hours",CM418*$K418*(1+$M418)*$ES418,CM418)</f>
        <v>0</v>
      </c>
      <c r="DB418" s="53">
        <f>IF($G418="Labor Hours",CN418*$K418*(1+$M418)*$ES418,CN418)</f>
        <v>0</v>
      </c>
      <c r="DC418" s="53">
        <f>IF($G418="Labor Hours",CO418*$K418*(1+$M418)*$ES418,CO418)</f>
        <v>0</v>
      </c>
      <c r="DD418" s="53">
        <f>IF($G418="Labor Hours",CP418*$K418*(1+$M418)*$ES418,CP418)</f>
        <v>0</v>
      </c>
      <c r="DE418" s="10">
        <f t="shared" si="587"/>
        <v>0</v>
      </c>
      <c r="DF418" s="54">
        <f t="shared" si="588"/>
        <v>0</v>
      </c>
      <c r="DG418" s="10">
        <f t="shared" si="589"/>
        <v>0</v>
      </c>
      <c r="DH418" s="53" cm="1">
        <f t="array" aca="1" ref="DH418" ca="1">DE418*CELL("contents",$Q418)</f>
        <v>0</v>
      </c>
      <c r="DI418" s="53" cm="1">
        <f t="array" aca="1" ref="DI418" ca="1">DF418*CELL("contents",$Q418)</f>
        <v>0</v>
      </c>
      <c r="DJ418" s="4">
        <v>1000</v>
      </c>
      <c r="DK418" s="4">
        <v>1000</v>
      </c>
      <c r="DL418" s="4"/>
      <c r="DM418" s="4"/>
      <c r="DN418" s="4"/>
      <c r="DO418" s="4"/>
      <c r="DP418" s="2"/>
      <c r="DQ418" s="2"/>
      <c r="DR418" s="2"/>
      <c r="DS418" s="2"/>
      <c r="DT418" s="2"/>
      <c r="DU418" s="2"/>
      <c r="DV418" s="2">
        <f t="shared" si="590"/>
        <v>0</v>
      </c>
      <c r="DW418" s="51">
        <f t="shared" si="591"/>
        <v>0</v>
      </c>
      <c r="DX418" s="53">
        <f>IF($G418="Labor Hours",DJ418*$K418*(1+$M418)*$ET418,DJ418)</f>
        <v>1000</v>
      </c>
      <c r="DY418" s="53">
        <f>IF($G418="Labor Hours",DK418*$K418*(1+$M418)*$ET418,DK418)</f>
        <v>1000</v>
      </c>
      <c r="DZ418" s="53">
        <f>IF($G418="Labor Hours",DL418*$K418*(1+$M418)*$ET418,DL418)</f>
        <v>0</v>
      </c>
      <c r="EA418" s="53">
        <f>IF($G418="Labor Hours",DM418*$K418*(1+$M418)*$ET418,DM418)</f>
        <v>0</v>
      </c>
      <c r="EB418" s="53">
        <f>IF($G418="Labor Hours",DN418*$K418*(1+$M418)*$ET418,DN418)</f>
        <v>0</v>
      </c>
      <c r="EC418" s="53">
        <f>IF($G418="Labor Hours",DO418*$K418*(1+$M418)*$ET418,DO418)</f>
        <v>0</v>
      </c>
      <c r="ED418" s="53">
        <f>IF($G418="Labor Hours",DP418*$K418*(1+$M418)*$ET418,DP418)</f>
        <v>0</v>
      </c>
      <c r="EE418" s="53">
        <f>IF($G418="Labor Hours",DQ418*$K418*(1+$M418)*$ET418,DQ418)</f>
        <v>0</v>
      </c>
      <c r="EF418" s="53">
        <f>IF($G418="Labor Hours",DR418*$K418*(1+$M418)*$ET418,DR418)</f>
        <v>0</v>
      </c>
      <c r="EG418" s="53">
        <f>IF($G418="Labor Hours",DS418*$K418*(1+$M418)*$ET418,DS418)</f>
        <v>0</v>
      </c>
      <c r="EH418" s="53">
        <f>IF($G418="Labor Hours",DT418*$K418*(1+$M418)*$ET418,DT418)</f>
        <v>0</v>
      </c>
      <c r="EI418" s="53">
        <f>IF($G418="Labor Hours",DU418*$K418*(1+$M418)*$ET418,DU418)</f>
        <v>0</v>
      </c>
      <c r="EJ418" s="10">
        <f t="shared" si="592"/>
        <v>2000</v>
      </c>
      <c r="EK418" s="54">
        <f t="shared" si="593"/>
        <v>0</v>
      </c>
      <c r="EL418" s="10">
        <f t="shared" si="594"/>
        <v>2000</v>
      </c>
      <c r="EM418" s="53" cm="1">
        <f t="array" aca="1" ref="EM418" ca="1">EJ418*CELL("contents",$Q418)</f>
        <v>700</v>
      </c>
      <c r="EN418" s="53" cm="1">
        <f t="array" aca="1" ref="EN418" ca="1">EK418*CELL("contents",$Q418)</f>
        <v>0</v>
      </c>
      <c r="EO418" s="11">
        <f>AW418+CB418+DG418+EL418</f>
        <v>2000</v>
      </c>
      <c r="EP418" s="2">
        <v>1</v>
      </c>
      <c r="EQ418" s="2">
        <f t="shared" ref="EQ418:ET418" si="613">EP418*1.0215</f>
        <v>1.0215000000000001</v>
      </c>
      <c r="ER418" s="2">
        <f t="shared" si="613"/>
        <v>1.0434622500000001</v>
      </c>
      <c r="ES418" s="2">
        <f t="shared" si="613"/>
        <v>1.0658966883750003</v>
      </c>
      <c r="ET418" s="2">
        <f t="shared" si="613"/>
        <v>1.0888134671750629</v>
      </c>
      <c r="EU418" s="53">
        <f>IF($G418="Labor Hours",$K418*$AG418*EQ418,0)</f>
        <v>0</v>
      </c>
      <c r="EV418" s="53">
        <f>IF($G418="Labor Hours",$K418*BL418*ER418,0)</f>
        <v>0</v>
      </c>
      <c r="EW418" s="69">
        <f>IF($G418="Labor Hours",$K418*$CQ418*ES418,0)</f>
        <v>0</v>
      </c>
      <c r="EX418" s="69">
        <f>IF($G418="Labor Hours",$K418*$DV418*ET418,0)</f>
        <v>0</v>
      </c>
      <c r="EY418" s="9">
        <f t="shared" si="597"/>
        <v>0</v>
      </c>
      <c r="EZ418" s="9">
        <f t="shared" si="574"/>
        <v>0</v>
      </c>
      <c r="FA418" s="9">
        <f t="shared" si="575"/>
        <v>0</v>
      </c>
      <c r="FB418" s="9">
        <f t="shared" si="576"/>
        <v>0</v>
      </c>
      <c r="FC418" t="s">
        <v>1543</v>
      </c>
    </row>
    <row r="419" spans="1:159" x14ac:dyDescent="0.25">
      <c r="A419" s="2">
        <v>1.2</v>
      </c>
      <c r="B419" s="2" t="s">
        <v>952</v>
      </c>
      <c r="C419" s="4" t="s">
        <v>157</v>
      </c>
      <c r="D419" s="2" t="s">
        <v>953</v>
      </c>
      <c r="E419" s="5" t="s">
        <v>954</v>
      </c>
      <c r="F419" s="2"/>
      <c r="G419" s="4" t="s">
        <v>151</v>
      </c>
      <c r="H419" s="6" t="s">
        <v>163</v>
      </c>
      <c r="I419" s="4" t="s">
        <v>167</v>
      </c>
      <c r="J419" s="7" t="s">
        <v>154</v>
      </c>
      <c r="K419" s="75">
        <v>115</v>
      </c>
      <c r="L419" s="81">
        <v>115</v>
      </c>
      <c r="M419" s="56">
        <v>0</v>
      </c>
      <c r="N419" s="86">
        <v>0</v>
      </c>
      <c r="O419" s="6" t="s">
        <v>155</v>
      </c>
      <c r="P419" s="2" t="s">
        <v>356</v>
      </c>
      <c r="Q419" s="216">
        <f>VLOOKUP(P419,Contingencies!$A$2:$D$7,4,FALSE)</f>
        <v>0.35</v>
      </c>
      <c r="R419" s="53">
        <f t="shared" si="557"/>
        <v>3024.4097344702504</v>
      </c>
      <c r="S419" s="67">
        <f t="shared" si="559"/>
        <v>0</v>
      </c>
      <c r="T419" s="4"/>
      <c r="U419" s="4"/>
      <c r="V419" s="4"/>
      <c r="W419" s="4"/>
      <c r="X419" s="4"/>
      <c r="Y419" s="4"/>
      <c r="Z419" s="4"/>
      <c r="AA419" s="4"/>
      <c r="AB419" s="4"/>
      <c r="AC419" s="4">
        <v>8</v>
      </c>
      <c r="AD419" s="14">
        <v>8</v>
      </c>
      <c r="AE419" s="14">
        <v>8</v>
      </c>
      <c r="AF419" s="4"/>
      <c r="AG419" s="2">
        <f>IF(G419="Labor Hours",SUM(U419:AF419),0)</f>
        <v>24</v>
      </c>
      <c r="AH419" s="51">
        <f t="shared" si="577"/>
        <v>0.16</v>
      </c>
      <c r="AI419" s="53">
        <f>IF($G419="Labor Hours",U419*$K419*(1+$M419)*$EQ419,U419)</f>
        <v>0</v>
      </c>
      <c r="AJ419" s="53">
        <f>IF($G419="Labor Hours",V419*$K419*(1+$M419)*$EQ419,V419)</f>
        <v>0</v>
      </c>
      <c r="AK419" s="53">
        <f>IF($G419="Labor Hours",W419*$K419*(1+$M419)*$EQ419,W419)</f>
        <v>0</v>
      </c>
      <c r="AL419" s="53">
        <f>IF($G419="Labor Hours",X419*$K419*(1+$M419)*$EQ419,X419)</f>
        <v>0</v>
      </c>
      <c r="AM419" s="53">
        <f>IF($G419="Labor Hours",Y419*$K419*(1+$M419)*$EQ419,Y419)</f>
        <v>0</v>
      </c>
      <c r="AN419" s="53">
        <f>IF($G419="Labor Hours",Z419*$K419*(1+$M419)*$EQ419,Z419)</f>
        <v>0</v>
      </c>
      <c r="AO419" s="53">
        <f>IF($G419="Labor Hours",AA419*$K419*(1+$M419)*$EQ419,AA419)</f>
        <v>0</v>
      </c>
      <c r="AP419" s="53">
        <f>IF($G419="Labor Hours",AB419*$K419*(1+$M419)*$EQ419,AB419)</f>
        <v>0</v>
      </c>
      <c r="AQ419" s="53">
        <f>IF($G419="Labor Hours",AC419*$K419*(1+$M419)*$EQ419,AC419)</f>
        <v>939.78000000000009</v>
      </c>
      <c r="AR419" s="53">
        <f>IF($G419="Labor Hours",AD419*$K419*(1+$M419)*$EQ419,AD419)</f>
        <v>939.78000000000009</v>
      </c>
      <c r="AS419" s="53">
        <f>IF($G419="Labor Hours",AE419*$K419*(1+$M419)*$EQ419,AE419)</f>
        <v>939.78000000000009</v>
      </c>
      <c r="AT419" s="53">
        <f>IF($G419="Labor Hours",AF419*$K419*(1+$M419)*$EQ419,AF419)</f>
        <v>0</v>
      </c>
      <c r="AU419" s="10">
        <f t="shared" si="578"/>
        <v>2819.34</v>
      </c>
      <c r="AV419" s="54">
        <f>IF(G419="CapEx",0,AU419*N419)</f>
        <v>0</v>
      </c>
      <c r="AW419" s="10">
        <f t="shared" si="579"/>
        <v>2819.34</v>
      </c>
      <c r="AX419" s="53" cm="1">
        <f t="array" aca="1" ref="AX419" ca="1">AU419*CELL("contents",$Q419)</f>
        <v>986.76900000000001</v>
      </c>
      <c r="AY419" s="53" cm="1">
        <f t="array" aca="1" ref="AY419" ca="1">AV419*CELL("contents",$Q419)</f>
        <v>0</v>
      </c>
      <c r="AZ419" s="14"/>
      <c r="BA419" s="14"/>
      <c r="BB419" s="4"/>
      <c r="BC419" s="4"/>
      <c r="BD419" s="4"/>
      <c r="BE419" s="4"/>
      <c r="BF419" s="4"/>
      <c r="BG419" s="4"/>
      <c r="BH419" s="4">
        <v>8</v>
      </c>
      <c r="BI419" s="4">
        <v>8</v>
      </c>
      <c r="BJ419" s="4">
        <v>8</v>
      </c>
      <c r="BK419" s="4"/>
      <c r="BL419" s="2">
        <f t="shared" si="580"/>
        <v>24</v>
      </c>
      <c r="BM419" s="51">
        <f t="shared" si="581"/>
        <v>0.16</v>
      </c>
      <c r="BN419" s="53">
        <f>IF($G419="Labor Hours",AZ419*$K419*(1+$M419)*$ER419,AZ419)</f>
        <v>0</v>
      </c>
      <c r="BO419" s="53">
        <f>IF($G419="Labor Hours",BA419*$K419*(1+$M419)*$ER419,BA419)</f>
        <v>0</v>
      </c>
      <c r="BP419" s="53">
        <f>IF($G419="Labor Hours",BB419*$K419*(1+$M419)*$ER419,BB419)</f>
        <v>0</v>
      </c>
      <c r="BQ419" s="53">
        <f>IF($G419="Labor Hours",BC419*$K419*(1+$M419)*$ER419,BC419)</f>
        <v>0</v>
      </c>
      <c r="BR419" s="53">
        <f>IF($G419="Labor Hours",BD419*$K419*(1+$M419)*$ER419,BD419)</f>
        <v>0</v>
      </c>
      <c r="BS419" s="53">
        <f>IF($G419="Labor Hours",BE419*$K419*(1+$M419)*$ER419,BE419)</f>
        <v>0</v>
      </c>
      <c r="BT419" s="53">
        <f>IF($G419="Labor Hours",BF419*$K419*(1+$M419)*$ER419,BF419)</f>
        <v>0</v>
      </c>
      <c r="BU419" s="53">
        <f>IF($G419="Labor Hours",BG419*$K419*(1+$M419)*$ER419,BG419)</f>
        <v>0</v>
      </c>
      <c r="BV419" s="53">
        <f>IF($G419="Labor Hours",BH419*$K419*(1+$M419)*$ER419,BH419)</f>
        <v>959.98527000000013</v>
      </c>
      <c r="BW419" s="53">
        <f>IF($G419="Labor Hours",BI419*$K419*(1+$M419)*$ER419,BI419)</f>
        <v>959.98527000000013</v>
      </c>
      <c r="BX419" s="53">
        <f>IF($G419="Labor Hours",BJ419*$K419*(1+$M419)*$ER419,BJ419)</f>
        <v>959.98527000000013</v>
      </c>
      <c r="BY419" s="53">
        <f>IF($G419="Labor Hours",BK419*$K419*(1+$M419)*$ER419,BK419)</f>
        <v>0</v>
      </c>
      <c r="BZ419" s="10">
        <f t="shared" si="582"/>
        <v>2879.9558100000004</v>
      </c>
      <c r="CA419" s="54">
        <f t="shared" si="583"/>
        <v>0</v>
      </c>
      <c r="CB419" s="10">
        <f t="shared" si="584"/>
        <v>2879.9558100000004</v>
      </c>
      <c r="CC419" s="53" cm="1">
        <f t="array" aca="1" ref="CC419" ca="1">BZ419*CELL("contents",$Q419)</f>
        <v>1007.9845335000001</v>
      </c>
      <c r="CD419" s="53" cm="1">
        <f t="array" aca="1" ref="CD419" ca="1">CA419*CELL("contents",$Q419)</f>
        <v>0</v>
      </c>
      <c r="CE419" s="14"/>
      <c r="CF419" s="14"/>
      <c r="CG419" s="4"/>
      <c r="CH419" s="4"/>
      <c r="CI419" s="4"/>
      <c r="CJ419" s="4"/>
      <c r="CK419" s="4"/>
      <c r="CL419" s="4">
        <v>8</v>
      </c>
      <c r="CM419" s="4">
        <v>8</v>
      </c>
      <c r="CN419" s="4">
        <v>8</v>
      </c>
      <c r="CO419" s="2"/>
      <c r="CP419" s="2"/>
      <c r="CQ419" s="2">
        <f t="shared" si="585"/>
        <v>24</v>
      </c>
      <c r="CR419" s="51">
        <f t="shared" si="586"/>
        <v>0.16</v>
      </c>
      <c r="CS419" s="53">
        <f>IF($G419="Labor Hours",CE419*$K419*(1+$M419)*$ES419,CE419)</f>
        <v>0</v>
      </c>
      <c r="CT419" s="53">
        <f>IF($G419="Labor Hours",CF419*$K419*(1+$M419)*$ES419,CF419)</f>
        <v>0</v>
      </c>
      <c r="CU419" s="53">
        <f>IF($G419="Labor Hours",CG419*$K419*(1+$M419)*$ES419,CG419)</f>
        <v>0</v>
      </c>
      <c r="CV419" s="53">
        <f>IF($G419="Labor Hours",CH419*$K419*(1+$M419)*$ES419,CH419)</f>
        <v>0</v>
      </c>
      <c r="CW419" s="53">
        <f>IF($G419="Labor Hours",CI419*$K419*(1+$M419)*$ES419,CI419)</f>
        <v>0</v>
      </c>
      <c r="CX419" s="53">
        <f>IF($G419="Labor Hours",CJ419*$K419*(1+$M419)*$ES419,CJ419)</f>
        <v>0</v>
      </c>
      <c r="CY419" s="53">
        <f>IF($G419="Labor Hours",CK419*$K419*(1+$M419)*$ES419,CK419)</f>
        <v>0</v>
      </c>
      <c r="CZ419" s="53">
        <f>IF($G419="Labor Hours",CL419*$K419*(1+$M419)*$ES419,CL419)</f>
        <v>980.6249533050003</v>
      </c>
      <c r="DA419" s="53">
        <f>IF($G419="Labor Hours",CM419*$K419*(1+$M419)*$ES419,CM419)</f>
        <v>980.6249533050003</v>
      </c>
      <c r="DB419" s="53">
        <f>IF($G419="Labor Hours",CN419*$K419*(1+$M419)*$ES419,CN419)</f>
        <v>980.6249533050003</v>
      </c>
      <c r="DC419" s="53">
        <f>IF($G419="Labor Hours",CO419*$K419*(1+$M419)*$ES419,CO419)</f>
        <v>0</v>
      </c>
      <c r="DD419" s="53">
        <f>IF($G419="Labor Hours",CP419*$K419*(1+$M419)*$ES419,CP419)</f>
        <v>0</v>
      </c>
      <c r="DE419" s="10">
        <f t="shared" si="587"/>
        <v>2941.8748599150008</v>
      </c>
      <c r="DF419" s="54">
        <f t="shared" si="588"/>
        <v>0</v>
      </c>
      <c r="DG419" s="10">
        <f t="shared" si="589"/>
        <v>2941.8748599150008</v>
      </c>
      <c r="DH419" s="53" cm="1">
        <f t="array" aca="1" ref="DH419" ca="1">DE419*CELL("contents",$Q419)</f>
        <v>1029.6562009702502</v>
      </c>
      <c r="DI419" s="53" cm="1">
        <f t="array" aca="1" ref="DI419" ca="1">DF419*CELL("contents",$Q419)</f>
        <v>0</v>
      </c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>
        <f t="shared" si="590"/>
        <v>0</v>
      </c>
      <c r="DW419" s="51">
        <f t="shared" si="591"/>
        <v>0</v>
      </c>
      <c r="DX419" s="53">
        <f>IF($G419="Labor Hours",DJ419*$K419*(1+$M419)*$ET419,DJ419)</f>
        <v>0</v>
      </c>
      <c r="DY419" s="53">
        <f>IF($G419="Labor Hours",DK419*$K419*(1+$M419)*$ET419,DK419)</f>
        <v>0</v>
      </c>
      <c r="DZ419" s="53">
        <f>IF($G419="Labor Hours",DL419*$K419*(1+$M419)*$ET419,DL419)</f>
        <v>0</v>
      </c>
      <c r="EA419" s="53">
        <f>IF($G419="Labor Hours",DM419*$K419*(1+$M419)*$ET419,DM419)</f>
        <v>0</v>
      </c>
      <c r="EB419" s="53">
        <f>IF($G419="Labor Hours",DN419*$K419*(1+$M419)*$ET419,DN419)</f>
        <v>0</v>
      </c>
      <c r="EC419" s="53">
        <f>IF($G419="Labor Hours",DO419*$K419*(1+$M419)*$ET419,DO419)</f>
        <v>0</v>
      </c>
      <c r="ED419" s="53">
        <f>IF($G419="Labor Hours",DP419*$K419*(1+$M419)*$ET419,DP419)</f>
        <v>0</v>
      </c>
      <c r="EE419" s="53">
        <f>IF($G419="Labor Hours",DQ419*$K419*(1+$M419)*$ET419,DQ419)</f>
        <v>0</v>
      </c>
      <c r="EF419" s="53">
        <f>IF($G419="Labor Hours",DR419*$K419*(1+$M419)*$ET419,DR419)</f>
        <v>0</v>
      </c>
      <c r="EG419" s="53">
        <f>IF($G419="Labor Hours",DS419*$K419*(1+$M419)*$ET419,DS419)</f>
        <v>0</v>
      </c>
      <c r="EH419" s="53">
        <f>IF($G419="Labor Hours",DT419*$K419*(1+$M419)*$ET419,DT419)</f>
        <v>0</v>
      </c>
      <c r="EI419" s="53">
        <f>IF($G419="Labor Hours",DU419*$K419*(1+$M419)*$ET419,DU419)</f>
        <v>0</v>
      </c>
      <c r="EJ419" s="10">
        <f t="shared" si="592"/>
        <v>0</v>
      </c>
      <c r="EK419" s="54">
        <f t="shared" si="593"/>
        <v>0</v>
      </c>
      <c r="EL419" s="10">
        <f t="shared" si="594"/>
        <v>0</v>
      </c>
      <c r="EM419" s="53" cm="1">
        <f t="array" aca="1" ref="EM419" ca="1">EJ419*CELL("contents",$Q419)</f>
        <v>0</v>
      </c>
      <c r="EN419" s="53" cm="1">
        <f t="array" aca="1" ref="EN419" ca="1">EK419*CELL("contents",$Q419)</f>
        <v>0</v>
      </c>
      <c r="EO419" s="11">
        <f>AW419+CB419+DG419+EL419</f>
        <v>8641.1706699150018</v>
      </c>
      <c r="EP419" s="2">
        <v>1</v>
      </c>
      <c r="EQ419" s="2">
        <f t="shared" ref="EQ419:ET419" si="614">EP419*1.0215</f>
        <v>1.0215000000000001</v>
      </c>
      <c r="ER419" s="2">
        <f t="shared" si="614"/>
        <v>1.0434622500000001</v>
      </c>
      <c r="ES419" s="2">
        <f t="shared" si="614"/>
        <v>1.0658966883750003</v>
      </c>
      <c r="ET419" s="2">
        <f t="shared" si="614"/>
        <v>1.0888134671750629</v>
      </c>
      <c r="EU419" s="53">
        <f>IF($G419="Labor Hours",$K419*$AG419*EQ419,0)</f>
        <v>2819.34</v>
      </c>
      <c r="EV419" s="53">
        <f>IF($G419="Labor Hours",$K419*BL419*ER419,0)</f>
        <v>2879.9558100000004</v>
      </c>
      <c r="EW419" s="69">
        <f>IF($G419="Labor Hours",$K419*$CQ419*ES419,0)</f>
        <v>2941.8748599150008</v>
      </c>
      <c r="EX419" s="69">
        <f>IF($G419="Labor Hours",$K419*$DV419*ET419,0)</f>
        <v>0</v>
      </c>
      <c r="EY419" s="9">
        <f t="shared" si="597"/>
        <v>0</v>
      </c>
      <c r="EZ419" s="9">
        <f t="shared" si="574"/>
        <v>0</v>
      </c>
      <c r="FA419" s="9">
        <f t="shared" si="575"/>
        <v>0</v>
      </c>
      <c r="FB419" s="9">
        <f t="shared" si="576"/>
        <v>0</v>
      </c>
      <c r="FC419" t="s">
        <v>1543</v>
      </c>
    </row>
    <row r="420" spans="1:159" x14ac:dyDescent="0.25">
      <c r="A420" s="2">
        <v>1.2</v>
      </c>
      <c r="B420" s="2" t="s">
        <v>952</v>
      </c>
      <c r="C420" s="4" t="s">
        <v>157</v>
      </c>
      <c r="D420" s="2" t="s">
        <v>953</v>
      </c>
      <c r="E420" s="5" t="s">
        <v>954</v>
      </c>
      <c r="F420" s="2"/>
      <c r="G420" s="4" t="s">
        <v>267</v>
      </c>
      <c r="H420" s="6" t="s">
        <v>267</v>
      </c>
      <c r="I420" s="4"/>
      <c r="J420" s="7" t="s">
        <v>154</v>
      </c>
      <c r="K420" s="75"/>
      <c r="L420" s="80">
        <v>1</v>
      </c>
      <c r="M420" s="56">
        <v>0</v>
      </c>
      <c r="N420" s="86">
        <v>0.53</v>
      </c>
      <c r="O420" s="6" t="s">
        <v>155</v>
      </c>
      <c r="P420" s="2" t="s">
        <v>356</v>
      </c>
      <c r="Q420" s="216">
        <f>VLOOKUP(P420,Contingencies!$A$2:$D$7,4,FALSE)</f>
        <v>0.35</v>
      </c>
      <c r="R420" s="53">
        <f t="shared" si="557"/>
        <v>8032.4999999999991</v>
      </c>
      <c r="S420" s="67">
        <f t="shared" si="559"/>
        <v>4257.2249999999995</v>
      </c>
      <c r="T420" s="4"/>
      <c r="U420" s="4"/>
      <c r="V420" s="4"/>
      <c r="W420" s="8"/>
      <c r="X420" s="4"/>
      <c r="Y420" s="4"/>
      <c r="Z420" s="4"/>
      <c r="AA420" s="4"/>
      <c r="AB420" s="4"/>
      <c r="AC420" s="8"/>
      <c r="AD420" s="12">
        <v>2500</v>
      </c>
      <c r="AE420" s="12">
        <v>2500</v>
      </c>
      <c r="AF420" s="4"/>
      <c r="AG420" s="2">
        <f>IF(G420="Labor Hours",SUM(U420:AF420),0)</f>
        <v>0</v>
      </c>
      <c r="AH420" s="51">
        <f t="shared" si="577"/>
        <v>0</v>
      </c>
      <c r="AI420" s="53">
        <f>IF($G420="Labor Hours",U420*$K420*(1+$M420)*$EQ420,U420)</f>
        <v>0</v>
      </c>
      <c r="AJ420" s="53">
        <f>IF($G420="Labor Hours",V420*$K420*(1+$M420)*$EQ420,V420)</f>
        <v>0</v>
      </c>
      <c r="AK420" s="53">
        <f>IF($G420="Labor Hours",W420*$K420*(1+$M420)*$EQ420,W420)</f>
        <v>0</v>
      </c>
      <c r="AL420" s="53">
        <f>IF($G420="Labor Hours",X420*$K420*(1+$M420)*$EQ420,X420)</f>
        <v>0</v>
      </c>
      <c r="AM420" s="53">
        <f>IF($G420="Labor Hours",Y420*$K420*(1+$M420)*$EQ420,Y420)</f>
        <v>0</v>
      </c>
      <c r="AN420" s="53">
        <f>IF($G420="Labor Hours",Z420*$K420*(1+$M420)*$EQ420,Z420)</f>
        <v>0</v>
      </c>
      <c r="AO420" s="53">
        <f>IF($G420="Labor Hours",AA420*$K420*(1+$M420)*$EQ420,AA420)</f>
        <v>0</v>
      </c>
      <c r="AP420" s="53">
        <f>IF($G420="Labor Hours",AB420*$K420*(1+$M420)*$EQ420,AB420)</f>
        <v>0</v>
      </c>
      <c r="AQ420" s="53">
        <f>IF($G420="Labor Hours",AC420*$K420*(1+$M420)*$EQ420,AC420)</f>
        <v>0</v>
      </c>
      <c r="AR420" s="53">
        <f>IF($G420="Labor Hours",AD420*$K420*(1+$M420)*$EQ420,AD420)</f>
        <v>2500</v>
      </c>
      <c r="AS420" s="53">
        <f>IF($G420="Labor Hours",AE420*$K420*(1+$M420)*$EQ420,AE420)</f>
        <v>2500</v>
      </c>
      <c r="AT420" s="53">
        <f>IF($G420="Labor Hours",AF420*$K420*(1+$M420)*$EQ420,AF420)</f>
        <v>0</v>
      </c>
      <c r="AU420" s="10">
        <f t="shared" si="578"/>
        <v>5000</v>
      </c>
      <c r="AV420" s="54">
        <f>IF(G420="CapEx",0,AU420*N420)</f>
        <v>2650</v>
      </c>
      <c r="AW420" s="10">
        <f t="shared" si="579"/>
        <v>7650</v>
      </c>
      <c r="AX420" s="53" cm="1">
        <f t="array" aca="1" ref="AX420" ca="1">AU420*CELL("contents",$Q420)</f>
        <v>1750</v>
      </c>
      <c r="AY420" s="53" cm="1">
        <f t="array" aca="1" ref="AY420" ca="1">AV420*CELL("contents",$Q420)</f>
        <v>927.49999999999989</v>
      </c>
      <c r="AZ420" s="14"/>
      <c r="BA420" s="14"/>
      <c r="BB420" s="4"/>
      <c r="BC420" s="4"/>
      <c r="BD420" s="4"/>
      <c r="BE420" s="4"/>
      <c r="BF420" s="4"/>
      <c r="BG420" s="4"/>
      <c r="BH420" s="8"/>
      <c r="BI420" s="12">
        <v>2500</v>
      </c>
      <c r="BJ420" s="12">
        <v>2500</v>
      </c>
      <c r="BK420" s="4"/>
      <c r="BL420" s="2">
        <f t="shared" si="580"/>
        <v>0</v>
      </c>
      <c r="BM420" s="51">
        <f t="shared" si="581"/>
        <v>0</v>
      </c>
      <c r="BN420" s="53">
        <f>IF($G420="Labor Hours",AZ420*$K420*(1+$M420)*$ER420,AZ420)</f>
        <v>0</v>
      </c>
      <c r="BO420" s="53">
        <f>IF($G420="Labor Hours",BA420*$K420*(1+$M420)*$ER420,BA420)</f>
        <v>0</v>
      </c>
      <c r="BP420" s="53">
        <f>IF($G420="Labor Hours",BB420*$K420*(1+$M420)*$ER420,BB420)</f>
        <v>0</v>
      </c>
      <c r="BQ420" s="53">
        <f>IF($G420="Labor Hours",BC420*$K420*(1+$M420)*$ER420,BC420)</f>
        <v>0</v>
      </c>
      <c r="BR420" s="53">
        <f>IF($G420="Labor Hours",BD420*$K420*(1+$M420)*$ER420,BD420)</f>
        <v>0</v>
      </c>
      <c r="BS420" s="53">
        <f>IF($G420="Labor Hours",BE420*$K420*(1+$M420)*$ER420,BE420)</f>
        <v>0</v>
      </c>
      <c r="BT420" s="53">
        <f>IF($G420="Labor Hours",BF420*$K420*(1+$M420)*$ER420,BF420)</f>
        <v>0</v>
      </c>
      <c r="BU420" s="53">
        <f>IF($G420="Labor Hours",BG420*$K420*(1+$M420)*$ER420,BG420)</f>
        <v>0</v>
      </c>
      <c r="BV420" s="53">
        <f>IF($G420="Labor Hours",BH420*$K420*(1+$M420)*$ER420,BH420)</f>
        <v>0</v>
      </c>
      <c r="BW420" s="53">
        <f>IF($G420="Labor Hours",BI420*$K420*(1+$M420)*$ER420,BI420)</f>
        <v>2500</v>
      </c>
      <c r="BX420" s="53">
        <f>IF($G420="Labor Hours",BJ420*$K420*(1+$M420)*$ER420,BJ420)</f>
        <v>2500</v>
      </c>
      <c r="BY420" s="53">
        <f>IF($G420="Labor Hours",BK420*$K420*(1+$M420)*$ER420,BK420)</f>
        <v>0</v>
      </c>
      <c r="BZ420" s="10">
        <f t="shared" si="582"/>
        <v>5000</v>
      </c>
      <c r="CA420" s="54">
        <f t="shared" si="583"/>
        <v>2650</v>
      </c>
      <c r="CB420" s="10">
        <f t="shared" si="584"/>
        <v>7650</v>
      </c>
      <c r="CC420" s="53" cm="1">
        <f t="array" aca="1" ref="CC420" ca="1">BZ420*CELL("contents",$Q420)</f>
        <v>1750</v>
      </c>
      <c r="CD420" s="53" cm="1">
        <f t="array" aca="1" ref="CD420" ca="1">CA420*CELL("contents",$Q420)</f>
        <v>927.49999999999989</v>
      </c>
      <c r="CE420" s="14"/>
      <c r="CF420" s="14"/>
      <c r="CG420" s="4"/>
      <c r="CH420" s="4"/>
      <c r="CI420" s="4"/>
      <c r="CJ420" s="4"/>
      <c r="CK420" s="4"/>
      <c r="CL420" s="8"/>
      <c r="CM420" s="12">
        <v>2500</v>
      </c>
      <c r="CN420" s="12">
        <v>2500</v>
      </c>
      <c r="CO420" s="2"/>
      <c r="CP420" s="2"/>
      <c r="CQ420" s="2">
        <f t="shared" si="585"/>
        <v>0</v>
      </c>
      <c r="CR420" s="51">
        <f t="shared" si="586"/>
        <v>0</v>
      </c>
      <c r="CS420" s="53">
        <f>IF($G420="Labor Hours",CE420*$K420*(1+$M420)*$ES420,CE420)</f>
        <v>0</v>
      </c>
      <c r="CT420" s="53">
        <f>IF($G420="Labor Hours",CF420*$K420*(1+$M420)*$ES420,CF420)</f>
        <v>0</v>
      </c>
      <c r="CU420" s="53">
        <f>IF($G420="Labor Hours",CG420*$K420*(1+$M420)*$ES420,CG420)</f>
        <v>0</v>
      </c>
      <c r="CV420" s="53">
        <f>IF($G420="Labor Hours",CH420*$K420*(1+$M420)*$ES420,CH420)</f>
        <v>0</v>
      </c>
      <c r="CW420" s="53">
        <f>IF($G420="Labor Hours",CI420*$K420*(1+$M420)*$ES420,CI420)</f>
        <v>0</v>
      </c>
      <c r="CX420" s="53">
        <f>IF($G420="Labor Hours",CJ420*$K420*(1+$M420)*$ES420,CJ420)</f>
        <v>0</v>
      </c>
      <c r="CY420" s="53">
        <f>IF($G420="Labor Hours",CK420*$K420*(1+$M420)*$ES420,CK420)</f>
        <v>0</v>
      </c>
      <c r="CZ420" s="53">
        <f>IF($G420="Labor Hours",CL420*$K420*(1+$M420)*$ES420,CL420)</f>
        <v>0</v>
      </c>
      <c r="DA420" s="53">
        <f>IF($G420="Labor Hours",CM420*$K420*(1+$M420)*$ES420,CM420)</f>
        <v>2500</v>
      </c>
      <c r="DB420" s="53">
        <f>IF($G420="Labor Hours",CN420*$K420*(1+$M420)*$ES420,CN420)</f>
        <v>2500</v>
      </c>
      <c r="DC420" s="53">
        <f>IF($G420="Labor Hours",CO420*$K420*(1+$M420)*$ES420,CO420)</f>
        <v>0</v>
      </c>
      <c r="DD420" s="53">
        <f>IF($G420="Labor Hours",CP420*$K420*(1+$M420)*$ES420,CP420)</f>
        <v>0</v>
      </c>
      <c r="DE420" s="10">
        <f t="shared" si="587"/>
        <v>5000</v>
      </c>
      <c r="DF420" s="54">
        <f t="shared" si="588"/>
        <v>2650</v>
      </c>
      <c r="DG420" s="10">
        <f t="shared" si="589"/>
        <v>7650</v>
      </c>
      <c r="DH420" s="53" cm="1">
        <f t="array" aca="1" ref="DH420" ca="1">DE420*CELL("contents",$Q420)</f>
        <v>1750</v>
      </c>
      <c r="DI420" s="53" cm="1">
        <f t="array" aca="1" ref="DI420" ca="1">DF420*CELL("contents",$Q420)</f>
        <v>927.49999999999989</v>
      </c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>
        <f t="shared" si="590"/>
        <v>0</v>
      </c>
      <c r="DW420" s="51">
        <f t="shared" si="591"/>
        <v>0</v>
      </c>
      <c r="DX420" s="53">
        <f>IF($G420="Labor Hours",DJ420*$K420*(1+$M420)*$ET420,DJ420)</f>
        <v>0</v>
      </c>
      <c r="DY420" s="53">
        <f>IF($G420="Labor Hours",DK420*$K420*(1+$M420)*$ET420,DK420)</f>
        <v>0</v>
      </c>
      <c r="DZ420" s="53">
        <f>IF($G420="Labor Hours",DL420*$K420*(1+$M420)*$ET420,DL420)</f>
        <v>0</v>
      </c>
      <c r="EA420" s="53">
        <f>IF($G420="Labor Hours",DM420*$K420*(1+$M420)*$ET420,DM420)</f>
        <v>0</v>
      </c>
      <c r="EB420" s="53">
        <f>IF($G420="Labor Hours",DN420*$K420*(1+$M420)*$ET420,DN420)</f>
        <v>0</v>
      </c>
      <c r="EC420" s="53">
        <f>IF($G420="Labor Hours",DO420*$K420*(1+$M420)*$ET420,DO420)</f>
        <v>0</v>
      </c>
      <c r="ED420" s="53">
        <f>IF($G420="Labor Hours",DP420*$K420*(1+$M420)*$ET420,DP420)</f>
        <v>0</v>
      </c>
      <c r="EE420" s="53">
        <f>IF($G420="Labor Hours",DQ420*$K420*(1+$M420)*$ET420,DQ420)</f>
        <v>0</v>
      </c>
      <c r="EF420" s="53">
        <f>IF($G420="Labor Hours",DR420*$K420*(1+$M420)*$ET420,DR420)</f>
        <v>0</v>
      </c>
      <c r="EG420" s="53">
        <f>IF($G420="Labor Hours",DS420*$K420*(1+$M420)*$ET420,DS420)</f>
        <v>0</v>
      </c>
      <c r="EH420" s="53">
        <f>IF($G420="Labor Hours",DT420*$K420*(1+$M420)*$ET420,DT420)</f>
        <v>0</v>
      </c>
      <c r="EI420" s="53">
        <f>IF($G420="Labor Hours",DU420*$K420*(1+$M420)*$ET420,DU420)</f>
        <v>0</v>
      </c>
      <c r="EJ420" s="10">
        <f t="shared" si="592"/>
        <v>0</v>
      </c>
      <c r="EK420" s="54">
        <f t="shared" si="593"/>
        <v>0</v>
      </c>
      <c r="EL420" s="10">
        <f t="shared" si="594"/>
        <v>0</v>
      </c>
      <c r="EM420" s="53" cm="1">
        <f t="array" aca="1" ref="EM420" ca="1">EJ420*CELL("contents",$Q420)</f>
        <v>0</v>
      </c>
      <c r="EN420" s="53" cm="1">
        <f t="array" aca="1" ref="EN420" ca="1">EK420*CELL("contents",$Q420)</f>
        <v>0</v>
      </c>
      <c r="EO420" s="11">
        <f>AW420+CB420+DG420+EL420</f>
        <v>22950</v>
      </c>
      <c r="EP420" s="2">
        <v>1</v>
      </c>
      <c r="EQ420" s="2">
        <f t="shared" ref="EQ420:ET420" si="615">EP420*1.0215</f>
        <v>1.0215000000000001</v>
      </c>
      <c r="ER420" s="2">
        <f t="shared" si="615"/>
        <v>1.0434622500000001</v>
      </c>
      <c r="ES420" s="2">
        <f t="shared" si="615"/>
        <v>1.0658966883750003</v>
      </c>
      <c r="ET420" s="2">
        <f t="shared" si="615"/>
        <v>1.0888134671750629</v>
      </c>
      <c r="EU420" s="53">
        <f>IF($G420="Labor Hours",$K420*$AG420*EQ420,0)</f>
        <v>0</v>
      </c>
      <c r="EV420" s="53">
        <f>IF($G420="Labor Hours",$K420*BL420*ER420,0)</f>
        <v>0</v>
      </c>
      <c r="EW420" s="69">
        <f>IF($G420="Labor Hours",$K420*$CQ420*ES420,0)</f>
        <v>0</v>
      </c>
      <c r="EX420" s="69">
        <f>IF($G420="Labor Hours",$K420*$DV420*ET420,0)</f>
        <v>0</v>
      </c>
      <c r="EY420" s="9">
        <f t="shared" si="597"/>
        <v>0</v>
      </c>
      <c r="EZ420" s="9">
        <f t="shared" si="574"/>
        <v>0</v>
      </c>
      <c r="FA420" s="9">
        <f t="shared" si="575"/>
        <v>0</v>
      </c>
      <c r="FB420" s="9">
        <f t="shared" si="576"/>
        <v>0</v>
      </c>
      <c r="FC420" t="s">
        <v>1543</v>
      </c>
    </row>
    <row r="421" spans="1:159" ht="25.5" x14ac:dyDescent="0.25">
      <c r="A421" s="2">
        <v>1.2</v>
      </c>
      <c r="B421" s="2" t="s">
        <v>955</v>
      </c>
      <c r="C421" s="4" t="s">
        <v>157</v>
      </c>
      <c r="D421" s="3" t="s">
        <v>956</v>
      </c>
      <c r="E421" s="21" t="s">
        <v>957</v>
      </c>
      <c r="F421" s="2"/>
      <c r="G421" s="4" t="s">
        <v>151</v>
      </c>
      <c r="H421" s="6" t="s">
        <v>163</v>
      </c>
      <c r="I421" s="4" t="s">
        <v>269</v>
      </c>
      <c r="J421" s="7" t="s">
        <v>154</v>
      </c>
      <c r="K421" s="75">
        <v>77</v>
      </c>
      <c r="L421" s="81">
        <v>77</v>
      </c>
      <c r="M421" s="56">
        <v>0</v>
      </c>
      <c r="N421" s="86">
        <v>0</v>
      </c>
      <c r="O421" s="6" t="s">
        <v>155</v>
      </c>
      <c r="P421" s="2" t="s">
        <v>156</v>
      </c>
      <c r="Q421" s="216">
        <f>VLOOKUP(P421,Contingencies!$A$2:$D$7,4,FALSE)</f>
        <v>0.09</v>
      </c>
      <c r="R421" s="53">
        <f t="shared" si="557"/>
        <v>1982.1186</v>
      </c>
      <c r="S421" s="67">
        <f t="shared" si="559"/>
        <v>0</v>
      </c>
      <c r="T421" s="4" t="s">
        <v>958</v>
      </c>
      <c r="U421" s="2"/>
      <c r="V421" s="2"/>
      <c r="W421" s="2"/>
      <c r="X421" s="2"/>
      <c r="Y421" s="2"/>
      <c r="Z421" s="2"/>
      <c r="AA421" s="2"/>
      <c r="AB421" s="2"/>
      <c r="AC421" s="14"/>
      <c r="AD421" s="12"/>
      <c r="AE421" s="12">
        <v>280</v>
      </c>
      <c r="AF421" s="18"/>
      <c r="AG421" s="2">
        <f>IF(G421="Labor Hours",SUM(U421:AF421),0)</f>
        <v>280</v>
      </c>
      <c r="AH421" s="51">
        <f t="shared" si="577"/>
        <v>1.8666666666666667</v>
      </c>
      <c r="AI421" s="53">
        <f>IF($G421="Labor Hours",U421*$K421*(1+$M421)*$EQ421,U421)</f>
        <v>0</v>
      </c>
      <c r="AJ421" s="53">
        <f>IF($G421="Labor Hours",V421*$K421*(1+$M421)*$EQ421,V421)</f>
        <v>0</v>
      </c>
      <c r="AK421" s="53">
        <f>IF($G421="Labor Hours",W421*$K421*(1+$M421)*$EQ421,W421)</f>
        <v>0</v>
      </c>
      <c r="AL421" s="53">
        <f>IF($G421="Labor Hours",X421*$K421*(1+$M421)*$EQ421,X421)</f>
        <v>0</v>
      </c>
      <c r="AM421" s="53">
        <f>IF($G421="Labor Hours",Y421*$K421*(1+$M421)*$EQ421,Y421)</f>
        <v>0</v>
      </c>
      <c r="AN421" s="53">
        <f>IF($G421="Labor Hours",Z421*$K421*(1+$M421)*$EQ421,Z421)</f>
        <v>0</v>
      </c>
      <c r="AO421" s="53">
        <f>IF($G421="Labor Hours",AA421*$K421*(1+$M421)*$EQ421,AA421)</f>
        <v>0</v>
      </c>
      <c r="AP421" s="53">
        <f>IF($G421="Labor Hours",AB421*$K421*(1+$M421)*$EQ421,AB421)</f>
        <v>0</v>
      </c>
      <c r="AQ421" s="53">
        <f>IF($G421="Labor Hours",AC421*$K421*(1+$M421)*$EQ421,AC421)</f>
        <v>0</v>
      </c>
      <c r="AR421" s="53">
        <f>IF($G421="Labor Hours",AD421*$K421*(1+$M421)*$EQ421,AD421)</f>
        <v>0</v>
      </c>
      <c r="AS421" s="53">
        <f>IF($G421="Labor Hours",AE421*$K421*(1+$M421)*$EQ421,AE421)</f>
        <v>22023.54</v>
      </c>
      <c r="AT421" s="53">
        <f>IF($G421="Labor Hours",AF421*$K421*(1+$M421)*$EQ421,AF421)</f>
        <v>0</v>
      </c>
      <c r="AU421" s="10">
        <f t="shared" si="578"/>
        <v>22023.54</v>
      </c>
      <c r="AV421" s="54">
        <f>IF(G421="CapEx",0,AU421*N421)</f>
        <v>0</v>
      </c>
      <c r="AW421" s="10">
        <f t="shared" si="579"/>
        <v>22023.54</v>
      </c>
      <c r="AX421" s="53" cm="1">
        <f t="array" aca="1" ref="AX421" ca="1">AU421*CELL("contents",$Q421)</f>
        <v>1982.1186</v>
      </c>
      <c r="AY421" s="53" cm="1">
        <f t="array" aca="1" ref="AY421" ca="1">AV421*CELL("contents",$Q421)</f>
        <v>0</v>
      </c>
      <c r="AZ421" s="18"/>
      <c r="BA421" s="18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>
        <f t="shared" si="580"/>
        <v>0</v>
      </c>
      <c r="BM421" s="51">
        <f t="shared" si="581"/>
        <v>0</v>
      </c>
      <c r="BN421" s="53">
        <f>IF($G421="Labor Hours",AZ421*$K421*(1+$M421)*$ER421,AZ421)</f>
        <v>0</v>
      </c>
      <c r="BO421" s="53">
        <f>IF($G421="Labor Hours",BA421*$K421*(1+$M421)*$ER421,BA421)</f>
        <v>0</v>
      </c>
      <c r="BP421" s="53">
        <f>IF($G421="Labor Hours",BB421*$K421*(1+$M421)*$ER421,BB421)</f>
        <v>0</v>
      </c>
      <c r="BQ421" s="53">
        <f>IF($G421="Labor Hours",BC421*$K421*(1+$M421)*$ER421,BC421)</f>
        <v>0</v>
      </c>
      <c r="BR421" s="53">
        <f>IF($G421="Labor Hours",BD421*$K421*(1+$M421)*$ER421,BD421)</f>
        <v>0</v>
      </c>
      <c r="BS421" s="53">
        <f>IF($G421="Labor Hours",BE421*$K421*(1+$M421)*$ER421,BE421)</f>
        <v>0</v>
      </c>
      <c r="BT421" s="53">
        <f>IF($G421="Labor Hours",BF421*$K421*(1+$M421)*$ER421,BF421)</f>
        <v>0</v>
      </c>
      <c r="BU421" s="53">
        <f>IF($G421="Labor Hours",BG421*$K421*(1+$M421)*$ER421,BG421)</f>
        <v>0</v>
      </c>
      <c r="BV421" s="53">
        <f>IF($G421="Labor Hours",BH421*$K421*(1+$M421)*$ER421,BH421)</f>
        <v>0</v>
      </c>
      <c r="BW421" s="53">
        <f>IF($G421="Labor Hours",BI421*$K421*(1+$M421)*$ER421,BI421)</f>
        <v>0</v>
      </c>
      <c r="BX421" s="53">
        <f>IF($G421="Labor Hours",BJ421*$K421*(1+$M421)*$ER421,BJ421)</f>
        <v>0</v>
      </c>
      <c r="BY421" s="53">
        <f>IF($G421="Labor Hours",BK421*$K421*(1+$M421)*$ER421,BK421)</f>
        <v>0</v>
      </c>
      <c r="BZ421" s="10">
        <f t="shared" si="582"/>
        <v>0</v>
      </c>
      <c r="CA421" s="54">
        <f t="shared" si="583"/>
        <v>0</v>
      </c>
      <c r="CB421" s="10">
        <f t="shared" si="584"/>
        <v>0</v>
      </c>
      <c r="CC421" s="53" cm="1">
        <f t="array" aca="1" ref="CC421" ca="1">BZ421*CELL("contents",$Q421)</f>
        <v>0</v>
      </c>
      <c r="CD421" s="53" cm="1">
        <f t="array" aca="1" ref="CD421" ca="1">CA421*CELL("contents",$Q421)</f>
        <v>0</v>
      </c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>
        <f t="shared" si="585"/>
        <v>0</v>
      </c>
      <c r="CR421" s="51">
        <f t="shared" si="586"/>
        <v>0</v>
      </c>
      <c r="CS421" s="53">
        <f>IF($G421="Labor Hours",CE421*$K421*(1+$M421)*$ES421,CE421)</f>
        <v>0</v>
      </c>
      <c r="CT421" s="53">
        <f>IF($G421="Labor Hours",CF421*$K421*(1+$M421)*$ES421,CF421)</f>
        <v>0</v>
      </c>
      <c r="CU421" s="53">
        <f>IF($G421="Labor Hours",CG421*$K421*(1+$M421)*$ES421,CG421)</f>
        <v>0</v>
      </c>
      <c r="CV421" s="53">
        <f>IF($G421="Labor Hours",CH421*$K421*(1+$M421)*$ES421,CH421)</f>
        <v>0</v>
      </c>
      <c r="CW421" s="53">
        <f>IF($G421="Labor Hours",CI421*$K421*(1+$M421)*$ES421,CI421)</f>
        <v>0</v>
      </c>
      <c r="CX421" s="53">
        <f>IF($G421="Labor Hours",CJ421*$K421*(1+$M421)*$ES421,CJ421)</f>
        <v>0</v>
      </c>
      <c r="CY421" s="53">
        <f>IF($G421="Labor Hours",CK421*$K421*(1+$M421)*$ES421,CK421)</f>
        <v>0</v>
      </c>
      <c r="CZ421" s="53">
        <f>IF($G421="Labor Hours",CL421*$K421*(1+$M421)*$ES421,CL421)</f>
        <v>0</v>
      </c>
      <c r="DA421" s="53">
        <f>IF($G421="Labor Hours",CM421*$K421*(1+$M421)*$ES421,CM421)</f>
        <v>0</v>
      </c>
      <c r="DB421" s="53">
        <f>IF($G421="Labor Hours",CN421*$K421*(1+$M421)*$ES421,CN421)</f>
        <v>0</v>
      </c>
      <c r="DC421" s="53">
        <f>IF($G421="Labor Hours",CO421*$K421*(1+$M421)*$ES421,CO421)</f>
        <v>0</v>
      </c>
      <c r="DD421" s="53">
        <f>IF($G421="Labor Hours",CP421*$K421*(1+$M421)*$ES421,CP421)</f>
        <v>0</v>
      </c>
      <c r="DE421" s="10">
        <f t="shared" si="587"/>
        <v>0</v>
      </c>
      <c r="DF421" s="54">
        <f t="shared" si="588"/>
        <v>0</v>
      </c>
      <c r="DG421" s="10">
        <f t="shared" si="589"/>
        <v>0</v>
      </c>
      <c r="DH421" s="53" cm="1">
        <f t="array" aca="1" ref="DH421" ca="1">DE421*CELL("contents",$Q421)</f>
        <v>0</v>
      </c>
      <c r="DI421" s="53" cm="1">
        <f t="array" aca="1" ref="DI421" ca="1">DF421*CELL("contents",$Q421)</f>
        <v>0</v>
      </c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>
        <f t="shared" si="590"/>
        <v>0</v>
      </c>
      <c r="DW421" s="51">
        <f t="shared" si="591"/>
        <v>0</v>
      </c>
      <c r="DX421" s="53">
        <f>IF($G421="Labor Hours",DJ421*$K421*(1+$M421)*$ET421,DJ421)</f>
        <v>0</v>
      </c>
      <c r="DY421" s="53">
        <f>IF($G421="Labor Hours",DK421*$K421*(1+$M421)*$ET421,DK421)</f>
        <v>0</v>
      </c>
      <c r="DZ421" s="53">
        <f>IF($G421="Labor Hours",DL421*$K421*(1+$M421)*$ET421,DL421)</f>
        <v>0</v>
      </c>
      <c r="EA421" s="53">
        <f>IF($G421="Labor Hours",DM421*$K421*(1+$M421)*$ET421,DM421)</f>
        <v>0</v>
      </c>
      <c r="EB421" s="53">
        <f>IF($G421="Labor Hours",DN421*$K421*(1+$M421)*$ET421,DN421)</f>
        <v>0</v>
      </c>
      <c r="EC421" s="53">
        <f>IF($G421="Labor Hours",DO421*$K421*(1+$M421)*$ET421,DO421)</f>
        <v>0</v>
      </c>
      <c r="ED421" s="53">
        <f>IF($G421="Labor Hours",DP421*$K421*(1+$M421)*$ET421,DP421)</f>
        <v>0</v>
      </c>
      <c r="EE421" s="53">
        <f>IF($G421="Labor Hours",DQ421*$K421*(1+$M421)*$ET421,DQ421)</f>
        <v>0</v>
      </c>
      <c r="EF421" s="53">
        <f>IF($G421="Labor Hours",DR421*$K421*(1+$M421)*$ET421,DR421)</f>
        <v>0</v>
      </c>
      <c r="EG421" s="53">
        <f>IF($G421="Labor Hours",DS421*$K421*(1+$M421)*$ET421,DS421)</f>
        <v>0</v>
      </c>
      <c r="EH421" s="53">
        <f>IF($G421="Labor Hours",DT421*$K421*(1+$M421)*$ET421,DT421)</f>
        <v>0</v>
      </c>
      <c r="EI421" s="53">
        <f>IF($G421="Labor Hours",DU421*$K421*(1+$M421)*$ET421,DU421)</f>
        <v>0</v>
      </c>
      <c r="EJ421" s="10">
        <f t="shared" si="592"/>
        <v>0</v>
      </c>
      <c r="EK421" s="54">
        <f t="shared" si="593"/>
        <v>0</v>
      </c>
      <c r="EL421" s="10">
        <f t="shared" si="594"/>
        <v>0</v>
      </c>
      <c r="EM421" s="53" cm="1">
        <f t="array" aca="1" ref="EM421" ca="1">EJ421*CELL("contents",$Q421)</f>
        <v>0</v>
      </c>
      <c r="EN421" s="53" cm="1">
        <f t="array" aca="1" ref="EN421" ca="1">EK421*CELL("contents",$Q421)</f>
        <v>0</v>
      </c>
      <c r="EO421" s="11">
        <f>AW421+CB421+DG421+EL421</f>
        <v>22023.54</v>
      </c>
      <c r="EP421" s="2">
        <v>1</v>
      </c>
      <c r="EQ421" s="2">
        <f t="shared" ref="EQ421:ET421" si="616">EP421*1.0215</f>
        <v>1.0215000000000001</v>
      </c>
      <c r="ER421" s="2">
        <f t="shared" si="616"/>
        <v>1.0434622500000001</v>
      </c>
      <c r="ES421" s="2">
        <f t="shared" si="616"/>
        <v>1.0658966883750003</v>
      </c>
      <c r="ET421" s="2">
        <f t="shared" si="616"/>
        <v>1.0888134671750629</v>
      </c>
      <c r="EU421" s="53">
        <f>IF($G421="Labor Hours",$K421*$AG421*EQ421,0)</f>
        <v>22023.54</v>
      </c>
      <c r="EV421" s="53">
        <f>IF($G421="Labor Hours",$K421*BL421*ER421,0)</f>
        <v>0</v>
      </c>
      <c r="EW421" s="69">
        <f>IF($G421="Labor Hours",$K421*$CQ421*ES421,0)</f>
        <v>0</v>
      </c>
      <c r="EX421" s="69">
        <f>IF($G421="Labor Hours",$K421*$DV421*ET421,0)</f>
        <v>0</v>
      </c>
      <c r="EY421" s="9">
        <f t="shared" si="597"/>
        <v>0</v>
      </c>
      <c r="EZ421" s="9">
        <f t="shared" si="574"/>
        <v>0</v>
      </c>
      <c r="FA421" s="9">
        <f t="shared" si="575"/>
        <v>0</v>
      </c>
      <c r="FB421" s="9">
        <f t="shared" si="576"/>
        <v>0</v>
      </c>
      <c r="FC421" t="s">
        <v>1544</v>
      </c>
    </row>
    <row r="422" spans="1:159" ht="25.5" x14ac:dyDescent="0.25">
      <c r="A422" s="2">
        <v>1.2</v>
      </c>
      <c r="B422" s="2" t="s">
        <v>955</v>
      </c>
      <c r="C422" s="4" t="s">
        <v>157</v>
      </c>
      <c r="D422" s="3" t="s">
        <v>956</v>
      </c>
      <c r="E422" s="21" t="s">
        <v>959</v>
      </c>
      <c r="F422" s="2"/>
      <c r="G422" s="4" t="s">
        <v>151</v>
      </c>
      <c r="H422" s="6" t="s">
        <v>163</v>
      </c>
      <c r="I422" s="4" t="s">
        <v>167</v>
      </c>
      <c r="J422" s="7" t="s">
        <v>154</v>
      </c>
      <c r="K422" s="75">
        <v>115</v>
      </c>
      <c r="L422" s="81">
        <v>115</v>
      </c>
      <c r="M422" s="56">
        <v>0</v>
      </c>
      <c r="N422" s="86">
        <v>0</v>
      </c>
      <c r="O422" s="6" t="s">
        <v>155</v>
      </c>
      <c r="P422" s="2" t="s">
        <v>156</v>
      </c>
      <c r="Q422" s="216">
        <f>VLOOKUP(P422,Contingencies!$A$2:$D$7,4,FALSE)</f>
        <v>0.09</v>
      </c>
      <c r="R422" s="53">
        <f t="shared" si="557"/>
        <v>3171.7574999999997</v>
      </c>
      <c r="S422" s="67">
        <f t="shared" si="559"/>
        <v>0</v>
      </c>
      <c r="T422" s="4" t="s">
        <v>960</v>
      </c>
      <c r="U422" s="2"/>
      <c r="V422" s="2"/>
      <c r="W422" s="2"/>
      <c r="X422" s="2"/>
      <c r="Y422" s="2"/>
      <c r="Z422" s="2"/>
      <c r="AA422" s="2"/>
      <c r="AB422" s="2"/>
      <c r="AC422" s="14"/>
      <c r="AD422" s="12"/>
      <c r="AE422" s="12">
        <v>300</v>
      </c>
      <c r="AF422" s="18"/>
      <c r="AG422" s="2">
        <f>IF(G422="Labor Hours",SUM(U422:AF422),0)</f>
        <v>300</v>
      </c>
      <c r="AH422" s="51">
        <f t="shared" si="577"/>
        <v>2</v>
      </c>
      <c r="AI422" s="53">
        <f>IF($G422="Labor Hours",U422*$K422*(1+$M422)*$EQ422,U422)</f>
        <v>0</v>
      </c>
      <c r="AJ422" s="53">
        <f>IF($G422="Labor Hours",V422*$K422*(1+$M422)*$EQ422,V422)</f>
        <v>0</v>
      </c>
      <c r="AK422" s="53">
        <f>IF($G422="Labor Hours",W422*$K422*(1+$M422)*$EQ422,W422)</f>
        <v>0</v>
      </c>
      <c r="AL422" s="53">
        <f>IF($G422="Labor Hours",X422*$K422*(1+$M422)*$EQ422,X422)</f>
        <v>0</v>
      </c>
      <c r="AM422" s="53">
        <f>IF($G422="Labor Hours",Y422*$K422*(1+$M422)*$EQ422,Y422)</f>
        <v>0</v>
      </c>
      <c r="AN422" s="53">
        <f>IF($G422="Labor Hours",Z422*$K422*(1+$M422)*$EQ422,Z422)</f>
        <v>0</v>
      </c>
      <c r="AO422" s="53">
        <f>IF($G422="Labor Hours",AA422*$K422*(1+$M422)*$EQ422,AA422)</f>
        <v>0</v>
      </c>
      <c r="AP422" s="53">
        <f>IF($G422="Labor Hours",AB422*$K422*(1+$M422)*$EQ422,AB422)</f>
        <v>0</v>
      </c>
      <c r="AQ422" s="53">
        <f>IF($G422="Labor Hours",AC422*$K422*(1+$M422)*$EQ422,AC422)</f>
        <v>0</v>
      </c>
      <c r="AR422" s="53">
        <f>IF($G422="Labor Hours",AD422*$K422*(1+$M422)*$EQ422,AD422)</f>
        <v>0</v>
      </c>
      <c r="AS422" s="53">
        <f>IF($G422="Labor Hours",AE422*$K422*(1+$M422)*$EQ422,AE422)</f>
        <v>35241.75</v>
      </c>
      <c r="AT422" s="53">
        <f>IF($G422="Labor Hours",AF422*$K422*(1+$M422)*$EQ422,AF422)</f>
        <v>0</v>
      </c>
      <c r="AU422" s="10">
        <f t="shared" si="578"/>
        <v>35241.75</v>
      </c>
      <c r="AV422" s="54">
        <f>IF(G422="CapEx",0,AU422*N422)</f>
        <v>0</v>
      </c>
      <c r="AW422" s="10">
        <f t="shared" si="579"/>
        <v>35241.75</v>
      </c>
      <c r="AX422" s="53" cm="1">
        <f t="array" aca="1" ref="AX422" ca="1">AU422*CELL("contents",$Q422)</f>
        <v>3171.7574999999997</v>
      </c>
      <c r="AY422" s="53" cm="1">
        <f t="array" aca="1" ref="AY422" ca="1">AV422*CELL("contents",$Q422)</f>
        <v>0</v>
      </c>
      <c r="AZ422" s="18"/>
      <c r="BA422" s="18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>
        <f t="shared" si="580"/>
        <v>0</v>
      </c>
      <c r="BM422" s="51">
        <f t="shared" si="581"/>
        <v>0</v>
      </c>
      <c r="BN422" s="53">
        <f>IF($G422="Labor Hours",AZ422*$K422*(1+$M422)*$ER422,AZ422)</f>
        <v>0</v>
      </c>
      <c r="BO422" s="53">
        <f>IF($G422="Labor Hours",BA422*$K422*(1+$M422)*$ER422,BA422)</f>
        <v>0</v>
      </c>
      <c r="BP422" s="53">
        <f>IF($G422="Labor Hours",BB422*$K422*(1+$M422)*$ER422,BB422)</f>
        <v>0</v>
      </c>
      <c r="BQ422" s="53">
        <f>IF($G422="Labor Hours",BC422*$K422*(1+$M422)*$ER422,BC422)</f>
        <v>0</v>
      </c>
      <c r="BR422" s="53">
        <f>IF($G422="Labor Hours",BD422*$K422*(1+$M422)*$ER422,BD422)</f>
        <v>0</v>
      </c>
      <c r="BS422" s="53">
        <f>IF($G422="Labor Hours",BE422*$K422*(1+$M422)*$ER422,BE422)</f>
        <v>0</v>
      </c>
      <c r="BT422" s="53">
        <f>IF($G422="Labor Hours",BF422*$K422*(1+$M422)*$ER422,BF422)</f>
        <v>0</v>
      </c>
      <c r="BU422" s="53">
        <f>IF($G422="Labor Hours",BG422*$K422*(1+$M422)*$ER422,BG422)</f>
        <v>0</v>
      </c>
      <c r="BV422" s="53">
        <f>IF($G422="Labor Hours",BH422*$K422*(1+$M422)*$ER422,BH422)</f>
        <v>0</v>
      </c>
      <c r="BW422" s="53">
        <f>IF($G422="Labor Hours",BI422*$K422*(1+$M422)*$ER422,BI422)</f>
        <v>0</v>
      </c>
      <c r="BX422" s="53">
        <f>IF($G422="Labor Hours",BJ422*$K422*(1+$M422)*$ER422,BJ422)</f>
        <v>0</v>
      </c>
      <c r="BY422" s="53">
        <f>IF($G422="Labor Hours",BK422*$K422*(1+$M422)*$ER422,BK422)</f>
        <v>0</v>
      </c>
      <c r="BZ422" s="10">
        <f t="shared" si="582"/>
        <v>0</v>
      </c>
      <c r="CA422" s="54">
        <f t="shared" si="583"/>
        <v>0</v>
      </c>
      <c r="CB422" s="10">
        <f t="shared" si="584"/>
        <v>0</v>
      </c>
      <c r="CC422" s="53" cm="1">
        <f t="array" aca="1" ref="CC422" ca="1">BZ422*CELL("contents",$Q422)</f>
        <v>0</v>
      </c>
      <c r="CD422" s="53" cm="1">
        <f t="array" aca="1" ref="CD422" ca="1">CA422*CELL("contents",$Q422)</f>
        <v>0</v>
      </c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>
        <f t="shared" si="585"/>
        <v>0</v>
      </c>
      <c r="CR422" s="51">
        <f t="shared" si="586"/>
        <v>0</v>
      </c>
      <c r="CS422" s="53">
        <f>IF($G422="Labor Hours",CE422*$K422*(1+$M422)*$ES422,CE422)</f>
        <v>0</v>
      </c>
      <c r="CT422" s="53">
        <f>IF($G422="Labor Hours",CF422*$K422*(1+$M422)*$ES422,CF422)</f>
        <v>0</v>
      </c>
      <c r="CU422" s="53">
        <f>IF($G422="Labor Hours",CG422*$K422*(1+$M422)*$ES422,CG422)</f>
        <v>0</v>
      </c>
      <c r="CV422" s="53">
        <f>IF($G422="Labor Hours",CH422*$K422*(1+$M422)*$ES422,CH422)</f>
        <v>0</v>
      </c>
      <c r="CW422" s="53">
        <f>IF($G422="Labor Hours",CI422*$K422*(1+$M422)*$ES422,CI422)</f>
        <v>0</v>
      </c>
      <c r="CX422" s="53">
        <f>IF($G422="Labor Hours",CJ422*$K422*(1+$M422)*$ES422,CJ422)</f>
        <v>0</v>
      </c>
      <c r="CY422" s="53">
        <f>IF($G422="Labor Hours",CK422*$K422*(1+$M422)*$ES422,CK422)</f>
        <v>0</v>
      </c>
      <c r="CZ422" s="53">
        <f>IF($G422="Labor Hours",CL422*$K422*(1+$M422)*$ES422,CL422)</f>
        <v>0</v>
      </c>
      <c r="DA422" s="53">
        <f>IF($G422="Labor Hours",CM422*$K422*(1+$M422)*$ES422,CM422)</f>
        <v>0</v>
      </c>
      <c r="DB422" s="53">
        <f>IF($G422="Labor Hours",CN422*$K422*(1+$M422)*$ES422,CN422)</f>
        <v>0</v>
      </c>
      <c r="DC422" s="53">
        <f>IF($G422="Labor Hours",CO422*$K422*(1+$M422)*$ES422,CO422)</f>
        <v>0</v>
      </c>
      <c r="DD422" s="53">
        <f>IF($G422="Labor Hours",CP422*$K422*(1+$M422)*$ES422,CP422)</f>
        <v>0</v>
      </c>
      <c r="DE422" s="10">
        <f t="shared" si="587"/>
        <v>0</v>
      </c>
      <c r="DF422" s="54">
        <f t="shared" si="588"/>
        <v>0</v>
      </c>
      <c r="DG422" s="10">
        <f t="shared" si="589"/>
        <v>0</v>
      </c>
      <c r="DH422" s="53" cm="1">
        <f t="array" aca="1" ref="DH422" ca="1">DE422*CELL("contents",$Q422)</f>
        <v>0</v>
      </c>
      <c r="DI422" s="53" cm="1">
        <f t="array" aca="1" ref="DI422" ca="1">DF422*CELL("contents",$Q422)</f>
        <v>0</v>
      </c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>
        <f t="shared" si="590"/>
        <v>0</v>
      </c>
      <c r="DW422" s="51">
        <f t="shared" si="591"/>
        <v>0</v>
      </c>
      <c r="DX422" s="53">
        <f>IF($G422="Labor Hours",DJ422*$K422*(1+$M422)*$ET422,DJ422)</f>
        <v>0</v>
      </c>
      <c r="DY422" s="53">
        <f>IF($G422="Labor Hours",DK422*$K422*(1+$M422)*$ET422,DK422)</f>
        <v>0</v>
      </c>
      <c r="DZ422" s="53">
        <f>IF($G422="Labor Hours",DL422*$K422*(1+$M422)*$ET422,DL422)</f>
        <v>0</v>
      </c>
      <c r="EA422" s="53">
        <f>IF($G422="Labor Hours",DM422*$K422*(1+$M422)*$ET422,DM422)</f>
        <v>0</v>
      </c>
      <c r="EB422" s="53">
        <f>IF($G422="Labor Hours",DN422*$K422*(1+$M422)*$ET422,DN422)</f>
        <v>0</v>
      </c>
      <c r="EC422" s="53">
        <f>IF($G422="Labor Hours",DO422*$K422*(1+$M422)*$ET422,DO422)</f>
        <v>0</v>
      </c>
      <c r="ED422" s="53">
        <f>IF($G422="Labor Hours",DP422*$K422*(1+$M422)*$ET422,DP422)</f>
        <v>0</v>
      </c>
      <c r="EE422" s="53">
        <f>IF($G422="Labor Hours",DQ422*$K422*(1+$M422)*$ET422,DQ422)</f>
        <v>0</v>
      </c>
      <c r="EF422" s="53">
        <f>IF($G422="Labor Hours",DR422*$K422*(1+$M422)*$ET422,DR422)</f>
        <v>0</v>
      </c>
      <c r="EG422" s="53">
        <f>IF($G422="Labor Hours",DS422*$K422*(1+$M422)*$ET422,DS422)</f>
        <v>0</v>
      </c>
      <c r="EH422" s="53">
        <f>IF($G422="Labor Hours",DT422*$K422*(1+$M422)*$ET422,DT422)</f>
        <v>0</v>
      </c>
      <c r="EI422" s="53">
        <f>IF($G422="Labor Hours",DU422*$K422*(1+$M422)*$ET422,DU422)</f>
        <v>0</v>
      </c>
      <c r="EJ422" s="10">
        <f t="shared" si="592"/>
        <v>0</v>
      </c>
      <c r="EK422" s="54">
        <f t="shared" si="593"/>
        <v>0</v>
      </c>
      <c r="EL422" s="10">
        <f t="shared" si="594"/>
        <v>0</v>
      </c>
      <c r="EM422" s="53" cm="1">
        <f t="array" aca="1" ref="EM422" ca="1">EJ422*CELL("contents",$Q422)</f>
        <v>0</v>
      </c>
      <c r="EN422" s="53" cm="1">
        <f t="array" aca="1" ref="EN422" ca="1">EK422*CELL("contents",$Q422)</f>
        <v>0</v>
      </c>
      <c r="EO422" s="11">
        <f>AW422+CB422+DG422+EL422</f>
        <v>35241.75</v>
      </c>
      <c r="EP422" s="2">
        <v>1</v>
      </c>
      <c r="EQ422" s="2">
        <f t="shared" ref="EQ422:ET422" si="617">EP422*1.0215</f>
        <v>1.0215000000000001</v>
      </c>
      <c r="ER422" s="2">
        <f t="shared" si="617"/>
        <v>1.0434622500000001</v>
      </c>
      <c r="ES422" s="2">
        <f t="shared" si="617"/>
        <v>1.0658966883750003</v>
      </c>
      <c r="ET422" s="2">
        <f t="shared" si="617"/>
        <v>1.0888134671750629</v>
      </c>
      <c r="EU422" s="53">
        <f>IF($G422="Labor Hours",$K422*$AG422*EQ422,0)</f>
        <v>35241.75</v>
      </c>
      <c r="EV422" s="53">
        <f>IF($G422="Labor Hours",$K422*BL422*ER422,0)</f>
        <v>0</v>
      </c>
      <c r="EW422" s="69">
        <f>IF($G422="Labor Hours",$K422*$CQ422*ES422,0)</f>
        <v>0</v>
      </c>
      <c r="EX422" s="69">
        <f>IF($G422="Labor Hours",$K422*$DV422*ET422,0)</f>
        <v>0</v>
      </c>
      <c r="EY422" s="9">
        <f t="shared" si="597"/>
        <v>0</v>
      </c>
      <c r="EZ422" s="9">
        <f t="shared" si="574"/>
        <v>0</v>
      </c>
      <c r="FA422" s="9">
        <f t="shared" si="575"/>
        <v>0</v>
      </c>
      <c r="FB422" s="9">
        <f t="shared" si="576"/>
        <v>0</v>
      </c>
      <c r="FC422" t="s">
        <v>1544</v>
      </c>
    </row>
    <row r="423" spans="1:159" ht="25.5" x14ac:dyDescent="0.25">
      <c r="A423" s="2">
        <v>1.2</v>
      </c>
      <c r="B423" s="2" t="s">
        <v>955</v>
      </c>
      <c r="C423" s="4" t="s">
        <v>157</v>
      </c>
      <c r="D423" s="2" t="s">
        <v>956</v>
      </c>
      <c r="E423" s="21" t="s">
        <v>961</v>
      </c>
      <c r="F423" s="2"/>
      <c r="G423" s="4" t="s">
        <v>267</v>
      </c>
      <c r="H423" s="6" t="s">
        <v>267</v>
      </c>
      <c r="I423" s="4"/>
      <c r="J423" s="7" t="s">
        <v>154</v>
      </c>
      <c r="K423" s="75"/>
      <c r="L423" s="83">
        <v>1</v>
      </c>
      <c r="M423" s="57">
        <v>0</v>
      </c>
      <c r="N423" s="86">
        <v>0.53</v>
      </c>
      <c r="O423" s="6" t="s">
        <v>155</v>
      </c>
      <c r="P423" s="2" t="s">
        <v>156</v>
      </c>
      <c r="Q423" s="216">
        <f>VLOOKUP(P423,Contingencies!$A$2:$D$7,4,FALSE)</f>
        <v>0.09</v>
      </c>
      <c r="R423" s="53">
        <f t="shared" si="557"/>
        <v>688.5</v>
      </c>
      <c r="S423" s="67">
        <f t="shared" si="559"/>
        <v>364.90500000000003</v>
      </c>
      <c r="T423" s="4" t="s">
        <v>962</v>
      </c>
      <c r="U423" s="2"/>
      <c r="V423" s="2"/>
      <c r="W423" s="2"/>
      <c r="X423" s="2"/>
      <c r="Y423" s="2"/>
      <c r="Z423" s="2"/>
      <c r="AA423" s="2"/>
      <c r="AB423" s="2"/>
      <c r="AC423" s="4"/>
      <c r="AD423" s="4"/>
      <c r="AE423" s="12">
        <v>5000</v>
      </c>
      <c r="AF423" s="18"/>
      <c r="AG423" s="2">
        <f>IF(G423="Labor Hours",SUM(U423:AF423),0)</f>
        <v>0</v>
      </c>
      <c r="AH423" s="51">
        <f t="shared" si="577"/>
        <v>0</v>
      </c>
      <c r="AI423" s="53">
        <f>IF($G423="Labor Hours",U423*$K423*(1+$M423)*$EQ423,U423)</f>
        <v>0</v>
      </c>
      <c r="AJ423" s="53">
        <f>IF($G423="Labor Hours",V423*$K423*(1+$M423)*$EQ423,V423)</f>
        <v>0</v>
      </c>
      <c r="AK423" s="53">
        <f>IF($G423="Labor Hours",W423*$K423*(1+$M423)*$EQ423,W423)</f>
        <v>0</v>
      </c>
      <c r="AL423" s="53">
        <f>IF($G423="Labor Hours",X423*$K423*(1+$M423)*$EQ423,X423)</f>
        <v>0</v>
      </c>
      <c r="AM423" s="53">
        <f>IF($G423="Labor Hours",Y423*$K423*(1+$M423)*$EQ423,Y423)</f>
        <v>0</v>
      </c>
      <c r="AN423" s="53">
        <f>IF($G423="Labor Hours",Z423*$K423*(1+$M423)*$EQ423,Z423)</f>
        <v>0</v>
      </c>
      <c r="AO423" s="53">
        <f>IF($G423="Labor Hours",AA423*$K423*(1+$M423)*$EQ423,AA423)</f>
        <v>0</v>
      </c>
      <c r="AP423" s="53">
        <f>IF($G423="Labor Hours",AB423*$K423*(1+$M423)*$EQ423,AB423)</f>
        <v>0</v>
      </c>
      <c r="AQ423" s="53">
        <f>IF($G423="Labor Hours",AC423*$K423*(1+$M423)*$EQ423,AC423)</f>
        <v>0</v>
      </c>
      <c r="AR423" s="53">
        <f>IF($G423="Labor Hours",AD423*$K423*(1+$M423)*$EQ423,AD423)</f>
        <v>0</v>
      </c>
      <c r="AS423" s="53">
        <f>IF($G423="Labor Hours",AE423*$K423*(1+$M423)*$EQ423,AE423)</f>
        <v>5000</v>
      </c>
      <c r="AT423" s="53">
        <f>IF($G423="Labor Hours",AF423*$K423*(1+$M423)*$EQ423,AF423)</f>
        <v>0</v>
      </c>
      <c r="AU423" s="10">
        <f t="shared" si="578"/>
        <v>5000</v>
      </c>
      <c r="AV423" s="54">
        <f>IF(G423="CapEx",0,AU423*N423)</f>
        <v>2650</v>
      </c>
      <c r="AW423" s="10">
        <f t="shared" si="579"/>
        <v>7650</v>
      </c>
      <c r="AX423" s="53" cm="1">
        <f t="array" aca="1" ref="AX423" ca="1">AU423*CELL("contents",$Q423)</f>
        <v>450</v>
      </c>
      <c r="AY423" s="53" cm="1">
        <f t="array" aca="1" ref="AY423" ca="1">AV423*CELL("contents",$Q423)</f>
        <v>238.5</v>
      </c>
      <c r="AZ423" s="18"/>
      <c r="BA423" s="18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>
        <f t="shared" si="580"/>
        <v>0</v>
      </c>
      <c r="BM423" s="51">
        <f t="shared" si="581"/>
        <v>0</v>
      </c>
      <c r="BN423" s="53">
        <f>IF($G423="Labor Hours",AZ423*$K423*(1+$M423)*$ER423,AZ423)</f>
        <v>0</v>
      </c>
      <c r="BO423" s="53">
        <f>IF($G423="Labor Hours",BA423*$K423*(1+$M423)*$ER423,BA423)</f>
        <v>0</v>
      </c>
      <c r="BP423" s="53">
        <f>IF($G423="Labor Hours",BB423*$K423*(1+$M423)*$ER423,BB423)</f>
        <v>0</v>
      </c>
      <c r="BQ423" s="53">
        <f>IF($G423="Labor Hours",BC423*$K423*(1+$M423)*$ER423,BC423)</f>
        <v>0</v>
      </c>
      <c r="BR423" s="53">
        <f>IF($G423="Labor Hours",BD423*$K423*(1+$M423)*$ER423,BD423)</f>
        <v>0</v>
      </c>
      <c r="BS423" s="53">
        <f>IF($G423="Labor Hours",BE423*$K423*(1+$M423)*$ER423,BE423)</f>
        <v>0</v>
      </c>
      <c r="BT423" s="53">
        <f>IF($G423="Labor Hours",BF423*$K423*(1+$M423)*$ER423,BF423)</f>
        <v>0</v>
      </c>
      <c r="BU423" s="53">
        <f>IF($G423="Labor Hours",BG423*$K423*(1+$M423)*$ER423,BG423)</f>
        <v>0</v>
      </c>
      <c r="BV423" s="53">
        <f>IF($G423="Labor Hours",BH423*$K423*(1+$M423)*$ER423,BH423)</f>
        <v>0</v>
      </c>
      <c r="BW423" s="53">
        <f>IF($G423="Labor Hours",BI423*$K423*(1+$M423)*$ER423,BI423)</f>
        <v>0</v>
      </c>
      <c r="BX423" s="53">
        <f>IF($G423="Labor Hours",BJ423*$K423*(1+$M423)*$ER423,BJ423)</f>
        <v>0</v>
      </c>
      <c r="BY423" s="53">
        <f>IF($G423="Labor Hours",BK423*$K423*(1+$M423)*$ER423,BK423)</f>
        <v>0</v>
      </c>
      <c r="BZ423" s="10">
        <f t="shared" si="582"/>
        <v>0</v>
      </c>
      <c r="CA423" s="54">
        <f t="shared" si="583"/>
        <v>0</v>
      </c>
      <c r="CB423" s="10">
        <f t="shared" si="584"/>
        <v>0</v>
      </c>
      <c r="CC423" s="53" cm="1">
        <f t="array" aca="1" ref="CC423" ca="1">BZ423*CELL("contents",$Q423)</f>
        <v>0</v>
      </c>
      <c r="CD423" s="53" cm="1">
        <f t="array" aca="1" ref="CD423" ca="1">CA423*CELL("contents",$Q423)</f>
        <v>0</v>
      </c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>
        <f t="shared" si="585"/>
        <v>0</v>
      </c>
      <c r="CR423" s="51">
        <f t="shared" si="586"/>
        <v>0</v>
      </c>
      <c r="CS423" s="53">
        <f>IF($G423="Labor Hours",CE423*$K423*(1+$M423)*$ES423,CE423)</f>
        <v>0</v>
      </c>
      <c r="CT423" s="53">
        <f>IF($G423="Labor Hours",CF423*$K423*(1+$M423)*$ES423,CF423)</f>
        <v>0</v>
      </c>
      <c r="CU423" s="53">
        <f>IF($G423="Labor Hours",CG423*$K423*(1+$M423)*$ES423,CG423)</f>
        <v>0</v>
      </c>
      <c r="CV423" s="53">
        <f>IF($G423="Labor Hours",CH423*$K423*(1+$M423)*$ES423,CH423)</f>
        <v>0</v>
      </c>
      <c r="CW423" s="53">
        <f>IF($G423="Labor Hours",CI423*$K423*(1+$M423)*$ES423,CI423)</f>
        <v>0</v>
      </c>
      <c r="CX423" s="53">
        <f>IF($G423="Labor Hours",CJ423*$K423*(1+$M423)*$ES423,CJ423)</f>
        <v>0</v>
      </c>
      <c r="CY423" s="53">
        <f>IF($G423="Labor Hours",CK423*$K423*(1+$M423)*$ES423,CK423)</f>
        <v>0</v>
      </c>
      <c r="CZ423" s="53">
        <f>IF($G423="Labor Hours",CL423*$K423*(1+$M423)*$ES423,CL423)</f>
        <v>0</v>
      </c>
      <c r="DA423" s="53">
        <f>IF($G423="Labor Hours",CM423*$K423*(1+$M423)*$ES423,CM423)</f>
        <v>0</v>
      </c>
      <c r="DB423" s="53">
        <f>IF($G423="Labor Hours",CN423*$K423*(1+$M423)*$ES423,CN423)</f>
        <v>0</v>
      </c>
      <c r="DC423" s="53">
        <f>IF($G423="Labor Hours",CO423*$K423*(1+$M423)*$ES423,CO423)</f>
        <v>0</v>
      </c>
      <c r="DD423" s="53">
        <f>IF($G423="Labor Hours",CP423*$K423*(1+$M423)*$ES423,CP423)</f>
        <v>0</v>
      </c>
      <c r="DE423" s="10">
        <f t="shared" si="587"/>
        <v>0</v>
      </c>
      <c r="DF423" s="54">
        <f t="shared" si="588"/>
        <v>0</v>
      </c>
      <c r="DG423" s="10">
        <f t="shared" si="589"/>
        <v>0</v>
      </c>
      <c r="DH423" s="53" cm="1">
        <f t="array" aca="1" ref="DH423" ca="1">DE423*CELL("contents",$Q423)</f>
        <v>0</v>
      </c>
      <c r="DI423" s="53" cm="1">
        <f t="array" aca="1" ref="DI423" ca="1">DF423*CELL("contents",$Q423)</f>
        <v>0</v>
      </c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>
        <f t="shared" si="590"/>
        <v>0</v>
      </c>
      <c r="DW423" s="51">
        <f t="shared" si="591"/>
        <v>0</v>
      </c>
      <c r="DX423" s="53">
        <f>IF($G423="Labor Hours",DJ423*$K423*(1+$M423)*$ET423,DJ423)</f>
        <v>0</v>
      </c>
      <c r="DY423" s="53">
        <f>IF($G423="Labor Hours",DK423*$K423*(1+$M423)*$ET423,DK423)</f>
        <v>0</v>
      </c>
      <c r="DZ423" s="53">
        <f>IF($G423="Labor Hours",DL423*$K423*(1+$M423)*$ET423,DL423)</f>
        <v>0</v>
      </c>
      <c r="EA423" s="53">
        <f>IF($G423="Labor Hours",DM423*$K423*(1+$M423)*$ET423,DM423)</f>
        <v>0</v>
      </c>
      <c r="EB423" s="53">
        <f>IF($G423="Labor Hours",DN423*$K423*(1+$M423)*$ET423,DN423)</f>
        <v>0</v>
      </c>
      <c r="EC423" s="53">
        <f>IF($G423="Labor Hours",DO423*$K423*(1+$M423)*$ET423,DO423)</f>
        <v>0</v>
      </c>
      <c r="ED423" s="53">
        <f>IF($G423="Labor Hours",DP423*$K423*(1+$M423)*$ET423,DP423)</f>
        <v>0</v>
      </c>
      <c r="EE423" s="53">
        <f>IF($G423="Labor Hours",DQ423*$K423*(1+$M423)*$ET423,DQ423)</f>
        <v>0</v>
      </c>
      <c r="EF423" s="53">
        <f>IF($G423="Labor Hours",DR423*$K423*(1+$M423)*$ET423,DR423)</f>
        <v>0</v>
      </c>
      <c r="EG423" s="53">
        <f>IF($G423="Labor Hours",DS423*$K423*(1+$M423)*$ET423,DS423)</f>
        <v>0</v>
      </c>
      <c r="EH423" s="53">
        <f>IF($G423="Labor Hours",DT423*$K423*(1+$M423)*$ET423,DT423)</f>
        <v>0</v>
      </c>
      <c r="EI423" s="53">
        <f>IF($G423="Labor Hours",DU423*$K423*(1+$M423)*$ET423,DU423)</f>
        <v>0</v>
      </c>
      <c r="EJ423" s="10">
        <f t="shared" si="592"/>
        <v>0</v>
      </c>
      <c r="EK423" s="54">
        <f t="shared" si="593"/>
        <v>0</v>
      </c>
      <c r="EL423" s="10">
        <f t="shared" si="594"/>
        <v>0</v>
      </c>
      <c r="EM423" s="53" cm="1">
        <f t="array" aca="1" ref="EM423" ca="1">EJ423*CELL("contents",$Q423)</f>
        <v>0</v>
      </c>
      <c r="EN423" s="53" cm="1">
        <f t="array" aca="1" ref="EN423" ca="1">EK423*CELL("contents",$Q423)</f>
        <v>0</v>
      </c>
      <c r="EO423" s="11">
        <f>AW423+CB423+DG423+EL423</f>
        <v>7650</v>
      </c>
      <c r="EP423" s="2">
        <v>1</v>
      </c>
      <c r="EQ423" s="2">
        <f t="shared" ref="EQ423:ET423" si="618">EP423*1.0215</f>
        <v>1.0215000000000001</v>
      </c>
      <c r="ER423" s="2">
        <f t="shared" si="618"/>
        <v>1.0434622500000001</v>
      </c>
      <c r="ES423" s="2">
        <f t="shared" si="618"/>
        <v>1.0658966883750003</v>
      </c>
      <c r="ET423" s="2">
        <f t="shared" si="618"/>
        <v>1.0888134671750629</v>
      </c>
      <c r="EU423" s="53">
        <f>IF($G423="Labor Hours",$K423*$AG423*EQ423,0)</f>
        <v>0</v>
      </c>
      <c r="EV423" s="53">
        <f>IF($G423="Labor Hours",$K423*BL423*ER423,0)</f>
        <v>0</v>
      </c>
      <c r="EW423" s="69">
        <f>IF($G423="Labor Hours",$K423*$CQ423*ES423,0)</f>
        <v>0</v>
      </c>
      <c r="EX423" s="69">
        <f>IF($G423="Labor Hours",$K423*$DV423*ET423,0)</f>
        <v>0</v>
      </c>
      <c r="EY423" s="9">
        <f t="shared" si="597"/>
        <v>0</v>
      </c>
      <c r="EZ423" s="9">
        <f t="shared" si="574"/>
        <v>0</v>
      </c>
      <c r="FA423" s="9">
        <f t="shared" si="575"/>
        <v>0</v>
      </c>
      <c r="FB423" s="9">
        <f t="shared" si="576"/>
        <v>0</v>
      </c>
      <c r="FC423" t="s">
        <v>1544</v>
      </c>
    </row>
    <row r="424" spans="1:159" ht="25.5" x14ac:dyDescent="0.25">
      <c r="A424" s="2">
        <v>1.2</v>
      </c>
      <c r="B424" s="2" t="s">
        <v>955</v>
      </c>
      <c r="C424" s="4" t="s">
        <v>157</v>
      </c>
      <c r="D424" s="2" t="s">
        <v>956</v>
      </c>
      <c r="E424" s="21" t="s">
        <v>963</v>
      </c>
      <c r="F424" s="2"/>
      <c r="G424" s="4" t="s">
        <v>267</v>
      </c>
      <c r="H424" s="6" t="s">
        <v>267</v>
      </c>
      <c r="I424" s="4"/>
      <c r="J424" s="7" t="s">
        <v>154</v>
      </c>
      <c r="K424" s="75"/>
      <c r="L424" s="83">
        <v>1</v>
      </c>
      <c r="M424" s="57">
        <v>0</v>
      </c>
      <c r="N424" s="86">
        <v>0.53</v>
      </c>
      <c r="O424" s="6" t="s">
        <v>155</v>
      </c>
      <c r="P424" s="2" t="s">
        <v>156</v>
      </c>
      <c r="Q424" s="216">
        <f>VLOOKUP(P424,Contingencies!$A$2:$D$7,4,FALSE)</f>
        <v>0.09</v>
      </c>
      <c r="R424" s="53">
        <f t="shared" si="557"/>
        <v>302.94</v>
      </c>
      <c r="S424" s="67">
        <f t="shared" si="559"/>
        <v>160.5582</v>
      </c>
      <c r="T424" s="4" t="s">
        <v>964</v>
      </c>
      <c r="U424" s="2"/>
      <c r="V424" s="2"/>
      <c r="W424" s="2"/>
      <c r="X424" s="2"/>
      <c r="Y424" s="2"/>
      <c r="Z424" s="2"/>
      <c r="AA424" s="2"/>
      <c r="AB424" s="2">
        <v>1000</v>
      </c>
      <c r="AC424" s="14">
        <v>1000</v>
      </c>
      <c r="AD424" s="12">
        <v>200</v>
      </c>
      <c r="AE424" s="12"/>
      <c r="AF424" s="18"/>
      <c r="AG424" s="2">
        <f>IF(G424="Labor Hours",SUM(U424:AF424),0)</f>
        <v>0</v>
      </c>
      <c r="AH424" s="51">
        <f t="shared" si="577"/>
        <v>0</v>
      </c>
      <c r="AI424" s="53">
        <f>IF($G424="Labor Hours",U424*$K424*(1+$M424)*$EQ424,U424)</f>
        <v>0</v>
      </c>
      <c r="AJ424" s="53">
        <f>IF($G424="Labor Hours",V424*$K424*(1+$M424)*$EQ424,V424)</f>
        <v>0</v>
      </c>
      <c r="AK424" s="53">
        <f>IF($G424="Labor Hours",W424*$K424*(1+$M424)*$EQ424,W424)</f>
        <v>0</v>
      </c>
      <c r="AL424" s="53">
        <f>IF($G424="Labor Hours",X424*$K424*(1+$M424)*$EQ424,X424)</f>
        <v>0</v>
      </c>
      <c r="AM424" s="53">
        <f>IF($G424="Labor Hours",Y424*$K424*(1+$M424)*$EQ424,Y424)</f>
        <v>0</v>
      </c>
      <c r="AN424" s="53">
        <f>IF($G424="Labor Hours",Z424*$K424*(1+$M424)*$EQ424,Z424)</f>
        <v>0</v>
      </c>
      <c r="AO424" s="53">
        <f>IF($G424="Labor Hours",AA424*$K424*(1+$M424)*$EQ424,AA424)</f>
        <v>0</v>
      </c>
      <c r="AP424" s="53">
        <f>IF($G424="Labor Hours",AB424*$K424*(1+$M424)*$EQ424,AB424)</f>
        <v>1000</v>
      </c>
      <c r="AQ424" s="53">
        <f>IF($G424="Labor Hours",AC424*$K424*(1+$M424)*$EQ424,AC424)</f>
        <v>1000</v>
      </c>
      <c r="AR424" s="53">
        <f>IF($G424="Labor Hours",AD424*$K424*(1+$M424)*$EQ424,AD424)</f>
        <v>200</v>
      </c>
      <c r="AS424" s="53">
        <f>IF($G424="Labor Hours",AE424*$K424*(1+$M424)*$EQ424,AE424)</f>
        <v>0</v>
      </c>
      <c r="AT424" s="53">
        <f>IF($G424="Labor Hours",AF424*$K424*(1+$M424)*$EQ424,AF424)</f>
        <v>0</v>
      </c>
      <c r="AU424" s="10">
        <f t="shared" si="578"/>
        <v>2200</v>
      </c>
      <c r="AV424" s="54">
        <f>IF(G424="CapEx",0,AU424*N424)</f>
        <v>1166</v>
      </c>
      <c r="AW424" s="10">
        <f t="shared" si="579"/>
        <v>3366</v>
      </c>
      <c r="AX424" s="53" cm="1">
        <f t="array" aca="1" ref="AX424" ca="1">AU424*CELL("contents",$Q424)</f>
        <v>198</v>
      </c>
      <c r="AY424" s="53" cm="1">
        <f t="array" aca="1" ref="AY424" ca="1">AV424*CELL("contents",$Q424)</f>
        <v>104.94</v>
      </c>
      <c r="AZ424" s="18"/>
      <c r="BA424" s="18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>
        <f t="shared" si="580"/>
        <v>0</v>
      </c>
      <c r="BM424" s="51">
        <f t="shared" si="581"/>
        <v>0</v>
      </c>
      <c r="BN424" s="53">
        <f>IF($G424="Labor Hours",AZ424*$K424*(1+$M424)*$ER424,AZ424)</f>
        <v>0</v>
      </c>
      <c r="BO424" s="53">
        <f>IF($G424="Labor Hours",BA424*$K424*(1+$M424)*$ER424,BA424)</f>
        <v>0</v>
      </c>
      <c r="BP424" s="53">
        <f>IF($G424="Labor Hours",BB424*$K424*(1+$M424)*$ER424,BB424)</f>
        <v>0</v>
      </c>
      <c r="BQ424" s="53">
        <f>IF($G424="Labor Hours",BC424*$K424*(1+$M424)*$ER424,BC424)</f>
        <v>0</v>
      </c>
      <c r="BR424" s="53">
        <f>IF($G424="Labor Hours",BD424*$K424*(1+$M424)*$ER424,BD424)</f>
        <v>0</v>
      </c>
      <c r="BS424" s="53">
        <f>IF($G424="Labor Hours",BE424*$K424*(1+$M424)*$ER424,BE424)</f>
        <v>0</v>
      </c>
      <c r="BT424" s="53">
        <f>IF($G424="Labor Hours",BF424*$K424*(1+$M424)*$ER424,BF424)</f>
        <v>0</v>
      </c>
      <c r="BU424" s="53">
        <f>IF($G424="Labor Hours",BG424*$K424*(1+$M424)*$ER424,BG424)</f>
        <v>0</v>
      </c>
      <c r="BV424" s="53">
        <f>IF($G424="Labor Hours",BH424*$K424*(1+$M424)*$ER424,BH424)</f>
        <v>0</v>
      </c>
      <c r="BW424" s="53">
        <f>IF($G424="Labor Hours",BI424*$K424*(1+$M424)*$ER424,BI424)</f>
        <v>0</v>
      </c>
      <c r="BX424" s="53">
        <f>IF($G424="Labor Hours",BJ424*$K424*(1+$M424)*$ER424,BJ424)</f>
        <v>0</v>
      </c>
      <c r="BY424" s="53">
        <f>IF($G424="Labor Hours",BK424*$K424*(1+$M424)*$ER424,BK424)</f>
        <v>0</v>
      </c>
      <c r="BZ424" s="10">
        <f t="shared" si="582"/>
        <v>0</v>
      </c>
      <c r="CA424" s="54">
        <f t="shared" si="583"/>
        <v>0</v>
      </c>
      <c r="CB424" s="10">
        <f t="shared" si="584"/>
        <v>0</v>
      </c>
      <c r="CC424" s="53" cm="1">
        <f t="array" aca="1" ref="CC424" ca="1">BZ424*CELL("contents",$Q424)</f>
        <v>0</v>
      </c>
      <c r="CD424" s="53" cm="1">
        <f t="array" aca="1" ref="CD424" ca="1">CA424*CELL("contents",$Q424)</f>
        <v>0</v>
      </c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>
        <f t="shared" si="585"/>
        <v>0</v>
      </c>
      <c r="CR424" s="51">
        <f t="shared" si="586"/>
        <v>0</v>
      </c>
      <c r="CS424" s="53">
        <f>IF($G424="Labor Hours",CE424*$K424*(1+$M424)*$ES424,CE424)</f>
        <v>0</v>
      </c>
      <c r="CT424" s="53">
        <f>IF($G424="Labor Hours",CF424*$K424*(1+$M424)*$ES424,CF424)</f>
        <v>0</v>
      </c>
      <c r="CU424" s="53">
        <f>IF($G424="Labor Hours",CG424*$K424*(1+$M424)*$ES424,CG424)</f>
        <v>0</v>
      </c>
      <c r="CV424" s="53">
        <f>IF($G424="Labor Hours",CH424*$K424*(1+$M424)*$ES424,CH424)</f>
        <v>0</v>
      </c>
      <c r="CW424" s="53">
        <f>IF($G424="Labor Hours",CI424*$K424*(1+$M424)*$ES424,CI424)</f>
        <v>0</v>
      </c>
      <c r="CX424" s="53">
        <f>IF($G424="Labor Hours",CJ424*$K424*(1+$M424)*$ES424,CJ424)</f>
        <v>0</v>
      </c>
      <c r="CY424" s="53">
        <f>IF($G424="Labor Hours",CK424*$K424*(1+$M424)*$ES424,CK424)</f>
        <v>0</v>
      </c>
      <c r="CZ424" s="53">
        <f>IF($G424="Labor Hours",CL424*$K424*(1+$M424)*$ES424,CL424)</f>
        <v>0</v>
      </c>
      <c r="DA424" s="53">
        <f>IF($G424="Labor Hours",CM424*$K424*(1+$M424)*$ES424,CM424)</f>
        <v>0</v>
      </c>
      <c r="DB424" s="53">
        <f>IF($G424="Labor Hours",CN424*$K424*(1+$M424)*$ES424,CN424)</f>
        <v>0</v>
      </c>
      <c r="DC424" s="53">
        <f>IF($G424="Labor Hours",CO424*$K424*(1+$M424)*$ES424,CO424)</f>
        <v>0</v>
      </c>
      <c r="DD424" s="53">
        <f>IF($G424="Labor Hours",CP424*$K424*(1+$M424)*$ES424,CP424)</f>
        <v>0</v>
      </c>
      <c r="DE424" s="10">
        <f t="shared" si="587"/>
        <v>0</v>
      </c>
      <c r="DF424" s="54">
        <f t="shared" si="588"/>
        <v>0</v>
      </c>
      <c r="DG424" s="10">
        <f t="shared" si="589"/>
        <v>0</v>
      </c>
      <c r="DH424" s="53" cm="1">
        <f t="array" aca="1" ref="DH424" ca="1">DE424*CELL("contents",$Q424)</f>
        <v>0</v>
      </c>
      <c r="DI424" s="53" cm="1">
        <f t="array" aca="1" ref="DI424" ca="1">DF424*CELL("contents",$Q424)</f>
        <v>0</v>
      </c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>
        <f t="shared" si="590"/>
        <v>0</v>
      </c>
      <c r="DW424" s="51">
        <f t="shared" si="591"/>
        <v>0</v>
      </c>
      <c r="DX424" s="53">
        <f>IF($G424="Labor Hours",DJ424*$K424*(1+$M424)*$ET424,DJ424)</f>
        <v>0</v>
      </c>
      <c r="DY424" s="53">
        <f>IF($G424="Labor Hours",DK424*$K424*(1+$M424)*$ET424,DK424)</f>
        <v>0</v>
      </c>
      <c r="DZ424" s="53">
        <f>IF($G424="Labor Hours",DL424*$K424*(1+$M424)*$ET424,DL424)</f>
        <v>0</v>
      </c>
      <c r="EA424" s="53">
        <f>IF($G424="Labor Hours",DM424*$K424*(1+$M424)*$ET424,DM424)</f>
        <v>0</v>
      </c>
      <c r="EB424" s="53">
        <f>IF($G424="Labor Hours",DN424*$K424*(1+$M424)*$ET424,DN424)</f>
        <v>0</v>
      </c>
      <c r="EC424" s="53">
        <f>IF($G424="Labor Hours",DO424*$K424*(1+$M424)*$ET424,DO424)</f>
        <v>0</v>
      </c>
      <c r="ED424" s="53">
        <f>IF($G424="Labor Hours",DP424*$K424*(1+$M424)*$ET424,DP424)</f>
        <v>0</v>
      </c>
      <c r="EE424" s="53">
        <f>IF($G424="Labor Hours",DQ424*$K424*(1+$M424)*$ET424,DQ424)</f>
        <v>0</v>
      </c>
      <c r="EF424" s="53">
        <f>IF($G424="Labor Hours",DR424*$K424*(1+$M424)*$ET424,DR424)</f>
        <v>0</v>
      </c>
      <c r="EG424" s="53">
        <f>IF($G424="Labor Hours",DS424*$K424*(1+$M424)*$ET424,DS424)</f>
        <v>0</v>
      </c>
      <c r="EH424" s="53">
        <f>IF($G424="Labor Hours",DT424*$K424*(1+$M424)*$ET424,DT424)</f>
        <v>0</v>
      </c>
      <c r="EI424" s="53">
        <f>IF($G424="Labor Hours",DU424*$K424*(1+$M424)*$ET424,DU424)</f>
        <v>0</v>
      </c>
      <c r="EJ424" s="10">
        <f t="shared" si="592"/>
        <v>0</v>
      </c>
      <c r="EK424" s="54">
        <f t="shared" si="593"/>
        <v>0</v>
      </c>
      <c r="EL424" s="10">
        <f t="shared" si="594"/>
        <v>0</v>
      </c>
      <c r="EM424" s="53" cm="1">
        <f t="array" aca="1" ref="EM424" ca="1">EJ424*CELL("contents",$Q424)</f>
        <v>0</v>
      </c>
      <c r="EN424" s="53" cm="1">
        <f t="array" aca="1" ref="EN424" ca="1">EK424*CELL("contents",$Q424)</f>
        <v>0</v>
      </c>
      <c r="EO424" s="11">
        <f>AW424+CB424+DG424+EL424</f>
        <v>3366</v>
      </c>
      <c r="EP424" s="2">
        <v>1</v>
      </c>
      <c r="EQ424" s="2">
        <f t="shared" ref="EQ424:ET424" si="619">EP424*1.0215</f>
        <v>1.0215000000000001</v>
      </c>
      <c r="ER424" s="2">
        <f t="shared" si="619"/>
        <v>1.0434622500000001</v>
      </c>
      <c r="ES424" s="2">
        <f t="shared" si="619"/>
        <v>1.0658966883750003</v>
      </c>
      <c r="ET424" s="2">
        <f t="shared" si="619"/>
        <v>1.0888134671750629</v>
      </c>
      <c r="EU424" s="53">
        <f>IF($G424="Labor Hours",$K424*$AG424*EQ424,0)</f>
        <v>0</v>
      </c>
      <c r="EV424" s="53">
        <f>IF($G424="Labor Hours",$K424*BL424*ER424,0)</f>
        <v>0</v>
      </c>
      <c r="EW424" s="69">
        <f>IF($G424="Labor Hours",$K424*$CQ424*ES424,0)</f>
        <v>0</v>
      </c>
      <c r="EX424" s="69">
        <f>IF($G424="Labor Hours",$K424*$DV424*ET424,0)</f>
        <v>0</v>
      </c>
      <c r="EY424" s="9">
        <f t="shared" si="597"/>
        <v>0</v>
      </c>
      <c r="EZ424" s="9">
        <f t="shared" si="574"/>
        <v>0</v>
      </c>
      <c r="FA424" s="9">
        <f t="shared" si="575"/>
        <v>0</v>
      </c>
      <c r="FB424" s="9">
        <f t="shared" si="576"/>
        <v>0</v>
      </c>
      <c r="FC424" t="s">
        <v>1544</v>
      </c>
    </row>
    <row r="425" spans="1:159" ht="38.25" x14ac:dyDescent="0.25">
      <c r="A425" s="2">
        <v>1.2</v>
      </c>
      <c r="B425" s="2" t="s">
        <v>955</v>
      </c>
      <c r="C425" s="4" t="s">
        <v>157</v>
      </c>
      <c r="D425" s="2" t="s">
        <v>956</v>
      </c>
      <c r="E425" s="21" t="s">
        <v>965</v>
      </c>
      <c r="F425" s="2" t="s">
        <v>966</v>
      </c>
      <c r="G425" s="4" t="s">
        <v>257</v>
      </c>
      <c r="H425" s="6" t="s">
        <v>257</v>
      </c>
      <c r="I425" s="4"/>
      <c r="J425" s="7" t="s">
        <v>154</v>
      </c>
      <c r="K425" s="75"/>
      <c r="L425" s="83">
        <v>1</v>
      </c>
      <c r="M425" s="57">
        <v>0</v>
      </c>
      <c r="N425" s="86">
        <v>0.53</v>
      </c>
      <c r="O425" s="6" t="s">
        <v>155</v>
      </c>
      <c r="P425" s="2" t="s">
        <v>156</v>
      </c>
      <c r="Q425" s="216">
        <f>VLOOKUP(P425,Contingencies!$A$2:$D$7,4,FALSE)</f>
        <v>0.09</v>
      </c>
      <c r="R425" s="53">
        <f t="shared" si="557"/>
        <v>881.28</v>
      </c>
      <c r="S425" s="67">
        <f t="shared" si="559"/>
        <v>467.07839999999999</v>
      </c>
      <c r="T425" s="4" t="s">
        <v>967</v>
      </c>
      <c r="U425" s="2"/>
      <c r="V425" s="2"/>
      <c r="W425" s="2"/>
      <c r="X425" s="2"/>
      <c r="Y425" s="2"/>
      <c r="Z425" s="2"/>
      <c r="AA425" s="2"/>
      <c r="AB425" s="2"/>
      <c r="AC425" s="14"/>
      <c r="AD425" s="12"/>
      <c r="AE425" s="12">
        <v>6400</v>
      </c>
      <c r="AF425" s="18"/>
      <c r="AG425" s="2">
        <f>IF(G425="Labor Hours",SUM(U425:AF425),0)</f>
        <v>0</v>
      </c>
      <c r="AH425" s="51">
        <f t="shared" si="577"/>
        <v>0</v>
      </c>
      <c r="AI425" s="53">
        <f>IF($G425="Labor Hours",U425*$K425*(1+$M425)*$EQ425,U425)</f>
        <v>0</v>
      </c>
      <c r="AJ425" s="53">
        <f>IF($G425="Labor Hours",V425*$K425*(1+$M425)*$EQ425,V425)</f>
        <v>0</v>
      </c>
      <c r="AK425" s="53">
        <f>IF($G425="Labor Hours",W425*$K425*(1+$M425)*$EQ425,W425)</f>
        <v>0</v>
      </c>
      <c r="AL425" s="53">
        <f>IF($G425="Labor Hours",X425*$K425*(1+$M425)*$EQ425,X425)</f>
        <v>0</v>
      </c>
      <c r="AM425" s="53">
        <f>IF($G425="Labor Hours",Y425*$K425*(1+$M425)*$EQ425,Y425)</f>
        <v>0</v>
      </c>
      <c r="AN425" s="53">
        <f>IF($G425="Labor Hours",Z425*$K425*(1+$M425)*$EQ425,Z425)</f>
        <v>0</v>
      </c>
      <c r="AO425" s="53">
        <f>IF($G425="Labor Hours",AA425*$K425*(1+$M425)*$EQ425,AA425)</f>
        <v>0</v>
      </c>
      <c r="AP425" s="53">
        <f>IF($G425="Labor Hours",AB425*$K425*(1+$M425)*$EQ425,AB425)</f>
        <v>0</v>
      </c>
      <c r="AQ425" s="53">
        <f>IF($G425="Labor Hours",AC425*$K425*(1+$M425)*$EQ425,AC425)</f>
        <v>0</v>
      </c>
      <c r="AR425" s="53">
        <f>IF($G425="Labor Hours",AD425*$K425*(1+$M425)*$EQ425,AD425)</f>
        <v>0</v>
      </c>
      <c r="AS425" s="53">
        <f>IF($G425="Labor Hours",AE425*$K425*(1+$M425)*$EQ425,AE425)</f>
        <v>6400</v>
      </c>
      <c r="AT425" s="53">
        <f>IF($G425="Labor Hours",AF425*$K425*(1+$M425)*$EQ425,AF425)</f>
        <v>0</v>
      </c>
      <c r="AU425" s="10">
        <f t="shared" si="578"/>
        <v>6400</v>
      </c>
      <c r="AV425" s="54">
        <f>IF(G425="CapEx",0,AU425*N425)</f>
        <v>3392</v>
      </c>
      <c r="AW425" s="10">
        <f t="shared" si="579"/>
        <v>9792</v>
      </c>
      <c r="AX425" s="53" cm="1">
        <f t="array" aca="1" ref="AX425" ca="1">AU425*CELL("contents",$Q425)</f>
        <v>576</v>
      </c>
      <c r="AY425" s="53" cm="1">
        <f t="array" aca="1" ref="AY425" ca="1">AV425*CELL("contents",$Q425)</f>
        <v>305.27999999999997</v>
      </c>
      <c r="AZ425" s="18"/>
      <c r="BA425" s="18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>
        <f t="shared" si="580"/>
        <v>0</v>
      </c>
      <c r="BM425" s="51">
        <f t="shared" si="581"/>
        <v>0</v>
      </c>
      <c r="BN425" s="53">
        <f>IF($G425="Labor Hours",AZ425*$K425*(1+$M425)*$ER425,AZ425)</f>
        <v>0</v>
      </c>
      <c r="BO425" s="53">
        <f>IF($G425="Labor Hours",BA425*$K425*(1+$M425)*$ER425,BA425)</f>
        <v>0</v>
      </c>
      <c r="BP425" s="53">
        <f>IF($G425="Labor Hours",BB425*$K425*(1+$M425)*$ER425,BB425)</f>
        <v>0</v>
      </c>
      <c r="BQ425" s="53">
        <f>IF($G425="Labor Hours",BC425*$K425*(1+$M425)*$ER425,BC425)</f>
        <v>0</v>
      </c>
      <c r="BR425" s="53">
        <f>IF($G425="Labor Hours",BD425*$K425*(1+$M425)*$ER425,BD425)</f>
        <v>0</v>
      </c>
      <c r="BS425" s="53">
        <f>IF($G425="Labor Hours",BE425*$K425*(1+$M425)*$ER425,BE425)</f>
        <v>0</v>
      </c>
      <c r="BT425" s="53">
        <f>IF($G425="Labor Hours",BF425*$K425*(1+$M425)*$ER425,BF425)</f>
        <v>0</v>
      </c>
      <c r="BU425" s="53">
        <f>IF($G425="Labor Hours",BG425*$K425*(1+$M425)*$ER425,BG425)</f>
        <v>0</v>
      </c>
      <c r="BV425" s="53">
        <f>IF($G425="Labor Hours",BH425*$K425*(1+$M425)*$ER425,BH425)</f>
        <v>0</v>
      </c>
      <c r="BW425" s="53">
        <f>IF($G425="Labor Hours",BI425*$K425*(1+$M425)*$ER425,BI425)</f>
        <v>0</v>
      </c>
      <c r="BX425" s="53">
        <f>IF($G425="Labor Hours",BJ425*$K425*(1+$M425)*$ER425,BJ425)</f>
        <v>0</v>
      </c>
      <c r="BY425" s="53">
        <f>IF($G425="Labor Hours",BK425*$K425*(1+$M425)*$ER425,BK425)</f>
        <v>0</v>
      </c>
      <c r="BZ425" s="10">
        <f t="shared" si="582"/>
        <v>0</v>
      </c>
      <c r="CA425" s="54">
        <f t="shared" si="583"/>
        <v>0</v>
      </c>
      <c r="CB425" s="10">
        <f t="shared" si="584"/>
        <v>0</v>
      </c>
      <c r="CC425" s="53" cm="1">
        <f t="array" aca="1" ref="CC425" ca="1">BZ425*CELL("contents",$Q425)</f>
        <v>0</v>
      </c>
      <c r="CD425" s="53" cm="1">
        <f t="array" aca="1" ref="CD425" ca="1">CA425*CELL("contents",$Q425)</f>
        <v>0</v>
      </c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>
        <f t="shared" si="585"/>
        <v>0</v>
      </c>
      <c r="CR425" s="51">
        <f t="shared" si="586"/>
        <v>0</v>
      </c>
      <c r="CS425" s="53">
        <f>IF($G425="Labor Hours",CE425*$K425*(1+$M425)*$ES425,CE425)</f>
        <v>0</v>
      </c>
      <c r="CT425" s="53">
        <f>IF($G425="Labor Hours",CF425*$K425*(1+$M425)*$ES425,CF425)</f>
        <v>0</v>
      </c>
      <c r="CU425" s="53">
        <f>IF($G425="Labor Hours",CG425*$K425*(1+$M425)*$ES425,CG425)</f>
        <v>0</v>
      </c>
      <c r="CV425" s="53">
        <f>IF($G425="Labor Hours",CH425*$K425*(1+$M425)*$ES425,CH425)</f>
        <v>0</v>
      </c>
      <c r="CW425" s="53">
        <f>IF($G425="Labor Hours",CI425*$K425*(1+$M425)*$ES425,CI425)</f>
        <v>0</v>
      </c>
      <c r="CX425" s="53">
        <f>IF($G425="Labor Hours",CJ425*$K425*(1+$M425)*$ES425,CJ425)</f>
        <v>0</v>
      </c>
      <c r="CY425" s="53">
        <f>IF($G425="Labor Hours",CK425*$K425*(1+$M425)*$ES425,CK425)</f>
        <v>0</v>
      </c>
      <c r="CZ425" s="53">
        <f>IF($G425="Labor Hours",CL425*$K425*(1+$M425)*$ES425,CL425)</f>
        <v>0</v>
      </c>
      <c r="DA425" s="53">
        <f>IF($G425="Labor Hours",CM425*$K425*(1+$M425)*$ES425,CM425)</f>
        <v>0</v>
      </c>
      <c r="DB425" s="53">
        <f>IF($G425="Labor Hours",CN425*$K425*(1+$M425)*$ES425,CN425)</f>
        <v>0</v>
      </c>
      <c r="DC425" s="53">
        <f>IF($G425="Labor Hours",CO425*$K425*(1+$M425)*$ES425,CO425)</f>
        <v>0</v>
      </c>
      <c r="DD425" s="53">
        <f>IF($G425="Labor Hours",CP425*$K425*(1+$M425)*$ES425,CP425)</f>
        <v>0</v>
      </c>
      <c r="DE425" s="10">
        <f t="shared" si="587"/>
        <v>0</v>
      </c>
      <c r="DF425" s="54">
        <f t="shared" si="588"/>
        <v>0</v>
      </c>
      <c r="DG425" s="10">
        <f t="shared" si="589"/>
        <v>0</v>
      </c>
      <c r="DH425" s="53" cm="1">
        <f t="array" aca="1" ref="DH425" ca="1">DE425*CELL("contents",$Q425)</f>
        <v>0</v>
      </c>
      <c r="DI425" s="53" cm="1">
        <f t="array" aca="1" ref="DI425" ca="1">DF425*CELL("contents",$Q425)</f>
        <v>0</v>
      </c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>
        <f t="shared" si="590"/>
        <v>0</v>
      </c>
      <c r="DW425" s="51">
        <f t="shared" si="591"/>
        <v>0</v>
      </c>
      <c r="DX425" s="53">
        <f>IF($G425="Labor Hours",DJ425*$K425*(1+$M425)*$ET425,DJ425)</f>
        <v>0</v>
      </c>
      <c r="DY425" s="53">
        <f>IF($G425="Labor Hours",DK425*$K425*(1+$M425)*$ET425,DK425)</f>
        <v>0</v>
      </c>
      <c r="DZ425" s="53">
        <f>IF($G425="Labor Hours",DL425*$K425*(1+$M425)*$ET425,DL425)</f>
        <v>0</v>
      </c>
      <c r="EA425" s="53">
        <f>IF($G425="Labor Hours",DM425*$K425*(1+$M425)*$ET425,DM425)</f>
        <v>0</v>
      </c>
      <c r="EB425" s="53">
        <f>IF($G425="Labor Hours",DN425*$K425*(1+$M425)*$ET425,DN425)</f>
        <v>0</v>
      </c>
      <c r="EC425" s="53">
        <f>IF($G425="Labor Hours",DO425*$K425*(1+$M425)*$ET425,DO425)</f>
        <v>0</v>
      </c>
      <c r="ED425" s="53">
        <f>IF($G425="Labor Hours",DP425*$K425*(1+$M425)*$ET425,DP425)</f>
        <v>0</v>
      </c>
      <c r="EE425" s="53">
        <f>IF($G425="Labor Hours",DQ425*$K425*(1+$M425)*$ET425,DQ425)</f>
        <v>0</v>
      </c>
      <c r="EF425" s="53">
        <f>IF($G425="Labor Hours",DR425*$K425*(1+$M425)*$ET425,DR425)</f>
        <v>0</v>
      </c>
      <c r="EG425" s="53">
        <f>IF($G425="Labor Hours",DS425*$K425*(1+$M425)*$ET425,DS425)</f>
        <v>0</v>
      </c>
      <c r="EH425" s="53">
        <f>IF($G425="Labor Hours",DT425*$K425*(1+$M425)*$ET425,DT425)</f>
        <v>0</v>
      </c>
      <c r="EI425" s="53">
        <f>IF($G425="Labor Hours",DU425*$K425*(1+$M425)*$ET425,DU425)</f>
        <v>0</v>
      </c>
      <c r="EJ425" s="10">
        <f t="shared" si="592"/>
        <v>0</v>
      </c>
      <c r="EK425" s="54">
        <f t="shared" si="593"/>
        <v>0</v>
      </c>
      <c r="EL425" s="10">
        <f t="shared" si="594"/>
        <v>0</v>
      </c>
      <c r="EM425" s="53" cm="1">
        <f t="array" aca="1" ref="EM425" ca="1">EJ425*CELL("contents",$Q425)</f>
        <v>0</v>
      </c>
      <c r="EN425" s="53" cm="1">
        <f t="array" aca="1" ref="EN425" ca="1">EK425*CELL("contents",$Q425)</f>
        <v>0</v>
      </c>
      <c r="EO425" s="11">
        <f>AW425+CB425+DG425+EL425</f>
        <v>9792</v>
      </c>
      <c r="EP425" s="2">
        <v>1</v>
      </c>
      <c r="EQ425" s="2">
        <f t="shared" ref="EQ425:ET425" si="620">EP425*1.0215</f>
        <v>1.0215000000000001</v>
      </c>
      <c r="ER425" s="2">
        <f t="shared" si="620"/>
        <v>1.0434622500000001</v>
      </c>
      <c r="ES425" s="2">
        <f t="shared" si="620"/>
        <v>1.0658966883750003</v>
      </c>
      <c r="ET425" s="2">
        <f t="shared" si="620"/>
        <v>1.0888134671750629</v>
      </c>
      <c r="EU425" s="53">
        <f>IF($G425="Labor Hours",$K425*$AG425*EQ425,0)</f>
        <v>0</v>
      </c>
      <c r="EV425" s="53">
        <f>IF($G425="Labor Hours",$K425*BL425*ER425,0)</f>
        <v>0</v>
      </c>
      <c r="EW425" s="69">
        <f>IF($G425="Labor Hours",$K425*$CQ425*ES425,0)</f>
        <v>0</v>
      </c>
      <c r="EX425" s="69">
        <f>IF($G425="Labor Hours",$K425*$DV425*ET425,0)</f>
        <v>0</v>
      </c>
      <c r="EY425" s="9">
        <f t="shared" si="597"/>
        <v>0</v>
      </c>
      <c r="EZ425" s="9">
        <f t="shared" si="574"/>
        <v>0</v>
      </c>
      <c r="FA425" s="9">
        <f t="shared" si="575"/>
        <v>0</v>
      </c>
      <c r="FB425" s="9">
        <f t="shared" si="576"/>
        <v>0</v>
      </c>
      <c r="FC425" t="s">
        <v>1544</v>
      </c>
    </row>
    <row r="426" spans="1:159" ht="38.25" x14ac:dyDescent="0.25">
      <c r="A426" s="2">
        <v>1.2</v>
      </c>
      <c r="B426" s="2" t="s">
        <v>955</v>
      </c>
      <c r="C426" s="4" t="s">
        <v>157</v>
      </c>
      <c r="D426" s="3" t="s">
        <v>956</v>
      </c>
      <c r="E426" s="21" t="s">
        <v>965</v>
      </c>
      <c r="F426" s="2" t="s">
        <v>260</v>
      </c>
      <c r="G426" s="4" t="s">
        <v>257</v>
      </c>
      <c r="H426" s="6" t="s">
        <v>257</v>
      </c>
      <c r="I426" s="4"/>
      <c r="J426" s="7" t="s">
        <v>154</v>
      </c>
      <c r="K426" s="75"/>
      <c r="L426" s="80">
        <v>1</v>
      </c>
      <c r="M426" s="56">
        <v>0</v>
      </c>
      <c r="N426" s="86">
        <v>0.53</v>
      </c>
      <c r="O426" s="6" t="s">
        <v>155</v>
      </c>
      <c r="P426" s="2" t="s">
        <v>156</v>
      </c>
      <c r="Q426" s="216">
        <f>VLOOKUP(P426,Contingencies!$A$2:$D$7,4,FALSE)</f>
        <v>0.09</v>
      </c>
      <c r="R426" s="53">
        <f t="shared" si="557"/>
        <v>247.85999999999999</v>
      </c>
      <c r="S426" s="67">
        <f t="shared" si="559"/>
        <v>131.36580000000001</v>
      </c>
      <c r="T426" s="4" t="s">
        <v>968</v>
      </c>
      <c r="U426" s="2"/>
      <c r="V426" s="2"/>
      <c r="W426" s="2"/>
      <c r="X426" s="2"/>
      <c r="Y426" s="2"/>
      <c r="Z426" s="2"/>
      <c r="AA426" s="2"/>
      <c r="AB426" s="2"/>
      <c r="AC426" s="14"/>
      <c r="AD426" s="12"/>
      <c r="AE426" s="12">
        <v>1800</v>
      </c>
      <c r="AF426" s="18"/>
      <c r="AG426" s="2">
        <f>IF(G426="Labor Hours",SUM(U426:AF426),0)</f>
        <v>0</v>
      </c>
      <c r="AH426" s="51">
        <f t="shared" si="577"/>
        <v>0</v>
      </c>
      <c r="AI426" s="53">
        <f>IF($G426="Labor Hours",U426*$K426*(1+$M426)*$EQ426,U426)</f>
        <v>0</v>
      </c>
      <c r="AJ426" s="53">
        <f>IF($G426="Labor Hours",V426*$K426*(1+$M426)*$EQ426,V426)</f>
        <v>0</v>
      </c>
      <c r="AK426" s="53">
        <f>IF($G426="Labor Hours",W426*$K426*(1+$M426)*$EQ426,W426)</f>
        <v>0</v>
      </c>
      <c r="AL426" s="53">
        <f>IF($G426="Labor Hours",X426*$K426*(1+$M426)*$EQ426,X426)</f>
        <v>0</v>
      </c>
      <c r="AM426" s="53">
        <f>IF($G426="Labor Hours",Y426*$K426*(1+$M426)*$EQ426,Y426)</f>
        <v>0</v>
      </c>
      <c r="AN426" s="53">
        <f>IF($G426="Labor Hours",Z426*$K426*(1+$M426)*$EQ426,Z426)</f>
        <v>0</v>
      </c>
      <c r="AO426" s="53">
        <f>IF($G426="Labor Hours",AA426*$K426*(1+$M426)*$EQ426,AA426)</f>
        <v>0</v>
      </c>
      <c r="AP426" s="53">
        <f>IF($G426="Labor Hours",AB426*$K426*(1+$M426)*$EQ426,AB426)</f>
        <v>0</v>
      </c>
      <c r="AQ426" s="53">
        <f>IF($G426="Labor Hours",AC426*$K426*(1+$M426)*$EQ426,AC426)</f>
        <v>0</v>
      </c>
      <c r="AR426" s="53">
        <f>IF($G426="Labor Hours",AD426*$K426*(1+$M426)*$EQ426,AD426)</f>
        <v>0</v>
      </c>
      <c r="AS426" s="53">
        <f>IF($G426="Labor Hours",AE426*$K426*(1+$M426)*$EQ426,AE426)</f>
        <v>1800</v>
      </c>
      <c r="AT426" s="53">
        <f>IF($G426="Labor Hours",AF426*$K426*(1+$M426)*$EQ426,AF426)</f>
        <v>0</v>
      </c>
      <c r="AU426" s="10">
        <f t="shared" si="578"/>
        <v>1800</v>
      </c>
      <c r="AV426" s="54">
        <f>IF(G426="CapEx",0,AU426*N426)</f>
        <v>954</v>
      </c>
      <c r="AW426" s="10">
        <f t="shared" si="579"/>
        <v>2754</v>
      </c>
      <c r="AX426" s="53" cm="1">
        <f t="array" aca="1" ref="AX426" ca="1">AU426*CELL("contents",$Q426)</f>
        <v>162</v>
      </c>
      <c r="AY426" s="53" cm="1">
        <f t="array" aca="1" ref="AY426" ca="1">AV426*CELL("contents",$Q426)</f>
        <v>85.86</v>
      </c>
      <c r="AZ426" s="18"/>
      <c r="BA426" s="18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>
        <f t="shared" si="580"/>
        <v>0</v>
      </c>
      <c r="BM426" s="51">
        <f t="shared" si="581"/>
        <v>0</v>
      </c>
      <c r="BN426" s="53">
        <f>IF($G426="Labor Hours",AZ426*$K426*(1+$M426)*$ER426,AZ426)</f>
        <v>0</v>
      </c>
      <c r="BO426" s="53">
        <f>IF($G426="Labor Hours",BA426*$K426*(1+$M426)*$ER426,BA426)</f>
        <v>0</v>
      </c>
      <c r="BP426" s="53">
        <f>IF($G426="Labor Hours",BB426*$K426*(1+$M426)*$ER426,BB426)</f>
        <v>0</v>
      </c>
      <c r="BQ426" s="53">
        <f>IF($G426="Labor Hours",BC426*$K426*(1+$M426)*$ER426,BC426)</f>
        <v>0</v>
      </c>
      <c r="BR426" s="53">
        <f>IF($G426="Labor Hours",BD426*$K426*(1+$M426)*$ER426,BD426)</f>
        <v>0</v>
      </c>
      <c r="BS426" s="53">
        <f>IF($G426="Labor Hours",BE426*$K426*(1+$M426)*$ER426,BE426)</f>
        <v>0</v>
      </c>
      <c r="BT426" s="53">
        <f>IF($G426="Labor Hours",BF426*$K426*(1+$M426)*$ER426,BF426)</f>
        <v>0</v>
      </c>
      <c r="BU426" s="53">
        <f>IF($G426="Labor Hours",BG426*$K426*(1+$M426)*$ER426,BG426)</f>
        <v>0</v>
      </c>
      <c r="BV426" s="53">
        <f>IF($G426="Labor Hours",BH426*$K426*(1+$M426)*$ER426,BH426)</f>
        <v>0</v>
      </c>
      <c r="BW426" s="53">
        <f>IF($G426="Labor Hours",BI426*$K426*(1+$M426)*$ER426,BI426)</f>
        <v>0</v>
      </c>
      <c r="BX426" s="53">
        <f>IF($G426="Labor Hours",BJ426*$K426*(1+$M426)*$ER426,BJ426)</f>
        <v>0</v>
      </c>
      <c r="BY426" s="53">
        <f>IF($G426="Labor Hours",BK426*$K426*(1+$M426)*$ER426,BK426)</f>
        <v>0</v>
      </c>
      <c r="BZ426" s="10">
        <f t="shared" si="582"/>
        <v>0</v>
      </c>
      <c r="CA426" s="54">
        <f t="shared" si="583"/>
        <v>0</v>
      </c>
      <c r="CB426" s="10">
        <f t="shared" si="584"/>
        <v>0</v>
      </c>
      <c r="CC426" s="53" cm="1">
        <f t="array" aca="1" ref="CC426" ca="1">BZ426*CELL("contents",$Q426)</f>
        <v>0</v>
      </c>
      <c r="CD426" s="53" cm="1">
        <f t="array" aca="1" ref="CD426" ca="1">CA426*CELL("contents",$Q426)</f>
        <v>0</v>
      </c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>
        <f t="shared" si="585"/>
        <v>0</v>
      </c>
      <c r="CR426" s="51">
        <f t="shared" si="586"/>
        <v>0</v>
      </c>
      <c r="CS426" s="53">
        <f>IF($G426="Labor Hours",CE426*$K426*(1+$M426)*$ES426,CE426)</f>
        <v>0</v>
      </c>
      <c r="CT426" s="53">
        <f>IF($G426="Labor Hours",CF426*$K426*(1+$M426)*$ES426,CF426)</f>
        <v>0</v>
      </c>
      <c r="CU426" s="53">
        <f>IF($G426="Labor Hours",CG426*$K426*(1+$M426)*$ES426,CG426)</f>
        <v>0</v>
      </c>
      <c r="CV426" s="53">
        <f>IF($G426="Labor Hours",CH426*$K426*(1+$M426)*$ES426,CH426)</f>
        <v>0</v>
      </c>
      <c r="CW426" s="53">
        <f>IF($G426="Labor Hours",CI426*$K426*(1+$M426)*$ES426,CI426)</f>
        <v>0</v>
      </c>
      <c r="CX426" s="53">
        <f>IF($G426="Labor Hours",CJ426*$K426*(1+$M426)*$ES426,CJ426)</f>
        <v>0</v>
      </c>
      <c r="CY426" s="53">
        <f>IF($G426="Labor Hours",CK426*$K426*(1+$M426)*$ES426,CK426)</f>
        <v>0</v>
      </c>
      <c r="CZ426" s="53">
        <f>IF($G426="Labor Hours",CL426*$K426*(1+$M426)*$ES426,CL426)</f>
        <v>0</v>
      </c>
      <c r="DA426" s="53">
        <f>IF($G426="Labor Hours",CM426*$K426*(1+$M426)*$ES426,CM426)</f>
        <v>0</v>
      </c>
      <c r="DB426" s="53">
        <f>IF($G426="Labor Hours",CN426*$K426*(1+$M426)*$ES426,CN426)</f>
        <v>0</v>
      </c>
      <c r="DC426" s="53">
        <f>IF($G426="Labor Hours",CO426*$K426*(1+$M426)*$ES426,CO426)</f>
        <v>0</v>
      </c>
      <c r="DD426" s="53">
        <f>IF($G426="Labor Hours",CP426*$K426*(1+$M426)*$ES426,CP426)</f>
        <v>0</v>
      </c>
      <c r="DE426" s="10">
        <f t="shared" si="587"/>
        <v>0</v>
      </c>
      <c r="DF426" s="54">
        <f t="shared" si="588"/>
        <v>0</v>
      </c>
      <c r="DG426" s="10">
        <f t="shared" si="589"/>
        <v>0</v>
      </c>
      <c r="DH426" s="53" cm="1">
        <f t="array" aca="1" ref="DH426" ca="1">DE426*CELL("contents",$Q426)</f>
        <v>0</v>
      </c>
      <c r="DI426" s="53" cm="1">
        <f t="array" aca="1" ref="DI426" ca="1">DF426*CELL("contents",$Q426)</f>
        <v>0</v>
      </c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>
        <f t="shared" si="590"/>
        <v>0</v>
      </c>
      <c r="DW426" s="51">
        <f t="shared" si="591"/>
        <v>0</v>
      </c>
      <c r="DX426" s="53">
        <f>IF($G426="Labor Hours",DJ426*$K426*(1+$M426)*$ET426,DJ426)</f>
        <v>0</v>
      </c>
      <c r="DY426" s="53">
        <f>IF($G426="Labor Hours",DK426*$K426*(1+$M426)*$ET426,DK426)</f>
        <v>0</v>
      </c>
      <c r="DZ426" s="53">
        <f>IF($G426="Labor Hours",DL426*$K426*(1+$M426)*$ET426,DL426)</f>
        <v>0</v>
      </c>
      <c r="EA426" s="53">
        <f>IF($G426="Labor Hours",DM426*$K426*(1+$M426)*$ET426,DM426)</f>
        <v>0</v>
      </c>
      <c r="EB426" s="53">
        <f>IF($G426="Labor Hours",DN426*$K426*(1+$M426)*$ET426,DN426)</f>
        <v>0</v>
      </c>
      <c r="EC426" s="53">
        <f>IF($G426="Labor Hours",DO426*$K426*(1+$M426)*$ET426,DO426)</f>
        <v>0</v>
      </c>
      <c r="ED426" s="53">
        <f>IF($G426="Labor Hours",DP426*$K426*(1+$M426)*$ET426,DP426)</f>
        <v>0</v>
      </c>
      <c r="EE426" s="53">
        <f>IF($G426="Labor Hours",DQ426*$K426*(1+$M426)*$ET426,DQ426)</f>
        <v>0</v>
      </c>
      <c r="EF426" s="53">
        <f>IF($G426="Labor Hours",DR426*$K426*(1+$M426)*$ET426,DR426)</f>
        <v>0</v>
      </c>
      <c r="EG426" s="53">
        <f>IF($G426="Labor Hours",DS426*$K426*(1+$M426)*$ET426,DS426)</f>
        <v>0</v>
      </c>
      <c r="EH426" s="53">
        <f>IF($G426="Labor Hours",DT426*$K426*(1+$M426)*$ET426,DT426)</f>
        <v>0</v>
      </c>
      <c r="EI426" s="53">
        <f>IF($G426="Labor Hours",DU426*$K426*(1+$M426)*$ET426,DU426)</f>
        <v>0</v>
      </c>
      <c r="EJ426" s="10">
        <f t="shared" si="592"/>
        <v>0</v>
      </c>
      <c r="EK426" s="54">
        <f t="shared" si="593"/>
        <v>0</v>
      </c>
      <c r="EL426" s="10">
        <f t="shared" si="594"/>
        <v>0</v>
      </c>
      <c r="EM426" s="53" cm="1">
        <f t="array" aca="1" ref="EM426" ca="1">EJ426*CELL("contents",$Q426)</f>
        <v>0</v>
      </c>
      <c r="EN426" s="53" cm="1">
        <f t="array" aca="1" ref="EN426" ca="1">EK426*CELL("contents",$Q426)</f>
        <v>0</v>
      </c>
      <c r="EO426" s="11">
        <f>AW426+CB426+DG426+EL426</f>
        <v>2754</v>
      </c>
      <c r="EP426" s="2">
        <v>1</v>
      </c>
      <c r="EQ426" s="2">
        <f t="shared" ref="EQ426:ET426" si="621">EP426*1.0215</f>
        <v>1.0215000000000001</v>
      </c>
      <c r="ER426" s="2">
        <f t="shared" si="621"/>
        <v>1.0434622500000001</v>
      </c>
      <c r="ES426" s="2">
        <f t="shared" si="621"/>
        <v>1.0658966883750003</v>
      </c>
      <c r="ET426" s="2">
        <f t="shared" si="621"/>
        <v>1.0888134671750629</v>
      </c>
      <c r="EU426" s="53">
        <f>IF($G426="Labor Hours",$K426*$AG426*EQ426,0)</f>
        <v>0</v>
      </c>
      <c r="EV426" s="53">
        <f>IF($G426="Labor Hours",$K426*BL426*ER426,0)</f>
        <v>0</v>
      </c>
      <c r="EW426" s="69">
        <f>IF($G426="Labor Hours",$K426*$CQ426*ES426,0)</f>
        <v>0</v>
      </c>
      <c r="EX426" s="69">
        <f>IF($G426="Labor Hours",$K426*$DV426*ET426,0)</f>
        <v>0</v>
      </c>
      <c r="EY426" s="9">
        <f t="shared" si="597"/>
        <v>0</v>
      </c>
      <c r="EZ426" s="9">
        <f t="shared" si="574"/>
        <v>0</v>
      </c>
      <c r="FA426" s="9">
        <f t="shared" si="575"/>
        <v>0</v>
      </c>
      <c r="FB426" s="9">
        <f t="shared" si="576"/>
        <v>0</v>
      </c>
      <c r="FC426" t="s">
        <v>1544</v>
      </c>
    </row>
    <row r="427" spans="1:159" ht="25.5" x14ac:dyDescent="0.25">
      <c r="A427" s="2">
        <v>1.2</v>
      </c>
      <c r="B427" s="2" t="s">
        <v>969</v>
      </c>
      <c r="C427" s="4" t="s">
        <v>157</v>
      </c>
      <c r="D427" s="3" t="s">
        <v>970</v>
      </c>
      <c r="E427" s="21" t="s">
        <v>971</v>
      </c>
      <c r="F427" s="2"/>
      <c r="G427" s="4" t="s">
        <v>151</v>
      </c>
      <c r="H427" s="6" t="s">
        <v>163</v>
      </c>
      <c r="I427" s="4" t="s">
        <v>269</v>
      </c>
      <c r="J427" s="7" t="s">
        <v>154</v>
      </c>
      <c r="K427" s="75">
        <v>77</v>
      </c>
      <c r="L427" s="81">
        <v>77</v>
      </c>
      <c r="M427" s="56">
        <v>0</v>
      </c>
      <c r="N427" s="86">
        <v>0</v>
      </c>
      <c r="O427" s="6" t="s">
        <v>155</v>
      </c>
      <c r="P427" s="2" t="s">
        <v>156</v>
      </c>
      <c r="Q427" s="216">
        <f>VLOOKUP(P427,Contingencies!$A$2:$D$7,4,FALSE)</f>
        <v>0.09</v>
      </c>
      <c r="R427" s="53">
        <f t="shared" si="557"/>
        <v>3239.5746398400001</v>
      </c>
      <c r="S427" s="67">
        <f t="shared" si="559"/>
        <v>0</v>
      </c>
      <c r="T427" s="4" t="s">
        <v>972</v>
      </c>
      <c r="U427" s="2"/>
      <c r="V427" s="2"/>
      <c r="W427" s="2"/>
      <c r="X427" s="2"/>
      <c r="Y427" s="2"/>
      <c r="Z427" s="2"/>
      <c r="AA427" s="2"/>
      <c r="AB427" s="2"/>
      <c r="AC427" s="18"/>
      <c r="AD427" s="30"/>
      <c r="AE427" s="30"/>
      <c r="AF427" s="18"/>
      <c r="AG427" s="2">
        <f>IF(G427="Labor Hours",SUM(U427:AF427),0)</f>
        <v>0</v>
      </c>
      <c r="AH427" s="51">
        <f t="shared" si="577"/>
        <v>0</v>
      </c>
      <c r="AI427" s="53">
        <f>IF($G427="Labor Hours",U427*$K427*(1+$M427)*$EQ427,U427)</f>
        <v>0</v>
      </c>
      <c r="AJ427" s="53">
        <f>IF($G427="Labor Hours",V427*$K427*(1+$M427)*$EQ427,V427)</f>
        <v>0</v>
      </c>
      <c r="AK427" s="53">
        <f>IF($G427="Labor Hours",W427*$K427*(1+$M427)*$EQ427,W427)</f>
        <v>0</v>
      </c>
      <c r="AL427" s="53">
        <f>IF($G427="Labor Hours",X427*$K427*(1+$M427)*$EQ427,X427)</f>
        <v>0</v>
      </c>
      <c r="AM427" s="53">
        <f>IF($G427="Labor Hours",Y427*$K427*(1+$M427)*$EQ427,Y427)</f>
        <v>0</v>
      </c>
      <c r="AN427" s="53">
        <f>IF($G427="Labor Hours",Z427*$K427*(1+$M427)*$EQ427,Z427)</f>
        <v>0</v>
      </c>
      <c r="AO427" s="53">
        <f>IF($G427="Labor Hours",AA427*$K427*(1+$M427)*$EQ427,AA427)</f>
        <v>0</v>
      </c>
      <c r="AP427" s="53">
        <f>IF($G427="Labor Hours",AB427*$K427*(1+$M427)*$EQ427,AB427)</f>
        <v>0</v>
      </c>
      <c r="AQ427" s="53">
        <f>IF($G427="Labor Hours",AC427*$K427*(1+$M427)*$EQ427,AC427)</f>
        <v>0</v>
      </c>
      <c r="AR427" s="53">
        <f>IF($G427="Labor Hours",AD427*$K427*(1+$M427)*$EQ427,AD427)</f>
        <v>0</v>
      </c>
      <c r="AS427" s="53">
        <f>IF($G427="Labor Hours",AE427*$K427*(1+$M427)*$EQ427,AE427)</f>
        <v>0</v>
      </c>
      <c r="AT427" s="53">
        <f>IF($G427="Labor Hours",AF427*$K427*(1+$M427)*$EQ427,AF427)</f>
        <v>0</v>
      </c>
      <c r="AU427" s="10">
        <f t="shared" si="578"/>
        <v>0</v>
      </c>
      <c r="AV427" s="54">
        <f>IF(G427="CapEx",0,AU427*N427)</f>
        <v>0</v>
      </c>
      <c r="AW427" s="10">
        <f t="shared" si="579"/>
        <v>0</v>
      </c>
      <c r="AX427" s="53" cm="1">
        <f t="array" aca="1" ref="AX427" ca="1">AU427*CELL("contents",$Q427)</f>
        <v>0</v>
      </c>
      <c r="AY427" s="53" cm="1">
        <f t="array" aca="1" ref="AY427" ca="1">AV427*CELL("contents",$Q427)</f>
        <v>0</v>
      </c>
      <c r="AZ427" s="2"/>
      <c r="BA427" s="2"/>
      <c r="BB427" s="2"/>
      <c r="BC427" s="2"/>
      <c r="BD427" s="2"/>
      <c r="BE427" s="2"/>
      <c r="BF427" s="2"/>
      <c r="BG427" s="2"/>
      <c r="BH427" s="4"/>
      <c r="BI427" s="12">
        <v>224</v>
      </c>
      <c r="BJ427" s="12">
        <v>224</v>
      </c>
      <c r="BK427" s="2"/>
      <c r="BL427" s="2">
        <f t="shared" si="580"/>
        <v>448</v>
      </c>
      <c r="BM427" s="51">
        <f t="shared" si="581"/>
        <v>2.9866666666666664</v>
      </c>
      <c r="BN427" s="53">
        <f>IF($G427="Labor Hours",AZ427*$K427*(1+$M427)*$ER427,AZ427)</f>
        <v>0</v>
      </c>
      <c r="BO427" s="53">
        <f>IF($G427="Labor Hours",BA427*$K427*(1+$M427)*$ER427,BA427)</f>
        <v>0</v>
      </c>
      <c r="BP427" s="53">
        <f>IF($G427="Labor Hours",BB427*$K427*(1+$M427)*$ER427,BB427)</f>
        <v>0</v>
      </c>
      <c r="BQ427" s="53">
        <f>IF($G427="Labor Hours",BC427*$K427*(1+$M427)*$ER427,BC427)</f>
        <v>0</v>
      </c>
      <c r="BR427" s="53">
        <f>IF($G427="Labor Hours",BD427*$K427*(1+$M427)*$ER427,BD427)</f>
        <v>0</v>
      </c>
      <c r="BS427" s="53">
        <f>IF($G427="Labor Hours",BE427*$K427*(1+$M427)*$ER427,BE427)</f>
        <v>0</v>
      </c>
      <c r="BT427" s="53">
        <f>IF($G427="Labor Hours",BF427*$K427*(1+$M427)*$ER427,BF427)</f>
        <v>0</v>
      </c>
      <c r="BU427" s="53">
        <f>IF($G427="Labor Hours",BG427*$K427*(1+$M427)*$ER427,BG427)</f>
        <v>0</v>
      </c>
      <c r="BV427" s="53">
        <f>IF($G427="Labor Hours",BH427*$K427*(1+$M427)*$ER427,BH427)</f>
        <v>0</v>
      </c>
      <c r="BW427" s="53">
        <f>IF($G427="Labor Hours",BI427*$K427*(1+$M427)*$ER427,BI427)</f>
        <v>17997.636888000001</v>
      </c>
      <c r="BX427" s="53">
        <f>IF($G427="Labor Hours",BJ427*$K427*(1+$M427)*$ER427,BJ427)</f>
        <v>17997.636888000001</v>
      </c>
      <c r="BY427" s="53">
        <f>IF($G427="Labor Hours",BK427*$K427*(1+$M427)*$ER427,BK427)</f>
        <v>0</v>
      </c>
      <c r="BZ427" s="10">
        <f t="shared" si="582"/>
        <v>35995.273776000002</v>
      </c>
      <c r="CA427" s="54">
        <f t="shared" si="583"/>
        <v>0</v>
      </c>
      <c r="CB427" s="10">
        <f t="shared" si="584"/>
        <v>35995.273776000002</v>
      </c>
      <c r="CC427" s="53" cm="1">
        <f t="array" aca="1" ref="CC427" ca="1">BZ427*CELL("contents",$Q427)</f>
        <v>3239.5746398400001</v>
      </c>
      <c r="CD427" s="53" cm="1">
        <f t="array" aca="1" ref="CD427" ca="1">CA427*CELL("contents",$Q427)</f>
        <v>0</v>
      </c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>
        <f t="shared" si="585"/>
        <v>0</v>
      </c>
      <c r="CR427" s="51">
        <f t="shared" si="586"/>
        <v>0</v>
      </c>
      <c r="CS427" s="53">
        <f>IF($G427="Labor Hours",CE427*$K427*(1+$M427)*$ES427,CE427)</f>
        <v>0</v>
      </c>
      <c r="CT427" s="53">
        <f>IF($G427="Labor Hours",CF427*$K427*(1+$M427)*$ES427,CF427)</f>
        <v>0</v>
      </c>
      <c r="CU427" s="53">
        <f>IF($G427="Labor Hours",CG427*$K427*(1+$M427)*$ES427,CG427)</f>
        <v>0</v>
      </c>
      <c r="CV427" s="53">
        <f>IF($G427="Labor Hours",CH427*$K427*(1+$M427)*$ES427,CH427)</f>
        <v>0</v>
      </c>
      <c r="CW427" s="53">
        <f>IF($G427="Labor Hours",CI427*$K427*(1+$M427)*$ES427,CI427)</f>
        <v>0</v>
      </c>
      <c r="CX427" s="53">
        <f>IF($G427="Labor Hours",CJ427*$K427*(1+$M427)*$ES427,CJ427)</f>
        <v>0</v>
      </c>
      <c r="CY427" s="53">
        <f>IF($G427="Labor Hours",CK427*$K427*(1+$M427)*$ES427,CK427)</f>
        <v>0</v>
      </c>
      <c r="CZ427" s="53">
        <f>IF($G427="Labor Hours",CL427*$K427*(1+$M427)*$ES427,CL427)</f>
        <v>0</v>
      </c>
      <c r="DA427" s="53">
        <f>IF($G427="Labor Hours",CM427*$K427*(1+$M427)*$ES427,CM427)</f>
        <v>0</v>
      </c>
      <c r="DB427" s="53">
        <f>IF($G427="Labor Hours",CN427*$K427*(1+$M427)*$ES427,CN427)</f>
        <v>0</v>
      </c>
      <c r="DC427" s="53">
        <f>IF($G427="Labor Hours",CO427*$K427*(1+$M427)*$ES427,CO427)</f>
        <v>0</v>
      </c>
      <c r="DD427" s="53">
        <f>IF($G427="Labor Hours",CP427*$K427*(1+$M427)*$ES427,CP427)</f>
        <v>0</v>
      </c>
      <c r="DE427" s="10">
        <f t="shared" si="587"/>
        <v>0</v>
      </c>
      <c r="DF427" s="54">
        <f t="shared" si="588"/>
        <v>0</v>
      </c>
      <c r="DG427" s="10">
        <f t="shared" si="589"/>
        <v>0</v>
      </c>
      <c r="DH427" s="53" cm="1">
        <f t="array" aca="1" ref="DH427" ca="1">DE427*CELL("contents",$Q427)</f>
        <v>0</v>
      </c>
      <c r="DI427" s="53" cm="1">
        <f t="array" aca="1" ref="DI427" ca="1">DF427*CELL("contents",$Q427)</f>
        <v>0</v>
      </c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>
        <f t="shared" si="590"/>
        <v>0</v>
      </c>
      <c r="DW427" s="51">
        <f t="shared" si="591"/>
        <v>0</v>
      </c>
      <c r="DX427" s="53">
        <f>IF($G427="Labor Hours",DJ427*$K427*(1+$M427)*$ET427,DJ427)</f>
        <v>0</v>
      </c>
      <c r="DY427" s="53">
        <f>IF($G427="Labor Hours",DK427*$K427*(1+$M427)*$ET427,DK427)</f>
        <v>0</v>
      </c>
      <c r="DZ427" s="53">
        <f>IF($G427="Labor Hours",DL427*$K427*(1+$M427)*$ET427,DL427)</f>
        <v>0</v>
      </c>
      <c r="EA427" s="53">
        <f>IF($G427="Labor Hours",DM427*$K427*(1+$M427)*$ET427,DM427)</f>
        <v>0</v>
      </c>
      <c r="EB427" s="53">
        <f>IF($G427="Labor Hours",DN427*$K427*(1+$M427)*$ET427,DN427)</f>
        <v>0</v>
      </c>
      <c r="EC427" s="53">
        <f>IF($G427="Labor Hours",DO427*$K427*(1+$M427)*$ET427,DO427)</f>
        <v>0</v>
      </c>
      <c r="ED427" s="53">
        <f>IF($G427="Labor Hours",DP427*$K427*(1+$M427)*$ET427,DP427)</f>
        <v>0</v>
      </c>
      <c r="EE427" s="53">
        <f>IF($G427="Labor Hours",DQ427*$K427*(1+$M427)*$ET427,DQ427)</f>
        <v>0</v>
      </c>
      <c r="EF427" s="53">
        <f>IF($G427="Labor Hours",DR427*$K427*(1+$M427)*$ET427,DR427)</f>
        <v>0</v>
      </c>
      <c r="EG427" s="53">
        <f>IF($G427="Labor Hours",DS427*$K427*(1+$M427)*$ET427,DS427)</f>
        <v>0</v>
      </c>
      <c r="EH427" s="53">
        <f>IF($G427="Labor Hours",DT427*$K427*(1+$M427)*$ET427,DT427)</f>
        <v>0</v>
      </c>
      <c r="EI427" s="53">
        <f>IF($G427="Labor Hours",DU427*$K427*(1+$M427)*$ET427,DU427)</f>
        <v>0</v>
      </c>
      <c r="EJ427" s="10">
        <f t="shared" si="592"/>
        <v>0</v>
      </c>
      <c r="EK427" s="54">
        <f t="shared" si="593"/>
        <v>0</v>
      </c>
      <c r="EL427" s="10">
        <f t="shared" si="594"/>
        <v>0</v>
      </c>
      <c r="EM427" s="53" cm="1">
        <f t="array" aca="1" ref="EM427" ca="1">EJ427*CELL("contents",$Q427)</f>
        <v>0</v>
      </c>
      <c r="EN427" s="53" cm="1">
        <f t="array" aca="1" ref="EN427" ca="1">EK427*CELL("contents",$Q427)</f>
        <v>0</v>
      </c>
      <c r="EO427" s="11">
        <f>AW427+CB427+DG427+EL427</f>
        <v>35995.273776000002</v>
      </c>
      <c r="EP427" s="2">
        <v>1</v>
      </c>
      <c r="EQ427" s="2">
        <f t="shared" ref="EQ427:ET427" si="622">EP427*1.0215</f>
        <v>1.0215000000000001</v>
      </c>
      <c r="ER427" s="2">
        <f t="shared" si="622"/>
        <v>1.0434622500000001</v>
      </c>
      <c r="ES427" s="2">
        <f t="shared" si="622"/>
        <v>1.0658966883750003</v>
      </c>
      <c r="ET427" s="2">
        <f t="shared" si="622"/>
        <v>1.0888134671750629</v>
      </c>
      <c r="EU427" s="53">
        <f>IF($G427="Labor Hours",$K427*$AG427*EQ427,0)</f>
        <v>0</v>
      </c>
      <c r="EV427" s="53">
        <f>IF($G427="Labor Hours",$K427*BL427*ER427,0)</f>
        <v>35995.273776000002</v>
      </c>
      <c r="EW427" s="69">
        <f>IF($G427="Labor Hours",$K427*$CQ427*ES427,0)</f>
        <v>0</v>
      </c>
      <c r="EX427" s="69">
        <f>IF($G427="Labor Hours",$K427*$DV427*ET427,0)</f>
        <v>0</v>
      </c>
      <c r="EY427" s="9">
        <f t="shared" si="597"/>
        <v>0</v>
      </c>
      <c r="EZ427" s="9">
        <f t="shared" si="574"/>
        <v>0</v>
      </c>
      <c r="FA427" s="9">
        <f t="shared" si="575"/>
        <v>0</v>
      </c>
      <c r="FB427" s="9">
        <f t="shared" si="576"/>
        <v>0</v>
      </c>
      <c r="FC427" t="s">
        <v>1544</v>
      </c>
    </row>
    <row r="428" spans="1:159" x14ac:dyDescent="0.25">
      <c r="A428" s="2">
        <v>1.2</v>
      </c>
      <c r="B428" s="2" t="s">
        <v>969</v>
      </c>
      <c r="C428" s="4" t="s">
        <v>157</v>
      </c>
      <c r="D428" s="3" t="s">
        <v>970</v>
      </c>
      <c r="E428" s="21" t="s">
        <v>973</v>
      </c>
      <c r="F428" s="2"/>
      <c r="G428" s="4" t="s">
        <v>151</v>
      </c>
      <c r="H428" s="6" t="s">
        <v>163</v>
      </c>
      <c r="I428" s="4" t="s">
        <v>167</v>
      </c>
      <c r="J428" s="7" t="s">
        <v>154</v>
      </c>
      <c r="K428" s="75">
        <v>115</v>
      </c>
      <c r="L428" s="81">
        <v>115</v>
      </c>
      <c r="M428" s="56">
        <v>0</v>
      </c>
      <c r="N428" s="86">
        <v>0</v>
      </c>
      <c r="O428" s="6" t="s">
        <v>155</v>
      </c>
      <c r="P428" s="2" t="s">
        <v>156</v>
      </c>
      <c r="Q428" s="216">
        <f>VLOOKUP(P428,Contingencies!$A$2:$D$7,4,FALSE)</f>
        <v>0.09</v>
      </c>
      <c r="R428" s="53">
        <f t="shared" si="557"/>
        <v>3239.9502862500008</v>
      </c>
      <c r="S428" s="67">
        <f t="shared" si="559"/>
        <v>0</v>
      </c>
      <c r="T428" s="4" t="s">
        <v>960</v>
      </c>
      <c r="U428" s="2"/>
      <c r="V428" s="2"/>
      <c r="W428" s="2"/>
      <c r="X428" s="2"/>
      <c r="Y428" s="2"/>
      <c r="Z428" s="2"/>
      <c r="AA428" s="2"/>
      <c r="AB428" s="2"/>
      <c r="AC428" s="18"/>
      <c r="AD428" s="30"/>
      <c r="AE428" s="30"/>
      <c r="AF428" s="18"/>
      <c r="AG428" s="2">
        <f>IF(G428="Labor Hours",SUM(U428:AF428),0)</f>
        <v>0</v>
      </c>
      <c r="AH428" s="51">
        <f t="shared" si="577"/>
        <v>0</v>
      </c>
      <c r="AI428" s="53">
        <f>IF($G428="Labor Hours",U428*$K428*(1+$M428)*$EQ428,U428)</f>
        <v>0</v>
      </c>
      <c r="AJ428" s="53">
        <f>IF($G428="Labor Hours",V428*$K428*(1+$M428)*$EQ428,V428)</f>
        <v>0</v>
      </c>
      <c r="AK428" s="53">
        <f>IF($G428="Labor Hours",W428*$K428*(1+$M428)*$EQ428,W428)</f>
        <v>0</v>
      </c>
      <c r="AL428" s="53">
        <f>IF($G428="Labor Hours",X428*$K428*(1+$M428)*$EQ428,X428)</f>
        <v>0</v>
      </c>
      <c r="AM428" s="53">
        <f>IF($G428="Labor Hours",Y428*$K428*(1+$M428)*$EQ428,Y428)</f>
        <v>0</v>
      </c>
      <c r="AN428" s="53">
        <f>IF($G428="Labor Hours",Z428*$K428*(1+$M428)*$EQ428,Z428)</f>
        <v>0</v>
      </c>
      <c r="AO428" s="53">
        <f>IF($G428="Labor Hours",AA428*$K428*(1+$M428)*$EQ428,AA428)</f>
        <v>0</v>
      </c>
      <c r="AP428" s="53">
        <f>IF($G428="Labor Hours",AB428*$K428*(1+$M428)*$EQ428,AB428)</f>
        <v>0</v>
      </c>
      <c r="AQ428" s="53">
        <f>IF($G428="Labor Hours",AC428*$K428*(1+$M428)*$EQ428,AC428)</f>
        <v>0</v>
      </c>
      <c r="AR428" s="53">
        <f>IF($G428="Labor Hours",AD428*$K428*(1+$M428)*$EQ428,AD428)</f>
        <v>0</v>
      </c>
      <c r="AS428" s="53">
        <f>IF($G428="Labor Hours",AE428*$K428*(1+$M428)*$EQ428,AE428)</f>
        <v>0</v>
      </c>
      <c r="AT428" s="53">
        <f>IF($G428="Labor Hours",AF428*$K428*(1+$M428)*$EQ428,AF428)</f>
        <v>0</v>
      </c>
      <c r="AU428" s="10">
        <f t="shared" si="578"/>
        <v>0</v>
      </c>
      <c r="AV428" s="54">
        <f>IF(G428="CapEx",0,AU428*N428)</f>
        <v>0</v>
      </c>
      <c r="AW428" s="10">
        <f t="shared" si="579"/>
        <v>0</v>
      </c>
      <c r="AX428" s="53" cm="1">
        <f t="array" aca="1" ref="AX428" ca="1">AU428*CELL("contents",$Q428)</f>
        <v>0</v>
      </c>
      <c r="AY428" s="53" cm="1">
        <f t="array" aca="1" ref="AY428" ca="1">AV428*CELL("contents",$Q428)</f>
        <v>0</v>
      </c>
      <c r="AZ428" s="2"/>
      <c r="BA428" s="2"/>
      <c r="BB428" s="2"/>
      <c r="BC428" s="2"/>
      <c r="BD428" s="2"/>
      <c r="BE428" s="2"/>
      <c r="BF428" s="2"/>
      <c r="BG428" s="2"/>
      <c r="BH428" s="4"/>
      <c r="BI428" s="12">
        <v>150</v>
      </c>
      <c r="BJ428" s="12">
        <v>150</v>
      </c>
      <c r="BK428" s="2"/>
      <c r="BL428" s="2">
        <f t="shared" si="580"/>
        <v>300</v>
      </c>
      <c r="BM428" s="51">
        <f t="shared" si="581"/>
        <v>2</v>
      </c>
      <c r="BN428" s="53">
        <f>IF($G428="Labor Hours",AZ428*$K428*(1+$M428)*$ER428,AZ428)</f>
        <v>0</v>
      </c>
      <c r="BO428" s="53">
        <f>IF($G428="Labor Hours",BA428*$K428*(1+$M428)*$ER428,BA428)</f>
        <v>0</v>
      </c>
      <c r="BP428" s="53">
        <f>IF($G428="Labor Hours",BB428*$K428*(1+$M428)*$ER428,BB428)</f>
        <v>0</v>
      </c>
      <c r="BQ428" s="53">
        <f>IF($G428="Labor Hours",BC428*$K428*(1+$M428)*$ER428,BC428)</f>
        <v>0</v>
      </c>
      <c r="BR428" s="53">
        <f>IF($G428="Labor Hours",BD428*$K428*(1+$M428)*$ER428,BD428)</f>
        <v>0</v>
      </c>
      <c r="BS428" s="53">
        <f>IF($G428="Labor Hours",BE428*$K428*(1+$M428)*$ER428,BE428)</f>
        <v>0</v>
      </c>
      <c r="BT428" s="53">
        <f>IF($G428="Labor Hours",BF428*$K428*(1+$M428)*$ER428,BF428)</f>
        <v>0</v>
      </c>
      <c r="BU428" s="53">
        <f>IF($G428="Labor Hours",BG428*$K428*(1+$M428)*$ER428,BG428)</f>
        <v>0</v>
      </c>
      <c r="BV428" s="53">
        <f>IF($G428="Labor Hours",BH428*$K428*(1+$M428)*$ER428,BH428)</f>
        <v>0</v>
      </c>
      <c r="BW428" s="53">
        <f>IF($G428="Labor Hours",BI428*$K428*(1+$M428)*$ER428,BI428)</f>
        <v>17999.723812500004</v>
      </c>
      <c r="BX428" s="53">
        <f>IF($G428="Labor Hours",BJ428*$K428*(1+$M428)*$ER428,BJ428)</f>
        <v>17999.723812500004</v>
      </c>
      <c r="BY428" s="53">
        <f>IF($G428="Labor Hours",BK428*$K428*(1+$M428)*$ER428,BK428)</f>
        <v>0</v>
      </c>
      <c r="BZ428" s="10">
        <f t="shared" si="582"/>
        <v>35999.447625000008</v>
      </c>
      <c r="CA428" s="54">
        <f t="shared" si="583"/>
        <v>0</v>
      </c>
      <c r="CB428" s="10">
        <f t="shared" si="584"/>
        <v>35999.447625000008</v>
      </c>
      <c r="CC428" s="53" cm="1">
        <f t="array" aca="1" ref="CC428" ca="1">BZ428*CELL("contents",$Q428)</f>
        <v>3239.9502862500008</v>
      </c>
      <c r="CD428" s="53" cm="1">
        <f t="array" aca="1" ref="CD428" ca="1">CA428*CELL("contents",$Q428)</f>
        <v>0</v>
      </c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>
        <f t="shared" si="585"/>
        <v>0</v>
      </c>
      <c r="CR428" s="51">
        <f t="shared" si="586"/>
        <v>0</v>
      </c>
      <c r="CS428" s="53">
        <f>IF($G428="Labor Hours",CE428*$K428*(1+$M428)*$ES428,CE428)</f>
        <v>0</v>
      </c>
      <c r="CT428" s="53">
        <f>IF($G428="Labor Hours",CF428*$K428*(1+$M428)*$ES428,CF428)</f>
        <v>0</v>
      </c>
      <c r="CU428" s="53">
        <f>IF($G428="Labor Hours",CG428*$K428*(1+$M428)*$ES428,CG428)</f>
        <v>0</v>
      </c>
      <c r="CV428" s="53">
        <f>IF($G428="Labor Hours",CH428*$K428*(1+$M428)*$ES428,CH428)</f>
        <v>0</v>
      </c>
      <c r="CW428" s="53">
        <f>IF($G428="Labor Hours",CI428*$K428*(1+$M428)*$ES428,CI428)</f>
        <v>0</v>
      </c>
      <c r="CX428" s="53">
        <f>IF($G428="Labor Hours",CJ428*$K428*(1+$M428)*$ES428,CJ428)</f>
        <v>0</v>
      </c>
      <c r="CY428" s="53">
        <f>IF($G428="Labor Hours",CK428*$K428*(1+$M428)*$ES428,CK428)</f>
        <v>0</v>
      </c>
      <c r="CZ428" s="53">
        <f>IF($G428="Labor Hours",CL428*$K428*(1+$M428)*$ES428,CL428)</f>
        <v>0</v>
      </c>
      <c r="DA428" s="53">
        <f>IF($G428="Labor Hours",CM428*$K428*(1+$M428)*$ES428,CM428)</f>
        <v>0</v>
      </c>
      <c r="DB428" s="53">
        <f>IF($G428="Labor Hours",CN428*$K428*(1+$M428)*$ES428,CN428)</f>
        <v>0</v>
      </c>
      <c r="DC428" s="53">
        <f>IF($G428="Labor Hours",CO428*$K428*(1+$M428)*$ES428,CO428)</f>
        <v>0</v>
      </c>
      <c r="DD428" s="53">
        <f>IF($G428="Labor Hours",CP428*$K428*(1+$M428)*$ES428,CP428)</f>
        <v>0</v>
      </c>
      <c r="DE428" s="10">
        <f t="shared" si="587"/>
        <v>0</v>
      </c>
      <c r="DF428" s="54">
        <f t="shared" si="588"/>
        <v>0</v>
      </c>
      <c r="DG428" s="10">
        <f t="shared" si="589"/>
        <v>0</v>
      </c>
      <c r="DH428" s="53" cm="1">
        <f t="array" aca="1" ref="DH428" ca="1">DE428*CELL("contents",$Q428)</f>
        <v>0</v>
      </c>
      <c r="DI428" s="53" cm="1">
        <f t="array" aca="1" ref="DI428" ca="1">DF428*CELL("contents",$Q428)</f>
        <v>0</v>
      </c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>
        <f t="shared" si="590"/>
        <v>0</v>
      </c>
      <c r="DW428" s="51">
        <f t="shared" si="591"/>
        <v>0</v>
      </c>
      <c r="DX428" s="53">
        <f>IF($G428="Labor Hours",DJ428*$K428*(1+$M428)*$ET428,DJ428)</f>
        <v>0</v>
      </c>
      <c r="DY428" s="53">
        <f>IF($G428="Labor Hours",DK428*$K428*(1+$M428)*$ET428,DK428)</f>
        <v>0</v>
      </c>
      <c r="DZ428" s="53">
        <f>IF($G428="Labor Hours",DL428*$K428*(1+$M428)*$ET428,DL428)</f>
        <v>0</v>
      </c>
      <c r="EA428" s="53">
        <f>IF($G428="Labor Hours",DM428*$K428*(1+$M428)*$ET428,DM428)</f>
        <v>0</v>
      </c>
      <c r="EB428" s="53">
        <f>IF($G428="Labor Hours",DN428*$K428*(1+$M428)*$ET428,DN428)</f>
        <v>0</v>
      </c>
      <c r="EC428" s="53">
        <f>IF($G428="Labor Hours",DO428*$K428*(1+$M428)*$ET428,DO428)</f>
        <v>0</v>
      </c>
      <c r="ED428" s="53">
        <f>IF($G428="Labor Hours",DP428*$K428*(1+$M428)*$ET428,DP428)</f>
        <v>0</v>
      </c>
      <c r="EE428" s="53">
        <f>IF($G428="Labor Hours",DQ428*$K428*(1+$M428)*$ET428,DQ428)</f>
        <v>0</v>
      </c>
      <c r="EF428" s="53">
        <f>IF($G428="Labor Hours",DR428*$K428*(1+$M428)*$ET428,DR428)</f>
        <v>0</v>
      </c>
      <c r="EG428" s="53">
        <f>IF($G428="Labor Hours",DS428*$K428*(1+$M428)*$ET428,DS428)</f>
        <v>0</v>
      </c>
      <c r="EH428" s="53">
        <f>IF($G428="Labor Hours",DT428*$K428*(1+$M428)*$ET428,DT428)</f>
        <v>0</v>
      </c>
      <c r="EI428" s="53">
        <f>IF($G428="Labor Hours",DU428*$K428*(1+$M428)*$ET428,DU428)</f>
        <v>0</v>
      </c>
      <c r="EJ428" s="10">
        <f t="shared" si="592"/>
        <v>0</v>
      </c>
      <c r="EK428" s="54">
        <f t="shared" si="593"/>
        <v>0</v>
      </c>
      <c r="EL428" s="10">
        <f t="shared" si="594"/>
        <v>0</v>
      </c>
      <c r="EM428" s="53" cm="1">
        <f t="array" aca="1" ref="EM428" ca="1">EJ428*CELL("contents",$Q428)</f>
        <v>0</v>
      </c>
      <c r="EN428" s="53" cm="1">
        <f t="array" aca="1" ref="EN428" ca="1">EK428*CELL("contents",$Q428)</f>
        <v>0</v>
      </c>
      <c r="EO428" s="11">
        <f>AW428+CB428+DG428+EL428</f>
        <v>35999.447625000008</v>
      </c>
      <c r="EP428" s="2">
        <v>1</v>
      </c>
      <c r="EQ428" s="2">
        <f t="shared" ref="EQ428:ET428" si="623">EP428*1.0215</f>
        <v>1.0215000000000001</v>
      </c>
      <c r="ER428" s="2">
        <f t="shared" si="623"/>
        <v>1.0434622500000001</v>
      </c>
      <c r="ES428" s="2">
        <f t="shared" si="623"/>
        <v>1.0658966883750003</v>
      </c>
      <c r="ET428" s="2">
        <f t="shared" si="623"/>
        <v>1.0888134671750629</v>
      </c>
      <c r="EU428" s="53">
        <f>IF($G428="Labor Hours",$K428*$AG428*EQ428,0)</f>
        <v>0</v>
      </c>
      <c r="EV428" s="53">
        <f>IF($G428="Labor Hours",$K428*BL428*ER428,0)</f>
        <v>35999.447625000008</v>
      </c>
      <c r="EW428" s="69">
        <f>IF($G428="Labor Hours",$K428*$CQ428*ES428,0)</f>
        <v>0</v>
      </c>
      <c r="EX428" s="69">
        <f>IF($G428="Labor Hours",$K428*$DV428*ET428,0)</f>
        <v>0</v>
      </c>
      <c r="EY428" s="9">
        <f t="shared" si="597"/>
        <v>0</v>
      </c>
      <c r="EZ428" s="9">
        <f t="shared" si="574"/>
        <v>0</v>
      </c>
      <c r="FA428" s="9">
        <f t="shared" si="575"/>
        <v>0</v>
      </c>
      <c r="FB428" s="9">
        <f t="shared" si="576"/>
        <v>0</v>
      </c>
      <c r="FC428" t="s">
        <v>1544</v>
      </c>
    </row>
    <row r="429" spans="1:159" ht="25.5" x14ac:dyDescent="0.25">
      <c r="A429" s="2">
        <v>1.2</v>
      </c>
      <c r="B429" s="2" t="s">
        <v>969</v>
      </c>
      <c r="C429" s="4" t="s">
        <v>157</v>
      </c>
      <c r="D429" s="2" t="s">
        <v>970</v>
      </c>
      <c r="E429" s="21" t="s">
        <v>974</v>
      </c>
      <c r="F429" s="2"/>
      <c r="G429" s="4" t="s">
        <v>267</v>
      </c>
      <c r="H429" s="6" t="s">
        <v>267</v>
      </c>
      <c r="I429" s="4"/>
      <c r="J429" s="7" t="s">
        <v>154</v>
      </c>
      <c r="K429" s="75"/>
      <c r="L429" s="83">
        <v>1</v>
      </c>
      <c r="M429" s="57">
        <v>0</v>
      </c>
      <c r="N429" s="86">
        <v>0.53</v>
      </c>
      <c r="O429" s="6" t="s">
        <v>155</v>
      </c>
      <c r="P429" s="2" t="s">
        <v>156</v>
      </c>
      <c r="Q429" s="216">
        <f>VLOOKUP(P429,Contingencies!$A$2:$D$7,4,FALSE)</f>
        <v>0.09</v>
      </c>
      <c r="R429" s="53">
        <f t="shared" si="557"/>
        <v>344.25</v>
      </c>
      <c r="S429" s="67">
        <f t="shared" si="559"/>
        <v>182.45250000000001</v>
      </c>
      <c r="T429" s="4" t="s">
        <v>975</v>
      </c>
      <c r="U429" s="2"/>
      <c r="V429" s="2"/>
      <c r="W429" s="2"/>
      <c r="X429" s="2"/>
      <c r="Y429" s="2"/>
      <c r="Z429" s="2"/>
      <c r="AA429" s="2"/>
      <c r="AB429" s="2"/>
      <c r="AC429" s="18"/>
      <c r="AD429" s="16"/>
      <c r="AE429" s="16"/>
      <c r="AF429" s="18"/>
      <c r="AG429" s="2">
        <f>IF(G429="Labor Hours",SUM(U429:AF429),0)</f>
        <v>0</v>
      </c>
      <c r="AH429" s="51">
        <f t="shared" si="577"/>
        <v>0</v>
      </c>
      <c r="AI429" s="53">
        <f>IF($G429="Labor Hours",U429*$K429*(1+$M429)*$EQ429,U429)</f>
        <v>0</v>
      </c>
      <c r="AJ429" s="53">
        <f>IF($G429="Labor Hours",V429*$K429*(1+$M429)*$EQ429,V429)</f>
        <v>0</v>
      </c>
      <c r="AK429" s="53">
        <f>IF($G429="Labor Hours",W429*$K429*(1+$M429)*$EQ429,W429)</f>
        <v>0</v>
      </c>
      <c r="AL429" s="53">
        <f>IF($G429="Labor Hours",X429*$K429*(1+$M429)*$EQ429,X429)</f>
        <v>0</v>
      </c>
      <c r="AM429" s="53">
        <f>IF($G429="Labor Hours",Y429*$K429*(1+$M429)*$EQ429,Y429)</f>
        <v>0</v>
      </c>
      <c r="AN429" s="53">
        <f>IF($G429="Labor Hours",Z429*$K429*(1+$M429)*$EQ429,Z429)</f>
        <v>0</v>
      </c>
      <c r="AO429" s="53">
        <f>IF($G429="Labor Hours",AA429*$K429*(1+$M429)*$EQ429,AA429)</f>
        <v>0</v>
      </c>
      <c r="AP429" s="53">
        <f>IF($G429="Labor Hours",AB429*$K429*(1+$M429)*$EQ429,AB429)</f>
        <v>0</v>
      </c>
      <c r="AQ429" s="53">
        <f>IF($G429="Labor Hours",AC429*$K429*(1+$M429)*$EQ429,AC429)</f>
        <v>0</v>
      </c>
      <c r="AR429" s="53">
        <f>IF($G429="Labor Hours",AD429*$K429*(1+$M429)*$EQ429,AD429)</f>
        <v>0</v>
      </c>
      <c r="AS429" s="53">
        <f>IF($G429="Labor Hours",AE429*$K429*(1+$M429)*$EQ429,AE429)</f>
        <v>0</v>
      </c>
      <c r="AT429" s="53">
        <f>IF($G429="Labor Hours",AF429*$K429*(1+$M429)*$EQ429,AF429)</f>
        <v>0</v>
      </c>
      <c r="AU429" s="10">
        <f t="shared" si="578"/>
        <v>0</v>
      </c>
      <c r="AV429" s="54">
        <f>IF(G429="CapEx",0,AU429*N429)</f>
        <v>0</v>
      </c>
      <c r="AW429" s="10">
        <f t="shared" si="579"/>
        <v>0</v>
      </c>
      <c r="AX429" s="53" cm="1">
        <f t="array" aca="1" ref="AX429" ca="1">AU429*CELL("contents",$Q429)</f>
        <v>0</v>
      </c>
      <c r="AY429" s="53" cm="1">
        <f t="array" aca="1" ref="AY429" ca="1">AV429*CELL("contents",$Q429)</f>
        <v>0</v>
      </c>
      <c r="AZ429" s="18"/>
      <c r="BA429" s="18"/>
      <c r="BB429" s="2"/>
      <c r="BC429" s="2"/>
      <c r="BD429" s="2"/>
      <c r="BE429" s="2"/>
      <c r="BF429" s="2"/>
      <c r="BG429" s="2">
        <v>2500</v>
      </c>
      <c r="BH429" s="4"/>
      <c r="BI429" s="4"/>
      <c r="BJ429" s="4"/>
      <c r="BK429" s="2"/>
      <c r="BL429" s="2">
        <f t="shared" si="580"/>
        <v>0</v>
      </c>
      <c r="BM429" s="51">
        <f t="shared" si="581"/>
        <v>0</v>
      </c>
      <c r="BN429" s="53">
        <f>IF($G429="Labor Hours",AZ429*$K429*(1+$M429)*$ER429,AZ429)</f>
        <v>0</v>
      </c>
      <c r="BO429" s="53">
        <f>IF($G429="Labor Hours",BA429*$K429*(1+$M429)*$ER429,BA429)</f>
        <v>0</v>
      </c>
      <c r="BP429" s="53">
        <f>IF($G429="Labor Hours",BB429*$K429*(1+$M429)*$ER429,BB429)</f>
        <v>0</v>
      </c>
      <c r="BQ429" s="53">
        <f>IF($G429="Labor Hours",BC429*$K429*(1+$M429)*$ER429,BC429)</f>
        <v>0</v>
      </c>
      <c r="BR429" s="53">
        <f>IF($G429="Labor Hours",BD429*$K429*(1+$M429)*$ER429,BD429)</f>
        <v>0</v>
      </c>
      <c r="BS429" s="53">
        <f>IF($G429="Labor Hours",BE429*$K429*(1+$M429)*$ER429,BE429)</f>
        <v>0</v>
      </c>
      <c r="BT429" s="53">
        <f>IF($G429="Labor Hours",BF429*$K429*(1+$M429)*$ER429,BF429)</f>
        <v>0</v>
      </c>
      <c r="BU429" s="53">
        <f>IF($G429="Labor Hours",BG429*$K429*(1+$M429)*$ER429,BG429)</f>
        <v>2500</v>
      </c>
      <c r="BV429" s="53">
        <f>IF($G429="Labor Hours",BH429*$K429*(1+$M429)*$ER429,BH429)</f>
        <v>0</v>
      </c>
      <c r="BW429" s="53">
        <f>IF($G429="Labor Hours",BI429*$K429*(1+$M429)*$ER429,BI429)</f>
        <v>0</v>
      </c>
      <c r="BX429" s="53">
        <f>IF($G429="Labor Hours",BJ429*$K429*(1+$M429)*$ER429,BJ429)</f>
        <v>0</v>
      </c>
      <c r="BY429" s="53">
        <f>IF($G429="Labor Hours",BK429*$K429*(1+$M429)*$ER429,BK429)</f>
        <v>0</v>
      </c>
      <c r="BZ429" s="10">
        <f t="shared" si="582"/>
        <v>2500</v>
      </c>
      <c r="CA429" s="54">
        <f t="shared" si="583"/>
        <v>1325</v>
      </c>
      <c r="CB429" s="10">
        <f t="shared" si="584"/>
        <v>3825</v>
      </c>
      <c r="CC429" s="53" cm="1">
        <f t="array" aca="1" ref="CC429" ca="1">BZ429*CELL("contents",$Q429)</f>
        <v>225</v>
      </c>
      <c r="CD429" s="53" cm="1">
        <f t="array" aca="1" ref="CD429" ca="1">CA429*CELL("contents",$Q429)</f>
        <v>119.25</v>
      </c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>
        <f t="shared" si="585"/>
        <v>0</v>
      </c>
      <c r="CR429" s="51">
        <f t="shared" si="586"/>
        <v>0</v>
      </c>
      <c r="CS429" s="53">
        <f>IF($G429="Labor Hours",CE429*$K429*(1+$M429)*$ES429,CE429)</f>
        <v>0</v>
      </c>
      <c r="CT429" s="53">
        <f>IF($G429="Labor Hours",CF429*$K429*(1+$M429)*$ES429,CF429)</f>
        <v>0</v>
      </c>
      <c r="CU429" s="53">
        <f>IF($G429="Labor Hours",CG429*$K429*(1+$M429)*$ES429,CG429)</f>
        <v>0</v>
      </c>
      <c r="CV429" s="53">
        <f>IF($G429="Labor Hours",CH429*$K429*(1+$M429)*$ES429,CH429)</f>
        <v>0</v>
      </c>
      <c r="CW429" s="53">
        <f>IF($G429="Labor Hours",CI429*$K429*(1+$M429)*$ES429,CI429)</f>
        <v>0</v>
      </c>
      <c r="CX429" s="53">
        <f>IF($G429="Labor Hours",CJ429*$K429*(1+$M429)*$ES429,CJ429)</f>
        <v>0</v>
      </c>
      <c r="CY429" s="53">
        <f>IF($G429="Labor Hours",CK429*$K429*(1+$M429)*$ES429,CK429)</f>
        <v>0</v>
      </c>
      <c r="CZ429" s="53">
        <f>IF($G429="Labor Hours",CL429*$K429*(1+$M429)*$ES429,CL429)</f>
        <v>0</v>
      </c>
      <c r="DA429" s="53">
        <f>IF($G429="Labor Hours",CM429*$K429*(1+$M429)*$ES429,CM429)</f>
        <v>0</v>
      </c>
      <c r="DB429" s="53">
        <f>IF($G429="Labor Hours",CN429*$K429*(1+$M429)*$ES429,CN429)</f>
        <v>0</v>
      </c>
      <c r="DC429" s="53">
        <f>IF($G429="Labor Hours",CO429*$K429*(1+$M429)*$ES429,CO429)</f>
        <v>0</v>
      </c>
      <c r="DD429" s="53">
        <f>IF($G429="Labor Hours",CP429*$K429*(1+$M429)*$ES429,CP429)</f>
        <v>0</v>
      </c>
      <c r="DE429" s="10">
        <f t="shared" si="587"/>
        <v>0</v>
      </c>
      <c r="DF429" s="54">
        <f t="shared" si="588"/>
        <v>0</v>
      </c>
      <c r="DG429" s="10">
        <f t="shared" si="589"/>
        <v>0</v>
      </c>
      <c r="DH429" s="53" cm="1">
        <f t="array" aca="1" ref="DH429" ca="1">DE429*CELL("contents",$Q429)</f>
        <v>0</v>
      </c>
      <c r="DI429" s="53" cm="1">
        <f t="array" aca="1" ref="DI429" ca="1">DF429*CELL("contents",$Q429)</f>
        <v>0</v>
      </c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>
        <f t="shared" si="590"/>
        <v>0</v>
      </c>
      <c r="DW429" s="51">
        <f t="shared" si="591"/>
        <v>0</v>
      </c>
      <c r="DX429" s="53">
        <f>IF($G429="Labor Hours",DJ429*$K429*(1+$M429)*$ET429,DJ429)</f>
        <v>0</v>
      </c>
      <c r="DY429" s="53">
        <f>IF($G429="Labor Hours",DK429*$K429*(1+$M429)*$ET429,DK429)</f>
        <v>0</v>
      </c>
      <c r="DZ429" s="53">
        <f>IF($G429="Labor Hours",DL429*$K429*(1+$M429)*$ET429,DL429)</f>
        <v>0</v>
      </c>
      <c r="EA429" s="53">
        <f>IF($G429="Labor Hours",DM429*$K429*(1+$M429)*$ET429,DM429)</f>
        <v>0</v>
      </c>
      <c r="EB429" s="53">
        <f>IF($G429="Labor Hours",DN429*$K429*(1+$M429)*$ET429,DN429)</f>
        <v>0</v>
      </c>
      <c r="EC429" s="53">
        <f>IF($G429="Labor Hours",DO429*$K429*(1+$M429)*$ET429,DO429)</f>
        <v>0</v>
      </c>
      <c r="ED429" s="53">
        <f>IF($G429="Labor Hours",DP429*$K429*(1+$M429)*$ET429,DP429)</f>
        <v>0</v>
      </c>
      <c r="EE429" s="53">
        <f>IF($G429="Labor Hours",DQ429*$K429*(1+$M429)*$ET429,DQ429)</f>
        <v>0</v>
      </c>
      <c r="EF429" s="53">
        <f>IF($G429="Labor Hours",DR429*$K429*(1+$M429)*$ET429,DR429)</f>
        <v>0</v>
      </c>
      <c r="EG429" s="53">
        <f>IF($G429="Labor Hours",DS429*$K429*(1+$M429)*$ET429,DS429)</f>
        <v>0</v>
      </c>
      <c r="EH429" s="53">
        <f>IF($G429="Labor Hours",DT429*$K429*(1+$M429)*$ET429,DT429)</f>
        <v>0</v>
      </c>
      <c r="EI429" s="53">
        <f>IF($G429="Labor Hours",DU429*$K429*(1+$M429)*$ET429,DU429)</f>
        <v>0</v>
      </c>
      <c r="EJ429" s="10">
        <f t="shared" si="592"/>
        <v>0</v>
      </c>
      <c r="EK429" s="54">
        <f t="shared" si="593"/>
        <v>0</v>
      </c>
      <c r="EL429" s="10">
        <f t="shared" si="594"/>
        <v>0</v>
      </c>
      <c r="EM429" s="53" cm="1">
        <f t="array" aca="1" ref="EM429" ca="1">EJ429*CELL("contents",$Q429)</f>
        <v>0</v>
      </c>
      <c r="EN429" s="53" cm="1">
        <f t="array" aca="1" ref="EN429" ca="1">EK429*CELL("contents",$Q429)</f>
        <v>0</v>
      </c>
      <c r="EO429" s="11">
        <f>AW429+CB429+DG429+EL429</f>
        <v>3825</v>
      </c>
      <c r="EP429" s="2">
        <v>1</v>
      </c>
      <c r="EQ429" s="2">
        <f t="shared" ref="EQ429:ET429" si="624">EP429*1.0215</f>
        <v>1.0215000000000001</v>
      </c>
      <c r="ER429" s="2">
        <f t="shared" si="624"/>
        <v>1.0434622500000001</v>
      </c>
      <c r="ES429" s="2">
        <f t="shared" si="624"/>
        <v>1.0658966883750003</v>
      </c>
      <c r="ET429" s="2">
        <f t="shared" si="624"/>
        <v>1.0888134671750629</v>
      </c>
      <c r="EU429" s="53">
        <f>IF($G429="Labor Hours",$K429*$AG429*EQ429,0)</f>
        <v>0</v>
      </c>
      <c r="EV429" s="53">
        <f>IF($G429="Labor Hours",$K429*BL429*ER429,0)</f>
        <v>0</v>
      </c>
      <c r="EW429" s="69">
        <f>IF($G429="Labor Hours",$K429*$CQ429*ES429,0)</f>
        <v>0</v>
      </c>
      <c r="EX429" s="69">
        <f>IF($G429="Labor Hours",$K429*$DV429*ET429,0)</f>
        <v>0</v>
      </c>
      <c r="EY429" s="9">
        <f t="shared" si="597"/>
        <v>0</v>
      </c>
      <c r="EZ429" s="9">
        <f t="shared" si="574"/>
        <v>0</v>
      </c>
      <c r="FA429" s="9">
        <f t="shared" si="575"/>
        <v>0</v>
      </c>
      <c r="FB429" s="9">
        <f t="shared" si="576"/>
        <v>0</v>
      </c>
      <c r="FC429" t="s">
        <v>1544</v>
      </c>
    </row>
    <row r="430" spans="1:159" ht="25.5" x14ac:dyDescent="0.25">
      <c r="A430" s="2">
        <v>1.2</v>
      </c>
      <c r="B430" s="2" t="s">
        <v>969</v>
      </c>
      <c r="C430" s="4" t="s">
        <v>157</v>
      </c>
      <c r="D430" s="2" t="s">
        <v>970</v>
      </c>
      <c r="E430" s="21" t="s">
        <v>976</v>
      </c>
      <c r="F430" s="2"/>
      <c r="G430" s="4" t="s">
        <v>267</v>
      </c>
      <c r="H430" s="6" t="s">
        <v>267</v>
      </c>
      <c r="I430" s="4"/>
      <c r="J430" s="7" t="s">
        <v>154</v>
      </c>
      <c r="K430" s="75"/>
      <c r="L430" s="83">
        <v>1</v>
      </c>
      <c r="M430" s="57">
        <v>0</v>
      </c>
      <c r="N430" s="86">
        <v>0.53</v>
      </c>
      <c r="O430" s="6" t="s">
        <v>155</v>
      </c>
      <c r="P430" s="2" t="s">
        <v>156</v>
      </c>
      <c r="Q430" s="216">
        <f>VLOOKUP(P430,Contingencies!$A$2:$D$7,4,FALSE)</f>
        <v>0.09</v>
      </c>
      <c r="R430" s="53">
        <f t="shared" si="557"/>
        <v>344.25</v>
      </c>
      <c r="S430" s="67">
        <f t="shared" si="559"/>
        <v>182.45250000000001</v>
      </c>
      <c r="T430" s="4" t="s">
        <v>977</v>
      </c>
      <c r="U430" s="2"/>
      <c r="V430" s="2"/>
      <c r="W430" s="2"/>
      <c r="X430" s="2"/>
      <c r="Y430" s="2"/>
      <c r="Z430" s="2"/>
      <c r="AA430" s="2"/>
      <c r="AB430" s="2"/>
      <c r="AC430" s="18"/>
      <c r="AD430" s="16"/>
      <c r="AE430" s="16"/>
      <c r="AF430" s="18"/>
      <c r="AG430" s="2">
        <f>IF(G430="Labor Hours",SUM(U430:AF430),0)</f>
        <v>0</v>
      </c>
      <c r="AH430" s="51">
        <f t="shared" si="577"/>
        <v>0</v>
      </c>
      <c r="AI430" s="53">
        <f>IF($G430="Labor Hours",U430*$K430*(1+$M430)*$EQ430,U430)</f>
        <v>0</v>
      </c>
      <c r="AJ430" s="53">
        <f>IF($G430="Labor Hours",V430*$K430*(1+$M430)*$EQ430,V430)</f>
        <v>0</v>
      </c>
      <c r="AK430" s="53">
        <f>IF($G430="Labor Hours",W430*$K430*(1+$M430)*$EQ430,W430)</f>
        <v>0</v>
      </c>
      <c r="AL430" s="53">
        <f>IF($G430="Labor Hours",X430*$K430*(1+$M430)*$EQ430,X430)</f>
        <v>0</v>
      </c>
      <c r="AM430" s="53">
        <f>IF($G430="Labor Hours",Y430*$K430*(1+$M430)*$EQ430,Y430)</f>
        <v>0</v>
      </c>
      <c r="AN430" s="53">
        <f>IF($G430="Labor Hours",Z430*$K430*(1+$M430)*$EQ430,Z430)</f>
        <v>0</v>
      </c>
      <c r="AO430" s="53">
        <f>IF($G430="Labor Hours",AA430*$K430*(1+$M430)*$EQ430,AA430)</f>
        <v>0</v>
      </c>
      <c r="AP430" s="53">
        <f>IF($G430="Labor Hours",AB430*$K430*(1+$M430)*$EQ430,AB430)</f>
        <v>0</v>
      </c>
      <c r="AQ430" s="53">
        <f>IF($G430="Labor Hours",AC430*$K430*(1+$M430)*$EQ430,AC430)</f>
        <v>0</v>
      </c>
      <c r="AR430" s="53">
        <f>IF($G430="Labor Hours",AD430*$K430*(1+$M430)*$EQ430,AD430)</f>
        <v>0</v>
      </c>
      <c r="AS430" s="53">
        <f>IF($G430="Labor Hours",AE430*$K430*(1+$M430)*$EQ430,AE430)</f>
        <v>0</v>
      </c>
      <c r="AT430" s="53">
        <f>IF($G430="Labor Hours",AF430*$K430*(1+$M430)*$EQ430,AF430)</f>
        <v>0</v>
      </c>
      <c r="AU430" s="10">
        <f t="shared" si="578"/>
        <v>0</v>
      </c>
      <c r="AV430" s="54">
        <f>IF(G430="CapEx",0,AU430*N430)</f>
        <v>0</v>
      </c>
      <c r="AW430" s="10">
        <f t="shared" si="579"/>
        <v>0</v>
      </c>
      <c r="AX430" s="53" cm="1">
        <f t="array" aca="1" ref="AX430" ca="1">AU430*CELL("contents",$Q430)</f>
        <v>0</v>
      </c>
      <c r="AY430" s="53" cm="1">
        <f t="array" aca="1" ref="AY430" ca="1">AV430*CELL("contents",$Q430)</f>
        <v>0</v>
      </c>
      <c r="AZ430" s="18"/>
      <c r="BA430" s="18"/>
      <c r="BB430" s="2"/>
      <c r="BC430" s="2"/>
      <c r="BD430" s="2"/>
      <c r="BE430" s="2"/>
      <c r="BF430" s="2"/>
      <c r="BG430" s="2">
        <v>1000</v>
      </c>
      <c r="BH430" s="4">
        <v>1000</v>
      </c>
      <c r="BI430" s="4">
        <v>500</v>
      </c>
      <c r="BJ430" s="4"/>
      <c r="BK430" s="2"/>
      <c r="BL430" s="2">
        <f t="shared" si="580"/>
        <v>0</v>
      </c>
      <c r="BM430" s="51">
        <f t="shared" si="581"/>
        <v>0</v>
      </c>
      <c r="BN430" s="53">
        <f>IF($G430="Labor Hours",AZ430*$K430*(1+$M430)*$ER430,AZ430)</f>
        <v>0</v>
      </c>
      <c r="BO430" s="53">
        <f>IF($G430="Labor Hours",BA430*$K430*(1+$M430)*$ER430,BA430)</f>
        <v>0</v>
      </c>
      <c r="BP430" s="53">
        <f>IF($G430="Labor Hours",BB430*$K430*(1+$M430)*$ER430,BB430)</f>
        <v>0</v>
      </c>
      <c r="BQ430" s="53">
        <f>IF($G430="Labor Hours",BC430*$K430*(1+$M430)*$ER430,BC430)</f>
        <v>0</v>
      </c>
      <c r="BR430" s="53">
        <f>IF($G430="Labor Hours",BD430*$K430*(1+$M430)*$ER430,BD430)</f>
        <v>0</v>
      </c>
      <c r="BS430" s="53">
        <f>IF($G430="Labor Hours",BE430*$K430*(1+$M430)*$ER430,BE430)</f>
        <v>0</v>
      </c>
      <c r="BT430" s="53">
        <f>IF($G430="Labor Hours",BF430*$K430*(1+$M430)*$ER430,BF430)</f>
        <v>0</v>
      </c>
      <c r="BU430" s="53">
        <f>IF($G430="Labor Hours",BG430*$K430*(1+$M430)*$ER430,BG430)</f>
        <v>1000</v>
      </c>
      <c r="BV430" s="53">
        <f>IF($G430="Labor Hours",BH430*$K430*(1+$M430)*$ER430,BH430)</f>
        <v>1000</v>
      </c>
      <c r="BW430" s="53">
        <f>IF($G430="Labor Hours",BI430*$K430*(1+$M430)*$ER430,BI430)</f>
        <v>500</v>
      </c>
      <c r="BX430" s="53">
        <f>IF($G430="Labor Hours",BJ430*$K430*(1+$M430)*$ER430,BJ430)</f>
        <v>0</v>
      </c>
      <c r="BY430" s="53">
        <f>IF($G430="Labor Hours",BK430*$K430*(1+$M430)*$ER430,BK430)</f>
        <v>0</v>
      </c>
      <c r="BZ430" s="10">
        <f t="shared" si="582"/>
        <v>2500</v>
      </c>
      <c r="CA430" s="54">
        <f t="shared" si="583"/>
        <v>1325</v>
      </c>
      <c r="CB430" s="10">
        <f t="shared" si="584"/>
        <v>3825</v>
      </c>
      <c r="CC430" s="53" cm="1">
        <f t="array" aca="1" ref="CC430" ca="1">BZ430*CELL("contents",$Q430)</f>
        <v>225</v>
      </c>
      <c r="CD430" s="53" cm="1">
        <f t="array" aca="1" ref="CD430" ca="1">CA430*CELL("contents",$Q430)</f>
        <v>119.25</v>
      </c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>
        <f t="shared" si="585"/>
        <v>0</v>
      </c>
      <c r="CR430" s="51">
        <f t="shared" si="586"/>
        <v>0</v>
      </c>
      <c r="CS430" s="53">
        <f>IF($G430="Labor Hours",CE430*$K430*(1+$M430)*$ES430,CE430)</f>
        <v>0</v>
      </c>
      <c r="CT430" s="53">
        <f>IF($G430="Labor Hours",CF430*$K430*(1+$M430)*$ES430,CF430)</f>
        <v>0</v>
      </c>
      <c r="CU430" s="53">
        <f>IF($G430="Labor Hours",CG430*$K430*(1+$M430)*$ES430,CG430)</f>
        <v>0</v>
      </c>
      <c r="CV430" s="53">
        <f>IF($G430="Labor Hours",CH430*$K430*(1+$M430)*$ES430,CH430)</f>
        <v>0</v>
      </c>
      <c r="CW430" s="53">
        <f>IF($G430="Labor Hours",CI430*$K430*(1+$M430)*$ES430,CI430)</f>
        <v>0</v>
      </c>
      <c r="CX430" s="53">
        <f>IF($G430="Labor Hours",CJ430*$K430*(1+$M430)*$ES430,CJ430)</f>
        <v>0</v>
      </c>
      <c r="CY430" s="53">
        <f>IF($G430="Labor Hours",CK430*$K430*(1+$M430)*$ES430,CK430)</f>
        <v>0</v>
      </c>
      <c r="CZ430" s="53">
        <f>IF($G430="Labor Hours",CL430*$K430*(1+$M430)*$ES430,CL430)</f>
        <v>0</v>
      </c>
      <c r="DA430" s="53">
        <f>IF($G430="Labor Hours",CM430*$K430*(1+$M430)*$ES430,CM430)</f>
        <v>0</v>
      </c>
      <c r="DB430" s="53">
        <f>IF($G430="Labor Hours",CN430*$K430*(1+$M430)*$ES430,CN430)</f>
        <v>0</v>
      </c>
      <c r="DC430" s="53">
        <f>IF($G430="Labor Hours",CO430*$K430*(1+$M430)*$ES430,CO430)</f>
        <v>0</v>
      </c>
      <c r="DD430" s="53">
        <f>IF($G430="Labor Hours",CP430*$K430*(1+$M430)*$ES430,CP430)</f>
        <v>0</v>
      </c>
      <c r="DE430" s="10">
        <f t="shared" si="587"/>
        <v>0</v>
      </c>
      <c r="DF430" s="54">
        <f t="shared" si="588"/>
        <v>0</v>
      </c>
      <c r="DG430" s="10">
        <f t="shared" si="589"/>
        <v>0</v>
      </c>
      <c r="DH430" s="53" cm="1">
        <f t="array" aca="1" ref="DH430" ca="1">DE430*CELL("contents",$Q430)</f>
        <v>0</v>
      </c>
      <c r="DI430" s="53" cm="1">
        <f t="array" aca="1" ref="DI430" ca="1">DF430*CELL("contents",$Q430)</f>
        <v>0</v>
      </c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>
        <f t="shared" si="590"/>
        <v>0</v>
      </c>
      <c r="DW430" s="51">
        <f t="shared" si="591"/>
        <v>0</v>
      </c>
      <c r="DX430" s="53">
        <f>IF($G430="Labor Hours",DJ430*$K430*(1+$M430)*$ET430,DJ430)</f>
        <v>0</v>
      </c>
      <c r="DY430" s="53">
        <f>IF($G430="Labor Hours",DK430*$K430*(1+$M430)*$ET430,DK430)</f>
        <v>0</v>
      </c>
      <c r="DZ430" s="53">
        <f>IF($G430="Labor Hours",DL430*$K430*(1+$M430)*$ET430,DL430)</f>
        <v>0</v>
      </c>
      <c r="EA430" s="53">
        <f>IF($G430="Labor Hours",DM430*$K430*(1+$M430)*$ET430,DM430)</f>
        <v>0</v>
      </c>
      <c r="EB430" s="53">
        <f>IF($G430="Labor Hours",DN430*$K430*(1+$M430)*$ET430,DN430)</f>
        <v>0</v>
      </c>
      <c r="EC430" s="53">
        <f>IF($G430="Labor Hours",DO430*$K430*(1+$M430)*$ET430,DO430)</f>
        <v>0</v>
      </c>
      <c r="ED430" s="53">
        <f>IF($G430="Labor Hours",DP430*$K430*(1+$M430)*$ET430,DP430)</f>
        <v>0</v>
      </c>
      <c r="EE430" s="53">
        <f>IF($G430="Labor Hours",DQ430*$K430*(1+$M430)*$ET430,DQ430)</f>
        <v>0</v>
      </c>
      <c r="EF430" s="53">
        <f>IF($G430="Labor Hours",DR430*$K430*(1+$M430)*$ET430,DR430)</f>
        <v>0</v>
      </c>
      <c r="EG430" s="53">
        <f>IF($G430="Labor Hours",DS430*$K430*(1+$M430)*$ET430,DS430)</f>
        <v>0</v>
      </c>
      <c r="EH430" s="53">
        <f>IF($G430="Labor Hours",DT430*$K430*(1+$M430)*$ET430,DT430)</f>
        <v>0</v>
      </c>
      <c r="EI430" s="53">
        <f>IF($G430="Labor Hours",DU430*$K430*(1+$M430)*$ET430,DU430)</f>
        <v>0</v>
      </c>
      <c r="EJ430" s="10">
        <f t="shared" si="592"/>
        <v>0</v>
      </c>
      <c r="EK430" s="54">
        <f t="shared" si="593"/>
        <v>0</v>
      </c>
      <c r="EL430" s="10">
        <f t="shared" si="594"/>
        <v>0</v>
      </c>
      <c r="EM430" s="53" cm="1">
        <f t="array" aca="1" ref="EM430" ca="1">EJ430*CELL("contents",$Q430)</f>
        <v>0</v>
      </c>
      <c r="EN430" s="53" cm="1">
        <f t="array" aca="1" ref="EN430" ca="1">EK430*CELL("contents",$Q430)</f>
        <v>0</v>
      </c>
      <c r="EO430" s="11">
        <f>AW430+CB430+DG430+EL430</f>
        <v>3825</v>
      </c>
      <c r="EP430" s="2">
        <v>1</v>
      </c>
      <c r="EQ430" s="2">
        <f t="shared" ref="EQ430:ET430" si="625">EP430*1.0215</f>
        <v>1.0215000000000001</v>
      </c>
      <c r="ER430" s="2">
        <f t="shared" si="625"/>
        <v>1.0434622500000001</v>
      </c>
      <c r="ES430" s="2">
        <f t="shared" si="625"/>
        <v>1.0658966883750003</v>
      </c>
      <c r="ET430" s="2">
        <f t="shared" si="625"/>
        <v>1.0888134671750629</v>
      </c>
      <c r="EU430" s="53">
        <f>IF($G430="Labor Hours",$K430*$AG430*EQ430,0)</f>
        <v>0</v>
      </c>
      <c r="EV430" s="53">
        <f>IF($G430="Labor Hours",$K430*BL430*ER430,0)</f>
        <v>0</v>
      </c>
      <c r="EW430" s="69">
        <f>IF($G430="Labor Hours",$K430*$CQ430*ES430,0)</f>
        <v>0</v>
      </c>
      <c r="EX430" s="69">
        <f>IF($G430="Labor Hours",$K430*$DV430*ET430,0)</f>
        <v>0</v>
      </c>
      <c r="EY430" s="9">
        <f t="shared" si="597"/>
        <v>0</v>
      </c>
      <c r="EZ430" s="9">
        <f t="shared" si="574"/>
        <v>0</v>
      </c>
      <c r="FA430" s="9">
        <f t="shared" si="575"/>
        <v>0</v>
      </c>
      <c r="FB430" s="9">
        <f t="shared" si="576"/>
        <v>0</v>
      </c>
      <c r="FC430" t="s">
        <v>1544</v>
      </c>
    </row>
    <row r="431" spans="1:159" ht="25.5" x14ac:dyDescent="0.25">
      <c r="A431" s="2">
        <v>1.2</v>
      </c>
      <c r="B431" s="2" t="s">
        <v>969</v>
      </c>
      <c r="C431" s="4" t="s">
        <v>157</v>
      </c>
      <c r="D431" s="2" t="s">
        <v>970</v>
      </c>
      <c r="E431" s="21" t="s">
        <v>978</v>
      </c>
      <c r="F431" s="2" t="s">
        <v>966</v>
      </c>
      <c r="G431" s="4" t="s">
        <v>257</v>
      </c>
      <c r="H431" s="6" t="s">
        <v>257</v>
      </c>
      <c r="I431" s="4"/>
      <c r="J431" s="7" t="s">
        <v>154</v>
      </c>
      <c r="K431" s="75"/>
      <c r="L431" s="83">
        <v>1</v>
      </c>
      <c r="M431" s="57">
        <v>0</v>
      </c>
      <c r="N431" s="86">
        <v>0.53</v>
      </c>
      <c r="O431" s="6" t="s">
        <v>155</v>
      </c>
      <c r="P431" s="2" t="s">
        <v>156</v>
      </c>
      <c r="Q431" s="216">
        <f>VLOOKUP(P431,Contingencies!$A$2:$D$7,4,FALSE)</f>
        <v>0.09</v>
      </c>
      <c r="R431" s="53">
        <f t="shared" si="557"/>
        <v>1321.9199999999998</v>
      </c>
      <c r="S431" s="67">
        <f t="shared" si="559"/>
        <v>700.61759999999992</v>
      </c>
      <c r="T431" s="4" t="s">
        <v>979</v>
      </c>
      <c r="U431" s="2"/>
      <c r="V431" s="2"/>
      <c r="W431" s="2"/>
      <c r="X431" s="2"/>
      <c r="Y431" s="2"/>
      <c r="Z431" s="2"/>
      <c r="AA431" s="2"/>
      <c r="AB431" s="2"/>
      <c r="AC431" s="18"/>
      <c r="AD431" s="26"/>
      <c r="AE431" s="26"/>
      <c r="AF431" s="18"/>
      <c r="AG431" s="2">
        <f>IF(G431="Labor Hours",SUM(U431:AF431),0)</f>
        <v>0</v>
      </c>
      <c r="AH431" s="51">
        <f t="shared" si="577"/>
        <v>0</v>
      </c>
      <c r="AI431" s="53">
        <f>IF($G431="Labor Hours",U431*$K431*(1+$M431)*$EQ431,U431)</f>
        <v>0</v>
      </c>
      <c r="AJ431" s="53">
        <f>IF($G431="Labor Hours",V431*$K431*(1+$M431)*$EQ431,V431)</f>
        <v>0</v>
      </c>
      <c r="AK431" s="53">
        <f>IF($G431="Labor Hours",W431*$K431*(1+$M431)*$EQ431,W431)</f>
        <v>0</v>
      </c>
      <c r="AL431" s="53">
        <f>IF($G431="Labor Hours",X431*$K431*(1+$M431)*$EQ431,X431)</f>
        <v>0</v>
      </c>
      <c r="AM431" s="53">
        <f>IF($G431="Labor Hours",Y431*$K431*(1+$M431)*$EQ431,Y431)</f>
        <v>0</v>
      </c>
      <c r="AN431" s="53">
        <f>IF($G431="Labor Hours",Z431*$K431*(1+$M431)*$EQ431,Z431)</f>
        <v>0</v>
      </c>
      <c r="AO431" s="53">
        <f>IF($G431="Labor Hours",AA431*$K431*(1+$M431)*$EQ431,AA431)</f>
        <v>0</v>
      </c>
      <c r="AP431" s="53">
        <f>IF($G431="Labor Hours",AB431*$K431*(1+$M431)*$EQ431,AB431)</f>
        <v>0</v>
      </c>
      <c r="AQ431" s="53">
        <f>IF($G431="Labor Hours",AC431*$K431*(1+$M431)*$EQ431,AC431)</f>
        <v>0</v>
      </c>
      <c r="AR431" s="53">
        <f>IF($G431="Labor Hours",AD431*$K431*(1+$M431)*$EQ431,AD431)</f>
        <v>0</v>
      </c>
      <c r="AS431" s="53">
        <f>IF($G431="Labor Hours",AE431*$K431*(1+$M431)*$EQ431,AE431)</f>
        <v>0</v>
      </c>
      <c r="AT431" s="53">
        <f>IF($G431="Labor Hours",AF431*$K431*(1+$M431)*$EQ431,AF431)</f>
        <v>0</v>
      </c>
      <c r="AU431" s="10">
        <f t="shared" si="578"/>
        <v>0</v>
      </c>
      <c r="AV431" s="54">
        <f>IF(G431="CapEx",0,AU431*N431)</f>
        <v>0</v>
      </c>
      <c r="AW431" s="10">
        <f t="shared" si="579"/>
        <v>0</v>
      </c>
      <c r="AX431" s="53" cm="1">
        <f t="array" aca="1" ref="AX431" ca="1">AU431*CELL("contents",$Q431)</f>
        <v>0</v>
      </c>
      <c r="AY431" s="53" cm="1">
        <f t="array" aca="1" ref="AY431" ca="1">AV431*CELL("contents",$Q431)</f>
        <v>0</v>
      </c>
      <c r="AZ431" s="2"/>
      <c r="BA431" s="2"/>
      <c r="BB431" s="2"/>
      <c r="BC431" s="2"/>
      <c r="BD431" s="2"/>
      <c r="BE431" s="2"/>
      <c r="BF431" s="2"/>
      <c r="BG431" s="2"/>
      <c r="BH431" s="14"/>
      <c r="BI431" s="14">
        <v>4800</v>
      </c>
      <c r="BJ431" s="14">
        <v>4800</v>
      </c>
      <c r="BK431" s="2"/>
      <c r="BL431" s="2">
        <f t="shared" si="580"/>
        <v>0</v>
      </c>
      <c r="BM431" s="51">
        <f t="shared" si="581"/>
        <v>0</v>
      </c>
      <c r="BN431" s="53">
        <f>IF($G431="Labor Hours",AZ431*$K431*(1+$M431)*$ER431,AZ431)</f>
        <v>0</v>
      </c>
      <c r="BO431" s="53">
        <f>IF($G431="Labor Hours",BA431*$K431*(1+$M431)*$ER431,BA431)</f>
        <v>0</v>
      </c>
      <c r="BP431" s="53">
        <f>IF($G431="Labor Hours",BB431*$K431*(1+$M431)*$ER431,BB431)</f>
        <v>0</v>
      </c>
      <c r="BQ431" s="53">
        <f>IF($G431="Labor Hours",BC431*$K431*(1+$M431)*$ER431,BC431)</f>
        <v>0</v>
      </c>
      <c r="BR431" s="53">
        <f>IF($G431="Labor Hours",BD431*$K431*(1+$M431)*$ER431,BD431)</f>
        <v>0</v>
      </c>
      <c r="BS431" s="53">
        <f>IF($G431="Labor Hours",BE431*$K431*(1+$M431)*$ER431,BE431)</f>
        <v>0</v>
      </c>
      <c r="BT431" s="53">
        <f>IF($G431="Labor Hours",BF431*$K431*(1+$M431)*$ER431,BF431)</f>
        <v>0</v>
      </c>
      <c r="BU431" s="53">
        <f>IF($G431="Labor Hours",BG431*$K431*(1+$M431)*$ER431,BG431)</f>
        <v>0</v>
      </c>
      <c r="BV431" s="53">
        <f>IF($G431="Labor Hours",BH431*$K431*(1+$M431)*$ER431,BH431)</f>
        <v>0</v>
      </c>
      <c r="BW431" s="53">
        <f>IF($G431="Labor Hours",BI431*$K431*(1+$M431)*$ER431,BI431)</f>
        <v>4800</v>
      </c>
      <c r="BX431" s="53">
        <f>IF($G431="Labor Hours",BJ431*$K431*(1+$M431)*$ER431,BJ431)</f>
        <v>4800</v>
      </c>
      <c r="BY431" s="53">
        <f>IF($G431="Labor Hours",BK431*$K431*(1+$M431)*$ER431,BK431)</f>
        <v>0</v>
      </c>
      <c r="BZ431" s="10">
        <f t="shared" si="582"/>
        <v>9600</v>
      </c>
      <c r="CA431" s="54">
        <f t="shared" si="583"/>
        <v>5088</v>
      </c>
      <c r="CB431" s="10">
        <f t="shared" si="584"/>
        <v>14688</v>
      </c>
      <c r="CC431" s="53" cm="1">
        <f t="array" aca="1" ref="CC431" ca="1">BZ431*CELL("contents",$Q431)</f>
        <v>864</v>
      </c>
      <c r="CD431" s="53" cm="1">
        <f t="array" aca="1" ref="CD431" ca="1">CA431*CELL("contents",$Q431)</f>
        <v>457.91999999999996</v>
      </c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>
        <f t="shared" si="585"/>
        <v>0</v>
      </c>
      <c r="CR431" s="51">
        <f t="shared" si="586"/>
        <v>0</v>
      </c>
      <c r="CS431" s="53">
        <f>IF($G431="Labor Hours",CE431*$K431*(1+$M431)*$ES431,CE431)</f>
        <v>0</v>
      </c>
      <c r="CT431" s="53">
        <f>IF($G431="Labor Hours",CF431*$K431*(1+$M431)*$ES431,CF431)</f>
        <v>0</v>
      </c>
      <c r="CU431" s="53">
        <f>IF($G431="Labor Hours",CG431*$K431*(1+$M431)*$ES431,CG431)</f>
        <v>0</v>
      </c>
      <c r="CV431" s="53">
        <f>IF($G431="Labor Hours",CH431*$K431*(1+$M431)*$ES431,CH431)</f>
        <v>0</v>
      </c>
      <c r="CW431" s="53">
        <f>IF($G431="Labor Hours",CI431*$K431*(1+$M431)*$ES431,CI431)</f>
        <v>0</v>
      </c>
      <c r="CX431" s="53">
        <f>IF($G431="Labor Hours",CJ431*$K431*(1+$M431)*$ES431,CJ431)</f>
        <v>0</v>
      </c>
      <c r="CY431" s="53">
        <f>IF($G431="Labor Hours",CK431*$K431*(1+$M431)*$ES431,CK431)</f>
        <v>0</v>
      </c>
      <c r="CZ431" s="53">
        <f>IF($G431="Labor Hours",CL431*$K431*(1+$M431)*$ES431,CL431)</f>
        <v>0</v>
      </c>
      <c r="DA431" s="53">
        <f>IF($G431="Labor Hours",CM431*$K431*(1+$M431)*$ES431,CM431)</f>
        <v>0</v>
      </c>
      <c r="DB431" s="53">
        <f>IF($G431="Labor Hours",CN431*$K431*(1+$M431)*$ES431,CN431)</f>
        <v>0</v>
      </c>
      <c r="DC431" s="53">
        <f>IF($G431="Labor Hours",CO431*$K431*(1+$M431)*$ES431,CO431)</f>
        <v>0</v>
      </c>
      <c r="DD431" s="53">
        <f>IF($G431="Labor Hours",CP431*$K431*(1+$M431)*$ES431,CP431)</f>
        <v>0</v>
      </c>
      <c r="DE431" s="10">
        <f t="shared" si="587"/>
        <v>0</v>
      </c>
      <c r="DF431" s="54">
        <f t="shared" si="588"/>
        <v>0</v>
      </c>
      <c r="DG431" s="10">
        <f t="shared" si="589"/>
        <v>0</v>
      </c>
      <c r="DH431" s="53" cm="1">
        <f t="array" aca="1" ref="DH431" ca="1">DE431*CELL("contents",$Q431)</f>
        <v>0</v>
      </c>
      <c r="DI431" s="53" cm="1">
        <f t="array" aca="1" ref="DI431" ca="1">DF431*CELL("contents",$Q431)</f>
        <v>0</v>
      </c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>
        <f t="shared" si="590"/>
        <v>0</v>
      </c>
      <c r="DW431" s="51">
        <f t="shared" si="591"/>
        <v>0</v>
      </c>
      <c r="DX431" s="53">
        <f>IF($G431="Labor Hours",DJ431*$K431*(1+$M431)*$ET431,DJ431)</f>
        <v>0</v>
      </c>
      <c r="DY431" s="53">
        <f>IF($G431="Labor Hours",DK431*$K431*(1+$M431)*$ET431,DK431)</f>
        <v>0</v>
      </c>
      <c r="DZ431" s="53">
        <f>IF($G431="Labor Hours",DL431*$K431*(1+$M431)*$ET431,DL431)</f>
        <v>0</v>
      </c>
      <c r="EA431" s="53">
        <f>IF($G431="Labor Hours",DM431*$K431*(1+$M431)*$ET431,DM431)</f>
        <v>0</v>
      </c>
      <c r="EB431" s="53">
        <f>IF($G431="Labor Hours",DN431*$K431*(1+$M431)*$ET431,DN431)</f>
        <v>0</v>
      </c>
      <c r="EC431" s="53">
        <f>IF($G431="Labor Hours",DO431*$K431*(1+$M431)*$ET431,DO431)</f>
        <v>0</v>
      </c>
      <c r="ED431" s="53">
        <f>IF($G431="Labor Hours",DP431*$K431*(1+$M431)*$ET431,DP431)</f>
        <v>0</v>
      </c>
      <c r="EE431" s="53">
        <f>IF($G431="Labor Hours",DQ431*$K431*(1+$M431)*$ET431,DQ431)</f>
        <v>0</v>
      </c>
      <c r="EF431" s="53">
        <f>IF($G431="Labor Hours",DR431*$K431*(1+$M431)*$ET431,DR431)</f>
        <v>0</v>
      </c>
      <c r="EG431" s="53">
        <f>IF($G431="Labor Hours",DS431*$K431*(1+$M431)*$ET431,DS431)</f>
        <v>0</v>
      </c>
      <c r="EH431" s="53">
        <f>IF($G431="Labor Hours",DT431*$K431*(1+$M431)*$ET431,DT431)</f>
        <v>0</v>
      </c>
      <c r="EI431" s="53">
        <f>IF($G431="Labor Hours",DU431*$K431*(1+$M431)*$ET431,DU431)</f>
        <v>0</v>
      </c>
      <c r="EJ431" s="10">
        <f t="shared" si="592"/>
        <v>0</v>
      </c>
      <c r="EK431" s="54">
        <f t="shared" si="593"/>
        <v>0</v>
      </c>
      <c r="EL431" s="10">
        <f t="shared" si="594"/>
        <v>0</v>
      </c>
      <c r="EM431" s="53" cm="1">
        <f t="array" aca="1" ref="EM431" ca="1">EJ431*CELL("contents",$Q431)</f>
        <v>0</v>
      </c>
      <c r="EN431" s="53" cm="1">
        <f t="array" aca="1" ref="EN431" ca="1">EK431*CELL("contents",$Q431)</f>
        <v>0</v>
      </c>
      <c r="EO431" s="11">
        <f>AW431+CB431+DG431+EL431</f>
        <v>14688</v>
      </c>
      <c r="EP431" s="2">
        <v>1</v>
      </c>
      <c r="EQ431" s="2">
        <f t="shared" ref="EQ431:ET431" si="626">EP431*1.0215</f>
        <v>1.0215000000000001</v>
      </c>
      <c r="ER431" s="2">
        <f t="shared" si="626"/>
        <v>1.0434622500000001</v>
      </c>
      <c r="ES431" s="2">
        <f t="shared" si="626"/>
        <v>1.0658966883750003</v>
      </c>
      <c r="ET431" s="2">
        <f t="shared" si="626"/>
        <v>1.0888134671750629</v>
      </c>
      <c r="EU431" s="53">
        <f>IF($G431="Labor Hours",$K431*$AG431*EQ431,0)</f>
        <v>0</v>
      </c>
      <c r="EV431" s="53">
        <f>IF($G431="Labor Hours",$K431*BL431*ER431,0)</f>
        <v>0</v>
      </c>
      <c r="EW431" s="69">
        <f>IF($G431="Labor Hours",$K431*$CQ431*ES431,0)</f>
        <v>0</v>
      </c>
      <c r="EX431" s="69">
        <f>IF($G431="Labor Hours",$K431*$DV431*ET431,0)</f>
        <v>0</v>
      </c>
      <c r="EY431" s="9">
        <f t="shared" si="597"/>
        <v>0</v>
      </c>
      <c r="EZ431" s="9">
        <f t="shared" si="574"/>
        <v>0</v>
      </c>
      <c r="FA431" s="9">
        <f t="shared" si="575"/>
        <v>0</v>
      </c>
      <c r="FB431" s="9">
        <f t="shared" si="576"/>
        <v>0</v>
      </c>
      <c r="FC431" t="s">
        <v>1544</v>
      </c>
    </row>
    <row r="432" spans="1:159" ht="25.5" x14ac:dyDescent="0.25">
      <c r="A432" s="2">
        <v>1.2</v>
      </c>
      <c r="B432" s="2" t="s">
        <v>969</v>
      </c>
      <c r="C432" s="4" t="s">
        <v>157</v>
      </c>
      <c r="D432" s="3" t="s">
        <v>970</v>
      </c>
      <c r="E432" s="21" t="s">
        <v>980</v>
      </c>
      <c r="F432" s="2" t="s">
        <v>260</v>
      </c>
      <c r="G432" s="4" t="s">
        <v>257</v>
      </c>
      <c r="H432" s="6" t="s">
        <v>257</v>
      </c>
      <c r="I432" s="4"/>
      <c r="J432" s="7" t="s">
        <v>154</v>
      </c>
      <c r="K432" s="75"/>
      <c r="L432" s="80">
        <v>1</v>
      </c>
      <c r="M432" s="56">
        <v>0</v>
      </c>
      <c r="N432" s="86">
        <v>0.53</v>
      </c>
      <c r="O432" s="6" t="s">
        <v>155</v>
      </c>
      <c r="P432" s="2" t="s">
        <v>156</v>
      </c>
      <c r="Q432" s="216">
        <f>VLOOKUP(P432,Contingencies!$A$2:$D$7,4,FALSE)</f>
        <v>0.09</v>
      </c>
      <c r="R432" s="53">
        <f t="shared" si="557"/>
        <v>743.57999999999993</v>
      </c>
      <c r="S432" s="67">
        <f t="shared" si="559"/>
        <v>394.09739999999999</v>
      </c>
      <c r="T432" s="4" t="s">
        <v>981</v>
      </c>
      <c r="U432" s="2"/>
      <c r="V432" s="2"/>
      <c r="W432" s="2"/>
      <c r="X432" s="2"/>
      <c r="Y432" s="2"/>
      <c r="Z432" s="2"/>
      <c r="AA432" s="2"/>
      <c r="AB432" s="2"/>
      <c r="AC432" s="18"/>
      <c r="AD432" s="26"/>
      <c r="AE432" s="26"/>
      <c r="AF432" s="18"/>
      <c r="AG432" s="2">
        <f>IF(G432="Labor Hours",SUM(U432:AF432),0)</f>
        <v>0</v>
      </c>
      <c r="AH432" s="51">
        <f t="shared" si="577"/>
        <v>0</v>
      </c>
      <c r="AI432" s="53">
        <f>IF($G432="Labor Hours",U432*$K432*(1+$M432)*$EQ432,U432)</f>
        <v>0</v>
      </c>
      <c r="AJ432" s="53">
        <f>IF($G432="Labor Hours",V432*$K432*(1+$M432)*$EQ432,V432)</f>
        <v>0</v>
      </c>
      <c r="AK432" s="53">
        <f>IF($G432="Labor Hours",W432*$K432*(1+$M432)*$EQ432,W432)</f>
        <v>0</v>
      </c>
      <c r="AL432" s="53">
        <f>IF($G432="Labor Hours",X432*$K432*(1+$M432)*$EQ432,X432)</f>
        <v>0</v>
      </c>
      <c r="AM432" s="53">
        <f>IF($G432="Labor Hours",Y432*$K432*(1+$M432)*$EQ432,Y432)</f>
        <v>0</v>
      </c>
      <c r="AN432" s="53">
        <f>IF($G432="Labor Hours",Z432*$K432*(1+$M432)*$EQ432,Z432)</f>
        <v>0</v>
      </c>
      <c r="AO432" s="53">
        <f>IF($G432="Labor Hours",AA432*$K432*(1+$M432)*$EQ432,AA432)</f>
        <v>0</v>
      </c>
      <c r="AP432" s="53">
        <f>IF($G432="Labor Hours",AB432*$K432*(1+$M432)*$EQ432,AB432)</f>
        <v>0</v>
      </c>
      <c r="AQ432" s="53">
        <f>IF($G432="Labor Hours",AC432*$K432*(1+$M432)*$EQ432,AC432)</f>
        <v>0</v>
      </c>
      <c r="AR432" s="53">
        <f>IF($G432="Labor Hours",AD432*$K432*(1+$M432)*$EQ432,AD432)</f>
        <v>0</v>
      </c>
      <c r="AS432" s="53">
        <f>IF($G432="Labor Hours",AE432*$K432*(1+$M432)*$EQ432,AE432)</f>
        <v>0</v>
      </c>
      <c r="AT432" s="53">
        <f>IF($G432="Labor Hours",AF432*$K432*(1+$M432)*$EQ432,AF432)</f>
        <v>0</v>
      </c>
      <c r="AU432" s="10">
        <f t="shared" si="578"/>
        <v>0</v>
      </c>
      <c r="AV432" s="54">
        <f>IF(G432="CapEx",0,AU432*N432)</f>
        <v>0</v>
      </c>
      <c r="AW432" s="10">
        <f t="shared" si="579"/>
        <v>0</v>
      </c>
      <c r="AX432" s="53" cm="1">
        <f t="array" aca="1" ref="AX432" ca="1">AU432*CELL("contents",$Q432)</f>
        <v>0</v>
      </c>
      <c r="AY432" s="53" cm="1">
        <f t="array" aca="1" ref="AY432" ca="1">AV432*CELL("contents",$Q432)</f>
        <v>0</v>
      </c>
      <c r="AZ432" s="2"/>
      <c r="BA432" s="2"/>
      <c r="BB432" s="2"/>
      <c r="BC432" s="2"/>
      <c r="BD432" s="2"/>
      <c r="BE432" s="2"/>
      <c r="BF432" s="2"/>
      <c r="BG432" s="2"/>
      <c r="BH432" s="14"/>
      <c r="BI432" s="14">
        <v>2700</v>
      </c>
      <c r="BJ432" s="14">
        <v>2700</v>
      </c>
      <c r="BK432" s="2"/>
      <c r="BL432" s="2">
        <f t="shared" si="580"/>
        <v>0</v>
      </c>
      <c r="BM432" s="51">
        <f t="shared" si="581"/>
        <v>0</v>
      </c>
      <c r="BN432" s="53">
        <f>IF($G432="Labor Hours",AZ432*$K432*(1+$M432)*$ER432,AZ432)</f>
        <v>0</v>
      </c>
      <c r="BO432" s="53">
        <f>IF($G432="Labor Hours",BA432*$K432*(1+$M432)*$ER432,BA432)</f>
        <v>0</v>
      </c>
      <c r="BP432" s="53">
        <f>IF($G432="Labor Hours",BB432*$K432*(1+$M432)*$ER432,BB432)</f>
        <v>0</v>
      </c>
      <c r="BQ432" s="53">
        <f>IF($G432="Labor Hours",BC432*$K432*(1+$M432)*$ER432,BC432)</f>
        <v>0</v>
      </c>
      <c r="BR432" s="53">
        <f>IF($G432="Labor Hours",BD432*$K432*(1+$M432)*$ER432,BD432)</f>
        <v>0</v>
      </c>
      <c r="BS432" s="53">
        <f>IF($G432="Labor Hours",BE432*$K432*(1+$M432)*$ER432,BE432)</f>
        <v>0</v>
      </c>
      <c r="BT432" s="53">
        <f>IF($G432="Labor Hours",BF432*$K432*(1+$M432)*$ER432,BF432)</f>
        <v>0</v>
      </c>
      <c r="BU432" s="53">
        <f>IF($G432="Labor Hours",BG432*$K432*(1+$M432)*$ER432,BG432)</f>
        <v>0</v>
      </c>
      <c r="BV432" s="53">
        <f>IF($G432="Labor Hours",BH432*$K432*(1+$M432)*$ER432,BH432)</f>
        <v>0</v>
      </c>
      <c r="BW432" s="53">
        <f>IF($G432="Labor Hours",BI432*$K432*(1+$M432)*$ER432,BI432)</f>
        <v>2700</v>
      </c>
      <c r="BX432" s="53">
        <f>IF($G432="Labor Hours",BJ432*$K432*(1+$M432)*$ER432,BJ432)</f>
        <v>2700</v>
      </c>
      <c r="BY432" s="53">
        <f>IF($G432="Labor Hours",BK432*$K432*(1+$M432)*$ER432,BK432)</f>
        <v>0</v>
      </c>
      <c r="BZ432" s="10">
        <f t="shared" si="582"/>
        <v>5400</v>
      </c>
      <c r="CA432" s="54">
        <f t="shared" si="583"/>
        <v>2862</v>
      </c>
      <c r="CB432" s="10">
        <f t="shared" si="584"/>
        <v>8262</v>
      </c>
      <c r="CC432" s="53" cm="1">
        <f t="array" aca="1" ref="CC432" ca="1">BZ432*CELL("contents",$Q432)</f>
        <v>486</v>
      </c>
      <c r="CD432" s="53" cm="1">
        <f t="array" aca="1" ref="CD432" ca="1">CA432*CELL("contents",$Q432)</f>
        <v>257.58</v>
      </c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>
        <f t="shared" si="585"/>
        <v>0</v>
      </c>
      <c r="CR432" s="51">
        <f t="shared" si="586"/>
        <v>0</v>
      </c>
      <c r="CS432" s="53">
        <f>IF($G432="Labor Hours",CE432*$K432*(1+$M432)*$ES432,CE432)</f>
        <v>0</v>
      </c>
      <c r="CT432" s="53">
        <f>IF($G432="Labor Hours",CF432*$K432*(1+$M432)*$ES432,CF432)</f>
        <v>0</v>
      </c>
      <c r="CU432" s="53">
        <f>IF($G432="Labor Hours",CG432*$K432*(1+$M432)*$ES432,CG432)</f>
        <v>0</v>
      </c>
      <c r="CV432" s="53">
        <f>IF($G432="Labor Hours",CH432*$K432*(1+$M432)*$ES432,CH432)</f>
        <v>0</v>
      </c>
      <c r="CW432" s="53">
        <f>IF($G432="Labor Hours",CI432*$K432*(1+$M432)*$ES432,CI432)</f>
        <v>0</v>
      </c>
      <c r="CX432" s="53">
        <f>IF($G432="Labor Hours",CJ432*$K432*(1+$M432)*$ES432,CJ432)</f>
        <v>0</v>
      </c>
      <c r="CY432" s="53">
        <f>IF($G432="Labor Hours",CK432*$K432*(1+$M432)*$ES432,CK432)</f>
        <v>0</v>
      </c>
      <c r="CZ432" s="53">
        <f>IF($G432="Labor Hours",CL432*$K432*(1+$M432)*$ES432,CL432)</f>
        <v>0</v>
      </c>
      <c r="DA432" s="53">
        <f>IF($G432="Labor Hours",CM432*$K432*(1+$M432)*$ES432,CM432)</f>
        <v>0</v>
      </c>
      <c r="DB432" s="53">
        <f>IF($G432="Labor Hours",CN432*$K432*(1+$M432)*$ES432,CN432)</f>
        <v>0</v>
      </c>
      <c r="DC432" s="53">
        <f>IF($G432="Labor Hours",CO432*$K432*(1+$M432)*$ES432,CO432)</f>
        <v>0</v>
      </c>
      <c r="DD432" s="53">
        <f>IF($G432="Labor Hours",CP432*$K432*(1+$M432)*$ES432,CP432)</f>
        <v>0</v>
      </c>
      <c r="DE432" s="10">
        <f t="shared" si="587"/>
        <v>0</v>
      </c>
      <c r="DF432" s="54">
        <f t="shared" si="588"/>
        <v>0</v>
      </c>
      <c r="DG432" s="10">
        <f t="shared" si="589"/>
        <v>0</v>
      </c>
      <c r="DH432" s="53" cm="1">
        <f t="array" aca="1" ref="DH432" ca="1">DE432*CELL("contents",$Q432)</f>
        <v>0</v>
      </c>
      <c r="DI432" s="53" cm="1">
        <f t="array" aca="1" ref="DI432" ca="1">DF432*CELL("contents",$Q432)</f>
        <v>0</v>
      </c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>
        <f t="shared" si="590"/>
        <v>0</v>
      </c>
      <c r="DW432" s="51">
        <f t="shared" si="591"/>
        <v>0</v>
      </c>
      <c r="DX432" s="53">
        <f>IF($G432="Labor Hours",DJ432*$K432*(1+$M432)*$ET432,DJ432)</f>
        <v>0</v>
      </c>
      <c r="DY432" s="53">
        <f>IF($G432="Labor Hours",DK432*$K432*(1+$M432)*$ET432,DK432)</f>
        <v>0</v>
      </c>
      <c r="DZ432" s="53">
        <f>IF($G432="Labor Hours",DL432*$K432*(1+$M432)*$ET432,DL432)</f>
        <v>0</v>
      </c>
      <c r="EA432" s="53">
        <f>IF($G432="Labor Hours",DM432*$K432*(1+$M432)*$ET432,DM432)</f>
        <v>0</v>
      </c>
      <c r="EB432" s="53">
        <f>IF($G432="Labor Hours",DN432*$K432*(1+$M432)*$ET432,DN432)</f>
        <v>0</v>
      </c>
      <c r="EC432" s="53">
        <f>IF($G432="Labor Hours",DO432*$K432*(1+$M432)*$ET432,DO432)</f>
        <v>0</v>
      </c>
      <c r="ED432" s="53">
        <f>IF($G432="Labor Hours",DP432*$K432*(1+$M432)*$ET432,DP432)</f>
        <v>0</v>
      </c>
      <c r="EE432" s="53">
        <f>IF($G432="Labor Hours",DQ432*$K432*(1+$M432)*$ET432,DQ432)</f>
        <v>0</v>
      </c>
      <c r="EF432" s="53">
        <f>IF($G432="Labor Hours",DR432*$K432*(1+$M432)*$ET432,DR432)</f>
        <v>0</v>
      </c>
      <c r="EG432" s="53">
        <f>IF($G432="Labor Hours",DS432*$K432*(1+$M432)*$ET432,DS432)</f>
        <v>0</v>
      </c>
      <c r="EH432" s="53">
        <f>IF($G432="Labor Hours",DT432*$K432*(1+$M432)*$ET432,DT432)</f>
        <v>0</v>
      </c>
      <c r="EI432" s="53">
        <f>IF($G432="Labor Hours",DU432*$K432*(1+$M432)*$ET432,DU432)</f>
        <v>0</v>
      </c>
      <c r="EJ432" s="10">
        <f t="shared" si="592"/>
        <v>0</v>
      </c>
      <c r="EK432" s="54">
        <f t="shared" si="593"/>
        <v>0</v>
      </c>
      <c r="EL432" s="10">
        <f t="shared" si="594"/>
        <v>0</v>
      </c>
      <c r="EM432" s="53" cm="1">
        <f t="array" aca="1" ref="EM432" ca="1">EJ432*CELL("contents",$Q432)</f>
        <v>0</v>
      </c>
      <c r="EN432" s="53" cm="1">
        <f t="array" aca="1" ref="EN432" ca="1">EK432*CELL("contents",$Q432)</f>
        <v>0</v>
      </c>
      <c r="EO432" s="11">
        <f>AW432+CB432+DG432+EL432</f>
        <v>8262</v>
      </c>
      <c r="EP432" s="2">
        <v>1</v>
      </c>
      <c r="EQ432" s="2">
        <f t="shared" ref="EQ432:ET432" si="627">EP432*1.0215</f>
        <v>1.0215000000000001</v>
      </c>
      <c r="ER432" s="2">
        <f t="shared" si="627"/>
        <v>1.0434622500000001</v>
      </c>
      <c r="ES432" s="2">
        <f t="shared" si="627"/>
        <v>1.0658966883750003</v>
      </c>
      <c r="ET432" s="2">
        <f t="shared" si="627"/>
        <v>1.0888134671750629</v>
      </c>
      <c r="EU432" s="53">
        <f>IF($G432="Labor Hours",$K432*$AG432*EQ432,0)</f>
        <v>0</v>
      </c>
      <c r="EV432" s="53">
        <f>IF($G432="Labor Hours",$K432*BL432*ER432,0)</f>
        <v>0</v>
      </c>
      <c r="EW432" s="69">
        <f>IF($G432="Labor Hours",$K432*$CQ432*ES432,0)</f>
        <v>0</v>
      </c>
      <c r="EX432" s="69">
        <f>IF($G432="Labor Hours",$K432*$DV432*ET432,0)</f>
        <v>0</v>
      </c>
      <c r="EY432" s="9">
        <f t="shared" si="597"/>
        <v>0</v>
      </c>
      <c r="EZ432" s="9">
        <f t="shared" si="574"/>
        <v>0</v>
      </c>
      <c r="FA432" s="9">
        <f t="shared" si="575"/>
        <v>0</v>
      </c>
      <c r="FB432" s="9">
        <f t="shared" si="576"/>
        <v>0</v>
      </c>
      <c r="FC432" t="s">
        <v>1544</v>
      </c>
    </row>
    <row r="433" spans="1:159" ht="25.5" x14ac:dyDescent="0.25">
      <c r="A433" s="18">
        <v>1.2</v>
      </c>
      <c r="B433" s="18" t="s">
        <v>982</v>
      </c>
      <c r="C433" s="14" t="s">
        <v>157</v>
      </c>
      <c r="D433" s="27" t="s">
        <v>983</v>
      </c>
      <c r="E433" s="21" t="s">
        <v>984</v>
      </c>
      <c r="F433" s="2"/>
      <c r="G433" s="14" t="s">
        <v>151</v>
      </c>
      <c r="H433" s="31" t="s">
        <v>163</v>
      </c>
      <c r="I433" s="14" t="s">
        <v>269</v>
      </c>
      <c r="J433" s="32" t="s">
        <v>154</v>
      </c>
      <c r="K433" s="75">
        <v>77</v>
      </c>
      <c r="L433" s="84">
        <v>77</v>
      </c>
      <c r="M433" s="58">
        <v>0</v>
      </c>
      <c r="N433" s="87">
        <v>0</v>
      </c>
      <c r="O433" s="31" t="s">
        <v>155</v>
      </c>
      <c r="P433" s="2" t="s">
        <v>156</v>
      </c>
      <c r="Q433" s="216">
        <f>VLOOKUP(P433,Contingencies!$A$2:$D$7,4,FALSE)</f>
        <v>0.09</v>
      </c>
      <c r="R433" s="53">
        <f t="shared" si="557"/>
        <v>19855.352967579365</v>
      </c>
      <c r="S433" s="67">
        <f t="shared" si="559"/>
        <v>0</v>
      </c>
      <c r="T433" s="14" t="s">
        <v>985</v>
      </c>
      <c r="U433" s="2"/>
      <c r="V433" s="2"/>
      <c r="W433" s="2"/>
      <c r="X433" s="2"/>
      <c r="Y433" s="2"/>
      <c r="Z433" s="2"/>
      <c r="AA433" s="2"/>
      <c r="AB433" s="2"/>
      <c r="AC433" s="18"/>
      <c r="AD433" s="18"/>
      <c r="AE433" s="18"/>
      <c r="AF433" s="2"/>
      <c r="AG433" s="2">
        <f>IF(G433="Labor Hours",SUM(U433:AF433),0)</f>
        <v>0</v>
      </c>
      <c r="AH433" s="51">
        <f t="shared" si="577"/>
        <v>0</v>
      </c>
      <c r="AI433" s="53">
        <f>IF($G433="Labor Hours",U433*$K433*(1+$M433)*$EQ433,U433)</f>
        <v>0</v>
      </c>
      <c r="AJ433" s="53">
        <f>IF($G433="Labor Hours",V433*$K433*(1+$M433)*$EQ433,V433)</f>
        <v>0</v>
      </c>
      <c r="AK433" s="53">
        <f>IF($G433="Labor Hours",W433*$K433*(1+$M433)*$EQ433,W433)</f>
        <v>0</v>
      </c>
      <c r="AL433" s="53">
        <f>IF($G433="Labor Hours",X433*$K433*(1+$M433)*$EQ433,X433)</f>
        <v>0</v>
      </c>
      <c r="AM433" s="53">
        <f>IF($G433="Labor Hours",Y433*$K433*(1+$M433)*$EQ433,Y433)</f>
        <v>0</v>
      </c>
      <c r="AN433" s="53">
        <f>IF($G433="Labor Hours",Z433*$K433*(1+$M433)*$EQ433,Z433)</f>
        <v>0</v>
      </c>
      <c r="AO433" s="53">
        <f>IF($G433="Labor Hours",AA433*$K433*(1+$M433)*$EQ433,AA433)</f>
        <v>0</v>
      </c>
      <c r="AP433" s="53">
        <f>IF($G433="Labor Hours",AB433*$K433*(1+$M433)*$EQ433,AB433)</f>
        <v>0</v>
      </c>
      <c r="AQ433" s="53">
        <f>IF($G433="Labor Hours",AC433*$K433*(1+$M433)*$EQ433,AC433)</f>
        <v>0</v>
      </c>
      <c r="AR433" s="53">
        <f>IF($G433="Labor Hours",AD433*$K433*(1+$M433)*$EQ433,AD433)</f>
        <v>0</v>
      </c>
      <c r="AS433" s="53">
        <f>IF($G433="Labor Hours",AE433*$K433*(1+$M433)*$EQ433,AE433)</f>
        <v>0</v>
      </c>
      <c r="AT433" s="53">
        <f>IF($G433="Labor Hours",AF433*$K433*(1+$M433)*$EQ433,AF433)</f>
        <v>0</v>
      </c>
      <c r="AU433" s="10">
        <f t="shared" si="578"/>
        <v>0</v>
      </c>
      <c r="AV433" s="54">
        <f>IF(G433="CapEx",0,AU433*N433)</f>
        <v>0</v>
      </c>
      <c r="AW433" s="10">
        <f t="shared" si="579"/>
        <v>0</v>
      </c>
      <c r="AX433" s="53" cm="1">
        <f t="array" aca="1" ref="AX433" ca="1">AU433*CELL("contents",$Q433)</f>
        <v>0</v>
      </c>
      <c r="AY433" s="53" cm="1">
        <f t="array" aca="1" ref="AY433" ca="1">AV433*CELL("contents",$Q433)</f>
        <v>0</v>
      </c>
      <c r="AZ433" s="2"/>
      <c r="BA433" s="2"/>
      <c r="BB433" s="2"/>
      <c r="BC433" s="2"/>
      <c r="BD433" s="2"/>
      <c r="BE433" s="2"/>
      <c r="BF433" s="2"/>
      <c r="BG433" s="2"/>
      <c r="BH433" s="18"/>
      <c r="BI433" s="18"/>
      <c r="BJ433" s="18"/>
      <c r="BK433" s="2"/>
      <c r="BL433" s="2">
        <f t="shared" si="580"/>
        <v>0</v>
      </c>
      <c r="BM433" s="51">
        <f t="shared" si="581"/>
        <v>0</v>
      </c>
      <c r="BN433" s="53">
        <f>IF($G433="Labor Hours",AZ433*$K433*(1+$M433)*$ER433,AZ433)</f>
        <v>0</v>
      </c>
      <c r="BO433" s="53">
        <f>IF($G433="Labor Hours",BA433*$K433*(1+$M433)*$ER433,BA433)</f>
        <v>0</v>
      </c>
      <c r="BP433" s="53">
        <f>IF($G433="Labor Hours",BB433*$K433*(1+$M433)*$ER433,BB433)</f>
        <v>0</v>
      </c>
      <c r="BQ433" s="53">
        <f>IF($G433="Labor Hours",BC433*$K433*(1+$M433)*$ER433,BC433)</f>
        <v>0</v>
      </c>
      <c r="BR433" s="53">
        <f>IF($G433="Labor Hours",BD433*$K433*(1+$M433)*$ER433,BD433)</f>
        <v>0</v>
      </c>
      <c r="BS433" s="53">
        <f>IF($G433="Labor Hours",BE433*$K433*(1+$M433)*$ER433,BE433)</f>
        <v>0</v>
      </c>
      <c r="BT433" s="53">
        <f>IF($G433="Labor Hours",BF433*$K433*(1+$M433)*$ER433,BF433)</f>
        <v>0</v>
      </c>
      <c r="BU433" s="53">
        <f>IF($G433="Labor Hours",BG433*$K433*(1+$M433)*$ER433,BG433)</f>
        <v>0</v>
      </c>
      <c r="BV433" s="53">
        <f>IF($G433="Labor Hours",BH433*$K433*(1+$M433)*$ER433,BH433)</f>
        <v>0</v>
      </c>
      <c r="BW433" s="53">
        <f>IF($G433="Labor Hours",BI433*$K433*(1+$M433)*$ER433,BI433)</f>
        <v>0</v>
      </c>
      <c r="BX433" s="53">
        <f>IF($G433="Labor Hours",BJ433*$K433*(1+$M433)*$ER433,BJ433)</f>
        <v>0</v>
      </c>
      <c r="BY433" s="53">
        <f>IF($G433="Labor Hours",BK433*$K433*(1+$M433)*$ER433,BK433)</f>
        <v>0</v>
      </c>
      <c r="BZ433" s="10">
        <f t="shared" si="582"/>
        <v>0</v>
      </c>
      <c r="CA433" s="54">
        <f t="shared" si="583"/>
        <v>0</v>
      </c>
      <c r="CB433" s="10">
        <f t="shared" si="584"/>
        <v>0</v>
      </c>
      <c r="CC433" s="53" cm="1">
        <f t="array" aca="1" ref="CC433" ca="1">BZ433*CELL("contents",$Q433)</f>
        <v>0</v>
      </c>
      <c r="CD433" s="53" cm="1">
        <f t="array" aca="1" ref="CD433" ca="1">CA433*CELL("contents",$Q433)</f>
        <v>0</v>
      </c>
      <c r="CE433" s="2"/>
      <c r="CF433" s="2"/>
      <c r="CG433" s="2"/>
      <c r="CH433" s="2"/>
      <c r="CI433" s="2"/>
      <c r="CJ433" s="2"/>
      <c r="CK433" s="2"/>
      <c r="CL433" s="4"/>
      <c r="CM433" s="4"/>
      <c r="CN433" s="14">
        <v>1344</v>
      </c>
      <c r="CO433" s="14">
        <v>1344</v>
      </c>
      <c r="CP433" s="2"/>
      <c r="CQ433" s="2">
        <f t="shared" si="585"/>
        <v>2688</v>
      </c>
      <c r="CR433" s="51">
        <f t="shared" si="586"/>
        <v>17.920000000000002</v>
      </c>
      <c r="CS433" s="53">
        <f>IF($G433="Labor Hours",CE433*$K433*(1+$M433)*$ES433,CE433)</f>
        <v>0</v>
      </c>
      <c r="CT433" s="53">
        <f>IF($G433="Labor Hours",CF433*$K433*(1+$M433)*$ES433,CF433)</f>
        <v>0</v>
      </c>
      <c r="CU433" s="53">
        <f>IF($G433="Labor Hours",CG433*$K433*(1+$M433)*$ES433,CG433)</f>
        <v>0</v>
      </c>
      <c r="CV433" s="53">
        <f>IF($G433="Labor Hours",CH433*$K433*(1+$M433)*$ES433,CH433)</f>
        <v>0</v>
      </c>
      <c r="CW433" s="53">
        <f>IF($G433="Labor Hours",CI433*$K433*(1+$M433)*$ES433,CI433)</f>
        <v>0</v>
      </c>
      <c r="CX433" s="53">
        <f>IF($G433="Labor Hours",CJ433*$K433*(1+$M433)*$ES433,CJ433)</f>
        <v>0</v>
      </c>
      <c r="CY433" s="53">
        <f>IF($G433="Labor Hours",CK433*$K433*(1+$M433)*$ES433,CK433)</f>
        <v>0</v>
      </c>
      <c r="CZ433" s="53">
        <f>IF($G433="Labor Hours",CL433*$K433*(1+$M433)*$ES433,CL433)</f>
        <v>0</v>
      </c>
      <c r="DA433" s="53">
        <f>IF($G433="Labor Hours",CM433*$K433*(1+$M433)*$ES433,CM433)</f>
        <v>0</v>
      </c>
      <c r="DB433" s="53">
        <f>IF($G433="Labor Hours",CN433*$K433*(1+$M433)*$ES433,CN433)</f>
        <v>110307.51648655203</v>
      </c>
      <c r="DC433" s="53">
        <f>IF($G433="Labor Hours",CO433*$K433*(1+$M433)*$ES433,CO433)</f>
        <v>110307.51648655203</v>
      </c>
      <c r="DD433" s="53">
        <f>IF($G433="Labor Hours",CP433*$K433*(1+$M433)*$ES433,CP433)</f>
        <v>0</v>
      </c>
      <c r="DE433" s="10">
        <f t="shared" si="587"/>
        <v>220615.03297310407</v>
      </c>
      <c r="DF433" s="54">
        <f t="shared" si="588"/>
        <v>0</v>
      </c>
      <c r="DG433" s="10">
        <f t="shared" si="589"/>
        <v>220615.03297310407</v>
      </c>
      <c r="DH433" s="53" cm="1">
        <f t="array" aca="1" ref="DH433" ca="1">DE433*CELL("contents",$Q433)</f>
        <v>19855.352967579365</v>
      </c>
      <c r="DI433" s="53" cm="1">
        <f t="array" aca="1" ref="DI433" ca="1">DF433*CELL("contents",$Q433)</f>
        <v>0</v>
      </c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>
        <f t="shared" si="590"/>
        <v>0</v>
      </c>
      <c r="DW433" s="51">
        <f t="shared" si="591"/>
        <v>0</v>
      </c>
      <c r="DX433" s="53">
        <f>IF($G433="Labor Hours",DJ433*$K433*(1+$M433)*$ET433,DJ433)</f>
        <v>0</v>
      </c>
      <c r="DY433" s="53">
        <f>IF($G433="Labor Hours",DK433*$K433*(1+$M433)*$ET433,DK433)</f>
        <v>0</v>
      </c>
      <c r="DZ433" s="53">
        <f>IF($G433="Labor Hours",DL433*$K433*(1+$M433)*$ET433,DL433)</f>
        <v>0</v>
      </c>
      <c r="EA433" s="53">
        <f>IF($G433="Labor Hours",DM433*$K433*(1+$M433)*$ET433,DM433)</f>
        <v>0</v>
      </c>
      <c r="EB433" s="53">
        <f>IF($G433="Labor Hours",DN433*$K433*(1+$M433)*$ET433,DN433)</f>
        <v>0</v>
      </c>
      <c r="EC433" s="53">
        <f>IF($G433="Labor Hours",DO433*$K433*(1+$M433)*$ET433,DO433)</f>
        <v>0</v>
      </c>
      <c r="ED433" s="53">
        <f>IF($G433="Labor Hours",DP433*$K433*(1+$M433)*$ET433,DP433)</f>
        <v>0</v>
      </c>
      <c r="EE433" s="53">
        <f>IF($G433="Labor Hours",DQ433*$K433*(1+$M433)*$ET433,DQ433)</f>
        <v>0</v>
      </c>
      <c r="EF433" s="53">
        <f>IF($G433="Labor Hours",DR433*$K433*(1+$M433)*$ET433,DR433)</f>
        <v>0</v>
      </c>
      <c r="EG433" s="53">
        <f>IF($G433="Labor Hours",DS433*$K433*(1+$M433)*$ET433,DS433)</f>
        <v>0</v>
      </c>
      <c r="EH433" s="53">
        <f>IF($G433="Labor Hours",DT433*$K433*(1+$M433)*$ET433,DT433)</f>
        <v>0</v>
      </c>
      <c r="EI433" s="53">
        <f>IF($G433="Labor Hours",DU433*$K433*(1+$M433)*$ET433,DU433)</f>
        <v>0</v>
      </c>
      <c r="EJ433" s="10">
        <f t="shared" si="592"/>
        <v>0</v>
      </c>
      <c r="EK433" s="54">
        <f t="shared" si="593"/>
        <v>0</v>
      </c>
      <c r="EL433" s="10">
        <f t="shared" si="594"/>
        <v>0</v>
      </c>
      <c r="EM433" s="53" cm="1">
        <f t="array" aca="1" ref="EM433" ca="1">EJ433*CELL("contents",$Q433)</f>
        <v>0</v>
      </c>
      <c r="EN433" s="53" cm="1">
        <f t="array" aca="1" ref="EN433" ca="1">EK433*CELL("contents",$Q433)</f>
        <v>0</v>
      </c>
      <c r="EO433" s="11">
        <f>AW433+CB433+DG433+EL433</f>
        <v>220615.03297310407</v>
      </c>
      <c r="EP433" s="18">
        <v>1</v>
      </c>
      <c r="EQ433" s="2">
        <f t="shared" ref="EQ433:ET433" si="628">EP433*1.0215</f>
        <v>1.0215000000000001</v>
      </c>
      <c r="ER433" s="2">
        <f t="shared" si="628"/>
        <v>1.0434622500000001</v>
      </c>
      <c r="ES433" s="2">
        <f t="shared" si="628"/>
        <v>1.0658966883750003</v>
      </c>
      <c r="ET433" s="2">
        <f t="shared" si="628"/>
        <v>1.0888134671750629</v>
      </c>
      <c r="EU433" s="53">
        <f>IF($G433="Labor Hours",$K433*$AG433*EQ433,0)</f>
        <v>0</v>
      </c>
      <c r="EV433" s="53">
        <f>IF($G433="Labor Hours",$K433*BL433*ER433,0)</f>
        <v>0</v>
      </c>
      <c r="EW433" s="69">
        <f>IF($G433="Labor Hours",$K433*$CQ433*ES433,0)</f>
        <v>220615.03297310407</v>
      </c>
      <c r="EX433" s="69">
        <f>IF($G433="Labor Hours",$K433*$DV433*ET433,0)</f>
        <v>0</v>
      </c>
      <c r="EY433" s="9">
        <f t="shared" si="597"/>
        <v>0</v>
      </c>
      <c r="EZ433" s="9">
        <f t="shared" si="574"/>
        <v>0</v>
      </c>
      <c r="FA433" s="9">
        <f t="shared" si="575"/>
        <v>0</v>
      </c>
      <c r="FB433" s="9">
        <f t="shared" si="576"/>
        <v>0</v>
      </c>
      <c r="FC433" t="s">
        <v>1544</v>
      </c>
    </row>
    <row r="434" spans="1:159" ht="25.5" x14ac:dyDescent="0.25">
      <c r="A434" s="18">
        <v>1.2</v>
      </c>
      <c r="B434" s="18" t="s">
        <v>982</v>
      </c>
      <c r="C434" s="14" t="s">
        <v>157</v>
      </c>
      <c r="D434" s="27" t="s">
        <v>983</v>
      </c>
      <c r="E434" s="21" t="s">
        <v>986</v>
      </c>
      <c r="F434" s="2"/>
      <c r="G434" s="14" t="s">
        <v>151</v>
      </c>
      <c r="H434" s="31" t="s">
        <v>163</v>
      </c>
      <c r="I434" s="14" t="s">
        <v>167</v>
      </c>
      <c r="J434" s="32" t="s">
        <v>154</v>
      </c>
      <c r="K434" s="75">
        <v>115</v>
      </c>
      <c r="L434" s="84">
        <v>115</v>
      </c>
      <c r="M434" s="58">
        <v>0</v>
      </c>
      <c r="N434" s="87">
        <v>0</v>
      </c>
      <c r="O434" s="31" t="s">
        <v>155</v>
      </c>
      <c r="P434" s="2" t="s">
        <v>156</v>
      </c>
      <c r="Q434" s="216">
        <f>VLOOKUP(P434,Contingencies!$A$2:$D$7,4,FALSE)</f>
        <v>0.09</v>
      </c>
      <c r="R434" s="53">
        <f t="shared" si="557"/>
        <v>6619.2184348087512</v>
      </c>
      <c r="S434" s="67">
        <f t="shared" si="559"/>
        <v>0</v>
      </c>
      <c r="T434" s="14" t="s">
        <v>987</v>
      </c>
      <c r="U434" s="2"/>
      <c r="V434" s="2"/>
      <c r="W434" s="2"/>
      <c r="X434" s="2"/>
      <c r="Y434" s="2"/>
      <c r="Z434" s="2"/>
      <c r="AA434" s="2"/>
      <c r="AB434" s="2"/>
      <c r="AC434" s="18"/>
      <c r="AD434" s="18"/>
      <c r="AE434" s="18"/>
      <c r="AF434" s="2"/>
      <c r="AG434" s="2">
        <f>IF(G434="Labor Hours",SUM(U434:AF434),0)</f>
        <v>0</v>
      </c>
      <c r="AH434" s="51">
        <f t="shared" si="577"/>
        <v>0</v>
      </c>
      <c r="AI434" s="53">
        <f>IF($G434="Labor Hours",U434*$K434*(1+$M434)*$EQ434,U434)</f>
        <v>0</v>
      </c>
      <c r="AJ434" s="53">
        <f>IF($G434="Labor Hours",V434*$K434*(1+$M434)*$EQ434,V434)</f>
        <v>0</v>
      </c>
      <c r="AK434" s="53">
        <f>IF($G434="Labor Hours",W434*$K434*(1+$M434)*$EQ434,W434)</f>
        <v>0</v>
      </c>
      <c r="AL434" s="53">
        <f>IF($G434="Labor Hours",X434*$K434*(1+$M434)*$EQ434,X434)</f>
        <v>0</v>
      </c>
      <c r="AM434" s="53">
        <f>IF($G434="Labor Hours",Y434*$K434*(1+$M434)*$EQ434,Y434)</f>
        <v>0</v>
      </c>
      <c r="AN434" s="53">
        <f>IF($G434="Labor Hours",Z434*$K434*(1+$M434)*$EQ434,Z434)</f>
        <v>0</v>
      </c>
      <c r="AO434" s="53">
        <f>IF($G434="Labor Hours",AA434*$K434*(1+$M434)*$EQ434,AA434)</f>
        <v>0</v>
      </c>
      <c r="AP434" s="53">
        <f>IF($G434="Labor Hours",AB434*$K434*(1+$M434)*$EQ434,AB434)</f>
        <v>0</v>
      </c>
      <c r="AQ434" s="53">
        <f>IF($G434="Labor Hours",AC434*$K434*(1+$M434)*$EQ434,AC434)</f>
        <v>0</v>
      </c>
      <c r="AR434" s="53">
        <f>IF($G434="Labor Hours",AD434*$K434*(1+$M434)*$EQ434,AD434)</f>
        <v>0</v>
      </c>
      <c r="AS434" s="53">
        <f>IF($G434="Labor Hours",AE434*$K434*(1+$M434)*$EQ434,AE434)</f>
        <v>0</v>
      </c>
      <c r="AT434" s="53">
        <f>IF($G434="Labor Hours",AF434*$K434*(1+$M434)*$EQ434,AF434)</f>
        <v>0</v>
      </c>
      <c r="AU434" s="10">
        <f t="shared" si="578"/>
        <v>0</v>
      </c>
      <c r="AV434" s="54">
        <f>IF(G434="CapEx",0,AU434*N434)</f>
        <v>0</v>
      </c>
      <c r="AW434" s="10">
        <f t="shared" si="579"/>
        <v>0</v>
      </c>
      <c r="AX434" s="53" cm="1">
        <f t="array" aca="1" ref="AX434" ca="1">AU434*CELL("contents",$Q434)</f>
        <v>0</v>
      </c>
      <c r="AY434" s="53" cm="1">
        <f t="array" aca="1" ref="AY434" ca="1">AV434*CELL("contents",$Q434)</f>
        <v>0</v>
      </c>
      <c r="AZ434" s="2"/>
      <c r="BA434" s="2"/>
      <c r="BB434" s="2"/>
      <c r="BC434" s="2"/>
      <c r="BD434" s="2"/>
      <c r="BE434" s="2"/>
      <c r="BF434" s="2"/>
      <c r="BG434" s="2"/>
      <c r="BH434" s="18"/>
      <c r="BI434" s="18"/>
      <c r="BJ434" s="18"/>
      <c r="BK434" s="2"/>
      <c r="BL434" s="2">
        <f t="shared" si="580"/>
        <v>0</v>
      </c>
      <c r="BM434" s="51">
        <f t="shared" si="581"/>
        <v>0</v>
      </c>
      <c r="BN434" s="53">
        <f>IF($G434="Labor Hours",AZ434*$K434*(1+$M434)*$ER434,AZ434)</f>
        <v>0</v>
      </c>
      <c r="BO434" s="53">
        <f>IF($G434="Labor Hours",BA434*$K434*(1+$M434)*$ER434,BA434)</f>
        <v>0</v>
      </c>
      <c r="BP434" s="53">
        <f>IF($G434="Labor Hours",BB434*$K434*(1+$M434)*$ER434,BB434)</f>
        <v>0</v>
      </c>
      <c r="BQ434" s="53">
        <f>IF($G434="Labor Hours",BC434*$K434*(1+$M434)*$ER434,BC434)</f>
        <v>0</v>
      </c>
      <c r="BR434" s="53">
        <f>IF($G434="Labor Hours",BD434*$K434*(1+$M434)*$ER434,BD434)</f>
        <v>0</v>
      </c>
      <c r="BS434" s="53">
        <f>IF($G434="Labor Hours",BE434*$K434*(1+$M434)*$ER434,BE434)</f>
        <v>0</v>
      </c>
      <c r="BT434" s="53">
        <f>IF($G434="Labor Hours",BF434*$K434*(1+$M434)*$ER434,BF434)</f>
        <v>0</v>
      </c>
      <c r="BU434" s="53">
        <f>IF($G434="Labor Hours",BG434*$K434*(1+$M434)*$ER434,BG434)</f>
        <v>0</v>
      </c>
      <c r="BV434" s="53">
        <f>IF($G434="Labor Hours",BH434*$K434*(1+$M434)*$ER434,BH434)</f>
        <v>0</v>
      </c>
      <c r="BW434" s="53">
        <f>IF($G434="Labor Hours",BI434*$K434*(1+$M434)*$ER434,BI434)</f>
        <v>0</v>
      </c>
      <c r="BX434" s="53">
        <f>IF($G434="Labor Hours",BJ434*$K434*(1+$M434)*$ER434,BJ434)</f>
        <v>0</v>
      </c>
      <c r="BY434" s="53">
        <f>IF($G434="Labor Hours",BK434*$K434*(1+$M434)*$ER434,BK434)</f>
        <v>0</v>
      </c>
      <c r="BZ434" s="10">
        <f t="shared" si="582"/>
        <v>0</v>
      </c>
      <c r="CA434" s="54">
        <f t="shared" si="583"/>
        <v>0</v>
      </c>
      <c r="CB434" s="10">
        <f t="shared" si="584"/>
        <v>0</v>
      </c>
      <c r="CC434" s="53" cm="1">
        <f t="array" aca="1" ref="CC434" ca="1">BZ434*CELL("contents",$Q434)</f>
        <v>0</v>
      </c>
      <c r="CD434" s="53" cm="1">
        <f t="array" aca="1" ref="CD434" ca="1">CA434*CELL("contents",$Q434)</f>
        <v>0</v>
      </c>
      <c r="CE434" s="2"/>
      <c r="CF434" s="2"/>
      <c r="CG434" s="2"/>
      <c r="CH434" s="2"/>
      <c r="CI434" s="2"/>
      <c r="CJ434" s="2"/>
      <c r="CK434" s="2"/>
      <c r="CL434" s="4"/>
      <c r="CM434" s="4"/>
      <c r="CN434" s="14">
        <v>300</v>
      </c>
      <c r="CO434" s="14">
        <v>300</v>
      </c>
      <c r="CP434" s="2"/>
      <c r="CQ434" s="2">
        <f t="shared" si="585"/>
        <v>600</v>
      </c>
      <c r="CR434" s="51">
        <f t="shared" si="586"/>
        <v>4</v>
      </c>
      <c r="CS434" s="53">
        <f>IF($G434="Labor Hours",CE434*$K434*(1+$M434)*$ES434,CE434)</f>
        <v>0</v>
      </c>
      <c r="CT434" s="53">
        <f>IF($G434="Labor Hours",CF434*$K434*(1+$M434)*$ES434,CF434)</f>
        <v>0</v>
      </c>
      <c r="CU434" s="53">
        <f>IF($G434="Labor Hours",CG434*$K434*(1+$M434)*$ES434,CG434)</f>
        <v>0</v>
      </c>
      <c r="CV434" s="53">
        <f>IF($G434="Labor Hours",CH434*$K434*(1+$M434)*$ES434,CH434)</f>
        <v>0</v>
      </c>
      <c r="CW434" s="53">
        <f>IF($G434="Labor Hours",CI434*$K434*(1+$M434)*$ES434,CI434)</f>
        <v>0</v>
      </c>
      <c r="CX434" s="53">
        <f>IF($G434="Labor Hours",CJ434*$K434*(1+$M434)*$ES434,CJ434)</f>
        <v>0</v>
      </c>
      <c r="CY434" s="53">
        <f>IF($G434="Labor Hours",CK434*$K434*(1+$M434)*$ES434,CK434)</f>
        <v>0</v>
      </c>
      <c r="CZ434" s="53">
        <f>IF($G434="Labor Hours",CL434*$K434*(1+$M434)*$ES434,CL434)</f>
        <v>0</v>
      </c>
      <c r="DA434" s="53">
        <f>IF($G434="Labor Hours",CM434*$K434*(1+$M434)*$ES434,CM434)</f>
        <v>0</v>
      </c>
      <c r="DB434" s="53">
        <f>IF($G434="Labor Hours",CN434*$K434*(1+$M434)*$ES434,CN434)</f>
        <v>36773.435748937511</v>
      </c>
      <c r="DC434" s="53">
        <f>IF($G434="Labor Hours",CO434*$K434*(1+$M434)*$ES434,CO434)</f>
        <v>36773.435748937511</v>
      </c>
      <c r="DD434" s="53">
        <f>IF($G434="Labor Hours",CP434*$K434*(1+$M434)*$ES434,CP434)</f>
        <v>0</v>
      </c>
      <c r="DE434" s="10">
        <f t="shared" si="587"/>
        <v>73546.871497875021</v>
      </c>
      <c r="DF434" s="54">
        <f t="shared" si="588"/>
        <v>0</v>
      </c>
      <c r="DG434" s="10">
        <f t="shared" si="589"/>
        <v>73546.871497875021</v>
      </c>
      <c r="DH434" s="53" cm="1">
        <f t="array" aca="1" ref="DH434" ca="1">DE434*CELL("contents",$Q434)</f>
        <v>6619.2184348087512</v>
      </c>
      <c r="DI434" s="53" cm="1">
        <f t="array" aca="1" ref="DI434" ca="1">DF434*CELL("contents",$Q434)</f>
        <v>0</v>
      </c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>
        <f t="shared" si="590"/>
        <v>0</v>
      </c>
      <c r="DW434" s="51">
        <f t="shared" si="591"/>
        <v>0</v>
      </c>
      <c r="DX434" s="53">
        <f>IF($G434="Labor Hours",DJ434*$K434*(1+$M434)*$ET434,DJ434)</f>
        <v>0</v>
      </c>
      <c r="DY434" s="53">
        <f>IF($G434="Labor Hours",DK434*$K434*(1+$M434)*$ET434,DK434)</f>
        <v>0</v>
      </c>
      <c r="DZ434" s="53">
        <f>IF($G434="Labor Hours",DL434*$K434*(1+$M434)*$ET434,DL434)</f>
        <v>0</v>
      </c>
      <c r="EA434" s="53">
        <f>IF($G434="Labor Hours",DM434*$K434*(1+$M434)*$ET434,DM434)</f>
        <v>0</v>
      </c>
      <c r="EB434" s="53">
        <f>IF($G434="Labor Hours",DN434*$K434*(1+$M434)*$ET434,DN434)</f>
        <v>0</v>
      </c>
      <c r="EC434" s="53">
        <f>IF($G434="Labor Hours",DO434*$K434*(1+$M434)*$ET434,DO434)</f>
        <v>0</v>
      </c>
      <c r="ED434" s="53">
        <f>IF($G434="Labor Hours",DP434*$K434*(1+$M434)*$ET434,DP434)</f>
        <v>0</v>
      </c>
      <c r="EE434" s="53">
        <f>IF($G434="Labor Hours",DQ434*$K434*(1+$M434)*$ET434,DQ434)</f>
        <v>0</v>
      </c>
      <c r="EF434" s="53">
        <f>IF($G434="Labor Hours",DR434*$K434*(1+$M434)*$ET434,DR434)</f>
        <v>0</v>
      </c>
      <c r="EG434" s="53">
        <f>IF($G434="Labor Hours",DS434*$K434*(1+$M434)*$ET434,DS434)</f>
        <v>0</v>
      </c>
      <c r="EH434" s="53">
        <f>IF($G434="Labor Hours",DT434*$K434*(1+$M434)*$ET434,DT434)</f>
        <v>0</v>
      </c>
      <c r="EI434" s="53">
        <f>IF($G434="Labor Hours",DU434*$K434*(1+$M434)*$ET434,DU434)</f>
        <v>0</v>
      </c>
      <c r="EJ434" s="10">
        <f t="shared" si="592"/>
        <v>0</v>
      </c>
      <c r="EK434" s="54">
        <f t="shared" si="593"/>
        <v>0</v>
      </c>
      <c r="EL434" s="10">
        <f t="shared" si="594"/>
        <v>0</v>
      </c>
      <c r="EM434" s="53" cm="1">
        <f t="array" aca="1" ref="EM434" ca="1">EJ434*CELL("contents",$Q434)</f>
        <v>0</v>
      </c>
      <c r="EN434" s="53" cm="1">
        <f t="array" aca="1" ref="EN434" ca="1">EK434*CELL("contents",$Q434)</f>
        <v>0</v>
      </c>
      <c r="EO434" s="11">
        <f>AW434+CB434+DG434+EL434</f>
        <v>73546.871497875021</v>
      </c>
      <c r="EP434" s="18">
        <v>1</v>
      </c>
      <c r="EQ434" s="2">
        <f t="shared" ref="EQ434:ET434" si="629">EP434*1.0215</f>
        <v>1.0215000000000001</v>
      </c>
      <c r="ER434" s="2">
        <f t="shared" si="629"/>
        <v>1.0434622500000001</v>
      </c>
      <c r="ES434" s="2">
        <f t="shared" si="629"/>
        <v>1.0658966883750003</v>
      </c>
      <c r="ET434" s="2">
        <f t="shared" si="629"/>
        <v>1.0888134671750629</v>
      </c>
      <c r="EU434" s="53">
        <f>IF($G434="Labor Hours",$K434*$AG434*EQ434,0)</f>
        <v>0</v>
      </c>
      <c r="EV434" s="53">
        <f>IF($G434="Labor Hours",$K434*BL434*ER434,0)</f>
        <v>0</v>
      </c>
      <c r="EW434" s="69">
        <f>IF($G434="Labor Hours",$K434*$CQ434*ES434,0)</f>
        <v>73546.871497875021</v>
      </c>
      <c r="EX434" s="69">
        <f>IF($G434="Labor Hours",$K434*$DV434*ET434,0)</f>
        <v>0</v>
      </c>
      <c r="EY434" s="9">
        <f t="shared" si="597"/>
        <v>0</v>
      </c>
      <c r="EZ434" s="9">
        <f t="shared" si="574"/>
        <v>0</v>
      </c>
      <c r="FA434" s="9">
        <f t="shared" si="575"/>
        <v>0</v>
      </c>
      <c r="FB434" s="9">
        <f t="shared" si="576"/>
        <v>0</v>
      </c>
      <c r="FC434" t="s">
        <v>1544</v>
      </c>
    </row>
    <row r="435" spans="1:159" ht="25.5" x14ac:dyDescent="0.25">
      <c r="A435" s="2">
        <v>1.2</v>
      </c>
      <c r="B435" s="2" t="s">
        <v>982</v>
      </c>
      <c r="C435" s="4" t="s">
        <v>157</v>
      </c>
      <c r="D435" s="2" t="s">
        <v>983</v>
      </c>
      <c r="E435" s="21" t="s">
        <v>988</v>
      </c>
      <c r="F435" s="2"/>
      <c r="G435" s="4" t="s">
        <v>267</v>
      </c>
      <c r="H435" s="6" t="s">
        <v>267</v>
      </c>
      <c r="I435" s="4"/>
      <c r="J435" s="7" t="s">
        <v>154</v>
      </c>
      <c r="K435" s="75"/>
      <c r="L435" s="83">
        <v>1</v>
      </c>
      <c r="M435" s="57">
        <v>0</v>
      </c>
      <c r="N435" s="86">
        <v>0.53</v>
      </c>
      <c r="O435" s="6" t="s">
        <v>155</v>
      </c>
      <c r="P435" s="2" t="s">
        <v>156</v>
      </c>
      <c r="Q435" s="216">
        <f>VLOOKUP(P435,Contingencies!$A$2:$D$7,4,FALSE)</f>
        <v>0.09</v>
      </c>
      <c r="R435" s="53">
        <f t="shared" si="557"/>
        <v>688.5</v>
      </c>
      <c r="S435" s="67">
        <f t="shared" si="559"/>
        <v>364.90500000000003</v>
      </c>
      <c r="T435" s="4" t="s">
        <v>989</v>
      </c>
      <c r="U435" s="2"/>
      <c r="V435" s="2"/>
      <c r="W435" s="2"/>
      <c r="X435" s="2"/>
      <c r="Y435" s="2"/>
      <c r="Z435" s="2"/>
      <c r="AA435" s="2"/>
      <c r="AB435" s="2"/>
      <c r="AC435" s="18"/>
      <c r="AD435" s="16"/>
      <c r="AE435" s="16"/>
      <c r="AF435" s="18"/>
      <c r="AG435" s="2">
        <f>IF(G435="Labor Hours",SUM(U435:AF435),0)</f>
        <v>0</v>
      </c>
      <c r="AH435" s="51">
        <f t="shared" si="577"/>
        <v>0</v>
      </c>
      <c r="AI435" s="53">
        <f>IF($G435="Labor Hours",U435*$K435*(1+$M435)*$EQ435,U435)</f>
        <v>0</v>
      </c>
      <c r="AJ435" s="53">
        <f>IF($G435="Labor Hours",V435*$K435*(1+$M435)*$EQ435,V435)</f>
        <v>0</v>
      </c>
      <c r="AK435" s="53">
        <f>IF($G435="Labor Hours",W435*$K435*(1+$M435)*$EQ435,W435)</f>
        <v>0</v>
      </c>
      <c r="AL435" s="53">
        <f>IF($G435="Labor Hours",X435*$K435*(1+$M435)*$EQ435,X435)</f>
        <v>0</v>
      </c>
      <c r="AM435" s="53">
        <f>IF($G435="Labor Hours",Y435*$K435*(1+$M435)*$EQ435,Y435)</f>
        <v>0</v>
      </c>
      <c r="AN435" s="53">
        <f>IF($G435="Labor Hours",Z435*$K435*(1+$M435)*$EQ435,Z435)</f>
        <v>0</v>
      </c>
      <c r="AO435" s="53">
        <f>IF($G435="Labor Hours",AA435*$K435*(1+$M435)*$EQ435,AA435)</f>
        <v>0</v>
      </c>
      <c r="AP435" s="53">
        <f>IF($G435="Labor Hours",AB435*$K435*(1+$M435)*$EQ435,AB435)</f>
        <v>0</v>
      </c>
      <c r="AQ435" s="53">
        <f>IF($G435="Labor Hours",AC435*$K435*(1+$M435)*$EQ435,AC435)</f>
        <v>0</v>
      </c>
      <c r="AR435" s="53">
        <f>IF($G435="Labor Hours",AD435*$K435*(1+$M435)*$EQ435,AD435)</f>
        <v>0</v>
      </c>
      <c r="AS435" s="53">
        <f>IF($G435="Labor Hours",AE435*$K435*(1+$M435)*$EQ435,AE435)</f>
        <v>0</v>
      </c>
      <c r="AT435" s="53">
        <f>IF($G435="Labor Hours",AF435*$K435*(1+$M435)*$EQ435,AF435)</f>
        <v>0</v>
      </c>
      <c r="AU435" s="10">
        <f t="shared" si="578"/>
        <v>0</v>
      </c>
      <c r="AV435" s="54">
        <f>IF(G435="CapEx",0,AU435*N435)</f>
        <v>0</v>
      </c>
      <c r="AW435" s="10">
        <f t="shared" si="579"/>
        <v>0</v>
      </c>
      <c r="AX435" s="53" cm="1">
        <f t="array" aca="1" ref="AX435" ca="1">AU435*CELL("contents",$Q435)</f>
        <v>0</v>
      </c>
      <c r="AY435" s="53" cm="1">
        <f t="array" aca="1" ref="AY435" ca="1">AV435*CELL("contents",$Q435)</f>
        <v>0</v>
      </c>
      <c r="AZ435" s="18"/>
      <c r="BA435" s="18"/>
      <c r="BB435" s="2"/>
      <c r="BC435" s="2"/>
      <c r="BD435" s="2"/>
      <c r="BE435" s="2"/>
      <c r="BF435" s="2"/>
      <c r="BG435" s="2"/>
      <c r="BH435" s="18"/>
      <c r="BI435" s="2"/>
      <c r="BJ435" s="2"/>
      <c r="BK435" s="2"/>
      <c r="BL435" s="2">
        <f t="shared" si="580"/>
        <v>0</v>
      </c>
      <c r="BM435" s="51">
        <f t="shared" si="581"/>
        <v>0</v>
      </c>
      <c r="BN435" s="53">
        <f>IF($G435="Labor Hours",AZ435*$K435*(1+$M435)*$ER435,AZ435)</f>
        <v>0</v>
      </c>
      <c r="BO435" s="53">
        <f>IF($G435="Labor Hours",BA435*$K435*(1+$M435)*$ER435,BA435)</f>
        <v>0</v>
      </c>
      <c r="BP435" s="53">
        <f>IF($G435="Labor Hours",BB435*$K435*(1+$M435)*$ER435,BB435)</f>
        <v>0</v>
      </c>
      <c r="BQ435" s="53">
        <f>IF($G435="Labor Hours",BC435*$K435*(1+$M435)*$ER435,BC435)</f>
        <v>0</v>
      </c>
      <c r="BR435" s="53">
        <f>IF($G435="Labor Hours",BD435*$K435*(1+$M435)*$ER435,BD435)</f>
        <v>0</v>
      </c>
      <c r="BS435" s="53">
        <f>IF($G435="Labor Hours",BE435*$K435*(1+$M435)*$ER435,BE435)</f>
        <v>0</v>
      </c>
      <c r="BT435" s="53">
        <f>IF($G435="Labor Hours",BF435*$K435*(1+$M435)*$ER435,BF435)</f>
        <v>0</v>
      </c>
      <c r="BU435" s="53">
        <f>IF($G435="Labor Hours",BG435*$K435*(1+$M435)*$ER435,BG435)</f>
        <v>0</v>
      </c>
      <c r="BV435" s="53">
        <f>IF($G435="Labor Hours",BH435*$K435*(1+$M435)*$ER435,BH435)</f>
        <v>0</v>
      </c>
      <c r="BW435" s="53">
        <f>IF($G435="Labor Hours",BI435*$K435*(1+$M435)*$ER435,BI435)</f>
        <v>0</v>
      </c>
      <c r="BX435" s="53">
        <f>IF($G435="Labor Hours",BJ435*$K435*(1+$M435)*$ER435,BJ435)</f>
        <v>0</v>
      </c>
      <c r="BY435" s="53">
        <f>IF($G435="Labor Hours",BK435*$K435*(1+$M435)*$ER435,BK435)</f>
        <v>0</v>
      </c>
      <c r="BZ435" s="10">
        <f t="shared" si="582"/>
        <v>0</v>
      </c>
      <c r="CA435" s="54">
        <f t="shared" si="583"/>
        <v>0</v>
      </c>
      <c r="CB435" s="10">
        <f t="shared" si="584"/>
        <v>0</v>
      </c>
      <c r="CC435" s="53" cm="1">
        <f t="array" aca="1" ref="CC435" ca="1">BZ435*CELL("contents",$Q435)</f>
        <v>0</v>
      </c>
      <c r="CD435" s="53" cm="1">
        <f t="array" aca="1" ref="CD435" ca="1">CA435*CELL("contents",$Q435)</f>
        <v>0</v>
      </c>
      <c r="CE435" s="2"/>
      <c r="CF435" s="2"/>
      <c r="CG435" s="2"/>
      <c r="CH435" s="2"/>
      <c r="CI435" s="2"/>
      <c r="CJ435" s="2"/>
      <c r="CK435" s="2"/>
      <c r="CL435" s="4">
        <v>2000</v>
      </c>
      <c r="CM435" s="4">
        <v>3000</v>
      </c>
      <c r="CN435" s="14"/>
      <c r="CO435" s="14"/>
      <c r="CP435" s="2"/>
      <c r="CQ435" s="2">
        <f t="shared" si="585"/>
        <v>0</v>
      </c>
      <c r="CR435" s="51">
        <f t="shared" si="586"/>
        <v>0</v>
      </c>
      <c r="CS435" s="53">
        <f>IF($G435="Labor Hours",CE435*$K435*(1+$M435)*$ES435,CE435)</f>
        <v>0</v>
      </c>
      <c r="CT435" s="53">
        <f>IF($G435="Labor Hours",CF435*$K435*(1+$M435)*$ES435,CF435)</f>
        <v>0</v>
      </c>
      <c r="CU435" s="53">
        <f>IF($G435="Labor Hours",CG435*$K435*(1+$M435)*$ES435,CG435)</f>
        <v>0</v>
      </c>
      <c r="CV435" s="53">
        <f>IF($G435="Labor Hours",CH435*$K435*(1+$M435)*$ES435,CH435)</f>
        <v>0</v>
      </c>
      <c r="CW435" s="53">
        <f>IF($G435="Labor Hours",CI435*$K435*(1+$M435)*$ES435,CI435)</f>
        <v>0</v>
      </c>
      <c r="CX435" s="53">
        <f>IF($G435="Labor Hours",CJ435*$K435*(1+$M435)*$ES435,CJ435)</f>
        <v>0</v>
      </c>
      <c r="CY435" s="53">
        <f>IF($G435="Labor Hours",CK435*$K435*(1+$M435)*$ES435,CK435)</f>
        <v>0</v>
      </c>
      <c r="CZ435" s="53">
        <f>IF($G435="Labor Hours",CL435*$K435*(1+$M435)*$ES435,CL435)</f>
        <v>2000</v>
      </c>
      <c r="DA435" s="53">
        <f>IF($G435="Labor Hours",CM435*$K435*(1+$M435)*$ES435,CM435)</f>
        <v>3000</v>
      </c>
      <c r="DB435" s="53">
        <f>IF($G435="Labor Hours",CN435*$K435*(1+$M435)*$ES435,CN435)</f>
        <v>0</v>
      </c>
      <c r="DC435" s="53">
        <f>IF($G435="Labor Hours",CO435*$K435*(1+$M435)*$ES435,CO435)</f>
        <v>0</v>
      </c>
      <c r="DD435" s="53">
        <f>IF($G435="Labor Hours",CP435*$K435*(1+$M435)*$ES435,CP435)</f>
        <v>0</v>
      </c>
      <c r="DE435" s="10">
        <f t="shared" si="587"/>
        <v>5000</v>
      </c>
      <c r="DF435" s="54">
        <f t="shared" si="588"/>
        <v>2650</v>
      </c>
      <c r="DG435" s="10">
        <f t="shared" si="589"/>
        <v>7650</v>
      </c>
      <c r="DH435" s="53" cm="1">
        <f t="array" aca="1" ref="DH435" ca="1">DE435*CELL("contents",$Q435)</f>
        <v>450</v>
      </c>
      <c r="DI435" s="53" cm="1">
        <f t="array" aca="1" ref="DI435" ca="1">DF435*CELL("contents",$Q435)</f>
        <v>238.5</v>
      </c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>
        <f t="shared" si="590"/>
        <v>0</v>
      </c>
      <c r="DW435" s="51">
        <f t="shared" si="591"/>
        <v>0</v>
      </c>
      <c r="DX435" s="53">
        <f>IF($G435="Labor Hours",DJ435*$K435*(1+$M435)*$ET435,DJ435)</f>
        <v>0</v>
      </c>
      <c r="DY435" s="53">
        <f>IF($G435="Labor Hours",DK435*$K435*(1+$M435)*$ET435,DK435)</f>
        <v>0</v>
      </c>
      <c r="DZ435" s="53">
        <f>IF($G435="Labor Hours",DL435*$K435*(1+$M435)*$ET435,DL435)</f>
        <v>0</v>
      </c>
      <c r="EA435" s="53">
        <f>IF($G435="Labor Hours",DM435*$K435*(1+$M435)*$ET435,DM435)</f>
        <v>0</v>
      </c>
      <c r="EB435" s="53">
        <f>IF($G435="Labor Hours",DN435*$K435*(1+$M435)*$ET435,DN435)</f>
        <v>0</v>
      </c>
      <c r="EC435" s="53">
        <f>IF($G435="Labor Hours",DO435*$K435*(1+$M435)*$ET435,DO435)</f>
        <v>0</v>
      </c>
      <c r="ED435" s="53">
        <f>IF($G435="Labor Hours",DP435*$K435*(1+$M435)*$ET435,DP435)</f>
        <v>0</v>
      </c>
      <c r="EE435" s="53">
        <f>IF($G435="Labor Hours",DQ435*$K435*(1+$M435)*$ET435,DQ435)</f>
        <v>0</v>
      </c>
      <c r="EF435" s="53">
        <f>IF($G435="Labor Hours",DR435*$K435*(1+$M435)*$ET435,DR435)</f>
        <v>0</v>
      </c>
      <c r="EG435" s="53">
        <f>IF($G435="Labor Hours",DS435*$K435*(1+$M435)*$ET435,DS435)</f>
        <v>0</v>
      </c>
      <c r="EH435" s="53">
        <f>IF($G435="Labor Hours",DT435*$K435*(1+$M435)*$ET435,DT435)</f>
        <v>0</v>
      </c>
      <c r="EI435" s="53">
        <f>IF($G435="Labor Hours",DU435*$K435*(1+$M435)*$ET435,DU435)</f>
        <v>0</v>
      </c>
      <c r="EJ435" s="10">
        <f t="shared" si="592"/>
        <v>0</v>
      </c>
      <c r="EK435" s="54">
        <f t="shared" si="593"/>
        <v>0</v>
      </c>
      <c r="EL435" s="10">
        <f t="shared" si="594"/>
        <v>0</v>
      </c>
      <c r="EM435" s="53" cm="1">
        <f t="array" aca="1" ref="EM435" ca="1">EJ435*CELL("contents",$Q435)</f>
        <v>0</v>
      </c>
      <c r="EN435" s="53" cm="1">
        <f t="array" aca="1" ref="EN435" ca="1">EK435*CELL("contents",$Q435)</f>
        <v>0</v>
      </c>
      <c r="EO435" s="11">
        <f>AW435+CB435+DG435+EL435</f>
        <v>7650</v>
      </c>
      <c r="EP435" s="2">
        <v>1</v>
      </c>
      <c r="EQ435" s="2">
        <f t="shared" ref="EQ435:ET435" si="630">EP435*1.0215</f>
        <v>1.0215000000000001</v>
      </c>
      <c r="ER435" s="2">
        <f t="shared" si="630"/>
        <v>1.0434622500000001</v>
      </c>
      <c r="ES435" s="2">
        <f t="shared" si="630"/>
        <v>1.0658966883750003</v>
      </c>
      <c r="ET435" s="2">
        <f t="shared" si="630"/>
        <v>1.0888134671750629</v>
      </c>
      <c r="EU435" s="53">
        <f>IF($G435="Labor Hours",$K435*$AG435*EQ435,0)</f>
        <v>0</v>
      </c>
      <c r="EV435" s="53">
        <f>IF($G435="Labor Hours",$K435*BL435*ER435,0)</f>
        <v>0</v>
      </c>
      <c r="EW435" s="69">
        <f>IF($G435="Labor Hours",$K435*$CQ435*ES435,0)</f>
        <v>0</v>
      </c>
      <c r="EX435" s="69">
        <f>IF($G435="Labor Hours",$K435*$DV435*ET435,0)</f>
        <v>0</v>
      </c>
      <c r="EY435" s="9">
        <f t="shared" si="597"/>
        <v>0</v>
      </c>
      <c r="EZ435" s="9">
        <f t="shared" si="574"/>
        <v>0</v>
      </c>
      <c r="FA435" s="9">
        <f t="shared" si="575"/>
        <v>0</v>
      </c>
      <c r="FB435" s="9">
        <f t="shared" si="576"/>
        <v>0</v>
      </c>
      <c r="FC435" t="s">
        <v>1544</v>
      </c>
    </row>
    <row r="436" spans="1:159" ht="25.5" x14ac:dyDescent="0.25">
      <c r="A436" s="2">
        <v>1.2</v>
      </c>
      <c r="B436" s="2" t="s">
        <v>982</v>
      </c>
      <c r="C436" s="4" t="s">
        <v>157</v>
      </c>
      <c r="D436" s="2" t="s">
        <v>983</v>
      </c>
      <c r="E436" s="21" t="s">
        <v>990</v>
      </c>
      <c r="F436" s="2"/>
      <c r="G436" s="4" t="s">
        <v>267</v>
      </c>
      <c r="H436" s="6" t="s">
        <v>267</v>
      </c>
      <c r="I436" s="4"/>
      <c r="J436" s="7" t="s">
        <v>154</v>
      </c>
      <c r="K436" s="75"/>
      <c r="L436" s="83">
        <v>1</v>
      </c>
      <c r="M436" s="57">
        <v>0</v>
      </c>
      <c r="N436" s="86">
        <v>0.53</v>
      </c>
      <c r="O436" s="6" t="s">
        <v>155</v>
      </c>
      <c r="P436" s="2" t="s">
        <v>156</v>
      </c>
      <c r="Q436" s="216">
        <f>VLOOKUP(P436,Contingencies!$A$2:$D$7,4,FALSE)</f>
        <v>0.09</v>
      </c>
      <c r="R436" s="53">
        <f t="shared" si="557"/>
        <v>619.65</v>
      </c>
      <c r="S436" s="67">
        <f t="shared" si="559"/>
        <v>328.41450000000003</v>
      </c>
      <c r="T436" s="4" t="s">
        <v>977</v>
      </c>
      <c r="U436" s="2"/>
      <c r="V436" s="2"/>
      <c r="W436" s="2"/>
      <c r="X436" s="2"/>
      <c r="Y436" s="2"/>
      <c r="Z436" s="2"/>
      <c r="AA436" s="2"/>
      <c r="AB436" s="2"/>
      <c r="AC436" s="18"/>
      <c r="AD436" s="16"/>
      <c r="AE436" s="16"/>
      <c r="AF436" s="18"/>
      <c r="AG436" s="2">
        <f>IF(G436="Labor Hours",SUM(U436:AF436),0)</f>
        <v>0</v>
      </c>
      <c r="AH436" s="51">
        <f t="shared" si="577"/>
        <v>0</v>
      </c>
      <c r="AI436" s="53">
        <f>IF($G436="Labor Hours",U436*$K436*(1+$M436)*$EQ436,U436)</f>
        <v>0</v>
      </c>
      <c r="AJ436" s="53">
        <f>IF($G436="Labor Hours",V436*$K436*(1+$M436)*$EQ436,V436)</f>
        <v>0</v>
      </c>
      <c r="AK436" s="53">
        <f>IF($G436="Labor Hours",W436*$K436*(1+$M436)*$EQ436,W436)</f>
        <v>0</v>
      </c>
      <c r="AL436" s="53">
        <f>IF($G436="Labor Hours",X436*$K436*(1+$M436)*$EQ436,X436)</f>
        <v>0</v>
      </c>
      <c r="AM436" s="53">
        <f>IF($G436="Labor Hours",Y436*$K436*(1+$M436)*$EQ436,Y436)</f>
        <v>0</v>
      </c>
      <c r="AN436" s="53">
        <f>IF($G436="Labor Hours",Z436*$K436*(1+$M436)*$EQ436,Z436)</f>
        <v>0</v>
      </c>
      <c r="AO436" s="53">
        <f>IF($G436="Labor Hours",AA436*$K436*(1+$M436)*$EQ436,AA436)</f>
        <v>0</v>
      </c>
      <c r="AP436" s="53">
        <f>IF($G436="Labor Hours",AB436*$K436*(1+$M436)*$EQ436,AB436)</f>
        <v>0</v>
      </c>
      <c r="AQ436" s="53">
        <f>IF($G436="Labor Hours",AC436*$K436*(1+$M436)*$EQ436,AC436)</f>
        <v>0</v>
      </c>
      <c r="AR436" s="53">
        <f>IF($G436="Labor Hours",AD436*$K436*(1+$M436)*$EQ436,AD436)</f>
        <v>0</v>
      </c>
      <c r="AS436" s="53">
        <f>IF($G436="Labor Hours",AE436*$K436*(1+$M436)*$EQ436,AE436)</f>
        <v>0</v>
      </c>
      <c r="AT436" s="53">
        <f>IF($G436="Labor Hours",AF436*$K436*(1+$M436)*$EQ436,AF436)</f>
        <v>0</v>
      </c>
      <c r="AU436" s="10">
        <f t="shared" si="578"/>
        <v>0</v>
      </c>
      <c r="AV436" s="54">
        <f>IF(G436="CapEx",0,AU436*N436)</f>
        <v>0</v>
      </c>
      <c r="AW436" s="10">
        <f t="shared" si="579"/>
        <v>0</v>
      </c>
      <c r="AX436" s="53" cm="1">
        <f t="array" aca="1" ref="AX436" ca="1">AU436*CELL("contents",$Q436)</f>
        <v>0</v>
      </c>
      <c r="AY436" s="53" cm="1">
        <f t="array" aca="1" ref="AY436" ca="1">AV436*CELL("contents",$Q436)</f>
        <v>0</v>
      </c>
      <c r="AZ436" s="18"/>
      <c r="BA436" s="18"/>
      <c r="BB436" s="2"/>
      <c r="BC436" s="2"/>
      <c r="BD436" s="2"/>
      <c r="BE436" s="2"/>
      <c r="BF436" s="2"/>
      <c r="BG436" s="2"/>
      <c r="BH436" s="18"/>
      <c r="BI436" s="2"/>
      <c r="BJ436" s="2"/>
      <c r="BK436" s="2"/>
      <c r="BL436" s="2">
        <f t="shared" si="580"/>
        <v>0</v>
      </c>
      <c r="BM436" s="51">
        <f t="shared" si="581"/>
        <v>0</v>
      </c>
      <c r="BN436" s="53">
        <f>IF($G436="Labor Hours",AZ436*$K436*(1+$M436)*$ER436,AZ436)</f>
        <v>0</v>
      </c>
      <c r="BO436" s="53">
        <f>IF($G436="Labor Hours",BA436*$K436*(1+$M436)*$ER436,BA436)</f>
        <v>0</v>
      </c>
      <c r="BP436" s="53">
        <f>IF($G436="Labor Hours",BB436*$K436*(1+$M436)*$ER436,BB436)</f>
        <v>0</v>
      </c>
      <c r="BQ436" s="53">
        <f>IF($G436="Labor Hours",BC436*$K436*(1+$M436)*$ER436,BC436)</f>
        <v>0</v>
      </c>
      <c r="BR436" s="53">
        <f>IF($G436="Labor Hours",BD436*$K436*(1+$M436)*$ER436,BD436)</f>
        <v>0</v>
      </c>
      <c r="BS436" s="53">
        <f>IF($G436="Labor Hours",BE436*$K436*(1+$M436)*$ER436,BE436)</f>
        <v>0</v>
      </c>
      <c r="BT436" s="53">
        <f>IF($G436="Labor Hours",BF436*$K436*(1+$M436)*$ER436,BF436)</f>
        <v>0</v>
      </c>
      <c r="BU436" s="53">
        <f>IF($G436="Labor Hours",BG436*$K436*(1+$M436)*$ER436,BG436)</f>
        <v>0</v>
      </c>
      <c r="BV436" s="53">
        <f>IF($G436="Labor Hours",BH436*$K436*(1+$M436)*$ER436,BH436)</f>
        <v>0</v>
      </c>
      <c r="BW436" s="53">
        <f>IF($G436="Labor Hours",BI436*$K436*(1+$M436)*$ER436,BI436)</f>
        <v>0</v>
      </c>
      <c r="BX436" s="53">
        <f>IF($G436="Labor Hours",BJ436*$K436*(1+$M436)*$ER436,BJ436)</f>
        <v>0</v>
      </c>
      <c r="BY436" s="53">
        <f>IF($G436="Labor Hours",BK436*$K436*(1+$M436)*$ER436,BK436)</f>
        <v>0</v>
      </c>
      <c r="BZ436" s="10">
        <f t="shared" si="582"/>
        <v>0</v>
      </c>
      <c r="CA436" s="54">
        <f t="shared" si="583"/>
        <v>0</v>
      </c>
      <c r="CB436" s="10">
        <f t="shared" si="584"/>
        <v>0</v>
      </c>
      <c r="CC436" s="53" cm="1">
        <f t="array" aca="1" ref="CC436" ca="1">BZ436*CELL("contents",$Q436)</f>
        <v>0</v>
      </c>
      <c r="CD436" s="53" cm="1">
        <f t="array" aca="1" ref="CD436" ca="1">CA436*CELL("contents",$Q436)</f>
        <v>0</v>
      </c>
      <c r="CE436" s="2"/>
      <c r="CF436" s="2"/>
      <c r="CG436" s="2"/>
      <c r="CH436" s="2"/>
      <c r="CI436" s="2"/>
      <c r="CJ436" s="2"/>
      <c r="CK436" s="2"/>
      <c r="CL436" s="4">
        <v>2000</v>
      </c>
      <c r="CM436" s="4">
        <v>2000</v>
      </c>
      <c r="CN436" s="14">
        <v>500</v>
      </c>
      <c r="CO436" s="14"/>
      <c r="CP436" s="2"/>
      <c r="CQ436" s="2">
        <f t="shared" si="585"/>
        <v>0</v>
      </c>
      <c r="CR436" s="51">
        <f t="shared" si="586"/>
        <v>0</v>
      </c>
      <c r="CS436" s="53">
        <f>IF($G436="Labor Hours",CE436*$K436*(1+$M436)*$ES436,CE436)</f>
        <v>0</v>
      </c>
      <c r="CT436" s="53">
        <f>IF($G436="Labor Hours",CF436*$K436*(1+$M436)*$ES436,CF436)</f>
        <v>0</v>
      </c>
      <c r="CU436" s="53">
        <f>IF($G436="Labor Hours",CG436*$K436*(1+$M436)*$ES436,CG436)</f>
        <v>0</v>
      </c>
      <c r="CV436" s="53">
        <f>IF($G436="Labor Hours",CH436*$K436*(1+$M436)*$ES436,CH436)</f>
        <v>0</v>
      </c>
      <c r="CW436" s="53">
        <f>IF($G436="Labor Hours",CI436*$K436*(1+$M436)*$ES436,CI436)</f>
        <v>0</v>
      </c>
      <c r="CX436" s="53">
        <f>IF($G436="Labor Hours",CJ436*$K436*(1+$M436)*$ES436,CJ436)</f>
        <v>0</v>
      </c>
      <c r="CY436" s="53">
        <f>IF($G436="Labor Hours",CK436*$K436*(1+$M436)*$ES436,CK436)</f>
        <v>0</v>
      </c>
      <c r="CZ436" s="53">
        <f>IF($G436="Labor Hours",CL436*$K436*(1+$M436)*$ES436,CL436)</f>
        <v>2000</v>
      </c>
      <c r="DA436" s="53">
        <f>IF($G436="Labor Hours",CM436*$K436*(1+$M436)*$ES436,CM436)</f>
        <v>2000</v>
      </c>
      <c r="DB436" s="53">
        <f>IF($G436="Labor Hours",CN436*$K436*(1+$M436)*$ES436,CN436)</f>
        <v>500</v>
      </c>
      <c r="DC436" s="53">
        <f>IF($G436="Labor Hours",CO436*$K436*(1+$M436)*$ES436,CO436)</f>
        <v>0</v>
      </c>
      <c r="DD436" s="53">
        <f>IF($G436="Labor Hours",CP436*$K436*(1+$M436)*$ES436,CP436)</f>
        <v>0</v>
      </c>
      <c r="DE436" s="10">
        <f t="shared" si="587"/>
        <v>4500</v>
      </c>
      <c r="DF436" s="54">
        <f t="shared" si="588"/>
        <v>2385</v>
      </c>
      <c r="DG436" s="10">
        <f t="shared" si="589"/>
        <v>6885</v>
      </c>
      <c r="DH436" s="53" cm="1">
        <f t="array" aca="1" ref="DH436" ca="1">DE436*CELL("contents",$Q436)</f>
        <v>405</v>
      </c>
      <c r="DI436" s="53" cm="1">
        <f t="array" aca="1" ref="DI436" ca="1">DF436*CELL("contents",$Q436)</f>
        <v>214.65</v>
      </c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>
        <f t="shared" si="590"/>
        <v>0</v>
      </c>
      <c r="DW436" s="51">
        <f t="shared" si="591"/>
        <v>0</v>
      </c>
      <c r="DX436" s="53">
        <f>IF($G436="Labor Hours",DJ436*$K436*(1+$M436)*$ET436,DJ436)</f>
        <v>0</v>
      </c>
      <c r="DY436" s="53">
        <f>IF($G436="Labor Hours",DK436*$K436*(1+$M436)*$ET436,DK436)</f>
        <v>0</v>
      </c>
      <c r="DZ436" s="53">
        <f>IF($G436="Labor Hours",DL436*$K436*(1+$M436)*$ET436,DL436)</f>
        <v>0</v>
      </c>
      <c r="EA436" s="53">
        <f>IF($G436="Labor Hours",DM436*$K436*(1+$M436)*$ET436,DM436)</f>
        <v>0</v>
      </c>
      <c r="EB436" s="53">
        <f>IF($G436="Labor Hours",DN436*$K436*(1+$M436)*$ET436,DN436)</f>
        <v>0</v>
      </c>
      <c r="EC436" s="53">
        <f>IF($G436="Labor Hours",DO436*$K436*(1+$M436)*$ET436,DO436)</f>
        <v>0</v>
      </c>
      <c r="ED436" s="53">
        <f>IF($G436="Labor Hours",DP436*$K436*(1+$M436)*$ET436,DP436)</f>
        <v>0</v>
      </c>
      <c r="EE436" s="53">
        <f>IF($G436="Labor Hours",DQ436*$K436*(1+$M436)*$ET436,DQ436)</f>
        <v>0</v>
      </c>
      <c r="EF436" s="53">
        <f>IF($G436="Labor Hours",DR436*$K436*(1+$M436)*$ET436,DR436)</f>
        <v>0</v>
      </c>
      <c r="EG436" s="53">
        <f>IF($G436="Labor Hours",DS436*$K436*(1+$M436)*$ET436,DS436)</f>
        <v>0</v>
      </c>
      <c r="EH436" s="53">
        <f>IF($G436="Labor Hours",DT436*$K436*(1+$M436)*$ET436,DT436)</f>
        <v>0</v>
      </c>
      <c r="EI436" s="53">
        <f>IF($G436="Labor Hours",DU436*$K436*(1+$M436)*$ET436,DU436)</f>
        <v>0</v>
      </c>
      <c r="EJ436" s="10">
        <f t="shared" si="592"/>
        <v>0</v>
      </c>
      <c r="EK436" s="54">
        <f t="shared" si="593"/>
        <v>0</v>
      </c>
      <c r="EL436" s="10">
        <f t="shared" si="594"/>
        <v>0</v>
      </c>
      <c r="EM436" s="53" cm="1">
        <f t="array" aca="1" ref="EM436" ca="1">EJ436*CELL("contents",$Q436)</f>
        <v>0</v>
      </c>
      <c r="EN436" s="53" cm="1">
        <f t="array" aca="1" ref="EN436" ca="1">EK436*CELL("contents",$Q436)</f>
        <v>0</v>
      </c>
      <c r="EO436" s="11">
        <f>AW436+CB436+DG436+EL436</f>
        <v>6885</v>
      </c>
      <c r="EP436" s="2">
        <v>1</v>
      </c>
      <c r="EQ436" s="2">
        <f t="shared" ref="EQ436:ET436" si="631">EP436*1.0215</f>
        <v>1.0215000000000001</v>
      </c>
      <c r="ER436" s="2">
        <f t="shared" si="631"/>
        <v>1.0434622500000001</v>
      </c>
      <c r="ES436" s="2">
        <f t="shared" si="631"/>
        <v>1.0658966883750003</v>
      </c>
      <c r="ET436" s="2">
        <f t="shared" si="631"/>
        <v>1.0888134671750629</v>
      </c>
      <c r="EU436" s="53">
        <f>IF($G436="Labor Hours",$K436*$AG436*EQ436,0)</f>
        <v>0</v>
      </c>
      <c r="EV436" s="53">
        <f>IF($G436="Labor Hours",$K436*BL436*ER436,0)</f>
        <v>0</v>
      </c>
      <c r="EW436" s="69">
        <f>IF($G436="Labor Hours",$K436*$CQ436*ES436,0)</f>
        <v>0</v>
      </c>
      <c r="EX436" s="69">
        <f>IF($G436="Labor Hours",$K436*$DV436*ET436,0)</f>
        <v>0</v>
      </c>
      <c r="EY436" s="9">
        <f t="shared" si="597"/>
        <v>0</v>
      </c>
      <c r="EZ436" s="9">
        <f t="shared" si="574"/>
        <v>0</v>
      </c>
      <c r="FA436" s="9">
        <f t="shared" si="575"/>
        <v>0</v>
      </c>
      <c r="FB436" s="9">
        <f t="shared" si="576"/>
        <v>0</v>
      </c>
      <c r="FC436" t="s">
        <v>1544</v>
      </c>
    </row>
    <row r="437" spans="1:159" ht="25.5" x14ac:dyDescent="0.25">
      <c r="A437" s="2">
        <v>1.2</v>
      </c>
      <c r="B437" s="2" t="s">
        <v>982</v>
      </c>
      <c r="C437" s="4" t="s">
        <v>157</v>
      </c>
      <c r="D437" s="2" t="s">
        <v>983</v>
      </c>
      <c r="E437" s="21" t="s">
        <v>991</v>
      </c>
      <c r="F437" s="2" t="s">
        <v>966</v>
      </c>
      <c r="G437" s="4" t="s">
        <v>257</v>
      </c>
      <c r="H437" s="6" t="s">
        <v>257</v>
      </c>
      <c r="I437" s="4"/>
      <c r="J437" s="7" t="s">
        <v>154</v>
      </c>
      <c r="K437" s="75"/>
      <c r="L437" s="83">
        <v>1</v>
      </c>
      <c r="M437" s="57">
        <v>0</v>
      </c>
      <c r="N437" s="86">
        <v>0.53</v>
      </c>
      <c r="O437" s="6" t="s">
        <v>155</v>
      </c>
      <c r="P437" s="2" t="s">
        <v>156</v>
      </c>
      <c r="Q437" s="216">
        <f>VLOOKUP(P437,Contingencies!$A$2:$D$7,4,FALSE)</f>
        <v>0.09</v>
      </c>
      <c r="R437" s="53">
        <f t="shared" si="557"/>
        <v>2643.8399999999997</v>
      </c>
      <c r="S437" s="67">
        <f t="shared" si="559"/>
        <v>1401.2351999999998</v>
      </c>
      <c r="T437" s="4" t="s">
        <v>992</v>
      </c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>
        <f>IF(G437="Labor Hours",SUM(U437:AF437),0)</f>
        <v>0</v>
      </c>
      <c r="AH437" s="51">
        <f t="shared" si="577"/>
        <v>0</v>
      </c>
      <c r="AI437" s="53">
        <f>IF($G437="Labor Hours",U437*$K437*(1+$M437)*$EQ437,U437)</f>
        <v>0</v>
      </c>
      <c r="AJ437" s="53">
        <f>IF($G437="Labor Hours",V437*$K437*(1+$M437)*$EQ437,V437)</f>
        <v>0</v>
      </c>
      <c r="AK437" s="53">
        <f>IF($G437="Labor Hours",W437*$K437*(1+$M437)*$EQ437,W437)</f>
        <v>0</v>
      </c>
      <c r="AL437" s="53">
        <f>IF($G437="Labor Hours",X437*$K437*(1+$M437)*$EQ437,X437)</f>
        <v>0</v>
      </c>
      <c r="AM437" s="53">
        <f>IF($G437="Labor Hours",Y437*$K437*(1+$M437)*$EQ437,Y437)</f>
        <v>0</v>
      </c>
      <c r="AN437" s="53">
        <f>IF($G437="Labor Hours",Z437*$K437*(1+$M437)*$EQ437,Z437)</f>
        <v>0</v>
      </c>
      <c r="AO437" s="53">
        <f>IF($G437="Labor Hours",AA437*$K437*(1+$M437)*$EQ437,AA437)</f>
        <v>0</v>
      </c>
      <c r="AP437" s="53">
        <f>IF($G437="Labor Hours",AB437*$K437*(1+$M437)*$EQ437,AB437)</f>
        <v>0</v>
      </c>
      <c r="AQ437" s="53">
        <f>IF($G437="Labor Hours",AC437*$K437*(1+$M437)*$EQ437,AC437)</f>
        <v>0</v>
      </c>
      <c r="AR437" s="53">
        <f>IF($G437="Labor Hours",AD437*$K437*(1+$M437)*$EQ437,AD437)</f>
        <v>0</v>
      </c>
      <c r="AS437" s="53">
        <f>IF($G437="Labor Hours",AE437*$K437*(1+$M437)*$EQ437,AE437)</f>
        <v>0</v>
      </c>
      <c r="AT437" s="53">
        <f>IF($G437="Labor Hours",AF437*$K437*(1+$M437)*$EQ437,AF437)</f>
        <v>0</v>
      </c>
      <c r="AU437" s="10">
        <f t="shared" si="578"/>
        <v>0</v>
      </c>
      <c r="AV437" s="54">
        <f>IF(G437="CapEx",0,AU437*N437)</f>
        <v>0</v>
      </c>
      <c r="AW437" s="10">
        <f t="shared" si="579"/>
        <v>0</v>
      </c>
      <c r="AX437" s="53" cm="1">
        <f t="array" aca="1" ref="AX437" ca="1">AU437*CELL("contents",$Q437)</f>
        <v>0</v>
      </c>
      <c r="AY437" s="53" cm="1">
        <f t="array" aca="1" ref="AY437" ca="1">AV437*CELL("contents",$Q437)</f>
        <v>0</v>
      </c>
      <c r="AZ437" s="2"/>
      <c r="BA437" s="2"/>
      <c r="BB437" s="2"/>
      <c r="BC437" s="2"/>
      <c r="BD437" s="2"/>
      <c r="BE437" s="2"/>
      <c r="BF437" s="2"/>
      <c r="BG437" s="2"/>
      <c r="BH437" s="18"/>
      <c r="BI437" s="26"/>
      <c r="BJ437" s="26"/>
      <c r="BK437" s="2"/>
      <c r="BL437" s="2">
        <f t="shared" si="580"/>
        <v>0</v>
      </c>
      <c r="BM437" s="51">
        <f t="shared" si="581"/>
        <v>0</v>
      </c>
      <c r="BN437" s="53">
        <f>IF($G437="Labor Hours",AZ437*$K437*(1+$M437)*$ER437,AZ437)</f>
        <v>0</v>
      </c>
      <c r="BO437" s="53">
        <f>IF($G437="Labor Hours",BA437*$K437*(1+$M437)*$ER437,BA437)</f>
        <v>0</v>
      </c>
      <c r="BP437" s="53">
        <f>IF($G437="Labor Hours",BB437*$K437*(1+$M437)*$ER437,BB437)</f>
        <v>0</v>
      </c>
      <c r="BQ437" s="53">
        <f>IF($G437="Labor Hours",BC437*$K437*(1+$M437)*$ER437,BC437)</f>
        <v>0</v>
      </c>
      <c r="BR437" s="53">
        <f>IF($G437="Labor Hours",BD437*$K437*(1+$M437)*$ER437,BD437)</f>
        <v>0</v>
      </c>
      <c r="BS437" s="53">
        <f>IF($G437="Labor Hours",BE437*$K437*(1+$M437)*$ER437,BE437)</f>
        <v>0</v>
      </c>
      <c r="BT437" s="53">
        <f>IF($G437="Labor Hours",BF437*$K437*(1+$M437)*$ER437,BF437)</f>
        <v>0</v>
      </c>
      <c r="BU437" s="53">
        <f>IF($G437="Labor Hours",BG437*$K437*(1+$M437)*$ER437,BG437)</f>
        <v>0</v>
      </c>
      <c r="BV437" s="53">
        <f>IF($G437="Labor Hours",BH437*$K437*(1+$M437)*$ER437,BH437)</f>
        <v>0</v>
      </c>
      <c r="BW437" s="53">
        <f>IF($G437="Labor Hours",BI437*$K437*(1+$M437)*$ER437,BI437)</f>
        <v>0</v>
      </c>
      <c r="BX437" s="53">
        <f>IF($G437="Labor Hours",BJ437*$K437*(1+$M437)*$ER437,BJ437)</f>
        <v>0</v>
      </c>
      <c r="BY437" s="53">
        <f>IF($G437="Labor Hours",BK437*$K437*(1+$M437)*$ER437,BK437)</f>
        <v>0</v>
      </c>
      <c r="BZ437" s="10">
        <f t="shared" si="582"/>
        <v>0</v>
      </c>
      <c r="CA437" s="54">
        <f t="shared" si="583"/>
        <v>0</v>
      </c>
      <c r="CB437" s="10">
        <f t="shared" si="584"/>
        <v>0</v>
      </c>
      <c r="CC437" s="53" cm="1">
        <f t="array" aca="1" ref="CC437" ca="1">BZ437*CELL("contents",$Q437)</f>
        <v>0</v>
      </c>
      <c r="CD437" s="53" cm="1">
        <f t="array" aca="1" ref="CD437" ca="1">CA437*CELL("contents",$Q437)</f>
        <v>0</v>
      </c>
      <c r="CE437" s="2"/>
      <c r="CF437" s="2"/>
      <c r="CG437" s="2"/>
      <c r="CH437" s="2"/>
      <c r="CI437" s="2"/>
      <c r="CJ437" s="2"/>
      <c r="CK437" s="2"/>
      <c r="CL437" s="4"/>
      <c r="CM437" s="4"/>
      <c r="CN437" s="14">
        <v>9600</v>
      </c>
      <c r="CO437" s="14">
        <v>9600</v>
      </c>
      <c r="CP437" s="2"/>
      <c r="CQ437" s="2">
        <f t="shared" si="585"/>
        <v>0</v>
      </c>
      <c r="CR437" s="51">
        <f t="shared" si="586"/>
        <v>0</v>
      </c>
      <c r="CS437" s="53">
        <f>IF($G437="Labor Hours",CE437*$K437*(1+$M437)*$ES437,CE437)</f>
        <v>0</v>
      </c>
      <c r="CT437" s="53">
        <f>IF($G437="Labor Hours",CF437*$K437*(1+$M437)*$ES437,CF437)</f>
        <v>0</v>
      </c>
      <c r="CU437" s="53">
        <f>IF($G437="Labor Hours",CG437*$K437*(1+$M437)*$ES437,CG437)</f>
        <v>0</v>
      </c>
      <c r="CV437" s="53">
        <f>IF($G437="Labor Hours",CH437*$K437*(1+$M437)*$ES437,CH437)</f>
        <v>0</v>
      </c>
      <c r="CW437" s="53">
        <f>IF($G437="Labor Hours",CI437*$K437*(1+$M437)*$ES437,CI437)</f>
        <v>0</v>
      </c>
      <c r="CX437" s="53">
        <f>IF($G437="Labor Hours",CJ437*$K437*(1+$M437)*$ES437,CJ437)</f>
        <v>0</v>
      </c>
      <c r="CY437" s="53">
        <f>IF($G437="Labor Hours",CK437*$K437*(1+$M437)*$ES437,CK437)</f>
        <v>0</v>
      </c>
      <c r="CZ437" s="53">
        <f>IF($G437="Labor Hours",CL437*$K437*(1+$M437)*$ES437,CL437)</f>
        <v>0</v>
      </c>
      <c r="DA437" s="53">
        <f>IF($G437="Labor Hours",CM437*$K437*(1+$M437)*$ES437,CM437)</f>
        <v>0</v>
      </c>
      <c r="DB437" s="53">
        <f>IF($G437="Labor Hours",CN437*$K437*(1+$M437)*$ES437,CN437)</f>
        <v>9600</v>
      </c>
      <c r="DC437" s="53">
        <f>IF($G437="Labor Hours",CO437*$K437*(1+$M437)*$ES437,CO437)</f>
        <v>9600</v>
      </c>
      <c r="DD437" s="53">
        <f>IF($G437="Labor Hours",CP437*$K437*(1+$M437)*$ES437,CP437)</f>
        <v>0</v>
      </c>
      <c r="DE437" s="10">
        <f t="shared" si="587"/>
        <v>19200</v>
      </c>
      <c r="DF437" s="54">
        <f t="shared" si="588"/>
        <v>10176</v>
      </c>
      <c r="DG437" s="10">
        <f t="shared" si="589"/>
        <v>29376</v>
      </c>
      <c r="DH437" s="53" cm="1">
        <f t="array" aca="1" ref="DH437" ca="1">DE437*CELL("contents",$Q437)</f>
        <v>1728</v>
      </c>
      <c r="DI437" s="53" cm="1">
        <f t="array" aca="1" ref="DI437" ca="1">DF437*CELL("contents",$Q437)</f>
        <v>915.83999999999992</v>
      </c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>
        <f t="shared" si="590"/>
        <v>0</v>
      </c>
      <c r="DW437" s="51">
        <f t="shared" si="591"/>
        <v>0</v>
      </c>
      <c r="DX437" s="53">
        <f>IF($G437="Labor Hours",DJ437*$K437*(1+$M437)*$ET437,DJ437)</f>
        <v>0</v>
      </c>
      <c r="DY437" s="53">
        <f>IF($G437="Labor Hours",DK437*$K437*(1+$M437)*$ET437,DK437)</f>
        <v>0</v>
      </c>
      <c r="DZ437" s="53">
        <f>IF($G437="Labor Hours",DL437*$K437*(1+$M437)*$ET437,DL437)</f>
        <v>0</v>
      </c>
      <c r="EA437" s="53">
        <f>IF($G437="Labor Hours",DM437*$K437*(1+$M437)*$ET437,DM437)</f>
        <v>0</v>
      </c>
      <c r="EB437" s="53">
        <f>IF($G437="Labor Hours",DN437*$K437*(1+$M437)*$ET437,DN437)</f>
        <v>0</v>
      </c>
      <c r="EC437" s="53">
        <f>IF($G437="Labor Hours",DO437*$K437*(1+$M437)*$ET437,DO437)</f>
        <v>0</v>
      </c>
      <c r="ED437" s="53">
        <f>IF($G437="Labor Hours",DP437*$K437*(1+$M437)*$ET437,DP437)</f>
        <v>0</v>
      </c>
      <c r="EE437" s="53">
        <f>IF($G437="Labor Hours",DQ437*$K437*(1+$M437)*$ET437,DQ437)</f>
        <v>0</v>
      </c>
      <c r="EF437" s="53">
        <f>IF($G437="Labor Hours",DR437*$K437*(1+$M437)*$ET437,DR437)</f>
        <v>0</v>
      </c>
      <c r="EG437" s="53">
        <f>IF($G437="Labor Hours",DS437*$K437*(1+$M437)*$ET437,DS437)</f>
        <v>0</v>
      </c>
      <c r="EH437" s="53">
        <f>IF($G437="Labor Hours",DT437*$K437*(1+$M437)*$ET437,DT437)</f>
        <v>0</v>
      </c>
      <c r="EI437" s="53">
        <f>IF($G437="Labor Hours",DU437*$K437*(1+$M437)*$ET437,DU437)</f>
        <v>0</v>
      </c>
      <c r="EJ437" s="10">
        <f t="shared" si="592"/>
        <v>0</v>
      </c>
      <c r="EK437" s="54">
        <f t="shared" si="593"/>
        <v>0</v>
      </c>
      <c r="EL437" s="10">
        <f t="shared" si="594"/>
        <v>0</v>
      </c>
      <c r="EM437" s="53" cm="1">
        <f t="array" aca="1" ref="EM437" ca="1">EJ437*CELL("contents",$Q437)</f>
        <v>0</v>
      </c>
      <c r="EN437" s="53" cm="1">
        <f t="array" aca="1" ref="EN437" ca="1">EK437*CELL("contents",$Q437)</f>
        <v>0</v>
      </c>
      <c r="EO437" s="11">
        <f>AW437+CB437+DG437+EL437</f>
        <v>29376</v>
      </c>
      <c r="EP437" s="2">
        <v>1</v>
      </c>
      <c r="EQ437" s="2">
        <f t="shared" ref="EQ437:ET437" si="632">EP437*1.0215</f>
        <v>1.0215000000000001</v>
      </c>
      <c r="ER437" s="2">
        <f t="shared" si="632"/>
        <v>1.0434622500000001</v>
      </c>
      <c r="ES437" s="2">
        <f t="shared" si="632"/>
        <v>1.0658966883750003</v>
      </c>
      <c r="ET437" s="2">
        <f t="shared" si="632"/>
        <v>1.0888134671750629</v>
      </c>
      <c r="EU437" s="53">
        <f>IF($G437="Labor Hours",$K437*$AG437*EQ437,0)</f>
        <v>0</v>
      </c>
      <c r="EV437" s="53">
        <f>IF($G437="Labor Hours",$K437*BL437*ER437,0)</f>
        <v>0</v>
      </c>
      <c r="EW437" s="69">
        <f>IF($G437="Labor Hours",$K437*$CQ437*ES437,0)</f>
        <v>0</v>
      </c>
      <c r="EX437" s="69">
        <f>IF($G437="Labor Hours",$K437*$DV437*ET437,0)</f>
        <v>0</v>
      </c>
      <c r="EY437" s="9">
        <f t="shared" si="597"/>
        <v>0</v>
      </c>
      <c r="EZ437" s="9">
        <f t="shared" si="574"/>
        <v>0</v>
      </c>
      <c r="FA437" s="9">
        <f t="shared" si="575"/>
        <v>0</v>
      </c>
      <c r="FB437" s="9">
        <f t="shared" si="576"/>
        <v>0</v>
      </c>
      <c r="FC437" t="s">
        <v>1544</v>
      </c>
    </row>
    <row r="438" spans="1:159" ht="25.5" x14ac:dyDescent="0.25">
      <c r="A438" s="2">
        <v>1.2</v>
      </c>
      <c r="B438" s="2" t="s">
        <v>982</v>
      </c>
      <c r="C438" s="4" t="s">
        <v>157</v>
      </c>
      <c r="D438" s="3" t="s">
        <v>983</v>
      </c>
      <c r="E438" s="21" t="s">
        <v>991</v>
      </c>
      <c r="F438" s="2" t="s">
        <v>260</v>
      </c>
      <c r="G438" s="4" t="s">
        <v>257</v>
      </c>
      <c r="H438" s="6" t="s">
        <v>257</v>
      </c>
      <c r="I438" s="4"/>
      <c r="J438" s="7" t="s">
        <v>154</v>
      </c>
      <c r="K438" s="75"/>
      <c r="L438" s="80">
        <v>1</v>
      </c>
      <c r="M438" s="56">
        <v>0</v>
      </c>
      <c r="N438" s="86">
        <v>0.53</v>
      </c>
      <c r="O438" s="6" t="s">
        <v>155</v>
      </c>
      <c r="P438" s="2" t="s">
        <v>156</v>
      </c>
      <c r="Q438" s="216">
        <f>VLOOKUP(P438,Contingencies!$A$2:$D$7,4,FALSE)</f>
        <v>0.09</v>
      </c>
      <c r="R438" s="53">
        <f t="shared" si="557"/>
        <v>2974.3199999999997</v>
      </c>
      <c r="S438" s="67">
        <f t="shared" si="559"/>
        <v>1576.3896</v>
      </c>
      <c r="T438" s="4" t="s">
        <v>993</v>
      </c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>
        <f>IF(G438="Labor Hours",SUM(U438:AF438),0)</f>
        <v>0</v>
      </c>
      <c r="AH438" s="51">
        <f t="shared" si="577"/>
        <v>0</v>
      </c>
      <c r="AI438" s="53">
        <f>IF($G438="Labor Hours",U438*$K438*(1+$M438)*$EQ438,U438)</f>
        <v>0</v>
      </c>
      <c r="AJ438" s="53">
        <f>IF($G438="Labor Hours",V438*$K438*(1+$M438)*$EQ438,V438)</f>
        <v>0</v>
      </c>
      <c r="AK438" s="53">
        <f>IF($G438="Labor Hours",W438*$K438*(1+$M438)*$EQ438,W438)</f>
        <v>0</v>
      </c>
      <c r="AL438" s="53">
        <f>IF($G438="Labor Hours",X438*$K438*(1+$M438)*$EQ438,X438)</f>
        <v>0</v>
      </c>
      <c r="AM438" s="53">
        <f>IF($G438="Labor Hours",Y438*$K438*(1+$M438)*$EQ438,Y438)</f>
        <v>0</v>
      </c>
      <c r="AN438" s="53">
        <f>IF($G438="Labor Hours",Z438*$K438*(1+$M438)*$EQ438,Z438)</f>
        <v>0</v>
      </c>
      <c r="AO438" s="53">
        <f>IF($G438="Labor Hours",AA438*$K438*(1+$M438)*$EQ438,AA438)</f>
        <v>0</v>
      </c>
      <c r="AP438" s="53">
        <f>IF($G438="Labor Hours",AB438*$K438*(1+$M438)*$EQ438,AB438)</f>
        <v>0</v>
      </c>
      <c r="AQ438" s="53">
        <f>IF($G438="Labor Hours",AC438*$K438*(1+$M438)*$EQ438,AC438)</f>
        <v>0</v>
      </c>
      <c r="AR438" s="53">
        <f>IF($G438="Labor Hours",AD438*$K438*(1+$M438)*$EQ438,AD438)</f>
        <v>0</v>
      </c>
      <c r="AS438" s="53">
        <f>IF($G438="Labor Hours",AE438*$K438*(1+$M438)*$EQ438,AE438)</f>
        <v>0</v>
      </c>
      <c r="AT438" s="53">
        <f>IF($G438="Labor Hours",AF438*$K438*(1+$M438)*$EQ438,AF438)</f>
        <v>0</v>
      </c>
      <c r="AU438" s="10">
        <f t="shared" si="578"/>
        <v>0</v>
      </c>
      <c r="AV438" s="54">
        <f>IF(G438="CapEx",0,AU438*N438)</f>
        <v>0</v>
      </c>
      <c r="AW438" s="10">
        <f t="shared" si="579"/>
        <v>0</v>
      </c>
      <c r="AX438" s="53" cm="1">
        <f t="array" aca="1" ref="AX438" ca="1">AU438*CELL("contents",$Q438)</f>
        <v>0</v>
      </c>
      <c r="AY438" s="53" cm="1">
        <f t="array" aca="1" ref="AY438" ca="1">AV438*CELL("contents",$Q438)</f>
        <v>0</v>
      </c>
      <c r="AZ438" s="2"/>
      <c r="BA438" s="2"/>
      <c r="BB438" s="2"/>
      <c r="BC438" s="2"/>
      <c r="BD438" s="2"/>
      <c r="BE438" s="2"/>
      <c r="BF438" s="2"/>
      <c r="BG438" s="2"/>
      <c r="BH438" s="18"/>
      <c r="BI438" s="26"/>
      <c r="BJ438" s="26"/>
      <c r="BK438" s="2"/>
      <c r="BL438" s="2">
        <f t="shared" si="580"/>
        <v>0</v>
      </c>
      <c r="BM438" s="51">
        <f t="shared" si="581"/>
        <v>0</v>
      </c>
      <c r="BN438" s="53">
        <f>IF($G438="Labor Hours",AZ438*$K438*(1+$M438)*$ER438,AZ438)</f>
        <v>0</v>
      </c>
      <c r="BO438" s="53">
        <f>IF($G438="Labor Hours",BA438*$K438*(1+$M438)*$ER438,BA438)</f>
        <v>0</v>
      </c>
      <c r="BP438" s="53">
        <f>IF($G438="Labor Hours",BB438*$K438*(1+$M438)*$ER438,BB438)</f>
        <v>0</v>
      </c>
      <c r="BQ438" s="53">
        <f>IF($G438="Labor Hours",BC438*$K438*(1+$M438)*$ER438,BC438)</f>
        <v>0</v>
      </c>
      <c r="BR438" s="53">
        <f>IF($G438="Labor Hours",BD438*$K438*(1+$M438)*$ER438,BD438)</f>
        <v>0</v>
      </c>
      <c r="BS438" s="53">
        <f>IF($G438="Labor Hours",BE438*$K438*(1+$M438)*$ER438,BE438)</f>
        <v>0</v>
      </c>
      <c r="BT438" s="53">
        <f>IF($G438="Labor Hours",BF438*$K438*(1+$M438)*$ER438,BF438)</f>
        <v>0</v>
      </c>
      <c r="BU438" s="53">
        <f>IF($G438="Labor Hours",BG438*$K438*(1+$M438)*$ER438,BG438)</f>
        <v>0</v>
      </c>
      <c r="BV438" s="53">
        <f>IF($G438="Labor Hours",BH438*$K438*(1+$M438)*$ER438,BH438)</f>
        <v>0</v>
      </c>
      <c r="BW438" s="53">
        <f>IF($G438="Labor Hours",BI438*$K438*(1+$M438)*$ER438,BI438)</f>
        <v>0</v>
      </c>
      <c r="BX438" s="53">
        <f>IF($G438="Labor Hours",BJ438*$K438*(1+$M438)*$ER438,BJ438)</f>
        <v>0</v>
      </c>
      <c r="BY438" s="53">
        <f>IF($G438="Labor Hours",BK438*$K438*(1+$M438)*$ER438,BK438)</f>
        <v>0</v>
      </c>
      <c r="BZ438" s="10">
        <f t="shared" si="582"/>
        <v>0</v>
      </c>
      <c r="CA438" s="54">
        <f t="shared" si="583"/>
        <v>0</v>
      </c>
      <c r="CB438" s="10">
        <f t="shared" si="584"/>
        <v>0</v>
      </c>
      <c r="CC438" s="53" cm="1">
        <f t="array" aca="1" ref="CC438" ca="1">BZ438*CELL("contents",$Q438)</f>
        <v>0</v>
      </c>
      <c r="CD438" s="53" cm="1">
        <f t="array" aca="1" ref="CD438" ca="1">CA438*CELL("contents",$Q438)</f>
        <v>0</v>
      </c>
      <c r="CE438" s="2"/>
      <c r="CF438" s="2"/>
      <c r="CG438" s="2"/>
      <c r="CH438" s="2"/>
      <c r="CI438" s="2"/>
      <c r="CJ438" s="2"/>
      <c r="CK438" s="2"/>
      <c r="CL438" s="4"/>
      <c r="CM438" s="4"/>
      <c r="CN438" s="14">
        <v>10800</v>
      </c>
      <c r="CO438" s="14">
        <v>10800</v>
      </c>
      <c r="CP438" s="2"/>
      <c r="CQ438" s="2">
        <f t="shared" si="585"/>
        <v>0</v>
      </c>
      <c r="CR438" s="51">
        <f t="shared" si="586"/>
        <v>0</v>
      </c>
      <c r="CS438" s="53">
        <f>IF($G438="Labor Hours",CE438*$K438*(1+$M438)*$ES438,CE438)</f>
        <v>0</v>
      </c>
      <c r="CT438" s="53">
        <f>IF($G438="Labor Hours",CF438*$K438*(1+$M438)*$ES438,CF438)</f>
        <v>0</v>
      </c>
      <c r="CU438" s="53">
        <f>IF($G438="Labor Hours",CG438*$K438*(1+$M438)*$ES438,CG438)</f>
        <v>0</v>
      </c>
      <c r="CV438" s="53">
        <f>IF($G438="Labor Hours",CH438*$K438*(1+$M438)*$ES438,CH438)</f>
        <v>0</v>
      </c>
      <c r="CW438" s="53">
        <f>IF($G438="Labor Hours",CI438*$K438*(1+$M438)*$ES438,CI438)</f>
        <v>0</v>
      </c>
      <c r="CX438" s="53">
        <f>IF($G438="Labor Hours",CJ438*$K438*(1+$M438)*$ES438,CJ438)</f>
        <v>0</v>
      </c>
      <c r="CY438" s="53">
        <f>IF($G438="Labor Hours",CK438*$K438*(1+$M438)*$ES438,CK438)</f>
        <v>0</v>
      </c>
      <c r="CZ438" s="53">
        <f>IF($G438="Labor Hours",CL438*$K438*(1+$M438)*$ES438,CL438)</f>
        <v>0</v>
      </c>
      <c r="DA438" s="53">
        <f>IF($G438="Labor Hours",CM438*$K438*(1+$M438)*$ES438,CM438)</f>
        <v>0</v>
      </c>
      <c r="DB438" s="53">
        <f>IF($G438="Labor Hours",CN438*$K438*(1+$M438)*$ES438,CN438)</f>
        <v>10800</v>
      </c>
      <c r="DC438" s="53">
        <f>IF($G438="Labor Hours",CO438*$K438*(1+$M438)*$ES438,CO438)</f>
        <v>10800</v>
      </c>
      <c r="DD438" s="53">
        <f>IF($G438="Labor Hours",CP438*$K438*(1+$M438)*$ES438,CP438)</f>
        <v>0</v>
      </c>
      <c r="DE438" s="10">
        <f t="shared" si="587"/>
        <v>21600</v>
      </c>
      <c r="DF438" s="54">
        <f t="shared" si="588"/>
        <v>11448</v>
      </c>
      <c r="DG438" s="10">
        <f t="shared" si="589"/>
        <v>33048</v>
      </c>
      <c r="DH438" s="53" cm="1">
        <f t="array" aca="1" ref="DH438" ca="1">DE438*CELL("contents",$Q438)</f>
        <v>1944</v>
      </c>
      <c r="DI438" s="53" cm="1">
        <f t="array" aca="1" ref="DI438" ca="1">DF438*CELL("contents",$Q438)</f>
        <v>1030.32</v>
      </c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>
        <f t="shared" si="590"/>
        <v>0</v>
      </c>
      <c r="DW438" s="51">
        <f t="shared" si="591"/>
        <v>0</v>
      </c>
      <c r="DX438" s="53">
        <f>IF($G438="Labor Hours",DJ438*$K438*(1+$M438)*$ET438,DJ438)</f>
        <v>0</v>
      </c>
      <c r="DY438" s="53">
        <f>IF($G438="Labor Hours",DK438*$K438*(1+$M438)*$ET438,DK438)</f>
        <v>0</v>
      </c>
      <c r="DZ438" s="53">
        <f>IF($G438="Labor Hours",DL438*$K438*(1+$M438)*$ET438,DL438)</f>
        <v>0</v>
      </c>
      <c r="EA438" s="53">
        <f>IF($G438="Labor Hours",DM438*$K438*(1+$M438)*$ET438,DM438)</f>
        <v>0</v>
      </c>
      <c r="EB438" s="53">
        <f>IF($G438="Labor Hours",DN438*$K438*(1+$M438)*$ET438,DN438)</f>
        <v>0</v>
      </c>
      <c r="EC438" s="53">
        <f>IF($G438="Labor Hours",DO438*$K438*(1+$M438)*$ET438,DO438)</f>
        <v>0</v>
      </c>
      <c r="ED438" s="53">
        <f>IF($G438="Labor Hours",DP438*$K438*(1+$M438)*$ET438,DP438)</f>
        <v>0</v>
      </c>
      <c r="EE438" s="53">
        <f>IF($G438="Labor Hours",DQ438*$K438*(1+$M438)*$ET438,DQ438)</f>
        <v>0</v>
      </c>
      <c r="EF438" s="53">
        <f>IF($G438="Labor Hours",DR438*$K438*(1+$M438)*$ET438,DR438)</f>
        <v>0</v>
      </c>
      <c r="EG438" s="53">
        <f>IF($G438="Labor Hours",DS438*$K438*(1+$M438)*$ET438,DS438)</f>
        <v>0</v>
      </c>
      <c r="EH438" s="53">
        <f>IF($G438="Labor Hours",DT438*$K438*(1+$M438)*$ET438,DT438)</f>
        <v>0</v>
      </c>
      <c r="EI438" s="53">
        <f>IF($G438="Labor Hours",DU438*$K438*(1+$M438)*$ET438,DU438)</f>
        <v>0</v>
      </c>
      <c r="EJ438" s="10">
        <f t="shared" si="592"/>
        <v>0</v>
      </c>
      <c r="EK438" s="54">
        <f t="shared" si="593"/>
        <v>0</v>
      </c>
      <c r="EL438" s="10">
        <f t="shared" si="594"/>
        <v>0</v>
      </c>
      <c r="EM438" s="53" cm="1">
        <f t="array" aca="1" ref="EM438" ca="1">EJ438*CELL("contents",$Q438)</f>
        <v>0</v>
      </c>
      <c r="EN438" s="53" cm="1">
        <f t="array" aca="1" ref="EN438" ca="1">EK438*CELL("contents",$Q438)</f>
        <v>0</v>
      </c>
      <c r="EO438" s="11">
        <f>AW438+CB438+DG438+EL438</f>
        <v>33048</v>
      </c>
      <c r="EP438" s="2">
        <v>1</v>
      </c>
      <c r="EQ438" s="2">
        <f t="shared" ref="EQ438:ET438" si="633">EP438*1.0215</f>
        <v>1.0215000000000001</v>
      </c>
      <c r="ER438" s="2">
        <f t="shared" si="633"/>
        <v>1.0434622500000001</v>
      </c>
      <c r="ES438" s="2">
        <f t="shared" si="633"/>
        <v>1.0658966883750003</v>
      </c>
      <c r="ET438" s="2">
        <f t="shared" si="633"/>
        <v>1.0888134671750629</v>
      </c>
      <c r="EU438" s="53">
        <f>IF($G438="Labor Hours",$K438*$AG438*EQ438,0)</f>
        <v>0</v>
      </c>
      <c r="EV438" s="53">
        <f>IF($G438="Labor Hours",$K438*BL438*ER438,0)</f>
        <v>0</v>
      </c>
      <c r="EW438" s="69">
        <f>IF($G438="Labor Hours",$K438*$CQ438*ES438,0)</f>
        <v>0</v>
      </c>
      <c r="EX438" s="69">
        <f>IF($G438="Labor Hours",$K438*$DV438*ET438,0)</f>
        <v>0</v>
      </c>
      <c r="EY438" s="9">
        <f t="shared" si="597"/>
        <v>0</v>
      </c>
      <c r="EZ438" s="9">
        <f t="shared" si="574"/>
        <v>0</v>
      </c>
      <c r="FA438" s="9">
        <f t="shared" si="575"/>
        <v>0</v>
      </c>
      <c r="FB438" s="9">
        <f t="shared" si="576"/>
        <v>0</v>
      </c>
      <c r="FC438" t="s">
        <v>1544</v>
      </c>
    </row>
    <row r="439" spans="1:159" x14ac:dyDescent="0.25">
      <c r="A439" s="2">
        <v>1.2</v>
      </c>
      <c r="B439" s="2" t="s">
        <v>994</v>
      </c>
      <c r="C439" s="4" t="s">
        <v>157</v>
      </c>
      <c r="D439" s="2" t="s">
        <v>995</v>
      </c>
      <c r="E439" s="21" t="s">
        <v>996</v>
      </c>
      <c r="F439" s="2"/>
      <c r="G439" s="4" t="s">
        <v>151</v>
      </c>
      <c r="H439" s="6" t="s">
        <v>163</v>
      </c>
      <c r="I439" s="4" t="s">
        <v>167</v>
      </c>
      <c r="J439" s="7" t="s">
        <v>154</v>
      </c>
      <c r="K439" s="75">
        <v>115</v>
      </c>
      <c r="L439" s="81">
        <v>115</v>
      </c>
      <c r="M439" s="56">
        <v>0</v>
      </c>
      <c r="N439" s="86">
        <v>0</v>
      </c>
      <c r="O439" s="6" t="s">
        <v>155</v>
      </c>
      <c r="P439" s="2" t="s">
        <v>156</v>
      </c>
      <c r="Q439" s="216">
        <f>VLOOKUP(P439,Contingencies!$A$2:$D$7,4,FALSE)</f>
        <v>0.09</v>
      </c>
      <c r="R439" s="53">
        <f t="shared" si="557"/>
        <v>264.76873739235009</v>
      </c>
      <c r="S439" s="67">
        <f t="shared" si="559"/>
        <v>0</v>
      </c>
      <c r="T439" s="4" t="s">
        <v>997</v>
      </c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>
        <f>IF(G439="Labor Hours",SUM(U439:AF439),0)</f>
        <v>0</v>
      </c>
      <c r="AH439" s="51">
        <f t="shared" si="577"/>
        <v>0</v>
      </c>
      <c r="AI439" s="53">
        <f>IF($G439="Labor Hours",U439*$K439*(1+$M439)*$EQ439,U439)</f>
        <v>0</v>
      </c>
      <c r="AJ439" s="53">
        <f>IF($G439="Labor Hours",V439*$K439*(1+$M439)*$EQ439,V439)</f>
        <v>0</v>
      </c>
      <c r="AK439" s="53">
        <f>IF($G439="Labor Hours",W439*$K439*(1+$M439)*$EQ439,W439)</f>
        <v>0</v>
      </c>
      <c r="AL439" s="53">
        <f>IF($G439="Labor Hours",X439*$K439*(1+$M439)*$EQ439,X439)</f>
        <v>0</v>
      </c>
      <c r="AM439" s="53">
        <f>IF($G439="Labor Hours",Y439*$K439*(1+$M439)*$EQ439,Y439)</f>
        <v>0</v>
      </c>
      <c r="AN439" s="53">
        <f>IF($G439="Labor Hours",Z439*$K439*(1+$M439)*$EQ439,Z439)</f>
        <v>0</v>
      </c>
      <c r="AO439" s="53">
        <f>IF($G439="Labor Hours",AA439*$K439*(1+$M439)*$EQ439,AA439)</f>
        <v>0</v>
      </c>
      <c r="AP439" s="53">
        <f>IF($G439="Labor Hours",AB439*$K439*(1+$M439)*$EQ439,AB439)</f>
        <v>0</v>
      </c>
      <c r="AQ439" s="53">
        <f>IF($G439="Labor Hours",AC439*$K439*(1+$M439)*$EQ439,AC439)</f>
        <v>0</v>
      </c>
      <c r="AR439" s="53">
        <f>IF($G439="Labor Hours",AD439*$K439*(1+$M439)*$EQ439,AD439)</f>
        <v>0</v>
      </c>
      <c r="AS439" s="53">
        <f>IF($G439="Labor Hours",AE439*$K439*(1+$M439)*$EQ439,AE439)</f>
        <v>0</v>
      </c>
      <c r="AT439" s="53">
        <f>IF($G439="Labor Hours",AF439*$K439*(1+$M439)*$EQ439,AF439)</f>
        <v>0</v>
      </c>
      <c r="AU439" s="10">
        <f t="shared" si="578"/>
        <v>0</v>
      </c>
      <c r="AV439" s="54">
        <f>IF(G439="CapEx",0,AU439*N439)</f>
        <v>0</v>
      </c>
      <c r="AW439" s="10">
        <f t="shared" si="579"/>
        <v>0</v>
      </c>
      <c r="AX439" s="53" cm="1">
        <f t="array" aca="1" ref="AX439" ca="1">AU439*CELL("contents",$Q439)</f>
        <v>0</v>
      </c>
      <c r="AY439" s="53" cm="1">
        <f t="array" aca="1" ref="AY439" ca="1">AV439*CELL("contents",$Q439)</f>
        <v>0</v>
      </c>
      <c r="AZ439" s="2"/>
      <c r="BA439" s="2"/>
      <c r="BB439" s="2"/>
      <c r="BC439" s="2"/>
      <c r="BD439" s="2"/>
      <c r="BE439" s="2"/>
      <c r="BF439" s="2"/>
      <c r="BG439" s="2"/>
      <c r="BH439" s="18"/>
      <c r="BI439" s="18"/>
      <c r="BJ439" s="18"/>
      <c r="BK439" s="2"/>
      <c r="BL439" s="2">
        <f t="shared" si="580"/>
        <v>0</v>
      </c>
      <c r="BM439" s="51">
        <f t="shared" si="581"/>
        <v>0</v>
      </c>
      <c r="BN439" s="53">
        <f>IF($G439="Labor Hours",AZ439*$K439*(1+$M439)*$ER439,AZ439)</f>
        <v>0</v>
      </c>
      <c r="BO439" s="53">
        <f>IF($G439="Labor Hours",BA439*$K439*(1+$M439)*$ER439,BA439)</f>
        <v>0</v>
      </c>
      <c r="BP439" s="53">
        <f>IF($G439="Labor Hours",BB439*$K439*(1+$M439)*$ER439,BB439)</f>
        <v>0</v>
      </c>
      <c r="BQ439" s="53">
        <f>IF($G439="Labor Hours",BC439*$K439*(1+$M439)*$ER439,BC439)</f>
        <v>0</v>
      </c>
      <c r="BR439" s="53">
        <f>IF($G439="Labor Hours",BD439*$K439*(1+$M439)*$ER439,BD439)</f>
        <v>0</v>
      </c>
      <c r="BS439" s="53">
        <f>IF($G439="Labor Hours",BE439*$K439*(1+$M439)*$ER439,BE439)</f>
        <v>0</v>
      </c>
      <c r="BT439" s="53">
        <f>IF($G439="Labor Hours",BF439*$K439*(1+$M439)*$ER439,BF439)</f>
        <v>0</v>
      </c>
      <c r="BU439" s="53">
        <f>IF($G439="Labor Hours",BG439*$K439*(1+$M439)*$ER439,BG439)</f>
        <v>0</v>
      </c>
      <c r="BV439" s="53">
        <f>IF($G439="Labor Hours",BH439*$K439*(1+$M439)*$ER439,BH439)</f>
        <v>0</v>
      </c>
      <c r="BW439" s="53">
        <f>IF($G439="Labor Hours",BI439*$K439*(1+$M439)*$ER439,BI439)</f>
        <v>0</v>
      </c>
      <c r="BX439" s="53">
        <f>IF($G439="Labor Hours",BJ439*$K439*(1+$M439)*$ER439,BJ439)</f>
        <v>0</v>
      </c>
      <c r="BY439" s="53">
        <f>IF($G439="Labor Hours",BK439*$K439*(1+$M439)*$ER439,BK439)</f>
        <v>0</v>
      </c>
      <c r="BZ439" s="10">
        <f t="shared" si="582"/>
        <v>0</v>
      </c>
      <c r="CA439" s="54">
        <f t="shared" si="583"/>
        <v>0</v>
      </c>
      <c r="CB439" s="10">
        <f t="shared" si="584"/>
        <v>0</v>
      </c>
      <c r="CC439" s="53" cm="1">
        <f t="array" aca="1" ref="CC439" ca="1">BZ439*CELL("contents",$Q439)</f>
        <v>0</v>
      </c>
      <c r="CD439" s="53" cm="1">
        <f t="array" aca="1" ref="CD439" ca="1">CA439*CELL("contents",$Q439)</f>
        <v>0</v>
      </c>
      <c r="CE439" s="2"/>
      <c r="CF439" s="2"/>
      <c r="CG439" s="2"/>
      <c r="CH439" s="2"/>
      <c r="CI439" s="2"/>
      <c r="CJ439" s="2"/>
      <c r="CK439" s="2"/>
      <c r="CL439" s="2"/>
      <c r="CM439" s="2"/>
      <c r="CN439" s="18">
        <v>24</v>
      </c>
      <c r="CO439" s="25"/>
      <c r="CP439" s="2"/>
      <c r="CQ439" s="2">
        <f t="shared" si="585"/>
        <v>24</v>
      </c>
      <c r="CR439" s="51">
        <f t="shared" si="586"/>
        <v>0.16</v>
      </c>
      <c r="CS439" s="53">
        <f>IF($G439="Labor Hours",CE439*$K439*(1+$M439)*$ES439,CE439)</f>
        <v>0</v>
      </c>
      <c r="CT439" s="53">
        <f>IF($G439="Labor Hours",CF439*$K439*(1+$M439)*$ES439,CF439)</f>
        <v>0</v>
      </c>
      <c r="CU439" s="53">
        <f>IF($G439="Labor Hours",CG439*$K439*(1+$M439)*$ES439,CG439)</f>
        <v>0</v>
      </c>
      <c r="CV439" s="53">
        <f>IF($G439="Labor Hours",CH439*$K439*(1+$M439)*$ES439,CH439)</f>
        <v>0</v>
      </c>
      <c r="CW439" s="53">
        <f>IF($G439="Labor Hours",CI439*$K439*(1+$M439)*$ES439,CI439)</f>
        <v>0</v>
      </c>
      <c r="CX439" s="53">
        <f>IF($G439="Labor Hours",CJ439*$K439*(1+$M439)*$ES439,CJ439)</f>
        <v>0</v>
      </c>
      <c r="CY439" s="53">
        <f>IF($G439="Labor Hours",CK439*$K439*(1+$M439)*$ES439,CK439)</f>
        <v>0</v>
      </c>
      <c r="CZ439" s="53">
        <f>IF($G439="Labor Hours",CL439*$K439*(1+$M439)*$ES439,CL439)</f>
        <v>0</v>
      </c>
      <c r="DA439" s="53">
        <f>IF($G439="Labor Hours",CM439*$K439*(1+$M439)*$ES439,CM439)</f>
        <v>0</v>
      </c>
      <c r="DB439" s="53">
        <f>IF($G439="Labor Hours",CN439*$K439*(1+$M439)*$ES439,CN439)</f>
        <v>2941.8748599150008</v>
      </c>
      <c r="DC439" s="53">
        <f>IF($G439="Labor Hours",CO439*$K439*(1+$M439)*$ES439,CO439)</f>
        <v>0</v>
      </c>
      <c r="DD439" s="53">
        <f>IF($G439="Labor Hours",CP439*$K439*(1+$M439)*$ES439,CP439)</f>
        <v>0</v>
      </c>
      <c r="DE439" s="10">
        <f t="shared" si="587"/>
        <v>2941.8748599150008</v>
      </c>
      <c r="DF439" s="54">
        <f t="shared" si="588"/>
        <v>0</v>
      </c>
      <c r="DG439" s="10">
        <f t="shared" si="589"/>
        <v>2941.8748599150008</v>
      </c>
      <c r="DH439" s="53" cm="1">
        <f t="array" aca="1" ref="DH439" ca="1">DE439*CELL("contents",$Q439)</f>
        <v>264.76873739235009</v>
      </c>
      <c r="DI439" s="53" cm="1">
        <f t="array" aca="1" ref="DI439" ca="1">DF439*CELL("contents",$Q439)</f>
        <v>0</v>
      </c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>
        <f t="shared" si="590"/>
        <v>0</v>
      </c>
      <c r="DW439" s="51">
        <f t="shared" si="591"/>
        <v>0</v>
      </c>
      <c r="DX439" s="53">
        <f>IF($G439="Labor Hours",DJ439*$K439*(1+$M439)*$ET439,DJ439)</f>
        <v>0</v>
      </c>
      <c r="DY439" s="53">
        <f>IF($G439="Labor Hours",DK439*$K439*(1+$M439)*$ET439,DK439)</f>
        <v>0</v>
      </c>
      <c r="DZ439" s="53">
        <f>IF($G439="Labor Hours",DL439*$K439*(1+$M439)*$ET439,DL439)</f>
        <v>0</v>
      </c>
      <c r="EA439" s="53">
        <f>IF($G439="Labor Hours",DM439*$K439*(1+$M439)*$ET439,DM439)</f>
        <v>0</v>
      </c>
      <c r="EB439" s="53">
        <f>IF($G439="Labor Hours",DN439*$K439*(1+$M439)*$ET439,DN439)</f>
        <v>0</v>
      </c>
      <c r="EC439" s="53">
        <f>IF($G439="Labor Hours",DO439*$K439*(1+$M439)*$ET439,DO439)</f>
        <v>0</v>
      </c>
      <c r="ED439" s="53">
        <f>IF($G439="Labor Hours",DP439*$K439*(1+$M439)*$ET439,DP439)</f>
        <v>0</v>
      </c>
      <c r="EE439" s="53">
        <f>IF($G439="Labor Hours",DQ439*$K439*(1+$M439)*$ET439,DQ439)</f>
        <v>0</v>
      </c>
      <c r="EF439" s="53">
        <f>IF($G439="Labor Hours",DR439*$K439*(1+$M439)*$ET439,DR439)</f>
        <v>0</v>
      </c>
      <c r="EG439" s="53">
        <f>IF($G439="Labor Hours",DS439*$K439*(1+$M439)*$ET439,DS439)</f>
        <v>0</v>
      </c>
      <c r="EH439" s="53">
        <f>IF($G439="Labor Hours",DT439*$K439*(1+$M439)*$ET439,DT439)</f>
        <v>0</v>
      </c>
      <c r="EI439" s="53">
        <f>IF($G439="Labor Hours",DU439*$K439*(1+$M439)*$ET439,DU439)</f>
        <v>0</v>
      </c>
      <c r="EJ439" s="10">
        <f t="shared" si="592"/>
        <v>0</v>
      </c>
      <c r="EK439" s="54">
        <f t="shared" si="593"/>
        <v>0</v>
      </c>
      <c r="EL439" s="10">
        <f t="shared" si="594"/>
        <v>0</v>
      </c>
      <c r="EM439" s="53" cm="1">
        <f t="array" aca="1" ref="EM439" ca="1">EJ439*CELL("contents",$Q439)</f>
        <v>0</v>
      </c>
      <c r="EN439" s="53" cm="1">
        <f t="array" aca="1" ref="EN439" ca="1">EK439*CELL("contents",$Q439)</f>
        <v>0</v>
      </c>
      <c r="EO439" s="11">
        <f>AW439+CB439+DG439+EL439</f>
        <v>2941.8748599150008</v>
      </c>
      <c r="EP439" s="2">
        <v>1</v>
      </c>
      <c r="EQ439" s="2">
        <f t="shared" ref="EQ439:ET439" si="634">EP439*1.0215</f>
        <v>1.0215000000000001</v>
      </c>
      <c r="ER439" s="2">
        <f t="shared" si="634"/>
        <v>1.0434622500000001</v>
      </c>
      <c r="ES439" s="2">
        <f t="shared" si="634"/>
        <v>1.0658966883750003</v>
      </c>
      <c r="ET439" s="2">
        <f t="shared" si="634"/>
        <v>1.0888134671750629</v>
      </c>
      <c r="EU439" s="53">
        <f>IF($G439="Labor Hours",$K439*$AG439*EQ439,0)</f>
        <v>0</v>
      </c>
      <c r="EV439" s="53">
        <f>IF($G439="Labor Hours",$K439*BL439*ER439,0)</f>
        <v>0</v>
      </c>
      <c r="EW439" s="69">
        <f>IF($G439="Labor Hours",$K439*$CQ439*ES439,0)</f>
        <v>2941.8748599150008</v>
      </c>
      <c r="EX439" s="69">
        <f>IF($G439="Labor Hours",$K439*$DV439*ET439,0)</f>
        <v>0</v>
      </c>
      <c r="EY439" s="9">
        <f t="shared" si="597"/>
        <v>0</v>
      </c>
      <c r="EZ439" s="9">
        <f t="shared" si="574"/>
        <v>0</v>
      </c>
      <c r="FA439" s="9">
        <f t="shared" si="575"/>
        <v>0</v>
      </c>
      <c r="FB439" s="9">
        <f t="shared" si="576"/>
        <v>0</v>
      </c>
      <c r="FC439" t="s">
        <v>1544</v>
      </c>
    </row>
    <row r="440" spans="1:159" ht="25.5" x14ac:dyDescent="0.25">
      <c r="A440" s="2">
        <v>1.2</v>
      </c>
      <c r="B440" s="3" t="s">
        <v>998</v>
      </c>
      <c r="C440" s="4" t="s">
        <v>157</v>
      </c>
      <c r="D440" s="2" t="s">
        <v>999</v>
      </c>
      <c r="E440" s="33" t="s">
        <v>1000</v>
      </c>
      <c r="F440" s="2"/>
      <c r="G440" s="4" t="s">
        <v>151</v>
      </c>
      <c r="H440" s="6" t="s">
        <v>163</v>
      </c>
      <c r="I440" s="4" t="s">
        <v>167</v>
      </c>
      <c r="J440" s="7" t="s">
        <v>261</v>
      </c>
      <c r="K440" s="75">
        <v>115</v>
      </c>
      <c r="L440" s="82">
        <v>115</v>
      </c>
      <c r="M440" s="57">
        <v>0</v>
      </c>
      <c r="N440" s="86">
        <v>0</v>
      </c>
      <c r="O440" s="6" t="s">
        <v>155</v>
      </c>
      <c r="P440" s="2" t="s">
        <v>156</v>
      </c>
      <c r="Q440" s="216">
        <f>VLOOKUP(P440,Contingencies!$A$2:$D$7,4,FALSE)</f>
        <v>0.09</v>
      </c>
      <c r="R440" s="53">
        <f t="shared" si="557"/>
        <v>1397.2393607796002</v>
      </c>
      <c r="S440" s="67">
        <f t="shared" si="559"/>
        <v>0</v>
      </c>
      <c r="T440" s="4" t="s">
        <v>1001</v>
      </c>
      <c r="U440" s="2"/>
      <c r="V440" s="2"/>
      <c r="W440" s="2"/>
      <c r="X440" s="2"/>
      <c r="Y440" s="2"/>
      <c r="Z440" s="2"/>
      <c r="AA440" s="2"/>
      <c r="AB440" s="2"/>
      <c r="AC440" s="4"/>
      <c r="AD440" s="4"/>
      <c r="AE440" s="4"/>
      <c r="AF440" s="4"/>
      <c r="AG440" s="2">
        <f>IF(G440="Labor Hours",SUM(U440:AF440),0)</f>
        <v>0</v>
      </c>
      <c r="AH440" s="51">
        <f t="shared" si="577"/>
        <v>0</v>
      </c>
      <c r="AI440" s="53">
        <f>IF($G440="Labor Hours",U440*$K440*(1+$M440)*$EQ440,U440)</f>
        <v>0</v>
      </c>
      <c r="AJ440" s="53">
        <f>IF($G440="Labor Hours",V440*$K440*(1+$M440)*$EQ440,V440)</f>
        <v>0</v>
      </c>
      <c r="AK440" s="53">
        <f>IF($G440="Labor Hours",W440*$K440*(1+$M440)*$EQ440,W440)</f>
        <v>0</v>
      </c>
      <c r="AL440" s="53">
        <f>IF($G440="Labor Hours",X440*$K440*(1+$M440)*$EQ440,X440)</f>
        <v>0</v>
      </c>
      <c r="AM440" s="53">
        <f>IF($G440="Labor Hours",Y440*$K440*(1+$M440)*$EQ440,Y440)</f>
        <v>0</v>
      </c>
      <c r="AN440" s="53">
        <f>IF($G440="Labor Hours",Z440*$K440*(1+$M440)*$EQ440,Z440)</f>
        <v>0</v>
      </c>
      <c r="AO440" s="53">
        <f>IF($G440="Labor Hours",AA440*$K440*(1+$M440)*$EQ440,AA440)</f>
        <v>0</v>
      </c>
      <c r="AP440" s="53">
        <f>IF($G440="Labor Hours",AB440*$K440*(1+$M440)*$EQ440,AB440)</f>
        <v>0</v>
      </c>
      <c r="AQ440" s="53">
        <f>IF($G440="Labor Hours",AC440*$K440*(1+$M440)*$EQ440,AC440)</f>
        <v>0</v>
      </c>
      <c r="AR440" s="53">
        <f>IF($G440="Labor Hours",AD440*$K440*(1+$M440)*$EQ440,AD440)</f>
        <v>0</v>
      </c>
      <c r="AS440" s="53">
        <f>IF($G440="Labor Hours",AE440*$K440*(1+$M440)*$EQ440,AE440)</f>
        <v>0</v>
      </c>
      <c r="AT440" s="53">
        <f>IF($G440="Labor Hours",AF440*$K440*(1+$M440)*$EQ440,AF440)</f>
        <v>0</v>
      </c>
      <c r="AU440" s="10">
        <f t="shared" si="578"/>
        <v>0</v>
      </c>
      <c r="AV440" s="54">
        <f>IF(G440="CapEx",0,AU440*N440)</f>
        <v>0</v>
      </c>
      <c r="AW440" s="10">
        <f t="shared" si="579"/>
        <v>0</v>
      </c>
      <c r="AX440" s="53" cm="1">
        <f t="array" aca="1" ref="AX440" ca="1">AU440*CELL("contents",$Q440)</f>
        <v>0</v>
      </c>
      <c r="AY440" s="53" cm="1">
        <f t="array" aca="1" ref="AY440" ca="1">AV440*CELL("contents",$Q440)</f>
        <v>0</v>
      </c>
      <c r="AZ440" s="4"/>
      <c r="BA440" s="14">
        <v>40</v>
      </c>
      <c r="BB440" s="14"/>
      <c r="BC440" s="14"/>
      <c r="BD440" s="14">
        <v>24</v>
      </c>
      <c r="BE440" s="2"/>
      <c r="BF440" s="2"/>
      <c r="BG440" s="2"/>
      <c r="BH440" s="2"/>
      <c r="BI440" s="2"/>
      <c r="BJ440" s="2"/>
      <c r="BK440" s="2"/>
      <c r="BL440" s="2">
        <f t="shared" si="580"/>
        <v>64</v>
      </c>
      <c r="BM440" s="51">
        <f t="shared" si="581"/>
        <v>0.42666666666666664</v>
      </c>
      <c r="BN440" s="53">
        <f>IF($G440="Labor Hours",AZ440*$K440*(1+$M440)*$ER440,AZ440)</f>
        <v>0</v>
      </c>
      <c r="BO440" s="53">
        <f>IF($G440="Labor Hours",BA440*$K440*(1+$M440)*$ER440,BA440)</f>
        <v>4799.9263500000006</v>
      </c>
      <c r="BP440" s="53">
        <f>IF($G440="Labor Hours",BB440*$K440*(1+$M440)*$ER440,BB440)</f>
        <v>0</v>
      </c>
      <c r="BQ440" s="53">
        <f>IF($G440="Labor Hours",BC440*$K440*(1+$M440)*$ER440,BC440)</f>
        <v>0</v>
      </c>
      <c r="BR440" s="53">
        <f>IF($G440="Labor Hours",BD440*$K440*(1+$M440)*$ER440,BD440)</f>
        <v>2879.9558100000004</v>
      </c>
      <c r="BS440" s="53">
        <f>IF($G440="Labor Hours",BE440*$K440*(1+$M440)*$ER440,BE440)</f>
        <v>0</v>
      </c>
      <c r="BT440" s="53">
        <f>IF($G440="Labor Hours",BF440*$K440*(1+$M440)*$ER440,BF440)</f>
        <v>0</v>
      </c>
      <c r="BU440" s="53">
        <f>IF($G440="Labor Hours",BG440*$K440*(1+$M440)*$ER440,BG440)</f>
        <v>0</v>
      </c>
      <c r="BV440" s="53">
        <f>IF($G440="Labor Hours",BH440*$K440*(1+$M440)*$ER440,BH440)</f>
        <v>0</v>
      </c>
      <c r="BW440" s="53">
        <f>IF($G440="Labor Hours",BI440*$K440*(1+$M440)*$ER440,BI440)</f>
        <v>0</v>
      </c>
      <c r="BX440" s="53">
        <f>IF($G440="Labor Hours",BJ440*$K440*(1+$M440)*$ER440,BJ440)</f>
        <v>0</v>
      </c>
      <c r="BY440" s="53">
        <f>IF($G440="Labor Hours",BK440*$K440*(1+$M440)*$ER440,BK440)</f>
        <v>0</v>
      </c>
      <c r="BZ440" s="10">
        <f t="shared" si="582"/>
        <v>7679.882160000001</v>
      </c>
      <c r="CA440" s="54">
        <f t="shared" si="583"/>
        <v>0</v>
      </c>
      <c r="CB440" s="10">
        <f t="shared" si="584"/>
        <v>7679.882160000001</v>
      </c>
      <c r="CC440" s="53" cm="1">
        <f t="array" aca="1" ref="CC440" ca="1">BZ440*CELL("contents",$Q440)</f>
        <v>691.18939440000008</v>
      </c>
      <c r="CD440" s="53" cm="1">
        <f t="array" aca="1" ref="CD440" ca="1">CA440*CELL("contents",$Q440)</f>
        <v>0</v>
      </c>
      <c r="CE440" s="2"/>
      <c r="CF440" s="18">
        <v>40</v>
      </c>
      <c r="CG440" s="18"/>
      <c r="CH440" s="18"/>
      <c r="CI440" s="18">
        <v>24</v>
      </c>
      <c r="CJ440" s="2"/>
      <c r="CK440" s="2"/>
      <c r="CL440" s="2"/>
      <c r="CM440" s="2"/>
      <c r="CN440" s="2"/>
      <c r="CO440" s="2"/>
      <c r="CP440" s="2"/>
      <c r="CQ440" s="2">
        <f t="shared" si="585"/>
        <v>64</v>
      </c>
      <c r="CR440" s="51">
        <f t="shared" si="586"/>
        <v>0.42666666666666664</v>
      </c>
      <c r="CS440" s="53">
        <f>IF($G440="Labor Hours",CE440*$K440*(1+$M440)*$ES440,CE440)</f>
        <v>0</v>
      </c>
      <c r="CT440" s="53">
        <f>IF($G440="Labor Hours",CF440*$K440*(1+$M440)*$ES440,CF440)</f>
        <v>4903.1247665250012</v>
      </c>
      <c r="CU440" s="53">
        <f>IF($G440="Labor Hours",CG440*$K440*(1+$M440)*$ES440,CG440)</f>
        <v>0</v>
      </c>
      <c r="CV440" s="53">
        <f>IF($G440="Labor Hours",CH440*$K440*(1+$M440)*$ES440,CH440)</f>
        <v>0</v>
      </c>
      <c r="CW440" s="53">
        <f>IF($G440="Labor Hours",CI440*$K440*(1+$M440)*$ES440,CI440)</f>
        <v>2941.8748599150008</v>
      </c>
      <c r="CX440" s="53">
        <f>IF($G440="Labor Hours",CJ440*$K440*(1+$M440)*$ES440,CJ440)</f>
        <v>0</v>
      </c>
      <c r="CY440" s="53">
        <f>IF($G440="Labor Hours",CK440*$K440*(1+$M440)*$ES440,CK440)</f>
        <v>0</v>
      </c>
      <c r="CZ440" s="53">
        <f>IF($G440="Labor Hours",CL440*$K440*(1+$M440)*$ES440,CL440)</f>
        <v>0</v>
      </c>
      <c r="DA440" s="53">
        <f>IF($G440="Labor Hours",CM440*$K440*(1+$M440)*$ES440,CM440)</f>
        <v>0</v>
      </c>
      <c r="DB440" s="53">
        <f>IF($G440="Labor Hours",CN440*$K440*(1+$M440)*$ES440,CN440)</f>
        <v>0</v>
      </c>
      <c r="DC440" s="53">
        <f>IF($G440="Labor Hours",CO440*$K440*(1+$M440)*$ES440,CO440)</f>
        <v>0</v>
      </c>
      <c r="DD440" s="53">
        <f>IF($G440="Labor Hours",CP440*$K440*(1+$M440)*$ES440,CP440)</f>
        <v>0</v>
      </c>
      <c r="DE440" s="10">
        <f t="shared" si="587"/>
        <v>7844.9996264400015</v>
      </c>
      <c r="DF440" s="54">
        <f t="shared" si="588"/>
        <v>0</v>
      </c>
      <c r="DG440" s="10">
        <f t="shared" si="589"/>
        <v>7844.9996264400015</v>
      </c>
      <c r="DH440" s="53" cm="1">
        <f t="array" aca="1" ref="DH440" ca="1">DE440*CELL("contents",$Q440)</f>
        <v>706.04996637960016</v>
      </c>
      <c r="DI440" s="53" cm="1">
        <f t="array" aca="1" ref="DI440" ca="1">DF440*CELL("contents",$Q440)</f>
        <v>0</v>
      </c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>
        <f t="shared" si="590"/>
        <v>0</v>
      </c>
      <c r="DW440" s="51">
        <f t="shared" si="591"/>
        <v>0</v>
      </c>
      <c r="DX440" s="53">
        <f>IF($G440="Labor Hours",DJ440*$K440*(1+$M440)*$ET440,DJ440)</f>
        <v>0</v>
      </c>
      <c r="DY440" s="53">
        <f>IF($G440="Labor Hours",DK440*$K440*(1+$M440)*$ET440,DK440)</f>
        <v>0</v>
      </c>
      <c r="DZ440" s="53">
        <f>IF($G440="Labor Hours",DL440*$K440*(1+$M440)*$ET440,DL440)</f>
        <v>0</v>
      </c>
      <c r="EA440" s="53">
        <f>IF($G440="Labor Hours",DM440*$K440*(1+$M440)*$ET440,DM440)</f>
        <v>0</v>
      </c>
      <c r="EB440" s="53">
        <f>IF($G440="Labor Hours",DN440*$K440*(1+$M440)*$ET440,DN440)</f>
        <v>0</v>
      </c>
      <c r="EC440" s="53">
        <f>IF($G440="Labor Hours",DO440*$K440*(1+$M440)*$ET440,DO440)</f>
        <v>0</v>
      </c>
      <c r="ED440" s="53">
        <f>IF($G440="Labor Hours",DP440*$K440*(1+$M440)*$ET440,DP440)</f>
        <v>0</v>
      </c>
      <c r="EE440" s="53">
        <f>IF($G440="Labor Hours",DQ440*$K440*(1+$M440)*$ET440,DQ440)</f>
        <v>0</v>
      </c>
      <c r="EF440" s="53">
        <f>IF($G440="Labor Hours",DR440*$K440*(1+$M440)*$ET440,DR440)</f>
        <v>0</v>
      </c>
      <c r="EG440" s="53">
        <f>IF($G440="Labor Hours",DS440*$K440*(1+$M440)*$ET440,DS440)</f>
        <v>0</v>
      </c>
      <c r="EH440" s="53">
        <f>IF($G440="Labor Hours",DT440*$K440*(1+$M440)*$ET440,DT440)</f>
        <v>0</v>
      </c>
      <c r="EI440" s="53">
        <f>IF($G440="Labor Hours",DU440*$K440*(1+$M440)*$ET440,DU440)</f>
        <v>0</v>
      </c>
      <c r="EJ440" s="10">
        <f t="shared" si="592"/>
        <v>0</v>
      </c>
      <c r="EK440" s="54">
        <f t="shared" si="593"/>
        <v>0</v>
      </c>
      <c r="EL440" s="10">
        <f t="shared" si="594"/>
        <v>0</v>
      </c>
      <c r="EM440" s="53" cm="1">
        <f t="array" aca="1" ref="EM440" ca="1">EJ440*CELL("contents",$Q440)</f>
        <v>0</v>
      </c>
      <c r="EN440" s="53" cm="1">
        <f t="array" aca="1" ref="EN440" ca="1">EK440*CELL("contents",$Q440)</f>
        <v>0</v>
      </c>
      <c r="EO440" s="11">
        <f>AW440+CB440+DG440+EL440</f>
        <v>15524.881786440003</v>
      </c>
      <c r="EP440" s="2">
        <v>1</v>
      </c>
      <c r="EQ440" s="2">
        <f t="shared" ref="EQ440:ET440" si="635">EP440*1.0215</f>
        <v>1.0215000000000001</v>
      </c>
      <c r="ER440" s="2">
        <f t="shared" si="635"/>
        <v>1.0434622500000001</v>
      </c>
      <c r="ES440" s="2">
        <f t="shared" si="635"/>
        <v>1.0658966883750003</v>
      </c>
      <c r="ET440" s="2">
        <f t="shared" si="635"/>
        <v>1.0888134671750629</v>
      </c>
      <c r="EU440" s="53">
        <f>IF($G440="Labor Hours",$K440*$AG440*EQ440,0)</f>
        <v>0</v>
      </c>
      <c r="EV440" s="53">
        <f>IF($G440="Labor Hours",$K440*BL440*ER440,0)</f>
        <v>7679.882160000001</v>
      </c>
      <c r="EW440" s="69">
        <f>IF($G440="Labor Hours",$K440*$CQ440*ES440,0)</f>
        <v>7844.9996264400024</v>
      </c>
      <c r="EX440" s="69">
        <f>IF($G440="Labor Hours",$K440*$DV440*ET440,0)</f>
        <v>0</v>
      </c>
      <c r="EY440" s="9">
        <f t="shared" si="597"/>
        <v>0</v>
      </c>
      <c r="EZ440" s="9">
        <f t="shared" si="574"/>
        <v>0</v>
      </c>
      <c r="FA440" s="9">
        <f t="shared" si="575"/>
        <v>0</v>
      </c>
      <c r="FB440" s="9">
        <f t="shared" si="576"/>
        <v>0</v>
      </c>
      <c r="FC440" t="s">
        <v>1544</v>
      </c>
    </row>
    <row r="441" spans="1:159" x14ac:dyDescent="0.25">
      <c r="A441" s="2">
        <v>1.2</v>
      </c>
      <c r="B441" s="3" t="s">
        <v>998</v>
      </c>
      <c r="C441" s="4" t="s">
        <v>147</v>
      </c>
      <c r="D441" s="18" t="s">
        <v>999</v>
      </c>
      <c r="E441" s="33" t="s">
        <v>1002</v>
      </c>
      <c r="F441" s="3" t="s">
        <v>242</v>
      </c>
      <c r="G441" s="4" t="s">
        <v>151</v>
      </c>
      <c r="H441" s="6" t="s">
        <v>163</v>
      </c>
      <c r="I441" s="4" t="s">
        <v>1003</v>
      </c>
      <c r="J441" s="7" t="s">
        <v>261</v>
      </c>
      <c r="K441" s="75">
        <v>53</v>
      </c>
      <c r="L441" s="81">
        <v>46</v>
      </c>
      <c r="M441" s="56">
        <v>0.35</v>
      </c>
      <c r="N441" s="86">
        <v>0.53</v>
      </c>
      <c r="O441" s="6" t="s">
        <v>155</v>
      </c>
      <c r="P441" s="2" t="s">
        <v>156</v>
      </c>
      <c r="Q441" s="216">
        <f>VLOOKUP(P441,Contingencies!$A$2:$D$7,4,FALSE)</f>
        <v>0.09</v>
      </c>
      <c r="R441" s="53">
        <f t="shared" si="557"/>
        <v>657.96121555704019</v>
      </c>
      <c r="S441" s="67">
        <f t="shared" si="559"/>
        <v>348.71944424523133</v>
      </c>
      <c r="T441" s="4" t="s">
        <v>1004</v>
      </c>
      <c r="U441" s="2"/>
      <c r="V441" s="2"/>
      <c r="W441" s="2"/>
      <c r="X441" s="2"/>
      <c r="Y441" s="2"/>
      <c r="Z441" s="2"/>
      <c r="AA441" s="2"/>
      <c r="AB441" s="2"/>
      <c r="AC441" s="4"/>
      <c r="AD441" s="4"/>
      <c r="AE441" s="4"/>
      <c r="AF441" s="4"/>
      <c r="AG441" s="2">
        <f>IF(G441="Labor Hours",SUM(U441:AF441),0)</f>
        <v>0</v>
      </c>
      <c r="AH441" s="51">
        <f t="shared" si="577"/>
        <v>0</v>
      </c>
      <c r="AI441" s="53">
        <f>IF($G441="Labor Hours",U441*$K441*(1+$M441)*$EQ441,U441)</f>
        <v>0</v>
      </c>
      <c r="AJ441" s="53">
        <f>IF($G441="Labor Hours",V441*$K441*(1+$M441)*$EQ441,V441)</f>
        <v>0</v>
      </c>
      <c r="AK441" s="53">
        <f>IF($G441="Labor Hours",W441*$K441*(1+$M441)*$EQ441,W441)</f>
        <v>0</v>
      </c>
      <c r="AL441" s="53">
        <f>IF($G441="Labor Hours",X441*$K441*(1+$M441)*$EQ441,X441)</f>
        <v>0</v>
      </c>
      <c r="AM441" s="53">
        <f>IF($G441="Labor Hours",Y441*$K441*(1+$M441)*$EQ441,Y441)</f>
        <v>0</v>
      </c>
      <c r="AN441" s="53">
        <f>IF($G441="Labor Hours",Z441*$K441*(1+$M441)*$EQ441,Z441)</f>
        <v>0</v>
      </c>
      <c r="AO441" s="53">
        <f>IF($G441="Labor Hours",AA441*$K441*(1+$M441)*$EQ441,AA441)</f>
        <v>0</v>
      </c>
      <c r="AP441" s="53">
        <f>IF($G441="Labor Hours",AB441*$K441*(1+$M441)*$EQ441,AB441)</f>
        <v>0</v>
      </c>
      <c r="AQ441" s="53">
        <f>IF($G441="Labor Hours",AC441*$K441*(1+$M441)*$EQ441,AC441)</f>
        <v>0</v>
      </c>
      <c r="AR441" s="53">
        <f>IF($G441="Labor Hours",AD441*$K441*(1+$M441)*$EQ441,AD441)</f>
        <v>0</v>
      </c>
      <c r="AS441" s="53">
        <f>IF($G441="Labor Hours",AE441*$K441*(1+$M441)*$EQ441,AE441)</f>
        <v>0</v>
      </c>
      <c r="AT441" s="53">
        <f>IF($G441="Labor Hours",AF441*$K441*(1+$M441)*$EQ441,AF441)</f>
        <v>0</v>
      </c>
      <c r="AU441" s="10">
        <f t="shared" si="578"/>
        <v>0</v>
      </c>
      <c r="AV441" s="54">
        <f>IF(G441="CapEx",0,AU441*N441)</f>
        <v>0</v>
      </c>
      <c r="AW441" s="10">
        <f t="shared" si="579"/>
        <v>0</v>
      </c>
      <c r="AX441" s="53" cm="1">
        <f t="array" aca="1" ref="AX441" ca="1">AU441*CELL("contents",$Q441)</f>
        <v>0</v>
      </c>
      <c r="AY441" s="53" cm="1">
        <f t="array" aca="1" ref="AY441" ca="1">AV441*CELL("contents",$Q441)</f>
        <v>0</v>
      </c>
      <c r="AZ441" s="4"/>
      <c r="BA441" s="4">
        <v>40</v>
      </c>
      <c r="BB441" s="4"/>
      <c r="BC441" s="4"/>
      <c r="BD441" s="4">
        <v>24</v>
      </c>
      <c r="BE441" s="2"/>
      <c r="BF441" s="2"/>
      <c r="BG441" s="2"/>
      <c r="BH441" s="2"/>
      <c r="BI441" s="2"/>
      <c r="BJ441" s="2"/>
      <c r="BK441" s="2"/>
      <c r="BL441" s="2">
        <f t="shared" si="580"/>
        <v>64</v>
      </c>
      <c r="BM441" s="51">
        <f t="shared" si="581"/>
        <v>0.42666666666666664</v>
      </c>
      <c r="BN441" s="53">
        <f>IF($G441="Labor Hours",AZ441*$K441*(1+$M441)*$ER441,AZ441)</f>
        <v>0</v>
      </c>
      <c r="BO441" s="53">
        <f>IF($G441="Labor Hours",BA441*$K441*(1+$M441)*$ER441,BA441)</f>
        <v>2986.3889595000005</v>
      </c>
      <c r="BP441" s="53">
        <f>IF($G441="Labor Hours",BB441*$K441*(1+$M441)*$ER441,BB441)</f>
        <v>0</v>
      </c>
      <c r="BQ441" s="53">
        <f>IF($G441="Labor Hours",BC441*$K441*(1+$M441)*$ER441,BC441)</f>
        <v>0</v>
      </c>
      <c r="BR441" s="53">
        <f>IF($G441="Labor Hours",BD441*$K441*(1+$M441)*$ER441,BD441)</f>
        <v>1791.8333757000003</v>
      </c>
      <c r="BS441" s="53">
        <f>IF($G441="Labor Hours",BE441*$K441*(1+$M441)*$ER441,BE441)</f>
        <v>0</v>
      </c>
      <c r="BT441" s="53">
        <f>IF($G441="Labor Hours",BF441*$K441*(1+$M441)*$ER441,BF441)</f>
        <v>0</v>
      </c>
      <c r="BU441" s="53">
        <f>IF($G441="Labor Hours",BG441*$K441*(1+$M441)*$ER441,BG441)</f>
        <v>0</v>
      </c>
      <c r="BV441" s="53">
        <f>IF($G441="Labor Hours",BH441*$K441*(1+$M441)*$ER441,BH441)</f>
        <v>0</v>
      </c>
      <c r="BW441" s="53">
        <f>IF($G441="Labor Hours",BI441*$K441*(1+$M441)*$ER441,BI441)</f>
        <v>0</v>
      </c>
      <c r="BX441" s="53">
        <f>IF($G441="Labor Hours",BJ441*$K441*(1+$M441)*$ER441,BJ441)</f>
        <v>0</v>
      </c>
      <c r="BY441" s="53">
        <f>IF($G441="Labor Hours",BK441*$K441*(1+$M441)*$ER441,BK441)</f>
        <v>0</v>
      </c>
      <c r="BZ441" s="10">
        <f t="shared" si="582"/>
        <v>4778.222335200001</v>
      </c>
      <c r="CA441" s="54">
        <f t="shared" si="583"/>
        <v>2532.4578376560007</v>
      </c>
      <c r="CB441" s="10">
        <f t="shared" si="584"/>
        <v>7310.6801728560022</v>
      </c>
      <c r="CC441" s="53" cm="1">
        <f t="array" aca="1" ref="CC441" ca="1">BZ441*CELL("contents",$Q441)</f>
        <v>430.04001016800009</v>
      </c>
      <c r="CD441" s="53" cm="1">
        <f t="array" aca="1" ref="CD441" ca="1">CA441*CELL("contents",$Q441)</f>
        <v>227.92120538904007</v>
      </c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>
        <f t="shared" si="585"/>
        <v>0</v>
      </c>
      <c r="CR441" s="51">
        <f t="shared" si="586"/>
        <v>0</v>
      </c>
      <c r="CS441" s="53">
        <f>IF($G441="Labor Hours",CE441*$K441*(1+$M441)*$ES441,CE441)</f>
        <v>0</v>
      </c>
      <c r="CT441" s="53">
        <f>IF($G441="Labor Hours",CF441*$K441*(1+$M441)*$ES441,CF441)</f>
        <v>0</v>
      </c>
      <c r="CU441" s="53">
        <f>IF($G441="Labor Hours",CG441*$K441*(1+$M441)*$ES441,CG441)</f>
        <v>0</v>
      </c>
      <c r="CV441" s="53">
        <f>IF($G441="Labor Hours",CH441*$K441*(1+$M441)*$ES441,CH441)</f>
        <v>0</v>
      </c>
      <c r="CW441" s="53">
        <f>IF($G441="Labor Hours",CI441*$K441*(1+$M441)*$ES441,CI441)</f>
        <v>0</v>
      </c>
      <c r="CX441" s="53">
        <f>IF($G441="Labor Hours",CJ441*$K441*(1+$M441)*$ES441,CJ441)</f>
        <v>0</v>
      </c>
      <c r="CY441" s="53">
        <f>IF($G441="Labor Hours",CK441*$K441*(1+$M441)*$ES441,CK441)</f>
        <v>0</v>
      </c>
      <c r="CZ441" s="53">
        <f>IF($G441="Labor Hours",CL441*$K441*(1+$M441)*$ES441,CL441)</f>
        <v>0</v>
      </c>
      <c r="DA441" s="53">
        <f>IF($G441="Labor Hours",CM441*$K441*(1+$M441)*$ES441,CM441)</f>
        <v>0</v>
      </c>
      <c r="DB441" s="53">
        <f>IF($G441="Labor Hours",CN441*$K441*(1+$M441)*$ES441,CN441)</f>
        <v>0</v>
      </c>
      <c r="DC441" s="53">
        <f>IF($G441="Labor Hours",CO441*$K441*(1+$M441)*$ES441,CO441)</f>
        <v>0</v>
      </c>
      <c r="DD441" s="53">
        <f>IF($G441="Labor Hours",CP441*$K441*(1+$M441)*$ES441,CP441)</f>
        <v>0</v>
      </c>
      <c r="DE441" s="10">
        <f t="shared" si="587"/>
        <v>0</v>
      </c>
      <c r="DF441" s="54">
        <f t="shared" si="588"/>
        <v>0</v>
      </c>
      <c r="DG441" s="10">
        <f t="shared" si="589"/>
        <v>0</v>
      </c>
      <c r="DH441" s="53" cm="1">
        <f t="array" aca="1" ref="DH441" ca="1">DE441*CELL("contents",$Q441)</f>
        <v>0</v>
      </c>
      <c r="DI441" s="53" cm="1">
        <f t="array" aca="1" ref="DI441" ca="1">DF441*CELL("contents",$Q441)</f>
        <v>0</v>
      </c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>
        <f t="shared" si="590"/>
        <v>0</v>
      </c>
      <c r="DW441" s="51">
        <f t="shared" si="591"/>
        <v>0</v>
      </c>
      <c r="DX441" s="53">
        <f>IF($G441="Labor Hours",DJ441*$K441*(1+$M441)*$ET441,DJ441)</f>
        <v>0</v>
      </c>
      <c r="DY441" s="53">
        <f>IF($G441="Labor Hours",DK441*$K441*(1+$M441)*$ET441,DK441)</f>
        <v>0</v>
      </c>
      <c r="DZ441" s="53">
        <f>IF($G441="Labor Hours",DL441*$K441*(1+$M441)*$ET441,DL441)</f>
        <v>0</v>
      </c>
      <c r="EA441" s="53">
        <f>IF($G441="Labor Hours",DM441*$K441*(1+$M441)*$ET441,DM441)</f>
        <v>0</v>
      </c>
      <c r="EB441" s="53">
        <f>IF($G441="Labor Hours",DN441*$K441*(1+$M441)*$ET441,DN441)</f>
        <v>0</v>
      </c>
      <c r="EC441" s="53">
        <f>IF($G441="Labor Hours",DO441*$K441*(1+$M441)*$ET441,DO441)</f>
        <v>0</v>
      </c>
      <c r="ED441" s="53">
        <f>IF($G441="Labor Hours",DP441*$K441*(1+$M441)*$ET441,DP441)</f>
        <v>0</v>
      </c>
      <c r="EE441" s="53">
        <f>IF($G441="Labor Hours",DQ441*$K441*(1+$M441)*$ET441,DQ441)</f>
        <v>0</v>
      </c>
      <c r="EF441" s="53">
        <f>IF($G441="Labor Hours",DR441*$K441*(1+$M441)*$ET441,DR441)</f>
        <v>0</v>
      </c>
      <c r="EG441" s="53">
        <f>IF($G441="Labor Hours",DS441*$K441*(1+$M441)*$ET441,DS441)</f>
        <v>0</v>
      </c>
      <c r="EH441" s="53">
        <f>IF($G441="Labor Hours",DT441*$K441*(1+$M441)*$ET441,DT441)</f>
        <v>0</v>
      </c>
      <c r="EI441" s="53">
        <f>IF($G441="Labor Hours",DU441*$K441*(1+$M441)*$ET441,DU441)</f>
        <v>0</v>
      </c>
      <c r="EJ441" s="10">
        <f t="shared" si="592"/>
        <v>0</v>
      </c>
      <c r="EK441" s="54">
        <f t="shared" si="593"/>
        <v>0</v>
      </c>
      <c r="EL441" s="10">
        <f t="shared" si="594"/>
        <v>0</v>
      </c>
      <c r="EM441" s="53" cm="1">
        <f t="array" aca="1" ref="EM441" ca="1">EJ441*CELL("contents",$Q441)</f>
        <v>0</v>
      </c>
      <c r="EN441" s="53" cm="1">
        <f t="array" aca="1" ref="EN441" ca="1">EK441*CELL("contents",$Q441)</f>
        <v>0</v>
      </c>
      <c r="EO441" s="11">
        <f>AW441+CB441+DG441+EL441</f>
        <v>7310.6801728560022</v>
      </c>
      <c r="EP441" s="2">
        <v>1</v>
      </c>
      <c r="EQ441" s="2">
        <f t="shared" ref="EQ441:ET441" si="636">EP441*1.0215</f>
        <v>1.0215000000000001</v>
      </c>
      <c r="ER441" s="2">
        <f t="shared" si="636"/>
        <v>1.0434622500000001</v>
      </c>
      <c r="ES441" s="2">
        <f t="shared" si="636"/>
        <v>1.0658966883750003</v>
      </c>
      <c r="ET441" s="2">
        <f t="shared" si="636"/>
        <v>1.0888134671750629</v>
      </c>
      <c r="EU441" s="53">
        <f>IF($G441="Labor Hours",$K441*$AG441*EQ441,0)</f>
        <v>0</v>
      </c>
      <c r="EV441" s="53">
        <f>IF($G441="Labor Hours",$K441*BL441*ER441,0)</f>
        <v>3539.4239520000006</v>
      </c>
      <c r="EW441" s="69">
        <f>IF($G441="Labor Hours",$K441*$CQ441*ES441,0)</f>
        <v>0</v>
      </c>
      <c r="EX441" s="69">
        <f>IF($G441="Labor Hours",$K441*$DV441*ET441,0)</f>
        <v>0</v>
      </c>
      <c r="EY441" s="9">
        <f t="shared" si="597"/>
        <v>0</v>
      </c>
      <c r="EZ441" s="9">
        <f t="shared" si="574"/>
        <v>1238.7983832000002</v>
      </c>
      <c r="FA441" s="9">
        <f t="shared" si="575"/>
        <v>0</v>
      </c>
      <c r="FB441" s="9">
        <f t="shared" si="576"/>
        <v>0</v>
      </c>
      <c r="FC441" t="s">
        <v>1544</v>
      </c>
    </row>
    <row r="442" spans="1:159" ht="25.5" x14ac:dyDescent="0.25">
      <c r="A442" s="2">
        <v>1.2</v>
      </c>
      <c r="B442" s="3" t="s">
        <v>998</v>
      </c>
      <c r="C442" s="4" t="s">
        <v>157</v>
      </c>
      <c r="D442" s="18" t="s">
        <v>999</v>
      </c>
      <c r="E442" s="33" t="s">
        <v>1005</v>
      </c>
      <c r="F442" s="2"/>
      <c r="G442" s="4" t="s">
        <v>151</v>
      </c>
      <c r="H442" s="6" t="s">
        <v>163</v>
      </c>
      <c r="I442" s="4" t="s">
        <v>269</v>
      </c>
      <c r="J442" s="7" t="s">
        <v>261</v>
      </c>
      <c r="K442" s="75">
        <v>77</v>
      </c>
      <c r="L442" s="81">
        <v>77</v>
      </c>
      <c r="M442" s="56">
        <v>0</v>
      </c>
      <c r="N442" s="86">
        <v>0</v>
      </c>
      <c r="O442" s="6" t="s">
        <v>155</v>
      </c>
      <c r="P442" s="2" t="s">
        <v>156</v>
      </c>
      <c r="Q442" s="216">
        <f>VLOOKUP(P442,Contingencies!$A$2:$D$7,4,FALSE)</f>
        <v>0.09</v>
      </c>
      <c r="R442" s="53">
        <f t="shared" si="557"/>
        <v>1388.3891313600002</v>
      </c>
      <c r="S442" s="67">
        <f t="shared" si="559"/>
        <v>0</v>
      </c>
      <c r="T442" s="4" t="s">
        <v>1006</v>
      </c>
      <c r="U442" s="2"/>
      <c r="V442" s="2"/>
      <c r="W442" s="2"/>
      <c r="X442" s="2"/>
      <c r="Y442" s="2"/>
      <c r="Z442" s="2"/>
      <c r="AA442" s="2"/>
      <c r="AB442" s="2"/>
      <c r="AC442" s="4"/>
      <c r="AD442" s="4"/>
      <c r="AE442" s="4"/>
      <c r="AF442" s="4"/>
      <c r="AG442" s="2">
        <f>IF(G442="Labor Hours",SUM(U442:AF442),0)</f>
        <v>0</v>
      </c>
      <c r="AH442" s="51">
        <f t="shared" si="577"/>
        <v>0</v>
      </c>
      <c r="AI442" s="53">
        <f>IF($G442="Labor Hours",U442*$K442*(1+$M442)*$EQ442,U442)</f>
        <v>0</v>
      </c>
      <c r="AJ442" s="53">
        <f>IF($G442="Labor Hours",V442*$K442*(1+$M442)*$EQ442,V442)</f>
        <v>0</v>
      </c>
      <c r="AK442" s="53">
        <f>IF($G442="Labor Hours",W442*$K442*(1+$M442)*$EQ442,W442)</f>
        <v>0</v>
      </c>
      <c r="AL442" s="53">
        <f>IF($G442="Labor Hours",X442*$K442*(1+$M442)*$EQ442,X442)</f>
        <v>0</v>
      </c>
      <c r="AM442" s="53">
        <f>IF($G442="Labor Hours",Y442*$K442*(1+$M442)*$EQ442,Y442)</f>
        <v>0</v>
      </c>
      <c r="AN442" s="53">
        <f>IF($G442="Labor Hours",Z442*$K442*(1+$M442)*$EQ442,Z442)</f>
        <v>0</v>
      </c>
      <c r="AO442" s="53">
        <f>IF($G442="Labor Hours",AA442*$K442*(1+$M442)*$EQ442,AA442)</f>
        <v>0</v>
      </c>
      <c r="AP442" s="53">
        <f>IF($G442="Labor Hours",AB442*$K442*(1+$M442)*$EQ442,AB442)</f>
        <v>0</v>
      </c>
      <c r="AQ442" s="53">
        <f>IF($G442="Labor Hours",AC442*$K442*(1+$M442)*$EQ442,AC442)</f>
        <v>0</v>
      </c>
      <c r="AR442" s="53">
        <f>IF($G442="Labor Hours",AD442*$K442*(1+$M442)*$EQ442,AD442)</f>
        <v>0</v>
      </c>
      <c r="AS442" s="53">
        <f>IF($G442="Labor Hours",AE442*$K442*(1+$M442)*$EQ442,AE442)</f>
        <v>0</v>
      </c>
      <c r="AT442" s="53">
        <f>IF($G442="Labor Hours",AF442*$K442*(1+$M442)*$EQ442,AF442)</f>
        <v>0</v>
      </c>
      <c r="AU442" s="10">
        <f t="shared" si="578"/>
        <v>0</v>
      </c>
      <c r="AV442" s="54">
        <f>IF(G442="CapEx",0,AU442*N442)</f>
        <v>0</v>
      </c>
      <c r="AW442" s="10">
        <f t="shared" si="579"/>
        <v>0</v>
      </c>
      <c r="AX442" s="53" cm="1">
        <f t="array" aca="1" ref="AX442" ca="1">AU442*CELL("contents",$Q442)</f>
        <v>0</v>
      </c>
      <c r="AY442" s="53" cm="1">
        <f t="array" aca="1" ref="AY442" ca="1">AV442*CELL("contents",$Q442)</f>
        <v>0</v>
      </c>
      <c r="AZ442" s="4"/>
      <c r="BA442" s="4">
        <v>120</v>
      </c>
      <c r="BB442" s="4"/>
      <c r="BC442" s="4"/>
      <c r="BD442" s="4">
        <v>72</v>
      </c>
      <c r="BE442" s="2"/>
      <c r="BF442" s="2"/>
      <c r="BG442" s="2"/>
      <c r="BH442" s="2"/>
      <c r="BI442" s="2"/>
      <c r="BJ442" s="2"/>
      <c r="BK442" s="2"/>
      <c r="BL442" s="2">
        <f t="shared" si="580"/>
        <v>192</v>
      </c>
      <c r="BM442" s="51">
        <f t="shared" si="581"/>
        <v>1.28</v>
      </c>
      <c r="BN442" s="53">
        <f>IF($G442="Labor Hours",AZ442*$K442*(1+$M442)*$ER442,AZ442)</f>
        <v>0</v>
      </c>
      <c r="BO442" s="53">
        <f>IF($G442="Labor Hours",BA442*$K442*(1+$M442)*$ER442,BA442)</f>
        <v>9641.591190000001</v>
      </c>
      <c r="BP442" s="53">
        <f>IF($G442="Labor Hours",BB442*$K442*(1+$M442)*$ER442,BB442)</f>
        <v>0</v>
      </c>
      <c r="BQ442" s="53">
        <f>IF($G442="Labor Hours",BC442*$K442*(1+$M442)*$ER442,BC442)</f>
        <v>0</v>
      </c>
      <c r="BR442" s="53">
        <f>IF($G442="Labor Hours",BD442*$K442*(1+$M442)*$ER442,BD442)</f>
        <v>5784.9547140000004</v>
      </c>
      <c r="BS442" s="53">
        <f>IF($G442="Labor Hours",BE442*$K442*(1+$M442)*$ER442,BE442)</f>
        <v>0</v>
      </c>
      <c r="BT442" s="53">
        <f>IF($G442="Labor Hours",BF442*$K442*(1+$M442)*$ER442,BF442)</f>
        <v>0</v>
      </c>
      <c r="BU442" s="53">
        <f>IF($G442="Labor Hours",BG442*$K442*(1+$M442)*$ER442,BG442)</f>
        <v>0</v>
      </c>
      <c r="BV442" s="53">
        <f>IF($G442="Labor Hours",BH442*$K442*(1+$M442)*$ER442,BH442)</f>
        <v>0</v>
      </c>
      <c r="BW442" s="53">
        <f>IF($G442="Labor Hours",BI442*$K442*(1+$M442)*$ER442,BI442)</f>
        <v>0</v>
      </c>
      <c r="BX442" s="53">
        <f>IF($G442="Labor Hours",BJ442*$K442*(1+$M442)*$ER442,BJ442)</f>
        <v>0</v>
      </c>
      <c r="BY442" s="53">
        <f>IF($G442="Labor Hours",BK442*$K442*(1+$M442)*$ER442,BK442)</f>
        <v>0</v>
      </c>
      <c r="BZ442" s="10">
        <f t="shared" si="582"/>
        <v>15426.545904000002</v>
      </c>
      <c r="CA442" s="54">
        <f t="shared" si="583"/>
        <v>0</v>
      </c>
      <c r="CB442" s="10">
        <f t="shared" si="584"/>
        <v>15426.545904000002</v>
      </c>
      <c r="CC442" s="53" cm="1">
        <f t="array" aca="1" ref="CC442" ca="1">BZ442*CELL("contents",$Q442)</f>
        <v>1388.3891313600002</v>
      </c>
      <c r="CD442" s="53" cm="1">
        <f t="array" aca="1" ref="CD442" ca="1">CA442*CELL("contents",$Q442)</f>
        <v>0</v>
      </c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>
        <f t="shared" si="585"/>
        <v>0</v>
      </c>
      <c r="CR442" s="51">
        <f t="shared" si="586"/>
        <v>0</v>
      </c>
      <c r="CS442" s="53">
        <f>IF($G442="Labor Hours",CE442*$K442*(1+$M442)*$ES442,CE442)</f>
        <v>0</v>
      </c>
      <c r="CT442" s="53">
        <f>IF($G442="Labor Hours",CF442*$K442*(1+$M442)*$ES442,CF442)</f>
        <v>0</v>
      </c>
      <c r="CU442" s="53">
        <f>IF($G442="Labor Hours",CG442*$K442*(1+$M442)*$ES442,CG442)</f>
        <v>0</v>
      </c>
      <c r="CV442" s="53">
        <f>IF($G442="Labor Hours",CH442*$K442*(1+$M442)*$ES442,CH442)</f>
        <v>0</v>
      </c>
      <c r="CW442" s="53">
        <f>IF($G442="Labor Hours",CI442*$K442*(1+$M442)*$ES442,CI442)</f>
        <v>0</v>
      </c>
      <c r="CX442" s="53">
        <f>IF($G442="Labor Hours",CJ442*$K442*(1+$M442)*$ES442,CJ442)</f>
        <v>0</v>
      </c>
      <c r="CY442" s="53">
        <f>IF($G442="Labor Hours",CK442*$K442*(1+$M442)*$ES442,CK442)</f>
        <v>0</v>
      </c>
      <c r="CZ442" s="53">
        <f>IF($G442="Labor Hours",CL442*$K442*(1+$M442)*$ES442,CL442)</f>
        <v>0</v>
      </c>
      <c r="DA442" s="53">
        <f>IF($G442="Labor Hours",CM442*$K442*(1+$M442)*$ES442,CM442)</f>
        <v>0</v>
      </c>
      <c r="DB442" s="53">
        <f>IF($G442="Labor Hours",CN442*$K442*(1+$M442)*$ES442,CN442)</f>
        <v>0</v>
      </c>
      <c r="DC442" s="53">
        <f>IF($G442="Labor Hours",CO442*$K442*(1+$M442)*$ES442,CO442)</f>
        <v>0</v>
      </c>
      <c r="DD442" s="53">
        <f>IF($G442="Labor Hours",CP442*$K442*(1+$M442)*$ES442,CP442)</f>
        <v>0</v>
      </c>
      <c r="DE442" s="10">
        <f t="shared" si="587"/>
        <v>0</v>
      </c>
      <c r="DF442" s="54">
        <f t="shared" si="588"/>
        <v>0</v>
      </c>
      <c r="DG442" s="10">
        <f t="shared" si="589"/>
        <v>0</v>
      </c>
      <c r="DH442" s="53" cm="1">
        <f t="array" aca="1" ref="DH442" ca="1">DE442*CELL("contents",$Q442)</f>
        <v>0</v>
      </c>
      <c r="DI442" s="53" cm="1">
        <f t="array" aca="1" ref="DI442" ca="1">DF442*CELL("contents",$Q442)</f>
        <v>0</v>
      </c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>
        <f t="shared" si="590"/>
        <v>0</v>
      </c>
      <c r="DW442" s="51">
        <f t="shared" si="591"/>
        <v>0</v>
      </c>
      <c r="DX442" s="53">
        <f>IF($G442="Labor Hours",DJ442*$K442*(1+$M442)*$ET442,DJ442)</f>
        <v>0</v>
      </c>
      <c r="DY442" s="53">
        <f>IF($G442="Labor Hours",DK442*$K442*(1+$M442)*$ET442,DK442)</f>
        <v>0</v>
      </c>
      <c r="DZ442" s="53">
        <f>IF($G442="Labor Hours",DL442*$K442*(1+$M442)*$ET442,DL442)</f>
        <v>0</v>
      </c>
      <c r="EA442" s="53">
        <f>IF($G442="Labor Hours",DM442*$K442*(1+$M442)*$ET442,DM442)</f>
        <v>0</v>
      </c>
      <c r="EB442" s="53">
        <f>IF($G442="Labor Hours",DN442*$K442*(1+$M442)*$ET442,DN442)</f>
        <v>0</v>
      </c>
      <c r="EC442" s="53">
        <f>IF($G442="Labor Hours",DO442*$K442*(1+$M442)*$ET442,DO442)</f>
        <v>0</v>
      </c>
      <c r="ED442" s="53">
        <f>IF($G442="Labor Hours",DP442*$K442*(1+$M442)*$ET442,DP442)</f>
        <v>0</v>
      </c>
      <c r="EE442" s="53">
        <f>IF($G442="Labor Hours",DQ442*$K442*(1+$M442)*$ET442,DQ442)</f>
        <v>0</v>
      </c>
      <c r="EF442" s="53">
        <f>IF($G442="Labor Hours",DR442*$K442*(1+$M442)*$ET442,DR442)</f>
        <v>0</v>
      </c>
      <c r="EG442" s="53">
        <f>IF($G442="Labor Hours",DS442*$K442*(1+$M442)*$ET442,DS442)</f>
        <v>0</v>
      </c>
      <c r="EH442" s="53">
        <f>IF($G442="Labor Hours",DT442*$K442*(1+$M442)*$ET442,DT442)</f>
        <v>0</v>
      </c>
      <c r="EI442" s="53">
        <f>IF($G442="Labor Hours",DU442*$K442*(1+$M442)*$ET442,DU442)</f>
        <v>0</v>
      </c>
      <c r="EJ442" s="10">
        <f t="shared" si="592"/>
        <v>0</v>
      </c>
      <c r="EK442" s="54">
        <f t="shared" si="593"/>
        <v>0</v>
      </c>
      <c r="EL442" s="10">
        <f t="shared" si="594"/>
        <v>0</v>
      </c>
      <c r="EM442" s="53" cm="1">
        <f t="array" aca="1" ref="EM442" ca="1">EJ442*CELL("contents",$Q442)</f>
        <v>0</v>
      </c>
      <c r="EN442" s="53" cm="1">
        <f t="array" aca="1" ref="EN442" ca="1">EK442*CELL("contents",$Q442)</f>
        <v>0</v>
      </c>
      <c r="EO442" s="11">
        <f>AW442+CB442+DG442+EL442</f>
        <v>15426.545904000002</v>
      </c>
      <c r="EP442" s="2">
        <v>1</v>
      </c>
      <c r="EQ442" s="2">
        <f t="shared" ref="EQ442:ET442" si="637">EP442*1.0215</f>
        <v>1.0215000000000001</v>
      </c>
      <c r="ER442" s="2">
        <f t="shared" si="637"/>
        <v>1.0434622500000001</v>
      </c>
      <c r="ES442" s="2">
        <f t="shared" si="637"/>
        <v>1.0658966883750003</v>
      </c>
      <c r="ET442" s="2">
        <f t="shared" si="637"/>
        <v>1.0888134671750629</v>
      </c>
      <c r="EU442" s="53">
        <f>IF($G442="Labor Hours",$K442*$AG442*EQ442,0)</f>
        <v>0</v>
      </c>
      <c r="EV442" s="53">
        <f>IF($G442="Labor Hours",$K442*BL442*ER442,0)</f>
        <v>15426.545904000002</v>
      </c>
      <c r="EW442" s="69">
        <f>IF($G442="Labor Hours",$K442*$CQ442*ES442,0)</f>
        <v>0</v>
      </c>
      <c r="EX442" s="69">
        <f>IF($G442="Labor Hours",$K442*$DV442*ET442,0)</f>
        <v>0</v>
      </c>
      <c r="EY442" s="9">
        <f t="shared" si="597"/>
        <v>0</v>
      </c>
      <c r="EZ442" s="9">
        <f t="shared" si="574"/>
        <v>0</v>
      </c>
      <c r="FA442" s="9">
        <f t="shared" si="575"/>
        <v>0</v>
      </c>
      <c r="FB442" s="9">
        <f t="shared" si="576"/>
        <v>0</v>
      </c>
      <c r="FC442" t="s">
        <v>1544</v>
      </c>
    </row>
    <row r="443" spans="1:159" x14ac:dyDescent="0.25">
      <c r="A443" s="2">
        <v>1.2</v>
      </c>
      <c r="B443" s="3" t="s">
        <v>998</v>
      </c>
      <c r="C443" s="4" t="s">
        <v>157</v>
      </c>
      <c r="D443" s="18" t="s">
        <v>999</v>
      </c>
      <c r="E443" s="33" t="s">
        <v>1007</v>
      </c>
      <c r="F443" s="2"/>
      <c r="G443" s="4" t="s">
        <v>151</v>
      </c>
      <c r="H443" s="6" t="s">
        <v>163</v>
      </c>
      <c r="I443" s="4" t="s">
        <v>167</v>
      </c>
      <c r="J443" s="7" t="s">
        <v>261</v>
      </c>
      <c r="K443" s="75">
        <v>115</v>
      </c>
      <c r="L443" s="81">
        <v>115</v>
      </c>
      <c r="M443" s="56">
        <v>0</v>
      </c>
      <c r="N443" s="86">
        <v>0</v>
      </c>
      <c r="O443" s="6" t="s">
        <v>155</v>
      </c>
      <c r="P443" s="2" t="s">
        <v>156</v>
      </c>
      <c r="Q443" s="216">
        <f>VLOOKUP(P443,Contingencies!$A$2:$D$7,4,FALSE)</f>
        <v>0.09</v>
      </c>
      <c r="R443" s="53">
        <f t="shared" si="557"/>
        <v>6220.704549600001</v>
      </c>
      <c r="S443" s="67">
        <f t="shared" si="559"/>
        <v>0</v>
      </c>
      <c r="T443" s="4" t="s">
        <v>1008</v>
      </c>
      <c r="U443" s="2"/>
      <c r="V443" s="2"/>
      <c r="W443" s="2"/>
      <c r="X443" s="2"/>
      <c r="Y443" s="2"/>
      <c r="Z443" s="2"/>
      <c r="AA443" s="2"/>
      <c r="AB443" s="2"/>
      <c r="AC443" s="4"/>
      <c r="AD443" s="4"/>
      <c r="AE443" s="4"/>
      <c r="AF443" s="4"/>
      <c r="AG443" s="2">
        <f>IF(G443="Labor Hours",SUM(U443:AF443),0)</f>
        <v>0</v>
      </c>
      <c r="AH443" s="51">
        <f t="shared" si="577"/>
        <v>0</v>
      </c>
      <c r="AI443" s="53">
        <f>IF($G443="Labor Hours",U443*$K443*(1+$M443)*$EQ443,U443)</f>
        <v>0</v>
      </c>
      <c r="AJ443" s="53">
        <f>IF($G443="Labor Hours",V443*$K443*(1+$M443)*$EQ443,V443)</f>
        <v>0</v>
      </c>
      <c r="AK443" s="53">
        <f>IF($G443="Labor Hours",W443*$K443*(1+$M443)*$EQ443,W443)</f>
        <v>0</v>
      </c>
      <c r="AL443" s="53">
        <f>IF($G443="Labor Hours",X443*$K443*(1+$M443)*$EQ443,X443)</f>
        <v>0</v>
      </c>
      <c r="AM443" s="53">
        <f>IF($G443="Labor Hours",Y443*$K443*(1+$M443)*$EQ443,Y443)</f>
        <v>0</v>
      </c>
      <c r="AN443" s="53">
        <f>IF($G443="Labor Hours",Z443*$K443*(1+$M443)*$EQ443,Z443)</f>
        <v>0</v>
      </c>
      <c r="AO443" s="53">
        <f>IF($G443="Labor Hours",AA443*$K443*(1+$M443)*$EQ443,AA443)</f>
        <v>0</v>
      </c>
      <c r="AP443" s="53">
        <f>IF($G443="Labor Hours",AB443*$K443*(1+$M443)*$EQ443,AB443)</f>
        <v>0</v>
      </c>
      <c r="AQ443" s="53">
        <f>IF($G443="Labor Hours",AC443*$K443*(1+$M443)*$EQ443,AC443)</f>
        <v>0</v>
      </c>
      <c r="AR443" s="53">
        <f>IF($G443="Labor Hours",AD443*$K443*(1+$M443)*$EQ443,AD443)</f>
        <v>0</v>
      </c>
      <c r="AS443" s="53">
        <f>IF($G443="Labor Hours",AE443*$K443*(1+$M443)*$EQ443,AE443)</f>
        <v>0</v>
      </c>
      <c r="AT443" s="53">
        <f>IF($G443="Labor Hours",AF443*$K443*(1+$M443)*$EQ443,AF443)</f>
        <v>0</v>
      </c>
      <c r="AU443" s="10">
        <f t="shared" si="578"/>
        <v>0</v>
      </c>
      <c r="AV443" s="54">
        <f>IF(G443="CapEx",0,AU443*N443)</f>
        <v>0</v>
      </c>
      <c r="AW443" s="10">
        <f t="shared" si="579"/>
        <v>0</v>
      </c>
      <c r="AX443" s="53" cm="1">
        <f t="array" aca="1" ref="AX443" ca="1">AU443*CELL("contents",$Q443)</f>
        <v>0</v>
      </c>
      <c r="AY443" s="53" cm="1">
        <f t="array" aca="1" ref="AY443" ca="1">AV443*CELL("contents",$Q443)</f>
        <v>0</v>
      </c>
      <c r="AZ443" s="4"/>
      <c r="BA443" s="4">
        <v>280</v>
      </c>
      <c r="BB443" s="4">
        <v>128</v>
      </c>
      <c r="BC443" s="4"/>
      <c r="BD443" s="4">
        <v>168</v>
      </c>
      <c r="BE443" s="2"/>
      <c r="BF443" s="2"/>
      <c r="BG443" s="2"/>
      <c r="BH443" s="2"/>
      <c r="BI443" s="2"/>
      <c r="BJ443" s="2"/>
      <c r="BK443" s="2"/>
      <c r="BL443" s="2">
        <f t="shared" si="580"/>
        <v>576</v>
      </c>
      <c r="BM443" s="51">
        <f t="shared" si="581"/>
        <v>3.84</v>
      </c>
      <c r="BN443" s="53">
        <f>IF($G443="Labor Hours",AZ443*$K443*(1+$M443)*$ER443,AZ443)</f>
        <v>0</v>
      </c>
      <c r="BO443" s="53">
        <f>IF($G443="Labor Hours",BA443*$K443*(1+$M443)*$ER443,BA443)</f>
        <v>33599.484450000004</v>
      </c>
      <c r="BP443" s="53">
        <f>IF($G443="Labor Hours",BB443*$K443*(1+$M443)*$ER443,BB443)</f>
        <v>15359.764320000002</v>
      </c>
      <c r="BQ443" s="53">
        <f>IF($G443="Labor Hours",BC443*$K443*(1+$M443)*$ER443,BC443)</f>
        <v>0</v>
      </c>
      <c r="BR443" s="53">
        <f>IF($G443="Labor Hours",BD443*$K443*(1+$M443)*$ER443,BD443)</f>
        <v>20159.690670000004</v>
      </c>
      <c r="BS443" s="53">
        <f>IF($G443="Labor Hours",BE443*$K443*(1+$M443)*$ER443,BE443)</f>
        <v>0</v>
      </c>
      <c r="BT443" s="53">
        <f>IF($G443="Labor Hours",BF443*$K443*(1+$M443)*$ER443,BF443)</f>
        <v>0</v>
      </c>
      <c r="BU443" s="53">
        <f>IF($G443="Labor Hours",BG443*$K443*(1+$M443)*$ER443,BG443)</f>
        <v>0</v>
      </c>
      <c r="BV443" s="53">
        <f>IF($G443="Labor Hours",BH443*$K443*(1+$M443)*$ER443,BH443)</f>
        <v>0</v>
      </c>
      <c r="BW443" s="53">
        <f>IF($G443="Labor Hours",BI443*$K443*(1+$M443)*$ER443,BI443)</f>
        <v>0</v>
      </c>
      <c r="BX443" s="53">
        <f>IF($G443="Labor Hours",BJ443*$K443*(1+$M443)*$ER443,BJ443)</f>
        <v>0</v>
      </c>
      <c r="BY443" s="53">
        <f>IF($G443="Labor Hours",BK443*$K443*(1+$M443)*$ER443,BK443)</f>
        <v>0</v>
      </c>
      <c r="BZ443" s="10">
        <f t="shared" si="582"/>
        <v>69118.939440000016</v>
      </c>
      <c r="CA443" s="54">
        <f t="shared" si="583"/>
        <v>0</v>
      </c>
      <c r="CB443" s="10">
        <f t="shared" si="584"/>
        <v>69118.939440000016</v>
      </c>
      <c r="CC443" s="53" cm="1">
        <f t="array" aca="1" ref="CC443" ca="1">BZ443*CELL("contents",$Q443)</f>
        <v>6220.704549600001</v>
      </c>
      <c r="CD443" s="53" cm="1">
        <f t="array" aca="1" ref="CD443" ca="1">CA443*CELL("contents",$Q443)</f>
        <v>0</v>
      </c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>
        <f t="shared" si="585"/>
        <v>0</v>
      </c>
      <c r="CR443" s="51">
        <f t="shared" si="586"/>
        <v>0</v>
      </c>
      <c r="CS443" s="53">
        <f>IF($G443="Labor Hours",CE443*$K443*(1+$M443)*$ES443,CE443)</f>
        <v>0</v>
      </c>
      <c r="CT443" s="53">
        <f>IF($G443="Labor Hours",CF443*$K443*(1+$M443)*$ES443,CF443)</f>
        <v>0</v>
      </c>
      <c r="CU443" s="53">
        <f>IF($G443="Labor Hours",CG443*$K443*(1+$M443)*$ES443,CG443)</f>
        <v>0</v>
      </c>
      <c r="CV443" s="53">
        <f>IF($G443="Labor Hours",CH443*$K443*(1+$M443)*$ES443,CH443)</f>
        <v>0</v>
      </c>
      <c r="CW443" s="53">
        <f>IF($G443="Labor Hours",CI443*$K443*(1+$M443)*$ES443,CI443)</f>
        <v>0</v>
      </c>
      <c r="CX443" s="53">
        <f>IF($G443="Labor Hours",CJ443*$K443*(1+$M443)*$ES443,CJ443)</f>
        <v>0</v>
      </c>
      <c r="CY443" s="53">
        <f>IF($G443="Labor Hours",CK443*$K443*(1+$M443)*$ES443,CK443)</f>
        <v>0</v>
      </c>
      <c r="CZ443" s="53">
        <f>IF($G443="Labor Hours",CL443*$K443*(1+$M443)*$ES443,CL443)</f>
        <v>0</v>
      </c>
      <c r="DA443" s="53">
        <f>IF($G443="Labor Hours",CM443*$K443*(1+$M443)*$ES443,CM443)</f>
        <v>0</v>
      </c>
      <c r="DB443" s="53">
        <f>IF($G443="Labor Hours",CN443*$K443*(1+$M443)*$ES443,CN443)</f>
        <v>0</v>
      </c>
      <c r="DC443" s="53">
        <f>IF($G443="Labor Hours",CO443*$K443*(1+$M443)*$ES443,CO443)</f>
        <v>0</v>
      </c>
      <c r="DD443" s="53">
        <f>IF($G443="Labor Hours",CP443*$K443*(1+$M443)*$ES443,CP443)</f>
        <v>0</v>
      </c>
      <c r="DE443" s="10">
        <f t="shared" si="587"/>
        <v>0</v>
      </c>
      <c r="DF443" s="54">
        <f t="shared" si="588"/>
        <v>0</v>
      </c>
      <c r="DG443" s="10">
        <f t="shared" si="589"/>
        <v>0</v>
      </c>
      <c r="DH443" s="53" cm="1">
        <f t="array" aca="1" ref="DH443" ca="1">DE443*CELL("contents",$Q443)</f>
        <v>0</v>
      </c>
      <c r="DI443" s="53" cm="1">
        <f t="array" aca="1" ref="DI443" ca="1">DF443*CELL("contents",$Q443)</f>
        <v>0</v>
      </c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>
        <f t="shared" si="590"/>
        <v>0</v>
      </c>
      <c r="DW443" s="51">
        <f t="shared" si="591"/>
        <v>0</v>
      </c>
      <c r="DX443" s="53">
        <f>IF($G443="Labor Hours",DJ443*$K443*(1+$M443)*$ET443,DJ443)</f>
        <v>0</v>
      </c>
      <c r="DY443" s="53">
        <f>IF($G443="Labor Hours",DK443*$K443*(1+$M443)*$ET443,DK443)</f>
        <v>0</v>
      </c>
      <c r="DZ443" s="53">
        <f>IF($G443="Labor Hours",DL443*$K443*(1+$M443)*$ET443,DL443)</f>
        <v>0</v>
      </c>
      <c r="EA443" s="53">
        <f>IF($G443="Labor Hours",DM443*$K443*(1+$M443)*$ET443,DM443)</f>
        <v>0</v>
      </c>
      <c r="EB443" s="53">
        <f>IF($G443="Labor Hours",DN443*$K443*(1+$M443)*$ET443,DN443)</f>
        <v>0</v>
      </c>
      <c r="EC443" s="53">
        <f>IF($G443="Labor Hours",DO443*$K443*(1+$M443)*$ET443,DO443)</f>
        <v>0</v>
      </c>
      <c r="ED443" s="53">
        <f>IF($G443="Labor Hours",DP443*$K443*(1+$M443)*$ET443,DP443)</f>
        <v>0</v>
      </c>
      <c r="EE443" s="53">
        <f>IF($G443="Labor Hours",DQ443*$K443*(1+$M443)*$ET443,DQ443)</f>
        <v>0</v>
      </c>
      <c r="EF443" s="53">
        <f>IF($G443="Labor Hours",DR443*$K443*(1+$M443)*$ET443,DR443)</f>
        <v>0</v>
      </c>
      <c r="EG443" s="53">
        <f>IF($G443="Labor Hours",DS443*$K443*(1+$M443)*$ET443,DS443)</f>
        <v>0</v>
      </c>
      <c r="EH443" s="53">
        <f>IF($G443="Labor Hours",DT443*$K443*(1+$M443)*$ET443,DT443)</f>
        <v>0</v>
      </c>
      <c r="EI443" s="53">
        <f>IF($G443="Labor Hours",DU443*$K443*(1+$M443)*$ET443,DU443)</f>
        <v>0</v>
      </c>
      <c r="EJ443" s="10">
        <f t="shared" si="592"/>
        <v>0</v>
      </c>
      <c r="EK443" s="54">
        <f t="shared" si="593"/>
        <v>0</v>
      </c>
      <c r="EL443" s="10">
        <f t="shared" si="594"/>
        <v>0</v>
      </c>
      <c r="EM443" s="53" cm="1">
        <f t="array" aca="1" ref="EM443" ca="1">EJ443*CELL("contents",$Q443)</f>
        <v>0</v>
      </c>
      <c r="EN443" s="53" cm="1">
        <f t="array" aca="1" ref="EN443" ca="1">EK443*CELL("contents",$Q443)</f>
        <v>0</v>
      </c>
      <c r="EO443" s="11">
        <f>AW443+CB443+DG443+EL443</f>
        <v>69118.939440000016</v>
      </c>
      <c r="EP443" s="2">
        <v>1</v>
      </c>
      <c r="EQ443" s="2">
        <f t="shared" ref="EQ443:ET443" si="638">EP443*1.0215</f>
        <v>1.0215000000000001</v>
      </c>
      <c r="ER443" s="2">
        <f t="shared" si="638"/>
        <v>1.0434622500000001</v>
      </c>
      <c r="ES443" s="2">
        <f t="shared" si="638"/>
        <v>1.0658966883750003</v>
      </c>
      <c r="ET443" s="2">
        <f t="shared" si="638"/>
        <v>1.0888134671750629</v>
      </c>
      <c r="EU443" s="53">
        <f>IF($G443="Labor Hours",$K443*$AG443*EQ443,0)</f>
        <v>0</v>
      </c>
      <c r="EV443" s="53">
        <f>IF($G443="Labor Hours",$K443*BL443*ER443,0)</f>
        <v>69118.939440000016</v>
      </c>
      <c r="EW443" s="69">
        <f>IF($G443="Labor Hours",$K443*$CQ443*ES443,0)</f>
        <v>0</v>
      </c>
      <c r="EX443" s="69">
        <f>IF($G443="Labor Hours",$K443*$DV443*ET443,0)</f>
        <v>0</v>
      </c>
      <c r="EY443" s="9">
        <f t="shared" si="597"/>
        <v>0</v>
      </c>
      <c r="EZ443" s="9">
        <f t="shared" si="574"/>
        <v>0</v>
      </c>
      <c r="FA443" s="9">
        <f t="shared" si="575"/>
        <v>0</v>
      </c>
      <c r="FB443" s="9">
        <f t="shared" si="576"/>
        <v>0</v>
      </c>
      <c r="FC443" t="s">
        <v>1544</v>
      </c>
    </row>
    <row r="444" spans="1:159" x14ac:dyDescent="0.25">
      <c r="A444" s="2">
        <v>1.2</v>
      </c>
      <c r="B444" s="3" t="s">
        <v>998</v>
      </c>
      <c r="C444" s="4" t="s">
        <v>157</v>
      </c>
      <c r="D444" s="18" t="s">
        <v>999</v>
      </c>
      <c r="E444" s="33" t="s">
        <v>1009</v>
      </c>
      <c r="F444" s="2"/>
      <c r="G444" s="4" t="s">
        <v>267</v>
      </c>
      <c r="H444" s="6" t="s">
        <v>267</v>
      </c>
      <c r="I444" s="4"/>
      <c r="J444" s="7" t="s">
        <v>261</v>
      </c>
      <c r="K444" s="75"/>
      <c r="L444" s="80">
        <v>1</v>
      </c>
      <c r="M444" s="56">
        <v>0</v>
      </c>
      <c r="N444" s="86">
        <v>0.53</v>
      </c>
      <c r="O444" s="6" t="s">
        <v>155</v>
      </c>
      <c r="P444" s="2" t="s">
        <v>156</v>
      </c>
      <c r="Q444" s="216">
        <f>VLOOKUP(P444,Contingencies!$A$2:$D$7,4,FALSE)</f>
        <v>0.09</v>
      </c>
      <c r="R444" s="53">
        <f t="shared" si="557"/>
        <v>2093.04</v>
      </c>
      <c r="S444" s="67">
        <f t="shared" si="559"/>
        <v>1109.3112000000001</v>
      </c>
      <c r="T444" s="4" t="s">
        <v>1010</v>
      </c>
      <c r="U444" s="2"/>
      <c r="V444" s="2"/>
      <c r="W444" s="2"/>
      <c r="X444" s="2"/>
      <c r="Y444" s="2"/>
      <c r="Z444" s="2"/>
      <c r="AA444" s="2"/>
      <c r="AB444" s="2"/>
      <c r="AC444" s="14">
        <v>7600</v>
      </c>
      <c r="AD444" s="14"/>
      <c r="AE444" s="14">
        <v>7600</v>
      </c>
      <c r="AF444" s="4"/>
      <c r="AG444" s="2">
        <f>IF(G444="Labor Hours",SUM(U444:AF444),0)</f>
        <v>0</v>
      </c>
      <c r="AH444" s="51">
        <f t="shared" si="577"/>
        <v>0</v>
      </c>
      <c r="AI444" s="53">
        <f>IF($G444="Labor Hours",U444*$K444*(1+$M444)*$EQ444,U444)</f>
        <v>0</v>
      </c>
      <c r="AJ444" s="53">
        <f>IF($G444="Labor Hours",V444*$K444*(1+$M444)*$EQ444,V444)</f>
        <v>0</v>
      </c>
      <c r="AK444" s="53">
        <f>IF($G444="Labor Hours",W444*$K444*(1+$M444)*$EQ444,W444)</f>
        <v>0</v>
      </c>
      <c r="AL444" s="53">
        <f>IF($G444="Labor Hours",X444*$K444*(1+$M444)*$EQ444,X444)</f>
        <v>0</v>
      </c>
      <c r="AM444" s="53">
        <f>IF($G444="Labor Hours",Y444*$K444*(1+$M444)*$EQ444,Y444)</f>
        <v>0</v>
      </c>
      <c r="AN444" s="53">
        <f>IF($G444="Labor Hours",Z444*$K444*(1+$M444)*$EQ444,Z444)</f>
        <v>0</v>
      </c>
      <c r="AO444" s="53">
        <f>IF($G444="Labor Hours",AA444*$K444*(1+$M444)*$EQ444,AA444)</f>
        <v>0</v>
      </c>
      <c r="AP444" s="53">
        <f>IF($G444="Labor Hours",AB444*$K444*(1+$M444)*$EQ444,AB444)</f>
        <v>0</v>
      </c>
      <c r="AQ444" s="53">
        <f>IF($G444="Labor Hours",AC444*$K444*(1+$M444)*$EQ444,AC444)</f>
        <v>7600</v>
      </c>
      <c r="AR444" s="53">
        <f>IF($G444="Labor Hours",AD444*$K444*(1+$M444)*$EQ444,AD444)</f>
        <v>0</v>
      </c>
      <c r="AS444" s="53">
        <f>IF($G444="Labor Hours",AE444*$K444*(1+$M444)*$EQ444,AE444)</f>
        <v>7600</v>
      </c>
      <c r="AT444" s="53">
        <f>IF($G444="Labor Hours",AF444*$K444*(1+$M444)*$EQ444,AF444)</f>
        <v>0</v>
      </c>
      <c r="AU444" s="10">
        <f t="shared" si="578"/>
        <v>15200</v>
      </c>
      <c r="AV444" s="54">
        <f>IF(G444="CapEx",0,AU444*N444)</f>
        <v>8056</v>
      </c>
      <c r="AW444" s="10">
        <f t="shared" si="579"/>
        <v>23256</v>
      </c>
      <c r="AX444" s="53" cm="1">
        <f t="array" aca="1" ref="AX444" ca="1">AU444*CELL("contents",$Q444)</f>
        <v>1368</v>
      </c>
      <c r="AY444" s="53" cm="1">
        <f t="array" aca="1" ref="AY444" ca="1">AV444*CELL("contents",$Q444)</f>
        <v>725.04</v>
      </c>
      <c r="AZ444" s="4"/>
      <c r="BA444" s="4"/>
      <c r="BB444" s="4"/>
      <c r="BC444" s="4"/>
      <c r="BD444" s="4"/>
      <c r="BE444" s="2"/>
      <c r="BF444" s="2"/>
      <c r="BG444" s="2"/>
      <c r="BH444" s="2"/>
      <c r="BI444" s="2"/>
      <c r="BJ444" s="2"/>
      <c r="BK444" s="2"/>
      <c r="BL444" s="2">
        <f t="shared" si="580"/>
        <v>0</v>
      </c>
      <c r="BM444" s="51">
        <f t="shared" si="581"/>
        <v>0</v>
      </c>
      <c r="BN444" s="53">
        <f>IF($G444="Labor Hours",AZ444*$K444*(1+$M444)*$ER444,AZ444)</f>
        <v>0</v>
      </c>
      <c r="BO444" s="53">
        <f>IF($G444="Labor Hours",BA444*$K444*(1+$M444)*$ER444,BA444)</f>
        <v>0</v>
      </c>
      <c r="BP444" s="53">
        <f>IF($G444="Labor Hours",BB444*$K444*(1+$M444)*$ER444,BB444)</f>
        <v>0</v>
      </c>
      <c r="BQ444" s="53">
        <f>IF($G444="Labor Hours",BC444*$K444*(1+$M444)*$ER444,BC444)</f>
        <v>0</v>
      </c>
      <c r="BR444" s="53">
        <f>IF($G444="Labor Hours",BD444*$K444*(1+$M444)*$ER444,BD444)</f>
        <v>0</v>
      </c>
      <c r="BS444" s="53">
        <f>IF($G444="Labor Hours",BE444*$K444*(1+$M444)*$ER444,BE444)</f>
        <v>0</v>
      </c>
      <c r="BT444" s="53">
        <f>IF($G444="Labor Hours",BF444*$K444*(1+$M444)*$ER444,BF444)</f>
        <v>0</v>
      </c>
      <c r="BU444" s="53">
        <f>IF($G444="Labor Hours",BG444*$K444*(1+$M444)*$ER444,BG444)</f>
        <v>0</v>
      </c>
      <c r="BV444" s="53">
        <f>IF($G444="Labor Hours",BH444*$K444*(1+$M444)*$ER444,BH444)</f>
        <v>0</v>
      </c>
      <c r="BW444" s="53">
        <f>IF($G444="Labor Hours",BI444*$K444*(1+$M444)*$ER444,BI444)</f>
        <v>0</v>
      </c>
      <c r="BX444" s="53">
        <f>IF($G444="Labor Hours",BJ444*$K444*(1+$M444)*$ER444,BJ444)</f>
        <v>0</v>
      </c>
      <c r="BY444" s="53">
        <f>IF($G444="Labor Hours",BK444*$K444*(1+$M444)*$ER444,BK444)</f>
        <v>0</v>
      </c>
      <c r="BZ444" s="10">
        <f t="shared" si="582"/>
        <v>0</v>
      </c>
      <c r="CA444" s="54">
        <f t="shared" si="583"/>
        <v>0</v>
      </c>
      <c r="CB444" s="10">
        <f t="shared" si="584"/>
        <v>0</v>
      </c>
      <c r="CC444" s="53" cm="1">
        <f t="array" aca="1" ref="CC444" ca="1">BZ444*CELL("contents",$Q444)</f>
        <v>0</v>
      </c>
      <c r="CD444" s="53" cm="1">
        <f t="array" aca="1" ref="CD444" ca="1">CA444*CELL("contents",$Q444)</f>
        <v>0</v>
      </c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>
        <f t="shared" si="585"/>
        <v>0</v>
      </c>
      <c r="CR444" s="51">
        <f t="shared" si="586"/>
        <v>0</v>
      </c>
      <c r="CS444" s="53">
        <f>IF($G444="Labor Hours",CE444*$K444*(1+$M444)*$ES444,CE444)</f>
        <v>0</v>
      </c>
      <c r="CT444" s="53">
        <f>IF($G444="Labor Hours",CF444*$K444*(1+$M444)*$ES444,CF444)</f>
        <v>0</v>
      </c>
      <c r="CU444" s="53">
        <f>IF($G444="Labor Hours",CG444*$K444*(1+$M444)*$ES444,CG444)</f>
        <v>0</v>
      </c>
      <c r="CV444" s="53">
        <f>IF($G444="Labor Hours",CH444*$K444*(1+$M444)*$ES444,CH444)</f>
        <v>0</v>
      </c>
      <c r="CW444" s="53">
        <f>IF($G444="Labor Hours",CI444*$K444*(1+$M444)*$ES444,CI444)</f>
        <v>0</v>
      </c>
      <c r="CX444" s="53">
        <f>IF($G444="Labor Hours",CJ444*$K444*(1+$M444)*$ES444,CJ444)</f>
        <v>0</v>
      </c>
      <c r="CY444" s="53">
        <f>IF($G444="Labor Hours",CK444*$K444*(1+$M444)*$ES444,CK444)</f>
        <v>0</v>
      </c>
      <c r="CZ444" s="53">
        <f>IF($G444="Labor Hours",CL444*$K444*(1+$M444)*$ES444,CL444)</f>
        <v>0</v>
      </c>
      <c r="DA444" s="53">
        <f>IF($G444="Labor Hours",CM444*$K444*(1+$M444)*$ES444,CM444)</f>
        <v>0</v>
      </c>
      <c r="DB444" s="53">
        <f>IF($G444="Labor Hours",CN444*$K444*(1+$M444)*$ES444,CN444)</f>
        <v>0</v>
      </c>
      <c r="DC444" s="53">
        <f>IF($G444="Labor Hours",CO444*$K444*(1+$M444)*$ES444,CO444)</f>
        <v>0</v>
      </c>
      <c r="DD444" s="53">
        <f>IF($G444="Labor Hours",CP444*$K444*(1+$M444)*$ES444,CP444)</f>
        <v>0</v>
      </c>
      <c r="DE444" s="10">
        <f t="shared" si="587"/>
        <v>0</v>
      </c>
      <c r="DF444" s="54">
        <f t="shared" si="588"/>
        <v>0</v>
      </c>
      <c r="DG444" s="10">
        <f t="shared" si="589"/>
        <v>0</v>
      </c>
      <c r="DH444" s="53" cm="1">
        <f t="array" aca="1" ref="DH444" ca="1">DE444*CELL("contents",$Q444)</f>
        <v>0</v>
      </c>
      <c r="DI444" s="53" cm="1">
        <f t="array" aca="1" ref="DI444" ca="1">DF444*CELL("contents",$Q444)</f>
        <v>0</v>
      </c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>
        <f t="shared" si="590"/>
        <v>0</v>
      </c>
      <c r="DW444" s="51">
        <f t="shared" si="591"/>
        <v>0</v>
      </c>
      <c r="DX444" s="53">
        <f>IF($G444="Labor Hours",DJ444*$K444*(1+$M444)*$ET444,DJ444)</f>
        <v>0</v>
      </c>
      <c r="DY444" s="53">
        <f>IF($G444="Labor Hours",DK444*$K444*(1+$M444)*$ET444,DK444)</f>
        <v>0</v>
      </c>
      <c r="DZ444" s="53">
        <f>IF($G444="Labor Hours",DL444*$K444*(1+$M444)*$ET444,DL444)</f>
        <v>0</v>
      </c>
      <c r="EA444" s="53">
        <f>IF($G444="Labor Hours",DM444*$K444*(1+$M444)*$ET444,DM444)</f>
        <v>0</v>
      </c>
      <c r="EB444" s="53">
        <f>IF($G444="Labor Hours",DN444*$K444*(1+$M444)*$ET444,DN444)</f>
        <v>0</v>
      </c>
      <c r="EC444" s="53">
        <f>IF($G444="Labor Hours",DO444*$K444*(1+$M444)*$ET444,DO444)</f>
        <v>0</v>
      </c>
      <c r="ED444" s="53">
        <f>IF($G444="Labor Hours",DP444*$K444*(1+$M444)*$ET444,DP444)</f>
        <v>0</v>
      </c>
      <c r="EE444" s="53">
        <f>IF($G444="Labor Hours",DQ444*$K444*(1+$M444)*$ET444,DQ444)</f>
        <v>0</v>
      </c>
      <c r="EF444" s="53">
        <f>IF($G444="Labor Hours",DR444*$K444*(1+$M444)*$ET444,DR444)</f>
        <v>0</v>
      </c>
      <c r="EG444" s="53">
        <f>IF($G444="Labor Hours",DS444*$K444*(1+$M444)*$ET444,DS444)</f>
        <v>0</v>
      </c>
      <c r="EH444" s="53">
        <f>IF($G444="Labor Hours",DT444*$K444*(1+$M444)*$ET444,DT444)</f>
        <v>0</v>
      </c>
      <c r="EI444" s="53">
        <f>IF($G444="Labor Hours",DU444*$K444*(1+$M444)*$ET444,DU444)</f>
        <v>0</v>
      </c>
      <c r="EJ444" s="10">
        <f t="shared" si="592"/>
        <v>0</v>
      </c>
      <c r="EK444" s="54">
        <f t="shared" si="593"/>
        <v>0</v>
      </c>
      <c r="EL444" s="10">
        <f t="shared" si="594"/>
        <v>0</v>
      </c>
      <c r="EM444" s="53" cm="1">
        <f t="array" aca="1" ref="EM444" ca="1">EJ444*CELL("contents",$Q444)</f>
        <v>0</v>
      </c>
      <c r="EN444" s="53" cm="1">
        <f t="array" aca="1" ref="EN444" ca="1">EK444*CELL("contents",$Q444)</f>
        <v>0</v>
      </c>
      <c r="EO444" s="11">
        <f>AW444+CB444+DG444+EL444</f>
        <v>23256</v>
      </c>
      <c r="EP444" s="2">
        <v>1</v>
      </c>
      <c r="EQ444" s="2">
        <f t="shared" ref="EQ444:ET444" si="639">EP444*1.0215</f>
        <v>1.0215000000000001</v>
      </c>
      <c r="ER444" s="2">
        <f t="shared" si="639"/>
        <v>1.0434622500000001</v>
      </c>
      <c r="ES444" s="2">
        <f t="shared" si="639"/>
        <v>1.0658966883750003</v>
      </c>
      <c r="ET444" s="2">
        <f t="shared" si="639"/>
        <v>1.0888134671750629</v>
      </c>
      <c r="EU444" s="53">
        <f>IF($G444="Labor Hours",$K444*$AG444*EQ444,0)</f>
        <v>0</v>
      </c>
      <c r="EV444" s="53">
        <f>IF($G444="Labor Hours",$K444*BL444*ER444,0)</f>
        <v>0</v>
      </c>
      <c r="EW444" s="69">
        <f>IF($G444="Labor Hours",$K444*$CQ444*ES444,0)</f>
        <v>0</v>
      </c>
      <c r="EX444" s="69">
        <f>IF($G444="Labor Hours",$K444*$DV444*ET444,0)</f>
        <v>0</v>
      </c>
      <c r="EY444" s="9">
        <f t="shared" si="597"/>
        <v>0</v>
      </c>
      <c r="EZ444" s="9">
        <f t="shared" si="574"/>
        <v>0</v>
      </c>
      <c r="FA444" s="9">
        <f t="shared" si="575"/>
        <v>0</v>
      </c>
      <c r="FB444" s="9">
        <f t="shared" si="576"/>
        <v>0</v>
      </c>
      <c r="FC444" t="s">
        <v>1544</v>
      </c>
    </row>
    <row r="445" spans="1:159" x14ac:dyDescent="0.25">
      <c r="A445" s="18">
        <v>1.2</v>
      </c>
      <c r="B445" s="27" t="s">
        <v>998</v>
      </c>
      <c r="C445" s="14" t="s">
        <v>157</v>
      </c>
      <c r="D445" s="18" t="s">
        <v>999</v>
      </c>
      <c r="E445" s="33" t="s">
        <v>1009</v>
      </c>
      <c r="F445" s="18" t="s">
        <v>966</v>
      </c>
      <c r="G445" s="14" t="s">
        <v>257</v>
      </c>
      <c r="H445" s="31" t="s">
        <v>257</v>
      </c>
      <c r="I445" s="4"/>
      <c r="J445" s="32" t="s">
        <v>261</v>
      </c>
      <c r="K445" s="75"/>
      <c r="L445" s="80">
        <v>1</v>
      </c>
      <c r="M445" s="58">
        <v>0</v>
      </c>
      <c r="N445" s="87">
        <v>0.53</v>
      </c>
      <c r="O445" s="31" t="s">
        <v>155</v>
      </c>
      <c r="P445" s="18" t="s">
        <v>156</v>
      </c>
      <c r="Q445" s="216">
        <f>VLOOKUP(P445,Contingencies!$A$2:$D$7,4,FALSE)</f>
        <v>0.09</v>
      </c>
      <c r="R445" s="53">
        <f t="shared" si="557"/>
        <v>3470.04</v>
      </c>
      <c r="S445" s="67">
        <f t="shared" si="559"/>
        <v>1839.1212</v>
      </c>
      <c r="T445" s="14" t="s">
        <v>1011</v>
      </c>
      <c r="U445" s="2"/>
      <c r="V445" s="2"/>
      <c r="W445" s="2"/>
      <c r="X445" s="2"/>
      <c r="Y445" s="2"/>
      <c r="Z445" s="2"/>
      <c r="AA445" s="2"/>
      <c r="AB445" s="2"/>
      <c r="AC445" s="12"/>
      <c r="AD445" s="12">
        <v>12600</v>
      </c>
      <c r="AE445" s="12">
        <v>12600</v>
      </c>
      <c r="AF445" s="4"/>
      <c r="AG445" s="2">
        <f>IF(G445="Labor Hours",SUM(U445:AF445),0)</f>
        <v>0</v>
      </c>
      <c r="AH445" s="51">
        <f t="shared" si="577"/>
        <v>0</v>
      </c>
      <c r="AI445" s="53">
        <f>IF($G445="Labor Hours",U445*$K445*(1+$M445)*$EQ445,U445)</f>
        <v>0</v>
      </c>
      <c r="AJ445" s="53">
        <f>IF($G445="Labor Hours",V445*$K445*(1+$M445)*$EQ445,V445)</f>
        <v>0</v>
      </c>
      <c r="AK445" s="53">
        <f>IF($G445="Labor Hours",W445*$K445*(1+$M445)*$EQ445,W445)</f>
        <v>0</v>
      </c>
      <c r="AL445" s="53">
        <f>IF($G445="Labor Hours",X445*$K445*(1+$M445)*$EQ445,X445)</f>
        <v>0</v>
      </c>
      <c r="AM445" s="53">
        <f>IF($G445="Labor Hours",Y445*$K445*(1+$M445)*$EQ445,Y445)</f>
        <v>0</v>
      </c>
      <c r="AN445" s="53">
        <f>IF($G445="Labor Hours",Z445*$K445*(1+$M445)*$EQ445,Z445)</f>
        <v>0</v>
      </c>
      <c r="AO445" s="53">
        <f>IF($G445="Labor Hours",AA445*$K445*(1+$M445)*$EQ445,AA445)</f>
        <v>0</v>
      </c>
      <c r="AP445" s="53">
        <f>IF($G445="Labor Hours",AB445*$K445*(1+$M445)*$EQ445,AB445)</f>
        <v>0</v>
      </c>
      <c r="AQ445" s="53">
        <f>IF($G445="Labor Hours",AC445*$K445*(1+$M445)*$EQ445,AC445)</f>
        <v>0</v>
      </c>
      <c r="AR445" s="53">
        <f>IF($G445="Labor Hours",AD445*$K445*(1+$M445)*$EQ445,AD445)</f>
        <v>12600</v>
      </c>
      <c r="AS445" s="53">
        <f>IF($G445="Labor Hours",AE445*$K445*(1+$M445)*$EQ445,AE445)</f>
        <v>12600</v>
      </c>
      <c r="AT445" s="53">
        <f>IF($G445="Labor Hours",AF445*$K445*(1+$M445)*$EQ445,AF445)</f>
        <v>0</v>
      </c>
      <c r="AU445" s="10">
        <f t="shared" si="578"/>
        <v>25200</v>
      </c>
      <c r="AV445" s="54">
        <f>IF(G445="CapEx",0,AU445*N445)</f>
        <v>13356</v>
      </c>
      <c r="AW445" s="10">
        <f t="shared" si="579"/>
        <v>38556</v>
      </c>
      <c r="AX445" s="53" cm="1">
        <f t="array" aca="1" ref="AX445" ca="1">AU445*CELL("contents",$Q445)</f>
        <v>2268</v>
      </c>
      <c r="AY445" s="53" cm="1">
        <f t="array" aca="1" ref="AY445" ca="1">AV445*CELL("contents",$Q445)</f>
        <v>1202.04</v>
      </c>
      <c r="AZ445" s="4"/>
      <c r="BA445" s="4"/>
      <c r="BB445" s="4"/>
      <c r="BC445" s="4"/>
      <c r="BD445" s="4"/>
      <c r="BE445" s="2"/>
      <c r="BF445" s="2"/>
      <c r="BG445" s="2"/>
      <c r="BH445" s="2"/>
      <c r="BI445" s="2"/>
      <c r="BJ445" s="2"/>
      <c r="BK445" s="2"/>
      <c r="BL445" s="2">
        <f t="shared" si="580"/>
        <v>0</v>
      </c>
      <c r="BM445" s="51">
        <f t="shared" si="581"/>
        <v>0</v>
      </c>
      <c r="BN445" s="53">
        <f>IF($G445="Labor Hours",AZ445*$K445*(1+$M445)*$ER445,AZ445)</f>
        <v>0</v>
      </c>
      <c r="BO445" s="53">
        <f>IF($G445="Labor Hours",BA445*$K445*(1+$M445)*$ER445,BA445)</f>
        <v>0</v>
      </c>
      <c r="BP445" s="53">
        <f>IF($G445="Labor Hours",BB445*$K445*(1+$M445)*$ER445,BB445)</f>
        <v>0</v>
      </c>
      <c r="BQ445" s="53">
        <f>IF($G445="Labor Hours",BC445*$K445*(1+$M445)*$ER445,BC445)</f>
        <v>0</v>
      </c>
      <c r="BR445" s="53">
        <f>IF($G445="Labor Hours",BD445*$K445*(1+$M445)*$ER445,BD445)</f>
        <v>0</v>
      </c>
      <c r="BS445" s="53">
        <f>IF($G445="Labor Hours",BE445*$K445*(1+$M445)*$ER445,BE445)</f>
        <v>0</v>
      </c>
      <c r="BT445" s="53">
        <f>IF($G445="Labor Hours",BF445*$K445*(1+$M445)*$ER445,BF445)</f>
        <v>0</v>
      </c>
      <c r="BU445" s="53">
        <f>IF($G445="Labor Hours",BG445*$K445*(1+$M445)*$ER445,BG445)</f>
        <v>0</v>
      </c>
      <c r="BV445" s="53">
        <f>IF($G445="Labor Hours",BH445*$K445*(1+$M445)*$ER445,BH445)</f>
        <v>0</v>
      </c>
      <c r="BW445" s="53">
        <f>IF($G445="Labor Hours",BI445*$K445*(1+$M445)*$ER445,BI445)</f>
        <v>0</v>
      </c>
      <c r="BX445" s="53">
        <f>IF($G445="Labor Hours",BJ445*$K445*(1+$M445)*$ER445,BJ445)</f>
        <v>0</v>
      </c>
      <c r="BY445" s="53">
        <f>IF($G445="Labor Hours",BK445*$K445*(1+$M445)*$ER445,BK445)</f>
        <v>0</v>
      </c>
      <c r="BZ445" s="10">
        <f t="shared" si="582"/>
        <v>0</v>
      </c>
      <c r="CA445" s="54">
        <f t="shared" si="583"/>
        <v>0</v>
      </c>
      <c r="CB445" s="10">
        <f t="shared" si="584"/>
        <v>0</v>
      </c>
      <c r="CC445" s="53" cm="1">
        <f t="array" aca="1" ref="CC445" ca="1">BZ445*CELL("contents",$Q445)</f>
        <v>0</v>
      </c>
      <c r="CD445" s="53" cm="1">
        <f t="array" aca="1" ref="CD445" ca="1">CA445*CELL("contents",$Q445)</f>
        <v>0</v>
      </c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>
        <f t="shared" si="585"/>
        <v>0</v>
      </c>
      <c r="CR445" s="51">
        <f t="shared" si="586"/>
        <v>0</v>
      </c>
      <c r="CS445" s="53">
        <f>IF($G445="Labor Hours",CE445*$K445*(1+$M445)*$ES445,CE445)</f>
        <v>0</v>
      </c>
      <c r="CT445" s="53">
        <f>IF($G445="Labor Hours",CF445*$K445*(1+$M445)*$ES445,CF445)</f>
        <v>0</v>
      </c>
      <c r="CU445" s="53">
        <f>IF($G445="Labor Hours",CG445*$K445*(1+$M445)*$ES445,CG445)</f>
        <v>0</v>
      </c>
      <c r="CV445" s="53">
        <f>IF($G445="Labor Hours",CH445*$K445*(1+$M445)*$ES445,CH445)</f>
        <v>0</v>
      </c>
      <c r="CW445" s="53">
        <f>IF($G445="Labor Hours",CI445*$K445*(1+$M445)*$ES445,CI445)</f>
        <v>0</v>
      </c>
      <c r="CX445" s="53">
        <f>IF($G445="Labor Hours",CJ445*$K445*(1+$M445)*$ES445,CJ445)</f>
        <v>0</v>
      </c>
      <c r="CY445" s="53">
        <f>IF($G445="Labor Hours",CK445*$K445*(1+$M445)*$ES445,CK445)</f>
        <v>0</v>
      </c>
      <c r="CZ445" s="53">
        <f>IF($G445="Labor Hours",CL445*$K445*(1+$M445)*$ES445,CL445)</f>
        <v>0</v>
      </c>
      <c r="DA445" s="53">
        <f>IF($G445="Labor Hours",CM445*$K445*(1+$M445)*$ES445,CM445)</f>
        <v>0</v>
      </c>
      <c r="DB445" s="53">
        <f>IF($G445="Labor Hours",CN445*$K445*(1+$M445)*$ES445,CN445)</f>
        <v>0</v>
      </c>
      <c r="DC445" s="53">
        <f>IF($G445="Labor Hours",CO445*$K445*(1+$M445)*$ES445,CO445)</f>
        <v>0</v>
      </c>
      <c r="DD445" s="53">
        <f>IF($G445="Labor Hours",CP445*$K445*(1+$M445)*$ES445,CP445)</f>
        <v>0</v>
      </c>
      <c r="DE445" s="10">
        <f t="shared" si="587"/>
        <v>0</v>
      </c>
      <c r="DF445" s="54">
        <f t="shared" si="588"/>
        <v>0</v>
      </c>
      <c r="DG445" s="10">
        <f t="shared" si="589"/>
        <v>0</v>
      </c>
      <c r="DH445" s="53" cm="1">
        <f t="array" aca="1" ref="DH445" ca="1">DE445*CELL("contents",$Q445)</f>
        <v>0</v>
      </c>
      <c r="DI445" s="53" cm="1">
        <f t="array" aca="1" ref="DI445" ca="1">DF445*CELL("contents",$Q445)</f>
        <v>0</v>
      </c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>
        <f t="shared" si="590"/>
        <v>0</v>
      </c>
      <c r="DW445" s="51">
        <f t="shared" si="591"/>
        <v>0</v>
      </c>
      <c r="DX445" s="53">
        <f>IF($G445="Labor Hours",DJ445*$K445*(1+$M445)*$ET445,DJ445)</f>
        <v>0</v>
      </c>
      <c r="DY445" s="53">
        <f>IF($G445="Labor Hours",DK445*$K445*(1+$M445)*$ET445,DK445)</f>
        <v>0</v>
      </c>
      <c r="DZ445" s="53">
        <f>IF($G445="Labor Hours",DL445*$K445*(1+$M445)*$ET445,DL445)</f>
        <v>0</v>
      </c>
      <c r="EA445" s="53">
        <f>IF($G445="Labor Hours",DM445*$K445*(1+$M445)*$ET445,DM445)</f>
        <v>0</v>
      </c>
      <c r="EB445" s="53">
        <f>IF($G445="Labor Hours",DN445*$K445*(1+$M445)*$ET445,DN445)</f>
        <v>0</v>
      </c>
      <c r="EC445" s="53">
        <f>IF($G445="Labor Hours",DO445*$K445*(1+$M445)*$ET445,DO445)</f>
        <v>0</v>
      </c>
      <c r="ED445" s="53">
        <f>IF($G445="Labor Hours",DP445*$K445*(1+$M445)*$ET445,DP445)</f>
        <v>0</v>
      </c>
      <c r="EE445" s="53">
        <f>IF($G445="Labor Hours",DQ445*$K445*(1+$M445)*$ET445,DQ445)</f>
        <v>0</v>
      </c>
      <c r="EF445" s="53">
        <f>IF($G445="Labor Hours",DR445*$K445*(1+$M445)*$ET445,DR445)</f>
        <v>0</v>
      </c>
      <c r="EG445" s="53">
        <f>IF($G445="Labor Hours",DS445*$K445*(1+$M445)*$ET445,DS445)</f>
        <v>0</v>
      </c>
      <c r="EH445" s="53">
        <f>IF($G445="Labor Hours",DT445*$K445*(1+$M445)*$ET445,DT445)</f>
        <v>0</v>
      </c>
      <c r="EI445" s="53">
        <f>IF($G445="Labor Hours",DU445*$K445*(1+$M445)*$ET445,DU445)</f>
        <v>0</v>
      </c>
      <c r="EJ445" s="10">
        <f t="shared" si="592"/>
        <v>0</v>
      </c>
      <c r="EK445" s="54">
        <f t="shared" si="593"/>
        <v>0</v>
      </c>
      <c r="EL445" s="10">
        <f t="shared" si="594"/>
        <v>0</v>
      </c>
      <c r="EM445" s="53" cm="1">
        <f t="array" aca="1" ref="EM445" ca="1">EJ445*CELL("contents",$Q445)</f>
        <v>0</v>
      </c>
      <c r="EN445" s="53" cm="1">
        <f t="array" aca="1" ref="EN445" ca="1">EK445*CELL("contents",$Q445)</f>
        <v>0</v>
      </c>
      <c r="EO445" s="11">
        <f>AW445+CB445+DG445+EL445</f>
        <v>38556</v>
      </c>
      <c r="EP445" s="18">
        <v>1</v>
      </c>
      <c r="EQ445" s="2">
        <f t="shared" ref="EQ445:ET445" si="640">EP445*1.0215</f>
        <v>1.0215000000000001</v>
      </c>
      <c r="ER445" s="2">
        <f t="shared" si="640"/>
        <v>1.0434622500000001</v>
      </c>
      <c r="ES445" s="2">
        <f t="shared" si="640"/>
        <v>1.0658966883750003</v>
      </c>
      <c r="ET445" s="2">
        <f t="shared" si="640"/>
        <v>1.0888134671750629</v>
      </c>
      <c r="EU445" s="53">
        <f>IF($G445="Labor Hours",$K445*$AG445*EQ445,0)</f>
        <v>0</v>
      </c>
      <c r="EV445" s="53">
        <f>IF($G445="Labor Hours",$K445*BL445*ER445,0)</f>
        <v>0</v>
      </c>
      <c r="EW445" s="69">
        <f>IF($G445="Labor Hours",$K445*$CQ445*ES445,0)</f>
        <v>0</v>
      </c>
      <c r="EX445" s="69">
        <f>IF($G445="Labor Hours",$K445*$DV445*ET445,0)</f>
        <v>0</v>
      </c>
      <c r="EY445" s="9">
        <f t="shared" si="597"/>
        <v>0</v>
      </c>
      <c r="EZ445" s="9">
        <f t="shared" si="574"/>
        <v>0</v>
      </c>
      <c r="FA445" s="9">
        <f t="shared" si="575"/>
        <v>0</v>
      </c>
      <c r="FB445" s="9">
        <f t="shared" si="576"/>
        <v>0</v>
      </c>
      <c r="FC445" t="s">
        <v>1544</v>
      </c>
    </row>
    <row r="446" spans="1:159" x14ac:dyDescent="0.25">
      <c r="A446" s="2">
        <v>1.2</v>
      </c>
      <c r="B446" s="3" t="s">
        <v>1013</v>
      </c>
      <c r="C446" s="4" t="s">
        <v>157</v>
      </c>
      <c r="D446" s="2" t="s">
        <v>1014</v>
      </c>
      <c r="E446" s="33" t="s">
        <v>1015</v>
      </c>
      <c r="F446" s="3"/>
      <c r="G446" s="4" t="s">
        <v>151</v>
      </c>
      <c r="H446" s="6" t="s">
        <v>163</v>
      </c>
      <c r="I446" s="4" t="s">
        <v>167</v>
      </c>
      <c r="J446" s="7" t="s">
        <v>154</v>
      </c>
      <c r="K446" s="76">
        <v>85.185185185185205</v>
      </c>
      <c r="L446" s="81">
        <v>115</v>
      </c>
      <c r="M446" s="56">
        <v>0</v>
      </c>
      <c r="N446" s="86">
        <v>0</v>
      </c>
      <c r="O446" s="6" t="s">
        <v>1012</v>
      </c>
      <c r="P446" s="2" t="s">
        <v>173</v>
      </c>
      <c r="Q446" s="216">
        <f>VLOOKUP(P446,Contingencies!$A$2:$D$7,4,FALSE)</f>
        <v>0.125</v>
      </c>
      <c r="R446" s="53">
        <f t="shared" si="557"/>
        <v>50999.217468750023</v>
      </c>
      <c r="S446" s="67">
        <f t="shared" si="559"/>
        <v>0</v>
      </c>
      <c r="T446" s="4" t="s">
        <v>1016</v>
      </c>
      <c r="U446" s="2"/>
      <c r="V446" s="2"/>
      <c r="W446" s="2"/>
      <c r="X446" s="2"/>
      <c r="Y446" s="2"/>
      <c r="Z446" s="2"/>
      <c r="AA446" s="2"/>
      <c r="AB446" s="2"/>
      <c r="AC446" s="4"/>
      <c r="AD446" s="4"/>
      <c r="AE446" s="4"/>
      <c r="AF446" s="4"/>
      <c r="AG446" s="2">
        <f>IF(G446="Labor Hours",SUM(U446:AF446),0)</f>
        <v>0</v>
      </c>
      <c r="AH446" s="51">
        <f t="shared" si="577"/>
        <v>0</v>
      </c>
      <c r="AI446" s="53">
        <f>IF($G446="Labor Hours",U446*$K446*(1+$M446)*$EQ446,U446)</f>
        <v>0</v>
      </c>
      <c r="AJ446" s="53">
        <f>IF($G446="Labor Hours",V446*$K446*(1+$M446)*$EQ446,V446)</f>
        <v>0</v>
      </c>
      <c r="AK446" s="53">
        <f>IF($G446="Labor Hours",W446*$K446*(1+$M446)*$EQ446,W446)</f>
        <v>0</v>
      </c>
      <c r="AL446" s="53">
        <f>IF($G446="Labor Hours",X446*$K446*(1+$M446)*$EQ446,X446)</f>
        <v>0</v>
      </c>
      <c r="AM446" s="53">
        <f>IF($G446="Labor Hours",Y446*$K446*(1+$M446)*$EQ446,Y446)</f>
        <v>0</v>
      </c>
      <c r="AN446" s="53">
        <f>IF($G446="Labor Hours",Z446*$K446*(1+$M446)*$EQ446,Z446)</f>
        <v>0</v>
      </c>
      <c r="AO446" s="53">
        <f>IF($G446="Labor Hours",AA446*$K446*(1+$M446)*$EQ446,AA446)</f>
        <v>0</v>
      </c>
      <c r="AP446" s="53">
        <f>IF($G446="Labor Hours",AB446*$K446*(1+$M446)*$EQ446,AB446)</f>
        <v>0</v>
      </c>
      <c r="AQ446" s="53">
        <f>IF($G446="Labor Hours",AC446*$K446*(1+$M446)*$EQ446,AC446)</f>
        <v>0</v>
      </c>
      <c r="AR446" s="53">
        <f>IF($G446="Labor Hours",AD446*$K446*(1+$M446)*$EQ446,AD446)</f>
        <v>0</v>
      </c>
      <c r="AS446" s="53">
        <f>IF($G446="Labor Hours",AE446*$K446*(1+$M446)*$EQ446,AE446)</f>
        <v>0</v>
      </c>
      <c r="AT446" s="53">
        <f>IF($G446="Labor Hours",AF446*$K446*(1+$M446)*$EQ446,AF446)</f>
        <v>0</v>
      </c>
      <c r="AU446" s="10">
        <f t="shared" si="578"/>
        <v>0</v>
      </c>
      <c r="AV446" s="54">
        <f>IF(G446="CapEx",0,AU446*N446)</f>
        <v>0</v>
      </c>
      <c r="AW446" s="10">
        <f t="shared" si="579"/>
        <v>0</v>
      </c>
      <c r="AX446" s="53" cm="1">
        <f t="array" aca="1" ref="AX446" ca="1">AU446*CELL("contents",$Q446)</f>
        <v>0</v>
      </c>
      <c r="AY446" s="53" cm="1">
        <f t="array" aca="1" ref="AY446" ca="1">AV446*CELL("contents",$Q446)</f>
        <v>0</v>
      </c>
      <c r="AZ446" s="4"/>
      <c r="BA446" s="4">
        <v>1044</v>
      </c>
      <c r="BB446" s="4">
        <v>1818</v>
      </c>
      <c r="BC446" s="4">
        <v>1728</v>
      </c>
      <c r="BD446" s="4"/>
      <c r="BE446" s="2"/>
      <c r="BF446" s="2"/>
      <c r="BG446" s="2"/>
      <c r="BH446" s="2"/>
      <c r="BI446" s="2"/>
      <c r="BJ446" s="2"/>
      <c r="BK446" s="2"/>
      <c r="BL446" s="2">
        <f t="shared" si="580"/>
        <v>4590</v>
      </c>
      <c r="BM446" s="51">
        <f t="shared" si="581"/>
        <v>30.599999999999998</v>
      </c>
      <c r="BN446" s="53">
        <f>IF($G446="Labor Hours",AZ446*$K446*(1+$M446)*$ER446,AZ446)</f>
        <v>0</v>
      </c>
      <c r="BO446" s="53">
        <f>IF($G446="Labor Hours",BA446*$K446*(1+$M446)*$ER446,BA446)</f>
        <v>92798.576100000035</v>
      </c>
      <c r="BP446" s="53">
        <f>IF($G446="Labor Hours",BB446*$K446*(1+$M446)*$ER446,BB446)</f>
        <v>161597.52045000007</v>
      </c>
      <c r="BQ446" s="53">
        <f>IF($G446="Labor Hours",BC446*$K446*(1+$M446)*$ER446,BC446)</f>
        <v>153597.64320000005</v>
      </c>
      <c r="BR446" s="53">
        <f>IF($G446="Labor Hours",BD446*$K446*(1+$M446)*$ER446,BD446)</f>
        <v>0</v>
      </c>
      <c r="BS446" s="53">
        <f>IF($G446="Labor Hours",BE446*$K446*(1+$M446)*$ER446,BE446)</f>
        <v>0</v>
      </c>
      <c r="BT446" s="53">
        <f>IF($G446="Labor Hours",BF446*$K446*(1+$M446)*$ER446,BF446)</f>
        <v>0</v>
      </c>
      <c r="BU446" s="53">
        <f>IF($G446="Labor Hours",BG446*$K446*(1+$M446)*$ER446,BG446)</f>
        <v>0</v>
      </c>
      <c r="BV446" s="53">
        <f>IF($G446="Labor Hours",BH446*$K446*(1+$M446)*$ER446,BH446)</f>
        <v>0</v>
      </c>
      <c r="BW446" s="53">
        <f>IF($G446="Labor Hours",BI446*$K446*(1+$M446)*$ER446,BI446)</f>
        <v>0</v>
      </c>
      <c r="BX446" s="53">
        <f>IF($G446="Labor Hours",BJ446*$K446*(1+$M446)*$ER446,BJ446)</f>
        <v>0</v>
      </c>
      <c r="BY446" s="53">
        <f>IF($G446="Labor Hours",BK446*$K446*(1+$M446)*$ER446,BK446)</f>
        <v>0</v>
      </c>
      <c r="BZ446" s="10">
        <f t="shared" si="582"/>
        <v>407993.73975000018</v>
      </c>
      <c r="CA446" s="54">
        <f t="shared" si="583"/>
        <v>0</v>
      </c>
      <c r="CB446" s="10">
        <f t="shared" si="584"/>
        <v>407993.73975000018</v>
      </c>
      <c r="CC446" s="53" cm="1">
        <f t="array" aca="1" ref="CC446" ca="1">BZ446*CELL("contents",$Q446)</f>
        <v>50999.217468750023</v>
      </c>
      <c r="CD446" s="53" cm="1">
        <f t="array" aca="1" ref="CD446" ca="1">CA446*CELL("contents",$Q446)</f>
        <v>0</v>
      </c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>
        <f t="shared" si="585"/>
        <v>0</v>
      </c>
      <c r="CR446" s="51">
        <f t="shared" si="586"/>
        <v>0</v>
      </c>
      <c r="CS446" s="53">
        <f>IF($G446="Labor Hours",CE446*$K446*(1+$M446)*$ES446,CE446)</f>
        <v>0</v>
      </c>
      <c r="CT446" s="53">
        <f>IF($G446="Labor Hours",CF446*$K446*(1+$M446)*$ES446,CF446)</f>
        <v>0</v>
      </c>
      <c r="CU446" s="53">
        <f>IF($G446="Labor Hours",CG446*$K446*(1+$M446)*$ES446,CG446)</f>
        <v>0</v>
      </c>
      <c r="CV446" s="53">
        <f>IF($G446="Labor Hours",CH446*$K446*(1+$M446)*$ES446,CH446)</f>
        <v>0</v>
      </c>
      <c r="CW446" s="53">
        <f>IF($G446="Labor Hours",CI446*$K446*(1+$M446)*$ES446,CI446)</f>
        <v>0</v>
      </c>
      <c r="CX446" s="53">
        <f>IF($G446="Labor Hours",CJ446*$K446*(1+$M446)*$ES446,CJ446)</f>
        <v>0</v>
      </c>
      <c r="CY446" s="53">
        <f>IF($G446="Labor Hours",CK446*$K446*(1+$M446)*$ES446,CK446)</f>
        <v>0</v>
      </c>
      <c r="CZ446" s="53">
        <f>IF($G446="Labor Hours",CL446*$K446*(1+$M446)*$ES446,CL446)</f>
        <v>0</v>
      </c>
      <c r="DA446" s="53">
        <f>IF($G446="Labor Hours",CM446*$K446*(1+$M446)*$ES446,CM446)</f>
        <v>0</v>
      </c>
      <c r="DB446" s="53">
        <f>IF($G446="Labor Hours",CN446*$K446*(1+$M446)*$ES446,CN446)</f>
        <v>0</v>
      </c>
      <c r="DC446" s="53">
        <f>IF($G446="Labor Hours",CO446*$K446*(1+$M446)*$ES446,CO446)</f>
        <v>0</v>
      </c>
      <c r="DD446" s="53">
        <f>IF($G446="Labor Hours",CP446*$K446*(1+$M446)*$ES446,CP446)</f>
        <v>0</v>
      </c>
      <c r="DE446" s="10">
        <f t="shared" si="587"/>
        <v>0</v>
      </c>
      <c r="DF446" s="54">
        <f t="shared" si="588"/>
        <v>0</v>
      </c>
      <c r="DG446" s="10">
        <f t="shared" si="589"/>
        <v>0</v>
      </c>
      <c r="DH446" s="53" cm="1">
        <f t="array" aca="1" ref="DH446" ca="1">DE446*CELL("contents",$Q446)</f>
        <v>0</v>
      </c>
      <c r="DI446" s="53" cm="1">
        <f t="array" aca="1" ref="DI446" ca="1">DF446*CELL("contents",$Q446)</f>
        <v>0</v>
      </c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>
        <f t="shared" si="590"/>
        <v>0</v>
      </c>
      <c r="DW446" s="51">
        <f t="shared" si="591"/>
        <v>0</v>
      </c>
      <c r="DX446" s="53">
        <f>IF($G446="Labor Hours",DJ446*$K446*(1+$M446)*$ET446,DJ446)</f>
        <v>0</v>
      </c>
      <c r="DY446" s="53">
        <f>IF($G446="Labor Hours",DK446*$K446*(1+$M446)*$ET446,DK446)</f>
        <v>0</v>
      </c>
      <c r="DZ446" s="53">
        <f>IF($G446="Labor Hours",DL446*$K446*(1+$M446)*$ET446,DL446)</f>
        <v>0</v>
      </c>
      <c r="EA446" s="53">
        <f>IF($G446="Labor Hours",DM446*$K446*(1+$M446)*$ET446,DM446)</f>
        <v>0</v>
      </c>
      <c r="EB446" s="53">
        <f>IF($G446="Labor Hours",DN446*$K446*(1+$M446)*$ET446,DN446)</f>
        <v>0</v>
      </c>
      <c r="EC446" s="53">
        <f>IF($G446="Labor Hours",DO446*$K446*(1+$M446)*$ET446,DO446)</f>
        <v>0</v>
      </c>
      <c r="ED446" s="53">
        <f>IF($G446="Labor Hours",DP446*$K446*(1+$M446)*$ET446,DP446)</f>
        <v>0</v>
      </c>
      <c r="EE446" s="53">
        <f>IF($G446="Labor Hours",DQ446*$K446*(1+$M446)*$ET446,DQ446)</f>
        <v>0</v>
      </c>
      <c r="EF446" s="53">
        <f>IF($G446="Labor Hours",DR446*$K446*(1+$M446)*$ET446,DR446)</f>
        <v>0</v>
      </c>
      <c r="EG446" s="53">
        <f>IF($G446="Labor Hours",DS446*$K446*(1+$M446)*$ET446,DS446)</f>
        <v>0</v>
      </c>
      <c r="EH446" s="53">
        <f>IF($G446="Labor Hours",DT446*$K446*(1+$M446)*$ET446,DT446)</f>
        <v>0</v>
      </c>
      <c r="EI446" s="53">
        <f>IF($G446="Labor Hours",DU446*$K446*(1+$M446)*$ET446,DU446)</f>
        <v>0</v>
      </c>
      <c r="EJ446" s="10">
        <f t="shared" si="592"/>
        <v>0</v>
      </c>
      <c r="EK446" s="54">
        <f t="shared" si="593"/>
        <v>0</v>
      </c>
      <c r="EL446" s="10">
        <f t="shared" si="594"/>
        <v>0</v>
      </c>
      <c r="EM446" s="53" cm="1">
        <f t="array" aca="1" ref="EM446" ca="1">EJ446*CELL("contents",$Q446)</f>
        <v>0</v>
      </c>
      <c r="EN446" s="53" cm="1">
        <f t="array" aca="1" ref="EN446" ca="1">EK446*CELL("contents",$Q446)</f>
        <v>0</v>
      </c>
      <c r="EO446" s="11">
        <f>AW446+CB446+DG446+EL446</f>
        <v>407993.73975000018</v>
      </c>
      <c r="EP446" s="2">
        <v>1</v>
      </c>
      <c r="EQ446" s="2">
        <f t="shared" ref="EQ446:ET446" si="641">EP446*1.0215</f>
        <v>1.0215000000000001</v>
      </c>
      <c r="ER446" s="2">
        <f t="shared" si="641"/>
        <v>1.0434622500000001</v>
      </c>
      <c r="ES446" s="2">
        <f t="shared" si="641"/>
        <v>1.0658966883750003</v>
      </c>
      <c r="ET446" s="2">
        <f t="shared" si="641"/>
        <v>1.0888134671750629</v>
      </c>
      <c r="EU446" s="53">
        <f>IF($G446="Labor Hours",$K446*$AG446*EQ446,0)</f>
        <v>0</v>
      </c>
      <c r="EV446" s="53">
        <f>IF($G446="Labor Hours",$K446*BL446*ER446,0)</f>
        <v>407993.73975000018</v>
      </c>
      <c r="EW446" s="69">
        <f>IF($G446="Labor Hours",$K446*$CQ446*ES446,0)</f>
        <v>0</v>
      </c>
      <c r="EX446" s="69">
        <f>IF($G446="Labor Hours",$K446*$DV446*ET446,0)</f>
        <v>0</v>
      </c>
      <c r="EY446" s="9">
        <f t="shared" si="597"/>
        <v>0</v>
      </c>
      <c r="EZ446" s="9">
        <f t="shared" si="574"/>
        <v>0</v>
      </c>
      <c r="FA446" s="9">
        <f t="shared" si="575"/>
        <v>0</v>
      </c>
      <c r="FB446" s="9">
        <f t="shared" si="576"/>
        <v>0</v>
      </c>
      <c r="FC446" t="s">
        <v>1544</v>
      </c>
    </row>
    <row r="447" spans="1:159" x14ac:dyDescent="0.25">
      <c r="A447" s="2">
        <v>1.2</v>
      </c>
      <c r="B447" s="3" t="s">
        <v>1013</v>
      </c>
      <c r="C447" s="4" t="s">
        <v>157</v>
      </c>
      <c r="D447" s="2" t="s">
        <v>1014</v>
      </c>
      <c r="E447" s="33" t="s">
        <v>1017</v>
      </c>
      <c r="F447" s="3"/>
      <c r="G447" s="4" t="s">
        <v>151</v>
      </c>
      <c r="H447" s="6" t="s">
        <v>163</v>
      </c>
      <c r="I447" s="4" t="s">
        <v>269</v>
      </c>
      <c r="J447" s="7" t="s">
        <v>154</v>
      </c>
      <c r="K447" s="76">
        <v>57.037037037037003</v>
      </c>
      <c r="L447" s="81">
        <v>77</v>
      </c>
      <c r="M447" s="56">
        <v>0</v>
      </c>
      <c r="N447" s="86">
        <v>0</v>
      </c>
      <c r="O447" s="6" t="s">
        <v>1012</v>
      </c>
      <c r="P447" s="2" t="s">
        <v>173</v>
      </c>
      <c r="Q447" s="216">
        <f>VLOOKUP(P447,Contingencies!$A$2:$D$7,4,FALSE)</f>
        <v>0.125</v>
      </c>
      <c r="R447" s="53">
        <f t="shared" si="557"/>
        <v>10980.701077499994</v>
      </c>
      <c r="S447" s="67">
        <f t="shared" si="559"/>
        <v>0</v>
      </c>
      <c r="T447" s="4" t="s">
        <v>1018</v>
      </c>
      <c r="U447" s="2"/>
      <c r="V447" s="2"/>
      <c r="W447" s="2"/>
      <c r="X447" s="2"/>
      <c r="Y447" s="2"/>
      <c r="Z447" s="2"/>
      <c r="AA447" s="2"/>
      <c r="AB447" s="2"/>
      <c r="AC447" s="4"/>
      <c r="AD447" s="4"/>
      <c r="AE447" s="4"/>
      <c r="AF447" s="4"/>
      <c r="AG447" s="2">
        <f>IF(G447="Labor Hours",SUM(U447:AF447),0)</f>
        <v>0</v>
      </c>
      <c r="AH447" s="51">
        <f t="shared" si="577"/>
        <v>0</v>
      </c>
      <c r="AI447" s="53">
        <f>IF($G447="Labor Hours",U447*$K447*(1+$M447)*$EQ447,U447)</f>
        <v>0</v>
      </c>
      <c r="AJ447" s="53">
        <f>IF($G447="Labor Hours",V447*$K447*(1+$M447)*$EQ447,V447)</f>
        <v>0</v>
      </c>
      <c r="AK447" s="53">
        <f>IF($G447="Labor Hours",W447*$K447*(1+$M447)*$EQ447,W447)</f>
        <v>0</v>
      </c>
      <c r="AL447" s="53">
        <f>IF($G447="Labor Hours",X447*$K447*(1+$M447)*$EQ447,X447)</f>
        <v>0</v>
      </c>
      <c r="AM447" s="53">
        <f>IF($G447="Labor Hours",Y447*$K447*(1+$M447)*$EQ447,Y447)</f>
        <v>0</v>
      </c>
      <c r="AN447" s="53">
        <f>IF($G447="Labor Hours",Z447*$K447*(1+$M447)*$EQ447,Z447)</f>
        <v>0</v>
      </c>
      <c r="AO447" s="53">
        <f>IF($G447="Labor Hours",AA447*$K447*(1+$M447)*$EQ447,AA447)</f>
        <v>0</v>
      </c>
      <c r="AP447" s="53">
        <f>IF($G447="Labor Hours",AB447*$K447*(1+$M447)*$EQ447,AB447)</f>
        <v>0</v>
      </c>
      <c r="AQ447" s="53">
        <f>IF($G447="Labor Hours",AC447*$K447*(1+$M447)*$EQ447,AC447)</f>
        <v>0</v>
      </c>
      <c r="AR447" s="53">
        <f>IF($G447="Labor Hours",AD447*$K447*(1+$M447)*$EQ447,AD447)</f>
        <v>0</v>
      </c>
      <c r="AS447" s="53">
        <f>IF($G447="Labor Hours",AE447*$K447*(1+$M447)*$EQ447,AE447)</f>
        <v>0</v>
      </c>
      <c r="AT447" s="53">
        <f>IF($G447="Labor Hours",AF447*$K447*(1+$M447)*$EQ447,AF447)</f>
        <v>0</v>
      </c>
      <c r="AU447" s="10">
        <f t="shared" si="578"/>
        <v>0</v>
      </c>
      <c r="AV447" s="54">
        <f>IF(G447="CapEx",0,AU447*N447)</f>
        <v>0</v>
      </c>
      <c r="AW447" s="10">
        <f t="shared" si="579"/>
        <v>0</v>
      </c>
      <c r="AX447" s="53" cm="1">
        <f t="array" aca="1" ref="AX447" ca="1">AU447*CELL("contents",$Q447)</f>
        <v>0</v>
      </c>
      <c r="AY447" s="53" cm="1">
        <f t="array" aca="1" ref="AY447" ca="1">AV447*CELL("contents",$Q447)</f>
        <v>0</v>
      </c>
      <c r="AZ447" s="4"/>
      <c r="BA447" s="4">
        <v>279</v>
      </c>
      <c r="BB447" s="4">
        <v>549</v>
      </c>
      <c r="BC447" s="4">
        <v>648</v>
      </c>
      <c r="BD447" s="4"/>
      <c r="BE447" s="2"/>
      <c r="BF447" s="2"/>
      <c r="BG447" s="2"/>
      <c r="BH447" s="2"/>
      <c r="BI447" s="2"/>
      <c r="BJ447" s="2"/>
      <c r="BK447" s="2"/>
      <c r="BL447" s="2">
        <f t="shared" si="580"/>
        <v>1476</v>
      </c>
      <c r="BM447" s="51">
        <f t="shared" si="581"/>
        <v>9.84</v>
      </c>
      <c r="BN447" s="53">
        <f>IF($G447="Labor Hours",AZ447*$K447*(1+$M447)*$ER447,AZ447)</f>
        <v>0</v>
      </c>
      <c r="BO447" s="53">
        <f>IF($G447="Labor Hours",BA447*$K447*(1+$M447)*$ER447,BA447)</f>
        <v>16604.962604999993</v>
      </c>
      <c r="BP447" s="53">
        <f>IF($G447="Labor Hours",BB447*$K447*(1+$M447)*$ER447,BB447)</f>
        <v>32674.281254999984</v>
      </c>
      <c r="BQ447" s="53">
        <f>IF($G447="Labor Hours",BC447*$K447*(1+$M447)*$ER447,BC447)</f>
        <v>38566.364759999982</v>
      </c>
      <c r="BR447" s="53">
        <f>IF($G447="Labor Hours",BD447*$K447*(1+$M447)*$ER447,BD447)</f>
        <v>0</v>
      </c>
      <c r="BS447" s="53">
        <f>IF($G447="Labor Hours",BE447*$K447*(1+$M447)*$ER447,BE447)</f>
        <v>0</v>
      </c>
      <c r="BT447" s="53">
        <f>IF($G447="Labor Hours",BF447*$K447*(1+$M447)*$ER447,BF447)</f>
        <v>0</v>
      </c>
      <c r="BU447" s="53">
        <f>IF($G447="Labor Hours",BG447*$K447*(1+$M447)*$ER447,BG447)</f>
        <v>0</v>
      </c>
      <c r="BV447" s="53">
        <f>IF($G447="Labor Hours",BH447*$K447*(1+$M447)*$ER447,BH447)</f>
        <v>0</v>
      </c>
      <c r="BW447" s="53">
        <f>IF($G447="Labor Hours",BI447*$K447*(1+$M447)*$ER447,BI447)</f>
        <v>0</v>
      </c>
      <c r="BX447" s="53">
        <f>IF($G447="Labor Hours",BJ447*$K447*(1+$M447)*$ER447,BJ447)</f>
        <v>0</v>
      </c>
      <c r="BY447" s="53">
        <f>IF($G447="Labor Hours",BK447*$K447*(1+$M447)*$ER447,BK447)</f>
        <v>0</v>
      </c>
      <c r="BZ447" s="10">
        <f t="shared" si="582"/>
        <v>87845.608619999955</v>
      </c>
      <c r="CA447" s="54">
        <f t="shared" si="583"/>
        <v>0</v>
      </c>
      <c r="CB447" s="10">
        <f t="shared" si="584"/>
        <v>87845.608619999955</v>
      </c>
      <c r="CC447" s="53" cm="1">
        <f t="array" aca="1" ref="CC447" ca="1">BZ447*CELL("contents",$Q447)</f>
        <v>10980.701077499994</v>
      </c>
      <c r="CD447" s="53" cm="1">
        <f t="array" aca="1" ref="CD447" ca="1">CA447*CELL("contents",$Q447)</f>
        <v>0</v>
      </c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>
        <f t="shared" si="585"/>
        <v>0</v>
      </c>
      <c r="CR447" s="51">
        <f t="shared" si="586"/>
        <v>0</v>
      </c>
      <c r="CS447" s="53">
        <f>IF($G447="Labor Hours",CE447*$K447*(1+$M447)*$ES447,CE447)</f>
        <v>0</v>
      </c>
      <c r="CT447" s="53">
        <f>IF($G447="Labor Hours",CF447*$K447*(1+$M447)*$ES447,CF447)</f>
        <v>0</v>
      </c>
      <c r="CU447" s="53">
        <f>IF($G447="Labor Hours",CG447*$K447*(1+$M447)*$ES447,CG447)</f>
        <v>0</v>
      </c>
      <c r="CV447" s="53">
        <f>IF($G447="Labor Hours",CH447*$K447*(1+$M447)*$ES447,CH447)</f>
        <v>0</v>
      </c>
      <c r="CW447" s="53">
        <f>IF($G447="Labor Hours",CI447*$K447*(1+$M447)*$ES447,CI447)</f>
        <v>0</v>
      </c>
      <c r="CX447" s="53">
        <f>IF($G447="Labor Hours",CJ447*$K447*(1+$M447)*$ES447,CJ447)</f>
        <v>0</v>
      </c>
      <c r="CY447" s="53">
        <f>IF($G447="Labor Hours",CK447*$K447*(1+$M447)*$ES447,CK447)</f>
        <v>0</v>
      </c>
      <c r="CZ447" s="53">
        <f>IF($G447="Labor Hours",CL447*$K447*(1+$M447)*$ES447,CL447)</f>
        <v>0</v>
      </c>
      <c r="DA447" s="53">
        <f>IF($G447="Labor Hours",CM447*$K447*(1+$M447)*$ES447,CM447)</f>
        <v>0</v>
      </c>
      <c r="DB447" s="53">
        <f>IF($G447="Labor Hours",CN447*$K447*(1+$M447)*$ES447,CN447)</f>
        <v>0</v>
      </c>
      <c r="DC447" s="53">
        <f>IF($G447="Labor Hours",CO447*$K447*(1+$M447)*$ES447,CO447)</f>
        <v>0</v>
      </c>
      <c r="DD447" s="53">
        <f>IF($G447="Labor Hours",CP447*$K447*(1+$M447)*$ES447,CP447)</f>
        <v>0</v>
      </c>
      <c r="DE447" s="10">
        <f t="shared" si="587"/>
        <v>0</v>
      </c>
      <c r="DF447" s="54">
        <f t="shared" si="588"/>
        <v>0</v>
      </c>
      <c r="DG447" s="10">
        <f t="shared" si="589"/>
        <v>0</v>
      </c>
      <c r="DH447" s="53" cm="1">
        <f t="array" aca="1" ref="DH447" ca="1">DE447*CELL("contents",$Q447)</f>
        <v>0</v>
      </c>
      <c r="DI447" s="53" cm="1">
        <f t="array" aca="1" ref="DI447" ca="1">DF447*CELL("contents",$Q447)</f>
        <v>0</v>
      </c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>
        <f t="shared" si="590"/>
        <v>0</v>
      </c>
      <c r="DW447" s="51">
        <f t="shared" si="591"/>
        <v>0</v>
      </c>
      <c r="DX447" s="53">
        <f>IF($G447="Labor Hours",DJ447*$K447*(1+$M447)*$ET447,DJ447)</f>
        <v>0</v>
      </c>
      <c r="DY447" s="53">
        <f>IF($G447="Labor Hours",DK447*$K447*(1+$M447)*$ET447,DK447)</f>
        <v>0</v>
      </c>
      <c r="DZ447" s="53">
        <f>IF($G447="Labor Hours",DL447*$K447*(1+$M447)*$ET447,DL447)</f>
        <v>0</v>
      </c>
      <c r="EA447" s="53">
        <f>IF($G447="Labor Hours",DM447*$K447*(1+$M447)*$ET447,DM447)</f>
        <v>0</v>
      </c>
      <c r="EB447" s="53">
        <f>IF($G447="Labor Hours",DN447*$K447*(1+$M447)*$ET447,DN447)</f>
        <v>0</v>
      </c>
      <c r="EC447" s="53">
        <f>IF($G447="Labor Hours",DO447*$K447*(1+$M447)*$ET447,DO447)</f>
        <v>0</v>
      </c>
      <c r="ED447" s="53">
        <f>IF($G447="Labor Hours",DP447*$K447*(1+$M447)*$ET447,DP447)</f>
        <v>0</v>
      </c>
      <c r="EE447" s="53">
        <f>IF($G447="Labor Hours",DQ447*$K447*(1+$M447)*$ET447,DQ447)</f>
        <v>0</v>
      </c>
      <c r="EF447" s="53">
        <f>IF($G447="Labor Hours",DR447*$K447*(1+$M447)*$ET447,DR447)</f>
        <v>0</v>
      </c>
      <c r="EG447" s="53">
        <f>IF($G447="Labor Hours",DS447*$K447*(1+$M447)*$ET447,DS447)</f>
        <v>0</v>
      </c>
      <c r="EH447" s="53">
        <f>IF($G447="Labor Hours",DT447*$K447*(1+$M447)*$ET447,DT447)</f>
        <v>0</v>
      </c>
      <c r="EI447" s="53">
        <f>IF($G447="Labor Hours",DU447*$K447*(1+$M447)*$ET447,DU447)</f>
        <v>0</v>
      </c>
      <c r="EJ447" s="10">
        <f t="shared" si="592"/>
        <v>0</v>
      </c>
      <c r="EK447" s="54">
        <f t="shared" si="593"/>
        <v>0</v>
      </c>
      <c r="EL447" s="10">
        <f t="shared" si="594"/>
        <v>0</v>
      </c>
      <c r="EM447" s="53" cm="1">
        <f t="array" aca="1" ref="EM447" ca="1">EJ447*CELL("contents",$Q447)</f>
        <v>0</v>
      </c>
      <c r="EN447" s="53" cm="1">
        <f t="array" aca="1" ref="EN447" ca="1">EK447*CELL("contents",$Q447)</f>
        <v>0</v>
      </c>
      <c r="EO447" s="11">
        <f>AW447+CB447+DG447+EL447</f>
        <v>87845.608619999955</v>
      </c>
      <c r="EP447" s="2">
        <v>1</v>
      </c>
      <c r="EQ447" s="2">
        <f t="shared" ref="EQ447:ET447" si="642">EP447*1.0215</f>
        <v>1.0215000000000001</v>
      </c>
      <c r="ER447" s="2">
        <f t="shared" si="642"/>
        <v>1.0434622500000001</v>
      </c>
      <c r="ES447" s="2">
        <f t="shared" si="642"/>
        <v>1.0658966883750003</v>
      </c>
      <c r="ET447" s="2">
        <f t="shared" si="642"/>
        <v>1.0888134671750629</v>
      </c>
      <c r="EU447" s="53">
        <f>IF($G447="Labor Hours",$K447*$AG447*EQ447,0)</f>
        <v>0</v>
      </c>
      <c r="EV447" s="53">
        <f>IF($G447="Labor Hours",$K447*BL447*ER447,0)</f>
        <v>87845.608619999955</v>
      </c>
      <c r="EW447" s="69">
        <f>IF($G447="Labor Hours",$K447*$CQ447*ES447,0)</f>
        <v>0</v>
      </c>
      <c r="EX447" s="69">
        <f>IF($G447="Labor Hours",$K447*$DV447*ET447,0)</f>
        <v>0</v>
      </c>
      <c r="EY447" s="9">
        <f t="shared" si="597"/>
        <v>0</v>
      </c>
      <c r="EZ447" s="9">
        <f t="shared" si="574"/>
        <v>0</v>
      </c>
      <c r="FA447" s="9">
        <f t="shared" si="575"/>
        <v>0</v>
      </c>
      <c r="FB447" s="9">
        <f t="shared" si="576"/>
        <v>0</v>
      </c>
      <c r="FC447" t="s">
        <v>1544</v>
      </c>
    </row>
    <row r="448" spans="1:159" x14ac:dyDescent="0.25">
      <c r="A448" s="2">
        <v>1.2</v>
      </c>
      <c r="B448" s="3" t="s">
        <v>1013</v>
      </c>
      <c r="C448" s="4" t="s">
        <v>147</v>
      </c>
      <c r="D448" s="2" t="s">
        <v>1014</v>
      </c>
      <c r="E448" s="33" t="s">
        <v>1019</v>
      </c>
      <c r="F448" s="3" t="s">
        <v>242</v>
      </c>
      <c r="G448" s="4" t="s">
        <v>151</v>
      </c>
      <c r="H448" s="6" t="s">
        <v>163</v>
      </c>
      <c r="I448" s="4" t="s">
        <v>1003</v>
      </c>
      <c r="J448" s="7" t="s">
        <v>154</v>
      </c>
      <c r="K448" s="76">
        <v>34.074074074074097</v>
      </c>
      <c r="L448" s="81">
        <v>46</v>
      </c>
      <c r="M448" s="56">
        <v>0.35</v>
      </c>
      <c r="N448" s="86">
        <v>0.53</v>
      </c>
      <c r="O448" s="6" t="s">
        <v>1012</v>
      </c>
      <c r="P448" s="2" t="s">
        <v>156</v>
      </c>
      <c r="Q448" s="216">
        <f>VLOOKUP(P448,Contingencies!$A$2:$D$7,4,FALSE)</f>
        <v>0.09</v>
      </c>
      <c r="R448" s="53">
        <f t="shared" si="557"/>
        <v>1963.0210794331513</v>
      </c>
      <c r="S448" s="67">
        <f t="shared" si="559"/>
        <v>1040.4011720995702</v>
      </c>
      <c r="T448" s="4" t="s">
        <v>1020</v>
      </c>
      <c r="U448" s="2"/>
      <c r="V448" s="2"/>
      <c r="W448" s="2"/>
      <c r="X448" s="2"/>
      <c r="Y448" s="2"/>
      <c r="Z448" s="2"/>
      <c r="AA448" s="2"/>
      <c r="AB448" s="2"/>
      <c r="AC448" s="4"/>
      <c r="AD448" s="4"/>
      <c r="AE448" s="4"/>
      <c r="AF448" s="4"/>
      <c r="AG448" s="2">
        <f>IF(G448="Labor Hours",SUM(U448:AF448),0)</f>
        <v>0</v>
      </c>
      <c r="AH448" s="51">
        <f t="shared" si="577"/>
        <v>0</v>
      </c>
      <c r="AI448" s="53">
        <f>IF($G448="Labor Hours",U448*$K448*(1+$M448)*$EQ448,U448)</f>
        <v>0</v>
      </c>
      <c r="AJ448" s="53">
        <f>IF($G448="Labor Hours",V448*$K448*(1+$M448)*$EQ448,V448)</f>
        <v>0</v>
      </c>
      <c r="AK448" s="53">
        <f>IF($G448="Labor Hours",W448*$K448*(1+$M448)*$EQ448,W448)</f>
        <v>0</v>
      </c>
      <c r="AL448" s="53">
        <f>IF($G448="Labor Hours",X448*$K448*(1+$M448)*$EQ448,X448)</f>
        <v>0</v>
      </c>
      <c r="AM448" s="53">
        <f>IF($G448="Labor Hours",Y448*$K448*(1+$M448)*$EQ448,Y448)</f>
        <v>0</v>
      </c>
      <c r="AN448" s="53">
        <f>IF($G448="Labor Hours",Z448*$K448*(1+$M448)*$EQ448,Z448)</f>
        <v>0</v>
      </c>
      <c r="AO448" s="53">
        <f>IF($G448="Labor Hours",AA448*$K448*(1+$M448)*$EQ448,AA448)</f>
        <v>0</v>
      </c>
      <c r="AP448" s="53">
        <f>IF($G448="Labor Hours",AB448*$K448*(1+$M448)*$EQ448,AB448)</f>
        <v>0</v>
      </c>
      <c r="AQ448" s="53">
        <f>IF($G448="Labor Hours",AC448*$K448*(1+$M448)*$EQ448,AC448)</f>
        <v>0</v>
      </c>
      <c r="AR448" s="53">
        <f>IF($G448="Labor Hours",AD448*$K448*(1+$M448)*$EQ448,AD448)</f>
        <v>0</v>
      </c>
      <c r="AS448" s="53">
        <f>IF($G448="Labor Hours",AE448*$K448*(1+$M448)*$EQ448,AE448)</f>
        <v>0</v>
      </c>
      <c r="AT448" s="53">
        <f>IF($G448="Labor Hours",AF448*$K448*(1+$M448)*$EQ448,AF448)</f>
        <v>0</v>
      </c>
      <c r="AU448" s="10">
        <f t="shared" si="578"/>
        <v>0</v>
      </c>
      <c r="AV448" s="54">
        <f>IF(G448="CapEx",0,AU448*N448)</f>
        <v>0</v>
      </c>
      <c r="AW448" s="10">
        <f t="shared" si="579"/>
        <v>0</v>
      </c>
      <c r="AX448" s="53" cm="1">
        <f t="array" aca="1" ref="AX448" ca="1">AU448*CELL("contents",$Q448)</f>
        <v>0</v>
      </c>
      <c r="AY448" s="53" cm="1">
        <f t="array" aca="1" ref="AY448" ca="1">AV448*CELL("contents",$Q448)</f>
        <v>0</v>
      </c>
      <c r="AZ448" s="4"/>
      <c r="BA448" s="4">
        <v>162</v>
      </c>
      <c r="BB448" s="4">
        <v>135</v>
      </c>
      <c r="BC448" s="4"/>
      <c r="BD448" s="4"/>
      <c r="BE448" s="2"/>
      <c r="BF448" s="2"/>
      <c r="BG448" s="2"/>
      <c r="BH448" s="2"/>
      <c r="BI448" s="2"/>
      <c r="BJ448" s="2"/>
      <c r="BK448" s="2"/>
      <c r="BL448" s="2">
        <f t="shared" si="580"/>
        <v>297</v>
      </c>
      <c r="BM448" s="51">
        <f t="shared" si="581"/>
        <v>1.98</v>
      </c>
      <c r="BN448" s="53">
        <f>IF($G448="Labor Hours",AZ448*$K448*(1+$M448)*$ER448,AZ448)</f>
        <v>0</v>
      </c>
      <c r="BO448" s="53">
        <f>IF($G448="Labor Hours",BA448*$K448*(1+$M448)*$ER448,BA448)</f>
        <v>7775.8806870000071</v>
      </c>
      <c r="BP448" s="53">
        <f>IF($G448="Labor Hours",BB448*$K448*(1+$M448)*$ER448,BB448)</f>
        <v>6479.9005725000043</v>
      </c>
      <c r="BQ448" s="53">
        <f>IF($G448="Labor Hours",BC448*$K448*(1+$M448)*$ER448,BC448)</f>
        <v>0</v>
      </c>
      <c r="BR448" s="53">
        <f>IF($G448="Labor Hours",BD448*$K448*(1+$M448)*$ER448,BD448)</f>
        <v>0</v>
      </c>
      <c r="BS448" s="53">
        <f>IF($G448="Labor Hours",BE448*$K448*(1+$M448)*$ER448,BE448)</f>
        <v>0</v>
      </c>
      <c r="BT448" s="53">
        <f>IF($G448="Labor Hours",BF448*$K448*(1+$M448)*$ER448,BF448)</f>
        <v>0</v>
      </c>
      <c r="BU448" s="53">
        <f>IF($G448="Labor Hours",BG448*$K448*(1+$M448)*$ER448,BG448)</f>
        <v>0</v>
      </c>
      <c r="BV448" s="53">
        <f>IF($G448="Labor Hours",BH448*$K448*(1+$M448)*$ER448,BH448)</f>
        <v>0</v>
      </c>
      <c r="BW448" s="53">
        <f>IF($G448="Labor Hours",BI448*$K448*(1+$M448)*$ER448,BI448)</f>
        <v>0</v>
      </c>
      <c r="BX448" s="53">
        <f>IF($G448="Labor Hours",BJ448*$K448*(1+$M448)*$ER448,BJ448)</f>
        <v>0</v>
      </c>
      <c r="BY448" s="53">
        <f>IF($G448="Labor Hours",BK448*$K448*(1+$M448)*$ER448,BK448)</f>
        <v>0</v>
      </c>
      <c r="BZ448" s="10">
        <f t="shared" si="582"/>
        <v>14255.78125950001</v>
      </c>
      <c r="CA448" s="54">
        <f t="shared" si="583"/>
        <v>7555.564067535006</v>
      </c>
      <c r="CB448" s="10">
        <f t="shared" si="584"/>
        <v>21811.345327035015</v>
      </c>
      <c r="CC448" s="53" cm="1">
        <f t="array" aca="1" ref="CC448" ca="1">BZ448*CELL("contents",$Q448)</f>
        <v>1283.020313355001</v>
      </c>
      <c r="CD448" s="53" cm="1">
        <f t="array" aca="1" ref="CD448" ca="1">CA448*CELL("contents",$Q448)</f>
        <v>680.00076607815049</v>
      </c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>
        <f t="shared" si="585"/>
        <v>0</v>
      </c>
      <c r="CR448" s="51">
        <f t="shared" si="586"/>
        <v>0</v>
      </c>
      <c r="CS448" s="53">
        <f>IF($G448="Labor Hours",CE448*$K448*(1+$M448)*$ES448,CE448)</f>
        <v>0</v>
      </c>
      <c r="CT448" s="53">
        <f>IF($G448="Labor Hours",CF448*$K448*(1+$M448)*$ES448,CF448)</f>
        <v>0</v>
      </c>
      <c r="CU448" s="53">
        <f>IF($G448="Labor Hours",CG448*$K448*(1+$M448)*$ES448,CG448)</f>
        <v>0</v>
      </c>
      <c r="CV448" s="53">
        <f>IF($G448="Labor Hours",CH448*$K448*(1+$M448)*$ES448,CH448)</f>
        <v>0</v>
      </c>
      <c r="CW448" s="53">
        <f>IF($G448="Labor Hours",CI448*$K448*(1+$M448)*$ES448,CI448)</f>
        <v>0</v>
      </c>
      <c r="CX448" s="53">
        <f>IF($G448="Labor Hours",CJ448*$K448*(1+$M448)*$ES448,CJ448)</f>
        <v>0</v>
      </c>
      <c r="CY448" s="53">
        <f>IF($G448="Labor Hours",CK448*$K448*(1+$M448)*$ES448,CK448)</f>
        <v>0</v>
      </c>
      <c r="CZ448" s="53">
        <f>IF($G448="Labor Hours",CL448*$K448*(1+$M448)*$ES448,CL448)</f>
        <v>0</v>
      </c>
      <c r="DA448" s="53">
        <f>IF($G448="Labor Hours",CM448*$K448*(1+$M448)*$ES448,CM448)</f>
        <v>0</v>
      </c>
      <c r="DB448" s="53">
        <f>IF($G448="Labor Hours",CN448*$K448*(1+$M448)*$ES448,CN448)</f>
        <v>0</v>
      </c>
      <c r="DC448" s="53">
        <f>IF($G448="Labor Hours",CO448*$K448*(1+$M448)*$ES448,CO448)</f>
        <v>0</v>
      </c>
      <c r="DD448" s="53">
        <f>IF($G448="Labor Hours",CP448*$K448*(1+$M448)*$ES448,CP448)</f>
        <v>0</v>
      </c>
      <c r="DE448" s="10">
        <f t="shared" si="587"/>
        <v>0</v>
      </c>
      <c r="DF448" s="54">
        <f t="shared" si="588"/>
        <v>0</v>
      </c>
      <c r="DG448" s="10">
        <f t="shared" si="589"/>
        <v>0</v>
      </c>
      <c r="DH448" s="53" cm="1">
        <f t="array" aca="1" ref="DH448" ca="1">DE448*CELL("contents",$Q448)</f>
        <v>0</v>
      </c>
      <c r="DI448" s="53" cm="1">
        <f t="array" aca="1" ref="DI448" ca="1">DF448*CELL("contents",$Q448)</f>
        <v>0</v>
      </c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>
        <f t="shared" si="590"/>
        <v>0</v>
      </c>
      <c r="DW448" s="51">
        <f t="shared" si="591"/>
        <v>0</v>
      </c>
      <c r="DX448" s="53">
        <f>IF($G448="Labor Hours",DJ448*$K448*(1+$M448)*$ET448,DJ448)</f>
        <v>0</v>
      </c>
      <c r="DY448" s="53">
        <f>IF($G448="Labor Hours",DK448*$K448*(1+$M448)*$ET448,DK448)</f>
        <v>0</v>
      </c>
      <c r="DZ448" s="53">
        <f>IF($G448="Labor Hours",DL448*$K448*(1+$M448)*$ET448,DL448)</f>
        <v>0</v>
      </c>
      <c r="EA448" s="53">
        <f>IF($G448="Labor Hours",DM448*$K448*(1+$M448)*$ET448,DM448)</f>
        <v>0</v>
      </c>
      <c r="EB448" s="53">
        <f>IF($G448="Labor Hours",DN448*$K448*(1+$M448)*$ET448,DN448)</f>
        <v>0</v>
      </c>
      <c r="EC448" s="53">
        <f>IF($G448="Labor Hours",DO448*$K448*(1+$M448)*$ET448,DO448)</f>
        <v>0</v>
      </c>
      <c r="ED448" s="53">
        <f>IF($G448="Labor Hours",DP448*$K448*(1+$M448)*$ET448,DP448)</f>
        <v>0</v>
      </c>
      <c r="EE448" s="53">
        <f>IF($G448="Labor Hours",DQ448*$K448*(1+$M448)*$ET448,DQ448)</f>
        <v>0</v>
      </c>
      <c r="EF448" s="53">
        <f>IF($G448="Labor Hours",DR448*$K448*(1+$M448)*$ET448,DR448)</f>
        <v>0</v>
      </c>
      <c r="EG448" s="53">
        <f>IF($G448="Labor Hours",DS448*$K448*(1+$M448)*$ET448,DS448)</f>
        <v>0</v>
      </c>
      <c r="EH448" s="53">
        <f>IF($G448="Labor Hours",DT448*$K448*(1+$M448)*$ET448,DT448)</f>
        <v>0</v>
      </c>
      <c r="EI448" s="53">
        <f>IF($G448="Labor Hours",DU448*$K448*(1+$M448)*$ET448,DU448)</f>
        <v>0</v>
      </c>
      <c r="EJ448" s="10">
        <f t="shared" si="592"/>
        <v>0</v>
      </c>
      <c r="EK448" s="54">
        <f t="shared" si="593"/>
        <v>0</v>
      </c>
      <c r="EL448" s="10">
        <f t="shared" si="594"/>
        <v>0</v>
      </c>
      <c r="EM448" s="53" cm="1">
        <f t="array" aca="1" ref="EM448" ca="1">EJ448*CELL("contents",$Q448)</f>
        <v>0</v>
      </c>
      <c r="EN448" s="53" cm="1">
        <f t="array" aca="1" ref="EN448" ca="1">EK448*CELL("contents",$Q448)</f>
        <v>0</v>
      </c>
      <c r="EO448" s="11">
        <f>AW448+CB448+DG448+EL448</f>
        <v>21811.345327035015</v>
      </c>
      <c r="EP448" s="2">
        <v>1</v>
      </c>
      <c r="EQ448" s="2">
        <f t="shared" ref="EQ448:ET448" si="643">EP448*1.0215</f>
        <v>1.0215000000000001</v>
      </c>
      <c r="ER448" s="2">
        <f t="shared" si="643"/>
        <v>1.0434622500000001</v>
      </c>
      <c r="ES448" s="2">
        <f t="shared" si="643"/>
        <v>1.0658966883750003</v>
      </c>
      <c r="ET448" s="2">
        <f t="shared" si="643"/>
        <v>1.0888134671750629</v>
      </c>
      <c r="EU448" s="53">
        <f>IF($G448="Labor Hours",$K448*$AG448*EQ448,0)</f>
        <v>0</v>
      </c>
      <c r="EV448" s="53">
        <f>IF($G448="Labor Hours",$K448*BL448*ER448,0)</f>
        <v>10559.83797000001</v>
      </c>
      <c r="EW448" s="69">
        <f>IF($G448="Labor Hours",$K448*$CQ448*ES448,0)</f>
        <v>0</v>
      </c>
      <c r="EX448" s="69">
        <f>IF($G448="Labor Hours",$K448*$DV448*ET448,0)</f>
        <v>0</v>
      </c>
      <c r="EY448" s="9">
        <f t="shared" si="597"/>
        <v>0</v>
      </c>
      <c r="EZ448" s="9">
        <f t="shared" si="574"/>
        <v>3695.9432895000032</v>
      </c>
      <c r="FA448" s="9">
        <f t="shared" si="575"/>
        <v>0</v>
      </c>
      <c r="FB448" s="9">
        <f t="shared" si="576"/>
        <v>0</v>
      </c>
      <c r="FC448" t="s">
        <v>1544</v>
      </c>
    </row>
    <row r="449" spans="1:159" ht="25.5" x14ac:dyDescent="0.25">
      <c r="A449" s="2">
        <v>1.2</v>
      </c>
      <c r="B449" s="3" t="s">
        <v>1021</v>
      </c>
      <c r="C449" s="4" t="s">
        <v>157</v>
      </c>
      <c r="D449" s="18" t="s">
        <v>1022</v>
      </c>
      <c r="E449" s="33" t="s">
        <v>1023</v>
      </c>
      <c r="F449" s="3"/>
      <c r="G449" s="4" t="s">
        <v>151</v>
      </c>
      <c r="H449" s="6" t="s">
        <v>163</v>
      </c>
      <c r="I449" s="4" t="s">
        <v>167</v>
      </c>
      <c r="J449" s="7" t="s">
        <v>261</v>
      </c>
      <c r="K449" s="75">
        <v>115</v>
      </c>
      <c r="L449" s="82">
        <v>115</v>
      </c>
      <c r="M449" s="57">
        <v>0</v>
      </c>
      <c r="N449" s="86">
        <v>0</v>
      </c>
      <c r="O449" s="6" t="s">
        <v>155</v>
      </c>
      <c r="P449" s="2" t="s">
        <v>156</v>
      </c>
      <c r="Q449" s="216">
        <f>VLOOKUP(P449,Contingencies!$A$2:$D$7,4,FALSE)</f>
        <v>0.09</v>
      </c>
      <c r="R449" s="53">
        <f t="shared" si="557"/>
        <v>706.04996637960016</v>
      </c>
      <c r="S449" s="67">
        <f t="shared" si="559"/>
        <v>0</v>
      </c>
      <c r="T449" s="4" t="s">
        <v>1001</v>
      </c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>
        <f>IF(G449="Labor Hours",SUM(U449:AF449),0)</f>
        <v>0</v>
      </c>
      <c r="AH449" s="51">
        <f t="shared" si="577"/>
        <v>0</v>
      </c>
      <c r="AI449" s="53">
        <f>IF($G449="Labor Hours",U449*$K449*(1+$M449)*$EQ449,U449)</f>
        <v>0</v>
      </c>
      <c r="AJ449" s="53">
        <f>IF($G449="Labor Hours",V449*$K449*(1+$M449)*$EQ449,V449)</f>
        <v>0</v>
      </c>
      <c r="AK449" s="53">
        <f>IF($G449="Labor Hours",W449*$K449*(1+$M449)*$EQ449,W449)</f>
        <v>0</v>
      </c>
      <c r="AL449" s="53">
        <f>IF($G449="Labor Hours",X449*$K449*(1+$M449)*$EQ449,X449)</f>
        <v>0</v>
      </c>
      <c r="AM449" s="53">
        <f>IF($G449="Labor Hours",Y449*$K449*(1+$M449)*$EQ449,Y449)</f>
        <v>0</v>
      </c>
      <c r="AN449" s="53">
        <f>IF($G449="Labor Hours",Z449*$K449*(1+$M449)*$EQ449,Z449)</f>
        <v>0</v>
      </c>
      <c r="AO449" s="53">
        <f>IF($G449="Labor Hours",AA449*$K449*(1+$M449)*$EQ449,AA449)</f>
        <v>0</v>
      </c>
      <c r="AP449" s="53">
        <f>IF($G449="Labor Hours",AB449*$K449*(1+$M449)*$EQ449,AB449)</f>
        <v>0</v>
      </c>
      <c r="AQ449" s="53">
        <f>IF($G449="Labor Hours",AC449*$K449*(1+$M449)*$EQ449,AC449)</f>
        <v>0</v>
      </c>
      <c r="AR449" s="53">
        <f>IF($G449="Labor Hours",AD449*$K449*(1+$M449)*$EQ449,AD449)</f>
        <v>0</v>
      </c>
      <c r="AS449" s="53">
        <f>IF($G449="Labor Hours",AE449*$K449*(1+$M449)*$EQ449,AE449)</f>
        <v>0</v>
      </c>
      <c r="AT449" s="53">
        <f>IF($G449="Labor Hours",AF449*$K449*(1+$M449)*$EQ449,AF449)</f>
        <v>0</v>
      </c>
      <c r="AU449" s="10">
        <f t="shared" si="578"/>
        <v>0</v>
      </c>
      <c r="AV449" s="54">
        <f>IF(G449="CapEx",0,AU449*N449)</f>
        <v>0</v>
      </c>
      <c r="AW449" s="10">
        <f t="shared" si="579"/>
        <v>0</v>
      </c>
      <c r="AX449" s="53" cm="1">
        <f t="array" aca="1" ref="AX449" ca="1">AU449*CELL("contents",$Q449)</f>
        <v>0</v>
      </c>
      <c r="AY449" s="53" cm="1">
        <f t="array" aca="1" ref="AY449" ca="1">AV449*CELL("contents",$Q449)</f>
        <v>0</v>
      </c>
      <c r="AZ449" s="2"/>
      <c r="BA449" s="18"/>
      <c r="BB449" s="18"/>
      <c r="BC449" s="18"/>
      <c r="BD449" s="18"/>
      <c r="BE449" s="2"/>
      <c r="BF449" s="2"/>
      <c r="BG449" s="2"/>
      <c r="BH449" s="2"/>
      <c r="BI449" s="4"/>
      <c r="BJ449" s="4"/>
      <c r="BK449" s="4"/>
      <c r="BL449" s="2">
        <f t="shared" si="580"/>
        <v>0</v>
      </c>
      <c r="BM449" s="51">
        <f t="shared" si="581"/>
        <v>0</v>
      </c>
      <c r="BN449" s="53">
        <f>IF($G449="Labor Hours",AZ449*$K449*(1+$M449)*$ER449,AZ449)</f>
        <v>0</v>
      </c>
      <c r="BO449" s="53">
        <f>IF($G449="Labor Hours",BA449*$K449*(1+$M449)*$ER449,BA449)</f>
        <v>0</v>
      </c>
      <c r="BP449" s="53">
        <f>IF($G449="Labor Hours",BB449*$K449*(1+$M449)*$ER449,BB449)</f>
        <v>0</v>
      </c>
      <c r="BQ449" s="53">
        <f>IF($G449="Labor Hours",BC449*$K449*(1+$M449)*$ER449,BC449)</f>
        <v>0</v>
      </c>
      <c r="BR449" s="53">
        <f>IF($G449="Labor Hours",BD449*$K449*(1+$M449)*$ER449,BD449)</f>
        <v>0</v>
      </c>
      <c r="BS449" s="53">
        <f>IF($G449="Labor Hours",BE449*$K449*(1+$M449)*$ER449,BE449)</f>
        <v>0</v>
      </c>
      <c r="BT449" s="53">
        <f>IF($G449="Labor Hours",BF449*$K449*(1+$M449)*$ER449,BF449)</f>
        <v>0</v>
      </c>
      <c r="BU449" s="53">
        <f>IF($G449="Labor Hours",BG449*$K449*(1+$M449)*$ER449,BG449)</f>
        <v>0</v>
      </c>
      <c r="BV449" s="53">
        <f>IF($G449="Labor Hours",BH449*$K449*(1+$M449)*$ER449,BH449)</f>
        <v>0</v>
      </c>
      <c r="BW449" s="53">
        <f>IF($G449="Labor Hours",BI449*$K449*(1+$M449)*$ER449,BI449)</f>
        <v>0</v>
      </c>
      <c r="BX449" s="53">
        <f>IF($G449="Labor Hours",BJ449*$K449*(1+$M449)*$ER449,BJ449)</f>
        <v>0</v>
      </c>
      <c r="BY449" s="53">
        <f>IF($G449="Labor Hours",BK449*$K449*(1+$M449)*$ER449,BK449)</f>
        <v>0</v>
      </c>
      <c r="BZ449" s="10">
        <f t="shared" si="582"/>
        <v>0</v>
      </c>
      <c r="CA449" s="54">
        <f t="shared" si="583"/>
        <v>0</v>
      </c>
      <c r="CB449" s="10">
        <f t="shared" si="584"/>
        <v>0</v>
      </c>
      <c r="CC449" s="53" cm="1">
        <f t="array" aca="1" ref="CC449" ca="1">BZ449*CELL("contents",$Q449)</f>
        <v>0</v>
      </c>
      <c r="CD449" s="53" cm="1">
        <f t="array" aca="1" ref="CD449" ca="1">CA449*CELL("contents",$Q449)</f>
        <v>0</v>
      </c>
      <c r="CE449" s="4"/>
      <c r="CF449" s="14">
        <v>40</v>
      </c>
      <c r="CG449" s="14"/>
      <c r="CH449" s="14"/>
      <c r="CI449" s="14">
        <v>24</v>
      </c>
      <c r="CJ449" s="2"/>
      <c r="CK449" s="2"/>
      <c r="CL449" s="2"/>
      <c r="CM449" s="2"/>
      <c r="CN449" s="2"/>
      <c r="CO449" s="2"/>
      <c r="CP449" s="2"/>
      <c r="CQ449" s="2">
        <f t="shared" si="585"/>
        <v>64</v>
      </c>
      <c r="CR449" s="51">
        <f t="shared" si="586"/>
        <v>0.42666666666666664</v>
      </c>
      <c r="CS449" s="53">
        <f>IF($G449="Labor Hours",CE449*$K449*(1+$M449)*$ES449,CE449)</f>
        <v>0</v>
      </c>
      <c r="CT449" s="53">
        <f>IF($G449="Labor Hours",CF449*$K449*(1+$M449)*$ES449,CF449)</f>
        <v>4903.1247665250012</v>
      </c>
      <c r="CU449" s="53">
        <f>IF($G449="Labor Hours",CG449*$K449*(1+$M449)*$ES449,CG449)</f>
        <v>0</v>
      </c>
      <c r="CV449" s="53">
        <f>IF($G449="Labor Hours",CH449*$K449*(1+$M449)*$ES449,CH449)</f>
        <v>0</v>
      </c>
      <c r="CW449" s="53">
        <f>IF($G449="Labor Hours",CI449*$K449*(1+$M449)*$ES449,CI449)</f>
        <v>2941.8748599150008</v>
      </c>
      <c r="CX449" s="53">
        <f>IF($G449="Labor Hours",CJ449*$K449*(1+$M449)*$ES449,CJ449)</f>
        <v>0</v>
      </c>
      <c r="CY449" s="53">
        <f>IF($G449="Labor Hours",CK449*$K449*(1+$M449)*$ES449,CK449)</f>
        <v>0</v>
      </c>
      <c r="CZ449" s="53">
        <f>IF($G449="Labor Hours",CL449*$K449*(1+$M449)*$ES449,CL449)</f>
        <v>0</v>
      </c>
      <c r="DA449" s="53">
        <f>IF($G449="Labor Hours",CM449*$K449*(1+$M449)*$ES449,CM449)</f>
        <v>0</v>
      </c>
      <c r="DB449" s="53">
        <f>IF($G449="Labor Hours",CN449*$K449*(1+$M449)*$ES449,CN449)</f>
        <v>0</v>
      </c>
      <c r="DC449" s="53">
        <f>IF($G449="Labor Hours",CO449*$K449*(1+$M449)*$ES449,CO449)</f>
        <v>0</v>
      </c>
      <c r="DD449" s="53">
        <f>IF($G449="Labor Hours",CP449*$K449*(1+$M449)*$ES449,CP449)</f>
        <v>0</v>
      </c>
      <c r="DE449" s="10">
        <f t="shared" si="587"/>
        <v>7844.9996264400015</v>
      </c>
      <c r="DF449" s="54">
        <f t="shared" si="588"/>
        <v>0</v>
      </c>
      <c r="DG449" s="10">
        <f t="shared" si="589"/>
        <v>7844.9996264400015</v>
      </c>
      <c r="DH449" s="53" cm="1">
        <f t="array" aca="1" ref="DH449" ca="1">DE449*CELL("contents",$Q449)</f>
        <v>706.04996637960016</v>
      </c>
      <c r="DI449" s="53" cm="1">
        <f t="array" aca="1" ref="DI449" ca="1">DF449*CELL("contents",$Q449)</f>
        <v>0</v>
      </c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>
        <f t="shared" si="590"/>
        <v>0</v>
      </c>
      <c r="DW449" s="51">
        <f t="shared" si="591"/>
        <v>0</v>
      </c>
      <c r="DX449" s="53">
        <f>IF($G449="Labor Hours",DJ449*$K449*(1+$M449)*$ET449,DJ449)</f>
        <v>0</v>
      </c>
      <c r="DY449" s="53">
        <f>IF($G449="Labor Hours",DK449*$K449*(1+$M449)*$ET449,DK449)</f>
        <v>0</v>
      </c>
      <c r="DZ449" s="53">
        <f>IF($G449="Labor Hours",DL449*$K449*(1+$M449)*$ET449,DL449)</f>
        <v>0</v>
      </c>
      <c r="EA449" s="53">
        <f>IF($G449="Labor Hours",DM449*$K449*(1+$M449)*$ET449,DM449)</f>
        <v>0</v>
      </c>
      <c r="EB449" s="53">
        <f>IF($G449="Labor Hours",DN449*$K449*(1+$M449)*$ET449,DN449)</f>
        <v>0</v>
      </c>
      <c r="EC449" s="53">
        <f>IF($G449="Labor Hours",DO449*$K449*(1+$M449)*$ET449,DO449)</f>
        <v>0</v>
      </c>
      <c r="ED449" s="53">
        <f>IF($G449="Labor Hours",DP449*$K449*(1+$M449)*$ET449,DP449)</f>
        <v>0</v>
      </c>
      <c r="EE449" s="53">
        <f>IF($G449="Labor Hours",DQ449*$K449*(1+$M449)*$ET449,DQ449)</f>
        <v>0</v>
      </c>
      <c r="EF449" s="53">
        <f>IF($G449="Labor Hours",DR449*$K449*(1+$M449)*$ET449,DR449)</f>
        <v>0</v>
      </c>
      <c r="EG449" s="53">
        <f>IF($G449="Labor Hours",DS449*$K449*(1+$M449)*$ET449,DS449)</f>
        <v>0</v>
      </c>
      <c r="EH449" s="53">
        <f>IF($G449="Labor Hours",DT449*$K449*(1+$M449)*$ET449,DT449)</f>
        <v>0</v>
      </c>
      <c r="EI449" s="53">
        <f>IF($G449="Labor Hours",DU449*$K449*(1+$M449)*$ET449,DU449)</f>
        <v>0</v>
      </c>
      <c r="EJ449" s="10">
        <f t="shared" si="592"/>
        <v>0</v>
      </c>
      <c r="EK449" s="54">
        <f t="shared" si="593"/>
        <v>0</v>
      </c>
      <c r="EL449" s="10">
        <f t="shared" si="594"/>
        <v>0</v>
      </c>
      <c r="EM449" s="53" cm="1">
        <f t="array" aca="1" ref="EM449" ca="1">EJ449*CELL("contents",$Q449)</f>
        <v>0</v>
      </c>
      <c r="EN449" s="53" cm="1">
        <f t="array" aca="1" ref="EN449" ca="1">EK449*CELL("contents",$Q449)</f>
        <v>0</v>
      </c>
      <c r="EO449" s="11">
        <f>AW449+CB449+DG449+EL449</f>
        <v>7844.9996264400015</v>
      </c>
      <c r="EP449" s="2">
        <v>1</v>
      </c>
      <c r="EQ449" s="2">
        <f t="shared" ref="EQ449:ET449" si="644">EP449*1.0215</f>
        <v>1.0215000000000001</v>
      </c>
      <c r="ER449" s="2">
        <f t="shared" si="644"/>
        <v>1.0434622500000001</v>
      </c>
      <c r="ES449" s="2">
        <f t="shared" si="644"/>
        <v>1.0658966883750003</v>
      </c>
      <c r="ET449" s="2">
        <f t="shared" si="644"/>
        <v>1.0888134671750629</v>
      </c>
      <c r="EU449" s="53">
        <f>IF($G449="Labor Hours",$K449*$AG449*EQ449,0)</f>
        <v>0</v>
      </c>
      <c r="EV449" s="53">
        <f>IF($G449="Labor Hours",$K449*BL449*ER449,0)</f>
        <v>0</v>
      </c>
      <c r="EW449" s="69">
        <f>IF($G449="Labor Hours",$K449*$CQ449*ES449,0)</f>
        <v>7844.9996264400024</v>
      </c>
      <c r="EX449" s="69">
        <f>IF($G449="Labor Hours",$K449*$DV449*ET449,0)</f>
        <v>0</v>
      </c>
      <c r="EY449" s="9">
        <f t="shared" si="597"/>
        <v>0</v>
      </c>
      <c r="EZ449" s="9">
        <f t="shared" si="574"/>
        <v>0</v>
      </c>
      <c r="FA449" s="9">
        <f t="shared" si="575"/>
        <v>0</v>
      </c>
      <c r="FB449" s="9">
        <f t="shared" si="576"/>
        <v>0</v>
      </c>
      <c r="FC449" t="s">
        <v>1544</v>
      </c>
    </row>
    <row r="450" spans="1:159" x14ac:dyDescent="0.25">
      <c r="A450" s="2">
        <v>1.2</v>
      </c>
      <c r="B450" s="3" t="s">
        <v>1021</v>
      </c>
      <c r="C450" s="4" t="s">
        <v>147</v>
      </c>
      <c r="D450" s="18" t="s">
        <v>1022</v>
      </c>
      <c r="E450" s="33" t="s">
        <v>1024</v>
      </c>
      <c r="F450" s="3" t="s">
        <v>242</v>
      </c>
      <c r="G450" s="4" t="s">
        <v>151</v>
      </c>
      <c r="H450" s="6" t="s">
        <v>163</v>
      </c>
      <c r="I450" s="4" t="s">
        <v>1003</v>
      </c>
      <c r="J450" s="7" t="s">
        <v>261</v>
      </c>
      <c r="K450" s="75">
        <v>53</v>
      </c>
      <c r="L450" s="81">
        <v>46</v>
      </c>
      <c r="M450" s="56">
        <v>0.35</v>
      </c>
      <c r="N450" s="86">
        <v>0.53</v>
      </c>
      <c r="O450" s="6" t="s">
        <v>155</v>
      </c>
      <c r="P450" s="2" t="s">
        <v>156</v>
      </c>
      <c r="Q450" s="216">
        <f>VLOOKUP(P450,Contingencies!$A$2:$D$7,4,FALSE)</f>
        <v>0.09</v>
      </c>
      <c r="R450" s="53">
        <f t="shared" ref="R450:R513" si="645">Q450*EO450</f>
        <v>672.10738169151648</v>
      </c>
      <c r="S450" s="67">
        <f t="shared" si="559"/>
        <v>356.21691229650378</v>
      </c>
      <c r="T450" s="4" t="s">
        <v>1004</v>
      </c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>
        <f>IF(G450="Labor Hours",SUM(U450:AF450),0)</f>
        <v>0</v>
      </c>
      <c r="AH450" s="51">
        <f t="shared" si="577"/>
        <v>0</v>
      </c>
      <c r="AI450" s="53">
        <f>IF($G450="Labor Hours",U450*$K450*(1+$M450)*$EQ450,U450)</f>
        <v>0</v>
      </c>
      <c r="AJ450" s="53">
        <f>IF($G450="Labor Hours",V450*$K450*(1+$M450)*$EQ450,V450)</f>
        <v>0</v>
      </c>
      <c r="AK450" s="53">
        <f>IF($G450="Labor Hours",W450*$K450*(1+$M450)*$EQ450,W450)</f>
        <v>0</v>
      </c>
      <c r="AL450" s="53">
        <f>IF($G450="Labor Hours",X450*$K450*(1+$M450)*$EQ450,X450)</f>
        <v>0</v>
      </c>
      <c r="AM450" s="53">
        <f>IF($G450="Labor Hours",Y450*$K450*(1+$M450)*$EQ450,Y450)</f>
        <v>0</v>
      </c>
      <c r="AN450" s="53">
        <f>IF($G450="Labor Hours",Z450*$K450*(1+$M450)*$EQ450,Z450)</f>
        <v>0</v>
      </c>
      <c r="AO450" s="53">
        <f>IF($G450="Labor Hours",AA450*$K450*(1+$M450)*$EQ450,AA450)</f>
        <v>0</v>
      </c>
      <c r="AP450" s="53">
        <f>IF($G450="Labor Hours",AB450*$K450*(1+$M450)*$EQ450,AB450)</f>
        <v>0</v>
      </c>
      <c r="AQ450" s="53">
        <f>IF($G450="Labor Hours",AC450*$K450*(1+$M450)*$EQ450,AC450)</f>
        <v>0</v>
      </c>
      <c r="AR450" s="53">
        <f>IF($G450="Labor Hours",AD450*$K450*(1+$M450)*$EQ450,AD450)</f>
        <v>0</v>
      </c>
      <c r="AS450" s="53">
        <f>IF($G450="Labor Hours",AE450*$K450*(1+$M450)*$EQ450,AE450)</f>
        <v>0</v>
      </c>
      <c r="AT450" s="53">
        <f>IF($G450="Labor Hours",AF450*$K450*(1+$M450)*$EQ450,AF450)</f>
        <v>0</v>
      </c>
      <c r="AU450" s="10">
        <f t="shared" si="578"/>
        <v>0</v>
      </c>
      <c r="AV450" s="54">
        <f>IF(G450="CapEx",0,AU450*N450)</f>
        <v>0</v>
      </c>
      <c r="AW450" s="10">
        <f t="shared" si="579"/>
        <v>0</v>
      </c>
      <c r="AX450" s="53" cm="1">
        <f t="array" aca="1" ref="AX450" ca="1">AU450*CELL("contents",$Q450)</f>
        <v>0</v>
      </c>
      <c r="AY450" s="53" cm="1">
        <f t="array" aca="1" ref="AY450" ca="1">AV450*CELL("contents",$Q450)</f>
        <v>0</v>
      </c>
      <c r="AZ450" s="2"/>
      <c r="BA450" s="18"/>
      <c r="BB450" s="18"/>
      <c r="BC450" s="18"/>
      <c r="BD450" s="18"/>
      <c r="BE450" s="2"/>
      <c r="BF450" s="2"/>
      <c r="BG450" s="2"/>
      <c r="BH450" s="2"/>
      <c r="BI450" s="4"/>
      <c r="BJ450" s="4"/>
      <c r="BK450" s="4"/>
      <c r="BL450" s="2">
        <f t="shared" si="580"/>
        <v>0</v>
      </c>
      <c r="BM450" s="51">
        <f t="shared" si="581"/>
        <v>0</v>
      </c>
      <c r="BN450" s="53">
        <f>IF($G450="Labor Hours",AZ450*$K450*(1+$M450)*$ER450,AZ450)</f>
        <v>0</v>
      </c>
      <c r="BO450" s="53">
        <f>IF($G450="Labor Hours",BA450*$K450*(1+$M450)*$ER450,BA450)</f>
        <v>0</v>
      </c>
      <c r="BP450" s="53">
        <f>IF($G450="Labor Hours",BB450*$K450*(1+$M450)*$ER450,BB450)</f>
        <v>0</v>
      </c>
      <c r="BQ450" s="53">
        <f>IF($G450="Labor Hours",BC450*$K450*(1+$M450)*$ER450,BC450)</f>
        <v>0</v>
      </c>
      <c r="BR450" s="53">
        <f>IF($G450="Labor Hours",BD450*$K450*(1+$M450)*$ER450,BD450)</f>
        <v>0</v>
      </c>
      <c r="BS450" s="53">
        <f>IF($G450="Labor Hours",BE450*$K450*(1+$M450)*$ER450,BE450)</f>
        <v>0</v>
      </c>
      <c r="BT450" s="53">
        <f>IF($G450="Labor Hours",BF450*$K450*(1+$M450)*$ER450,BF450)</f>
        <v>0</v>
      </c>
      <c r="BU450" s="53">
        <f>IF($G450="Labor Hours",BG450*$K450*(1+$M450)*$ER450,BG450)</f>
        <v>0</v>
      </c>
      <c r="BV450" s="53">
        <f>IF($G450="Labor Hours",BH450*$K450*(1+$M450)*$ER450,BH450)</f>
        <v>0</v>
      </c>
      <c r="BW450" s="53">
        <f>IF($G450="Labor Hours",BI450*$K450*(1+$M450)*$ER450,BI450)</f>
        <v>0</v>
      </c>
      <c r="BX450" s="53">
        <f>IF($G450="Labor Hours",BJ450*$K450*(1+$M450)*$ER450,BJ450)</f>
        <v>0</v>
      </c>
      <c r="BY450" s="53">
        <f>IF($G450="Labor Hours",BK450*$K450*(1+$M450)*$ER450,BK450)</f>
        <v>0</v>
      </c>
      <c r="BZ450" s="10">
        <f t="shared" si="582"/>
        <v>0</v>
      </c>
      <c r="CA450" s="54">
        <f t="shared" si="583"/>
        <v>0</v>
      </c>
      <c r="CB450" s="10">
        <f t="shared" si="584"/>
        <v>0</v>
      </c>
      <c r="CC450" s="53" cm="1">
        <f t="array" aca="1" ref="CC450" ca="1">BZ450*CELL("contents",$Q450)</f>
        <v>0</v>
      </c>
      <c r="CD450" s="53" cm="1">
        <f t="array" aca="1" ref="CD450" ca="1">CA450*CELL("contents",$Q450)</f>
        <v>0</v>
      </c>
      <c r="CE450" s="4"/>
      <c r="CF450" s="14">
        <v>40</v>
      </c>
      <c r="CG450" s="14"/>
      <c r="CH450" s="14"/>
      <c r="CI450" s="14">
        <v>24</v>
      </c>
      <c r="CJ450" s="2"/>
      <c r="CK450" s="2"/>
      <c r="CL450" s="2"/>
      <c r="CM450" s="2"/>
      <c r="CN450" s="2"/>
      <c r="CO450" s="2"/>
      <c r="CP450" s="2"/>
      <c r="CQ450" s="2">
        <f t="shared" si="585"/>
        <v>64</v>
      </c>
      <c r="CR450" s="51">
        <f t="shared" si="586"/>
        <v>0.42666666666666664</v>
      </c>
      <c r="CS450" s="53">
        <f>IF($G450="Labor Hours",CE450*$K450*(1+$M450)*$ES450,CE450)</f>
        <v>0</v>
      </c>
      <c r="CT450" s="53">
        <f>IF($G450="Labor Hours",CF450*$K450*(1+$M450)*$ES450,CF450)</f>
        <v>3050.5963221292509</v>
      </c>
      <c r="CU450" s="53">
        <f>IF($G450="Labor Hours",CG450*$K450*(1+$M450)*$ES450,CG450)</f>
        <v>0</v>
      </c>
      <c r="CV450" s="53">
        <f>IF($G450="Labor Hours",CH450*$K450*(1+$M450)*$ES450,CH450)</f>
        <v>0</v>
      </c>
      <c r="CW450" s="53">
        <f>IF($G450="Labor Hours",CI450*$K450*(1+$M450)*$ES450,CI450)</f>
        <v>1830.3577932775506</v>
      </c>
      <c r="CX450" s="53">
        <f>IF($G450="Labor Hours",CJ450*$K450*(1+$M450)*$ES450,CJ450)</f>
        <v>0</v>
      </c>
      <c r="CY450" s="53">
        <f>IF($G450="Labor Hours",CK450*$K450*(1+$M450)*$ES450,CK450)</f>
        <v>0</v>
      </c>
      <c r="CZ450" s="53">
        <f>IF($G450="Labor Hours",CL450*$K450*(1+$M450)*$ES450,CL450)</f>
        <v>0</v>
      </c>
      <c r="DA450" s="53">
        <f>IF($G450="Labor Hours",CM450*$K450*(1+$M450)*$ES450,CM450)</f>
        <v>0</v>
      </c>
      <c r="DB450" s="53">
        <f>IF($G450="Labor Hours",CN450*$K450*(1+$M450)*$ES450,CN450)</f>
        <v>0</v>
      </c>
      <c r="DC450" s="53">
        <f>IF($G450="Labor Hours",CO450*$K450*(1+$M450)*$ES450,CO450)</f>
        <v>0</v>
      </c>
      <c r="DD450" s="53">
        <f>IF($G450="Labor Hours",CP450*$K450*(1+$M450)*$ES450,CP450)</f>
        <v>0</v>
      </c>
      <c r="DE450" s="10">
        <f t="shared" si="587"/>
        <v>4880.9541154068011</v>
      </c>
      <c r="DF450" s="54">
        <f t="shared" si="588"/>
        <v>2586.9056811656046</v>
      </c>
      <c r="DG450" s="10">
        <f t="shared" si="589"/>
        <v>7467.8597965724057</v>
      </c>
      <c r="DH450" s="53" cm="1">
        <f t="array" aca="1" ref="DH450" ca="1">DE450*CELL("contents",$Q450)</f>
        <v>439.28587038661209</v>
      </c>
      <c r="DI450" s="53" cm="1">
        <f t="array" aca="1" ref="DI450" ca="1">DF450*CELL("contents",$Q450)</f>
        <v>232.82151130490442</v>
      </c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>
        <f t="shared" si="590"/>
        <v>0</v>
      </c>
      <c r="DW450" s="51">
        <f t="shared" si="591"/>
        <v>0</v>
      </c>
      <c r="DX450" s="53">
        <f>IF($G450="Labor Hours",DJ450*$K450*(1+$M450)*$ET450,DJ450)</f>
        <v>0</v>
      </c>
      <c r="DY450" s="53">
        <f>IF($G450="Labor Hours",DK450*$K450*(1+$M450)*$ET450,DK450)</f>
        <v>0</v>
      </c>
      <c r="DZ450" s="53">
        <f>IF($G450="Labor Hours",DL450*$K450*(1+$M450)*$ET450,DL450)</f>
        <v>0</v>
      </c>
      <c r="EA450" s="53">
        <f>IF($G450="Labor Hours",DM450*$K450*(1+$M450)*$ET450,DM450)</f>
        <v>0</v>
      </c>
      <c r="EB450" s="53">
        <f>IF($G450="Labor Hours",DN450*$K450*(1+$M450)*$ET450,DN450)</f>
        <v>0</v>
      </c>
      <c r="EC450" s="53">
        <f>IF($G450="Labor Hours",DO450*$K450*(1+$M450)*$ET450,DO450)</f>
        <v>0</v>
      </c>
      <c r="ED450" s="53">
        <f>IF($G450="Labor Hours",DP450*$K450*(1+$M450)*$ET450,DP450)</f>
        <v>0</v>
      </c>
      <c r="EE450" s="53">
        <f>IF($G450="Labor Hours",DQ450*$K450*(1+$M450)*$ET450,DQ450)</f>
        <v>0</v>
      </c>
      <c r="EF450" s="53">
        <f>IF($G450="Labor Hours",DR450*$K450*(1+$M450)*$ET450,DR450)</f>
        <v>0</v>
      </c>
      <c r="EG450" s="53">
        <f>IF($G450="Labor Hours",DS450*$K450*(1+$M450)*$ET450,DS450)</f>
        <v>0</v>
      </c>
      <c r="EH450" s="53">
        <f>IF($G450="Labor Hours",DT450*$K450*(1+$M450)*$ET450,DT450)</f>
        <v>0</v>
      </c>
      <c r="EI450" s="53">
        <f>IF($G450="Labor Hours",DU450*$K450*(1+$M450)*$ET450,DU450)</f>
        <v>0</v>
      </c>
      <c r="EJ450" s="10">
        <f t="shared" si="592"/>
        <v>0</v>
      </c>
      <c r="EK450" s="54">
        <f t="shared" si="593"/>
        <v>0</v>
      </c>
      <c r="EL450" s="10">
        <f t="shared" si="594"/>
        <v>0</v>
      </c>
      <c r="EM450" s="53" cm="1">
        <f t="array" aca="1" ref="EM450" ca="1">EJ450*CELL("contents",$Q450)</f>
        <v>0</v>
      </c>
      <c r="EN450" s="53" cm="1">
        <f t="array" aca="1" ref="EN450" ca="1">EK450*CELL("contents",$Q450)</f>
        <v>0</v>
      </c>
      <c r="EO450" s="11">
        <f>AW450+CB450+DG450+EL450</f>
        <v>7467.8597965724057</v>
      </c>
      <c r="EP450" s="2">
        <v>1</v>
      </c>
      <c r="EQ450" s="2">
        <f t="shared" ref="EQ450:ET450" si="646">EP450*1.0215</f>
        <v>1.0215000000000001</v>
      </c>
      <c r="ER450" s="2">
        <f t="shared" si="646"/>
        <v>1.0434622500000001</v>
      </c>
      <c r="ES450" s="2">
        <f t="shared" si="646"/>
        <v>1.0658966883750003</v>
      </c>
      <c r="ET450" s="2">
        <f t="shared" si="646"/>
        <v>1.0888134671750629</v>
      </c>
      <c r="EU450" s="53">
        <f>IF($G450="Labor Hours",$K450*$AG450*EQ450,0)</f>
        <v>0</v>
      </c>
      <c r="EV450" s="53">
        <f>IF($G450="Labor Hours",$K450*BL450*ER450,0)</f>
        <v>0</v>
      </c>
      <c r="EW450" s="69">
        <f>IF($G450="Labor Hours",$K450*$CQ450*ES450,0)</f>
        <v>3615.521566968001</v>
      </c>
      <c r="EX450" s="69">
        <f>IF($G450="Labor Hours",$K450*$DV450*ET450,0)</f>
        <v>0</v>
      </c>
      <c r="EY450" s="9">
        <f t="shared" si="597"/>
        <v>0</v>
      </c>
      <c r="EZ450" s="9">
        <f t="shared" si="574"/>
        <v>0</v>
      </c>
      <c r="FA450" s="9">
        <f t="shared" si="575"/>
        <v>1265.4325484388003</v>
      </c>
      <c r="FB450" s="9">
        <f t="shared" si="576"/>
        <v>0</v>
      </c>
      <c r="FC450" t="s">
        <v>1544</v>
      </c>
    </row>
    <row r="451" spans="1:159" x14ac:dyDescent="0.25">
      <c r="A451" s="2">
        <v>1.2</v>
      </c>
      <c r="B451" s="3" t="s">
        <v>1021</v>
      </c>
      <c r="C451" s="4" t="s">
        <v>157</v>
      </c>
      <c r="D451" s="18" t="s">
        <v>1022</v>
      </c>
      <c r="E451" s="33" t="s">
        <v>1025</v>
      </c>
      <c r="F451" s="2"/>
      <c r="G451" s="4" t="s">
        <v>151</v>
      </c>
      <c r="H451" s="6" t="s">
        <v>163</v>
      </c>
      <c r="I451" s="4" t="s">
        <v>269</v>
      </c>
      <c r="J451" s="7" t="s">
        <v>261</v>
      </c>
      <c r="K451" s="75">
        <v>77</v>
      </c>
      <c r="L451" s="81">
        <v>77</v>
      </c>
      <c r="M451" s="56">
        <v>0</v>
      </c>
      <c r="N451" s="86">
        <v>0</v>
      </c>
      <c r="O451" s="6" t="s">
        <v>155</v>
      </c>
      <c r="P451" s="2" t="s">
        <v>156</v>
      </c>
      <c r="Q451" s="216">
        <f>VLOOKUP(P451,Contingencies!$A$2:$D$7,4,FALSE)</f>
        <v>0.09</v>
      </c>
      <c r="R451" s="53">
        <f t="shared" si="645"/>
        <v>2836.4789953684804</v>
      </c>
      <c r="S451" s="67">
        <f t="shared" ref="S451:S514" si="647">IF($H451="CapEx",0,R451*N451)</f>
        <v>0</v>
      </c>
      <c r="T451" s="4" t="s">
        <v>1026</v>
      </c>
      <c r="U451" s="2"/>
      <c r="V451" s="2"/>
      <c r="W451" s="2"/>
      <c r="X451" s="2"/>
      <c r="Y451" s="2"/>
      <c r="Z451" s="2"/>
      <c r="AA451" s="2"/>
      <c r="AB451" s="2"/>
      <c r="AC451" s="18"/>
      <c r="AD451" s="18"/>
      <c r="AE451" s="18"/>
      <c r="AF451" s="18"/>
      <c r="AG451" s="2">
        <f>IF(G451="Labor Hours",SUM(U451:AF451),0)</f>
        <v>0</v>
      </c>
      <c r="AH451" s="51">
        <f t="shared" si="577"/>
        <v>0</v>
      </c>
      <c r="AI451" s="53">
        <f>IF($G451="Labor Hours",U451*$K451*(1+$M451)*$EQ451,U451)</f>
        <v>0</v>
      </c>
      <c r="AJ451" s="53">
        <f>IF($G451="Labor Hours",V451*$K451*(1+$M451)*$EQ451,V451)</f>
        <v>0</v>
      </c>
      <c r="AK451" s="53">
        <f>IF($G451="Labor Hours",W451*$K451*(1+$M451)*$EQ451,W451)</f>
        <v>0</v>
      </c>
      <c r="AL451" s="53">
        <f>IF($G451="Labor Hours",X451*$K451*(1+$M451)*$EQ451,X451)</f>
        <v>0</v>
      </c>
      <c r="AM451" s="53">
        <f>IF($G451="Labor Hours",Y451*$K451*(1+$M451)*$EQ451,Y451)</f>
        <v>0</v>
      </c>
      <c r="AN451" s="53">
        <f>IF($G451="Labor Hours",Z451*$K451*(1+$M451)*$EQ451,Z451)</f>
        <v>0</v>
      </c>
      <c r="AO451" s="53">
        <f>IF($G451="Labor Hours",AA451*$K451*(1+$M451)*$EQ451,AA451)</f>
        <v>0</v>
      </c>
      <c r="AP451" s="53">
        <f>IF($G451="Labor Hours",AB451*$K451*(1+$M451)*$EQ451,AB451)</f>
        <v>0</v>
      </c>
      <c r="AQ451" s="53">
        <f>IF($G451="Labor Hours",AC451*$K451*(1+$M451)*$EQ451,AC451)</f>
        <v>0</v>
      </c>
      <c r="AR451" s="53">
        <f>IF($G451="Labor Hours",AD451*$K451*(1+$M451)*$EQ451,AD451)</f>
        <v>0</v>
      </c>
      <c r="AS451" s="53">
        <f>IF($G451="Labor Hours",AE451*$K451*(1+$M451)*$EQ451,AE451)</f>
        <v>0</v>
      </c>
      <c r="AT451" s="53">
        <f>IF($G451="Labor Hours",AF451*$K451*(1+$M451)*$EQ451,AF451)</f>
        <v>0</v>
      </c>
      <c r="AU451" s="10">
        <f t="shared" si="578"/>
        <v>0</v>
      </c>
      <c r="AV451" s="54">
        <f>IF(G451="CapEx",0,AU451*N451)</f>
        <v>0</v>
      </c>
      <c r="AW451" s="10">
        <f t="shared" si="579"/>
        <v>0</v>
      </c>
      <c r="AX451" s="53" cm="1">
        <f t="array" aca="1" ref="AX451" ca="1">AU451*CELL("contents",$Q451)</f>
        <v>0</v>
      </c>
      <c r="AY451" s="53" cm="1">
        <f t="array" aca="1" ref="AY451" ca="1">AV451*CELL("contents",$Q451)</f>
        <v>0</v>
      </c>
      <c r="AZ451" s="2"/>
      <c r="BA451" s="18"/>
      <c r="BB451" s="18"/>
      <c r="BC451" s="18"/>
      <c r="BD451" s="18"/>
      <c r="BE451" s="2"/>
      <c r="BF451" s="2"/>
      <c r="BG451" s="2"/>
      <c r="BH451" s="2"/>
      <c r="BI451" s="4"/>
      <c r="BJ451" s="4"/>
      <c r="BK451" s="4"/>
      <c r="BL451" s="2">
        <f t="shared" si="580"/>
        <v>0</v>
      </c>
      <c r="BM451" s="51">
        <f t="shared" si="581"/>
        <v>0</v>
      </c>
      <c r="BN451" s="53">
        <f>IF($G451="Labor Hours",AZ451*$K451*(1+$M451)*$ER451,AZ451)</f>
        <v>0</v>
      </c>
      <c r="BO451" s="53">
        <f>IF($G451="Labor Hours",BA451*$K451*(1+$M451)*$ER451,BA451)</f>
        <v>0</v>
      </c>
      <c r="BP451" s="53">
        <f>IF($G451="Labor Hours",BB451*$K451*(1+$M451)*$ER451,BB451)</f>
        <v>0</v>
      </c>
      <c r="BQ451" s="53">
        <f>IF($G451="Labor Hours",BC451*$K451*(1+$M451)*$ER451,BC451)</f>
        <v>0</v>
      </c>
      <c r="BR451" s="53">
        <f>IF($G451="Labor Hours",BD451*$K451*(1+$M451)*$ER451,BD451)</f>
        <v>0</v>
      </c>
      <c r="BS451" s="53">
        <f>IF($G451="Labor Hours",BE451*$K451*(1+$M451)*$ER451,BE451)</f>
        <v>0</v>
      </c>
      <c r="BT451" s="53">
        <f>IF($G451="Labor Hours",BF451*$K451*(1+$M451)*$ER451,BF451)</f>
        <v>0</v>
      </c>
      <c r="BU451" s="53">
        <f>IF($G451="Labor Hours",BG451*$K451*(1+$M451)*$ER451,BG451)</f>
        <v>0</v>
      </c>
      <c r="BV451" s="53">
        <f>IF($G451="Labor Hours",BH451*$K451*(1+$M451)*$ER451,BH451)</f>
        <v>0</v>
      </c>
      <c r="BW451" s="53">
        <f>IF($G451="Labor Hours",BI451*$K451*(1+$M451)*$ER451,BI451)</f>
        <v>0</v>
      </c>
      <c r="BX451" s="53">
        <f>IF($G451="Labor Hours",BJ451*$K451*(1+$M451)*$ER451,BJ451)</f>
        <v>0</v>
      </c>
      <c r="BY451" s="53">
        <f>IF($G451="Labor Hours",BK451*$K451*(1+$M451)*$ER451,BK451)</f>
        <v>0</v>
      </c>
      <c r="BZ451" s="10">
        <f t="shared" si="582"/>
        <v>0</v>
      </c>
      <c r="CA451" s="54">
        <f t="shared" si="583"/>
        <v>0</v>
      </c>
      <c r="CB451" s="10">
        <f t="shared" si="584"/>
        <v>0</v>
      </c>
      <c r="CC451" s="53" cm="1">
        <f t="array" aca="1" ref="CC451" ca="1">BZ451*CELL("contents",$Q451)</f>
        <v>0</v>
      </c>
      <c r="CD451" s="53" cm="1">
        <f t="array" aca="1" ref="CD451" ca="1">CA451*CELL("contents",$Q451)</f>
        <v>0</v>
      </c>
      <c r="CE451" s="4"/>
      <c r="CF451" s="14">
        <v>240</v>
      </c>
      <c r="CG451" s="14"/>
      <c r="CH451" s="14"/>
      <c r="CI451" s="14">
        <v>144</v>
      </c>
      <c r="CJ451" s="2"/>
      <c r="CK451" s="2"/>
      <c r="CL451" s="2"/>
      <c r="CM451" s="2"/>
      <c r="CN451" s="2"/>
      <c r="CO451" s="2"/>
      <c r="CP451" s="2"/>
      <c r="CQ451" s="2">
        <f t="shared" si="585"/>
        <v>384</v>
      </c>
      <c r="CR451" s="51">
        <f t="shared" si="586"/>
        <v>2.56</v>
      </c>
      <c r="CS451" s="53">
        <f>IF($G451="Labor Hours",CE451*$K451*(1+$M451)*$ES451,CE451)</f>
        <v>0</v>
      </c>
      <c r="CT451" s="53">
        <f>IF($G451="Labor Hours",CF451*$K451*(1+$M451)*$ES451,CF451)</f>
        <v>19697.770801170005</v>
      </c>
      <c r="CU451" s="53">
        <f>IF($G451="Labor Hours",CG451*$K451*(1+$M451)*$ES451,CG451)</f>
        <v>0</v>
      </c>
      <c r="CV451" s="53">
        <f>IF($G451="Labor Hours",CH451*$K451*(1+$M451)*$ES451,CH451)</f>
        <v>0</v>
      </c>
      <c r="CW451" s="53">
        <f>IF($G451="Labor Hours",CI451*$K451*(1+$M451)*$ES451,CI451)</f>
        <v>11818.662480702003</v>
      </c>
      <c r="CX451" s="53">
        <f>IF($G451="Labor Hours",CJ451*$K451*(1+$M451)*$ES451,CJ451)</f>
        <v>0</v>
      </c>
      <c r="CY451" s="53">
        <f>IF($G451="Labor Hours",CK451*$K451*(1+$M451)*$ES451,CK451)</f>
        <v>0</v>
      </c>
      <c r="CZ451" s="53">
        <f>IF($G451="Labor Hours",CL451*$K451*(1+$M451)*$ES451,CL451)</f>
        <v>0</v>
      </c>
      <c r="DA451" s="53">
        <f>IF($G451="Labor Hours",CM451*$K451*(1+$M451)*$ES451,CM451)</f>
        <v>0</v>
      </c>
      <c r="DB451" s="53">
        <f>IF($G451="Labor Hours",CN451*$K451*(1+$M451)*$ES451,CN451)</f>
        <v>0</v>
      </c>
      <c r="DC451" s="53">
        <f>IF($G451="Labor Hours",CO451*$K451*(1+$M451)*$ES451,CO451)</f>
        <v>0</v>
      </c>
      <c r="DD451" s="53">
        <f>IF($G451="Labor Hours",CP451*$K451*(1+$M451)*$ES451,CP451)</f>
        <v>0</v>
      </c>
      <c r="DE451" s="10">
        <f t="shared" si="587"/>
        <v>31516.433281872007</v>
      </c>
      <c r="DF451" s="54">
        <f t="shared" si="588"/>
        <v>0</v>
      </c>
      <c r="DG451" s="10">
        <f t="shared" si="589"/>
        <v>31516.433281872007</v>
      </c>
      <c r="DH451" s="53" cm="1">
        <f t="array" aca="1" ref="DH451" ca="1">DE451*CELL("contents",$Q451)</f>
        <v>2836.4789953684804</v>
      </c>
      <c r="DI451" s="53" cm="1">
        <f t="array" aca="1" ref="DI451" ca="1">DF451*CELL("contents",$Q451)</f>
        <v>0</v>
      </c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>
        <f t="shared" si="590"/>
        <v>0</v>
      </c>
      <c r="DW451" s="51">
        <f t="shared" si="591"/>
        <v>0</v>
      </c>
      <c r="DX451" s="53">
        <f>IF($G451="Labor Hours",DJ451*$K451*(1+$M451)*$ET451,DJ451)</f>
        <v>0</v>
      </c>
      <c r="DY451" s="53">
        <f>IF($G451="Labor Hours",DK451*$K451*(1+$M451)*$ET451,DK451)</f>
        <v>0</v>
      </c>
      <c r="DZ451" s="53">
        <f>IF($G451="Labor Hours",DL451*$K451*(1+$M451)*$ET451,DL451)</f>
        <v>0</v>
      </c>
      <c r="EA451" s="53">
        <f>IF($G451="Labor Hours",DM451*$K451*(1+$M451)*$ET451,DM451)</f>
        <v>0</v>
      </c>
      <c r="EB451" s="53">
        <f>IF($G451="Labor Hours",DN451*$K451*(1+$M451)*$ET451,DN451)</f>
        <v>0</v>
      </c>
      <c r="EC451" s="53">
        <f>IF($G451="Labor Hours",DO451*$K451*(1+$M451)*$ET451,DO451)</f>
        <v>0</v>
      </c>
      <c r="ED451" s="53">
        <f>IF($G451="Labor Hours",DP451*$K451*(1+$M451)*$ET451,DP451)</f>
        <v>0</v>
      </c>
      <c r="EE451" s="53">
        <f>IF($G451="Labor Hours",DQ451*$K451*(1+$M451)*$ET451,DQ451)</f>
        <v>0</v>
      </c>
      <c r="EF451" s="53">
        <f>IF($G451="Labor Hours",DR451*$K451*(1+$M451)*$ET451,DR451)</f>
        <v>0</v>
      </c>
      <c r="EG451" s="53">
        <f>IF($G451="Labor Hours",DS451*$K451*(1+$M451)*$ET451,DS451)</f>
        <v>0</v>
      </c>
      <c r="EH451" s="53">
        <f>IF($G451="Labor Hours",DT451*$K451*(1+$M451)*$ET451,DT451)</f>
        <v>0</v>
      </c>
      <c r="EI451" s="53">
        <f>IF($G451="Labor Hours",DU451*$K451*(1+$M451)*$ET451,DU451)</f>
        <v>0</v>
      </c>
      <c r="EJ451" s="10">
        <f t="shared" si="592"/>
        <v>0</v>
      </c>
      <c r="EK451" s="54">
        <f t="shared" si="593"/>
        <v>0</v>
      </c>
      <c r="EL451" s="10">
        <f t="shared" si="594"/>
        <v>0</v>
      </c>
      <c r="EM451" s="53" cm="1">
        <f t="array" aca="1" ref="EM451" ca="1">EJ451*CELL("contents",$Q451)</f>
        <v>0</v>
      </c>
      <c r="EN451" s="53" cm="1">
        <f t="array" aca="1" ref="EN451" ca="1">EK451*CELL("contents",$Q451)</f>
        <v>0</v>
      </c>
      <c r="EO451" s="11">
        <f>AW451+CB451+DG451+EL451</f>
        <v>31516.433281872007</v>
      </c>
      <c r="EP451" s="2">
        <v>1</v>
      </c>
      <c r="EQ451" s="2">
        <f t="shared" ref="EQ451:ET451" si="648">EP451*1.0215</f>
        <v>1.0215000000000001</v>
      </c>
      <c r="ER451" s="2">
        <f t="shared" si="648"/>
        <v>1.0434622500000001</v>
      </c>
      <c r="ES451" s="2">
        <f t="shared" si="648"/>
        <v>1.0658966883750003</v>
      </c>
      <c r="ET451" s="2">
        <f t="shared" si="648"/>
        <v>1.0888134671750629</v>
      </c>
      <c r="EU451" s="53">
        <f>IF($G451="Labor Hours",$K451*$AG451*EQ451,0)</f>
        <v>0</v>
      </c>
      <c r="EV451" s="53">
        <f>IF($G451="Labor Hours",$K451*BL451*ER451,0)</f>
        <v>0</v>
      </c>
      <c r="EW451" s="69">
        <f>IF($G451="Labor Hours",$K451*$CQ451*ES451,0)</f>
        <v>31516.433281872007</v>
      </c>
      <c r="EX451" s="69">
        <f>IF($G451="Labor Hours",$K451*$DV451*ET451,0)</f>
        <v>0</v>
      </c>
      <c r="EY451" s="9">
        <f t="shared" si="597"/>
        <v>0</v>
      </c>
      <c r="EZ451" s="9">
        <f t="shared" si="574"/>
        <v>0</v>
      </c>
      <c r="FA451" s="9">
        <f t="shared" si="575"/>
        <v>0</v>
      </c>
      <c r="FB451" s="9">
        <f t="shared" si="576"/>
        <v>0</v>
      </c>
      <c r="FC451" t="s">
        <v>1544</v>
      </c>
    </row>
    <row r="452" spans="1:159" x14ac:dyDescent="0.25">
      <c r="A452" s="2">
        <v>1.2</v>
      </c>
      <c r="B452" s="3" t="s">
        <v>1021</v>
      </c>
      <c r="C452" s="4" t="s">
        <v>157</v>
      </c>
      <c r="D452" s="18" t="s">
        <v>1022</v>
      </c>
      <c r="E452" s="33" t="s">
        <v>1027</v>
      </c>
      <c r="F452" s="2"/>
      <c r="G452" s="4" t="s">
        <v>151</v>
      </c>
      <c r="H452" s="6" t="s">
        <v>163</v>
      </c>
      <c r="I452" s="4" t="s">
        <v>167</v>
      </c>
      <c r="J452" s="7" t="s">
        <v>261</v>
      </c>
      <c r="K452" s="75">
        <v>115</v>
      </c>
      <c r="L452" s="81">
        <v>115</v>
      </c>
      <c r="M452" s="56">
        <v>0</v>
      </c>
      <c r="N452" s="86">
        <v>0</v>
      </c>
      <c r="O452" s="6" t="s">
        <v>155</v>
      </c>
      <c r="P452" s="2" t="s">
        <v>156</v>
      </c>
      <c r="Q452" s="216">
        <f>VLOOKUP(P452,Contingencies!$A$2:$D$7,4,FALSE)</f>
        <v>0.09</v>
      </c>
      <c r="R452" s="53">
        <f t="shared" si="645"/>
        <v>6354.4496974164022</v>
      </c>
      <c r="S452" s="67">
        <f t="shared" si="647"/>
        <v>0</v>
      </c>
      <c r="T452" s="4" t="s">
        <v>1028</v>
      </c>
      <c r="U452" s="2"/>
      <c r="V452" s="2"/>
      <c r="W452" s="2"/>
      <c r="X452" s="2"/>
      <c r="Y452" s="2"/>
      <c r="Z452" s="2"/>
      <c r="AA452" s="2"/>
      <c r="AB452" s="2"/>
      <c r="AC452" s="18"/>
      <c r="AD452" s="18"/>
      <c r="AE452" s="18"/>
      <c r="AF452" s="18"/>
      <c r="AG452" s="2">
        <f>IF(G452="Labor Hours",SUM(U452:AF452),0)</f>
        <v>0</v>
      </c>
      <c r="AH452" s="51">
        <f t="shared" si="577"/>
        <v>0</v>
      </c>
      <c r="AI452" s="53">
        <f>IF($G452="Labor Hours",U452*$K452*(1+$M452)*$EQ452,U452)</f>
        <v>0</v>
      </c>
      <c r="AJ452" s="53">
        <f>IF($G452="Labor Hours",V452*$K452*(1+$M452)*$EQ452,V452)</f>
        <v>0</v>
      </c>
      <c r="AK452" s="53">
        <f>IF($G452="Labor Hours",W452*$K452*(1+$M452)*$EQ452,W452)</f>
        <v>0</v>
      </c>
      <c r="AL452" s="53">
        <f>IF($G452="Labor Hours",X452*$K452*(1+$M452)*$EQ452,X452)</f>
        <v>0</v>
      </c>
      <c r="AM452" s="53">
        <f>IF($G452="Labor Hours",Y452*$K452*(1+$M452)*$EQ452,Y452)</f>
        <v>0</v>
      </c>
      <c r="AN452" s="53">
        <f>IF($G452="Labor Hours",Z452*$K452*(1+$M452)*$EQ452,Z452)</f>
        <v>0</v>
      </c>
      <c r="AO452" s="53">
        <f>IF($G452="Labor Hours",AA452*$K452*(1+$M452)*$EQ452,AA452)</f>
        <v>0</v>
      </c>
      <c r="AP452" s="53">
        <f>IF($G452="Labor Hours",AB452*$K452*(1+$M452)*$EQ452,AB452)</f>
        <v>0</v>
      </c>
      <c r="AQ452" s="53">
        <f>IF($G452="Labor Hours",AC452*$K452*(1+$M452)*$EQ452,AC452)</f>
        <v>0</v>
      </c>
      <c r="AR452" s="53">
        <f>IF($G452="Labor Hours",AD452*$K452*(1+$M452)*$EQ452,AD452)</f>
        <v>0</v>
      </c>
      <c r="AS452" s="53">
        <f>IF($G452="Labor Hours",AE452*$K452*(1+$M452)*$EQ452,AE452)</f>
        <v>0</v>
      </c>
      <c r="AT452" s="53">
        <f>IF($G452="Labor Hours",AF452*$K452*(1+$M452)*$EQ452,AF452)</f>
        <v>0</v>
      </c>
      <c r="AU452" s="10">
        <f t="shared" si="578"/>
        <v>0</v>
      </c>
      <c r="AV452" s="54">
        <f>IF(G452="CapEx",0,AU452*N452)</f>
        <v>0</v>
      </c>
      <c r="AW452" s="10">
        <f t="shared" si="579"/>
        <v>0</v>
      </c>
      <c r="AX452" s="53" cm="1">
        <f t="array" aca="1" ref="AX452" ca="1">AU452*CELL("contents",$Q452)</f>
        <v>0</v>
      </c>
      <c r="AY452" s="53" cm="1">
        <f t="array" aca="1" ref="AY452" ca="1">AV452*CELL("contents",$Q452)</f>
        <v>0</v>
      </c>
      <c r="AZ452" s="2"/>
      <c r="BA452" s="18"/>
      <c r="BB452" s="18"/>
      <c r="BC452" s="18"/>
      <c r="BD452" s="18"/>
      <c r="BE452" s="2"/>
      <c r="BF452" s="2"/>
      <c r="BG452" s="2"/>
      <c r="BH452" s="2"/>
      <c r="BI452" s="4"/>
      <c r="BJ452" s="4"/>
      <c r="BK452" s="4"/>
      <c r="BL452" s="2">
        <f t="shared" si="580"/>
        <v>0</v>
      </c>
      <c r="BM452" s="51">
        <f t="shared" si="581"/>
        <v>0</v>
      </c>
      <c r="BN452" s="53">
        <f>IF($G452="Labor Hours",AZ452*$K452*(1+$M452)*$ER452,AZ452)</f>
        <v>0</v>
      </c>
      <c r="BO452" s="53">
        <f>IF($G452="Labor Hours",BA452*$K452*(1+$M452)*$ER452,BA452)</f>
        <v>0</v>
      </c>
      <c r="BP452" s="53">
        <f>IF($G452="Labor Hours",BB452*$K452*(1+$M452)*$ER452,BB452)</f>
        <v>0</v>
      </c>
      <c r="BQ452" s="53">
        <f>IF($G452="Labor Hours",BC452*$K452*(1+$M452)*$ER452,BC452)</f>
        <v>0</v>
      </c>
      <c r="BR452" s="53">
        <f>IF($G452="Labor Hours",BD452*$K452*(1+$M452)*$ER452,BD452)</f>
        <v>0</v>
      </c>
      <c r="BS452" s="53">
        <f>IF($G452="Labor Hours",BE452*$K452*(1+$M452)*$ER452,BE452)</f>
        <v>0</v>
      </c>
      <c r="BT452" s="53">
        <f>IF($G452="Labor Hours",BF452*$K452*(1+$M452)*$ER452,BF452)</f>
        <v>0</v>
      </c>
      <c r="BU452" s="53">
        <f>IF($G452="Labor Hours",BG452*$K452*(1+$M452)*$ER452,BG452)</f>
        <v>0</v>
      </c>
      <c r="BV452" s="53">
        <f>IF($G452="Labor Hours",BH452*$K452*(1+$M452)*$ER452,BH452)</f>
        <v>0</v>
      </c>
      <c r="BW452" s="53">
        <f>IF($G452="Labor Hours",BI452*$K452*(1+$M452)*$ER452,BI452)</f>
        <v>0</v>
      </c>
      <c r="BX452" s="53">
        <f>IF($G452="Labor Hours",BJ452*$K452*(1+$M452)*$ER452,BJ452)</f>
        <v>0</v>
      </c>
      <c r="BY452" s="53">
        <f>IF($G452="Labor Hours",BK452*$K452*(1+$M452)*$ER452,BK452)</f>
        <v>0</v>
      </c>
      <c r="BZ452" s="10">
        <f t="shared" si="582"/>
        <v>0</v>
      </c>
      <c r="CA452" s="54">
        <f t="shared" si="583"/>
        <v>0</v>
      </c>
      <c r="CB452" s="10">
        <f t="shared" si="584"/>
        <v>0</v>
      </c>
      <c r="CC452" s="53" cm="1">
        <f t="array" aca="1" ref="CC452" ca="1">BZ452*CELL("contents",$Q452)</f>
        <v>0</v>
      </c>
      <c r="CD452" s="53" cm="1">
        <f t="array" aca="1" ref="CD452" ca="1">CA452*CELL("contents",$Q452)</f>
        <v>0</v>
      </c>
      <c r="CE452" s="4"/>
      <c r="CF452" s="14">
        <v>280</v>
      </c>
      <c r="CG452" s="14">
        <v>128</v>
      </c>
      <c r="CH452" s="14"/>
      <c r="CI452" s="14">
        <v>168</v>
      </c>
      <c r="CJ452" s="2"/>
      <c r="CK452" s="2"/>
      <c r="CL452" s="2"/>
      <c r="CM452" s="2"/>
      <c r="CN452" s="2"/>
      <c r="CO452" s="2"/>
      <c r="CP452" s="2"/>
      <c r="CQ452" s="2">
        <f t="shared" si="585"/>
        <v>576</v>
      </c>
      <c r="CR452" s="51">
        <f t="shared" si="586"/>
        <v>3.84</v>
      </c>
      <c r="CS452" s="53">
        <f>IF($G452="Labor Hours",CE452*$K452*(1+$M452)*$ES452,CE452)</f>
        <v>0</v>
      </c>
      <c r="CT452" s="53">
        <f>IF($G452="Labor Hours",CF452*$K452*(1+$M452)*$ES452,CF452)</f>
        <v>34321.873365675012</v>
      </c>
      <c r="CU452" s="53">
        <f>IF($G452="Labor Hours",CG452*$K452*(1+$M452)*$ES452,CG452)</f>
        <v>15689.999252880005</v>
      </c>
      <c r="CV452" s="53">
        <f>IF($G452="Labor Hours",CH452*$K452*(1+$M452)*$ES452,CH452)</f>
        <v>0</v>
      </c>
      <c r="CW452" s="53">
        <f>IF($G452="Labor Hours",CI452*$K452*(1+$M452)*$ES452,CI452)</f>
        <v>20593.124019405004</v>
      </c>
      <c r="CX452" s="53">
        <f>IF($G452="Labor Hours",CJ452*$K452*(1+$M452)*$ES452,CJ452)</f>
        <v>0</v>
      </c>
      <c r="CY452" s="53">
        <f>IF($G452="Labor Hours",CK452*$K452*(1+$M452)*$ES452,CK452)</f>
        <v>0</v>
      </c>
      <c r="CZ452" s="53">
        <f>IF($G452="Labor Hours",CL452*$K452*(1+$M452)*$ES452,CL452)</f>
        <v>0</v>
      </c>
      <c r="DA452" s="53">
        <f>IF($G452="Labor Hours",CM452*$K452*(1+$M452)*$ES452,CM452)</f>
        <v>0</v>
      </c>
      <c r="DB452" s="53">
        <f>IF($G452="Labor Hours",CN452*$K452*(1+$M452)*$ES452,CN452)</f>
        <v>0</v>
      </c>
      <c r="DC452" s="53">
        <f>IF($G452="Labor Hours",CO452*$K452*(1+$M452)*$ES452,CO452)</f>
        <v>0</v>
      </c>
      <c r="DD452" s="53">
        <f>IF($G452="Labor Hours",CP452*$K452*(1+$M452)*$ES452,CP452)</f>
        <v>0</v>
      </c>
      <c r="DE452" s="10">
        <f t="shared" si="587"/>
        <v>70604.996637960023</v>
      </c>
      <c r="DF452" s="54">
        <f t="shared" si="588"/>
        <v>0</v>
      </c>
      <c r="DG452" s="10">
        <f t="shared" si="589"/>
        <v>70604.996637960023</v>
      </c>
      <c r="DH452" s="53" cm="1">
        <f t="array" aca="1" ref="DH452" ca="1">DE452*CELL("contents",$Q452)</f>
        <v>6354.4496974164022</v>
      </c>
      <c r="DI452" s="53" cm="1">
        <f t="array" aca="1" ref="DI452" ca="1">DF452*CELL("contents",$Q452)</f>
        <v>0</v>
      </c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>
        <f t="shared" si="590"/>
        <v>0</v>
      </c>
      <c r="DW452" s="51">
        <f t="shared" si="591"/>
        <v>0</v>
      </c>
      <c r="DX452" s="53">
        <f>IF($G452="Labor Hours",DJ452*$K452*(1+$M452)*$ET452,DJ452)</f>
        <v>0</v>
      </c>
      <c r="DY452" s="53">
        <f>IF($G452="Labor Hours",DK452*$K452*(1+$M452)*$ET452,DK452)</f>
        <v>0</v>
      </c>
      <c r="DZ452" s="53">
        <f>IF($G452="Labor Hours",DL452*$K452*(1+$M452)*$ET452,DL452)</f>
        <v>0</v>
      </c>
      <c r="EA452" s="53">
        <f>IF($G452="Labor Hours",DM452*$K452*(1+$M452)*$ET452,DM452)</f>
        <v>0</v>
      </c>
      <c r="EB452" s="53">
        <f>IF($G452="Labor Hours",DN452*$K452*(1+$M452)*$ET452,DN452)</f>
        <v>0</v>
      </c>
      <c r="EC452" s="53">
        <f>IF($G452="Labor Hours",DO452*$K452*(1+$M452)*$ET452,DO452)</f>
        <v>0</v>
      </c>
      <c r="ED452" s="53">
        <f>IF($G452="Labor Hours",DP452*$K452*(1+$M452)*$ET452,DP452)</f>
        <v>0</v>
      </c>
      <c r="EE452" s="53">
        <f>IF($G452="Labor Hours",DQ452*$K452*(1+$M452)*$ET452,DQ452)</f>
        <v>0</v>
      </c>
      <c r="EF452" s="53">
        <f>IF($G452="Labor Hours",DR452*$K452*(1+$M452)*$ET452,DR452)</f>
        <v>0</v>
      </c>
      <c r="EG452" s="53">
        <f>IF($G452="Labor Hours",DS452*$K452*(1+$M452)*$ET452,DS452)</f>
        <v>0</v>
      </c>
      <c r="EH452" s="53">
        <f>IF($G452="Labor Hours",DT452*$K452*(1+$M452)*$ET452,DT452)</f>
        <v>0</v>
      </c>
      <c r="EI452" s="53">
        <f>IF($G452="Labor Hours",DU452*$K452*(1+$M452)*$ET452,DU452)</f>
        <v>0</v>
      </c>
      <c r="EJ452" s="10">
        <f t="shared" si="592"/>
        <v>0</v>
      </c>
      <c r="EK452" s="54">
        <f t="shared" si="593"/>
        <v>0</v>
      </c>
      <c r="EL452" s="10">
        <f t="shared" si="594"/>
        <v>0</v>
      </c>
      <c r="EM452" s="53" cm="1">
        <f t="array" aca="1" ref="EM452" ca="1">EJ452*CELL("contents",$Q452)</f>
        <v>0</v>
      </c>
      <c r="EN452" s="53" cm="1">
        <f t="array" aca="1" ref="EN452" ca="1">EK452*CELL("contents",$Q452)</f>
        <v>0</v>
      </c>
      <c r="EO452" s="11">
        <f>AW452+CB452+DG452+EL452</f>
        <v>70604.996637960023</v>
      </c>
      <c r="EP452" s="2">
        <v>1</v>
      </c>
      <c r="EQ452" s="2">
        <f t="shared" ref="EQ452:ET452" si="649">EP452*1.0215</f>
        <v>1.0215000000000001</v>
      </c>
      <c r="ER452" s="2">
        <f t="shared" si="649"/>
        <v>1.0434622500000001</v>
      </c>
      <c r="ES452" s="2">
        <f t="shared" si="649"/>
        <v>1.0658966883750003</v>
      </c>
      <c r="ET452" s="2">
        <f t="shared" si="649"/>
        <v>1.0888134671750629</v>
      </c>
      <c r="EU452" s="53">
        <f>IF($G452="Labor Hours",$K452*$AG452*EQ452,0)</f>
        <v>0</v>
      </c>
      <c r="EV452" s="53">
        <f>IF($G452="Labor Hours",$K452*BL452*ER452,0)</f>
        <v>0</v>
      </c>
      <c r="EW452" s="69">
        <f>IF($G452="Labor Hours",$K452*$CQ452*ES452,0)</f>
        <v>70604.996637960023</v>
      </c>
      <c r="EX452" s="69">
        <f>IF($G452="Labor Hours",$K452*$DV452*ET452,0)</f>
        <v>0</v>
      </c>
      <c r="EY452" s="9">
        <f t="shared" si="597"/>
        <v>0</v>
      </c>
      <c r="EZ452" s="9">
        <f t="shared" si="574"/>
        <v>0</v>
      </c>
      <c r="FA452" s="9">
        <f t="shared" si="575"/>
        <v>0</v>
      </c>
      <c r="FB452" s="9">
        <f t="shared" si="576"/>
        <v>0</v>
      </c>
      <c r="FC452" t="s">
        <v>1544</v>
      </c>
    </row>
    <row r="453" spans="1:159" x14ac:dyDescent="0.25">
      <c r="A453" s="2">
        <v>1.2</v>
      </c>
      <c r="B453" s="3" t="s">
        <v>1021</v>
      </c>
      <c r="C453" s="4" t="s">
        <v>157</v>
      </c>
      <c r="D453" s="18" t="s">
        <v>1022</v>
      </c>
      <c r="E453" s="33" t="s">
        <v>1029</v>
      </c>
      <c r="F453" s="2"/>
      <c r="G453" s="4" t="s">
        <v>267</v>
      </c>
      <c r="H453" s="6" t="s">
        <v>267</v>
      </c>
      <c r="I453" s="4"/>
      <c r="J453" s="7" t="s">
        <v>261</v>
      </c>
      <c r="K453" s="75"/>
      <c r="L453" s="80">
        <v>1</v>
      </c>
      <c r="M453" s="56">
        <v>0</v>
      </c>
      <c r="N453" s="86">
        <v>0.53</v>
      </c>
      <c r="O453" s="6" t="s">
        <v>155</v>
      </c>
      <c r="P453" s="2" t="s">
        <v>156</v>
      </c>
      <c r="Q453" s="216">
        <f>VLOOKUP(P453,Contingencies!$A$2:$D$7,4,FALSE)</f>
        <v>0.09</v>
      </c>
      <c r="R453" s="53">
        <f t="shared" si="645"/>
        <v>2485.4850000000001</v>
      </c>
      <c r="S453" s="67">
        <f t="shared" si="647"/>
        <v>1317.3070500000001</v>
      </c>
      <c r="T453" s="4" t="s">
        <v>1030</v>
      </c>
      <c r="U453" s="2"/>
      <c r="V453" s="2"/>
      <c r="W453" s="2"/>
      <c r="X453" s="2"/>
      <c r="Y453" s="2"/>
      <c r="Z453" s="2"/>
      <c r="AA453" s="2"/>
      <c r="AB453" s="2"/>
      <c r="AC453" s="18"/>
      <c r="AD453" s="2"/>
      <c r="AE453" s="2"/>
      <c r="AF453" s="2"/>
      <c r="AG453" s="2">
        <f>IF(G453="Labor Hours",SUM(U453:AF453),0)</f>
        <v>0</v>
      </c>
      <c r="AH453" s="51">
        <f t="shared" si="577"/>
        <v>0</v>
      </c>
      <c r="AI453" s="53">
        <f>IF($G453="Labor Hours",U453*$K453*(1+$M453)*$EQ453,U453)</f>
        <v>0</v>
      </c>
      <c r="AJ453" s="53">
        <f>IF($G453="Labor Hours",V453*$K453*(1+$M453)*$EQ453,V453)</f>
        <v>0</v>
      </c>
      <c r="AK453" s="53">
        <f>IF($G453="Labor Hours",W453*$K453*(1+$M453)*$EQ453,W453)</f>
        <v>0</v>
      </c>
      <c r="AL453" s="53">
        <f>IF($G453="Labor Hours",X453*$K453*(1+$M453)*$EQ453,X453)</f>
        <v>0</v>
      </c>
      <c r="AM453" s="53">
        <f>IF($G453="Labor Hours",Y453*$K453*(1+$M453)*$EQ453,Y453)</f>
        <v>0</v>
      </c>
      <c r="AN453" s="53">
        <f>IF($G453="Labor Hours",Z453*$K453*(1+$M453)*$EQ453,Z453)</f>
        <v>0</v>
      </c>
      <c r="AO453" s="53">
        <f>IF($G453="Labor Hours",AA453*$K453*(1+$M453)*$EQ453,AA453)</f>
        <v>0</v>
      </c>
      <c r="AP453" s="53">
        <f>IF($G453="Labor Hours",AB453*$K453*(1+$M453)*$EQ453,AB453)</f>
        <v>0</v>
      </c>
      <c r="AQ453" s="53">
        <f>IF($G453="Labor Hours",AC453*$K453*(1+$M453)*$EQ453,AC453)</f>
        <v>0</v>
      </c>
      <c r="AR453" s="53">
        <f>IF($G453="Labor Hours",AD453*$K453*(1+$M453)*$EQ453,AD453)</f>
        <v>0</v>
      </c>
      <c r="AS453" s="53">
        <f>IF($G453="Labor Hours",AE453*$K453*(1+$M453)*$EQ453,AE453)</f>
        <v>0</v>
      </c>
      <c r="AT453" s="53">
        <f>IF($G453="Labor Hours",AF453*$K453*(1+$M453)*$EQ453,AF453)</f>
        <v>0</v>
      </c>
      <c r="AU453" s="10">
        <f t="shared" si="578"/>
        <v>0</v>
      </c>
      <c r="AV453" s="54">
        <f>IF(G453="CapEx",0,AU453*N453)</f>
        <v>0</v>
      </c>
      <c r="AW453" s="10">
        <f t="shared" si="579"/>
        <v>0</v>
      </c>
      <c r="AX453" s="53" cm="1">
        <f t="array" aca="1" ref="AX453" ca="1">AU453*CELL("contents",$Q453)</f>
        <v>0</v>
      </c>
      <c r="AY453" s="53" cm="1">
        <f t="array" aca="1" ref="AY453" ca="1">AV453*CELL("contents",$Q453)</f>
        <v>0</v>
      </c>
      <c r="AZ453" s="2"/>
      <c r="BA453" s="18"/>
      <c r="BB453" s="18"/>
      <c r="BC453" s="18"/>
      <c r="BD453" s="18"/>
      <c r="BE453" s="2"/>
      <c r="BF453" s="2"/>
      <c r="BG453" s="2"/>
      <c r="BH453" s="2"/>
      <c r="BI453" s="12">
        <v>9025</v>
      </c>
      <c r="BJ453" s="12">
        <v>9025</v>
      </c>
      <c r="BK453" s="14"/>
      <c r="BL453" s="2">
        <f t="shared" si="580"/>
        <v>0</v>
      </c>
      <c r="BM453" s="51">
        <f t="shared" si="581"/>
        <v>0</v>
      </c>
      <c r="BN453" s="53">
        <f>IF($G453="Labor Hours",AZ453*$K453*(1+$M453)*$ER453,AZ453)</f>
        <v>0</v>
      </c>
      <c r="BO453" s="53">
        <f>IF($G453="Labor Hours",BA453*$K453*(1+$M453)*$ER453,BA453)</f>
        <v>0</v>
      </c>
      <c r="BP453" s="53">
        <f>IF($G453="Labor Hours",BB453*$K453*(1+$M453)*$ER453,BB453)</f>
        <v>0</v>
      </c>
      <c r="BQ453" s="53">
        <f>IF($G453="Labor Hours",BC453*$K453*(1+$M453)*$ER453,BC453)</f>
        <v>0</v>
      </c>
      <c r="BR453" s="53">
        <f>IF($G453="Labor Hours",BD453*$K453*(1+$M453)*$ER453,BD453)</f>
        <v>0</v>
      </c>
      <c r="BS453" s="53">
        <f>IF($G453="Labor Hours",BE453*$K453*(1+$M453)*$ER453,BE453)</f>
        <v>0</v>
      </c>
      <c r="BT453" s="53">
        <f>IF($G453="Labor Hours",BF453*$K453*(1+$M453)*$ER453,BF453)</f>
        <v>0</v>
      </c>
      <c r="BU453" s="53">
        <f>IF($G453="Labor Hours",BG453*$K453*(1+$M453)*$ER453,BG453)</f>
        <v>0</v>
      </c>
      <c r="BV453" s="53">
        <f>IF($G453="Labor Hours",BH453*$K453*(1+$M453)*$ER453,BH453)</f>
        <v>0</v>
      </c>
      <c r="BW453" s="53">
        <f>IF($G453="Labor Hours",BI453*$K453*(1+$M453)*$ER453,BI453)</f>
        <v>9025</v>
      </c>
      <c r="BX453" s="53">
        <f>IF($G453="Labor Hours",BJ453*$K453*(1+$M453)*$ER453,BJ453)</f>
        <v>9025</v>
      </c>
      <c r="BY453" s="53">
        <f>IF($G453="Labor Hours",BK453*$K453*(1+$M453)*$ER453,BK453)</f>
        <v>0</v>
      </c>
      <c r="BZ453" s="10">
        <f t="shared" si="582"/>
        <v>18050</v>
      </c>
      <c r="CA453" s="54">
        <f t="shared" si="583"/>
        <v>9566.5</v>
      </c>
      <c r="CB453" s="10">
        <f t="shared" si="584"/>
        <v>27616.5</v>
      </c>
      <c r="CC453" s="53" cm="1">
        <f t="array" aca="1" ref="CC453" ca="1">BZ453*CELL("contents",$Q453)</f>
        <v>1624.5</v>
      </c>
      <c r="CD453" s="53" cm="1">
        <f t="array" aca="1" ref="CD453" ca="1">CA453*CELL("contents",$Q453)</f>
        <v>860.98500000000001</v>
      </c>
      <c r="CE453" s="4"/>
      <c r="CF453" s="14"/>
      <c r="CG453" s="14"/>
      <c r="CH453" s="14"/>
      <c r="CI453" s="14"/>
      <c r="CJ453" s="2"/>
      <c r="CK453" s="2"/>
      <c r="CL453" s="2"/>
      <c r="CM453" s="2"/>
      <c r="CN453" s="2"/>
      <c r="CO453" s="2"/>
      <c r="CP453" s="2"/>
      <c r="CQ453" s="2">
        <f t="shared" si="585"/>
        <v>0</v>
      </c>
      <c r="CR453" s="51">
        <f t="shared" si="586"/>
        <v>0</v>
      </c>
      <c r="CS453" s="53">
        <f>IF($G453="Labor Hours",CE453*$K453*(1+$M453)*$ES453,CE453)</f>
        <v>0</v>
      </c>
      <c r="CT453" s="53">
        <f>IF($G453="Labor Hours",CF453*$K453*(1+$M453)*$ES453,CF453)</f>
        <v>0</v>
      </c>
      <c r="CU453" s="53">
        <f>IF($G453="Labor Hours",CG453*$K453*(1+$M453)*$ES453,CG453)</f>
        <v>0</v>
      </c>
      <c r="CV453" s="53">
        <f>IF($G453="Labor Hours",CH453*$K453*(1+$M453)*$ES453,CH453)</f>
        <v>0</v>
      </c>
      <c r="CW453" s="53">
        <f>IF($G453="Labor Hours",CI453*$K453*(1+$M453)*$ES453,CI453)</f>
        <v>0</v>
      </c>
      <c r="CX453" s="53">
        <f>IF($G453="Labor Hours",CJ453*$K453*(1+$M453)*$ES453,CJ453)</f>
        <v>0</v>
      </c>
      <c r="CY453" s="53">
        <f>IF($G453="Labor Hours",CK453*$K453*(1+$M453)*$ES453,CK453)</f>
        <v>0</v>
      </c>
      <c r="CZ453" s="53">
        <f>IF($G453="Labor Hours",CL453*$K453*(1+$M453)*$ES453,CL453)</f>
        <v>0</v>
      </c>
      <c r="DA453" s="53">
        <f>IF($G453="Labor Hours",CM453*$K453*(1+$M453)*$ES453,CM453)</f>
        <v>0</v>
      </c>
      <c r="DB453" s="53">
        <f>IF($G453="Labor Hours",CN453*$K453*(1+$M453)*$ES453,CN453)</f>
        <v>0</v>
      </c>
      <c r="DC453" s="53">
        <f>IF($G453="Labor Hours",CO453*$K453*(1+$M453)*$ES453,CO453)</f>
        <v>0</v>
      </c>
      <c r="DD453" s="53">
        <f>IF($G453="Labor Hours",CP453*$K453*(1+$M453)*$ES453,CP453)</f>
        <v>0</v>
      </c>
      <c r="DE453" s="10">
        <f t="shared" si="587"/>
        <v>0</v>
      </c>
      <c r="DF453" s="54">
        <f t="shared" si="588"/>
        <v>0</v>
      </c>
      <c r="DG453" s="10">
        <f t="shared" si="589"/>
        <v>0</v>
      </c>
      <c r="DH453" s="53" cm="1">
        <f t="array" aca="1" ref="DH453" ca="1">DE453*CELL("contents",$Q453)</f>
        <v>0</v>
      </c>
      <c r="DI453" s="53" cm="1">
        <f t="array" aca="1" ref="DI453" ca="1">DF453*CELL("contents",$Q453)</f>
        <v>0</v>
      </c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>
        <f t="shared" si="590"/>
        <v>0</v>
      </c>
      <c r="DW453" s="51">
        <f t="shared" si="591"/>
        <v>0</v>
      </c>
      <c r="DX453" s="53">
        <f>IF($G453="Labor Hours",DJ453*$K453*(1+$M453)*$ET453,DJ453)</f>
        <v>0</v>
      </c>
      <c r="DY453" s="53">
        <f>IF($G453="Labor Hours",DK453*$K453*(1+$M453)*$ET453,DK453)</f>
        <v>0</v>
      </c>
      <c r="DZ453" s="53">
        <f>IF($G453="Labor Hours",DL453*$K453*(1+$M453)*$ET453,DL453)</f>
        <v>0</v>
      </c>
      <c r="EA453" s="53">
        <f>IF($G453="Labor Hours",DM453*$K453*(1+$M453)*$ET453,DM453)</f>
        <v>0</v>
      </c>
      <c r="EB453" s="53">
        <f>IF($G453="Labor Hours",DN453*$K453*(1+$M453)*$ET453,DN453)</f>
        <v>0</v>
      </c>
      <c r="EC453" s="53">
        <f>IF($G453="Labor Hours",DO453*$K453*(1+$M453)*$ET453,DO453)</f>
        <v>0</v>
      </c>
      <c r="ED453" s="53">
        <f>IF($G453="Labor Hours",DP453*$K453*(1+$M453)*$ET453,DP453)</f>
        <v>0</v>
      </c>
      <c r="EE453" s="53">
        <f>IF($G453="Labor Hours",DQ453*$K453*(1+$M453)*$ET453,DQ453)</f>
        <v>0</v>
      </c>
      <c r="EF453" s="53">
        <f>IF($G453="Labor Hours",DR453*$K453*(1+$M453)*$ET453,DR453)</f>
        <v>0</v>
      </c>
      <c r="EG453" s="53">
        <f>IF($G453="Labor Hours",DS453*$K453*(1+$M453)*$ET453,DS453)</f>
        <v>0</v>
      </c>
      <c r="EH453" s="53">
        <f>IF($G453="Labor Hours",DT453*$K453*(1+$M453)*$ET453,DT453)</f>
        <v>0</v>
      </c>
      <c r="EI453" s="53">
        <f>IF($G453="Labor Hours",DU453*$K453*(1+$M453)*$ET453,DU453)</f>
        <v>0</v>
      </c>
      <c r="EJ453" s="10">
        <f t="shared" si="592"/>
        <v>0</v>
      </c>
      <c r="EK453" s="54">
        <f t="shared" si="593"/>
        <v>0</v>
      </c>
      <c r="EL453" s="10">
        <f t="shared" si="594"/>
        <v>0</v>
      </c>
      <c r="EM453" s="53" cm="1">
        <f t="array" aca="1" ref="EM453" ca="1">EJ453*CELL("contents",$Q453)</f>
        <v>0</v>
      </c>
      <c r="EN453" s="53" cm="1">
        <f t="array" aca="1" ref="EN453" ca="1">EK453*CELL("contents",$Q453)</f>
        <v>0</v>
      </c>
      <c r="EO453" s="11">
        <f>AW453+CB453+DG453+EL453</f>
        <v>27616.5</v>
      </c>
      <c r="EP453" s="2">
        <v>1</v>
      </c>
      <c r="EQ453" s="2">
        <f t="shared" ref="EQ453:ET453" si="650">EP453*1.0215</f>
        <v>1.0215000000000001</v>
      </c>
      <c r="ER453" s="2">
        <f t="shared" si="650"/>
        <v>1.0434622500000001</v>
      </c>
      <c r="ES453" s="2">
        <f t="shared" si="650"/>
        <v>1.0658966883750003</v>
      </c>
      <c r="ET453" s="2">
        <f t="shared" si="650"/>
        <v>1.0888134671750629</v>
      </c>
      <c r="EU453" s="53">
        <f>IF($G453="Labor Hours",$K453*$AG453*EQ453,0)</f>
        <v>0</v>
      </c>
      <c r="EV453" s="53">
        <f>IF($G453="Labor Hours",$K453*BL453*ER453,0)</f>
        <v>0</v>
      </c>
      <c r="EW453" s="69">
        <f>IF($G453="Labor Hours",$K453*$CQ453*ES453,0)</f>
        <v>0</v>
      </c>
      <c r="EX453" s="69">
        <f>IF($G453="Labor Hours",$K453*$DV453*ET453,0)</f>
        <v>0</v>
      </c>
      <c r="EY453" s="9">
        <f t="shared" si="597"/>
        <v>0</v>
      </c>
      <c r="EZ453" s="9">
        <f t="shared" si="574"/>
        <v>0</v>
      </c>
      <c r="FA453" s="9">
        <f t="shared" si="575"/>
        <v>0</v>
      </c>
      <c r="FB453" s="9">
        <f t="shared" si="576"/>
        <v>0</v>
      </c>
      <c r="FC453" t="s">
        <v>1544</v>
      </c>
    </row>
    <row r="454" spans="1:159" x14ac:dyDescent="0.25">
      <c r="A454" s="2">
        <v>1.2</v>
      </c>
      <c r="B454" s="3" t="s">
        <v>1021</v>
      </c>
      <c r="C454" s="4" t="s">
        <v>157</v>
      </c>
      <c r="D454" s="18" t="s">
        <v>1022</v>
      </c>
      <c r="E454" s="33" t="s">
        <v>1029</v>
      </c>
      <c r="F454" s="2" t="s">
        <v>966</v>
      </c>
      <c r="G454" s="4" t="s">
        <v>257</v>
      </c>
      <c r="H454" s="6" t="s">
        <v>257</v>
      </c>
      <c r="I454" s="4"/>
      <c r="J454" s="7" t="s">
        <v>261</v>
      </c>
      <c r="K454" s="75"/>
      <c r="L454" s="80">
        <v>1</v>
      </c>
      <c r="M454" s="56">
        <v>0</v>
      </c>
      <c r="N454" s="86">
        <v>0.53</v>
      </c>
      <c r="O454" s="6" t="s">
        <v>155</v>
      </c>
      <c r="P454" s="2" t="s">
        <v>156</v>
      </c>
      <c r="Q454" s="216">
        <f>VLOOKUP(P454,Contingencies!$A$2:$D$7,4,FALSE)</f>
        <v>0.09</v>
      </c>
      <c r="R454" s="53">
        <f t="shared" si="645"/>
        <v>4213.62</v>
      </c>
      <c r="S454" s="67">
        <f t="shared" si="647"/>
        <v>2233.2186000000002</v>
      </c>
      <c r="T454" s="4" t="s">
        <v>1031</v>
      </c>
      <c r="U454" s="2"/>
      <c r="V454" s="2"/>
      <c r="W454" s="2"/>
      <c r="X454" s="2"/>
      <c r="Y454" s="2"/>
      <c r="Z454" s="2"/>
      <c r="AA454" s="2"/>
      <c r="AB454" s="2"/>
      <c r="AC454" s="18"/>
      <c r="AD454" s="2"/>
      <c r="AE454" s="2"/>
      <c r="AF454" s="2"/>
      <c r="AG454" s="2">
        <f>IF(G454="Labor Hours",SUM(U454:AF454),0)</f>
        <v>0</v>
      </c>
      <c r="AH454" s="51">
        <f t="shared" si="577"/>
        <v>0</v>
      </c>
      <c r="AI454" s="53">
        <f>IF($G454="Labor Hours",U454*$K454*(1+$M454)*$EQ454,U454)</f>
        <v>0</v>
      </c>
      <c r="AJ454" s="53">
        <f>IF($G454="Labor Hours",V454*$K454*(1+$M454)*$EQ454,V454)</f>
        <v>0</v>
      </c>
      <c r="AK454" s="53">
        <f>IF($G454="Labor Hours",W454*$K454*(1+$M454)*$EQ454,W454)</f>
        <v>0</v>
      </c>
      <c r="AL454" s="53">
        <f>IF($G454="Labor Hours",X454*$K454*(1+$M454)*$EQ454,X454)</f>
        <v>0</v>
      </c>
      <c r="AM454" s="53">
        <f>IF($G454="Labor Hours",Y454*$K454*(1+$M454)*$EQ454,Y454)</f>
        <v>0</v>
      </c>
      <c r="AN454" s="53">
        <f>IF($G454="Labor Hours",Z454*$K454*(1+$M454)*$EQ454,Z454)</f>
        <v>0</v>
      </c>
      <c r="AO454" s="53">
        <f>IF($G454="Labor Hours",AA454*$K454*(1+$M454)*$EQ454,AA454)</f>
        <v>0</v>
      </c>
      <c r="AP454" s="53">
        <f>IF($G454="Labor Hours",AB454*$K454*(1+$M454)*$EQ454,AB454)</f>
        <v>0</v>
      </c>
      <c r="AQ454" s="53">
        <f>IF($G454="Labor Hours",AC454*$K454*(1+$M454)*$EQ454,AC454)</f>
        <v>0</v>
      </c>
      <c r="AR454" s="53">
        <f>IF($G454="Labor Hours",AD454*$K454*(1+$M454)*$EQ454,AD454)</f>
        <v>0</v>
      </c>
      <c r="AS454" s="53">
        <f>IF($G454="Labor Hours",AE454*$K454*(1+$M454)*$EQ454,AE454)</f>
        <v>0</v>
      </c>
      <c r="AT454" s="53">
        <f>IF($G454="Labor Hours",AF454*$K454*(1+$M454)*$EQ454,AF454)</f>
        <v>0</v>
      </c>
      <c r="AU454" s="10">
        <f t="shared" si="578"/>
        <v>0</v>
      </c>
      <c r="AV454" s="54">
        <f>IF(G454="CapEx",0,AU454*N454)</f>
        <v>0</v>
      </c>
      <c r="AW454" s="10">
        <f t="shared" si="579"/>
        <v>0</v>
      </c>
      <c r="AX454" s="53" cm="1">
        <f t="array" aca="1" ref="AX454" ca="1">AU454*CELL("contents",$Q454)</f>
        <v>0</v>
      </c>
      <c r="AY454" s="53" cm="1">
        <f t="array" aca="1" ref="AY454" ca="1">AV454*CELL("contents",$Q454)</f>
        <v>0</v>
      </c>
      <c r="AZ454" s="2"/>
      <c r="BA454" s="18"/>
      <c r="BB454" s="18"/>
      <c r="BC454" s="18"/>
      <c r="BD454" s="18"/>
      <c r="BE454" s="2"/>
      <c r="BF454" s="2"/>
      <c r="BG454" s="2"/>
      <c r="BH454" s="2"/>
      <c r="BI454" s="14"/>
      <c r="BJ454" s="12">
        <v>15300</v>
      </c>
      <c r="BK454" s="12">
        <v>15300</v>
      </c>
      <c r="BL454" s="2">
        <f t="shared" si="580"/>
        <v>0</v>
      </c>
      <c r="BM454" s="51">
        <f t="shared" si="581"/>
        <v>0</v>
      </c>
      <c r="BN454" s="53">
        <f>IF($G454="Labor Hours",AZ454*$K454*(1+$M454)*$ER454,AZ454)</f>
        <v>0</v>
      </c>
      <c r="BO454" s="53">
        <f>IF($G454="Labor Hours",BA454*$K454*(1+$M454)*$ER454,BA454)</f>
        <v>0</v>
      </c>
      <c r="BP454" s="53">
        <f>IF($G454="Labor Hours",BB454*$K454*(1+$M454)*$ER454,BB454)</f>
        <v>0</v>
      </c>
      <c r="BQ454" s="53">
        <f>IF($G454="Labor Hours",BC454*$K454*(1+$M454)*$ER454,BC454)</f>
        <v>0</v>
      </c>
      <c r="BR454" s="53">
        <f>IF($G454="Labor Hours",BD454*$K454*(1+$M454)*$ER454,BD454)</f>
        <v>0</v>
      </c>
      <c r="BS454" s="53">
        <f>IF($G454="Labor Hours",BE454*$K454*(1+$M454)*$ER454,BE454)</f>
        <v>0</v>
      </c>
      <c r="BT454" s="53">
        <f>IF($G454="Labor Hours",BF454*$K454*(1+$M454)*$ER454,BF454)</f>
        <v>0</v>
      </c>
      <c r="BU454" s="53">
        <f>IF($G454="Labor Hours",BG454*$K454*(1+$M454)*$ER454,BG454)</f>
        <v>0</v>
      </c>
      <c r="BV454" s="53">
        <f>IF($G454="Labor Hours",BH454*$K454*(1+$M454)*$ER454,BH454)</f>
        <v>0</v>
      </c>
      <c r="BW454" s="53">
        <f>IF($G454="Labor Hours",BI454*$K454*(1+$M454)*$ER454,BI454)</f>
        <v>0</v>
      </c>
      <c r="BX454" s="53">
        <f>IF($G454="Labor Hours",BJ454*$K454*(1+$M454)*$ER454,BJ454)</f>
        <v>15300</v>
      </c>
      <c r="BY454" s="53">
        <f>IF($G454="Labor Hours",BK454*$K454*(1+$M454)*$ER454,BK454)</f>
        <v>15300</v>
      </c>
      <c r="BZ454" s="10">
        <f t="shared" si="582"/>
        <v>30600</v>
      </c>
      <c r="CA454" s="54">
        <f t="shared" si="583"/>
        <v>16218</v>
      </c>
      <c r="CB454" s="10">
        <f t="shared" si="584"/>
        <v>46818</v>
      </c>
      <c r="CC454" s="53" cm="1">
        <f t="array" aca="1" ref="CC454" ca="1">BZ454*CELL("contents",$Q454)</f>
        <v>2754</v>
      </c>
      <c r="CD454" s="53" cm="1">
        <f t="array" aca="1" ref="CD454" ca="1">CA454*CELL("contents",$Q454)</f>
        <v>1459.62</v>
      </c>
      <c r="CE454" s="4"/>
      <c r="CF454" s="14"/>
      <c r="CG454" s="14"/>
      <c r="CH454" s="14"/>
      <c r="CI454" s="14"/>
      <c r="CJ454" s="2"/>
      <c r="CK454" s="2"/>
      <c r="CL454" s="2"/>
      <c r="CM454" s="2"/>
      <c r="CN454" s="2"/>
      <c r="CO454" s="2"/>
      <c r="CP454" s="2"/>
      <c r="CQ454" s="2">
        <f t="shared" si="585"/>
        <v>0</v>
      </c>
      <c r="CR454" s="51">
        <f t="shared" si="586"/>
        <v>0</v>
      </c>
      <c r="CS454" s="53">
        <f>IF($G454="Labor Hours",CE454*$K454*(1+$M454)*$ES454,CE454)</f>
        <v>0</v>
      </c>
      <c r="CT454" s="53">
        <f>IF($G454="Labor Hours",CF454*$K454*(1+$M454)*$ES454,CF454)</f>
        <v>0</v>
      </c>
      <c r="CU454" s="53">
        <f>IF($G454="Labor Hours",CG454*$K454*(1+$M454)*$ES454,CG454)</f>
        <v>0</v>
      </c>
      <c r="CV454" s="53">
        <f>IF($G454="Labor Hours",CH454*$K454*(1+$M454)*$ES454,CH454)</f>
        <v>0</v>
      </c>
      <c r="CW454" s="53">
        <f>IF($G454="Labor Hours",CI454*$K454*(1+$M454)*$ES454,CI454)</f>
        <v>0</v>
      </c>
      <c r="CX454" s="53">
        <f>IF($G454="Labor Hours",CJ454*$K454*(1+$M454)*$ES454,CJ454)</f>
        <v>0</v>
      </c>
      <c r="CY454" s="53">
        <f>IF($G454="Labor Hours",CK454*$K454*(1+$M454)*$ES454,CK454)</f>
        <v>0</v>
      </c>
      <c r="CZ454" s="53">
        <f>IF($G454="Labor Hours",CL454*$K454*(1+$M454)*$ES454,CL454)</f>
        <v>0</v>
      </c>
      <c r="DA454" s="53">
        <f>IF($G454="Labor Hours",CM454*$K454*(1+$M454)*$ES454,CM454)</f>
        <v>0</v>
      </c>
      <c r="DB454" s="53">
        <f>IF($G454="Labor Hours",CN454*$K454*(1+$M454)*$ES454,CN454)</f>
        <v>0</v>
      </c>
      <c r="DC454" s="53">
        <f>IF($G454="Labor Hours",CO454*$K454*(1+$M454)*$ES454,CO454)</f>
        <v>0</v>
      </c>
      <c r="DD454" s="53">
        <f>IF($G454="Labor Hours",CP454*$K454*(1+$M454)*$ES454,CP454)</f>
        <v>0</v>
      </c>
      <c r="DE454" s="10">
        <f t="shared" si="587"/>
        <v>0</v>
      </c>
      <c r="DF454" s="54">
        <f t="shared" si="588"/>
        <v>0</v>
      </c>
      <c r="DG454" s="10">
        <f t="shared" si="589"/>
        <v>0</v>
      </c>
      <c r="DH454" s="53" cm="1">
        <f t="array" aca="1" ref="DH454" ca="1">DE454*CELL("contents",$Q454)</f>
        <v>0</v>
      </c>
      <c r="DI454" s="53" cm="1">
        <f t="array" aca="1" ref="DI454" ca="1">DF454*CELL("contents",$Q454)</f>
        <v>0</v>
      </c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>
        <f t="shared" si="590"/>
        <v>0</v>
      </c>
      <c r="DW454" s="51">
        <f t="shared" si="591"/>
        <v>0</v>
      </c>
      <c r="DX454" s="53">
        <f>IF($G454="Labor Hours",DJ454*$K454*(1+$M454)*$ET454,DJ454)</f>
        <v>0</v>
      </c>
      <c r="DY454" s="53">
        <f>IF($G454="Labor Hours",DK454*$K454*(1+$M454)*$ET454,DK454)</f>
        <v>0</v>
      </c>
      <c r="DZ454" s="53">
        <f>IF($G454="Labor Hours",DL454*$K454*(1+$M454)*$ET454,DL454)</f>
        <v>0</v>
      </c>
      <c r="EA454" s="53">
        <f>IF($G454="Labor Hours",DM454*$K454*(1+$M454)*$ET454,DM454)</f>
        <v>0</v>
      </c>
      <c r="EB454" s="53">
        <f>IF($G454="Labor Hours",DN454*$K454*(1+$M454)*$ET454,DN454)</f>
        <v>0</v>
      </c>
      <c r="EC454" s="53">
        <f>IF($G454="Labor Hours",DO454*$K454*(1+$M454)*$ET454,DO454)</f>
        <v>0</v>
      </c>
      <c r="ED454" s="53">
        <f>IF($G454="Labor Hours",DP454*$K454*(1+$M454)*$ET454,DP454)</f>
        <v>0</v>
      </c>
      <c r="EE454" s="53">
        <f>IF($G454="Labor Hours",DQ454*$K454*(1+$M454)*$ET454,DQ454)</f>
        <v>0</v>
      </c>
      <c r="EF454" s="53">
        <f>IF($G454="Labor Hours",DR454*$K454*(1+$M454)*$ET454,DR454)</f>
        <v>0</v>
      </c>
      <c r="EG454" s="53">
        <f>IF($G454="Labor Hours",DS454*$K454*(1+$M454)*$ET454,DS454)</f>
        <v>0</v>
      </c>
      <c r="EH454" s="53">
        <f>IF($G454="Labor Hours",DT454*$K454*(1+$M454)*$ET454,DT454)</f>
        <v>0</v>
      </c>
      <c r="EI454" s="53">
        <f>IF($G454="Labor Hours",DU454*$K454*(1+$M454)*$ET454,DU454)</f>
        <v>0</v>
      </c>
      <c r="EJ454" s="10">
        <f t="shared" si="592"/>
        <v>0</v>
      </c>
      <c r="EK454" s="54">
        <f t="shared" si="593"/>
        <v>0</v>
      </c>
      <c r="EL454" s="10">
        <f t="shared" si="594"/>
        <v>0</v>
      </c>
      <c r="EM454" s="53" cm="1">
        <f t="array" aca="1" ref="EM454" ca="1">EJ454*CELL("contents",$Q454)</f>
        <v>0</v>
      </c>
      <c r="EN454" s="53" cm="1">
        <f t="array" aca="1" ref="EN454" ca="1">EK454*CELL("contents",$Q454)</f>
        <v>0</v>
      </c>
      <c r="EO454" s="11">
        <f>AW454+CB454+DG454+EL454</f>
        <v>46818</v>
      </c>
      <c r="EP454" s="2">
        <v>1</v>
      </c>
      <c r="EQ454" s="2">
        <f t="shared" ref="EQ454:ET454" si="651">EP454*1.0215</f>
        <v>1.0215000000000001</v>
      </c>
      <c r="ER454" s="2">
        <f t="shared" si="651"/>
        <v>1.0434622500000001</v>
      </c>
      <c r="ES454" s="2">
        <f t="shared" si="651"/>
        <v>1.0658966883750003</v>
      </c>
      <c r="ET454" s="2">
        <f t="shared" si="651"/>
        <v>1.0888134671750629</v>
      </c>
      <c r="EU454" s="53">
        <f>IF($G454="Labor Hours",$K454*$AG454*EQ454,0)</f>
        <v>0</v>
      </c>
      <c r="EV454" s="53">
        <f>IF($G454="Labor Hours",$K454*BL454*ER454,0)</f>
        <v>0</v>
      </c>
      <c r="EW454" s="69">
        <f>IF($G454="Labor Hours",$K454*$CQ454*ES454,0)</f>
        <v>0</v>
      </c>
      <c r="EX454" s="69">
        <f>IF($G454="Labor Hours",$K454*$DV454*ET454,0)</f>
        <v>0</v>
      </c>
      <c r="EY454" s="9">
        <f t="shared" si="597"/>
        <v>0</v>
      </c>
      <c r="EZ454" s="9">
        <f t="shared" si="574"/>
        <v>0</v>
      </c>
      <c r="FA454" s="9">
        <f t="shared" si="575"/>
        <v>0</v>
      </c>
      <c r="FB454" s="9">
        <f t="shared" si="576"/>
        <v>0</v>
      </c>
      <c r="FC454" t="s">
        <v>1544</v>
      </c>
    </row>
    <row r="455" spans="1:159" ht="25.5" x14ac:dyDescent="0.25">
      <c r="A455" s="2">
        <v>1.2</v>
      </c>
      <c r="B455" s="3" t="s">
        <v>1032</v>
      </c>
      <c r="C455" s="4" t="s">
        <v>157</v>
      </c>
      <c r="D455" s="2" t="s">
        <v>1033</v>
      </c>
      <c r="E455" s="21" t="s">
        <v>1034</v>
      </c>
      <c r="F455" s="2"/>
      <c r="G455" s="4" t="s">
        <v>347</v>
      </c>
      <c r="H455" s="6" t="s">
        <v>347</v>
      </c>
      <c r="I455" s="4"/>
      <c r="J455" s="4" t="s">
        <v>154</v>
      </c>
      <c r="K455" s="75"/>
      <c r="L455" s="80">
        <v>1</v>
      </c>
      <c r="M455" s="56">
        <v>0</v>
      </c>
      <c r="N455" s="86">
        <v>0.53</v>
      </c>
      <c r="O455" s="6" t="s">
        <v>1012</v>
      </c>
      <c r="P455" s="2" t="s">
        <v>352</v>
      </c>
      <c r="Q455" s="216">
        <f>VLOOKUP(P455,Contingencies!$A$2:$D$7,4,FALSE)</f>
        <v>0.2</v>
      </c>
      <c r="R455" s="53">
        <f t="shared" si="645"/>
        <v>2780</v>
      </c>
      <c r="S455" s="67">
        <f t="shared" si="647"/>
        <v>0</v>
      </c>
      <c r="T455" s="4" t="s">
        <v>1035</v>
      </c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>
        <f>IF(G455="Labor Hours",SUM(U455:AF455),0)</f>
        <v>0</v>
      </c>
      <c r="AH455" s="51">
        <f t="shared" si="577"/>
        <v>0</v>
      </c>
      <c r="AI455" s="53">
        <f>IF($G455="Labor Hours",U455*$K455*(1+$M455)*$EQ455,U455)</f>
        <v>0</v>
      </c>
      <c r="AJ455" s="53">
        <f>IF($G455="Labor Hours",V455*$K455*(1+$M455)*$EQ455,V455)</f>
        <v>0</v>
      </c>
      <c r="AK455" s="53">
        <f>IF($G455="Labor Hours",W455*$K455*(1+$M455)*$EQ455,W455)</f>
        <v>0</v>
      </c>
      <c r="AL455" s="53">
        <f>IF($G455="Labor Hours",X455*$K455*(1+$M455)*$EQ455,X455)</f>
        <v>0</v>
      </c>
      <c r="AM455" s="53">
        <f>IF($G455="Labor Hours",Y455*$K455*(1+$M455)*$EQ455,Y455)</f>
        <v>0</v>
      </c>
      <c r="AN455" s="53">
        <f>IF($G455="Labor Hours",Z455*$K455*(1+$M455)*$EQ455,Z455)</f>
        <v>0</v>
      </c>
      <c r="AO455" s="53">
        <f>IF($G455="Labor Hours",AA455*$K455*(1+$M455)*$EQ455,AA455)</f>
        <v>0</v>
      </c>
      <c r="AP455" s="53">
        <f>IF($G455="Labor Hours",AB455*$K455*(1+$M455)*$EQ455,AB455)</f>
        <v>0</v>
      </c>
      <c r="AQ455" s="53">
        <f>IF($G455="Labor Hours",AC455*$K455*(1+$M455)*$EQ455,AC455)</f>
        <v>0</v>
      </c>
      <c r="AR455" s="53">
        <f>IF($G455="Labor Hours",AD455*$K455*(1+$M455)*$EQ455,AD455)</f>
        <v>0</v>
      </c>
      <c r="AS455" s="53">
        <f>IF($G455="Labor Hours",AE455*$K455*(1+$M455)*$EQ455,AE455)</f>
        <v>0</v>
      </c>
      <c r="AT455" s="53">
        <f>IF($G455="Labor Hours",AF455*$K455*(1+$M455)*$EQ455,AF455)</f>
        <v>0</v>
      </c>
      <c r="AU455" s="10">
        <f t="shared" si="578"/>
        <v>0</v>
      </c>
      <c r="AV455" s="54">
        <f>IF(G455="CapEx",0,AU455*N455)</f>
        <v>0</v>
      </c>
      <c r="AW455" s="10">
        <f t="shared" si="579"/>
        <v>0</v>
      </c>
      <c r="AX455" s="53" cm="1">
        <f t="array" aca="1" ref="AX455" ca="1">AU455*CELL("contents",$Q455)</f>
        <v>0</v>
      </c>
      <c r="AY455" s="53" cm="1">
        <f t="array" aca="1" ref="AY455" ca="1">AV455*CELL("contents",$Q455)</f>
        <v>0</v>
      </c>
      <c r="AZ455" s="2"/>
      <c r="BA455" s="18"/>
      <c r="BB455" s="18"/>
      <c r="BC455" s="18"/>
      <c r="BD455" s="18"/>
      <c r="BE455" s="2"/>
      <c r="BF455" s="2"/>
      <c r="BG455" s="2"/>
      <c r="BH455" s="2"/>
      <c r="BI455" s="2"/>
      <c r="BJ455" s="2"/>
      <c r="BK455" s="2"/>
      <c r="BL455" s="2">
        <f t="shared" si="580"/>
        <v>0</v>
      </c>
      <c r="BM455" s="51">
        <f t="shared" si="581"/>
        <v>0</v>
      </c>
      <c r="BN455" s="53">
        <f>IF($G455="Labor Hours",AZ455*$K455*(1+$M455)*$ER455,AZ455)</f>
        <v>0</v>
      </c>
      <c r="BO455" s="53">
        <f>IF($G455="Labor Hours",BA455*$K455*(1+$M455)*$ER455,BA455)</f>
        <v>0</v>
      </c>
      <c r="BP455" s="53">
        <f>IF($G455="Labor Hours",BB455*$K455*(1+$M455)*$ER455,BB455)</f>
        <v>0</v>
      </c>
      <c r="BQ455" s="53">
        <f>IF($G455="Labor Hours",BC455*$K455*(1+$M455)*$ER455,BC455)</f>
        <v>0</v>
      </c>
      <c r="BR455" s="53">
        <f>IF($G455="Labor Hours",BD455*$K455*(1+$M455)*$ER455,BD455)</f>
        <v>0</v>
      </c>
      <c r="BS455" s="53">
        <f>IF($G455="Labor Hours",BE455*$K455*(1+$M455)*$ER455,BE455)</f>
        <v>0</v>
      </c>
      <c r="BT455" s="53">
        <f>IF($G455="Labor Hours",BF455*$K455*(1+$M455)*$ER455,BF455)</f>
        <v>0</v>
      </c>
      <c r="BU455" s="53">
        <f>IF($G455="Labor Hours",BG455*$K455*(1+$M455)*$ER455,BG455)</f>
        <v>0</v>
      </c>
      <c r="BV455" s="53">
        <f>IF($G455="Labor Hours",BH455*$K455*(1+$M455)*$ER455,BH455)</f>
        <v>0</v>
      </c>
      <c r="BW455" s="53">
        <f>IF($G455="Labor Hours",BI455*$K455*(1+$M455)*$ER455,BI455)</f>
        <v>0</v>
      </c>
      <c r="BX455" s="53">
        <f>IF($G455="Labor Hours",BJ455*$K455*(1+$M455)*$ER455,BJ455)</f>
        <v>0</v>
      </c>
      <c r="BY455" s="53">
        <f>IF($G455="Labor Hours",BK455*$K455*(1+$M455)*$ER455,BK455)</f>
        <v>0</v>
      </c>
      <c r="BZ455" s="10">
        <f t="shared" si="582"/>
        <v>0</v>
      </c>
      <c r="CA455" s="54">
        <f t="shared" si="583"/>
        <v>0</v>
      </c>
      <c r="CB455" s="10">
        <f t="shared" si="584"/>
        <v>0</v>
      </c>
      <c r="CC455" s="53" cm="1">
        <f t="array" aca="1" ref="CC455" ca="1">BZ455*CELL("contents",$Q455)</f>
        <v>0</v>
      </c>
      <c r="CD455" s="53" cm="1">
        <f t="array" aca="1" ref="CD455" ca="1">CA455*CELL("contents",$Q455)</f>
        <v>0</v>
      </c>
      <c r="CE455" s="2"/>
      <c r="CF455" s="47">
        <v>13900</v>
      </c>
      <c r="CG455" s="38"/>
      <c r="CH455" s="38"/>
      <c r="CI455" s="18"/>
      <c r="CJ455" s="2"/>
      <c r="CK455" s="2"/>
      <c r="CL455" s="2"/>
      <c r="CM455" s="2"/>
      <c r="CN455" s="2"/>
      <c r="CO455" s="2"/>
      <c r="CP455" s="2"/>
      <c r="CQ455" s="2">
        <f t="shared" si="585"/>
        <v>0</v>
      </c>
      <c r="CR455" s="51">
        <f t="shared" si="586"/>
        <v>0</v>
      </c>
      <c r="CS455" s="53">
        <f>IF($G455="Labor Hours",CE455*$K455*(1+$M455)*$ES455,CE455)</f>
        <v>0</v>
      </c>
      <c r="CT455" s="53">
        <f>IF($G455="Labor Hours",CF455*$K455*(1+$M455)*$ES455,CF455)</f>
        <v>13900</v>
      </c>
      <c r="CU455" s="53">
        <f>IF($G455="Labor Hours",CG455*$K455*(1+$M455)*$ES455,CG455)</f>
        <v>0</v>
      </c>
      <c r="CV455" s="53">
        <f>IF($G455="Labor Hours",CH455*$K455*(1+$M455)*$ES455,CH455)</f>
        <v>0</v>
      </c>
      <c r="CW455" s="53">
        <f>IF($G455="Labor Hours",CI455*$K455*(1+$M455)*$ES455,CI455)</f>
        <v>0</v>
      </c>
      <c r="CX455" s="53">
        <f>IF($G455="Labor Hours",CJ455*$K455*(1+$M455)*$ES455,CJ455)</f>
        <v>0</v>
      </c>
      <c r="CY455" s="53">
        <f>IF($G455="Labor Hours",CK455*$K455*(1+$M455)*$ES455,CK455)</f>
        <v>0</v>
      </c>
      <c r="CZ455" s="53">
        <f>IF($G455="Labor Hours",CL455*$K455*(1+$M455)*$ES455,CL455)</f>
        <v>0</v>
      </c>
      <c r="DA455" s="53">
        <f>IF($G455="Labor Hours",CM455*$K455*(1+$M455)*$ES455,CM455)</f>
        <v>0</v>
      </c>
      <c r="DB455" s="53">
        <f>IF($G455="Labor Hours",CN455*$K455*(1+$M455)*$ES455,CN455)</f>
        <v>0</v>
      </c>
      <c r="DC455" s="53">
        <f>IF($G455="Labor Hours",CO455*$K455*(1+$M455)*$ES455,CO455)</f>
        <v>0</v>
      </c>
      <c r="DD455" s="53">
        <f>IF($G455="Labor Hours",CP455*$K455*(1+$M455)*$ES455,CP455)</f>
        <v>0</v>
      </c>
      <c r="DE455" s="10">
        <f t="shared" si="587"/>
        <v>13900</v>
      </c>
      <c r="DF455" s="54">
        <f t="shared" si="588"/>
        <v>0</v>
      </c>
      <c r="DG455" s="10">
        <f t="shared" si="589"/>
        <v>13900</v>
      </c>
      <c r="DH455" s="53" cm="1">
        <f t="array" aca="1" ref="DH455" ca="1">DE455*CELL("contents",$Q455)</f>
        <v>2780</v>
      </c>
      <c r="DI455" s="53" cm="1">
        <f t="array" aca="1" ref="DI455" ca="1">DF455*CELL("contents",$Q455)</f>
        <v>0</v>
      </c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>
        <f t="shared" si="590"/>
        <v>0</v>
      </c>
      <c r="DW455" s="51">
        <f t="shared" si="591"/>
        <v>0</v>
      </c>
      <c r="DX455" s="53">
        <f>IF($G455="Labor Hours",DJ455*$K455*(1+$M455)*$ET455,DJ455)</f>
        <v>0</v>
      </c>
      <c r="DY455" s="53">
        <f>IF($G455="Labor Hours",DK455*$K455*(1+$M455)*$ET455,DK455)</f>
        <v>0</v>
      </c>
      <c r="DZ455" s="53">
        <f>IF($G455="Labor Hours",DL455*$K455*(1+$M455)*$ET455,DL455)</f>
        <v>0</v>
      </c>
      <c r="EA455" s="53">
        <f>IF($G455="Labor Hours",DM455*$K455*(1+$M455)*$ET455,DM455)</f>
        <v>0</v>
      </c>
      <c r="EB455" s="53">
        <f>IF($G455="Labor Hours",DN455*$K455*(1+$M455)*$ET455,DN455)</f>
        <v>0</v>
      </c>
      <c r="EC455" s="53">
        <f>IF($G455="Labor Hours",DO455*$K455*(1+$M455)*$ET455,DO455)</f>
        <v>0</v>
      </c>
      <c r="ED455" s="53">
        <f>IF($G455="Labor Hours",DP455*$K455*(1+$M455)*$ET455,DP455)</f>
        <v>0</v>
      </c>
      <c r="EE455" s="53">
        <f>IF($G455="Labor Hours",DQ455*$K455*(1+$M455)*$ET455,DQ455)</f>
        <v>0</v>
      </c>
      <c r="EF455" s="53">
        <f>IF($G455="Labor Hours",DR455*$K455*(1+$M455)*$ET455,DR455)</f>
        <v>0</v>
      </c>
      <c r="EG455" s="53">
        <f>IF($G455="Labor Hours",DS455*$K455*(1+$M455)*$ET455,DS455)</f>
        <v>0</v>
      </c>
      <c r="EH455" s="53">
        <f>IF($G455="Labor Hours",DT455*$K455*(1+$M455)*$ET455,DT455)</f>
        <v>0</v>
      </c>
      <c r="EI455" s="53">
        <f>IF($G455="Labor Hours",DU455*$K455*(1+$M455)*$ET455,DU455)</f>
        <v>0</v>
      </c>
      <c r="EJ455" s="10">
        <f t="shared" si="592"/>
        <v>0</v>
      </c>
      <c r="EK455" s="54">
        <f t="shared" si="593"/>
        <v>0</v>
      </c>
      <c r="EL455" s="10">
        <f t="shared" si="594"/>
        <v>0</v>
      </c>
      <c r="EM455" s="53" cm="1">
        <f t="array" aca="1" ref="EM455" ca="1">EJ455*CELL("contents",$Q455)</f>
        <v>0</v>
      </c>
      <c r="EN455" s="53" cm="1">
        <f t="array" aca="1" ref="EN455" ca="1">EK455*CELL("contents",$Q455)</f>
        <v>0</v>
      </c>
      <c r="EO455" s="11">
        <f>AW455+CB455+DG455+EL455</f>
        <v>13900</v>
      </c>
      <c r="EP455" s="2">
        <v>1</v>
      </c>
      <c r="EQ455" s="2">
        <f t="shared" ref="EQ455:ET455" si="652">EP455*1.0215</f>
        <v>1.0215000000000001</v>
      </c>
      <c r="ER455" s="2">
        <f t="shared" si="652"/>
        <v>1.0434622500000001</v>
      </c>
      <c r="ES455" s="2">
        <f t="shared" si="652"/>
        <v>1.0658966883750003</v>
      </c>
      <c r="ET455" s="2">
        <f t="shared" si="652"/>
        <v>1.0888134671750629</v>
      </c>
      <c r="EU455" s="53">
        <f>IF($G455="Labor Hours",$K455*$AG455*EQ455,0)</f>
        <v>0</v>
      </c>
      <c r="EV455" s="53">
        <f>IF($G455="Labor Hours",$K455*BL455*ER455,0)</f>
        <v>0</v>
      </c>
      <c r="EW455" s="69">
        <f>IF($G455="Labor Hours",$K455*$CQ455*ES455,0)</f>
        <v>0</v>
      </c>
      <c r="EX455" s="69">
        <f>IF($G455="Labor Hours",$K455*$DV455*ET455,0)</f>
        <v>0</v>
      </c>
      <c r="EY455" s="9">
        <f t="shared" si="597"/>
        <v>0</v>
      </c>
      <c r="EZ455" s="9">
        <f t="shared" si="574"/>
        <v>0</v>
      </c>
      <c r="FA455" s="9">
        <f t="shared" si="575"/>
        <v>0</v>
      </c>
      <c r="FB455" s="9">
        <f t="shared" si="576"/>
        <v>0</v>
      </c>
      <c r="FC455" t="s">
        <v>1544</v>
      </c>
    </row>
    <row r="456" spans="1:159" ht="25.5" x14ac:dyDescent="0.25">
      <c r="A456" s="2">
        <v>1.2</v>
      </c>
      <c r="B456" s="3" t="s">
        <v>1036</v>
      </c>
      <c r="C456" s="4" t="s">
        <v>157</v>
      </c>
      <c r="D456" s="2" t="s">
        <v>1037</v>
      </c>
      <c r="E456" s="21" t="s">
        <v>1038</v>
      </c>
      <c r="F456" s="2"/>
      <c r="G456" s="4" t="s">
        <v>347</v>
      </c>
      <c r="H456" s="6" t="s">
        <v>347</v>
      </c>
      <c r="I456" s="4"/>
      <c r="J456" s="4" t="s">
        <v>154</v>
      </c>
      <c r="K456" s="75"/>
      <c r="L456" s="80">
        <v>1</v>
      </c>
      <c r="M456" s="56">
        <v>0</v>
      </c>
      <c r="N456" s="86">
        <v>0.53</v>
      </c>
      <c r="O456" s="6" t="s">
        <v>1012</v>
      </c>
      <c r="P456" s="2" t="s">
        <v>352</v>
      </c>
      <c r="Q456" s="216">
        <f>VLOOKUP(P456,Contingencies!$A$2:$D$7,4,FALSE)</f>
        <v>0.2</v>
      </c>
      <c r="R456" s="53">
        <f t="shared" si="645"/>
        <v>2780</v>
      </c>
      <c r="S456" s="67">
        <f t="shared" si="647"/>
        <v>0</v>
      </c>
      <c r="T456" s="4" t="s">
        <v>1035</v>
      </c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>
        <f>IF(G456="Labor Hours",SUM(U456:AF456),0)</f>
        <v>0</v>
      </c>
      <c r="AH456" s="51">
        <f t="shared" si="577"/>
        <v>0</v>
      </c>
      <c r="AI456" s="53">
        <f>IF($G456="Labor Hours",U456*$K456*(1+$M456)*$EQ456,U456)</f>
        <v>0</v>
      </c>
      <c r="AJ456" s="53">
        <f>IF($G456="Labor Hours",V456*$K456*(1+$M456)*$EQ456,V456)</f>
        <v>0</v>
      </c>
      <c r="AK456" s="53">
        <f>IF($G456="Labor Hours",W456*$K456*(1+$M456)*$EQ456,W456)</f>
        <v>0</v>
      </c>
      <c r="AL456" s="53">
        <f>IF($G456="Labor Hours",X456*$K456*(1+$M456)*$EQ456,X456)</f>
        <v>0</v>
      </c>
      <c r="AM456" s="53">
        <f>IF($G456="Labor Hours",Y456*$K456*(1+$M456)*$EQ456,Y456)</f>
        <v>0</v>
      </c>
      <c r="AN456" s="53">
        <f>IF($G456="Labor Hours",Z456*$K456*(1+$M456)*$EQ456,Z456)</f>
        <v>0</v>
      </c>
      <c r="AO456" s="53">
        <f>IF($G456="Labor Hours",AA456*$K456*(1+$M456)*$EQ456,AA456)</f>
        <v>0</v>
      </c>
      <c r="AP456" s="53">
        <f>IF($G456="Labor Hours",AB456*$K456*(1+$M456)*$EQ456,AB456)</f>
        <v>0</v>
      </c>
      <c r="AQ456" s="53">
        <f>IF($G456="Labor Hours",AC456*$K456*(1+$M456)*$EQ456,AC456)</f>
        <v>0</v>
      </c>
      <c r="AR456" s="53">
        <f>IF($G456="Labor Hours",AD456*$K456*(1+$M456)*$EQ456,AD456)</f>
        <v>0</v>
      </c>
      <c r="AS456" s="53">
        <f>IF($G456="Labor Hours",AE456*$K456*(1+$M456)*$EQ456,AE456)</f>
        <v>0</v>
      </c>
      <c r="AT456" s="53">
        <f>IF($G456="Labor Hours",AF456*$K456*(1+$M456)*$EQ456,AF456)</f>
        <v>0</v>
      </c>
      <c r="AU456" s="10">
        <f t="shared" si="578"/>
        <v>0</v>
      </c>
      <c r="AV456" s="54">
        <f>IF(G456="CapEx",0,AU456*N456)</f>
        <v>0</v>
      </c>
      <c r="AW456" s="10">
        <f t="shared" si="579"/>
        <v>0</v>
      </c>
      <c r="AX456" s="53" cm="1">
        <f t="array" aca="1" ref="AX456" ca="1">AU456*CELL("contents",$Q456)</f>
        <v>0</v>
      </c>
      <c r="AY456" s="53" cm="1">
        <f t="array" aca="1" ref="AY456" ca="1">AV456*CELL("contents",$Q456)</f>
        <v>0</v>
      </c>
      <c r="AZ456" s="2"/>
      <c r="BA456" s="18"/>
      <c r="BB456" s="18"/>
      <c r="BC456" s="18"/>
      <c r="BD456" s="18"/>
      <c r="BE456" s="2"/>
      <c r="BF456" s="2"/>
      <c r="BG456" s="2"/>
      <c r="BH456" s="2"/>
      <c r="BI456" s="2"/>
      <c r="BJ456" s="2"/>
      <c r="BK456" s="2"/>
      <c r="BL456" s="2">
        <f t="shared" si="580"/>
        <v>0</v>
      </c>
      <c r="BM456" s="51">
        <f t="shared" si="581"/>
        <v>0</v>
      </c>
      <c r="BN456" s="53">
        <f>IF($G456="Labor Hours",AZ456*$K456*(1+$M456)*$ER456,AZ456)</f>
        <v>0</v>
      </c>
      <c r="BO456" s="53">
        <f>IF($G456="Labor Hours",BA456*$K456*(1+$M456)*$ER456,BA456)</f>
        <v>0</v>
      </c>
      <c r="BP456" s="53">
        <f>IF($G456="Labor Hours",BB456*$K456*(1+$M456)*$ER456,BB456)</f>
        <v>0</v>
      </c>
      <c r="BQ456" s="53">
        <f>IF($G456="Labor Hours",BC456*$K456*(1+$M456)*$ER456,BC456)</f>
        <v>0</v>
      </c>
      <c r="BR456" s="53">
        <f>IF($G456="Labor Hours",BD456*$K456*(1+$M456)*$ER456,BD456)</f>
        <v>0</v>
      </c>
      <c r="BS456" s="53">
        <f>IF($G456="Labor Hours",BE456*$K456*(1+$M456)*$ER456,BE456)</f>
        <v>0</v>
      </c>
      <c r="BT456" s="53">
        <f>IF($G456="Labor Hours",BF456*$K456*(1+$M456)*$ER456,BF456)</f>
        <v>0</v>
      </c>
      <c r="BU456" s="53">
        <f>IF($G456="Labor Hours",BG456*$K456*(1+$M456)*$ER456,BG456)</f>
        <v>0</v>
      </c>
      <c r="BV456" s="53">
        <f>IF($G456="Labor Hours",BH456*$K456*(1+$M456)*$ER456,BH456)</f>
        <v>0</v>
      </c>
      <c r="BW456" s="53">
        <f>IF($G456="Labor Hours",BI456*$K456*(1+$M456)*$ER456,BI456)</f>
        <v>0</v>
      </c>
      <c r="BX456" s="53">
        <f>IF($G456="Labor Hours",BJ456*$K456*(1+$M456)*$ER456,BJ456)</f>
        <v>0</v>
      </c>
      <c r="BY456" s="53">
        <f>IF($G456="Labor Hours",BK456*$K456*(1+$M456)*$ER456,BK456)</f>
        <v>0</v>
      </c>
      <c r="BZ456" s="10">
        <f t="shared" si="582"/>
        <v>0</v>
      </c>
      <c r="CA456" s="54">
        <f t="shared" si="583"/>
        <v>0</v>
      </c>
      <c r="CB456" s="10">
        <f t="shared" si="584"/>
        <v>0</v>
      </c>
      <c r="CC456" s="53" cm="1">
        <f t="array" aca="1" ref="CC456" ca="1">BZ456*CELL("contents",$Q456)</f>
        <v>0</v>
      </c>
      <c r="CD456" s="53" cm="1">
        <f t="array" aca="1" ref="CD456" ca="1">CA456*CELL("contents",$Q456)</f>
        <v>0</v>
      </c>
      <c r="CE456" s="2"/>
      <c r="CF456" s="47">
        <v>13900</v>
      </c>
      <c r="CG456" s="37"/>
      <c r="CH456" s="38"/>
      <c r="CI456" s="18"/>
      <c r="CJ456" s="2"/>
      <c r="CK456" s="2"/>
      <c r="CL456" s="2"/>
      <c r="CM456" s="2"/>
      <c r="CN456" s="2"/>
      <c r="CO456" s="2"/>
      <c r="CP456" s="2"/>
      <c r="CQ456" s="2">
        <f t="shared" si="585"/>
        <v>0</v>
      </c>
      <c r="CR456" s="51">
        <f t="shared" si="586"/>
        <v>0</v>
      </c>
      <c r="CS456" s="53">
        <f>IF($G456="Labor Hours",CE456*$K456*(1+$M456)*$ES456,CE456)</f>
        <v>0</v>
      </c>
      <c r="CT456" s="53">
        <f>IF($G456="Labor Hours",CF456*$K456*(1+$M456)*$ES456,CF456)</f>
        <v>13900</v>
      </c>
      <c r="CU456" s="53">
        <f>IF($G456="Labor Hours",CG456*$K456*(1+$M456)*$ES456,CG456)</f>
        <v>0</v>
      </c>
      <c r="CV456" s="53">
        <f>IF($G456="Labor Hours",CH456*$K456*(1+$M456)*$ES456,CH456)</f>
        <v>0</v>
      </c>
      <c r="CW456" s="53">
        <f>IF($G456="Labor Hours",CI456*$K456*(1+$M456)*$ES456,CI456)</f>
        <v>0</v>
      </c>
      <c r="CX456" s="53">
        <f>IF($G456="Labor Hours",CJ456*$K456*(1+$M456)*$ES456,CJ456)</f>
        <v>0</v>
      </c>
      <c r="CY456" s="53">
        <f>IF($G456="Labor Hours",CK456*$K456*(1+$M456)*$ES456,CK456)</f>
        <v>0</v>
      </c>
      <c r="CZ456" s="53">
        <f>IF($G456="Labor Hours",CL456*$K456*(1+$M456)*$ES456,CL456)</f>
        <v>0</v>
      </c>
      <c r="DA456" s="53">
        <f>IF($G456="Labor Hours",CM456*$K456*(1+$M456)*$ES456,CM456)</f>
        <v>0</v>
      </c>
      <c r="DB456" s="53">
        <f>IF($G456="Labor Hours",CN456*$K456*(1+$M456)*$ES456,CN456)</f>
        <v>0</v>
      </c>
      <c r="DC456" s="53">
        <f>IF($G456="Labor Hours",CO456*$K456*(1+$M456)*$ES456,CO456)</f>
        <v>0</v>
      </c>
      <c r="DD456" s="53">
        <f>IF($G456="Labor Hours",CP456*$K456*(1+$M456)*$ES456,CP456)</f>
        <v>0</v>
      </c>
      <c r="DE456" s="10">
        <f t="shared" si="587"/>
        <v>13900</v>
      </c>
      <c r="DF456" s="54">
        <f t="shared" si="588"/>
        <v>0</v>
      </c>
      <c r="DG456" s="10">
        <f t="shared" si="589"/>
        <v>13900</v>
      </c>
      <c r="DH456" s="53" cm="1">
        <f t="array" aca="1" ref="DH456" ca="1">DE456*CELL("contents",$Q456)</f>
        <v>2780</v>
      </c>
      <c r="DI456" s="53" cm="1">
        <f t="array" aca="1" ref="DI456" ca="1">DF456*CELL("contents",$Q456)</f>
        <v>0</v>
      </c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>
        <f t="shared" si="590"/>
        <v>0</v>
      </c>
      <c r="DW456" s="51">
        <f t="shared" si="591"/>
        <v>0</v>
      </c>
      <c r="DX456" s="53">
        <f>IF($G456="Labor Hours",DJ456*$K456*(1+$M456)*$ET456,DJ456)</f>
        <v>0</v>
      </c>
      <c r="DY456" s="53">
        <f>IF($G456="Labor Hours",DK456*$K456*(1+$M456)*$ET456,DK456)</f>
        <v>0</v>
      </c>
      <c r="DZ456" s="53">
        <f>IF($G456="Labor Hours",DL456*$K456*(1+$M456)*$ET456,DL456)</f>
        <v>0</v>
      </c>
      <c r="EA456" s="53">
        <f>IF($G456="Labor Hours",DM456*$K456*(1+$M456)*$ET456,DM456)</f>
        <v>0</v>
      </c>
      <c r="EB456" s="53">
        <f>IF($G456="Labor Hours",DN456*$K456*(1+$M456)*$ET456,DN456)</f>
        <v>0</v>
      </c>
      <c r="EC456" s="53">
        <f>IF($G456="Labor Hours",DO456*$K456*(1+$M456)*$ET456,DO456)</f>
        <v>0</v>
      </c>
      <c r="ED456" s="53">
        <f>IF($G456="Labor Hours",DP456*$K456*(1+$M456)*$ET456,DP456)</f>
        <v>0</v>
      </c>
      <c r="EE456" s="53">
        <f>IF($G456="Labor Hours",DQ456*$K456*(1+$M456)*$ET456,DQ456)</f>
        <v>0</v>
      </c>
      <c r="EF456" s="53">
        <f>IF($G456="Labor Hours",DR456*$K456*(1+$M456)*$ET456,DR456)</f>
        <v>0</v>
      </c>
      <c r="EG456" s="53">
        <f>IF($G456="Labor Hours",DS456*$K456*(1+$M456)*$ET456,DS456)</f>
        <v>0</v>
      </c>
      <c r="EH456" s="53">
        <f>IF($G456="Labor Hours",DT456*$K456*(1+$M456)*$ET456,DT456)</f>
        <v>0</v>
      </c>
      <c r="EI456" s="53">
        <f>IF($G456="Labor Hours",DU456*$K456*(1+$M456)*$ET456,DU456)</f>
        <v>0</v>
      </c>
      <c r="EJ456" s="10">
        <f t="shared" si="592"/>
        <v>0</v>
      </c>
      <c r="EK456" s="54">
        <f t="shared" si="593"/>
        <v>0</v>
      </c>
      <c r="EL456" s="10">
        <f t="shared" si="594"/>
        <v>0</v>
      </c>
      <c r="EM456" s="53" cm="1">
        <f t="array" aca="1" ref="EM456" ca="1">EJ456*CELL("contents",$Q456)</f>
        <v>0</v>
      </c>
      <c r="EN456" s="53" cm="1">
        <f t="array" aca="1" ref="EN456" ca="1">EK456*CELL("contents",$Q456)</f>
        <v>0</v>
      </c>
      <c r="EO456" s="11">
        <f>AW456+CB456+DG456+EL456</f>
        <v>13900</v>
      </c>
      <c r="EP456" s="2">
        <v>1</v>
      </c>
      <c r="EQ456" s="2">
        <f t="shared" ref="EQ456:ET456" si="653">EP456*1.0215</f>
        <v>1.0215000000000001</v>
      </c>
      <c r="ER456" s="2">
        <f t="shared" si="653"/>
        <v>1.0434622500000001</v>
      </c>
      <c r="ES456" s="2">
        <f t="shared" si="653"/>
        <v>1.0658966883750003</v>
      </c>
      <c r="ET456" s="2">
        <f t="shared" si="653"/>
        <v>1.0888134671750629</v>
      </c>
      <c r="EU456" s="53">
        <f>IF($G456="Labor Hours",$K456*$AG456*EQ456,0)</f>
        <v>0</v>
      </c>
      <c r="EV456" s="53">
        <f>IF($G456="Labor Hours",$K456*BL456*ER456,0)</f>
        <v>0</v>
      </c>
      <c r="EW456" s="69">
        <f>IF($G456="Labor Hours",$K456*$CQ456*ES456,0)</f>
        <v>0</v>
      </c>
      <c r="EX456" s="69">
        <f>IF($G456="Labor Hours",$K456*$DV456*ET456,0)</f>
        <v>0</v>
      </c>
      <c r="EY456" s="9">
        <f t="shared" si="597"/>
        <v>0</v>
      </c>
      <c r="EZ456" s="9">
        <f t="shared" si="574"/>
        <v>0</v>
      </c>
      <c r="FA456" s="9">
        <f t="shared" si="575"/>
        <v>0</v>
      </c>
      <c r="FB456" s="9">
        <f t="shared" si="576"/>
        <v>0</v>
      </c>
      <c r="FC456" t="s">
        <v>1544</v>
      </c>
    </row>
    <row r="457" spans="1:159" ht="25.5" x14ac:dyDescent="0.25">
      <c r="A457" s="2">
        <v>1.2</v>
      </c>
      <c r="B457" s="3" t="s">
        <v>1039</v>
      </c>
      <c r="C457" s="4" t="s">
        <v>157</v>
      </c>
      <c r="D457" s="2" t="s">
        <v>1040</v>
      </c>
      <c r="E457" s="21" t="s">
        <v>1041</v>
      </c>
      <c r="F457" s="2"/>
      <c r="G457" s="4" t="s">
        <v>347</v>
      </c>
      <c r="H457" s="6" t="s">
        <v>347</v>
      </c>
      <c r="I457" s="4"/>
      <c r="J457" s="4" t="s">
        <v>154</v>
      </c>
      <c r="K457" s="75"/>
      <c r="L457" s="80">
        <v>1</v>
      </c>
      <c r="M457" s="56">
        <v>0</v>
      </c>
      <c r="N457" s="86">
        <v>0.53</v>
      </c>
      <c r="O457" s="6" t="s">
        <v>1012</v>
      </c>
      <c r="P457" s="2" t="s">
        <v>352</v>
      </c>
      <c r="Q457" s="216">
        <f>VLOOKUP(P457,Contingencies!$A$2:$D$7,4,FALSE)</f>
        <v>0.2</v>
      </c>
      <c r="R457" s="53">
        <f t="shared" si="645"/>
        <v>2780</v>
      </c>
      <c r="S457" s="67">
        <f t="shared" si="647"/>
        <v>0</v>
      </c>
      <c r="T457" s="4" t="s">
        <v>1035</v>
      </c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>
        <f>IF(G457="Labor Hours",SUM(U457:AF457),0)</f>
        <v>0</v>
      </c>
      <c r="AH457" s="51">
        <f t="shared" si="577"/>
        <v>0</v>
      </c>
      <c r="AI457" s="53">
        <f>IF($G457="Labor Hours",U457*$K457*(1+$M457)*$EQ457,U457)</f>
        <v>0</v>
      </c>
      <c r="AJ457" s="53">
        <f>IF($G457="Labor Hours",V457*$K457*(1+$M457)*$EQ457,V457)</f>
        <v>0</v>
      </c>
      <c r="AK457" s="53">
        <f>IF($G457="Labor Hours",W457*$K457*(1+$M457)*$EQ457,W457)</f>
        <v>0</v>
      </c>
      <c r="AL457" s="53">
        <f>IF($G457="Labor Hours",X457*$K457*(1+$M457)*$EQ457,X457)</f>
        <v>0</v>
      </c>
      <c r="AM457" s="53">
        <f>IF($G457="Labor Hours",Y457*$K457*(1+$M457)*$EQ457,Y457)</f>
        <v>0</v>
      </c>
      <c r="AN457" s="53">
        <f>IF($G457="Labor Hours",Z457*$K457*(1+$M457)*$EQ457,Z457)</f>
        <v>0</v>
      </c>
      <c r="AO457" s="53">
        <f>IF($G457="Labor Hours",AA457*$K457*(1+$M457)*$EQ457,AA457)</f>
        <v>0</v>
      </c>
      <c r="AP457" s="53">
        <f>IF($G457="Labor Hours",AB457*$K457*(1+$M457)*$EQ457,AB457)</f>
        <v>0</v>
      </c>
      <c r="AQ457" s="53">
        <f>IF($G457="Labor Hours",AC457*$K457*(1+$M457)*$EQ457,AC457)</f>
        <v>0</v>
      </c>
      <c r="AR457" s="53">
        <f>IF($G457="Labor Hours",AD457*$K457*(1+$M457)*$EQ457,AD457)</f>
        <v>0</v>
      </c>
      <c r="AS457" s="53">
        <f>IF($G457="Labor Hours",AE457*$K457*(1+$M457)*$EQ457,AE457)</f>
        <v>0</v>
      </c>
      <c r="AT457" s="53">
        <f>IF($G457="Labor Hours",AF457*$K457*(1+$M457)*$EQ457,AF457)</f>
        <v>0</v>
      </c>
      <c r="AU457" s="10">
        <f t="shared" si="578"/>
        <v>0</v>
      </c>
      <c r="AV457" s="54">
        <f>IF(G457="CapEx",0,AU457*N457)</f>
        <v>0</v>
      </c>
      <c r="AW457" s="10">
        <f t="shared" si="579"/>
        <v>0</v>
      </c>
      <c r="AX457" s="53" cm="1">
        <f t="array" aca="1" ref="AX457" ca="1">AU457*CELL("contents",$Q457)</f>
        <v>0</v>
      </c>
      <c r="AY457" s="53" cm="1">
        <f t="array" aca="1" ref="AY457" ca="1">AV457*CELL("contents",$Q457)</f>
        <v>0</v>
      </c>
      <c r="AZ457" s="2"/>
      <c r="BA457" s="18"/>
      <c r="BB457" s="18"/>
      <c r="BC457" s="18"/>
      <c r="BD457" s="18"/>
      <c r="BE457" s="2"/>
      <c r="BF457" s="2"/>
      <c r="BG457" s="2"/>
      <c r="BH457" s="2"/>
      <c r="BI457" s="2"/>
      <c r="BJ457" s="2"/>
      <c r="BK457" s="2"/>
      <c r="BL457" s="2">
        <f t="shared" si="580"/>
        <v>0</v>
      </c>
      <c r="BM457" s="51">
        <f t="shared" si="581"/>
        <v>0</v>
      </c>
      <c r="BN457" s="53">
        <f>IF($G457="Labor Hours",AZ457*$K457*(1+$M457)*$ER457,AZ457)</f>
        <v>0</v>
      </c>
      <c r="BO457" s="53">
        <f>IF($G457="Labor Hours",BA457*$K457*(1+$M457)*$ER457,BA457)</f>
        <v>0</v>
      </c>
      <c r="BP457" s="53">
        <f>IF($G457="Labor Hours",BB457*$K457*(1+$M457)*$ER457,BB457)</f>
        <v>0</v>
      </c>
      <c r="BQ457" s="53">
        <f>IF($G457="Labor Hours",BC457*$K457*(1+$M457)*$ER457,BC457)</f>
        <v>0</v>
      </c>
      <c r="BR457" s="53">
        <f>IF($G457="Labor Hours",BD457*$K457*(1+$M457)*$ER457,BD457)</f>
        <v>0</v>
      </c>
      <c r="BS457" s="53">
        <f>IF($G457="Labor Hours",BE457*$K457*(1+$M457)*$ER457,BE457)</f>
        <v>0</v>
      </c>
      <c r="BT457" s="53">
        <f>IF($G457="Labor Hours",BF457*$K457*(1+$M457)*$ER457,BF457)</f>
        <v>0</v>
      </c>
      <c r="BU457" s="53">
        <f>IF($G457="Labor Hours",BG457*$K457*(1+$M457)*$ER457,BG457)</f>
        <v>0</v>
      </c>
      <c r="BV457" s="53">
        <f>IF($G457="Labor Hours",BH457*$K457*(1+$M457)*$ER457,BH457)</f>
        <v>0</v>
      </c>
      <c r="BW457" s="53">
        <f>IF($G457="Labor Hours",BI457*$K457*(1+$M457)*$ER457,BI457)</f>
        <v>0</v>
      </c>
      <c r="BX457" s="53">
        <f>IF($G457="Labor Hours",BJ457*$K457*(1+$M457)*$ER457,BJ457)</f>
        <v>0</v>
      </c>
      <c r="BY457" s="53">
        <f>IF($G457="Labor Hours",BK457*$K457*(1+$M457)*$ER457,BK457)</f>
        <v>0</v>
      </c>
      <c r="BZ457" s="10">
        <f t="shared" si="582"/>
        <v>0</v>
      </c>
      <c r="CA457" s="54">
        <f t="shared" si="583"/>
        <v>0</v>
      </c>
      <c r="CB457" s="10">
        <f t="shared" si="584"/>
        <v>0</v>
      </c>
      <c r="CC457" s="53" cm="1">
        <f t="array" aca="1" ref="CC457" ca="1">BZ457*CELL("contents",$Q457)</f>
        <v>0</v>
      </c>
      <c r="CD457" s="53" cm="1">
        <f t="array" aca="1" ref="CD457" ca="1">CA457*CELL("contents",$Q457)</f>
        <v>0</v>
      </c>
      <c r="CE457" s="2"/>
      <c r="CF457" s="38"/>
      <c r="CG457" s="47">
        <v>13900</v>
      </c>
      <c r="CH457" s="38"/>
      <c r="CI457" s="18"/>
      <c r="CJ457" s="2"/>
      <c r="CK457" s="2"/>
      <c r="CL457" s="2"/>
      <c r="CM457" s="2"/>
      <c r="CN457" s="2"/>
      <c r="CO457" s="2"/>
      <c r="CP457" s="2"/>
      <c r="CQ457" s="2">
        <f t="shared" si="585"/>
        <v>0</v>
      </c>
      <c r="CR457" s="51">
        <f t="shared" si="586"/>
        <v>0</v>
      </c>
      <c r="CS457" s="53">
        <f>IF($G457="Labor Hours",CE457*$K457*(1+$M457)*$ES457,CE457)</f>
        <v>0</v>
      </c>
      <c r="CT457" s="53">
        <f>IF($G457="Labor Hours",CF457*$K457*(1+$M457)*$ES457,CF457)</f>
        <v>0</v>
      </c>
      <c r="CU457" s="53">
        <f>IF($G457="Labor Hours",CG457*$K457*(1+$M457)*$ES457,CG457)</f>
        <v>13900</v>
      </c>
      <c r="CV457" s="53">
        <f>IF($G457="Labor Hours",CH457*$K457*(1+$M457)*$ES457,CH457)</f>
        <v>0</v>
      </c>
      <c r="CW457" s="53">
        <f>IF($G457="Labor Hours",CI457*$K457*(1+$M457)*$ES457,CI457)</f>
        <v>0</v>
      </c>
      <c r="CX457" s="53">
        <f>IF($G457="Labor Hours",CJ457*$K457*(1+$M457)*$ES457,CJ457)</f>
        <v>0</v>
      </c>
      <c r="CY457" s="53">
        <f>IF($G457="Labor Hours",CK457*$K457*(1+$M457)*$ES457,CK457)</f>
        <v>0</v>
      </c>
      <c r="CZ457" s="53">
        <f>IF($G457="Labor Hours",CL457*$K457*(1+$M457)*$ES457,CL457)</f>
        <v>0</v>
      </c>
      <c r="DA457" s="53">
        <f>IF($G457="Labor Hours",CM457*$K457*(1+$M457)*$ES457,CM457)</f>
        <v>0</v>
      </c>
      <c r="DB457" s="53">
        <f>IF($G457="Labor Hours",CN457*$K457*(1+$M457)*$ES457,CN457)</f>
        <v>0</v>
      </c>
      <c r="DC457" s="53">
        <f>IF($G457="Labor Hours",CO457*$K457*(1+$M457)*$ES457,CO457)</f>
        <v>0</v>
      </c>
      <c r="DD457" s="53">
        <f>IF($G457="Labor Hours",CP457*$K457*(1+$M457)*$ES457,CP457)</f>
        <v>0</v>
      </c>
      <c r="DE457" s="10">
        <f t="shared" si="587"/>
        <v>13900</v>
      </c>
      <c r="DF457" s="54">
        <f t="shared" si="588"/>
        <v>0</v>
      </c>
      <c r="DG457" s="10">
        <f t="shared" si="589"/>
        <v>13900</v>
      </c>
      <c r="DH457" s="53" cm="1">
        <f t="array" aca="1" ref="DH457" ca="1">DE457*CELL("contents",$Q457)</f>
        <v>2780</v>
      </c>
      <c r="DI457" s="53" cm="1">
        <f t="array" aca="1" ref="DI457" ca="1">DF457*CELL("contents",$Q457)</f>
        <v>0</v>
      </c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>
        <f t="shared" si="590"/>
        <v>0</v>
      </c>
      <c r="DW457" s="51">
        <f t="shared" si="591"/>
        <v>0</v>
      </c>
      <c r="DX457" s="53">
        <f>IF($G457="Labor Hours",DJ457*$K457*(1+$M457)*$ET457,DJ457)</f>
        <v>0</v>
      </c>
      <c r="DY457" s="53">
        <f>IF($G457="Labor Hours",DK457*$K457*(1+$M457)*$ET457,DK457)</f>
        <v>0</v>
      </c>
      <c r="DZ457" s="53">
        <f>IF($G457="Labor Hours",DL457*$K457*(1+$M457)*$ET457,DL457)</f>
        <v>0</v>
      </c>
      <c r="EA457" s="53">
        <f>IF($G457="Labor Hours",DM457*$K457*(1+$M457)*$ET457,DM457)</f>
        <v>0</v>
      </c>
      <c r="EB457" s="53">
        <f>IF($G457="Labor Hours",DN457*$K457*(1+$M457)*$ET457,DN457)</f>
        <v>0</v>
      </c>
      <c r="EC457" s="53">
        <f>IF($G457="Labor Hours",DO457*$K457*(1+$M457)*$ET457,DO457)</f>
        <v>0</v>
      </c>
      <c r="ED457" s="53">
        <f>IF($G457="Labor Hours",DP457*$K457*(1+$M457)*$ET457,DP457)</f>
        <v>0</v>
      </c>
      <c r="EE457" s="53">
        <f>IF($G457="Labor Hours",DQ457*$K457*(1+$M457)*$ET457,DQ457)</f>
        <v>0</v>
      </c>
      <c r="EF457" s="53">
        <f>IF($G457="Labor Hours",DR457*$K457*(1+$M457)*$ET457,DR457)</f>
        <v>0</v>
      </c>
      <c r="EG457" s="53">
        <f>IF($G457="Labor Hours",DS457*$K457*(1+$M457)*$ET457,DS457)</f>
        <v>0</v>
      </c>
      <c r="EH457" s="53">
        <f>IF($G457="Labor Hours",DT457*$K457*(1+$M457)*$ET457,DT457)</f>
        <v>0</v>
      </c>
      <c r="EI457" s="53">
        <f>IF($G457="Labor Hours",DU457*$K457*(1+$M457)*$ET457,DU457)</f>
        <v>0</v>
      </c>
      <c r="EJ457" s="10">
        <f t="shared" si="592"/>
        <v>0</v>
      </c>
      <c r="EK457" s="54">
        <f t="shared" si="593"/>
        <v>0</v>
      </c>
      <c r="EL457" s="10">
        <f t="shared" si="594"/>
        <v>0</v>
      </c>
      <c r="EM457" s="53" cm="1">
        <f t="array" aca="1" ref="EM457" ca="1">EJ457*CELL("contents",$Q457)</f>
        <v>0</v>
      </c>
      <c r="EN457" s="53" cm="1">
        <f t="array" aca="1" ref="EN457" ca="1">EK457*CELL("contents",$Q457)</f>
        <v>0</v>
      </c>
      <c r="EO457" s="11">
        <f>AW457+CB457+DG457+EL457</f>
        <v>13900</v>
      </c>
      <c r="EP457" s="2">
        <v>1</v>
      </c>
      <c r="EQ457" s="2">
        <f t="shared" ref="EQ457:ET457" si="654">EP457*1.0215</f>
        <v>1.0215000000000001</v>
      </c>
      <c r="ER457" s="2">
        <f t="shared" si="654"/>
        <v>1.0434622500000001</v>
      </c>
      <c r="ES457" s="2">
        <f t="shared" si="654"/>
        <v>1.0658966883750003</v>
      </c>
      <c r="ET457" s="2">
        <f t="shared" si="654"/>
        <v>1.0888134671750629</v>
      </c>
      <c r="EU457" s="53">
        <f>IF($G457="Labor Hours",$K457*$AG457*EQ457,0)</f>
        <v>0</v>
      </c>
      <c r="EV457" s="53">
        <f>IF($G457="Labor Hours",$K457*BL457*ER457,0)</f>
        <v>0</v>
      </c>
      <c r="EW457" s="69">
        <f>IF($G457="Labor Hours",$K457*$CQ457*ES457,0)</f>
        <v>0</v>
      </c>
      <c r="EX457" s="69">
        <f>IF($G457="Labor Hours",$K457*$DV457*ET457,0)</f>
        <v>0</v>
      </c>
      <c r="EY457" s="9">
        <f t="shared" si="597"/>
        <v>0</v>
      </c>
      <c r="EZ457" s="9">
        <f t="shared" si="574"/>
        <v>0</v>
      </c>
      <c r="FA457" s="9">
        <f t="shared" si="575"/>
        <v>0</v>
      </c>
      <c r="FB457" s="9">
        <f t="shared" si="576"/>
        <v>0</v>
      </c>
      <c r="FC457" t="s">
        <v>1544</v>
      </c>
    </row>
    <row r="458" spans="1:159" x14ac:dyDescent="0.25">
      <c r="A458" s="2">
        <v>1.2</v>
      </c>
      <c r="B458" s="3" t="s">
        <v>1042</v>
      </c>
      <c r="C458" s="4" t="s">
        <v>157</v>
      </c>
      <c r="D458" s="2" t="s">
        <v>1043</v>
      </c>
      <c r="E458" s="21" t="s">
        <v>1044</v>
      </c>
      <c r="F458" s="2"/>
      <c r="G458" s="4" t="s">
        <v>151</v>
      </c>
      <c r="H458" s="6" t="s">
        <v>163</v>
      </c>
      <c r="I458" s="4" t="s">
        <v>167</v>
      </c>
      <c r="J458" s="7" t="s">
        <v>154</v>
      </c>
      <c r="K458" s="76">
        <v>85.185185185185205</v>
      </c>
      <c r="L458" s="81">
        <v>115</v>
      </c>
      <c r="M458" s="56">
        <v>0</v>
      </c>
      <c r="N458" s="86">
        <v>0</v>
      </c>
      <c r="O458" s="6" t="s">
        <v>1012</v>
      </c>
      <c r="P458" s="2" t="s">
        <v>173</v>
      </c>
      <c r="Q458" s="216">
        <f>VLOOKUP(P458,Contingencies!$A$2:$D$7,4,FALSE)</f>
        <v>0.125</v>
      </c>
      <c r="R458" s="53">
        <f t="shared" si="645"/>
        <v>50563.474154789088</v>
      </c>
      <c r="S458" s="67">
        <f t="shared" si="647"/>
        <v>0</v>
      </c>
      <c r="T458" s="4" t="s">
        <v>1045</v>
      </c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>
        <f>IF(G458="Labor Hours",SUM(U458:AF458),0)</f>
        <v>0</v>
      </c>
      <c r="AH458" s="51">
        <f t="shared" si="577"/>
        <v>0</v>
      </c>
      <c r="AI458" s="53">
        <f>IF($G458="Labor Hours",U458*$K458*(1+$M458)*$EQ458,U458)</f>
        <v>0</v>
      </c>
      <c r="AJ458" s="53">
        <f>IF($G458="Labor Hours",V458*$K458*(1+$M458)*$EQ458,V458)</f>
        <v>0</v>
      </c>
      <c r="AK458" s="53">
        <f>IF($G458="Labor Hours",W458*$K458*(1+$M458)*$EQ458,W458)</f>
        <v>0</v>
      </c>
      <c r="AL458" s="53">
        <f>IF($G458="Labor Hours",X458*$K458*(1+$M458)*$EQ458,X458)</f>
        <v>0</v>
      </c>
      <c r="AM458" s="53">
        <f>IF($G458="Labor Hours",Y458*$K458*(1+$M458)*$EQ458,Y458)</f>
        <v>0</v>
      </c>
      <c r="AN458" s="53">
        <f>IF($G458="Labor Hours",Z458*$K458*(1+$M458)*$EQ458,Z458)</f>
        <v>0</v>
      </c>
      <c r="AO458" s="53">
        <f>IF($G458="Labor Hours",AA458*$K458*(1+$M458)*$EQ458,AA458)</f>
        <v>0</v>
      </c>
      <c r="AP458" s="53">
        <f>IF($G458="Labor Hours",AB458*$K458*(1+$M458)*$EQ458,AB458)</f>
        <v>0</v>
      </c>
      <c r="AQ458" s="53">
        <f>IF($G458="Labor Hours",AC458*$K458*(1+$M458)*$EQ458,AC458)</f>
        <v>0</v>
      </c>
      <c r="AR458" s="53">
        <f>IF($G458="Labor Hours",AD458*$K458*(1+$M458)*$EQ458,AD458)</f>
        <v>0</v>
      </c>
      <c r="AS458" s="53">
        <f>IF($G458="Labor Hours",AE458*$K458*(1+$M458)*$EQ458,AE458)</f>
        <v>0</v>
      </c>
      <c r="AT458" s="53">
        <f>IF($G458="Labor Hours",AF458*$K458*(1+$M458)*$EQ458,AF458)</f>
        <v>0</v>
      </c>
      <c r="AU458" s="10">
        <f t="shared" si="578"/>
        <v>0</v>
      </c>
      <c r="AV458" s="54">
        <f>IF(G458="CapEx",0,AU458*N458)</f>
        <v>0</v>
      </c>
      <c r="AW458" s="10">
        <f t="shared" si="579"/>
        <v>0</v>
      </c>
      <c r="AX458" s="53" cm="1">
        <f t="array" aca="1" ref="AX458" ca="1">AU458*CELL("contents",$Q458)</f>
        <v>0</v>
      </c>
      <c r="AY458" s="53" cm="1">
        <f t="array" aca="1" ref="AY458" ca="1">AV458*CELL("contents",$Q458)</f>
        <v>0</v>
      </c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>
        <f t="shared" si="580"/>
        <v>0</v>
      </c>
      <c r="BM458" s="51">
        <f t="shared" si="581"/>
        <v>0</v>
      </c>
      <c r="BN458" s="53">
        <f>IF($G458="Labor Hours",AZ458*$K458*(1+$M458)*$ER458,AZ458)</f>
        <v>0</v>
      </c>
      <c r="BO458" s="53">
        <f>IF($G458="Labor Hours",BA458*$K458*(1+$M458)*$ER458,BA458)</f>
        <v>0</v>
      </c>
      <c r="BP458" s="53">
        <f>IF($G458="Labor Hours",BB458*$K458*(1+$M458)*$ER458,BB458)</f>
        <v>0</v>
      </c>
      <c r="BQ458" s="53">
        <f>IF($G458="Labor Hours",BC458*$K458*(1+$M458)*$ER458,BC458)</f>
        <v>0</v>
      </c>
      <c r="BR458" s="53">
        <f>IF($G458="Labor Hours",BD458*$K458*(1+$M458)*$ER458,BD458)</f>
        <v>0</v>
      </c>
      <c r="BS458" s="53">
        <f>IF($G458="Labor Hours",BE458*$K458*(1+$M458)*$ER458,BE458)</f>
        <v>0</v>
      </c>
      <c r="BT458" s="53">
        <f>IF($G458="Labor Hours",BF458*$K458*(1+$M458)*$ER458,BF458)</f>
        <v>0</v>
      </c>
      <c r="BU458" s="53">
        <f>IF($G458="Labor Hours",BG458*$K458*(1+$M458)*$ER458,BG458)</f>
        <v>0</v>
      </c>
      <c r="BV458" s="53">
        <f>IF($G458="Labor Hours",BH458*$K458*(1+$M458)*$ER458,BH458)</f>
        <v>0</v>
      </c>
      <c r="BW458" s="53">
        <f>IF($G458="Labor Hours",BI458*$K458*(1+$M458)*$ER458,BI458)</f>
        <v>0</v>
      </c>
      <c r="BX458" s="53">
        <f>IF($G458="Labor Hours",BJ458*$K458*(1+$M458)*$ER458,BJ458)</f>
        <v>0</v>
      </c>
      <c r="BY458" s="53">
        <f>IF($G458="Labor Hours",BK458*$K458*(1+$M458)*$ER458,BK458)</f>
        <v>0</v>
      </c>
      <c r="BZ458" s="10">
        <f t="shared" si="582"/>
        <v>0</v>
      </c>
      <c r="CA458" s="54">
        <f t="shared" si="583"/>
        <v>0</v>
      </c>
      <c r="CB458" s="10">
        <f t="shared" si="584"/>
        <v>0</v>
      </c>
      <c r="CC458" s="53" cm="1">
        <f t="array" aca="1" ref="CC458" ca="1">BZ458*CELL("contents",$Q458)</f>
        <v>0</v>
      </c>
      <c r="CD458" s="53" cm="1">
        <f t="array" aca="1" ref="CD458" ca="1">CA458*CELL("contents",$Q458)</f>
        <v>0</v>
      </c>
      <c r="CE458" s="18"/>
      <c r="CF458" s="4">
        <v>990</v>
      </c>
      <c r="CG458" s="4">
        <v>1818</v>
      </c>
      <c r="CH458" s="4">
        <v>1647</v>
      </c>
      <c r="CI458" s="4"/>
      <c r="CJ458" s="2"/>
      <c r="CK458" s="2"/>
      <c r="CL458" s="2"/>
      <c r="CM458" s="2"/>
      <c r="CN458" s="2"/>
      <c r="CO458" s="2"/>
      <c r="CP458" s="2"/>
      <c r="CQ458" s="2">
        <f t="shared" si="585"/>
        <v>4455</v>
      </c>
      <c r="CR458" s="51">
        <f t="shared" si="586"/>
        <v>29.700000000000003</v>
      </c>
      <c r="CS458" s="53">
        <f>IF($G458="Labor Hours",CE458*$K458*(1+$M458)*$ES458,CE458)</f>
        <v>0</v>
      </c>
      <c r="CT458" s="53">
        <f>IF($G458="Labor Hours",CF458*$K458*(1+$M458)*$ES458,CF458)</f>
        <v>89890.620719625047</v>
      </c>
      <c r="CU458" s="53">
        <f>IF($G458="Labor Hours",CG458*$K458*(1+$M458)*$ES458,CG458)</f>
        <v>165071.8671396751</v>
      </c>
      <c r="CV458" s="53">
        <f>IF($G458="Labor Hours",CH458*$K458*(1+$M458)*$ES458,CH458)</f>
        <v>149545.30537901257</v>
      </c>
      <c r="CW458" s="53">
        <f>IF($G458="Labor Hours",CI458*$K458*(1+$M458)*$ES458,CI458)</f>
        <v>0</v>
      </c>
      <c r="CX458" s="53">
        <f>IF($G458="Labor Hours",CJ458*$K458*(1+$M458)*$ES458,CJ458)</f>
        <v>0</v>
      </c>
      <c r="CY458" s="53">
        <f>IF($G458="Labor Hours",CK458*$K458*(1+$M458)*$ES458,CK458)</f>
        <v>0</v>
      </c>
      <c r="CZ458" s="53">
        <f>IF($G458="Labor Hours",CL458*$K458*(1+$M458)*$ES458,CL458)</f>
        <v>0</v>
      </c>
      <c r="DA458" s="53">
        <f>IF($G458="Labor Hours",CM458*$K458*(1+$M458)*$ES458,CM458)</f>
        <v>0</v>
      </c>
      <c r="DB458" s="53">
        <f>IF($G458="Labor Hours",CN458*$K458*(1+$M458)*$ES458,CN458)</f>
        <v>0</v>
      </c>
      <c r="DC458" s="53">
        <f>IF($G458="Labor Hours",CO458*$K458*(1+$M458)*$ES458,CO458)</f>
        <v>0</v>
      </c>
      <c r="DD458" s="53">
        <f>IF($G458="Labor Hours",CP458*$K458*(1+$M458)*$ES458,CP458)</f>
        <v>0</v>
      </c>
      <c r="DE458" s="10">
        <f t="shared" si="587"/>
        <v>404507.7932383127</v>
      </c>
      <c r="DF458" s="54">
        <f t="shared" si="588"/>
        <v>0</v>
      </c>
      <c r="DG458" s="10">
        <f t="shared" si="589"/>
        <v>404507.7932383127</v>
      </c>
      <c r="DH458" s="53" cm="1">
        <f t="array" aca="1" ref="DH458" ca="1">DE458*CELL("contents",$Q458)</f>
        <v>50563.474154789088</v>
      </c>
      <c r="DI458" s="53" cm="1">
        <f t="array" aca="1" ref="DI458" ca="1">DF458*CELL("contents",$Q458)</f>
        <v>0</v>
      </c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>
        <f t="shared" si="590"/>
        <v>0</v>
      </c>
      <c r="DW458" s="51">
        <f t="shared" si="591"/>
        <v>0</v>
      </c>
      <c r="DX458" s="53">
        <f>IF($G458="Labor Hours",DJ458*$K458*(1+$M458)*$ET458,DJ458)</f>
        <v>0</v>
      </c>
      <c r="DY458" s="53">
        <f>IF($G458="Labor Hours",DK458*$K458*(1+$M458)*$ET458,DK458)</f>
        <v>0</v>
      </c>
      <c r="DZ458" s="53">
        <f>IF($G458="Labor Hours",DL458*$K458*(1+$M458)*$ET458,DL458)</f>
        <v>0</v>
      </c>
      <c r="EA458" s="53">
        <f>IF($G458="Labor Hours",DM458*$K458*(1+$M458)*$ET458,DM458)</f>
        <v>0</v>
      </c>
      <c r="EB458" s="53">
        <f>IF($G458="Labor Hours",DN458*$K458*(1+$M458)*$ET458,DN458)</f>
        <v>0</v>
      </c>
      <c r="EC458" s="53">
        <f>IF($G458="Labor Hours",DO458*$K458*(1+$M458)*$ET458,DO458)</f>
        <v>0</v>
      </c>
      <c r="ED458" s="53">
        <f>IF($G458="Labor Hours",DP458*$K458*(1+$M458)*$ET458,DP458)</f>
        <v>0</v>
      </c>
      <c r="EE458" s="53">
        <f>IF($G458="Labor Hours",DQ458*$K458*(1+$M458)*$ET458,DQ458)</f>
        <v>0</v>
      </c>
      <c r="EF458" s="53">
        <f>IF($G458="Labor Hours",DR458*$K458*(1+$M458)*$ET458,DR458)</f>
        <v>0</v>
      </c>
      <c r="EG458" s="53">
        <f>IF($G458="Labor Hours",DS458*$K458*(1+$M458)*$ET458,DS458)</f>
        <v>0</v>
      </c>
      <c r="EH458" s="53">
        <f>IF($G458="Labor Hours",DT458*$K458*(1+$M458)*$ET458,DT458)</f>
        <v>0</v>
      </c>
      <c r="EI458" s="53">
        <f>IF($G458="Labor Hours",DU458*$K458*(1+$M458)*$ET458,DU458)</f>
        <v>0</v>
      </c>
      <c r="EJ458" s="10">
        <f t="shared" si="592"/>
        <v>0</v>
      </c>
      <c r="EK458" s="54">
        <f t="shared" si="593"/>
        <v>0</v>
      </c>
      <c r="EL458" s="10">
        <f t="shared" si="594"/>
        <v>0</v>
      </c>
      <c r="EM458" s="53" cm="1">
        <f t="array" aca="1" ref="EM458" ca="1">EJ458*CELL("contents",$Q458)</f>
        <v>0</v>
      </c>
      <c r="EN458" s="53" cm="1">
        <f t="array" aca="1" ref="EN458" ca="1">EK458*CELL("contents",$Q458)</f>
        <v>0</v>
      </c>
      <c r="EO458" s="11">
        <f>AW458+CB458+DG458+EL458</f>
        <v>404507.7932383127</v>
      </c>
      <c r="EP458" s="2">
        <v>1</v>
      </c>
      <c r="EQ458" s="2">
        <f t="shared" ref="EQ458:ET458" si="655">EP458*1.0215</f>
        <v>1.0215000000000001</v>
      </c>
      <c r="ER458" s="2">
        <f t="shared" si="655"/>
        <v>1.0434622500000001</v>
      </c>
      <c r="ES458" s="2">
        <f t="shared" si="655"/>
        <v>1.0658966883750003</v>
      </c>
      <c r="ET458" s="2">
        <f t="shared" si="655"/>
        <v>1.0888134671750629</v>
      </c>
      <c r="EU458" s="53">
        <f>IF($G458="Labor Hours",$K458*$AG458*EQ458,0)</f>
        <v>0</v>
      </c>
      <c r="EV458" s="53">
        <f>IF($G458="Labor Hours",$K458*BL458*ER458,0)</f>
        <v>0</v>
      </c>
      <c r="EW458" s="69">
        <f>IF($G458="Labor Hours",$K458*$CQ458*ES458,0)</f>
        <v>404507.79323831265</v>
      </c>
      <c r="EX458" s="69">
        <f>IF($G458="Labor Hours",$K458*$DV458*ET458,0)</f>
        <v>0</v>
      </c>
      <c r="EY458" s="9">
        <f t="shared" si="597"/>
        <v>0</v>
      </c>
      <c r="EZ458" s="9">
        <f t="shared" si="574"/>
        <v>0</v>
      </c>
      <c r="FA458" s="9">
        <f t="shared" si="575"/>
        <v>0</v>
      </c>
      <c r="FB458" s="9">
        <f t="shared" si="576"/>
        <v>0</v>
      </c>
      <c r="FC458" t="s">
        <v>1544</v>
      </c>
    </row>
    <row r="459" spans="1:159" x14ac:dyDescent="0.25">
      <c r="A459" s="2">
        <v>1.2</v>
      </c>
      <c r="B459" s="3" t="s">
        <v>1042</v>
      </c>
      <c r="C459" s="4" t="s">
        <v>157</v>
      </c>
      <c r="D459" s="2" t="s">
        <v>1043</v>
      </c>
      <c r="E459" s="21" t="s">
        <v>1046</v>
      </c>
      <c r="F459" s="2"/>
      <c r="G459" s="4" t="s">
        <v>151</v>
      </c>
      <c r="H459" s="6" t="s">
        <v>163</v>
      </c>
      <c r="I459" s="4" t="s">
        <v>269</v>
      </c>
      <c r="J459" s="7" t="s">
        <v>154</v>
      </c>
      <c r="K459" s="76">
        <v>57.037037037037003</v>
      </c>
      <c r="L459" s="81">
        <v>77</v>
      </c>
      <c r="M459" s="56">
        <v>0</v>
      </c>
      <c r="N459" s="86">
        <v>0</v>
      </c>
      <c r="O459" s="6" t="s">
        <v>1012</v>
      </c>
      <c r="P459" s="2" t="s">
        <v>173</v>
      </c>
      <c r="Q459" s="216">
        <f>VLOOKUP(P459,Contingencies!$A$2:$D$7,4,FALSE)</f>
        <v>0.125</v>
      </c>
      <c r="R459" s="53">
        <f t="shared" si="645"/>
        <v>25648.139064023431</v>
      </c>
      <c r="S459" s="67">
        <f t="shared" si="647"/>
        <v>0</v>
      </c>
      <c r="T459" s="4" t="s">
        <v>1047</v>
      </c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>
        <f>IF(G459="Labor Hours",SUM(U459:AF459),0)</f>
        <v>0</v>
      </c>
      <c r="AH459" s="51">
        <f t="shared" si="577"/>
        <v>0</v>
      </c>
      <c r="AI459" s="53">
        <f>IF($G459="Labor Hours",U459*$K459*(1+$M459)*$EQ459,U459)</f>
        <v>0</v>
      </c>
      <c r="AJ459" s="53">
        <f>IF($G459="Labor Hours",V459*$K459*(1+$M459)*$EQ459,V459)</f>
        <v>0</v>
      </c>
      <c r="AK459" s="53">
        <f>IF($G459="Labor Hours",W459*$K459*(1+$M459)*$EQ459,W459)</f>
        <v>0</v>
      </c>
      <c r="AL459" s="53">
        <f>IF($G459="Labor Hours",X459*$K459*(1+$M459)*$EQ459,X459)</f>
        <v>0</v>
      </c>
      <c r="AM459" s="53">
        <f>IF($G459="Labor Hours",Y459*$K459*(1+$M459)*$EQ459,Y459)</f>
        <v>0</v>
      </c>
      <c r="AN459" s="53">
        <f>IF($G459="Labor Hours",Z459*$K459*(1+$M459)*$EQ459,Z459)</f>
        <v>0</v>
      </c>
      <c r="AO459" s="53">
        <f>IF($G459="Labor Hours",AA459*$K459*(1+$M459)*$EQ459,AA459)</f>
        <v>0</v>
      </c>
      <c r="AP459" s="53">
        <f>IF($G459="Labor Hours",AB459*$K459*(1+$M459)*$EQ459,AB459)</f>
        <v>0</v>
      </c>
      <c r="AQ459" s="53">
        <f>IF($G459="Labor Hours",AC459*$K459*(1+$M459)*$EQ459,AC459)</f>
        <v>0</v>
      </c>
      <c r="AR459" s="53">
        <f>IF($G459="Labor Hours",AD459*$K459*(1+$M459)*$EQ459,AD459)</f>
        <v>0</v>
      </c>
      <c r="AS459" s="53">
        <f>IF($G459="Labor Hours",AE459*$K459*(1+$M459)*$EQ459,AE459)</f>
        <v>0</v>
      </c>
      <c r="AT459" s="53">
        <f>IF($G459="Labor Hours",AF459*$K459*(1+$M459)*$EQ459,AF459)</f>
        <v>0</v>
      </c>
      <c r="AU459" s="10">
        <f t="shared" si="578"/>
        <v>0</v>
      </c>
      <c r="AV459" s="54">
        <f>IF(G459="CapEx",0,AU459*N459)</f>
        <v>0</v>
      </c>
      <c r="AW459" s="10">
        <f t="shared" si="579"/>
        <v>0</v>
      </c>
      <c r="AX459" s="53" cm="1">
        <f t="array" aca="1" ref="AX459" ca="1">AU459*CELL("contents",$Q459)</f>
        <v>0</v>
      </c>
      <c r="AY459" s="53" cm="1">
        <f t="array" aca="1" ref="AY459" ca="1">AV459*CELL("contents",$Q459)</f>
        <v>0</v>
      </c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>
        <f t="shared" si="580"/>
        <v>0</v>
      </c>
      <c r="BM459" s="51">
        <f t="shared" si="581"/>
        <v>0</v>
      </c>
      <c r="BN459" s="53">
        <f>IF($G459="Labor Hours",AZ459*$K459*(1+$M459)*$ER459,AZ459)</f>
        <v>0</v>
      </c>
      <c r="BO459" s="53">
        <f>IF($G459="Labor Hours",BA459*$K459*(1+$M459)*$ER459,BA459)</f>
        <v>0</v>
      </c>
      <c r="BP459" s="53">
        <f>IF($G459="Labor Hours",BB459*$K459*(1+$M459)*$ER459,BB459)</f>
        <v>0</v>
      </c>
      <c r="BQ459" s="53">
        <f>IF($G459="Labor Hours",BC459*$K459*(1+$M459)*$ER459,BC459)</f>
        <v>0</v>
      </c>
      <c r="BR459" s="53">
        <f>IF($G459="Labor Hours",BD459*$K459*(1+$M459)*$ER459,BD459)</f>
        <v>0</v>
      </c>
      <c r="BS459" s="53">
        <f>IF($G459="Labor Hours",BE459*$K459*(1+$M459)*$ER459,BE459)</f>
        <v>0</v>
      </c>
      <c r="BT459" s="53">
        <f>IF($G459="Labor Hours",BF459*$K459*(1+$M459)*$ER459,BF459)</f>
        <v>0</v>
      </c>
      <c r="BU459" s="53">
        <f>IF($G459="Labor Hours",BG459*$K459*(1+$M459)*$ER459,BG459)</f>
        <v>0</v>
      </c>
      <c r="BV459" s="53">
        <f>IF($G459="Labor Hours",BH459*$K459*(1+$M459)*$ER459,BH459)</f>
        <v>0</v>
      </c>
      <c r="BW459" s="53">
        <f>IF($G459="Labor Hours",BI459*$K459*(1+$M459)*$ER459,BI459)</f>
        <v>0</v>
      </c>
      <c r="BX459" s="53">
        <f>IF($G459="Labor Hours",BJ459*$K459*(1+$M459)*$ER459,BJ459)</f>
        <v>0</v>
      </c>
      <c r="BY459" s="53">
        <f>IF($G459="Labor Hours",BK459*$K459*(1+$M459)*$ER459,BK459)</f>
        <v>0</v>
      </c>
      <c r="BZ459" s="10">
        <f t="shared" si="582"/>
        <v>0</v>
      </c>
      <c r="CA459" s="54">
        <f t="shared" si="583"/>
        <v>0</v>
      </c>
      <c r="CB459" s="10">
        <f t="shared" si="584"/>
        <v>0</v>
      </c>
      <c r="CC459" s="53" cm="1">
        <f t="array" aca="1" ref="CC459" ca="1">BZ459*CELL("contents",$Q459)</f>
        <v>0</v>
      </c>
      <c r="CD459" s="53" cm="1">
        <f t="array" aca="1" ref="CD459" ca="1">CA459*CELL("contents",$Q459)</f>
        <v>0</v>
      </c>
      <c r="CE459" s="18"/>
      <c r="CF459" s="4">
        <v>819</v>
      </c>
      <c r="CG459" s="4">
        <v>1197</v>
      </c>
      <c r="CH459" s="4">
        <v>1359</v>
      </c>
      <c r="CI459" s="4"/>
      <c r="CJ459" s="2"/>
      <c r="CK459" s="2"/>
      <c r="CL459" s="2"/>
      <c r="CM459" s="2"/>
      <c r="CN459" s="2"/>
      <c r="CO459" s="2"/>
      <c r="CP459" s="2"/>
      <c r="CQ459" s="2">
        <f t="shared" si="585"/>
        <v>3375</v>
      </c>
      <c r="CR459" s="51">
        <f t="shared" si="586"/>
        <v>22.5</v>
      </c>
      <c r="CS459" s="53">
        <f>IF($G459="Labor Hours",CE459*$K459*(1+$M459)*$ES459,CE459)</f>
        <v>0</v>
      </c>
      <c r="CT459" s="53">
        <f>IF($G459="Labor Hours",CF459*$K459*(1+$M459)*$ES459,CF459)</f>
        <v>49791.587302957487</v>
      </c>
      <c r="CU459" s="53">
        <f>IF($G459="Labor Hours",CG459*$K459*(1+$M459)*$ES459,CG459)</f>
        <v>72772.319904322474</v>
      </c>
      <c r="CV459" s="53">
        <f>IF($G459="Labor Hours",CH459*$K459*(1+$M459)*$ES459,CH459)</f>
        <v>82621.205304907475</v>
      </c>
      <c r="CW459" s="53">
        <f>IF($G459="Labor Hours",CI459*$K459*(1+$M459)*$ES459,CI459)</f>
        <v>0</v>
      </c>
      <c r="CX459" s="53">
        <f>IF($G459="Labor Hours",CJ459*$K459*(1+$M459)*$ES459,CJ459)</f>
        <v>0</v>
      </c>
      <c r="CY459" s="53">
        <f>IF($G459="Labor Hours",CK459*$K459*(1+$M459)*$ES459,CK459)</f>
        <v>0</v>
      </c>
      <c r="CZ459" s="53">
        <f>IF($G459="Labor Hours",CL459*$K459*(1+$M459)*$ES459,CL459)</f>
        <v>0</v>
      </c>
      <c r="DA459" s="53">
        <f>IF($G459="Labor Hours",CM459*$K459*(1+$M459)*$ES459,CM459)</f>
        <v>0</v>
      </c>
      <c r="DB459" s="53">
        <f>IF($G459="Labor Hours",CN459*$K459*(1+$M459)*$ES459,CN459)</f>
        <v>0</v>
      </c>
      <c r="DC459" s="53">
        <f>IF($G459="Labor Hours",CO459*$K459*(1+$M459)*$ES459,CO459)</f>
        <v>0</v>
      </c>
      <c r="DD459" s="53">
        <f>IF($G459="Labor Hours",CP459*$K459*(1+$M459)*$ES459,CP459)</f>
        <v>0</v>
      </c>
      <c r="DE459" s="10">
        <f t="shared" si="587"/>
        <v>205185.11251218745</v>
      </c>
      <c r="DF459" s="54">
        <f t="shared" si="588"/>
        <v>0</v>
      </c>
      <c r="DG459" s="10">
        <f t="shared" si="589"/>
        <v>205185.11251218745</v>
      </c>
      <c r="DH459" s="53" cm="1">
        <f t="array" aca="1" ref="DH459" ca="1">DE459*CELL("contents",$Q459)</f>
        <v>25648.139064023431</v>
      </c>
      <c r="DI459" s="53" cm="1">
        <f t="array" aca="1" ref="DI459" ca="1">DF459*CELL("contents",$Q459)</f>
        <v>0</v>
      </c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>
        <f t="shared" si="590"/>
        <v>0</v>
      </c>
      <c r="DW459" s="51">
        <f t="shared" si="591"/>
        <v>0</v>
      </c>
      <c r="DX459" s="53">
        <f>IF($G459="Labor Hours",DJ459*$K459*(1+$M459)*$ET459,DJ459)</f>
        <v>0</v>
      </c>
      <c r="DY459" s="53">
        <f>IF($G459="Labor Hours",DK459*$K459*(1+$M459)*$ET459,DK459)</f>
        <v>0</v>
      </c>
      <c r="DZ459" s="53">
        <f>IF($G459="Labor Hours",DL459*$K459*(1+$M459)*$ET459,DL459)</f>
        <v>0</v>
      </c>
      <c r="EA459" s="53">
        <f>IF($G459="Labor Hours",DM459*$K459*(1+$M459)*$ET459,DM459)</f>
        <v>0</v>
      </c>
      <c r="EB459" s="53">
        <f>IF($G459="Labor Hours",DN459*$K459*(1+$M459)*$ET459,DN459)</f>
        <v>0</v>
      </c>
      <c r="EC459" s="53">
        <f>IF($G459="Labor Hours",DO459*$K459*(1+$M459)*$ET459,DO459)</f>
        <v>0</v>
      </c>
      <c r="ED459" s="53">
        <f>IF($G459="Labor Hours",DP459*$K459*(1+$M459)*$ET459,DP459)</f>
        <v>0</v>
      </c>
      <c r="EE459" s="53">
        <f>IF($G459="Labor Hours",DQ459*$K459*(1+$M459)*$ET459,DQ459)</f>
        <v>0</v>
      </c>
      <c r="EF459" s="53">
        <f>IF($G459="Labor Hours",DR459*$K459*(1+$M459)*$ET459,DR459)</f>
        <v>0</v>
      </c>
      <c r="EG459" s="53">
        <f>IF($G459="Labor Hours",DS459*$K459*(1+$M459)*$ET459,DS459)</f>
        <v>0</v>
      </c>
      <c r="EH459" s="53">
        <f>IF($G459="Labor Hours",DT459*$K459*(1+$M459)*$ET459,DT459)</f>
        <v>0</v>
      </c>
      <c r="EI459" s="53">
        <f>IF($G459="Labor Hours",DU459*$K459*(1+$M459)*$ET459,DU459)</f>
        <v>0</v>
      </c>
      <c r="EJ459" s="10">
        <f t="shared" si="592"/>
        <v>0</v>
      </c>
      <c r="EK459" s="54">
        <f t="shared" si="593"/>
        <v>0</v>
      </c>
      <c r="EL459" s="10">
        <f t="shared" si="594"/>
        <v>0</v>
      </c>
      <c r="EM459" s="53" cm="1">
        <f t="array" aca="1" ref="EM459" ca="1">EJ459*CELL("contents",$Q459)</f>
        <v>0</v>
      </c>
      <c r="EN459" s="53" cm="1">
        <f t="array" aca="1" ref="EN459" ca="1">EK459*CELL("contents",$Q459)</f>
        <v>0</v>
      </c>
      <c r="EO459" s="11">
        <f>AW459+CB459+DG459+EL459</f>
        <v>205185.11251218745</v>
      </c>
      <c r="EP459" s="2">
        <v>1</v>
      </c>
      <c r="EQ459" s="2">
        <f t="shared" ref="EQ459:ET459" si="656">EP459*1.0215</f>
        <v>1.0215000000000001</v>
      </c>
      <c r="ER459" s="2">
        <f t="shared" si="656"/>
        <v>1.0434622500000001</v>
      </c>
      <c r="ES459" s="2">
        <f t="shared" si="656"/>
        <v>1.0658966883750003</v>
      </c>
      <c r="ET459" s="2">
        <f t="shared" si="656"/>
        <v>1.0888134671750629</v>
      </c>
      <c r="EU459" s="53">
        <f>IF($G459="Labor Hours",$K459*$AG459*EQ459,0)</f>
        <v>0</v>
      </c>
      <c r="EV459" s="53">
        <f>IF($G459="Labor Hours",$K459*BL459*ER459,0)</f>
        <v>0</v>
      </c>
      <c r="EW459" s="69">
        <f>IF($G459="Labor Hours",$K459*$CQ459*ES459,0)</f>
        <v>205185.11251218742</v>
      </c>
      <c r="EX459" s="69">
        <f>IF($G459="Labor Hours",$K459*$DV459*ET459,0)</f>
        <v>0</v>
      </c>
      <c r="EY459" s="9">
        <f t="shared" si="597"/>
        <v>0</v>
      </c>
      <c r="EZ459" s="9">
        <f t="shared" si="574"/>
        <v>0</v>
      </c>
      <c r="FA459" s="9">
        <f t="shared" si="575"/>
        <v>0</v>
      </c>
      <c r="FB459" s="9">
        <f t="shared" si="576"/>
        <v>0</v>
      </c>
      <c r="FC459" t="s">
        <v>1544</v>
      </c>
    </row>
    <row r="460" spans="1:159" x14ac:dyDescent="0.25">
      <c r="A460" s="2">
        <v>1.2</v>
      </c>
      <c r="B460" s="3" t="s">
        <v>1042</v>
      </c>
      <c r="C460" s="4" t="s">
        <v>147</v>
      </c>
      <c r="D460" s="2" t="s">
        <v>1043</v>
      </c>
      <c r="E460" s="21" t="s">
        <v>1048</v>
      </c>
      <c r="F460" s="3" t="s">
        <v>242</v>
      </c>
      <c r="G460" s="4" t="s">
        <v>151</v>
      </c>
      <c r="H460" s="6" t="s">
        <v>163</v>
      </c>
      <c r="I460" s="4" t="s">
        <v>1003</v>
      </c>
      <c r="J460" s="7" t="s">
        <v>154</v>
      </c>
      <c r="K460" s="76">
        <v>34.074074074074097</v>
      </c>
      <c r="L460" s="81">
        <v>46</v>
      </c>
      <c r="M460" s="56">
        <v>0.35</v>
      </c>
      <c r="N460" s="86">
        <v>0.53</v>
      </c>
      <c r="O460" s="6" t="s">
        <v>1012</v>
      </c>
      <c r="P460" s="2" t="s">
        <v>173</v>
      </c>
      <c r="Q460" s="216">
        <f>VLOOKUP(P460,Contingencies!$A$2:$D$7,4,FALSE)</f>
        <v>0.125</v>
      </c>
      <c r="R460" s="53">
        <f t="shared" si="645"/>
        <v>3572.723150188026</v>
      </c>
      <c r="S460" s="67">
        <f t="shared" si="647"/>
        <v>1893.543269599654</v>
      </c>
      <c r="T460" s="4" t="s">
        <v>1049</v>
      </c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>
        <f>IF(G460="Labor Hours",SUM(U460:AF460),0)</f>
        <v>0</v>
      </c>
      <c r="AH460" s="51">
        <f t="shared" si="577"/>
        <v>0</v>
      </c>
      <c r="AI460" s="53">
        <f>IF($G460="Labor Hours",U460*$K460*(1+$M460)*$EQ460,U460)</f>
        <v>0</v>
      </c>
      <c r="AJ460" s="53">
        <f>IF($G460="Labor Hours",V460*$K460*(1+$M460)*$EQ460,V460)</f>
        <v>0</v>
      </c>
      <c r="AK460" s="53">
        <f>IF($G460="Labor Hours",W460*$K460*(1+$M460)*$EQ460,W460)</f>
        <v>0</v>
      </c>
      <c r="AL460" s="53">
        <f>IF($G460="Labor Hours",X460*$K460*(1+$M460)*$EQ460,X460)</f>
        <v>0</v>
      </c>
      <c r="AM460" s="53">
        <f>IF($G460="Labor Hours",Y460*$K460*(1+$M460)*$EQ460,Y460)</f>
        <v>0</v>
      </c>
      <c r="AN460" s="53">
        <f>IF($G460="Labor Hours",Z460*$K460*(1+$M460)*$EQ460,Z460)</f>
        <v>0</v>
      </c>
      <c r="AO460" s="53">
        <f>IF($G460="Labor Hours",AA460*$K460*(1+$M460)*$EQ460,AA460)</f>
        <v>0</v>
      </c>
      <c r="AP460" s="53">
        <f>IF($G460="Labor Hours",AB460*$K460*(1+$M460)*$EQ460,AB460)</f>
        <v>0</v>
      </c>
      <c r="AQ460" s="53">
        <f>IF($G460="Labor Hours",AC460*$K460*(1+$M460)*$EQ460,AC460)</f>
        <v>0</v>
      </c>
      <c r="AR460" s="53">
        <f>IF($G460="Labor Hours",AD460*$K460*(1+$M460)*$EQ460,AD460)</f>
        <v>0</v>
      </c>
      <c r="AS460" s="53">
        <f>IF($G460="Labor Hours",AE460*$K460*(1+$M460)*$EQ460,AE460)</f>
        <v>0</v>
      </c>
      <c r="AT460" s="53">
        <f>IF($G460="Labor Hours",AF460*$K460*(1+$M460)*$EQ460,AF460)</f>
        <v>0</v>
      </c>
      <c r="AU460" s="10">
        <f t="shared" si="578"/>
        <v>0</v>
      </c>
      <c r="AV460" s="54">
        <f>IF(G460="CapEx",0,AU460*N460)</f>
        <v>0</v>
      </c>
      <c r="AW460" s="10">
        <f t="shared" si="579"/>
        <v>0</v>
      </c>
      <c r="AX460" s="53" cm="1">
        <f t="array" aca="1" ref="AX460" ca="1">AU460*CELL("contents",$Q460)</f>
        <v>0</v>
      </c>
      <c r="AY460" s="53" cm="1">
        <f t="array" aca="1" ref="AY460" ca="1">AV460*CELL("contents",$Q460)</f>
        <v>0</v>
      </c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>
        <f t="shared" si="580"/>
        <v>0</v>
      </c>
      <c r="BM460" s="51">
        <f t="shared" si="581"/>
        <v>0</v>
      </c>
      <c r="BN460" s="53">
        <f>IF($G460="Labor Hours",AZ460*$K460*(1+$M460)*$ER460,AZ460)</f>
        <v>0</v>
      </c>
      <c r="BO460" s="53">
        <f>IF($G460="Labor Hours",BA460*$K460*(1+$M460)*$ER460,BA460)</f>
        <v>0</v>
      </c>
      <c r="BP460" s="53">
        <f>IF($G460="Labor Hours",BB460*$K460*(1+$M460)*$ER460,BB460)</f>
        <v>0</v>
      </c>
      <c r="BQ460" s="53">
        <f>IF($G460="Labor Hours",BC460*$K460*(1+$M460)*$ER460,BC460)</f>
        <v>0</v>
      </c>
      <c r="BR460" s="53">
        <f>IF($G460="Labor Hours",BD460*$K460*(1+$M460)*$ER460,BD460)</f>
        <v>0</v>
      </c>
      <c r="BS460" s="53">
        <f>IF($G460="Labor Hours",BE460*$K460*(1+$M460)*$ER460,BE460)</f>
        <v>0</v>
      </c>
      <c r="BT460" s="53">
        <f>IF($G460="Labor Hours",BF460*$K460*(1+$M460)*$ER460,BF460)</f>
        <v>0</v>
      </c>
      <c r="BU460" s="53">
        <f>IF($G460="Labor Hours",BG460*$K460*(1+$M460)*$ER460,BG460)</f>
        <v>0</v>
      </c>
      <c r="BV460" s="53">
        <f>IF($G460="Labor Hours",BH460*$K460*(1+$M460)*$ER460,BH460)</f>
        <v>0</v>
      </c>
      <c r="BW460" s="53">
        <f>IF($G460="Labor Hours",BI460*$K460*(1+$M460)*$ER460,BI460)</f>
        <v>0</v>
      </c>
      <c r="BX460" s="53">
        <f>IF($G460="Labor Hours",BJ460*$K460*(1+$M460)*$ER460,BJ460)</f>
        <v>0</v>
      </c>
      <c r="BY460" s="53">
        <f>IF($G460="Labor Hours",BK460*$K460*(1+$M460)*$ER460,BK460)</f>
        <v>0</v>
      </c>
      <c r="BZ460" s="10">
        <f t="shared" si="582"/>
        <v>0</v>
      </c>
      <c r="CA460" s="54">
        <f t="shared" si="583"/>
        <v>0</v>
      </c>
      <c r="CB460" s="10">
        <f t="shared" si="584"/>
        <v>0</v>
      </c>
      <c r="CC460" s="53" cm="1">
        <f t="array" aca="1" ref="CC460" ca="1">BZ460*CELL("contents",$Q460)</f>
        <v>0</v>
      </c>
      <c r="CD460" s="53" cm="1">
        <f t="array" aca="1" ref="CD460" ca="1">CA460*CELL("contents",$Q460)</f>
        <v>0</v>
      </c>
      <c r="CE460" s="18"/>
      <c r="CF460" s="4">
        <v>48</v>
      </c>
      <c r="CG460" s="4">
        <v>225</v>
      </c>
      <c r="CH460" s="4">
        <v>108</v>
      </c>
      <c r="CI460" s="4"/>
      <c r="CJ460" s="2"/>
      <c r="CK460" s="2"/>
      <c r="CL460" s="2"/>
      <c r="CM460" s="2"/>
      <c r="CN460" s="2"/>
      <c r="CO460" s="2"/>
      <c r="CP460" s="2"/>
      <c r="CQ460" s="2">
        <f t="shared" si="585"/>
        <v>381</v>
      </c>
      <c r="CR460" s="51">
        <f t="shared" si="586"/>
        <v>2.54</v>
      </c>
      <c r="CS460" s="53">
        <f>IF($G460="Labor Hours",CE460*$K460*(1+$M460)*$ES460,CE460)</f>
        <v>0</v>
      </c>
      <c r="CT460" s="53">
        <f>IF($G460="Labor Hours",CF460*$K460*(1+$M460)*$ES460,CF460)</f>
        <v>2353.4998879320019</v>
      </c>
      <c r="CU460" s="53">
        <f>IF($G460="Labor Hours",CG460*$K460*(1+$M460)*$ES460,CG460)</f>
        <v>11032.030724681261</v>
      </c>
      <c r="CV460" s="53">
        <f>IF($G460="Labor Hours",CH460*$K460*(1+$M460)*$ES460,CH460)</f>
        <v>5295.374747847005</v>
      </c>
      <c r="CW460" s="53">
        <f>IF($G460="Labor Hours",CI460*$K460*(1+$M460)*$ES460,CI460)</f>
        <v>0</v>
      </c>
      <c r="CX460" s="53">
        <f>IF($G460="Labor Hours",CJ460*$K460*(1+$M460)*$ES460,CJ460)</f>
        <v>0</v>
      </c>
      <c r="CY460" s="53">
        <f>IF($G460="Labor Hours",CK460*$K460*(1+$M460)*$ES460,CK460)</f>
        <v>0</v>
      </c>
      <c r="CZ460" s="53">
        <f>IF($G460="Labor Hours",CL460*$K460*(1+$M460)*$ES460,CL460)</f>
        <v>0</v>
      </c>
      <c r="DA460" s="53">
        <f>IF($G460="Labor Hours",CM460*$K460*(1+$M460)*$ES460,CM460)</f>
        <v>0</v>
      </c>
      <c r="DB460" s="53">
        <f>IF($G460="Labor Hours",CN460*$K460*(1+$M460)*$ES460,CN460)</f>
        <v>0</v>
      </c>
      <c r="DC460" s="53">
        <f>IF($G460="Labor Hours",CO460*$K460*(1+$M460)*$ES460,CO460)</f>
        <v>0</v>
      </c>
      <c r="DD460" s="53">
        <f>IF($G460="Labor Hours",CP460*$K460*(1+$M460)*$ES460,CP460)</f>
        <v>0</v>
      </c>
      <c r="DE460" s="10">
        <f t="shared" si="587"/>
        <v>18680.905360460267</v>
      </c>
      <c r="DF460" s="54">
        <f t="shared" si="588"/>
        <v>9900.8798410439413</v>
      </c>
      <c r="DG460" s="10">
        <f t="shared" si="589"/>
        <v>28581.785201504208</v>
      </c>
      <c r="DH460" s="53" cm="1">
        <f t="array" aca="1" ref="DH460" ca="1">DE460*CELL("contents",$Q460)</f>
        <v>2335.1131700575334</v>
      </c>
      <c r="DI460" s="53" cm="1">
        <f t="array" aca="1" ref="DI460" ca="1">DF460*CELL("contents",$Q460)</f>
        <v>1237.6099801304927</v>
      </c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>
        <f t="shared" si="590"/>
        <v>0</v>
      </c>
      <c r="DW460" s="51">
        <f t="shared" si="591"/>
        <v>0</v>
      </c>
      <c r="DX460" s="53">
        <f>IF($G460="Labor Hours",DJ460*$K460*(1+$M460)*$ET460,DJ460)</f>
        <v>0</v>
      </c>
      <c r="DY460" s="53">
        <f>IF($G460="Labor Hours",DK460*$K460*(1+$M460)*$ET460,DK460)</f>
        <v>0</v>
      </c>
      <c r="DZ460" s="53">
        <f>IF($G460="Labor Hours",DL460*$K460*(1+$M460)*$ET460,DL460)</f>
        <v>0</v>
      </c>
      <c r="EA460" s="53">
        <f>IF($G460="Labor Hours",DM460*$K460*(1+$M460)*$ET460,DM460)</f>
        <v>0</v>
      </c>
      <c r="EB460" s="53">
        <f>IF($G460="Labor Hours",DN460*$K460*(1+$M460)*$ET460,DN460)</f>
        <v>0</v>
      </c>
      <c r="EC460" s="53">
        <f>IF($G460="Labor Hours",DO460*$K460*(1+$M460)*$ET460,DO460)</f>
        <v>0</v>
      </c>
      <c r="ED460" s="53">
        <f>IF($G460="Labor Hours",DP460*$K460*(1+$M460)*$ET460,DP460)</f>
        <v>0</v>
      </c>
      <c r="EE460" s="53">
        <f>IF($G460="Labor Hours",DQ460*$K460*(1+$M460)*$ET460,DQ460)</f>
        <v>0</v>
      </c>
      <c r="EF460" s="53">
        <f>IF($G460="Labor Hours",DR460*$K460*(1+$M460)*$ET460,DR460)</f>
        <v>0</v>
      </c>
      <c r="EG460" s="53">
        <f>IF($G460="Labor Hours",DS460*$K460*(1+$M460)*$ET460,DS460)</f>
        <v>0</v>
      </c>
      <c r="EH460" s="53">
        <f>IF($G460="Labor Hours",DT460*$K460*(1+$M460)*$ET460,DT460)</f>
        <v>0</v>
      </c>
      <c r="EI460" s="53">
        <f>IF($G460="Labor Hours",DU460*$K460*(1+$M460)*$ET460,DU460)</f>
        <v>0</v>
      </c>
      <c r="EJ460" s="10">
        <f t="shared" si="592"/>
        <v>0</v>
      </c>
      <c r="EK460" s="54">
        <f t="shared" si="593"/>
        <v>0</v>
      </c>
      <c r="EL460" s="10">
        <f t="shared" si="594"/>
        <v>0</v>
      </c>
      <c r="EM460" s="53" cm="1">
        <f t="array" aca="1" ref="EM460" ca="1">EJ460*CELL("contents",$Q460)</f>
        <v>0</v>
      </c>
      <c r="EN460" s="53" cm="1">
        <f t="array" aca="1" ref="EN460" ca="1">EK460*CELL("contents",$Q460)</f>
        <v>0</v>
      </c>
      <c r="EO460" s="11">
        <f>AW460+CB460+DG460+EL460</f>
        <v>28581.785201504208</v>
      </c>
      <c r="EP460" s="2">
        <v>1</v>
      </c>
      <c r="EQ460" s="2">
        <f t="shared" ref="EQ460:ET460" si="657">EP460*1.0215</f>
        <v>1.0215000000000001</v>
      </c>
      <c r="ER460" s="2">
        <f t="shared" si="657"/>
        <v>1.0434622500000001</v>
      </c>
      <c r="ES460" s="2">
        <f t="shared" si="657"/>
        <v>1.0658966883750003</v>
      </c>
      <c r="ET460" s="2">
        <f t="shared" si="657"/>
        <v>1.0888134671750629</v>
      </c>
      <c r="EU460" s="53">
        <f>IF($G460="Labor Hours",$K460*$AG460*EQ460,0)</f>
        <v>0</v>
      </c>
      <c r="EV460" s="53">
        <f>IF($G460="Labor Hours",$K460*BL460*ER460,0)</f>
        <v>0</v>
      </c>
      <c r="EW460" s="69">
        <f>IF($G460="Labor Hours",$K460*$CQ460*ES460,0)</f>
        <v>13837.707674415014</v>
      </c>
      <c r="EX460" s="69">
        <f>IF($G460="Labor Hours",$K460*$DV460*ET460,0)</f>
        <v>0</v>
      </c>
      <c r="EY460" s="9">
        <f t="shared" si="597"/>
        <v>0</v>
      </c>
      <c r="EZ460" s="9">
        <f t="shared" si="574"/>
        <v>0</v>
      </c>
      <c r="FA460" s="9">
        <f t="shared" si="575"/>
        <v>4843.1976860452551</v>
      </c>
      <c r="FB460" s="9">
        <f t="shared" si="576"/>
        <v>0</v>
      </c>
      <c r="FC460" t="s">
        <v>1544</v>
      </c>
    </row>
    <row r="461" spans="1:159" x14ac:dyDescent="0.25">
      <c r="A461" s="2">
        <v>1.2</v>
      </c>
      <c r="B461" s="3" t="s">
        <v>1050</v>
      </c>
      <c r="C461" s="4" t="s">
        <v>157</v>
      </c>
      <c r="D461" s="18" t="s">
        <v>1051</v>
      </c>
      <c r="E461" s="33" t="s">
        <v>1052</v>
      </c>
      <c r="F461" s="2"/>
      <c r="G461" s="4" t="s">
        <v>151</v>
      </c>
      <c r="H461" s="6" t="s">
        <v>163</v>
      </c>
      <c r="I461" s="4" t="s">
        <v>167</v>
      </c>
      <c r="J461" s="7" t="s">
        <v>261</v>
      </c>
      <c r="K461" s="75">
        <v>115</v>
      </c>
      <c r="L461" s="82">
        <v>115</v>
      </c>
      <c r="M461" s="57">
        <v>0</v>
      </c>
      <c r="N461" s="86">
        <v>0</v>
      </c>
      <c r="O461" s="6" t="s">
        <v>155</v>
      </c>
      <c r="P461" s="2" t="s">
        <v>156</v>
      </c>
      <c r="Q461" s="216">
        <f>VLOOKUP(P461,Contingencies!$A$2:$D$7,4,FALSE)</f>
        <v>0.09</v>
      </c>
      <c r="R461" s="53">
        <f t="shared" si="645"/>
        <v>721.23004065676162</v>
      </c>
      <c r="S461" s="67">
        <f t="shared" si="647"/>
        <v>0</v>
      </c>
      <c r="T461" s="4" t="s">
        <v>1053</v>
      </c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>
        <f>IF(G461="Labor Hours",SUM(U461:AF461),0)</f>
        <v>0</v>
      </c>
      <c r="AH461" s="51">
        <f t="shared" ref="AH461:AH520" si="658">(AG461/1800)*12</f>
        <v>0</v>
      </c>
      <c r="AI461" s="53">
        <f>IF($G461="Labor Hours",U461*$K461*(1+$M461)*$EQ461,U461)</f>
        <v>0</v>
      </c>
      <c r="AJ461" s="53">
        <f>IF($G461="Labor Hours",V461*$K461*(1+$M461)*$EQ461,V461)</f>
        <v>0</v>
      </c>
      <c r="AK461" s="53">
        <f>IF($G461="Labor Hours",W461*$K461*(1+$M461)*$EQ461,W461)</f>
        <v>0</v>
      </c>
      <c r="AL461" s="53">
        <f>IF($G461="Labor Hours",X461*$K461*(1+$M461)*$EQ461,X461)</f>
        <v>0</v>
      </c>
      <c r="AM461" s="53">
        <f>IF($G461="Labor Hours",Y461*$K461*(1+$M461)*$EQ461,Y461)</f>
        <v>0</v>
      </c>
      <c r="AN461" s="53">
        <f>IF($G461="Labor Hours",Z461*$K461*(1+$M461)*$EQ461,Z461)</f>
        <v>0</v>
      </c>
      <c r="AO461" s="53">
        <f>IF($G461="Labor Hours",AA461*$K461*(1+$M461)*$EQ461,AA461)</f>
        <v>0</v>
      </c>
      <c r="AP461" s="53">
        <f>IF($G461="Labor Hours",AB461*$K461*(1+$M461)*$EQ461,AB461)</f>
        <v>0</v>
      </c>
      <c r="AQ461" s="53">
        <f>IF($G461="Labor Hours",AC461*$K461*(1+$M461)*$EQ461,AC461)</f>
        <v>0</v>
      </c>
      <c r="AR461" s="53">
        <f>IF($G461="Labor Hours",AD461*$K461*(1+$M461)*$EQ461,AD461)</f>
        <v>0</v>
      </c>
      <c r="AS461" s="53">
        <f>IF($G461="Labor Hours",AE461*$K461*(1+$M461)*$EQ461,AE461)</f>
        <v>0</v>
      </c>
      <c r="AT461" s="53">
        <f>IF($G461="Labor Hours",AF461*$K461*(1+$M461)*$EQ461,AF461)</f>
        <v>0</v>
      </c>
      <c r="AU461" s="10">
        <f t="shared" ref="AU461:AU520" si="659">SUM(AI461:AT461)</f>
        <v>0</v>
      </c>
      <c r="AV461" s="54">
        <f>IF(G461="CapEx",0,AU461*N461)</f>
        <v>0</v>
      </c>
      <c r="AW461" s="10">
        <f t="shared" ref="AW461:AW491" si="660">AU461+AV461</f>
        <v>0</v>
      </c>
      <c r="AX461" s="53" cm="1">
        <f t="array" aca="1" ref="AX461" ca="1">AU461*CELL("contents",$Q461)</f>
        <v>0</v>
      </c>
      <c r="AY461" s="53" cm="1">
        <f t="array" aca="1" ref="AY461" ca="1">AV461*CELL("contents",$Q461)</f>
        <v>0</v>
      </c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>
        <f t="shared" ref="BL461:BL520" si="661">IF($G461="Labor Hours",SUM(AZ461:BK461),0)</f>
        <v>0</v>
      </c>
      <c r="BM461" s="51">
        <f t="shared" ref="BM461:BM520" si="662">(BL461/1800)*12</f>
        <v>0</v>
      </c>
      <c r="BN461" s="53">
        <f>IF($G461="Labor Hours",AZ461*$K461*(1+$M461)*$ER461,AZ461)</f>
        <v>0</v>
      </c>
      <c r="BO461" s="53">
        <f>IF($G461="Labor Hours",BA461*$K461*(1+$M461)*$ER461,BA461)</f>
        <v>0</v>
      </c>
      <c r="BP461" s="53">
        <f>IF($G461="Labor Hours",BB461*$K461*(1+$M461)*$ER461,BB461)</f>
        <v>0</v>
      </c>
      <c r="BQ461" s="53">
        <f>IF($G461="Labor Hours",BC461*$K461*(1+$M461)*$ER461,BC461)</f>
        <v>0</v>
      </c>
      <c r="BR461" s="53">
        <f>IF($G461="Labor Hours",BD461*$K461*(1+$M461)*$ER461,BD461)</f>
        <v>0</v>
      </c>
      <c r="BS461" s="53">
        <f>IF($G461="Labor Hours",BE461*$K461*(1+$M461)*$ER461,BE461)</f>
        <v>0</v>
      </c>
      <c r="BT461" s="53">
        <f>IF($G461="Labor Hours",BF461*$K461*(1+$M461)*$ER461,BF461)</f>
        <v>0</v>
      </c>
      <c r="BU461" s="53">
        <f>IF($G461="Labor Hours",BG461*$K461*(1+$M461)*$ER461,BG461)</f>
        <v>0</v>
      </c>
      <c r="BV461" s="53">
        <f>IF($G461="Labor Hours",BH461*$K461*(1+$M461)*$ER461,BH461)</f>
        <v>0</v>
      </c>
      <c r="BW461" s="53">
        <f>IF($G461="Labor Hours",BI461*$K461*(1+$M461)*$ER461,BI461)</f>
        <v>0</v>
      </c>
      <c r="BX461" s="53">
        <f>IF($G461="Labor Hours",BJ461*$K461*(1+$M461)*$ER461,BJ461)</f>
        <v>0</v>
      </c>
      <c r="BY461" s="53">
        <f>IF($G461="Labor Hours",BK461*$K461*(1+$M461)*$ER461,BK461)</f>
        <v>0</v>
      </c>
      <c r="BZ461" s="10">
        <f t="shared" ref="BZ461:BZ520" si="663">SUM(BN461:BY461)</f>
        <v>0</v>
      </c>
      <c r="CA461" s="54">
        <f t="shared" ref="CA461:CA491" si="664">IF($G461="CapEx",0,BZ461*$N461)</f>
        <v>0</v>
      </c>
      <c r="CB461" s="10">
        <f t="shared" ref="CB461:CB491" si="665">BZ461+CA461</f>
        <v>0</v>
      </c>
      <c r="CC461" s="53" cm="1">
        <f t="array" aca="1" ref="CC461" ca="1">BZ461*CELL("contents",$Q461)</f>
        <v>0</v>
      </c>
      <c r="CD461" s="53" cm="1">
        <f t="array" aca="1" ref="CD461" ca="1">CA461*CELL("contents",$Q461)</f>
        <v>0</v>
      </c>
      <c r="CE461" s="18"/>
      <c r="CF461" s="18"/>
      <c r="CG461" s="18"/>
      <c r="CH461" s="18"/>
      <c r="CI461" s="18"/>
      <c r="CJ461" s="2"/>
      <c r="CK461" s="2"/>
      <c r="CL461" s="2"/>
      <c r="CM461" s="4"/>
      <c r="CN461" s="4"/>
      <c r="CO461" s="4"/>
      <c r="CP461" s="4"/>
      <c r="CQ461" s="2">
        <f t="shared" ref="CQ461:CQ520" si="666">IF($G461="Labor Hours",SUM(CE461:CP461),0)</f>
        <v>0</v>
      </c>
      <c r="CR461" s="51">
        <f t="shared" ref="CR461:CR520" si="667">(CQ461/1800)*12</f>
        <v>0</v>
      </c>
      <c r="CS461" s="53">
        <f>IF($G461="Labor Hours",CE461*$K461*(1+$M461)*$ES461,CE461)</f>
        <v>0</v>
      </c>
      <c r="CT461" s="53">
        <f>IF($G461="Labor Hours",CF461*$K461*(1+$M461)*$ES461,CF461)</f>
        <v>0</v>
      </c>
      <c r="CU461" s="53">
        <f>IF($G461="Labor Hours",CG461*$K461*(1+$M461)*$ES461,CG461)</f>
        <v>0</v>
      </c>
      <c r="CV461" s="53">
        <f>IF($G461="Labor Hours",CH461*$K461*(1+$M461)*$ES461,CH461)</f>
        <v>0</v>
      </c>
      <c r="CW461" s="53">
        <f>IF($G461="Labor Hours",CI461*$K461*(1+$M461)*$ES461,CI461)</f>
        <v>0</v>
      </c>
      <c r="CX461" s="53">
        <f>IF($G461="Labor Hours",CJ461*$K461*(1+$M461)*$ES461,CJ461)</f>
        <v>0</v>
      </c>
      <c r="CY461" s="53">
        <f>IF($G461="Labor Hours",CK461*$K461*(1+$M461)*$ES461,CK461)</f>
        <v>0</v>
      </c>
      <c r="CZ461" s="53">
        <f>IF($G461="Labor Hours",CL461*$K461*(1+$M461)*$ES461,CL461)</f>
        <v>0</v>
      </c>
      <c r="DA461" s="53">
        <f>IF($G461="Labor Hours",CM461*$K461*(1+$M461)*$ES461,CM461)</f>
        <v>0</v>
      </c>
      <c r="DB461" s="53">
        <f>IF($G461="Labor Hours",CN461*$K461*(1+$M461)*$ES461,CN461)</f>
        <v>0</v>
      </c>
      <c r="DC461" s="53">
        <f>IF($G461="Labor Hours",CO461*$K461*(1+$M461)*$ES461,CO461)</f>
        <v>0</v>
      </c>
      <c r="DD461" s="53">
        <f>IF($G461="Labor Hours",CP461*$K461*(1+$M461)*$ES461,CP461)</f>
        <v>0</v>
      </c>
      <c r="DE461" s="10">
        <f t="shared" ref="DE461:DE520" si="668">SUM(CS461:DD461)</f>
        <v>0</v>
      </c>
      <c r="DF461" s="54">
        <f t="shared" ref="DF461:DF491" si="669">IF($G461="CapEx",0,DE461*$N461)</f>
        <v>0</v>
      </c>
      <c r="DG461" s="10">
        <f t="shared" ref="DG461:DG491" si="670">SUM(DE461:DF461)</f>
        <v>0</v>
      </c>
      <c r="DH461" s="53" cm="1">
        <f t="array" aca="1" ref="DH461" ca="1">DE461*CELL("contents",$Q461)</f>
        <v>0</v>
      </c>
      <c r="DI461" s="53" cm="1">
        <f t="array" aca="1" ref="DI461" ca="1">DF461*CELL("contents",$Q461)</f>
        <v>0</v>
      </c>
      <c r="DJ461" s="4"/>
      <c r="DK461" s="14">
        <v>40</v>
      </c>
      <c r="DL461" s="14"/>
      <c r="DM461" s="4"/>
      <c r="DN461" s="14">
        <v>24</v>
      </c>
      <c r="DO461" s="4"/>
      <c r="DP461" s="2"/>
      <c r="DQ461" s="2"/>
      <c r="DR461" s="2"/>
      <c r="DS461" s="2"/>
      <c r="DT461" s="2"/>
      <c r="DU461" s="2"/>
      <c r="DV461" s="2">
        <f t="shared" ref="DV461:DV520" si="671">IF($G461="Labor Hours",SUM(DJ461:DU461),0)</f>
        <v>64</v>
      </c>
      <c r="DW461" s="51">
        <f t="shared" ref="DW461:DW520" si="672">(DV461/1800)*12</f>
        <v>0.42666666666666664</v>
      </c>
      <c r="DX461" s="53">
        <f>IF($G461="Labor Hours",DJ461*$K461*(1+$M461)*$ET461,DJ461)</f>
        <v>0</v>
      </c>
      <c r="DY461" s="53">
        <f>IF($G461="Labor Hours",DK461*$K461*(1+$M461)*$ET461,DK461)</f>
        <v>5008.5419490052891</v>
      </c>
      <c r="DZ461" s="53">
        <f>IF($G461="Labor Hours",DL461*$K461*(1+$M461)*$ET461,DL461)</f>
        <v>0</v>
      </c>
      <c r="EA461" s="53">
        <f>IF($G461="Labor Hours",DM461*$K461*(1+$M461)*$ET461,DM461)</f>
        <v>0</v>
      </c>
      <c r="EB461" s="53">
        <f>IF($G461="Labor Hours",DN461*$K461*(1+$M461)*$ET461,DN461)</f>
        <v>3005.1251694031735</v>
      </c>
      <c r="EC461" s="53">
        <f>IF($G461="Labor Hours",DO461*$K461*(1+$M461)*$ET461,DO461)</f>
        <v>0</v>
      </c>
      <c r="ED461" s="53">
        <f>IF($G461="Labor Hours",DP461*$K461*(1+$M461)*$ET461,DP461)</f>
        <v>0</v>
      </c>
      <c r="EE461" s="53">
        <f>IF($G461="Labor Hours",DQ461*$K461*(1+$M461)*$ET461,DQ461)</f>
        <v>0</v>
      </c>
      <c r="EF461" s="53">
        <f>IF($G461="Labor Hours",DR461*$K461*(1+$M461)*$ET461,DR461)</f>
        <v>0</v>
      </c>
      <c r="EG461" s="53">
        <f>IF($G461="Labor Hours",DS461*$K461*(1+$M461)*$ET461,DS461)</f>
        <v>0</v>
      </c>
      <c r="EH461" s="53">
        <f>IF($G461="Labor Hours",DT461*$K461*(1+$M461)*$ET461,DT461)</f>
        <v>0</v>
      </c>
      <c r="EI461" s="53">
        <f>IF($G461="Labor Hours",DU461*$K461*(1+$M461)*$ET461,DU461)</f>
        <v>0</v>
      </c>
      <c r="EJ461" s="10">
        <f t="shared" ref="EJ461:EJ520" si="673">SUM(DX461:EI461)</f>
        <v>8013.6671184084626</v>
      </c>
      <c r="EK461" s="54">
        <f t="shared" ref="EK461:EK491" si="674">IF($G461="CapEx",0,EJ461*$N461)</f>
        <v>0</v>
      </c>
      <c r="EL461" s="10">
        <f t="shared" ref="EL461:EL491" si="675">SUM(EJ461:EK461)</f>
        <v>8013.6671184084626</v>
      </c>
      <c r="EM461" s="53" cm="1">
        <f t="array" aca="1" ref="EM461" ca="1">EJ461*CELL("contents",$Q461)</f>
        <v>721.23004065676162</v>
      </c>
      <c r="EN461" s="53" cm="1">
        <f t="array" aca="1" ref="EN461" ca="1">EK461*CELL("contents",$Q461)</f>
        <v>0</v>
      </c>
      <c r="EO461" s="11">
        <f>AW461+CB461+DG461+EL461</f>
        <v>8013.6671184084626</v>
      </c>
      <c r="EP461" s="2">
        <v>1</v>
      </c>
      <c r="EQ461" s="2">
        <f t="shared" ref="EQ461:ET461" si="676">EP461*1.0215</f>
        <v>1.0215000000000001</v>
      </c>
      <c r="ER461" s="2">
        <f t="shared" si="676"/>
        <v>1.0434622500000001</v>
      </c>
      <c r="ES461" s="2">
        <f t="shared" si="676"/>
        <v>1.0658966883750003</v>
      </c>
      <c r="ET461" s="2">
        <f t="shared" si="676"/>
        <v>1.0888134671750629</v>
      </c>
      <c r="EU461" s="53">
        <f>IF($G461="Labor Hours",$K461*$AG461*EQ461,0)</f>
        <v>0</v>
      </c>
      <c r="EV461" s="53">
        <f>IF($G461="Labor Hours",$K461*BL461*ER461,0)</f>
        <v>0</v>
      </c>
      <c r="EW461" s="69">
        <f>IF($G461="Labor Hours",$K461*$CQ461*ES461,0)</f>
        <v>0</v>
      </c>
      <c r="EX461" s="69">
        <f>IF($G461="Labor Hours",$K461*$DV461*ET461,0)</f>
        <v>8013.6671184084626</v>
      </c>
      <c r="EY461" s="9">
        <f t="shared" si="597"/>
        <v>0</v>
      </c>
      <c r="EZ461" s="9">
        <f t="shared" ref="EZ461:EZ519" si="677">EV461*$M461</f>
        <v>0</v>
      </c>
      <c r="FA461" s="9">
        <f t="shared" ref="FA461:FA519" si="678">EW461*$M461</f>
        <v>0</v>
      </c>
      <c r="FB461" s="9">
        <f t="shared" ref="FB461:FB519" si="679">EX461*$M461</f>
        <v>0</v>
      </c>
      <c r="FC461" t="s">
        <v>1544</v>
      </c>
    </row>
    <row r="462" spans="1:159" x14ac:dyDescent="0.25">
      <c r="A462" s="2">
        <v>1.2</v>
      </c>
      <c r="B462" s="3" t="s">
        <v>1050</v>
      </c>
      <c r="C462" s="4" t="s">
        <v>147</v>
      </c>
      <c r="D462" s="18" t="s">
        <v>1051</v>
      </c>
      <c r="E462" s="33" t="s">
        <v>1054</v>
      </c>
      <c r="F462" s="3" t="s">
        <v>242</v>
      </c>
      <c r="G462" s="4" t="s">
        <v>151</v>
      </c>
      <c r="H462" s="6" t="s">
        <v>163</v>
      </c>
      <c r="I462" s="4" t="s">
        <v>1003</v>
      </c>
      <c r="J462" s="7" t="s">
        <v>261</v>
      </c>
      <c r="K462" s="75">
        <v>53</v>
      </c>
      <c r="L462" s="81">
        <v>46</v>
      </c>
      <c r="M462" s="56">
        <v>0.35</v>
      </c>
      <c r="N462" s="86">
        <v>0.53</v>
      </c>
      <c r="O462" s="6" t="s">
        <v>155</v>
      </c>
      <c r="P462" s="2" t="s">
        <v>156</v>
      </c>
      <c r="Q462" s="216">
        <f>VLOOKUP(P462,Contingencies!$A$2:$D$7,4,FALSE)</f>
        <v>0.09</v>
      </c>
      <c r="R462" s="53">
        <f t="shared" si="645"/>
        <v>686.55769039788413</v>
      </c>
      <c r="S462" s="67">
        <f t="shared" si="647"/>
        <v>363.87557591087858</v>
      </c>
      <c r="T462" s="4" t="s">
        <v>1055</v>
      </c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>
        <f>IF(G462="Labor Hours",SUM(U462:AF462),0)</f>
        <v>0</v>
      </c>
      <c r="AH462" s="51">
        <f t="shared" si="658"/>
        <v>0</v>
      </c>
      <c r="AI462" s="53">
        <f>IF($G462="Labor Hours",U462*$K462*(1+$M462)*$EQ462,U462)</f>
        <v>0</v>
      </c>
      <c r="AJ462" s="53">
        <f>IF($G462="Labor Hours",V462*$K462*(1+$M462)*$EQ462,V462)</f>
        <v>0</v>
      </c>
      <c r="AK462" s="53">
        <f>IF($G462="Labor Hours",W462*$K462*(1+$M462)*$EQ462,W462)</f>
        <v>0</v>
      </c>
      <c r="AL462" s="53">
        <f>IF($G462="Labor Hours",X462*$K462*(1+$M462)*$EQ462,X462)</f>
        <v>0</v>
      </c>
      <c r="AM462" s="53">
        <f>IF($G462="Labor Hours",Y462*$K462*(1+$M462)*$EQ462,Y462)</f>
        <v>0</v>
      </c>
      <c r="AN462" s="53">
        <f>IF($G462="Labor Hours",Z462*$K462*(1+$M462)*$EQ462,Z462)</f>
        <v>0</v>
      </c>
      <c r="AO462" s="53">
        <f>IF($G462="Labor Hours",AA462*$K462*(1+$M462)*$EQ462,AA462)</f>
        <v>0</v>
      </c>
      <c r="AP462" s="53">
        <f>IF($G462="Labor Hours",AB462*$K462*(1+$M462)*$EQ462,AB462)</f>
        <v>0</v>
      </c>
      <c r="AQ462" s="53">
        <f>IF($G462="Labor Hours",AC462*$K462*(1+$M462)*$EQ462,AC462)</f>
        <v>0</v>
      </c>
      <c r="AR462" s="53">
        <f>IF($G462="Labor Hours",AD462*$K462*(1+$M462)*$EQ462,AD462)</f>
        <v>0</v>
      </c>
      <c r="AS462" s="53">
        <f>IF($G462="Labor Hours",AE462*$K462*(1+$M462)*$EQ462,AE462)</f>
        <v>0</v>
      </c>
      <c r="AT462" s="53">
        <f>IF($G462="Labor Hours",AF462*$K462*(1+$M462)*$EQ462,AF462)</f>
        <v>0</v>
      </c>
      <c r="AU462" s="10">
        <f t="shared" si="659"/>
        <v>0</v>
      </c>
      <c r="AV462" s="54">
        <f>IF(G462="CapEx",0,AU462*N462)</f>
        <v>0</v>
      </c>
      <c r="AW462" s="10">
        <f t="shared" si="660"/>
        <v>0</v>
      </c>
      <c r="AX462" s="53" cm="1">
        <f t="array" aca="1" ref="AX462" ca="1">AU462*CELL("contents",$Q462)</f>
        <v>0</v>
      </c>
      <c r="AY462" s="53" cm="1">
        <f t="array" aca="1" ref="AY462" ca="1">AV462*CELL("contents",$Q462)</f>
        <v>0</v>
      </c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>
        <f t="shared" si="661"/>
        <v>0</v>
      </c>
      <c r="BM462" s="51">
        <f t="shared" si="662"/>
        <v>0</v>
      </c>
      <c r="BN462" s="53">
        <f>IF($G462="Labor Hours",AZ462*$K462*(1+$M462)*$ER462,AZ462)</f>
        <v>0</v>
      </c>
      <c r="BO462" s="53">
        <f>IF($G462="Labor Hours",BA462*$K462*(1+$M462)*$ER462,BA462)</f>
        <v>0</v>
      </c>
      <c r="BP462" s="53">
        <f>IF($G462="Labor Hours",BB462*$K462*(1+$M462)*$ER462,BB462)</f>
        <v>0</v>
      </c>
      <c r="BQ462" s="53">
        <f>IF($G462="Labor Hours",BC462*$K462*(1+$M462)*$ER462,BC462)</f>
        <v>0</v>
      </c>
      <c r="BR462" s="53">
        <f>IF($G462="Labor Hours",BD462*$K462*(1+$M462)*$ER462,BD462)</f>
        <v>0</v>
      </c>
      <c r="BS462" s="53">
        <f>IF($G462="Labor Hours",BE462*$K462*(1+$M462)*$ER462,BE462)</f>
        <v>0</v>
      </c>
      <c r="BT462" s="53">
        <f>IF($G462="Labor Hours",BF462*$K462*(1+$M462)*$ER462,BF462)</f>
        <v>0</v>
      </c>
      <c r="BU462" s="53">
        <f>IF($G462="Labor Hours",BG462*$K462*(1+$M462)*$ER462,BG462)</f>
        <v>0</v>
      </c>
      <c r="BV462" s="53">
        <f>IF($G462="Labor Hours",BH462*$K462*(1+$M462)*$ER462,BH462)</f>
        <v>0</v>
      </c>
      <c r="BW462" s="53">
        <f>IF($G462="Labor Hours",BI462*$K462*(1+$M462)*$ER462,BI462)</f>
        <v>0</v>
      </c>
      <c r="BX462" s="53">
        <f>IF($G462="Labor Hours",BJ462*$K462*(1+$M462)*$ER462,BJ462)</f>
        <v>0</v>
      </c>
      <c r="BY462" s="53">
        <f>IF($G462="Labor Hours",BK462*$K462*(1+$M462)*$ER462,BK462)</f>
        <v>0</v>
      </c>
      <c r="BZ462" s="10">
        <f t="shared" si="663"/>
        <v>0</v>
      </c>
      <c r="CA462" s="54">
        <f t="shared" si="664"/>
        <v>0</v>
      </c>
      <c r="CB462" s="10">
        <f t="shared" si="665"/>
        <v>0</v>
      </c>
      <c r="CC462" s="53" cm="1">
        <f t="array" aca="1" ref="CC462" ca="1">BZ462*CELL("contents",$Q462)</f>
        <v>0</v>
      </c>
      <c r="CD462" s="53" cm="1">
        <f t="array" aca="1" ref="CD462" ca="1">CA462*CELL("contents",$Q462)</f>
        <v>0</v>
      </c>
      <c r="CE462" s="18"/>
      <c r="CF462" s="18"/>
      <c r="CG462" s="18"/>
      <c r="CH462" s="18"/>
      <c r="CI462" s="18"/>
      <c r="CJ462" s="2"/>
      <c r="CK462" s="2"/>
      <c r="CL462" s="2"/>
      <c r="CM462" s="4"/>
      <c r="CN462" s="4"/>
      <c r="CO462" s="4"/>
      <c r="CP462" s="4"/>
      <c r="CQ462" s="2">
        <f t="shared" si="666"/>
        <v>0</v>
      </c>
      <c r="CR462" s="51">
        <f t="shared" si="667"/>
        <v>0</v>
      </c>
      <c r="CS462" s="53">
        <f>IF($G462="Labor Hours",CE462*$K462*(1+$M462)*$ES462,CE462)</f>
        <v>0</v>
      </c>
      <c r="CT462" s="53">
        <f>IF($G462="Labor Hours",CF462*$K462*(1+$M462)*$ES462,CF462)</f>
        <v>0</v>
      </c>
      <c r="CU462" s="53">
        <f>IF($G462="Labor Hours",CG462*$K462*(1+$M462)*$ES462,CG462)</f>
        <v>0</v>
      </c>
      <c r="CV462" s="53">
        <f>IF($G462="Labor Hours",CH462*$K462*(1+$M462)*$ES462,CH462)</f>
        <v>0</v>
      </c>
      <c r="CW462" s="53">
        <f>IF($G462="Labor Hours",CI462*$K462*(1+$M462)*$ES462,CI462)</f>
        <v>0</v>
      </c>
      <c r="CX462" s="53">
        <f>IF($G462="Labor Hours",CJ462*$K462*(1+$M462)*$ES462,CJ462)</f>
        <v>0</v>
      </c>
      <c r="CY462" s="53">
        <f>IF($G462="Labor Hours",CK462*$K462*(1+$M462)*$ES462,CK462)</f>
        <v>0</v>
      </c>
      <c r="CZ462" s="53">
        <f>IF($G462="Labor Hours",CL462*$K462*(1+$M462)*$ES462,CL462)</f>
        <v>0</v>
      </c>
      <c r="DA462" s="53">
        <f>IF($G462="Labor Hours",CM462*$K462*(1+$M462)*$ES462,CM462)</f>
        <v>0</v>
      </c>
      <c r="DB462" s="53">
        <f>IF($G462="Labor Hours",CN462*$K462*(1+$M462)*$ES462,CN462)</f>
        <v>0</v>
      </c>
      <c r="DC462" s="53">
        <f>IF($G462="Labor Hours",CO462*$K462*(1+$M462)*$ES462,CO462)</f>
        <v>0</v>
      </c>
      <c r="DD462" s="53">
        <f>IF($G462="Labor Hours",CP462*$K462*(1+$M462)*$ES462,CP462)</f>
        <v>0</v>
      </c>
      <c r="DE462" s="10">
        <f t="shared" si="668"/>
        <v>0</v>
      </c>
      <c r="DF462" s="54">
        <f t="shared" si="669"/>
        <v>0</v>
      </c>
      <c r="DG462" s="10">
        <f t="shared" si="670"/>
        <v>0</v>
      </c>
      <c r="DH462" s="53" cm="1">
        <f t="array" aca="1" ref="DH462" ca="1">DE462*CELL("contents",$Q462)</f>
        <v>0</v>
      </c>
      <c r="DI462" s="53" cm="1">
        <f t="array" aca="1" ref="DI462" ca="1">DF462*CELL("contents",$Q462)</f>
        <v>0</v>
      </c>
      <c r="DJ462" s="4"/>
      <c r="DK462" s="14">
        <v>40</v>
      </c>
      <c r="DL462" s="14"/>
      <c r="DM462" s="14">
        <v>24</v>
      </c>
      <c r="DN462" s="4"/>
      <c r="DO462" s="4"/>
      <c r="DP462" s="2"/>
      <c r="DQ462" s="2"/>
      <c r="DR462" s="2"/>
      <c r="DS462" s="2"/>
      <c r="DT462" s="2"/>
      <c r="DU462" s="2"/>
      <c r="DV462" s="2">
        <f t="shared" si="671"/>
        <v>64</v>
      </c>
      <c r="DW462" s="51">
        <f t="shared" si="672"/>
        <v>0.42666666666666664</v>
      </c>
      <c r="DX462" s="53">
        <f>IF($G462="Labor Hours",DJ462*$K462*(1+$M462)*$ET462,DJ462)</f>
        <v>0</v>
      </c>
      <c r="DY462" s="53">
        <f>IF($G462="Labor Hours",DK462*$K462*(1+$M462)*$ET462,DK462)</f>
        <v>3116.1841430550298</v>
      </c>
      <c r="DZ462" s="53">
        <f>IF($G462="Labor Hours",DL462*$K462*(1+$M462)*$ET462,DL462)</f>
        <v>0</v>
      </c>
      <c r="EA462" s="53">
        <f>IF($G462="Labor Hours",DM462*$K462*(1+$M462)*$ET462,DM462)</f>
        <v>1869.7104858330181</v>
      </c>
      <c r="EB462" s="53">
        <f>IF($G462="Labor Hours",DN462*$K462*(1+$M462)*$ET462,DN462)</f>
        <v>0</v>
      </c>
      <c r="EC462" s="53">
        <f>IF($G462="Labor Hours",DO462*$K462*(1+$M462)*$ET462,DO462)</f>
        <v>0</v>
      </c>
      <c r="ED462" s="53">
        <f>IF($G462="Labor Hours",DP462*$K462*(1+$M462)*$ET462,DP462)</f>
        <v>0</v>
      </c>
      <c r="EE462" s="53">
        <f>IF($G462="Labor Hours",DQ462*$K462*(1+$M462)*$ET462,DQ462)</f>
        <v>0</v>
      </c>
      <c r="EF462" s="53">
        <f>IF($G462="Labor Hours",DR462*$K462*(1+$M462)*$ET462,DR462)</f>
        <v>0</v>
      </c>
      <c r="EG462" s="53">
        <f>IF($G462="Labor Hours",DS462*$K462*(1+$M462)*$ET462,DS462)</f>
        <v>0</v>
      </c>
      <c r="EH462" s="53">
        <f>IF($G462="Labor Hours",DT462*$K462*(1+$M462)*$ET462,DT462)</f>
        <v>0</v>
      </c>
      <c r="EI462" s="53">
        <f>IF($G462="Labor Hours",DU462*$K462*(1+$M462)*$ET462,DU462)</f>
        <v>0</v>
      </c>
      <c r="EJ462" s="10">
        <f t="shared" si="673"/>
        <v>4985.8946288880479</v>
      </c>
      <c r="EK462" s="54">
        <f t="shared" si="674"/>
        <v>2642.5241533106655</v>
      </c>
      <c r="EL462" s="10">
        <f t="shared" si="675"/>
        <v>7628.4187821987134</v>
      </c>
      <c r="EM462" s="53" cm="1">
        <f t="array" aca="1" ref="EM462" ca="1">EJ462*CELL("contents",$Q462)</f>
        <v>448.73051659992427</v>
      </c>
      <c r="EN462" s="53" cm="1">
        <f t="array" aca="1" ref="EN462" ca="1">EK462*CELL("contents",$Q462)</f>
        <v>237.82717379795989</v>
      </c>
      <c r="EO462" s="11">
        <f>AW462+CB462+DG462+EL462</f>
        <v>7628.4187821987134</v>
      </c>
      <c r="EP462" s="2">
        <v>1</v>
      </c>
      <c r="EQ462" s="2">
        <f t="shared" ref="EQ462:ET462" si="680">EP462*1.0215</f>
        <v>1.0215000000000001</v>
      </c>
      <c r="ER462" s="2">
        <f t="shared" si="680"/>
        <v>1.0434622500000001</v>
      </c>
      <c r="ES462" s="2">
        <f t="shared" si="680"/>
        <v>1.0658966883750003</v>
      </c>
      <c r="ET462" s="2">
        <f t="shared" si="680"/>
        <v>1.0888134671750629</v>
      </c>
      <c r="EU462" s="53">
        <f>IF($G462="Labor Hours",$K462*$AG462*EQ462,0)</f>
        <v>0</v>
      </c>
      <c r="EV462" s="53">
        <f>IF($G462="Labor Hours",$K462*BL462*ER462,0)</f>
        <v>0</v>
      </c>
      <c r="EW462" s="69">
        <f>IF($G462="Labor Hours",$K462*$CQ462*ES462,0)</f>
        <v>0</v>
      </c>
      <c r="EX462" s="69">
        <f>IF($G462="Labor Hours",$K462*$DV462*ET462,0)</f>
        <v>3693.2552806578133</v>
      </c>
      <c r="EY462" s="9">
        <f t="shared" ref="EY462:FB520" si="681">EU462*$M462</f>
        <v>0</v>
      </c>
      <c r="EZ462" s="9">
        <f t="shared" si="677"/>
        <v>0</v>
      </c>
      <c r="FA462" s="9">
        <f t="shared" si="678"/>
        <v>0</v>
      </c>
      <c r="FB462" s="9">
        <f t="shared" si="679"/>
        <v>1292.6393482302346</v>
      </c>
      <c r="FC462" t="s">
        <v>1544</v>
      </c>
    </row>
    <row r="463" spans="1:159" ht="25.5" x14ac:dyDescent="0.25">
      <c r="A463" s="2">
        <v>1.2</v>
      </c>
      <c r="B463" s="3" t="s">
        <v>1050</v>
      </c>
      <c r="C463" s="4" t="s">
        <v>157</v>
      </c>
      <c r="D463" s="18" t="s">
        <v>1051</v>
      </c>
      <c r="E463" s="33" t="s">
        <v>1056</v>
      </c>
      <c r="F463" s="2"/>
      <c r="G463" s="4" t="s">
        <v>151</v>
      </c>
      <c r="H463" s="6" t="s">
        <v>163</v>
      </c>
      <c r="I463" s="4" t="s">
        <v>167</v>
      </c>
      <c r="J463" s="7" t="s">
        <v>261</v>
      </c>
      <c r="K463" s="75">
        <v>115</v>
      </c>
      <c r="L463" s="81">
        <v>115</v>
      </c>
      <c r="M463" s="56">
        <v>0</v>
      </c>
      <c r="N463" s="86">
        <v>0</v>
      </c>
      <c r="O463" s="6" t="s">
        <v>155</v>
      </c>
      <c r="P463" s="2" t="s">
        <v>156</v>
      </c>
      <c r="Q463" s="216">
        <f>VLOOKUP(P463,Contingencies!$A$2:$D$7,4,FALSE)</f>
        <v>0.09</v>
      </c>
      <c r="R463" s="53">
        <f t="shared" si="645"/>
        <v>14424.600813135236</v>
      </c>
      <c r="S463" s="67">
        <f t="shared" si="647"/>
        <v>0</v>
      </c>
      <c r="T463" s="4" t="s">
        <v>1057</v>
      </c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>
        <f>IF(G463="Labor Hours",SUM(U463:AF463),0)</f>
        <v>0</v>
      </c>
      <c r="AH463" s="51">
        <f t="shared" si="658"/>
        <v>0</v>
      </c>
      <c r="AI463" s="53">
        <f>IF($G463="Labor Hours",U463*$K463*(1+$M463)*$EQ463,U463)</f>
        <v>0</v>
      </c>
      <c r="AJ463" s="53">
        <f>IF($G463="Labor Hours",V463*$K463*(1+$M463)*$EQ463,V463)</f>
        <v>0</v>
      </c>
      <c r="AK463" s="53">
        <f>IF($G463="Labor Hours",W463*$K463*(1+$M463)*$EQ463,W463)</f>
        <v>0</v>
      </c>
      <c r="AL463" s="53">
        <f>IF($G463="Labor Hours",X463*$K463*(1+$M463)*$EQ463,X463)</f>
        <v>0</v>
      </c>
      <c r="AM463" s="53">
        <f>IF($G463="Labor Hours",Y463*$K463*(1+$M463)*$EQ463,Y463)</f>
        <v>0</v>
      </c>
      <c r="AN463" s="53">
        <f>IF($G463="Labor Hours",Z463*$K463*(1+$M463)*$EQ463,Z463)</f>
        <v>0</v>
      </c>
      <c r="AO463" s="53">
        <f>IF($G463="Labor Hours",AA463*$K463*(1+$M463)*$EQ463,AA463)</f>
        <v>0</v>
      </c>
      <c r="AP463" s="53">
        <f>IF($G463="Labor Hours",AB463*$K463*(1+$M463)*$EQ463,AB463)</f>
        <v>0</v>
      </c>
      <c r="AQ463" s="53">
        <f>IF($G463="Labor Hours",AC463*$K463*(1+$M463)*$EQ463,AC463)</f>
        <v>0</v>
      </c>
      <c r="AR463" s="53">
        <f>IF($G463="Labor Hours",AD463*$K463*(1+$M463)*$EQ463,AD463)</f>
        <v>0</v>
      </c>
      <c r="AS463" s="53">
        <f>IF($G463="Labor Hours",AE463*$K463*(1+$M463)*$EQ463,AE463)</f>
        <v>0</v>
      </c>
      <c r="AT463" s="53">
        <f>IF($G463="Labor Hours",AF463*$K463*(1+$M463)*$EQ463,AF463)</f>
        <v>0</v>
      </c>
      <c r="AU463" s="10">
        <f t="shared" si="659"/>
        <v>0</v>
      </c>
      <c r="AV463" s="54">
        <f>IF(G463="CapEx",0,AU463*N463)</f>
        <v>0</v>
      </c>
      <c r="AW463" s="10">
        <f t="shared" si="660"/>
        <v>0</v>
      </c>
      <c r="AX463" s="53" cm="1">
        <f t="array" aca="1" ref="AX463" ca="1">AU463*CELL("contents",$Q463)</f>
        <v>0</v>
      </c>
      <c r="AY463" s="53" cm="1">
        <f t="array" aca="1" ref="AY463" ca="1">AV463*CELL("contents",$Q463)</f>
        <v>0</v>
      </c>
      <c r="AZ463" s="2"/>
      <c r="BA463" s="2"/>
      <c r="BB463" s="2"/>
      <c r="BC463" s="2"/>
      <c r="BD463" s="2"/>
      <c r="BE463" s="2"/>
      <c r="BF463" s="2"/>
      <c r="BG463" s="2"/>
      <c r="BH463" s="2"/>
      <c r="BI463" s="18"/>
      <c r="BJ463" s="18"/>
      <c r="BK463" s="2"/>
      <c r="BL463" s="2">
        <f t="shared" si="661"/>
        <v>0</v>
      </c>
      <c r="BM463" s="51">
        <f t="shared" si="662"/>
        <v>0</v>
      </c>
      <c r="BN463" s="53">
        <f>IF($G463="Labor Hours",AZ463*$K463*(1+$M463)*$ER463,AZ463)</f>
        <v>0</v>
      </c>
      <c r="BO463" s="53">
        <f>IF($G463="Labor Hours",BA463*$K463*(1+$M463)*$ER463,BA463)</f>
        <v>0</v>
      </c>
      <c r="BP463" s="53">
        <f>IF($G463="Labor Hours",BB463*$K463*(1+$M463)*$ER463,BB463)</f>
        <v>0</v>
      </c>
      <c r="BQ463" s="53">
        <f>IF($G463="Labor Hours",BC463*$K463*(1+$M463)*$ER463,BC463)</f>
        <v>0</v>
      </c>
      <c r="BR463" s="53">
        <f>IF($G463="Labor Hours",BD463*$K463*(1+$M463)*$ER463,BD463)</f>
        <v>0</v>
      </c>
      <c r="BS463" s="53">
        <f>IF($G463="Labor Hours",BE463*$K463*(1+$M463)*$ER463,BE463)</f>
        <v>0</v>
      </c>
      <c r="BT463" s="53">
        <f>IF($G463="Labor Hours",BF463*$K463*(1+$M463)*$ER463,BF463)</f>
        <v>0</v>
      </c>
      <c r="BU463" s="53">
        <f>IF($G463="Labor Hours",BG463*$K463*(1+$M463)*$ER463,BG463)</f>
        <v>0</v>
      </c>
      <c r="BV463" s="53">
        <f>IF($G463="Labor Hours",BH463*$K463*(1+$M463)*$ER463,BH463)</f>
        <v>0</v>
      </c>
      <c r="BW463" s="53">
        <f>IF($G463="Labor Hours",BI463*$K463*(1+$M463)*$ER463,BI463)</f>
        <v>0</v>
      </c>
      <c r="BX463" s="53">
        <f>IF($G463="Labor Hours",BJ463*$K463*(1+$M463)*$ER463,BJ463)</f>
        <v>0</v>
      </c>
      <c r="BY463" s="53">
        <f>IF($G463="Labor Hours",BK463*$K463*(1+$M463)*$ER463,BK463)</f>
        <v>0</v>
      </c>
      <c r="BZ463" s="10">
        <f t="shared" si="663"/>
        <v>0</v>
      </c>
      <c r="CA463" s="54">
        <f t="shared" si="664"/>
        <v>0</v>
      </c>
      <c r="CB463" s="10">
        <f t="shared" si="665"/>
        <v>0</v>
      </c>
      <c r="CC463" s="53" cm="1">
        <f t="array" aca="1" ref="CC463" ca="1">BZ463*CELL("contents",$Q463)</f>
        <v>0</v>
      </c>
      <c r="CD463" s="53" cm="1">
        <f t="array" aca="1" ref="CD463" ca="1">CA463*CELL("contents",$Q463)</f>
        <v>0</v>
      </c>
      <c r="CE463" s="18"/>
      <c r="CF463" s="18"/>
      <c r="CG463" s="18"/>
      <c r="CH463" s="18"/>
      <c r="CI463" s="18"/>
      <c r="CJ463" s="2"/>
      <c r="CK463" s="2"/>
      <c r="CL463" s="2"/>
      <c r="CM463" s="4"/>
      <c r="CN463" s="4"/>
      <c r="CO463" s="4"/>
      <c r="CP463" s="4"/>
      <c r="CQ463" s="2">
        <f t="shared" si="666"/>
        <v>0</v>
      </c>
      <c r="CR463" s="51">
        <f t="shared" si="667"/>
        <v>0</v>
      </c>
      <c r="CS463" s="53">
        <f>IF($G463="Labor Hours",CE463*$K463*(1+$M463)*$ES463,CE463)</f>
        <v>0</v>
      </c>
      <c r="CT463" s="53">
        <f>IF($G463="Labor Hours",CF463*$K463*(1+$M463)*$ES463,CF463)</f>
        <v>0</v>
      </c>
      <c r="CU463" s="53">
        <f>IF($G463="Labor Hours",CG463*$K463*(1+$M463)*$ES463,CG463)</f>
        <v>0</v>
      </c>
      <c r="CV463" s="53">
        <f>IF($G463="Labor Hours",CH463*$K463*(1+$M463)*$ES463,CH463)</f>
        <v>0</v>
      </c>
      <c r="CW463" s="53">
        <f>IF($G463="Labor Hours",CI463*$K463*(1+$M463)*$ES463,CI463)</f>
        <v>0</v>
      </c>
      <c r="CX463" s="53">
        <f>IF($G463="Labor Hours",CJ463*$K463*(1+$M463)*$ES463,CJ463)</f>
        <v>0</v>
      </c>
      <c r="CY463" s="53">
        <f>IF($G463="Labor Hours",CK463*$K463*(1+$M463)*$ES463,CK463)</f>
        <v>0</v>
      </c>
      <c r="CZ463" s="53">
        <f>IF($G463="Labor Hours",CL463*$K463*(1+$M463)*$ES463,CL463)</f>
        <v>0</v>
      </c>
      <c r="DA463" s="53">
        <f>IF($G463="Labor Hours",CM463*$K463*(1+$M463)*$ES463,CM463)</f>
        <v>0</v>
      </c>
      <c r="DB463" s="53">
        <f>IF($G463="Labor Hours",CN463*$K463*(1+$M463)*$ES463,CN463)</f>
        <v>0</v>
      </c>
      <c r="DC463" s="53">
        <f>IF($G463="Labor Hours",CO463*$K463*(1+$M463)*$ES463,CO463)</f>
        <v>0</v>
      </c>
      <c r="DD463" s="53">
        <f>IF($G463="Labor Hours",CP463*$K463*(1+$M463)*$ES463,CP463)</f>
        <v>0</v>
      </c>
      <c r="DE463" s="10">
        <f t="shared" si="668"/>
        <v>0</v>
      </c>
      <c r="DF463" s="54">
        <f t="shared" si="669"/>
        <v>0</v>
      </c>
      <c r="DG463" s="10">
        <f t="shared" si="670"/>
        <v>0</v>
      </c>
      <c r="DH463" s="53" cm="1">
        <f t="array" aca="1" ref="DH463" ca="1">DE463*CELL("contents",$Q463)</f>
        <v>0</v>
      </c>
      <c r="DI463" s="53" cm="1">
        <f t="array" aca="1" ref="DI463" ca="1">DF463*CELL("contents",$Q463)</f>
        <v>0</v>
      </c>
      <c r="DJ463" s="4"/>
      <c r="DK463" s="14">
        <v>800</v>
      </c>
      <c r="DL463" s="14"/>
      <c r="DM463" s="14">
        <v>480</v>
      </c>
      <c r="DN463" s="14"/>
      <c r="DO463" s="4"/>
      <c r="DP463" s="2"/>
      <c r="DQ463" s="2"/>
      <c r="DR463" s="2"/>
      <c r="DS463" s="2"/>
      <c r="DT463" s="2"/>
      <c r="DU463" s="2"/>
      <c r="DV463" s="2">
        <f t="shared" si="671"/>
        <v>1280</v>
      </c>
      <c r="DW463" s="51">
        <f t="shared" si="672"/>
        <v>8.5333333333333332</v>
      </c>
      <c r="DX463" s="53">
        <f>IF($G463="Labor Hours",DJ463*$K463*(1+$M463)*$ET463,DJ463)</f>
        <v>0</v>
      </c>
      <c r="DY463" s="53">
        <f>IF($G463="Labor Hours",DK463*$K463*(1+$M463)*$ET463,DK463)</f>
        <v>100170.83898010579</v>
      </c>
      <c r="DZ463" s="53">
        <f>IF($G463="Labor Hours",DL463*$K463*(1+$M463)*$ET463,DL463)</f>
        <v>0</v>
      </c>
      <c r="EA463" s="53">
        <f>IF($G463="Labor Hours",DM463*$K463*(1+$M463)*$ET463,DM463)</f>
        <v>60102.503388063473</v>
      </c>
      <c r="EB463" s="53">
        <f>IF($G463="Labor Hours",DN463*$K463*(1+$M463)*$ET463,DN463)</f>
        <v>0</v>
      </c>
      <c r="EC463" s="53">
        <f>IF($G463="Labor Hours",DO463*$K463*(1+$M463)*$ET463,DO463)</f>
        <v>0</v>
      </c>
      <c r="ED463" s="53">
        <f>IF($G463="Labor Hours",DP463*$K463*(1+$M463)*$ET463,DP463)</f>
        <v>0</v>
      </c>
      <c r="EE463" s="53">
        <f>IF($G463="Labor Hours",DQ463*$K463*(1+$M463)*$ET463,DQ463)</f>
        <v>0</v>
      </c>
      <c r="EF463" s="53">
        <f>IF($G463="Labor Hours",DR463*$K463*(1+$M463)*$ET463,DR463)</f>
        <v>0</v>
      </c>
      <c r="EG463" s="53">
        <f>IF($G463="Labor Hours",DS463*$K463*(1+$M463)*$ET463,DS463)</f>
        <v>0</v>
      </c>
      <c r="EH463" s="53">
        <f>IF($G463="Labor Hours",DT463*$K463*(1+$M463)*$ET463,DT463)</f>
        <v>0</v>
      </c>
      <c r="EI463" s="53">
        <f>IF($G463="Labor Hours",DU463*$K463*(1+$M463)*$ET463,DU463)</f>
        <v>0</v>
      </c>
      <c r="EJ463" s="10">
        <f t="shared" si="673"/>
        <v>160273.34236816928</v>
      </c>
      <c r="EK463" s="54">
        <f t="shared" si="674"/>
        <v>0</v>
      </c>
      <c r="EL463" s="10">
        <f t="shared" si="675"/>
        <v>160273.34236816928</v>
      </c>
      <c r="EM463" s="53" cm="1">
        <f t="array" aca="1" ref="EM463" ca="1">EJ463*CELL("contents",$Q463)</f>
        <v>14424.600813135236</v>
      </c>
      <c r="EN463" s="53" cm="1">
        <f t="array" aca="1" ref="EN463" ca="1">EK463*CELL("contents",$Q463)</f>
        <v>0</v>
      </c>
      <c r="EO463" s="11">
        <f>AW463+CB463+DG463+EL463</f>
        <v>160273.34236816928</v>
      </c>
      <c r="EP463" s="2">
        <v>1</v>
      </c>
      <c r="EQ463" s="2">
        <f t="shared" ref="EQ463:ET463" si="682">EP463*1.0215</f>
        <v>1.0215000000000001</v>
      </c>
      <c r="ER463" s="2">
        <f t="shared" si="682"/>
        <v>1.0434622500000001</v>
      </c>
      <c r="ES463" s="2">
        <f t="shared" si="682"/>
        <v>1.0658966883750003</v>
      </c>
      <c r="ET463" s="2">
        <f t="shared" si="682"/>
        <v>1.0888134671750629</v>
      </c>
      <c r="EU463" s="53">
        <f>IF($G463="Labor Hours",$K463*$AG463*EQ463,0)</f>
        <v>0</v>
      </c>
      <c r="EV463" s="53">
        <f>IF($G463="Labor Hours",$K463*BL463*ER463,0)</f>
        <v>0</v>
      </c>
      <c r="EW463" s="69">
        <f>IF($G463="Labor Hours",$K463*$CQ463*ES463,0)</f>
        <v>0</v>
      </c>
      <c r="EX463" s="69">
        <f>IF($G463="Labor Hours",$K463*$DV463*ET463,0)</f>
        <v>160273.34236816925</v>
      </c>
      <c r="EY463" s="9">
        <f t="shared" si="681"/>
        <v>0</v>
      </c>
      <c r="EZ463" s="9">
        <f t="shared" si="677"/>
        <v>0</v>
      </c>
      <c r="FA463" s="9">
        <f t="shared" si="678"/>
        <v>0</v>
      </c>
      <c r="FB463" s="9">
        <f t="shared" si="679"/>
        <v>0</v>
      </c>
      <c r="FC463" t="s">
        <v>1544</v>
      </c>
    </row>
    <row r="464" spans="1:159" x14ac:dyDescent="0.25">
      <c r="A464" s="2">
        <v>1.2</v>
      </c>
      <c r="B464" s="3" t="s">
        <v>1050</v>
      </c>
      <c r="C464" s="4" t="s">
        <v>157</v>
      </c>
      <c r="D464" s="18" t="s">
        <v>1051</v>
      </c>
      <c r="E464" s="33" t="s">
        <v>1058</v>
      </c>
      <c r="F464" s="2"/>
      <c r="G464" s="4" t="s">
        <v>151</v>
      </c>
      <c r="H464" s="6" t="s">
        <v>163</v>
      </c>
      <c r="I464" s="4" t="s">
        <v>167</v>
      </c>
      <c r="J464" s="7" t="s">
        <v>261</v>
      </c>
      <c r="K464" s="75">
        <v>115</v>
      </c>
      <c r="L464" s="81">
        <v>115</v>
      </c>
      <c r="M464" s="56">
        <v>0</v>
      </c>
      <c r="N464" s="86">
        <v>0</v>
      </c>
      <c r="O464" s="6" t="s">
        <v>155</v>
      </c>
      <c r="P464" s="2" t="s">
        <v>156</v>
      </c>
      <c r="Q464" s="216">
        <f>VLOOKUP(P464,Contingencies!$A$2:$D$7,4,FALSE)</f>
        <v>0.09</v>
      </c>
      <c r="R464" s="53">
        <f t="shared" si="645"/>
        <v>5769.8403252540929</v>
      </c>
      <c r="S464" s="67">
        <f t="shared" si="647"/>
        <v>0</v>
      </c>
      <c r="T464" s="4" t="s">
        <v>1059</v>
      </c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>
        <f>IF(G464="Labor Hours",SUM(U464:AF464),0)</f>
        <v>0</v>
      </c>
      <c r="AH464" s="51">
        <f t="shared" si="658"/>
        <v>0</v>
      </c>
      <c r="AI464" s="53">
        <f>IF($G464="Labor Hours",U464*$K464*(1+$M464)*$EQ464,U464)</f>
        <v>0</v>
      </c>
      <c r="AJ464" s="53">
        <f>IF($G464="Labor Hours",V464*$K464*(1+$M464)*$EQ464,V464)</f>
        <v>0</v>
      </c>
      <c r="AK464" s="53">
        <f>IF($G464="Labor Hours",W464*$K464*(1+$M464)*$EQ464,W464)</f>
        <v>0</v>
      </c>
      <c r="AL464" s="53">
        <f>IF($G464="Labor Hours",X464*$K464*(1+$M464)*$EQ464,X464)</f>
        <v>0</v>
      </c>
      <c r="AM464" s="53">
        <f>IF($G464="Labor Hours",Y464*$K464*(1+$M464)*$EQ464,Y464)</f>
        <v>0</v>
      </c>
      <c r="AN464" s="53">
        <f>IF($G464="Labor Hours",Z464*$K464*(1+$M464)*$EQ464,Z464)</f>
        <v>0</v>
      </c>
      <c r="AO464" s="53">
        <f>IF($G464="Labor Hours",AA464*$K464*(1+$M464)*$EQ464,AA464)</f>
        <v>0</v>
      </c>
      <c r="AP464" s="53">
        <f>IF($G464="Labor Hours",AB464*$K464*(1+$M464)*$EQ464,AB464)</f>
        <v>0</v>
      </c>
      <c r="AQ464" s="53">
        <f>IF($G464="Labor Hours",AC464*$K464*(1+$M464)*$EQ464,AC464)</f>
        <v>0</v>
      </c>
      <c r="AR464" s="53">
        <f>IF($G464="Labor Hours",AD464*$K464*(1+$M464)*$EQ464,AD464)</f>
        <v>0</v>
      </c>
      <c r="AS464" s="53">
        <f>IF($G464="Labor Hours",AE464*$K464*(1+$M464)*$EQ464,AE464)</f>
        <v>0</v>
      </c>
      <c r="AT464" s="53">
        <f>IF($G464="Labor Hours",AF464*$K464*(1+$M464)*$EQ464,AF464)</f>
        <v>0</v>
      </c>
      <c r="AU464" s="10">
        <f t="shared" si="659"/>
        <v>0</v>
      </c>
      <c r="AV464" s="54">
        <f>IF(G464="CapEx",0,AU464*N464)</f>
        <v>0</v>
      </c>
      <c r="AW464" s="10">
        <f t="shared" si="660"/>
        <v>0</v>
      </c>
      <c r="AX464" s="53" cm="1">
        <f t="array" aca="1" ref="AX464" ca="1">AU464*CELL("contents",$Q464)</f>
        <v>0</v>
      </c>
      <c r="AY464" s="53" cm="1">
        <f t="array" aca="1" ref="AY464" ca="1">AV464*CELL("contents",$Q464)</f>
        <v>0</v>
      </c>
      <c r="AZ464" s="2"/>
      <c r="BA464" s="2"/>
      <c r="BB464" s="2"/>
      <c r="BC464" s="2"/>
      <c r="BD464" s="2"/>
      <c r="BE464" s="2"/>
      <c r="BF464" s="2"/>
      <c r="BG464" s="2"/>
      <c r="BH464" s="2"/>
      <c r="BI464" s="18"/>
      <c r="BJ464" s="18"/>
      <c r="BK464" s="2"/>
      <c r="BL464" s="2">
        <f t="shared" si="661"/>
        <v>0</v>
      </c>
      <c r="BM464" s="51">
        <f t="shared" si="662"/>
        <v>0</v>
      </c>
      <c r="BN464" s="53">
        <f>IF($G464="Labor Hours",AZ464*$K464*(1+$M464)*$ER464,AZ464)</f>
        <v>0</v>
      </c>
      <c r="BO464" s="53">
        <f>IF($G464="Labor Hours",BA464*$K464*(1+$M464)*$ER464,BA464)</f>
        <v>0</v>
      </c>
      <c r="BP464" s="53">
        <f>IF($G464="Labor Hours",BB464*$K464*(1+$M464)*$ER464,BB464)</f>
        <v>0</v>
      </c>
      <c r="BQ464" s="53">
        <f>IF($G464="Labor Hours",BC464*$K464*(1+$M464)*$ER464,BC464)</f>
        <v>0</v>
      </c>
      <c r="BR464" s="53">
        <f>IF($G464="Labor Hours",BD464*$K464*(1+$M464)*$ER464,BD464)</f>
        <v>0</v>
      </c>
      <c r="BS464" s="53">
        <f>IF($G464="Labor Hours",BE464*$K464*(1+$M464)*$ER464,BE464)</f>
        <v>0</v>
      </c>
      <c r="BT464" s="53">
        <f>IF($G464="Labor Hours",BF464*$K464*(1+$M464)*$ER464,BF464)</f>
        <v>0</v>
      </c>
      <c r="BU464" s="53">
        <f>IF($G464="Labor Hours",BG464*$K464*(1+$M464)*$ER464,BG464)</f>
        <v>0</v>
      </c>
      <c r="BV464" s="53">
        <f>IF($G464="Labor Hours",BH464*$K464*(1+$M464)*$ER464,BH464)</f>
        <v>0</v>
      </c>
      <c r="BW464" s="53">
        <f>IF($G464="Labor Hours",BI464*$K464*(1+$M464)*$ER464,BI464)</f>
        <v>0</v>
      </c>
      <c r="BX464" s="53">
        <f>IF($G464="Labor Hours",BJ464*$K464*(1+$M464)*$ER464,BJ464)</f>
        <v>0</v>
      </c>
      <c r="BY464" s="53">
        <f>IF($G464="Labor Hours",BK464*$K464*(1+$M464)*$ER464,BK464)</f>
        <v>0</v>
      </c>
      <c r="BZ464" s="10">
        <f t="shared" si="663"/>
        <v>0</v>
      </c>
      <c r="CA464" s="54">
        <f t="shared" si="664"/>
        <v>0</v>
      </c>
      <c r="CB464" s="10">
        <f t="shared" si="665"/>
        <v>0</v>
      </c>
      <c r="CC464" s="53" cm="1">
        <f t="array" aca="1" ref="CC464" ca="1">BZ464*CELL("contents",$Q464)</f>
        <v>0</v>
      </c>
      <c r="CD464" s="53" cm="1">
        <f t="array" aca="1" ref="CD464" ca="1">CA464*CELL("contents",$Q464)</f>
        <v>0</v>
      </c>
      <c r="CE464" s="18"/>
      <c r="CF464" s="18"/>
      <c r="CG464" s="18"/>
      <c r="CH464" s="18"/>
      <c r="CI464" s="18"/>
      <c r="CJ464" s="2"/>
      <c r="CK464" s="2"/>
      <c r="CL464" s="2"/>
      <c r="CM464" s="4"/>
      <c r="CN464" s="4"/>
      <c r="CO464" s="4"/>
      <c r="CP464" s="4"/>
      <c r="CQ464" s="2">
        <f t="shared" si="666"/>
        <v>0</v>
      </c>
      <c r="CR464" s="51">
        <f t="shared" si="667"/>
        <v>0</v>
      </c>
      <c r="CS464" s="53">
        <f>IF($G464="Labor Hours",CE464*$K464*(1+$M464)*$ES464,CE464)</f>
        <v>0</v>
      </c>
      <c r="CT464" s="53">
        <f>IF($G464="Labor Hours",CF464*$K464*(1+$M464)*$ES464,CF464)</f>
        <v>0</v>
      </c>
      <c r="CU464" s="53">
        <f>IF($G464="Labor Hours",CG464*$K464*(1+$M464)*$ES464,CG464)</f>
        <v>0</v>
      </c>
      <c r="CV464" s="53">
        <f>IF($G464="Labor Hours",CH464*$K464*(1+$M464)*$ES464,CH464)</f>
        <v>0</v>
      </c>
      <c r="CW464" s="53">
        <f>IF($G464="Labor Hours",CI464*$K464*(1+$M464)*$ES464,CI464)</f>
        <v>0</v>
      </c>
      <c r="CX464" s="53">
        <f>IF($G464="Labor Hours",CJ464*$K464*(1+$M464)*$ES464,CJ464)</f>
        <v>0</v>
      </c>
      <c r="CY464" s="53">
        <f>IF($G464="Labor Hours",CK464*$K464*(1+$M464)*$ES464,CK464)</f>
        <v>0</v>
      </c>
      <c r="CZ464" s="53">
        <f>IF($G464="Labor Hours",CL464*$K464*(1+$M464)*$ES464,CL464)</f>
        <v>0</v>
      </c>
      <c r="DA464" s="53">
        <f>IF($G464="Labor Hours",CM464*$K464*(1+$M464)*$ES464,CM464)</f>
        <v>0</v>
      </c>
      <c r="DB464" s="53">
        <f>IF($G464="Labor Hours",CN464*$K464*(1+$M464)*$ES464,CN464)</f>
        <v>0</v>
      </c>
      <c r="DC464" s="53">
        <f>IF($G464="Labor Hours",CO464*$K464*(1+$M464)*$ES464,CO464)</f>
        <v>0</v>
      </c>
      <c r="DD464" s="53">
        <f>IF($G464="Labor Hours",CP464*$K464*(1+$M464)*$ES464,CP464)</f>
        <v>0</v>
      </c>
      <c r="DE464" s="10">
        <f t="shared" si="668"/>
        <v>0</v>
      </c>
      <c r="DF464" s="54">
        <f t="shared" si="669"/>
        <v>0</v>
      </c>
      <c r="DG464" s="10">
        <f t="shared" si="670"/>
        <v>0</v>
      </c>
      <c r="DH464" s="53" cm="1">
        <f t="array" aca="1" ref="DH464" ca="1">DE464*CELL("contents",$Q464)</f>
        <v>0</v>
      </c>
      <c r="DI464" s="53" cm="1">
        <f t="array" aca="1" ref="DI464" ca="1">DF464*CELL("contents",$Q464)</f>
        <v>0</v>
      </c>
      <c r="DJ464" s="4"/>
      <c r="DK464" s="14">
        <v>320</v>
      </c>
      <c r="DL464" s="14"/>
      <c r="DM464" s="14">
        <v>192</v>
      </c>
      <c r="DN464" s="14"/>
      <c r="DO464" s="4"/>
      <c r="DP464" s="2"/>
      <c r="DQ464" s="2"/>
      <c r="DR464" s="2"/>
      <c r="DS464" s="2"/>
      <c r="DT464" s="2"/>
      <c r="DU464" s="2"/>
      <c r="DV464" s="2">
        <f t="shared" si="671"/>
        <v>512</v>
      </c>
      <c r="DW464" s="51">
        <f t="shared" si="672"/>
        <v>3.4133333333333331</v>
      </c>
      <c r="DX464" s="53">
        <f>IF($G464="Labor Hours",DJ464*$K464*(1+$M464)*$ET464,DJ464)</f>
        <v>0</v>
      </c>
      <c r="DY464" s="53">
        <f>IF($G464="Labor Hours",DK464*$K464*(1+$M464)*$ET464,DK464)</f>
        <v>40068.335592042313</v>
      </c>
      <c r="DZ464" s="53">
        <f>IF($G464="Labor Hours",DL464*$K464*(1+$M464)*$ET464,DL464)</f>
        <v>0</v>
      </c>
      <c r="EA464" s="53">
        <f>IF($G464="Labor Hours",DM464*$K464*(1+$M464)*$ET464,DM464)</f>
        <v>24041.001355225388</v>
      </c>
      <c r="EB464" s="53">
        <f>IF($G464="Labor Hours",DN464*$K464*(1+$M464)*$ET464,DN464)</f>
        <v>0</v>
      </c>
      <c r="EC464" s="53">
        <f>IF($G464="Labor Hours",DO464*$K464*(1+$M464)*$ET464,DO464)</f>
        <v>0</v>
      </c>
      <c r="ED464" s="53">
        <f>IF($G464="Labor Hours",DP464*$K464*(1+$M464)*$ET464,DP464)</f>
        <v>0</v>
      </c>
      <c r="EE464" s="53">
        <f>IF($G464="Labor Hours",DQ464*$K464*(1+$M464)*$ET464,DQ464)</f>
        <v>0</v>
      </c>
      <c r="EF464" s="53">
        <f>IF($G464="Labor Hours",DR464*$K464*(1+$M464)*$ET464,DR464)</f>
        <v>0</v>
      </c>
      <c r="EG464" s="53">
        <f>IF($G464="Labor Hours",DS464*$K464*(1+$M464)*$ET464,DS464)</f>
        <v>0</v>
      </c>
      <c r="EH464" s="53">
        <f>IF($G464="Labor Hours",DT464*$K464*(1+$M464)*$ET464,DT464)</f>
        <v>0</v>
      </c>
      <c r="EI464" s="53">
        <f>IF($G464="Labor Hours",DU464*$K464*(1+$M464)*$ET464,DU464)</f>
        <v>0</v>
      </c>
      <c r="EJ464" s="10">
        <f t="shared" si="673"/>
        <v>64109.3369472677</v>
      </c>
      <c r="EK464" s="54">
        <f t="shared" si="674"/>
        <v>0</v>
      </c>
      <c r="EL464" s="10">
        <f t="shared" si="675"/>
        <v>64109.3369472677</v>
      </c>
      <c r="EM464" s="53" cm="1">
        <f t="array" aca="1" ref="EM464" ca="1">EJ464*CELL("contents",$Q464)</f>
        <v>5769.8403252540929</v>
      </c>
      <c r="EN464" s="53" cm="1">
        <f t="array" aca="1" ref="EN464" ca="1">EK464*CELL("contents",$Q464)</f>
        <v>0</v>
      </c>
      <c r="EO464" s="11">
        <f>AW464+CB464+DG464+EL464</f>
        <v>64109.3369472677</v>
      </c>
      <c r="EP464" s="2">
        <v>1</v>
      </c>
      <c r="EQ464" s="2">
        <f t="shared" ref="EQ464:ET464" si="683">EP464*1.0215</f>
        <v>1.0215000000000001</v>
      </c>
      <c r="ER464" s="2">
        <f t="shared" si="683"/>
        <v>1.0434622500000001</v>
      </c>
      <c r="ES464" s="2">
        <f t="shared" si="683"/>
        <v>1.0658966883750003</v>
      </c>
      <c r="ET464" s="2">
        <f t="shared" si="683"/>
        <v>1.0888134671750629</v>
      </c>
      <c r="EU464" s="53">
        <f>IF($G464="Labor Hours",$K464*$AG464*EQ464,0)</f>
        <v>0</v>
      </c>
      <c r="EV464" s="53">
        <f>IF($G464="Labor Hours",$K464*BL464*ER464,0)</f>
        <v>0</v>
      </c>
      <c r="EW464" s="69">
        <f>IF($G464="Labor Hours",$K464*$CQ464*ES464,0)</f>
        <v>0</v>
      </c>
      <c r="EX464" s="69">
        <f>IF($G464="Labor Hours",$K464*$DV464*ET464,0)</f>
        <v>64109.3369472677</v>
      </c>
      <c r="EY464" s="9">
        <f t="shared" si="681"/>
        <v>0</v>
      </c>
      <c r="EZ464" s="9">
        <f t="shared" si="677"/>
        <v>0</v>
      </c>
      <c r="FA464" s="9">
        <f t="shared" si="678"/>
        <v>0</v>
      </c>
      <c r="FB464" s="9">
        <f t="shared" si="679"/>
        <v>0</v>
      </c>
      <c r="FC464" t="s">
        <v>1544</v>
      </c>
    </row>
    <row r="465" spans="1:159" x14ac:dyDescent="0.25">
      <c r="A465" s="2">
        <v>1.2</v>
      </c>
      <c r="B465" s="3" t="s">
        <v>1050</v>
      </c>
      <c r="C465" s="4" t="s">
        <v>157</v>
      </c>
      <c r="D465" s="18" t="s">
        <v>1051</v>
      </c>
      <c r="E465" s="33" t="s">
        <v>1060</v>
      </c>
      <c r="F465" s="2"/>
      <c r="G465" s="4" t="s">
        <v>267</v>
      </c>
      <c r="H465" s="6" t="s">
        <v>267</v>
      </c>
      <c r="I465" s="4"/>
      <c r="J465" s="7" t="s">
        <v>261</v>
      </c>
      <c r="K465" s="75"/>
      <c r="L465" s="80">
        <v>1</v>
      </c>
      <c r="M465" s="56">
        <v>0</v>
      </c>
      <c r="N465" s="86">
        <v>0.53</v>
      </c>
      <c r="O465" s="6" t="s">
        <v>155</v>
      </c>
      <c r="P465" s="2" t="s">
        <v>156</v>
      </c>
      <c r="Q465" s="216">
        <f>VLOOKUP(P465,Contingencies!$A$2:$D$7,4,FALSE)</f>
        <v>0.09</v>
      </c>
      <c r="R465" s="53">
        <f t="shared" si="645"/>
        <v>4316.8949999999995</v>
      </c>
      <c r="S465" s="67">
        <f t="shared" si="647"/>
        <v>2287.95435</v>
      </c>
      <c r="T465" s="4" t="s">
        <v>1061</v>
      </c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>
        <f>IF(G465="Labor Hours",SUM(U465:AF465),0)</f>
        <v>0</v>
      </c>
      <c r="AH465" s="51">
        <f t="shared" si="658"/>
        <v>0</v>
      </c>
      <c r="AI465" s="53">
        <f>IF($G465="Labor Hours",U465*$K465*(1+$M465)*$EQ465,U465)</f>
        <v>0</v>
      </c>
      <c r="AJ465" s="53">
        <f>IF($G465="Labor Hours",V465*$K465*(1+$M465)*$EQ465,V465)</f>
        <v>0</v>
      </c>
      <c r="AK465" s="53">
        <f>IF($G465="Labor Hours",W465*$K465*(1+$M465)*$EQ465,W465)</f>
        <v>0</v>
      </c>
      <c r="AL465" s="53">
        <f>IF($G465="Labor Hours",X465*$K465*(1+$M465)*$EQ465,X465)</f>
        <v>0</v>
      </c>
      <c r="AM465" s="53">
        <f>IF($G465="Labor Hours",Y465*$K465*(1+$M465)*$EQ465,Y465)</f>
        <v>0</v>
      </c>
      <c r="AN465" s="53">
        <f>IF($G465="Labor Hours",Z465*$K465*(1+$M465)*$EQ465,Z465)</f>
        <v>0</v>
      </c>
      <c r="AO465" s="53">
        <f>IF($G465="Labor Hours",AA465*$K465*(1+$M465)*$EQ465,AA465)</f>
        <v>0</v>
      </c>
      <c r="AP465" s="53">
        <f>IF($G465="Labor Hours",AB465*$K465*(1+$M465)*$EQ465,AB465)</f>
        <v>0</v>
      </c>
      <c r="AQ465" s="53">
        <f>IF($G465="Labor Hours",AC465*$K465*(1+$M465)*$EQ465,AC465)</f>
        <v>0</v>
      </c>
      <c r="AR465" s="53">
        <f>IF($G465="Labor Hours",AD465*$K465*(1+$M465)*$EQ465,AD465)</f>
        <v>0</v>
      </c>
      <c r="AS465" s="53">
        <f>IF($G465="Labor Hours",AE465*$K465*(1+$M465)*$EQ465,AE465)</f>
        <v>0</v>
      </c>
      <c r="AT465" s="53">
        <f>IF($G465="Labor Hours",AF465*$K465*(1+$M465)*$EQ465,AF465)</f>
        <v>0</v>
      </c>
      <c r="AU465" s="10">
        <f t="shared" si="659"/>
        <v>0</v>
      </c>
      <c r="AV465" s="54">
        <f>IF(G465="CapEx",0,AU465*N465)</f>
        <v>0</v>
      </c>
      <c r="AW465" s="10">
        <f t="shared" si="660"/>
        <v>0</v>
      </c>
      <c r="AX465" s="53" cm="1">
        <f t="array" aca="1" ref="AX465" ca="1">AU465*CELL("contents",$Q465)</f>
        <v>0</v>
      </c>
      <c r="AY465" s="53" cm="1">
        <f t="array" aca="1" ref="AY465" ca="1">AV465*CELL("contents",$Q465)</f>
        <v>0</v>
      </c>
      <c r="AZ465" s="2"/>
      <c r="BA465" s="2"/>
      <c r="BB465" s="2"/>
      <c r="BC465" s="2"/>
      <c r="BD465" s="2"/>
      <c r="BE465" s="2"/>
      <c r="BF465" s="2"/>
      <c r="BG465" s="2"/>
      <c r="BH465" s="18"/>
      <c r="BI465" s="18"/>
      <c r="BJ465" s="18"/>
      <c r="BK465" s="18"/>
      <c r="BL465" s="2">
        <f t="shared" si="661"/>
        <v>0</v>
      </c>
      <c r="BM465" s="51">
        <f t="shared" si="662"/>
        <v>0</v>
      </c>
      <c r="BN465" s="53">
        <f>IF($G465="Labor Hours",AZ465*$K465*(1+$M465)*$ER465,AZ465)</f>
        <v>0</v>
      </c>
      <c r="BO465" s="53">
        <f>IF($G465="Labor Hours",BA465*$K465*(1+$M465)*$ER465,BA465)</f>
        <v>0</v>
      </c>
      <c r="BP465" s="53">
        <f>IF($G465="Labor Hours",BB465*$K465*(1+$M465)*$ER465,BB465)</f>
        <v>0</v>
      </c>
      <c r="BQ465" s="53">
        <f>IF($G465="Labor Hours",BC465*$K465*(1+$M465)*$ER465,BC465)</f>
        <v>0</v>
      </c>
      <c r="BR465" s="53">
        <f>IF($G465="Labor Hours",BD465*$K465*(1+$M465)*$ER465,BD465)</f>
        <v>0</v>
      </c>
      <c r="BS465" s="53">
        <f>IF($G465="Labor Hours",BE465*$K465*(1+$M465)*$ER465,BE465)</f>
        <v>0</v>
      </c>
      <c r="BT465" s="53">
        <f>IF($G465="Labor Hours",BF465*$K465*(1+$M465)*$ER465,BF465)</f>
        <v>0</v>
      </c>
      <c r="BU465" s="53">
        <f>IF($G465="Labor Hours",BG465*$K465*(1+$M465)*$ER465,BG465)</f>
        <v>0</v>
      </c>
      <c r="BV465" s="53">
        <f>IF($G465="Labor Hours",BH465*$K465*(1+$M465)*$ER465,BH465)</f>
        <v>0</v>
      </c>
      <c r="BW465" s="53">
        <f>IF($G465="Labor Hours",BI465*$K465*(1+$M465)*$ER465,BI465)</f>
        <v>0</v>
      </c>
      <c r="BX465" s="53">
        <f>IF($G465="Labor Hours",BJ465*$K465*(1+$M465)*$ER465,BJ465)</f>
        <v>0</v>
      </c>
      <c r="BY465" s="53">
        <f>IF($G465="Labor Hours",BK465*$K465*(1+$M465)*$ER465,BK465)</f>
        <v>0</v>
      </c>
      <c r="BZ465" s="10">
        <f t="shared" si="663"/>
        <v>0</v>
      </c>
      <c r="CA465" s="54">
        <f t="shared" si="664"/>
        <v>0</v>
      </c>
      <c r="CB465" s="10">
        <f t="shared" si="665"/>
        <v>0</v>
      </c>
      <c r="CC465" s="53" cm="1">
        <f t="array" aca="1" ref="CC465" ca="1">BZ465*CELL("contents",$Q465)</f>
        <v>0</v>
      </c>
      <c r="CD465" s="53" cm="1">
        <f t="array" aca="1" ref="CD465" ca="1">CA465*CELL("contents",$Q465)</f>
        <v>0</v>
      </c>
      <c r="CE465" s="18"/>
      <c r="CF465" s="18"/>
      <c r="CG465" s="18"/>
      <c r="CH465" s="18"/>
      <c r="CI465" s="18"/>
      <c r="CJ465" s="2"/>
      <c r="CK465" s="2"/>
      <c r="CL465" s="2"/>
      <c r="CM465" s="14">
        <v>15675</v>
      </c>
      <c r="CN465" s="14">
        <v>15675</v>
      </c>
      <c r="CO465" s="14"/>
      <c r="CP465" s="14"/>
      <c r="CQ465" s="2">
        <f t="shared" si="666"/>
        <v>0</v>
      </c>
      <c r="CR465" s="51">
        <f t="shared" si="667"/>
        <v>0</v>
      </c>
      <c r="CS465" s="53">
        <f>IF($G465="Labor Hours",CE465*$K465*(1+$M465)*$ES465,CE465)</f>
        <v>0</v>
      </c>
      <c r="CT465" s="53">
        <f>IF($G465="Labor Hours",CF465*$K465*(1+$M465)*$ES465,CF465)</f>
        <v>0</v>
      </c>
      <c r="CU465" s="53">
        <f>IF($G465="Labor Hours",CG465*$K465*(1+$M465)*$ES465,CG465)</f>
        <v>0</v>
      </c>
      <c r="CV465" s="53">
        <f>IF($G465="Labor Hours",CH465*$K465*(1+$M465)*$ES465,CH465)</f>
        <v>0</v>
      </c>
      <c r="CW465" s="53">
        <f>IF($G465="Labor Hours",CI465*$K465*(1+$M465)*$ES465,CI465)</f>
        <v>0</v>
      </c>
      <c r="CX465" s="53">
        <f>IF($G465="Labor Hours",CJ465*$K465*(1+$M465)*$ES465,CJ465)</f>
        <v>0</v>
      </c>
      <c r="CY465" s="53">
        <f>IF($G465="Labor Hours",CK465*$K465*(1+$M465)*$ES465,CK465)</f>
        <v>0</v>
      </c>
      <c r="CZ465" s="53">
        <f>IF($G465="Labor Hours",CL465*$K465*(1+$M465)*$ES465,CL465)</f>
        <v>0</v>
      </c>
      <c r="DA465" s="53">
        <f>IF($G465="Labor Hours",CM465*$K465*(1+$M465)*$ES465,CM465)</f>
        <v>15675</v>
      </c>
      <c r="DB465" s="53">
        <f>IF($G465="Labor Hours",CN465*$K465*(1+$M465)*$ES465,CN465)</f>
        <v>15675</v>
      </c>
      <c r="DC465" s="53">
        <f>IF($G465="Labor Hours",CO465*$K465*(1+$M465)*$ES465,CO465)</f>
        <v>0</v>
      </c>
      <c r="DD465" s="53">
        <f>IF($G465="Labor Hours",CP465*$K465*(1+$M465)*$ES465,CP465)</f>
        <v>0</v>
      </c>
      <c r="DE465" s="10">
        <f t="shared" si="668"/>
        <v>31350</v>
      </c>
      <c r="DF465" s="54">
        <f t="shared" si="669"/>
        <v>16615.5</v>
      </c>
      <c r="DG465" s="10">
        <f t="shared" si="670"/>
        <v>47965.5</v>
      </c>
      <c r="DH465" s="53" cm="1">
        <f t="array" aca="1" ref="DH465" ca="1">DE465*CELL("contents",$Q465)</f>
        <v>2821.5</v>
      </c>
      <c r="DI465" s="53" cm="1">
        <f t="array" aca="1" ref="DI465" ca="1">DF465*CELL("contents",$Q465)</f>
        <v>1495.395</v>
      </c>
      <c r="DJ465" s="4"/>
      <c r="DK465" s="14"/>
      <c r="DL465" s="14"/>
      <c r="DM465" s="14"/>
      <c r="DN465" s="14"/>
      <c r="DO465" s="4"/>
      <c r="DP465" s="2"/>
      <c r="DQ465" s="2"/>
      <c r="DR465" s="2"/>
      <c r="DS465" s="2"/>
      <c r="DT465" s="2"/>
      <c r="DU465" s="2"/>
      <c r="DV465" s="2">
        <f t="shared" si="671"/>
        <v>0</v>
      </c>
      <c r="DW465" s="51">
        <f t="shared" si="672"/>
        <v>0</v>
      </c>
      <c r="DX465" s="53">
        <f>IF($G465="Labor Hours",DJ465*$K465*(1+$M465)*$ET465,DJ465)</f>
        <v>0</v>
      </c>
      <c r="DY465" s="53">
        <f>IF($G465="Labor Hours",DK465*$K465*(1+$M465)*$ET465,DK465)</f>
        <v>0</v>
      </c>
      <c r="DZ465" s="53">
        <f>IF($G465="Labor Hours",DL465*$K465*(1+$M465)*$ET465,DL465)</f>
        <v>0</v>
      </c>
      <c r="EA465" s="53">
        <f>IF($G465="Labor Hours",DM465*$K465*(1+$M465)*$ET465,DM465)</f>
        <v>0</v>
      </c>
      <c r="EB465" s="53">
        <f>IF($G465="Labor Hours",DN465*$K465*(1+$M465)*$ET465,DN465)</f>
        <v>0</v>
      </c>
      <c r="EC465" s="53">
        <f>IF($G465="Labor Hours",DO465*$K465*(1+$M465)*$ET465,DO465)</f>
        <v>0</v>
      </c>
      <c r="ED465" s="53">
        <f>IF($G465="Labor Hours",DP465*$K465*(1+$M465)*$ET465,DP465)</f>
        <v>0</v>
      </c>
      <c r="EE465" s="53">
        <f>IF($G465="Labor Hours",DQ465*$K465*(1+$M465)*$ET465,DQ465)</f>
        <v>0</v>
      </c>
      <c r="EF465" s="53">
        <f>IF($G465="Labor Hours",DR465*$K465*(1+$M465)*$ET465,DR465)</f>
        <v>0</v>
      </c>
      <c r="EG465" s="53">
        <f>IF($G465="Labor Hours",DS465*$K465*(1+$M465)*$ET465,DS465)</f>
        <v>0</v>
      </c>
      <c r="EH465" s="53">
        <f>IF($G465="Labor Hours",DT465*$K465*(1+$M465)*$ET465,DT465)</f>
        <v>0</v>
      </c>
      <c r="EI465" s="53">
        <f>IF($G465="Labor Hours",DU465*$K465*(1+$M465)*$ET465,DU465)</f>
        <v>0</v>
      </c>
      <c r="EJ465" s="10">
        <f t="shared" si="673"/>
        <v>0</v>
      </c>
      <c r="EK465" s="54">
        <f t="shared" si="674"/>
        <v>0</v>
      </c>
      <c r="EL465" s="10">
        <f t="shared" si="675"/>
        <v>0</v>
      </c>
      <c r="EM465" s="53" cm="1">
        <f t="array" aca="1" ref="EM465" ca="1">EJ465*CELL("contents",$Q465)</f>
        <v>0</v>
      </c>
      <c r="EN465" s="53" cm="1">
        <f t="array" aca="1" ref="EN465" ca="1">EK465*CELL("contents",$Q465)</f>
        <v>0</v>
      </c>
      <c r="EO465" s="11">
        <f>AW465+CB465+DG465+EL465</f>
        <v>47965.5</v>
      </c>
      <c r="EP465" s="2">
        <v>1</v>
      </c>
      <c r="EQ465" s="2">
        <f t="shared" ref="EQ465:ET465" si="684">EP465*1.0215</f>
        <v>1.0215000000000001</v>
      </c>
      <c r="ER465" s="2">
        <f t="shared" si="684"/>
        <v>1.0434622500000001</v>
      </c>
      <c r="ES465" s="2">
        <f t="shared" si="684"/>
        <v>1.0658966883750003</v>
      </c>
      <c r="ET465" s="2">
        <f t="shared" si="684"/>
        <v>1.0888134671750629</v>
      </c>
      <c r="EU465" s="53">
        <f>IF($G465="Labor Hours",$K465*$AG465*EQ465,0)</f>
        <v>0</v>
      </c>
      <c r="EV465" s="53">
        <f>IF($G465="Labor Hours",$K465*BL465*ER465,0)</f>
        <v>0</v>
      </c>
      <c r="EW465" s="69">
        <f>IF($G465="Labor Hours",$K465*$CQ465*ES465,0)</f>
        <v>0</v>
      </c>
      <c r="EX465" s="69">
        <f>IF($G465="Labor Hours",$K465*$DV465*ET465,0)</f>
        <v>0</v>
      </c>
      <c r="EY465" s="9">
        <f t="shared" si="681"/>
        <v>0</v>
      </c>
      <c r="EZ465" s="9">
        <f t="shared" si="677"/>
        <v>0</v>
      </c>
      <c r="FA465" s="9">
        <f t="shared" si="678"/>
        <v>0</v>
      </c>
      <c r="FB465" s="9">
        <f t="shared" si="679"/>
        <v>0</v>
      </c>
      <c r="FC465" t="s">
        <v>1544</v>
      </c>
    </row>
    <row r="466" spans="1:159" x14ac:dyDescent="0.25">
      <c r="A466" s="2">
        <v>1.2</v>
      </c>
      <c r="B466" s="3" t="s">
        <v>1050</v>
      </c>
      <c r="C466" s="4" t="s">
        <v>157</v>
      </c>
      <c r="D466" s="18" t="s">
        <v>1051</v>
      </c>
      <c r="E466" s="33" t="s">
        <v>1062</v>
      </c>
      <c r="F466" s="2" t="s">
        <v>966</v>
      </c>
      <c r="G466" s="4" t="s">
        <v>257</v>
      </c>
      <c r="H466" s="6" t="s">
        <v>257</v>
      </c>
      <c r="I466" s="4"/>
      <c r="J466" s="7" t="s">
        <v>261</v>
      </c>
      <c r="K466" s="75"/>
      <c r="L466" s="80">
        <v>1</v>
      </c>
      <c r="M466" s="56">
        <v>0</v>
      </c>
      <c r="N466" s="86">
        <v>0.53</v>
      </c>
      <c r="O466" s="6" t="s">
        <v>155</v>
      </c>
      <c r="P466" s="2" t="s">
        <v>156</v>
      </c>
      <c r="Q466" s="216">
        <f>VLOOKUP(P466,Contingencies!$A$2:$D$7,4,FALSE)</f>
        <v>0.09</v>
      </c>
      <c r="R466" s="53">
        <f t="shared" si="645"/>
        <v>7187.94</v>
      </c>
      <c r="S466" s="67">
        <f t="shared" si="647"/>
        <v>3809.6082000000001</v>
      </c>
      <c r="T466" s="4" t="s">
        <v>1063</v>
      </c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>
        <f>IF(G466="Labor Hours",SUM(U466:AF466),0)</f>
        <v>0</v>
      </c>
      <c r="AH466" s="51">
        <f t="shared" si="658"/>
        <v>0</v>
      </c>
      <c r="AI466" s="53">
        <f>IF($G466="Labor Hours",U466*$K466*(1+$M466)*$EQ466,U466)</f>
        <v>0</v>
      </c>
      <c r="AJ466" s="53">
        <f>IF($G466="Labor Hours",V466*$K466*(1+$M466)*$EQ466,V466)</f>
        <v>0</v>
      </c>
      <c r="AK466" s="53">
        <f>IF($G466="Labor Hours",W466*$K466*(1+$M466)*$EQ466,W466)</f>
        <v>0</v>
      </c>
      <c r="AL466" s="53">
        <f>IF($G466="Labor Hours",X466*$K466*(1+$M466)*$EQ466,X466)</f>
        <v>0</v>
      </c>
      <c r="AM466" s="53">
        <f>IF($G466="Labor Hours",Y466*$K466*(1+$M466)*$EQ466,Y466)</f>
        <v>0</v>
      </c>
      <c r="AN466" s="53">
        <f>IF($G466="Labor Hours",Z466*$K466*(1+$M466)*$EQ466,Z466)</f>
        <v>0</v>
      </c>
      <c r="AO466" s="53">
        <f>IF($G466="Labor Hours",AA466*$K466*(1+$M466)*$EQ466,AA466)</f>
        <v>0</v>
      </c>
      <c r="AP466" s="53">
        <f>IF($G466="Labor Hours",AB466*$K466*(1+$M466)*$EQ466,AB466)</f>
        <v>0</v>
      </c>
      <c r="AQ466" s="53">
        <f>IF($G466="Labor Hours",AC466*$K466*(1+$M466)*$EQ466,AC466)</f>
        <v>0</v>
      </c>
      <c r="AR466" s="53">
        <f>IF($G466="Labor Hours",AD466*$K466*(1+$M466)*$EQ466,AD466)</f>
        <v>0</v>
      </c>
      <c r="AS466" s="53">
        <f>IF($G466="Labor Hours",AE466*$K466*(1+$M466)*$EQ466,AE466)</f>
        <v>0</v>
      </c>
      <c r="AT466" s="53">
        <f>IF($G466="Labor Hours",AF466*$K466*(1+$M466)*$EQ466,AF466)</f>
        <v>0</v>
      </c>
      <c r="AU466" s="10">
        <f t="shared" si="659"/>
        <v>0</v>
      </c>
      <c r="AV466" s="54">
        <f>IF(G466="CapEx",0,AU466*N466)</f>
        <v>0</v>
      </c>
      <c r="AW466" s="10">
        <f t="shared" si="660"/>
        <v>0</v>
      </c>
      <c r="AX466" s="53" cm="1">
        <f t="array" aca="1" ref="AX466" ca="1">AU466*CELL("contents",$Q466)</f>
        <v>0</v>
      </c>
      <c r="AY466" s="53" cm="1">
        <f t="array" aca="1" ref="AY466" ca="1">AV466*CELL("contents",$Q466)</f>
        <v>0</v>
      </c>
      <c r="AZ466" s="2"/>
      <c r="BA466" s="2"/>
      <c r="BB466" s="2"/>
      <c r="BC466" s="2"/>
      <c r="BD466" s="2"/>
      <c r="BE466" s="2"/>
      <c r="BF466" s="2"/>
      <c r="BG466" s="2"/>
      <c r="BH466" s="18"/>
      <c r="BI466" s="18"/>
      <c r="BJ466" s="18"/>
      <c r="BK466" s="18"/>
      <c r="BL466" s="2">
        <f t="shared" si="661"/>
        <v>0</v>
      </c>
      <c r="BM466" s="51">
        <f t="shared" si="662"/>
        <v>0</v>
      </c>
      <c r="BN466" s="53">
        <f>IF($G466="Labor Hours",AZ466*$K466*(1+$M466)*$ER466,AZ466)</f>
        <v>0</v>
      </c>
      <c r="BO466" s="53">
        <f>IF($G466="Labor Hours",BA466*$K466*(1+$M466)*$ER466,BA466)</f>
        <v>0</v>
      </c>
      <c r="BP466" s="53">
        <f>IF($G466="Labor Hours",BB466*$K466*(1+$M466)*$ER466,BB466)</f>
        <v>0</v>
      </c>
      <c r="BQ466" s="53">
        <f>IF($G466="Labor Hours",BC466*$K466*(1+$M466)*$ER466,BC466)</f>
        <v>0</v>
      </c>
      <c r="BR466" s="53">
        <f>IF($G466="Labor Hours",BD466*$K466*(1+$M466)*$ER466,BD466)</f>
        <v>0</v>
      </c>
      <c r="BS466" s="53">
        <f>IF($G466="Labor Hours",BE466*$K466*(1+$M466)*$ER466,BE466)</f>
        <v>0</v>
      </c>
      <c r="BT466" s="53">
        <f>IF($G466="Labor Hours",BF466*$K466*(1+$M466)*$ER466,BF466)</f>
        <v>0</v>
      </c>
      <c r="BU466" s="53">
        <f>IF($G466="Labor Hours",BG466*$K466*(1+$M466)*$ER466,BG466)</f>
        <v>0</v>
      </c>
      <c r="BV466" s="53">
        <f>IF($G466="Labor Hours",BH466*$K466*(1+$M466)*$ER466,BH466)</f>
        <v>0</v>
      </c>
      <c r="BW466" s="53">
        <f>IF($G466="Labor Hours",BI466*$K466*(1+$M466)*$ER466,BI466)</f>
        <v>0</v>
      </c>
      <c r="BX466" s="53">
        <f>IF($G466="Labor Hours",BJ466*$K466*(1+$M466)*$ER466,BJ466)</f>
        <v>0</v>
      </c>
      <c r="BY466" s="53">
        <f>IF($G466="Labor Hours",BK466*$K466*(1+$M466)*$ER466,BK466)</f>
        <v>0</v>
      </c>
      <c r="BZ466" s="10">
        <f t="shared" si="663"/>
        <v>0</v>
      </c>
      <c r="CA466" s="54">
        <f t="shared" si="664"/>
        <v>0</v>
      </c>
      <c r="CB466" s="10">
        <f t="shared" si="665"/>
        <v>0</v>
      </c>
      <c r="CC466" s="53" cm="1">
        <f t="array" aca="1" ref="CC466" ca="1">BZ466*CELL("contents",$Q466)</f>
        <v>0</v>
      </c>
      <c r="CD466" s="53" cm="1">
        <f t="array" aca="1" ref="CD466" ca="1">CA466*CELL("contents",$Q466)</f>
        <v>0</v>
      </c>
      <c r="CE466" s="18"/>
      <c r="CF466" s="18"/>
      <c r="CG466" s="18"/>
      <c r="CH466" s="18"/>
      <c r="CI466" s="18"/>
      <c r="CJ466" s="2"/>
      <c r="CK466" s="2"/>
      <c r="CL466" s="2"/>
      <c r="CM466" s="14"/>
      <c r="CN466" s="14"/>
      <c r="CO466" s="14">
        <v>26100</v>
      </c>
      <c r="CP466" s="14">
        <v>26100</v>
      </c>
      <c r="CQ466" s="2">
        <f t="shared" si="666"/>
        <v>0</v>
      </c>
      <c r="CR466" s="51">
        <f t="shared" si="667"/>
        <v>0</v>
      </c>
      <c r="CS466" s="53">
        <f>IF($G466="Labor Hours",CE466*$K466*(1+$M466)*$ES466,CE466)</f>
        <v>0</v>
      </c>
      <c r="CT466" s="53">
        <f>IF($G466="Labor Hours",CF466*$K466*(1+$M466)*$ES466,CF466)</f>
        <v>0</v>
      </c>
      <c r="CU466" s="53">
        <f>IF($G466="Labor Hours",CG466*$K466*(1+$M466)*$ES466,CG466)</f>
        <v>0</v>
      </c>
      <c r="CV466" s="53">
        <f>IF($G466="Labor Hours",CH466*$K466*(1+$M466)*$ES466,CH466)</f>
        <v>0</v>
      </c>
      <c r="CW466" s="53">
        <f>IF($G466="Labor Hours",CI466*$K466*(1+$M466)*$ES466,CI466)</f>
        <v>0</v>
      </c>
      <c r="CX466" s="53">
        <f>IF($G466="Labor Hours",CJ466*$K466*(1+$M466)*$ES466,CJ466)</f>
        <v>0</v>
      </c>
      <c r="CY466" s="53">
        <f>IF($G466="Labor Hours",CK466*$K466*(1+$M466)*$ES466,CK466)</f>
        <v>0</v>
      </c>
      <c r="CZ466" s="53">
        <f>IF($G466="Labor Hours",CL466*$K466*(1+$M466)*$ES466,CL466)</f>
        <v>0</v>
      </c>
      <c r="DA466" s="53">
        <f>IF($G466="Labor Hours",CM466*$K466*(1+$M466)*$ES466,CM466)</f>
        <v>0</v>
      </c>
      <c r="DB466" s="53">
        <f>IF($G466="Labor Hours",CN466*$K466*(1+$M466)*$ES466,CN466)</f>
        <v>0</v>
      </c>
      <c r="DC466" s="53">
        <f>IF($G466="Labor Hours",CO466*$K466*(1+$M466)*$ES466,CO466)</f>
        <v>26100</v>
      </c>
      <c r="DD466" s="53">
        <f>IF($G466="Labor Hours",CP466*$K466*(1+$M466)*$ES466,CP466)</f>
        <v>26100</v>
      </c>
      <c r="DE466" s="10">
        <f t="shared" si="668"/>
        <v>52200</v>
      </c>
      <c r="DF466" s="54">
        <f t="shared" si="669"/>
        <v>27666</v>
      </c>
      <c r="DG466" s="10">
        <f t="shared" si="670"/>
        <v>79866</v>
      </c>
      <c r="DH466" s="53" cm="1">
        <f t="array" aca="1" ref="DH466" ca="1">DE466*CELL("contents",$Q466)</f>
        <v>4698</v>
      </c>
      <c r="DI466" s="53" cm="1">
        <f t="array" aca="1" ref="DI466" ca="1">DF466*CELL("contents",$Q466)</f>
        <v>2489.94</v>
      </c>
      <c r="DJ466" s="4"/>
      <c r="DK466" s="14"/>
      <c r="DL466" s="14"/>
      <c r="DM466" s="14"/>
      <c r="DN466" s="14"/>
      <c r="DO466" s="4"/>
      <c r="DP466" s="2"/>
      <c r="DQ466" s="2"/>
      <c r="DR466" s="2"/>
      <c r="DS466" s="2"/>
      <c r="DT466" s="2"/>
      <c r="DU466" s="2"/>
      <c r="DV466" s="2">
        <f t="shared" si="671"/>
        <v>0</v>
      </c>
      <c r="DW466" s="51">
        <f t="shared" si="672"/>
        <v>0</v>
      </c>
      <c r="DX466" s="53">
        <f>IF($G466="Labor Hours",DJ466*$K466*(1+$M466)*$ET466,DJ466)</f>
        <v>0</v>
      </c>
      <c r="DY466" s="53">
        <f>IF($G466="Labor Hours",DK466*$K466*(1+$M466)*$ET466,DK466)</f>
        <v>0</v>
      </c>
      <c r="DZ466" s="53">
        <f>IF($G466="Labor Hours",DL466*$K466*(1+$M466)*$ET466,DL466)</f>
        <v>0</v>
      </c>
      <c r="EA466" s="53">
        <f>IF($G466="Labor Hours",DM466*$K466*(1+$M466)*$ET466,DM466)</f>
        <v>0</v>
      </c>
      <c r="EB466" s="53">
        <f>IF($G466="Labor Hours",DN466*$K466*(1+$M466)*$ET466,DN466)</f>
        <v>0</v>
      </c>
      <c r="EC466" s="53">
        <f>IF($G466="Labor Hours",DO466*$K466*(1+$M466)*$ET466,DO466)</f>
        <v>0</v>
      </c>
      <c r="ED466" s="53">
        <f>IF($G466="Labor Hours",DP466*$K466*(1+$M466)*$ET466,DP466)</f>
        <v>0</v>
      </c>
      <c r="EE466" s="53">
        <f>IF($G466="Labor Hours",DQ466*$K466*(1+$M466)*$ET466,DQ466)</f>
        <v>0</v>
      </c>
      <c r="EF466" s="53">
        <f>IF($G466="Labor Hours",DR466*$K466*(1+$M466)*$ET466,DR466)</f>
        <v>0</v>
      </c>
      <c r="EG466" s="53">
        <f>IF($G466="Labor Hours",DS466*$K466*(1+$M466)*$ET466,DS466)</f>
        <v>0</v>
      </c>
      <c r="EH466" s="53">
        <f>IF($G466="Labor Hours",DT466*$K466*(1+$M466)*$ET466,DT466)</f>
        <v>0</v>
      </c>
      <c r="EI466" s="53">
        <f>IF($G466="Labor Hours",DU466*$K466*(1+$M466)*$ET466,DU466)</f>
        <v>0</v>
      </c>
      <c r="EJ466" s="10">
        <f t="shared" si="673"/>
        <v>0</v>
      </c>
      <c r="EK466" s="54">
        <f t="shared" si="674"/>
        <v>0</v>
      </c>
      <c r="EL466" s="10">
        <f t="shared" si="675"/>
        <v>0</v>
      </c>
      <c r="EM466" s="53" cm="1">
        <f t="array" aca="1" ref="EM466" ca="1">EJ466*CELL("contents",$Q466)</f>
        <v>0</v>
      </c>
      <c r="EN466" s="53" cm="1">
        <f t="array" aca="1" ref="EN466" ca="1">EK466*CELL("contents",$Q466)</f>
        <v>0</v>
      </c>
      <c r="EO466" s="11">
        <f>AW466+CB466+DG466+EL466</f>
        <v>79866</v>
      </c>
      <c r="EP466" s="2">
        <v>1</v>
      </c>
      <c r="EQ466" s="2">
        <f t="shared" ref="EQ466:ET466" si="685">EP466*1.0215</f>
        <v>1.0215000000000001</v>
      </c>
      <c r="ER466" s="2">
        <f t="shared" si="685"/>
        <v>1.0434622500000001</v>
      </c>
      <c r="ES466" s="2">
        <f t="shared" si="685"/>
        <v>1.0658966883750003</v>
      </c>
      <c r="ET466" s="2">
        <f t="shared" si="685"/>
        <v>1.0888134671750629</v>
      </c>
      <c r="EU466" s="53">
        <f>IF($G466="Labor Hours",$K466*$AG466*EQ466,0)</f>
        <v>0</v>
      </c>
      <c r="EV466" s="53">
        <f>IF($G466="Labor Hours",$K466*BL466*ER466,0)</f>
        <v>0</v>
      </c>
      <c r="EW466" s="69">
        <f>IF($G466="Labor Hours",$K466*$CQ466*ES466,0)</f>
        <v>0</v>
      </c>
      <c r="EX466" s="69">
        <f>IF($G466="Labor Hours",$K466*$DV466*ET466,0)</f>
        <v>0</v>
      </c>
      <c r="EY466" s="9">
        <f t="shared" si="681"/>
        <v>0</v>
      </c>
      <c r="EZ466" s="9">
        <f t="shared" si="677"/>
        <v>0</v>
      </c>
      <c r="FA466" s="9">
        <f t="shared" si="678"/>
        <v>0</v>
      </c>
      <c r="FB466" s="9">
        <f t="shared" si="679"/>
        <v>0</v>
      </c>
      <c r="FC466" t="s">
        <v>1544</v>
      </c>
    </row>
    <row r="467" spans="1:159" x14ac:dyDescent="0.25">
      <c r="A467" s="2">
        <v>1.2</v>
      </c>
      <c r="B467" s="3" t="s">
        <v>1064</v>
      </c>
      <c r="C467" s="4" t="s">
        <v>157</v>
      </c>
      <c r="D467" s="2" t="s">
        <v>1065</v>
      </c>
      <c r="E467" s="33" t="s">
        <v>1066</v>
      </c>
      <c r="F467" s="2"/>
      <c r="G467" s="4" t="s">
        <v>151</v>
      </c>
      <c r="H467" s="6" t="s">
        <v>163</v>
      </c>
      <c r="I467" s="4" t="s">
        <v>167</v>
      </c>
      <c r="J467" s="7" t="s">
        <v>154</v>
      </c>
      <c r="K467" s="76">
        <v>85.185185185185205</v>
      </c>
      <c r="L467" s="81">
        <v>115</v>
      </c>
      <c r="M467" s="56">
        <v>0</v>
      </c>
      <c r="N467" s="86">
        <v>0</v>
      </c>
      <c r="O467" s="6" t="s">
        <v>1012</v>
      </c>
      <c r="P467" s="2" t="s">
        <v>173</v>
      </c>
      <c r="Q467" s="216">
        <f>VLOOKUP(P467,Contingencies!$A$2:$D$7,4,FALSE)</f>
        <v>0.125</v>
      </c>
      <c r="R467" s="53">
        <f t="shared" si="645"/>
        <v>46850.736147986987</v>
      </c>
      <c r="S467" s="67">
        <f t="shared" si="647"/>
        <v>0</v>
      </c>
      <c r="T467" s="4" t="s">
        <v>1045</v>
      </c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>
        <f>IF(G467="Labor Hours",SUM(U467:AF467),0)</f>
        <v>0</v>
      </c>
      <c r="AH467" s="51">
        <f t="shared" si="658"/>
        <v>0</v>
      </c>
      <c r="AI467" s="53">
        <f>IF($G467="Labor Hours",U467*$K467*(1+$M467)*$EQ467,U467)</f>
        <v>0</v>
      </c>
      <c r="AJ467" s="53">
        <f>IF($G467="Labor Hours",V467*$K467*(1+$M467)*$EQ467,V467)</f>
        <v>0</v>
      </c>
      <c r="AK467" s="53">
        <f>IF($G467="Labor Hours",W467*$K467*(1+$M467)*$EQ467,W467)</f>
        <v>0</v>
      </c>
      <c r="AL467" s="53">
        <f>IF($G467="Labor Hours",X467*$K467*(1+$M467)*$EQ467,X467)</f>
        <v>0</v>
      </c>
      <c r="AM467" s="53">
        <f>IF($G467="Labor Hours",Y467*$K467*(1+$M467)*$EQ467,Y467)</f>
        <v>0</v>
      </c>
      <c r="AN467" s="53">
        <f>IF($G467="Labor Hours",Z467*$K467*(1+$M467)*$EQ467,Z467)</f>
        <v>0</v>
      </c>
      <c r="AO467" s="53">
        <f>IF($G467="Labor Hours",AA467*$K467*(1+$M467)*$EQ467,AA467)</f>
        <v>0</v>
      </c>
      <c r="AP467" s="53">
        <f>IF($G467="Labor Hours",AB467*$K467*(1+$M467)*$EQ467,AB467)</f>
        <v>0</v>
      </c>
      <c r="AQ467" s="53">
        <f>IF($G467="Labor Hours",AC467*$K467*(1+$M467)*$EQ467,AC467)</f>
        <v>0</v>
      </c>
      <c r="AR467" s="53">
        <f>IF($G467="Labor Hours",AD467*$K467*(1+$M467)*$EQ467,AD467)</f>
        <v>0</v>
      </c>
      <c r="AS467" s="53">
        <f>IF($G467="Labor Hours",AE467*$K467*(1+$M467)*$EQ467,AE467)</f>
        <v>0</v>
      </c>
      <c r="AT467" s="53">
        <f>IF($G467="Labor Hours",AF467*$K467*(1+$M467)*$EQ467,AF467)</f>
        <v>0</v>
      </c>
      <c r="AU467" s="10">
        <f t="shared" si="659"/>
        <v>0</v>
      </c>
      <c r="AV467" s="54">
        <f>IF(G467="CapEx",0,AU467*N467)</f>
        <v>0</v>
      </c>
      <c r="AW467" s="10">
        <f t="shared" si="660"/>
        <v>0</v>
      </c>
      <c r="AX467" s="53" cm="1">
        <f t="array" aca="1" ref="AX467" ca="1">AU467*CELL("contents",$Q467)</f>
        <v>0</v>
      </c>
      <c r="AY467" s="53" cm="1">
        <f t="array" aca="1" ref="AY467" ca="1">AV467*CELL("contents",$Q467)</f>
        <v>0</v>
      </c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>
        <f t="shared" si="661"/>
        <v>0</v>
      </c>
      <c r="BM467" s="51">
        <f t="shared" si="662"/>
        <v>0</v>
      </c>
      <c r="BN467" s="53">
        <f>IF($G467="Labor Hours",AZ467*$K467*(1+$M467)*$ER467,AZ467)</f>
        <v>0</v>
      </c>
      <c r="BO467" s="53">
        <f>IF($G467="Labor Hours",BA467*$K467*(1+$M467)*$ER467,BA467)</f>
        <v>0</v>
      </c>
      <c r="BP467" s="53">
        <f>IF($G467="Labor Hours",BB467*$K467*(1+$M467)*$ER467,BB467)</f>
        <v>0</v>
      </c>
      <c r="BQ467" s="53">
        <f>IF($G467="Labor Hours",BC467*$K467*(1+$M467)*$ER467,BC467)</f>
        <v>0</v>
      </c>
      <c r="BR467" s="53">
        <f>IF($G467="Labor Hours",BD467*$K467*(1+$M467)*$ER467,BD467)</f>
        <v>0</v>
      </c>
      <c r="BS467" s="53">
        <f>IF($G467="Labor Hours",BE467*$K467*(1+$M467)*$ER467,BE467)</f>
        <v>0</v>
      </c>
      <c r="BT467" s="53">
        <f>IF($G467="Labor Hours",BF467*$K467*(1+$M467)*$ER467,BF467)</f>
        <v>0</v>
      </c>
      <c r="BU467" s="53">
        <f>IF($G467="Labor Hours",BG467*$K467*(1+$M467)*$ER467,BG467)</f>
        <v>0</v>
      </c>
      <c r="BV467" s="53">
        <f>IF($G467="Labor Hours",BH467*$K467*(1+$M467)*$ER467,BH467)</f>
        <v>0</v>
      </c>
      <c r="BW467" s="53">
        <f>IF($G467="Labor Hours",BI467*$K467*(1+$M467)*$ER467,BI467)</f>
        <v>0</v>
      </c>
      <c r="BX467" s="53">
        <f>IF($G467="Labor Hours",BJ467*$K467*(1+$M467)*$ER467,BJ467)</f>
        <v>0</v>
      </c>
      <c r="BY467" s="53">
        <f>IF($G467="Labor Hours",BK467*$K467*(1+$M467)*$ER467,BK467)</f>
        <v>0</v>
      </c>
      <c r="BZ467" s="10">
        <f t="shared" si="663"/>
        <v>0</v>
      </c>
      <c r="CA467" s="54">
        <f t="shared" si="664"/>
        <v>0</v>
      </c>
      <c r="CB467" s="10">
        <f t="shared" si="665"/>
        <v>0</v>
      </c>
      <c r="CC467" s="53" cm="1">
        <f t="array" aca="1" ref="CC467" ca="1">BZ467*CELL("contents",$Q467)</f>
        <v>0</v>
      </c>
      <c r="CD467" s="53" cm="1">
        <f t="array" aca="1" ref="CD467" ca="1">CA467*CELL("contents",$Q467)</f>
        <v>0</v>
      </c>
      <c r="CE467" s="18"/>
      <c r="CF467" s="18"/>
      <c r="CG467" s="18"/>
      <c r="CH467" s="18"/>
      <c r="CI467" s="18"/>
      <c r="CJ467" s="2"/>
      <c r="CK467" s="2"/>
      <c r="CL467" s="2"/>
      <c r="CM467" s="2"/>
      <c r="CN467" s="2"/>
      <c r="CO467" s="2"/>
      <c r="CP467" s="2"/>
      <c r="CQ467" s="2">
        <f t="shared" si="666"/>
        <v>0</v>
      </c>
      <c r="CR467" s="51">
        <f t="shared" si="667"/>
        <v>0</v>
      </c>
      <c r="CS467" s="53">
        <f>IF($G467="Labor Hours",CE467*$K467*(1+$M467)*$ES467,CE467)</f>
        <v>0</v>
      </c>
      <c r="CT467" s="53">
        <f>IF($G467="Labor Hours",CF467*$K467*(1+$M467)*$ES467,CF467)</f>
        <v>0</v>
      </c>
      <c r="CU467" s="53">
        <f>IF($G467="Labor Hours",CG467*$K467*(1+$M467)*$ES467,CG467)</f>
        <v>0</v>
      </c>
      <c r="CV467" s="53">
        <f>IF($G467="Labor Hours",CH467*$K467*(1+$M467)*$ES467,CH467)</f>
        <v>0</v>
      </c>
      <c r="CW467" s="53">
        <f>IF($G467="Labor Hours",CI467*$K467*(1+$M467)*$ES467,CI467)</f>
        <v>0</v>
      </c>
      <c r="CX467" s="53">
        <f>IF($G467="Labor Hours",CJ467*$K467*(1+$M467)*$ES467,CJ467)</f>
        <v>0</v>
      </c>
      <c r="CY467" s="53">
        <f>IF($G467="Labor Hours",CK467*$K467*(1+$M467)*$ES467,CK467)</f>
        <v>0</v>
      </c>
      <c r="CZ467" s="53">
        <f>IF($G467="Labor Hours",CL467*$K467*(1+$M467)*$ES467,CL467)</f>
        <v>0</v>
      </c>
      <c r="DA467" s="53">
        <f>IF($G467="Labor Hours",CM467*$K467*(1+$M467)*$ES467,CM467)</f>
        <v>0</v>
      </c>
      <c r="DB467" s="53">
        <f>IF($G467="Labor Hours",CN467*$K467*(1+$M467)*$ES467,CN467)</f>
        <v>0</v>
      </c>
      <c r="DC467" s="53">
        <f>IF($G467="Labor Hours",CO467*$K467*(1+$M467)*$ES467,CO467)</f>
        <v>0</v>
      </c>
      <c r="DD467" s="53">
        <f>IF($G467="Labor Hours",CP467*$K467*(1+$M467)*$ES467,CP467)</f>
        <v>0</v>
      </c>
      <c r="DE467" s="10">
        <f t="shared" si="668"/>
        <v>0</v>
      </c>
      <c r="DF467" s="54">
        <f t="shared" si="669"/>
        <v>0</v>
      </c>
      <c r="DG467" s="10">
        <f t="shared" si="670"/>
        <v>0</v>
      </c>
      <c r="DH467" s="53" cm="1">
        <f t="array" aca="1" ref="DH467" ca="1">DE467*CELL("contents",$Q467)</f>
        <v>0</v>
      </c>
      <c r="DI467" s="53" cm="1">
        <f t="array" aca="1" ref="DI467" ca="1">DF467*CELL("contents",$Q467)</f>
        <v>0</v>
      </c>
      <c r="DJ467" s="2"/>
      <c r="DK467" s="14">
        <v>702</v>
      </c>
      <c r="DL467" s="14">
        <v>1872</v>
      </c>
      <c r="DM467" s="14">
        <v>1467</v>
      </c>
      <c r="DN467" s="14"/>
      <c r="DO467" s="2"/>
      <c r="DP467" s="2"/>
      <c r="DQ467" s="2"/>
      <c r="DR467" s="2"/>
      <c r="DS467" s="2"/>
      <c r="DT467" s="2"/>
      <c r="DU467" s="2"/>
      <c r="DV467" s="2">
        <f t="shared" si="671"/>
        <v>4041</v>
      </c>
      <c r="DW467" s="51">
        <f t="shared" si="672"/>
        <v>26.94</v>
      </c>
      <c r="DX467" s="53">
        <f>IF($G467="Labor Hours",DJ467*$K467*(1+$M467)*$ET467,DJ467)</f>
        <v>0</v>
      </c>
      <c r="DY467" s="53">
        <f>IF($G467="Labor Hours",DK467*$K467*(1+$M467)*$ET467,DK467)</f>
        <v>65111.045337068776</v>
      </c>
      <c r="DZ467" s="53">
        <f>IF($G467="Labor Hours",DL467*$K467*(1+$M467)*$ET467,DL467)</f>
        <v>173629.4542321834</v>
      </c>
      <c r="EA467" s="53">
        <f>IF($G467="Labor Hours",DM467*$K467*(1+$M467)*$ET467,DM467)</f>
        <v>136065.38961464373</v>
      </c>
      <c r="EB467" s="53">
        <f>IF($G467="Labor Hours",DN467*$K467*(1+$M467)*$ET467,DN467)</f>
        <v>0</v>
      </c>
      <c r="EC467" s="53">
        <f>IF($G467="Labor Hours",DO467*$K467*(1+$M467)*$ET467,DO467)</f>
        <v>0</v>
      </c>
      <c r="ED467" s="53">
        <f>IF($G467="Labor Hours",DP467*$K467*(1+$M467)*$ET467,DP467)</f>
        <v>0</v>
      </c>
      <c r="EE467" s="53">
        <f>IF($G467="Labor Hours",DQ467*$K467*(1+$M467)*$ET467,DQ467)</f>
        <v>0</v>
      </c>
      <c r="EF467" s="53">
        <f>IF($G467="Labor Hours",DR467*$K467*(1+$M467)*$ET467,DR467)</f>
        <v>0</v>
      </c>
      <c r="EG467" s="53">
        <f>IF($G467="Labor Hours",DS467*$K467*(1+$M467)*$ET467,DS467)</f>
        <v>0</v>
      </c>
      <c r="EH467" s="53">
        <f>IF($G467="Labor Hours",DT467*$K467*(1+$M467)*$ET467,DT467)</f>
        <v>0</v>
      </c>
      <c r="EI467" s="53">
        <f>IF($G467="Labor Hours",DU467*$K467*(1+$M467)*$ET467,DU467)</f>
        <v>0</v>
      </c>
      <c r="EJ467" s="10">
        <f t="shared" si="673"/>
        <v>374805.8891838959</v>
      </c>
      <c r="EK467" s="54">
        <f t="shared" si="674"/>
        <v>0</v>
      </c>
      <c r="EL467" s="10">
        <f t="shared" si="675"/>
        <v>374805.8891838959</v>
      </c>
      <c r="EM467" s="53" cm="1">
        <f t="array" aca="1" ref="EM467" ca="1">EJ467*CELL("contents",$Q467)</f>
        <v>46850.736147986987</v>
      </c>
      <c r="EN467" s="53" cm="1">
        <f t="array" aca="1" ref="EN467" ca="1">EK467*CELL("contents",$Q467)</f>
        <v>0</v>
      </c>
      <c r="EO467" s="11">
        <f>AW467+CB467+DG467+EL467</f>
        <v>374805.8891838959</v>
      </c>
      <c r="EP467" s="2">
        <v>1</v>
      </c>
      <c r="EQ467" s="2">
        <f t="shared" ref="EQ467:ET467" si="686">EP467*1.0215</f>
        <v>1.0215000000000001</v>
      </c>
      <c r="ER467" s="2">
        <f t="shared" si="686"/>
        <v>1.0434622500000001</v>
      </c>
      <c r="ES467" s="2">
        <f t="shared" si="686"/>
        <v>1.0658966883750003</v>
      </c>
      <c r="ET467" s="2">
        <f t="shared" si="686"/>
        <v>1.0888134671750629</v>
      </c>
      <c r="EU467" s="53">
        <f>IF($G467="Labor Hours",$K467*$AG467*EQ467,0)</f>
        <v>0</v>
      </c>
      <c r="EV467" s="53">
        <f>IF($G467="Labor Hours",$K467*BL467*ER467,0)</f>
        <v>0</v>
      </c>
      <c r="EW467" s="69">
        <f>IF($G467="Labor Hours",$K467*$CQ467*ES467,0)</f>
        <v>0</v>
      </c>
      <c r="EX467" s="69">
        <f>IF($G467="Labor Hours",$K467*$DV467*ET467,0)</f>
        <v>374805.8891838959</v>
      </c>
      <c r="EY467" s="9">
        <f t="shared" si="681"/>
        <v>0</v>
      </c>
      <c r="EZ467" s="9">
        <f t="shared" si="677"/>
        <v>0</v>
      </c>
      <c r="FA467" s="9">
        <f t="shared" si="678"/>
        <v>0</v>
      </c>
      <c r="FB467" s="9">
        <f t="shared" si="679"/>
        <v>0</v>
      </c>
      <c r="FC467" t="s">
        <v>1544</v>
      </c>
    </row>
    <row r="468" spans="1:159" x14ac:dyDescent="0.25">
      <c r="A468" s="2">
        <v>1.2</v>
      </c>
      <c r="B468" s="3" t="s">
        <v>1064</v>
      </c>
      <c r="C468" s="4" t="s">
        <v>157</v>
      </c>
      <c r="D468" s="2" t="s">
        <v>1065</v>
      </c>
      <c r="E468" s="33" t="s">
        <v>1067</v>
      </c>
      <c r="F468" s="2"/>
      <c r="G468" s="4" t="s">
        <v>151</v>
      </c>
      <c r="H468" s="6" t="s">
        <v>163</v>
      </c>
      <c r="I468" s="4" t="s">
        <v>269</v>
      </c>
      <c r="J468" s="7" t="s">
        <v>154</v>
      </c>
      <c r="K468" s="76">
        <v>57.037037037037003</v>
      </c>
      <c r="L468" s="81">
        <v>77</v>
      </c>
      <c r="M468" s="56">
        <v>0</v>
      </c>
      <c r="N468" s="86">
        <v>0</v>
      </c>
      <c r="O468" s="6" t="s">
        <v>1012</v>
      </c>
      <c r="P468" s="2" t="s">
        <v>173</v>
      </c>
      <c r="Q468" s="216">
        <f>VLOOKUP(P468,Contingencies!$A$2:$D$7,4,FALSE)</f>
        <v>0.125</v>
      </c>
      <c r="R468" s="53">
        <f t="shared" si="645"/>
        <v>80694.688086011796</v>
      </c>
      <c r="S468" s="67">
        <f t="shared" si="647"/>
        <v>0</v>
      </c>
      <c r="T468" s="4" t="s">
        <v>1047</v>
      </c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>
        <f>IF(G468="Labor Hours",SUM(U468:AF468),0)</f>
        <v>0</v>
      </c>
      <c r="AH468" s="51">
        <f t="shared" si="658"/>
        <v>0</v>
      </c>
      <c r="AI468" s="53">
        <f>IF($G468="Labor Hours",U468*$K468*(1+$M468)*$EQ468,U468)</f>
        <v>0</v>
      </c>
      <c r="AJ468" s="53">
        <f>IF($G468="Labor Hours",V468*$K468*(1+$M468)*$EQ468,V468)</f>
        <v>0</v>
      </c>
      <c r="AK468" s="53">
        <f>IF($G468="Labor Hours",W468*$K468*(1+$M468)*$EQ468,W468)</f>
        <v>0</v>
      </c>
      <c r="AL468" s="53">
        <f>IF($G468="Labor Hours",X468*$K468*(1+$M468)*$EQ468,X468)</f>
        <v>0</v>
      </c>
      <c r="AM468" s="53">
        <f>IF($G468="Labor Hours",Y468*$K468*(1+$M468)*$EQ468,Y468)</f>
        <v>0</v>
      </c>
      <c r="AN468" s="53">
        <f>IF($G468="Labor Hours",Z468*$K468*(1+$M468)*$EQ468,Z468)</f>
        <v>0</v>
      </c>
      <c r="AO468" s="53">
        <f>IF($G468="Labor Hours",AA468*$K468*(1+$M468)*$EQ468,AA468)</f>
        <v>0</v>
      </c>
      <c r="AP468" s="53">
        <f>IF($G468="Labor Hours",AB468*$K468*(1+$M468)*$EQ468,AB468)</f>
        <v>0</v>
      </c>
      <c r="AQ468" s="53">
        <f>IF($G468="Labor Hours",AC468*$K468*(1+$M468)*$EQ468,AC468)</f>
        <v>0</v>
      </c>
      <c r="AR468" s="53">
        <f>IF($G468="Labor Hours",AD468*$K468*(1+$M468)*$EQ468,AD468)</f>
        <v>0</v>
      </c>
      <c r="AS468" s="53">
        <f>IF($G468="Labor Hours",AE468*$K468*(1+$M468)*$EQ468,AE468)</f>
        <v>0</v>
      </c>
      <c r="AT468" s="53">
        <f>IF($G468="Labor Hours",AF468*$K468*(1+$M468)*$EQ468,AF468)</f>
        <v>0</v>
      </c>
      <c r="AU468" s="10">
        <f t="shared" si="659"/>
        <v>0</v>
      </c>
      <c r="AV468" s="54">
        <f>IF(G468="CapEx",0,AU468*N468)</f>
        <v>0</v>
      </c>
      <c r="AW468" s="10">
        <f t="shared" si="660"/>
        <v>0</v>
      </c>
      <c r="AX468" s="53" cm="1">
        <f t="array" aca="1" ref="AX468" ca="1">AU468*CELL("contents",$Q468)</f>
        <v>0</v>
      </c>
      <c r="AY468" s="53" cm="1">
        <f t="array" aca="1" ref="AY468" ca="1">AV468*CELL("contents",$Q468)</f>
        <v>0</v>
      </c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>
        <f t="shared" si="661"/>
        <v>0</v>
      </c>
      <c r="BM468" s="51">
        <f t="shared" si="662"/>
        <v>0</v>
      </c>
      <c r="BN468" s="53">
        <f>IF($G468="Labor Hours",AZ468*$K468*(1+$M468)*$ER468,AZ468)</f>
        <v>0</v>
      </c>
      <c r="BO468" s="53">
        <f>IF($G468="Labor Hours",BA468*$K468*(1+$M468)*$ER468,BA468)</f>
        <v>0</v>
      </c>
      <c r="BP468" s="53">
        <f>IF($G468="Labor Hours",BB468*$K468*(1+$M468)*$ER468,BB468)</f>
        <v>0</v>
      </c>
      <c r="BQ468" s="53">
        <f>IF($G468="Labor Hours",BC468*$K468*(1+$M468)*$ER468,BC468)</f>
        <v>0</v>
      </c>
      <c r="BR468" s="53">
        <f>IF($G468="Labor Hours",BD468*$K468*(1+$M468)*$ER468,BD468)</f>
        <v>0</v>
      </c>
      <c r="BS468" s="53">
        <f>IF($G468="Labor Hours",BE468*$K468*(1+$M468)*$ER468,BE468)</f>
        <v>0</v>
      </c>
      <c r="BT468" s="53">
        <f>IF($G468="Labor Hours",BF468*$K468*(1+$M468)*$ER468,BF468)</f>
        <v>0</v>
      </c>
      <c r="BU468" s="53">
        <f>IF($G468="Labor Hours",BG468*$K468*(1+$M468)*$ER468,BG468)</f>
        <v>0</v>
      </c>
      <c r="BV468" s="53">
        <f>IF($G468="Labor Hours",BH468*$K468*(1+$M468)*$ER468,BH468)</f>
        <v>0</v>
      </c>
      <c r="BW468" s="53">
        <f>IF($G468="Labor Hours",BI468*$K468*(1+$M468)*$ER468,BI468)</f>
        <v>0</v>
      </c>
      <c r="BX468" s="53">
        <f>IF($G468="Labor Hours",BJ468*$K468*(1+$M468)*$ER468,BJ468)</f>
        <v>0</v>
      </c>
      <c r="BY468" s="53">
        <f>IF($G468="Labor Hours",BK468*$K468*(1+$M468)*$ER468,BK468)</f>
        <v>0</v>
      </c>
      <c r="BZ468" s="10">
        <f t="shared" si="663"/>
        <v>0</v>
      </c>
      <c r="CA468" s="54">
        <f t="shared" si="664"/>
        <v>0</v>
      </c>
      <c r="CB468" s="10">
        <f t="shared" si="665"/>
        <v>0</v>
      </c>
      <c r="CC468" s="53" cm="1">
        <f t="array" aca="1" ref="CC468" ca="1">BZ468*CELL("contents",$Q468)</f>
        <v>0</v>
      </c>
      <c r="CD468" s="53" cm="1">
        <f t="array" aca="1" ref="CD468" ca="1">CA468*CELL("contents",$Q468)</f>
        <v>0</v>
      </c>
      <c r="CE468" s="18"/>
      <c r="CF468" s="18"/>
      <c r="CG468" s="18"/>
      <c r="CH468" s="18"/>
      <c r="CI468" s="18"/>
      <c r="CJ468" s="2"/>
      <c r="CK468" s="2"/>
      <c r="CL468" s="2"/>
      <c r="CM468" s="2"/>
      <c r="CN468" s="2"/>
      <c r="CO468" s="2"/>
      <c r="CP468" s="2"/>
      <c r="CQ468" s="2">
        <f t="shared" si="666"/>
        <v>0</v>
      </c>
      <c r="CR468" s="51">
        <f t="shared" si="667"/>
        <v>0</v>
      </c>
      <c r="CS468" s="53">
        <f>IF($G468="Labor Hours",CE468*$K468*(1+$M468)*$ES468,CE468)</f>
        <v>0</v>
      </c>
      <c r="CT468" s="53">
        <f>IF($G468="Labor Hours",CF468*$K468*(1+$M468)*$ES468,CF468)</f>
        <v>0</v>
      </c>
      <c r="CU468" s="53">
        <f>IF($G468="Labor Hours",CG468*$K468*(1+$M468)*$ES468,CG468)</f>
        <v>0</v>
      </c>
      <c r="CV468" s="53">
        <f>IF($G468="Labor Hours",CH468*$K468*(1+$M468)*$ES468,CH468)</f>
        <v>0</v>
      </c>
      <c r="CW468" s="53">
        <f>IF($G468="Labor Hours",CI468*$K468*(1+$M468)*$ES468,CI468)</f>
        <v>0</v>
      </c>
      <c r="CX468" s="53">
        <f>IF($G468="Labor Hours",CJ468*$K468*(1+$M468)*$ES468,CJ468)</f>
        <v>0</v>
      </c>
      <c r="CY468" s="53">
        <f>IF($G468="Labor Hours",CK468*$K468*(1+$M468)*$ES468,CK468)</f>
        <v>0</v>
      </c>
      <c r="CZ468" s="53">
        <f>IF($G468="Labor Hours",CL468*$K468*(1+$M468)*$ES468,CL468)</f>
        <v>0</v>
      </c>
      <c r="DA468" s="53">
        <f>IF($G468="Labor Hours",CM468*$K468*(1+$M468)*$ES468,CM468)</f>
        <v>0</v>
      </c>
      <c r="DB468" s="53">
        <f>IF($G468="Labor Hours",CN468*$K468*(1+$M468)*$ES468,CN468)</f>
        <v>0</v>
      </c>
      <c r="DC468" s="53">
        <f>IF($G468="Labor Hours",CO468*$K468*(1+$M468)*$ES468,CO468)</f>
        <v>0</v>
      </c>
      <c r="DD468" s="53">
        <f>IF($G468="Labor Hours",CP468*$K468*(1+$M468)*$ES468,CP468)</f>
        <v>0</v>
      </c>
      <c r="DE468" s="10">
        <f t="shared" si="668"/>
        <v>0</v>
      </c>
      <c r="DF468" s="54">
        <f t="shared" si="669"/>
        <v>0</v>
      </c>
      <c r="DG468" s="10">
        <f t="shared" si="670"/>
        <v>0</v>
      </c>
      <c r="DH468" s="53" cm="1">
        <f t="array" aca="1" ref="DH468" ca="1">DE468*CELL("contents",$Q468)</f>
        <v>0</v>
      </c>
      <c r="DI468" s="53" cm="1">
        <f t="array" aca="1" ref="DI468" ca="1">DF468*CELL("contents",$Q468)</f>
        <v>0</v>
      </c>
      <c r="DJ468" s="2"/>
      <c r="DK468" s="14">
        <v>1890</v>
      </c>
      <c r="DL468" s="14">
        <v>4680</v>
      </c>
      <c r="DM468" s="14">
        <v>3825</v>
      </c>
      <c r="DN468" s="14"/>
      <c r="DO468" s="2"/>
      <c r="DP468" s="2"/>
      <c r="DQ468" s="2"/>
      <c r="DR468" s="2"/>
      <c r="DS468" s="2"/>
      <c r="DT468" s="2"/>
      <c r="DU468" s="2"/>
      <c r="DV468" s="2">
        <f t="shared" si="671"/>
        <v>10395</v>
      </c>
      <c r="DW468" s="51">
        <f t="shared" si="672"/>
        <v>69.300000000000011</v>
      </c>
      <c r="DX468" s="53">
        <f>IF($G468="Labor Hours",DJ468*$K468*(1+$M468)*$ET468,DJ468)</f>
        <v>0</v>
      </c>
      <c r="DY468" s="53">
        <f>IF($G468="Labor Hours",DK468*$K468*(1+$M468)*$ET468,DK468)</f>
        <v>117374.09176147172</v>
      </c>
      <c r="DZ468" s="53">
        <f>IF($G468="Labor Hours",DL468*$K468*(1+$M468)*$ET468,DL468)</f>
        <v>290640.6081712633</v>
      </c>
      <c r="EA468" s="53">
        <f>IF($G468="Labor Hours",DM468*$K468*(1+$M468)*$ET468,DM468)</f>
        <v>237542.80475535942</v>
      </c>
      <c r="EB468" s="53">
        <f>IF($G468="Labor Hours",DN468*$K468*(1+$M468)*$ET468,DN468)</f>
        <v>0</v>
      </c>
      <c r="EC468" s="53">
        <f>IF($G468="Labor Hours",DO468*$K468*(1+$M468)*$ET468,DO468)</f>
        <v>0</v>
      </c>
      <c r="ED468" s="53">
        <f>IF($G468="Labor Hours",DP468*$K468*(1+$M468)*$ET468,DP468)</f>
        <v>0</v>
      </c>
      <c r="EE468" s="53">
        <f>IF($G468="Labor Hours",DQ468*$K468*(1+$M468)*$ET468,DQ468)</f>
        <v>0</v>
      </c>
      <c r="EF468" s="53">
        <f>IF($G468="Labor Hours",DR468*$K468*(1+$M468)*$ET468,DR468)</f>
        <v>0</v>
      </c>
      <c r="EG468" s="53">
        <f>IF($G468="Labor Hours",DS468*$K468*(1+$M468)*$ET468,DS468)</f>
        <v>0</v>
      </c>
      <c r="EH468" s="53">
        <f>IF($G468="Labor Hours",DT468*$K468*(1+$M468)*$ET468,DT468)</f>
        <v>0</v>
      </c>
      <c r="EI468" s="53">
        <f>IF($G468="Labor Hours",DU468*$K468*(1+$M468)*$ET468,DU468)</f>
        <v>0</v>
      </c>
      <c r="EJ468" s="10">
        <f t="shared" si="673"/>
        <v>645557.50468809437</v>
      </c>
      <c r="EK468" s="54">
        <f t="shared" si="674"/>
        <v>0</v>
      </c>
      <c r="EL468" s="10">
        <f t="shared" si="675"/>
        <v>645557.50468809437</v>
      </c>
      <c r="EM468" s="53" cm="1">
        <f t="array" aca="1" ref="EM468" ca="1">EJ468*CELL("contents",$Q468)</f>
        <v>80694.688086011796</v>
      </c>
      <c r="EN468" s="53" cm="1">
        <f t="array" aca="1" ref="EN468" ca="1">EK468*CELL("contents",$Q468)</f>
        <v>0</v>
      </c>
      <c r="EO468" s="11">
        <f>AW468+CB468+DG468+EL468</f>
        <v>645557.50468809437</v>
      </c>
      <c r="EP468" s="2">
        <v>1</v>
      </c>
      <c r="EQ468" s="2">
        <f t="shared" ref="EQ468:ET468" si="687">EP468*1.0215</f>
        <v>1.0215000000000001</v>
      </c>
      <c r="ER468" s="2">
        <f t="shared" si="687"/>
        <v>1.0434622500000001</v>
      </c>
      <c r="ES468" s="2">
        <f t="shared" si="687"/>
        <v>1.0658966883750003</v>
      </c>
      <c r="ET468" s="2">
        <f t="shared" si="687"/>
        <v>1.0888134671750629</v>
      </c>
      <c r="EU468" s="53">
        <f>IF($G468="Labor Hours",$K468*$AG468*EQ468,0)</f>
        <v>0</v>
      </c>
      <c r="EV468" s="53">
        <f>IF($G468="Labor Hours",$K468*BL468*ER468,0)</f>
        <v>0</v>
      </c>
      <c r="EW468" s="69">
        <f>IF($G468="Labor Hours",$K468*$CQ468*ES468,0)</f>
        <v>0</v>
      </c>
      <c r="EX468" s="69">
        <f>IF($G468="Labor Hours",$K468*$DV468*ET468,0)</f>
        <v>645557.50468809437</v>
      </c>
      <c r="EY468" s="9">
        <f t="shared" si="681"/>
        <v>0</v>
      </c>
      <c r="EZ468" s="9">
        <f t="shared" si="677"/>
        <v>0</v>
      </c>
      <c r="FA468" s="9">
        <f t="shared" si="678"/>
        <v>0</v>
      </c>
      <c r="FB468" s="9">
        <f t="shared" si="679"/>
        <v>0</v>
      </c>
      <c r="FC468" t="s">
        <v>1544</v>
      </c>
    </row>
    <row r="469" spans="1:159" x14ac:dyDescent="0.25">
      <c r="A469" s="2">
        <v>1.2</v>
      </c>
      <c r="B469" s="3" t="s">
        <v>1064</v>
      </c>
      <c r="C469" s="4" t="s">
        <v>147</v>
      </c>
      <c r="D469" s="2" t="s">
        <v>1065</v>
      </c>
      <c r="E469" s="33" t="s">
        <v>1068</v>
      </c>
      <c r="F469" s="3" t="s">
        <v>242</v>
      </c>
      <c r="G469" s="4" t="s">
        <v>151</v>
      </c>
      <c r="H469" s="6" t="s">
        <v>163</v>
      </c>
      <c r="I469" s="4" t="s">
        <v>1003</v>
      </c>
      <c r="J469" s="7" t="s">
        <v>154</v>
      </c>
      <c r="K469" s="76">
        <v>34.074074074074097</v>
      </c>
      <c r="L469" s="81">
        <v>46</v>
      </c>
      <c r="M469" s="56">
        <v>0.35</v>
      </c>
      <c r="N469" s="86">
        <v>0.53</v>
      </c>
      <c r="O469" s="6" t="s">
        <v>1012</v>
      </c>
      <c r="P469" s="2" t="s">
        <v>173</v>
      </c>
      <c r="Q469" s="216">
        <f>VLOOKUP(P469,Contingencies!$A$2:$D$7,4,FALSE)</f>
        <v>0.125</v>
      </c>
      <c r="R469" s="53">
        <f t="shared" si="645"/>
        <v>5862.2479242132458</v>
      </c>
      <c r="S469" s="67">
        <f t="shared" si="647"/>
        <v>3106.9913998330203</v>
      </c>
      <c r="T469" s="4" t="s">
        <v>1049</v>
      </c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>
        <f>IF(G469="Labor Hours",SUM(U469:AF469),0)</f>
        <v>0</v>
      </c>
      <c r="AH469" s="51">
        <f t="shared" si="658"/>
        <v>0</v>
      </c>
      <c r="AI469" s="53">
        <f>IF($G469="Labor Hours",U469*$K469*(1+$M469)*$EQ469,U469)</f>
        <v>0</v>
      </c>
      <c r="AJ469" s="53">
        <f>IF($G469="Labor Hours",V469*$K469*(1+$M469)*$EQ469,V469)</f>
        <v>0</v>
      </c>
      <c r="AK469" s="53">
        <f>IF($G469="Labor Hours",W469*$K469*(1+$M469)*$EQ469,W469)</f>
        <v>0</v>
      </c>
      <c r="AL469" s="53">
        <f>IF($G469="Labor Hours",X469*$K469*(1+$M469)*$EQ469,X469)</f>
        <v>0</v>
      </c>
      <c r="AM469" s="53">
        <f>IF($G469="Labor Hours",Y469*$K469*(1+$M469)*$EQ469,Y469)</f>
        <v>0</v>
      </c>
      <c r="AN469" s="53">
        <f>IF($G469="Labor Hours",Z469*$K469*(1+$M469)*$EQ469,Z469)</f>
        <v>0</v>
      </c>
      <c r="AO469" s="53">
        <f>IF($G469="Labor Hours",AA469*$K469*(1+$M469)*$EQ469,AA469)</f>
        <v>0</v>
      </c>
      <c r="AP469" s="53">
        <f>IF($G469="Labor Hours",AB469*$K469*(1+$M469)*$EQ469,AB469)</f>
        <v>0</v>
      </c>
      <c r="AQ469" s="53">
        <f>IF($G469="Labor Hours",AC469*$K469*(1+$M469)*$EQ469,AC469)</f>
        <v>0</v>
      </c>
      <c r="AR469" s="53">
        <f>IF($G469="Labor Hours",AD469*$K469*(1+$M469)*$EQ469,AD469)</f>
        <v>0</v>
      </c>
      <c r="AS469" s="53">
        <f>IF($G469="Labor Hours",AE469*$K469*(1+$M469)*$EQ469,AE469)</f>
        <v>0</v>
      </c>
      <c r="AT469" s="53">
        <f>IF($G469="Labor Hours",AF469*$K469*(1+$M469)*$EQ469,AF469)</f>
        <v>0</v>
      </c>
      <c r="AU469" s="10">
        <f t="shared" si="659"/>
        <v>0</v>
      </c>
      <c r="AV469" s="54">
        <f>IF(G469="CapEx",0,AU469*N469)</f>
        <v>0</v>
      </c>
      <c r="AW469" s="10">
        <f t="shared" si="660"/>
        <v>0</v>
      </c>
      <c r="AX469" s="53" cm="1">
        <f t="array" aca="1" ref="AX469" ca="1">AU469*CELL("contents",$Q469)</f>
        <v>0</v>
      </c>
      <c r="AY469" s="53" cm="1">
        <f t="array" aca="1" ref="AY469" ca="1">AV469*CELL("contents",$Q469)</f>
        <v>0</v>
      </c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>
        <f t="shared" si="661"/>
        <v>0</v>
      </c>
      <c r="BM469" s="51">
        <f t="shared" si="662"/>
        <v>0</v>
      </c>
      <c r="BN469" s="53">
        <f>IF($G469="Labor Hours",AZ469*$K469*(1+$M469)*$ER469,AZ469)</f>
        <v>0</v>
      </c>
      <c r="BO469" s="53">
        <f>IF($G469="Labor Hours",BA469*$K469*(1+$M469)*$ER469,BA469)</f>
        <v>0</v>
      </c>
      <c r="BP469" s="53">
        <f>IF($G469="Labor Hours",BB469*$K469*(1+$M469)*$ER469,BB469)</f>
        <v>0</v>
      </c>
      <c r="BQ469" s="53">
        <f>IF($G469="Labor Hours",BC469*$K469*(1+$M469)*$ER469,BC469)</f>
        <v>0</v>
      </c>
      <c r="BR469" s="53">
        <f>IF($G469="Labor Hours",BD469*$K469*(1+$M469)*$ER469,BD469)</f>
        <v>0</v>
      </c>
      <c r="BS469" s="53">
        <f>IF($G469="Labor Hours",BE469*$K469*(1+$M469)*$ER469,BE469)</f>
        <v>0</v>
      </c>
      <c r="BT469" s="53">
        <f>IF($G469="Labor Hours",BF469*$K469*(1+$M469)*$ER469,BF469)</f>
        <v>0</v>
      </c>
      <c r="BU469" s="53">
        <f>IF($G469="Labor Hours",BG469*$K469*(1+$M469)*$ER469,BG469)</f>
        <v>0</v>
      </c>
      <c r="BV469" s="53">
        <f>IF($G469="Labor Hours",BH469*$K469*(1+$M469)*$ER469,BH469)</f>
        <v>0</v>
      </c>
      <c r="BW469" s="53">
        <f>IF($G469="Labor Hours",BI469*$K469*(1+$M469)*$ER469,BI469)</f>
        <v>0</v>
      </c>
      <c r="BX469" s="53">
        <f>IF($G469="Labor Hours",BJ469*$K469*(1+$M469)*$ER469,BJ469)</f>
        <v>0</v>
      </c>
      <c r="BY469" s="53">
        <f>IF($G469="Labor Hours",BK469*$K469*(1+$M469)*$ER469,BK469)</f>
        <v>0</v>
      </c>
      <c r="BZ469" s="10">
        <f t="shared" si="663"/>
        <v>0</v>
      </c>
      <c r="CA469" s="54">
        <f t="shared" si="664"/>
        <v>0</v>
      </c>
      <c r="CB469" s="10">
        <f t="shared" si="665"/>
        <v>0</v>
      </c>
      <c r="CC469" s="53" cm="1">
        <f t="array" aca="1" ref="CC469" ca="1">BZ469*CELL("contents",$Q469)</f>
        <v>0</v>
      </c>
      <c r="CD469" s="53" cm="1">
        <f t="array" aca="1" ref="CD469" ca="1">CA469*CELL("contents",$Q469)</f>
        <v>0</v>
      </c>
      <c r="CE469" s="18"/>
      <c r="CF469" s="18"/>
      <c r="CG469" s="18"/>
      <c r="CH469" s="18"/>
      <c r="CI469" s="18"/>
      <c r="CJ469" s="2"/>
      <c r="CK469" s="2"/>
      <c r="CL469" s="2"/>
      <c r="CM469" s="2"/>
      <c r="CN469" s="2"/>
      <c r="CO469" s="2"/>
      <c r="CP469" s="2"/>
      <c r="CQ469" s="2">
        <f t="shared" si="666"/>
        <v>0</v>
      </c>
      <c r="CR469" s="51">
        <f t="shared" si="667"/>
        <v>0</v>
      </c>
      <c r="CS469" s="53">
        <f>IF($G469="Labor Hours",CE469*$K469*(1+$M469)*$ES469,CE469)</f>
        <v>0</v>
      </c>
      <c r="CT469" s="53">
        <f>IF($G469="Labor Hours",CF469*$K469*(1+$M469)*$ES469,CF469)</f>
        <v>0</v>
      </c>
      <c r="CU469" s="53">
        <f>IF($G469="Labor Hours",CG469*$K469*(1+$M469)*$ES469,CG469)</f>
        <v>0</v>
      </c>
      <c r="CV469" s="53">
        <f>IF($G469="Labor Hours",CH469*$K469*(1+$M469)*$ES469,CH469)</f>
        <v>0</v>
      </c>
      <c r="CW469" s="53">
        <f>IF($G469="Labor Hours",CI469*$K469*(1+$M469)*$ES469,CI469)</f>
        <v>0</v>
      </c>
      <c r="CX469" s="53">
        <f>IF($G469="Labor Hours",CJ469*$K469*(1+$M469)*$ES469,CJ469)</f>
        <v>0</v>
      </c>
      <c r="CY469" s="53">
        <f>IF($G469="Labor Hours",CK469*$K469*(1+$M469)*$ES469,CK469)</f>
        <v>0</v>
      </c>
      <c r="CZ469" s="53">
        <f>IF($G469="Labor Hours",CL469*$K469*(1+$M469)*$ES469,CL469)</f>
        <v>0</v>
      </c>
      <c r="DA469" s="53">
        <f>IF($G469="Labor Hours",CM469*$K469*(1+$M469)*$ES469,CM469)</f>
        <v>0</v>
      </c>
      <c r="DB469" s="53">
        <f>IF($G469="Labor Hours",CN469*$K469*(1+$M469)*$ES469,CN469)</f>
        <v>0</v>
      </c>
      <c r="DC469" s="53">
        <f>IF($G469="Labor Hours",CO469*$K469*(1+$M469)*$ES469,CO469)</f>
        <v>0</v>
      </c>
      <c r="DD469" s="53">
        <f>IF($G469="Labor Hours",CP469*$K469*(1+$M469)*$ES469,CP469)</f>
        <v>0</v>
      </c>
      <c r="DE469" s="10">
        <f t="shared" si="668"/>
        <v>0</v>
      </c>
      <c r="DF469" s="54">
        <f t="shared" si="669"/>
        <v>0</v>
      </c>
      <c r="DG469" s="10">
        <f t="shared" si="670"/>
        <v>0</v>
      </c>
      <c r="DH469" s="53" cm="1">
        <f t="array" aca="1" ref="DH469" ca="1">DE469*CELL("contents",$Q469)</f>
        <v>0</v>
      </c>
      <c r="DI469" s="53" cm="1">
        <f t="array" aca="1" ref="DI469" ca="1">DF469*CELL("contents",$Q469)</f>
        <v>0</v>
      </c>
      <c r="DJ469" s="2"/>
      <c r="DK469" s="4">
        <v>144</v>
      </c>
      <c r="DL469" s="4">
        <v>234</v>
      </c>
      <c r="DM469" s="4">
        <v>234</v>
      </c>
      <c r="DN469" s="14"/>
      <c r="DO469" s="2"/>
      <c r="DP469" s="2"/>
      <c r="DQ469" s="2"/>
      <c r="DR469" s="2"/>
      <c r="DS469" s="2"/>
      <c r="DT469" s="2"/>
      <c r="DU469" s="2"/>
      <c r="DV469" s="2">
        <f t="shared" si="671"/>
        <v>612</v>
      </c>
      <c r="DW469" s="51">
        <f t="shared" si="672"/>
        <v>4.08</v>
      </c>
      <c r="DX469" s="53">
        <f>IF($G469="Labor Hours",DJ469*$K469*(1+$M469)*$ET469,DJ469)</f>
        <v>0</v>
      </c>
      <c r="DY469" s="53">
        <f>IF($G469="Labor Hours",DK469*$K469*(1+$M469)*$ET469,DK469)</f>
        <v>7212.3004065676214</v>
      </c>
      <c r="DZ469" s="53">
        <f>IF($G469="Labor Hours",DL469*$K469*(1+$M469)*$ET469,DL469)</f>
        <v>11719.988160672385</v>
      </c>
      <c r="EA469" s="53">
        <f>IF($G469="Labor Hours",DM469*$K469*(1+$M469)*$ET469,DM469)</f>
        <v>11719.988160672385</v>
      </c>
      <c r="EB469" s="53">
        <f>IF($G469="Labor Hours",DN469*$K469*(1+$M469)*$ET469,DN469)</f>
        <v>0</v>
      </c>
      <c r="EC469" s="53">
        <f>IF($G469="Labor Hours",DO469*$K469*(1+$M469)*$ET469,DO469)</f>
        <v>0</v>
      </c>
      <c r="ED469" s="53">
        <f>IF($G469="Labor Hours",DP469*$K469*(1+$M469)*$ET469,DP469)</f>
        <v>0</v>
      </c>
      <c r="EE469" s="53">
        <f>IF($G469="Labor Hours",DQ469*$K469*(1+$M469)*$ET469,DQ469)</f>
        <v>0</v>
      </c>
      <c r="EF469" s="53">
        <f>IF($G469="Labor Hours",DR469*$K469*(1+$M469)*$ET469,DR469)</f>
        <v>0</v>
      </c>
      <c r="EG469" s="53">
        <f>IF($G469="Labor Hours",DS469*$K469*(1+$M469)*$ET469,DS469)</f>
        <v>0</v>
      </c>
      <c r="EH469" s="53">
        <f>IF($G469="Labor Hours",DT469*$K469*(1+$M469)*$ET469,DT469)</f>
        <v>0</v>
      </c>
      <c r="EI469" s="53">
        <f>IF($G469="Labor Hours",DU469*$K469*(1+$M469)*$ET469,DU469)</f>
        <v>0</v>
      </c>
      <c r="EJ469" s="10">
        <f t="shared" si="673"/>
        <v>30652.276727912395</v>
      </c>
      <c r="EK469" s="54">
        <f t="shared" si="674"/>
        <v>16245.70666579357</v>
      </c>
      <c r="EL469" s="10">
        <f t="shared" si="675"/>
        <v>46897.983393705967</v>
      </c>
      <c r="EM469" s="53" cm="1">
        <f t="array" aca="1" ref="EM469" ca="1">EJ469*CELL("contents",$Q469)</f>
        <v>3831.5345909890493</v>
      </c>
      <c r="EN469" s="53" cm="1">
        <f t="array" aca="1" ref="EN469" ca="1">EK469*CELL("contents",$Q469)</f>
        <v>2030.7133332241963</v>
      </c>
      <c r="EO469" s="11">
        <f>AW469+CB469+DG469+EL469</f>
        <v>46897.983393705967</v>
      </c>
      <c r="EP469" s="2">
        <v>1</v>
      </c>
      <c r="EQ469" s="2">
        <f t="shared" ref="EQ469:ET469" si="688">EP469*1.0215</f>
        <v>1.0215000000000001</v>
      </c>
      <c r="ER469" s="2">
        <f t="shared" si="688"/>
        <v>1.0434622500000001</v>
      </c>
      <c r="ES469" s="2">
        <f t="shared" si="688"/>
        <v>1.0658966883750003</v>
      </c>
      <c r="ET469" s="2">
        <f t="shared" si="688"/>
        <v>1.0888134671750629</v>
      </c>
      <c r="EU469" s="53">
        <f>IF($G469="Labor Hours",$K469*$AG469*EQ469,0)</f>
        <v>0</v>
      </c>
      <c r="EV469" s="53">
        <f>IF($G469="Labor Hours",$K469*BL469*ER469,0)</f>
        <v>0</v>
      </c>
      <c r="EW469" s="69">
        <f>IF($G469="Labor Hours",$K469*$CQ469*ES469,0)</f>
        <v>0</v>
      </c>
      <c r="EX469" s="69">
        <f>IF($G469="Labor Hours",$K469*$DV469*ET469,0)</f>
        <v>22705.390168823993</v>
      </c>
      <c r="EY469" s="9">
        <f t="shared" si="681"/>
        <v>0</v>
      </c>
      <c r="EZ469" s="9">
        <f t="shared" si="677"/>
        <v>0</v>
      </c>
      <c r="FA469" s="9">
        <f t="shared" si="678"/>
        <v>0</v>
      </c>
      <c r="FB469" s="9">
        <f t="shared" si="679"/>
        <v>7946.886559088397</v>
      </c>
      <c r="FC469" t="s">
        <v>1544</v>
      </c>
    </row>
    <row r="470" spans="1:159" x14ac:dyDescent="0.25">
      <c r="A470" s="2">
        <v>1.2</v>
      </c>
      <c r="B470" s="2" t="s">
        <v>1069</v>
      </c>
      <c r="C470" s="4" t="s">
        <v>147</v>
      </c>
      <c r="D470" s="2" t="s">
        <v>1070</v>
      </c>
      <c r="E470" s="5" t="s">
        <v>1071</v>
      </c>
      <c r="F470" s="2"/>
      <c r="G470" s="4" t="s">
        <v>347</v>
      </c>
      <c r="H470" s="6" t="s">
        <v>347</v>
      </c>
      <c r="I470" s="4"/>
      <c r="J470" s="4" t="s">
        <v>268</v>
      </c>
      <c r="K470" s="75"/>
      <c r="L470" s="80">
        <v>1</v>
      </c>
      <c r="M470" s="56">
        <v>0</v>
      </c>
      <c r="N470" s="86">
        <v>0.53</v>
      </c>
      <c r="O470" s="6" t="s">
        <v>155</v>
      </c>
      <c r="P470" s="2" t="s">
        <v>352</v>
      </c>
      <c r="Q470" s="216">
        <f>VLOOKUP(P470,Contingencies!$A$2:$D$7,4,FALSE)</f>
        <v>0.2</v>
      </c>
      <c r="R470" s="53">
        <f t="shared" si="645"/>
        <v>1690.6000000000001</v>
      </c>
      <c r="S470" s="67">
        <f t="shared" si="647"/>
        <v>0</v>
      </c>
      <c r="T470" s="4"/>
      <c r="U470" s="4">
        <v>8453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>
        <f>IF(G470="Labor Hours",SUM(U470:AF470),0)</f>
        <v>0</v>
      </c>
      <c r="AH470" s="51">
        <f t="shared" si="658"/>
        <v>0</v>
      </c>
      <c r="AI470" s="53">
        <f>IF($G470="Labor Hours",U470*$K470*(1+$M470)*$EQ470,U470)</f>
        <v>8453</v>
      </c>
      <c r="AJ470" s="53">
        <f>IF($G470="Labor Hours",V470*$K470*(1+$M470)*$EQ470,V470)</f>
        <v>0</v>
      </c>
      <c r="AK470" s="53">
        <f>IF($G470="Labor Hours",W470*$K470*(1+$M470)*$EQ470,W470)</f>
        <v>0</v>
      </c>
      <c r="AL470" s="53">
        <f>IF($G470="Labor Hours",X470*$K470*(1+$M470)*$EQ470,X470)</f>
        <v>0</v>
      </c>
      <c r="AM470" s="53">
        <f>IF($G470="Labor Hours",Y470*$K470*(1+$M470)*$EQ470,Y470)</f>
        <v>0</v>
      </c>
      <c r="AN470" s="53">
        <f>IF($G470="Labor Hours",Z470*$K470*(1+$M470)*$EQ470,Z470)</f>
        <v>0</v>
      </c>
      <c r="AO470" s="53">
        <f>IF($G470="Labor Hours",AA470*$K470*(1+$M470)*$EQ470,AA470)</f>
        <v>0</v>
      </c>
      <c r="AP470" s="53">
        <f>IF($G470="Labor Hours",AB470*$K470*(1+$M470)*$EQ470,AB470)</f>
        <v>0</v>
      </c>
      <c r="AQ470" s="53">
        <f>IF($G470="Labor Hours",AC470*$K470*(1+$M470)*$EQ470,AC470)</f>
        <v>0</v>
      </c>
      <c r="AR470" s="53">
        <f>IF($G470="Labor Hours",AD470*$K470*(1+$M470)*$EQ470,AD470)</f>
        <v>0</v>
      </c>
      <c r="AS470" s="53">
        <f>IF($G470="Labor Hours",AE470*$K470*(1+$M470)*$EQ470,AE470)</f>
        <v>0</v>
      </c>
      <c r="AT470" s="53">
        <f>IF($G470="Labor Hours",AF470*$K470*(1+$M470)*$EQ470,AF470)</f>
        <v>0</v>
      </c>
      <c r="AU470" s="10">
        <f t="shared" si="659"/>
        <v>8453</v>
      </c>
      <c r="AV470" s="54">
        <f>IF(G470="CapEx",0,AU470*N470)</f>
        <v>0</v>
      </c>
      <c r="AW470" s="10">
        <f t="shared" si="660"/>
        <v>8453</v>
      </c>
      <c r="AX470" s="53" cm="1">
        <f t="array" aca="1" ref="AX470" ca="1">AU470*CELL("contents",$Q470)</f>
        <v>1690.6000000000001</v>
      </c>
      <c r="AY470" s="53" cm="1">
        <f t="array" aca="1" ref="AY470" ca="1">AV470*CELL("contents",$Q470)</f>
        <v>0</v>
      </c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>
        <f t="shared" si="661"/>
        <v>0</v>
      </c>
      <c r="BM470" s="51">
        <f t="shared" si="662"/>
        <v>0</v>
      </c>
      <c r="BN470" s="53">
        <f>IF($G470="Labor Hours",AZ470*$K470*(1+$M470)*$ER470,AZ470)</f>
        <v>0</v>
      </c>
      <c r="BO470" s="53">
        <f>IF($G470="Labor Hours",BA470*$K470*(1+$M470)*$ER470,BA470)</f>
        <v>0</v>
      </c>
      <c r="BP470" s="53">
        <f>IF($G470="Labor Hours",BB470*$K470*(1+$M470)*$ER470,BB470)</f>
        <v>0</v>
      </c>
      <c r="BQ470" s="53">
        <f>IF($G470="Labor Hours",BC470*$K470*(1+$M470)*$ER470,BC470)</f>
        <v>0</v>
      </c>
      <c r="BR470" s="53">
        <f>IF($G470="Labor Hours",BD470*$K470*(1+$M470)*$ER470,BD470)</f>
        <v>0</v>
      </c>
      <c r="BS470" s="53">
        <f>IF($G470="Labor Hours",BE470*$K470*(1+$M470)*$ER470,BE470)</f>
        <v>0</v>
      </c>
      <c r="BT470" s="53">
        <f>IF($G470="Labor Hours",BF470*$K470*(1+$M470)*$ER470,BF470)</f>
        <v>0</v>
      </c>
      <c r="BU470" s="53">
        <f>IF($G470="Labor Hours",BG470*$K470*(1+$M470)*$ER470,BG470)</f>
        <v>0</v>
      </c>
      <c r="BV470" s="53">
        <f>IF($G470="Labor Hours",BH470*$K470*(1+$M470)*$ER470,BH470)</f>
        <v>0</v>
      </c>
      <c r="BW470" s="53">
        <f>IF($G470="Labor Hours",BI470*$K470*(1+$M470)*$ER470,BI470)</f>
        <v>0</v>
      </c>
      <c r="BX470" s="53">
        <f>IF($G470="Labor Hours",BJ470*$K470*(1+$M470)*$ER470,BJ470)</f>
        <v>0</v>
      </c>
      <c r="BY470" s="53">
        <f>IF($G470="Labor Hours",BK470*$K470*(1+$M470)*$ER470,BK470)</f>
        <v>0</v>
      </c>
      <c r="BZ470" s="10">
        <f t="shared" si="663"/>
        <v>0</v>
      </c>
      <c r="CA470" s="54">
        <f t="shared" si="664"/>
        <v>0</v>
      </c>
      <c r="CB470" s="10">
        <f t="shared" si="665"/>
        <v>0</v>
      </c>
      <c r="CC470" s="53" cm="1">
        <f t="array" aca="1" ref="CC470" ca="1">BZ470*CELL("contents",$Q470)</f>
        <v>0</v>
      </c>
      <c r="CD470" s="53" cm="1">
        <f t="array" aca="1" ref="CD470" ca="1">CA470*CELL("contents",$Q470)</f>
        <v>0</v>
      </c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>
        <f t="shared" si="666"/>
        <v>0</v>
      </c>
      <c r="CR470" s="51">
        <f t="shared" si="667"/>
        <v>0</v>
      </c>
      <c r="CS470" s="53">
        <f>IF($G470="Labor Hours",CE470*$K470*(1+$M470)*$ES470,CE470)</f>
        <v>0</v>
      </c>
      <c r="CT470" s="53">
        <f>IF($G470="Labor Hours",CF470*$K470*(1+$M470)*$ES470,CF470)</f>
        <v>0</v>
      </c>
      <c r="CU470" s="53">
        <f>IF($G470="Labor Hours",CG470*$K470*(1+$M470)*$ES470,CG470)</f>
        <v>0</v>
      </c>
      <c r="CV470" s="53">
        <f>IF($G470="Labor Hours",CH470*$K470*(1+$M470)*$ES470,CH470)</f>
        <v>0</v>
      </c>
      <c r="CW470" s="53">
        <f>IF($G470="Labor Hours",CI470*$K470*(1+$M470)*$ES470,CI470)</f>
        <v>0</v>
      </c>
      <c r="CX470" s="53">
        <f>IF($G470="Labor Hours",CJ470*$K470*(1+$M470)*$ES470,CJ470)</f>
        <v>0</v>
      </c>
      <c r="CY470" s="53">
        <f>IF($G470="Labor Hours",CK470*$K470*(1+$M470)*$ES470,CK470)</f>
        <v>0</v>
      </c>
      <c r="CZ470" s="53">
        <f>IF($G470="Labor Hours",CL470*$K470*(1+$M470)*$ES470,CL470)</f>
        <v>0</v>
      </c>
      <c r="DA470" s="53">
        <f>IF($G470="Labor Hours",CM470*$K470*(1+$M470)*$ES470,CM470)</f>
        <v>0</v>
      </c>
      <c r="DB470" s="53">
        <f>IF($G470="Labor Hours",CN470*$K470*(1+$M470)*$ES470,CN470)</f>
        <v>0</v>
      </c>
      <c r="DC470" s="53">
        <f>IF($G470="Labor Hours",CO470*$K470*(1+$M470)*$ES470,CO470)</f>
        <v>0</v>
      </c>
      <c r="DD470" s="53">
        <f>IF($G470="Labor Hours",CP470*$K470*(1+$M470)*$ES470,CP470)</f>
        <v>0</v>
      </c>
      <c r="DE470" s="10">
        <f t="shared" si="668"/>
        <v>0</v>
      </c>
      <c r="DF470" s="54">
        <f t="shared" si="669"/>
        <v>0</v>
      </c>
      <c r="DG470" s="10">
        <f t="shared" si="670"/>
        <v>0</v>
      </c>
      <c r="DH470" s="53" cm="1">
        <f t="array" aca="1" ref="DH470" ca="1">DE470*CELL("contents",$Q470)</f>
        <v>0</v>
      </c>
      <c r="DI470" s="53" cm="1">
        <f t="array" aca="1" ref="DI470" ca="1">DF470*CELL("contents",$Q470)</f>
        <v>0</v>
      </c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>
        <f t="shared" si="671"/>
        <v>0</v>
      </c>
      <c r="DW470" s="51">
        <f t="shared" si="672"/>
        <v>0</v>
      </c>
      <c r="DX470" s="53">
        <f>IF($G470="Labor Hours",DJ470*$K470*(1+$M470)*$ET470,DJ470)</f>
        <v>0</v>
      </c>
      <c r="DY470" s="53">
        <f>IF($G470="Labor Hours",DK470*$K470*(1+$M470)*$ET470,DK470)</f>
        <v>0</v>
      </c>
      <c r="DZ470" s="53">
        <f>IF($G470="Labor Hours",DL470*$K470*(1+$M470)*$ET470,DL470)</f>
        <v>0</v>
      </c>
      <c r="EA470" s="53">
        <f>IF($G470="Labor Hours",DM470*$K470*(1+$M470)*$ET470,DM470)</f>
        <v>0</v>
      </c>
      <c r="EB470" s="53">
        <f>IF($G470="Labor Hours",DN470*$K470*(1+$M470)*$ET470,DN470)</f>
        <v>0</v>
      </c>
      <c r="EC470" s="53">
        <f>IF($G470="Labor Hours",DO470*$K470*(1+$M470)*$ET470,DO470)</f>
        <v>0</v>
      </c>
      <c r="ED470" s="53">
        <f>IF($G470="Labor Hours",DP470*$K470*(1+$M470)*$ET470,DP470)</f>
        <v>0</v>
      </c>
      <c r="EE470" s="53">
        <f>IF($G470="Labor Hours",DQ470*$K470*(1+$M470)*$ET470,DQ470)</f>
        <v>0</v>
      </c>
      <c r="EF470" s="53">
        <f>IF($G470="Labor Hours",DR470*$K470*(1+$M470)*$ET470,DR470)</f>
        <v>0</v>
      </c>
      <c r="EG470" s="53">
        <f>IF($G470="Labor Hours",DS470*$K470*(1+$M470)*$ET470,DS470)</f>
        <v>0</v>
      </c>
      <c r="EH470" s="53">
        <f>IF($G470="Labor Hours",DT470*$K470*(1+$M470)*$ET470,DT470)</f>
        <v>0</v>
      </c>
      <c r="EI470" s="53">
        <f>IF($G470="Labor Hours",DU470*$K470*(1+$M470)*$ET470,DU470)</f>
        <v>0</v>
      </c>
      <c r="EJ470" s="10">
        <f t="shared" si="673"/>
        <v>0</v>
      </c>
      <c r="EK470" s="54">
        <f t="shared" si="674"/>
        <v>0</v>
      </c>
      <c r="EL470" s="10">
        <f t="shared" si="675"/>
        <v>0</v>
      </c>
      <c r="EM470" s="53" cm="1">
        <f t="array" aca="1" ref="EM470" ca="1">EJ470*CELL("contents",$Q470)</f>
        <v>0</v>
      </c>
      <c r="EN470" s="53" cm="1">
        <f t="array" aca="1" ref="EN470" ca="1">EK470*CELL("contents",$Q470)</f>
        <v>0</v>
      </c>
      <c r="EO470" s="11">
        <f>AW470+CB470+DG470+EL470</f>
        <v>8453</v>
      </c>
      <c r="EP470" s="2">
        <v>1</v>
      </c>
      <c r="EQ470" s="2">
        <f t="shared" ref="EQ470:ET470" si="689">EP470*1.0215</f>
        <v>1.0215000000000001</v>
      </c>
      <c r="ER470" s="2">
        <f t="shared" si="689"/>
        <v>1.0434622500000001</v>
      </c>
      <c r="ES470" s="2">
        <f t="shared" si="689"/>
        <v>1.0658966883750003</v>
      </c>
      <c r="ET470" s="2">
        <f t="shared" si="689"/>
        <v>1.0888134671750629</v>
      </c>
      <c r="EU470" s="53">
        <f>IF($G470="Labor Hours",$K470*$AG470*EQ470,0)</f>
        <v>0</v>
      </c>
      <c r="EV470" s="53">
        <f>IF($G470="Labor Hours",$K470*BL470*ER470,0)</f>
        <v>0</v>
      </c>
      <c r="EW470" s="69">
        <f>IF($G470="Labor Hours",$K470*$CQ470*ES470,0)</f>
        <v>0</v>
      </c>
      <c r="EX470" s="69">
        <f>IF($G470="Labor Hours",$K470*$DV470*ET470,0)</f>
        <v>0</v>
      </c>
      <c r="EY470" s="9">
        <f t="shared" si="681"/>
        <v>0</v>
      </c>
      <c r="EZ470" s="9">
        <f t="shared" si="677"/>
        <v>0</v>
      </c>
      <c r="FA470" s="9">
        <f t="shared" si="678"/>
        <v>0</v>
      </c>
      <c r="FB470" s="9">
        <f t="shared" si="679"/>
        <v>0</v>
      </c>
      <c r="FC470" t="s">
        <v>1545</v>
      </c>
    </row>
    <row r="471" spans="1:159" x14ac:dyDescent="0.25">
      <c r="A471" s="2">
        <v>1.2</v>
      </c>
      <c r="B471" s="2" t="s">
        <v>1072</v>
      </c>
      <c r="C471" s="4" t="s">
        <v>147</v>
      </c>
      <c r="D471" s="2" t="s">
        <v>1073</v>
      </c>
      <c r="E471" s="5" t="s">
        <v>1074</v>
      </c>
      <c r="F471" s="2"/>
      <c r="G471" s="4" t="s">
        <v>347</v>
      </c>
      <c r="H471" s="6" t="s">
        <v>347</v>
      </c>
      <c r="I471" s="4"/>
      <c r="J471" s="4" t="s">
        <v>154</v>
      </c>
      <c r="K471" s="75"/>
      <c r="L471" s="80">
        <v>1</v>
      </c>
      <c r="M471" s="56">
        <v>0</v>
      </c>
      <c r="N471" s="86">
        <v>0.53</v>
      </c>
      <c r="O471" s="6" t="s">
        <v>155</v>
      </c>
      <c r="P471" s="2" t="s">
        <v>356</v>
      </c>
      <c r="Q471" s="216">
        <f>VLOOKUP(P471,Contingencies!$A$2:$D$7,4,FALSE)</f>
        <v>0.35</v>
      </c>
      <c r="R471" s="53">
        <f t="shared" si="645"/>
        <v>1942.1499999999999</v>
      </c>
      <c r="S471" s="67">
        <f t="shared" si="647"/>
        <v>0</v>
      </c>
      <c r="T471" s="4" t="s">
        <v>1075</v>
      </c>
      <c r="U471" s="4">
        <v>5549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>
        <f>IF(G471="Labor Hours",SUM(U471:AF471),0)</f>
        <v>0</v>
      </c>
      <c r="AH471" s="51">
        <f t="shared" si="658"/>
        <v>0</v>
      </c>
      <c r="AI471" s="53">
        <f>IF($G471="Labor Hours",U471*$K471*(1+$M471)*$EQ471,U471)</f>
        <v>5549</v>
      </c>
      <c r="AJ471" s="53">
        <f>IF($G471="Labor Hours",V471*$K471*(1+$M471)*$EQ471,V471)</f>
        <v>0</v>
      </c>
      <c r="AK471" s="53">
        <f>IF($G471="Labor Hours",W471*$K471*(1+$M471)*$EQ471,W471)</f>
        <v>0</v>
      </c>
      <c r="AL471" s="53">
        <f>IF($G471="Labor Hours",X471*$K471*(1+$M471)*$EQ471,X471)</f>
        <v>0</v>
      </c>
      <c r="AM471" s="53">
        <f>IF($G471="Labor Hours",Y471*$K471*(1+$M471)*$EQ471,Y471)</f>
        <v>0</v>
      </c>
      <c r="AN471" s="53">
        <f>IF($G471="Labor Hours",Z471*$K471*(1+$M471)*$EQ471,Z471)</f>
        <v>0</v>
      </c>
      <c r="AO471" s="53">
        <f>IF($G471="Labor Hours",AA471*$K471*(1+$M471)*$EQ471,AA471)</f>
        <v>0</v>
      </c>
      <c r="AP471" s="53">
        <f>IF($G471="Labor Hours",AB471*$K471*(1+$M471)*$EQ471,AB471)</f>
        <v>0</v>
      </c>
      <c r="AQ471" s="53">
        <f>IF($G471="Labor Hours",AC471*$K471*(1+$M471)*$EQ471,AC471)</f>
        <v>0</v>
      </c>
      <c r="AR471" s="53">
        <f>IF($G471="Labor Hours",AD471*$K471*(1+$M471)*$EQ471,AD471)</f>
        <v>0</v>
      </c>
      <c r="AS471" s="53">
        <f>IF($G471="Labor Hours",AE471*$K471*(1+$M471)*$EQ471,AE471)</f>
        <v>0</v>
      </c>
      <c r="AT471" s="53">
        <f>IF($G471="Labor Hours",AF471*$K471*(1+$M471)*$EQ471,AF471)</f>
        <v>0</v>
      </c>
      <c r="AU471" s="10">
        <f t="shared" si="659"/>
        <v>5549</v>
      </c>
      <c r="AV471" s="54">
        <f>IF(G471="CapEx",0,AU471*N471)</f>
        <v>0</v>
      </c>
      <c r="AW471" s="10">
        <f t="shared" si="660"/>
        <v>5549</v>
      </c>
      <c r="AX471" s="53" cm="1">
        <f t="array" aca="1" ref="AX471" ca="1">AU471*CELL("contents",$Q471)</f>
        <v>1942.1499999999999</v>
      </c>
      <c r="AY471" s="53" cm="1">
        <f t="array" aca="1" ref="AY471" ca="1">AV471*CELL("contents",$Q471)</f>
        <v>0</v>
      </c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>
        <f t="shared" si="661"/>
        <v>0</v>
      </c>
      <c r="BM471" s="51">
        <f t="shared" si="662"/>
        <v>0</v>
      </c>
      <c r="BN471" s="53">
        <f>IF($G471="Labor Hours",AZ471*$K471*(1+$M471)*$ER471,AZ471)</f>
        <v>0</v>
      </c>
      <c r="BO471" s="53">
        <f>IF($G471="Labor Hours",BA471*$K471*(1+$M471)*$ER471,BA471)</f>
        <v>0</v>
      </c>
      <c r="BP471" s="53">
        <f>IF($G471="Labor Hours",BB471*$K471*(1+$M471)*$ER471,BB471)</f>
        <v>0</v>
      </c>
      <c r="BQ471" s="53">
        <f>IF($G471="Labor Hours",BC471*$K471*(1+$M471)*$ER471,BC471)</f>
        <v>0</v>
      </c>
      <c r="BR471" s="53">
        <f>IF($G471="Labor Hours",BD471*$K471*(1+$M471)*$ER471,BD471)</f>
        <v>0</v>
      </c>
      <c r="BS471" s="53">
        <f>IF($G471="Labor Hours",BE471*$K471*(1+$M471)*$ER471,BE471)</f>
        <v>0</v>
      </c>
      <c r="BT471" s="53">
        <f>IF($G471="Labor Hours",BF471*$K471*(1+$M471)*$ER471,BF471)</f>
        <v>0</v>
      </c>
      <c r="BU471" s="53">
        <f>IF($G471="Labor Hours",BG471*$K471*(1+$M471)*$ER471,BG471)</f>
        <v>0</v>
      </c>
      <c r="BV471" s="53">
        <f>IF($G471="Labor Hours",BH471*$K471*(1+$M471)*$ER471,BH471)</f>
        <v>0</v>
      </c>
      <c r="BW471" s="53">
        <f>IF($G471="Labor Hours",BI471*$K471*(1+$M471)*$ER471,BI471)</f>
        <v>0</v>
      </c>
      <c r="BX471" s="53">
        <f>IF($G471="Labor Hours",BJ471*$K471*(1+$M471)*$ER471,BJ471)</f>
        <v>0</v>
      </c>
      <c r="BY471" s="53">
        <f>IF($G471="Labor Hours",BK471*$K471*(1+$M471)*$ER471,BK471)</f>
        <v>0</v>
      </c>
      <c r="BZ471" s="10">
        <f t="shared" si="663"/>
        <v>0</v>
      </c>
      <c r="CA471" s="54">
        <f t="shared" si="664"/>
        <v>0</v>
      </c>
      <c r="CB471" s="10">
        <f t="shared" si="665"/>
        <v>0</v>
      </c>
      <c r="CC471" s="53" cm="1">
        <f t="array" aca="1" ref="CC471" ca="1">BZ471*CELL("contents",$Q471)</f>
        <v>0</v>
      </c>
      <c r="CD471" s="53" cm="1">
        <f t="array" aca="1" ref="CD471" ca="1">CA471*CELL("contents",$Q471)</f>
        <v>0</v>
      </c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>
        <f t="shared" si="666"/>
        <v>0</v>
      </c>
      <c r="CR471" s="51">
        <f t="shared" si="667"/>
        <v>0</v>
      </c>
      <c r="CS471" s="53">
        <f>IF($G471="Labor Hours",CE471*$K471*(1+$M471)*$ES471,CE471)</f>
        <v>0</v>
      </c>
      <c r="CT471" s="53">
        <f>IF($G471="Labor Hours",CF471*$K471*(1+$M471)*$ES471,CF471)</f>
        <v>0</v>
      </c>
      <c r="CU471" s="53">
        <f>IF($G471="Labor Hours",CG471*$K471*(1+$M471)*$ES471,CG471)</f>
        <v>0</v>
      </c>
      <c r="CV471" s="53">
        <f>IF($G471="Labor Hours",CH471*$K471*(1+$M471)*$ES471,CH471)</f>
        <v>0</v>
      </c>
      <c r="CW471" s="53">
        <f>IF($G471="Labor Hours",CI471*$K471*(1+$M471)*$ES471,CI471)</f>
        <v>0</v>
      </c>
      <c r="CX471" s="53">
        <f>IF($G471="Labor Hours",CJ471*$K471*(1+$M471)*$ES471,CJ471)</f>
        <v>0</v>
      </c>
      <c r="CY471" s="53">
        <f>IF($G471="Labor Hours",CK471*$K471*(1+$M471)*$ES471,CK471)</f>
        <v>0</v>
      </c>
      <c r="CZ471" s="53">
        <f>IF($G471="Labor Hours",CL471*$K471*(1+$M471)*$ES471,CL471)</f>
        <v>0</v>
      </c>
      <c r="DA471" s="53">
        <f>IF($G471="Labor Hours",CM471*$K471*(1+$M471)*$ES471,CM471)</f>
        <v>0</v>
      </c>
      <c r="DB471" s="53">
        <f>IF($G471="Labor Hours",CN471*$K471*(1+$M471)*$ES471,CN471)</f>
        <v>0</v>
      </c>
      <c r="DC471" s="53">
        <f>IF($G471="Labor Hours",CO471*$K471*(1+$M471)*$ES471,CO471)</f>
        <v>0</v>
      </c>
      <c r="DD471" s="53">
        <f>IF($G471="Labor Hours",CP471*$K471*(1+$M471)*$ES471,CP471)</f>
        <v>0</v>
      </c>
      <c r="DE471" s="10">
        <f t="shared" si="668"/>
        <v>0</v>
      </c>
      <c r="DF471" s="54">
        <f t="shared" si="669"/>
        <v>0</v>
      </c>
      <c r="DG471" s="10">
        <f t="shared" si="670"/>
        <v>0</v>
      </c>
      <c r="DH471" s="53" cm="1">
        <f t="array" aca="1" ref="DH471" ca="1">DE471*CELL("contents",$Q471)</f>
        <v>0</v>
      </c>
      <c r="DI471" s="53" cm="1">
        <f t="array" aca="1" ref="DI471" ca="1">DF471*CELL("contents",$Q471)</f>
        <v>0</v>
      </c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>
        <f t="shared" si="671"/>
        <v>0</v>
      </c>
      <c r="DW471" s="51">
        <f t="shared" si="672"/>
        <v>0</v>
      </c>
      <c r="DX471" s="53">
        <f>IF($G471="Labor Hours",DJ471*$K471*(1+$M471)*$ET471,DJ471)</f>
        <v>0</v>
      </c>
      <c r="DY471" s="53">
        <f>IF($G471="Labor Hours",DK471*$K471*(1+$M471)*$ET471,DK471)</f>
        <v>0</v>
      </c>
      <c r="DZ471" s="53">
        <f>IF($G471="Labor Hours",DL471*$K471*(1+$M471)*$ET471,DL471)</f>
        <v>0</v>
      </c>
      <c r="EA471" s="53">
        <f>IF($G471="Labor Hours",DM471*$K471*(1+$M471)*$ET471,DM471)</f>
        <v>0</v>
      </c>
      <c r="EB471" s="53">
        <f>IF($G471="Labor Hours",DN471*$K471*(1+$M471)*$ET471,DN471)</f>
        <v>0</v>
      </c>
      <c r="EC471" s="53">
        <f>IF($G471="Labor Hours",DO471*$K471*(1+$M471)*$ET471,DO471)</f>
        <v>0</v>
      </c>
      <c r="ED471" s="53">
        <f>IF($G471="Labor Hours",DP471*$K471*(1+$M471)*$ET471,DP471)</f>
        <v>0</v>
      </c>
      <c r="EE471" s="53">
        <f>IF($G471="Labor Hours",DQ471*$K471*(1+$M471)*$ET471,DQ471)</f>
        <v>0</v>
      </c>
      <c r="EF471" s="53">
        <f>IF($G471="Labor Hours",DR471*$K471*(1+$M471)*$ET471,DR471)</f>
        <v>0</v>
      </c>
      <c r="EG471" s="53">
        <f>IF($G471="Labor Hours",DS471*$K471*(1+$M471)*$ET471,DS471)</f>
        <v>0</v>
      </c>
      <c r="EH471" s="53">
        <f>IF($G471="Labor Hours",DT471*$K471*(1+$M471)*$ET471,DT471)</f>
        <v>0</v>
      </c>
      <c r="EI471" s="53">
        <f>IF($G471="Labor Hours",DU471*$K471*(1+$M471)*$ET471,DU471)</f>
        <v>0</v>
      </c>
      <c r="EJ471" s="10">
        <f t="shared" si="673"/>
        <v>0</v>
      </c>
      <c r="EK471" s="54">
        <f t="shared" si="674"/>
        <v>0</v>
      </c>
      <c r="EL471" s="10">
        <f t="shared" si="675"/>
        <v>0</v>
      </c>
      <c r="EM471" s="53" cm="1">
        <f t="array" aca="1" ref="EM471" ca="1">EJ471*CELL("contents",$Q471)</f>
        <v>0</v>
      </c>
      <c r="EN471" s="53" cm="1">
        <f t="array" aca="1" ref="EN471" ca="1">EK471*CELL("contents",$Q471)</f>
        <v>0</v>
      </c>
      <c r="EO471" s="11">
        <f>AW471+CB471+DG471+EL471</f>
        <v>5549</v>
      </c>
      <c r="EP471" s="2">
        <v>1</v>
      </c>
      <c r="EQ471" s="2">
        <f t="shared" ref="EQ471:ET471" si="690">EP471*1.0215</f>
        <v>1.0215000000000001</v>
      </c>
      <c r="ER471" s="2">
        <f t="shared" si="690"/>
        <v>1.0434622500000001</v>
      </c>
      <c r="ES471" s="2">
        <f t="shared" si="690"/>
        <v>1.0658966883750003</v>
      </c>
      <c r="ET471" s="2">
        <f t="shared" si="690"/>
        <v>1.0888134671750629</v>
      </c>
      <c r="EU471" s="53">
        <f>IF($G471="Labor Hours",$K471*$AG471*EQ471,0)</f>
        <v>0</v>
      </c>
      <c r="EV471" s="53">
        <f>IF($G471="Labor Hours",$K471*BL471*ER471,0)</f>
        <v>0</v>
      </c>
      <c r="EW471" s="69">
        <f>IF($G471="Labor Hours",$K471*$CQ471*ES471,0)</f>
        <v>0</v>
      </c>
      <c r="EX471" s="69">
        <f>IF($G471="Labor Hours",$K471*$DV471*ET471,0)</f>
        <v>0</v>
      </c>
      <c r="EY471" s="9">
        <f t="shared" si="681"/>
        <v>0</v>
      </c>
      <c r="EZ471" s="9">
        <f t="shared" si="677"/>
        <v>0</v>
      </c>
      <c r="FA471" s="9">
        <f t="shared" si="678"/>
        <v>0</v>
      </c>
      <c r="FB471" s="9">
        <f t="shared" si="679"/>
        <v>0</v>
      </c>
      <c r="FC471" t="s">
        <v>1545</v>
      </c>
    </row>
    <row r="472" spans="1:159" x14ac:dyDescent="0.25">
      <c r="A472" s="2">
        <v>1.2</v>
      </c>
      <c r="B472" s="2" t="s">
        <v>1076</v>
      </c>
      <c r="C472" s="4" t="s">
        <v>147</v>
      </c>
      <c r="D472" s="2" t="s">
        <v>1077</v>
      </c>
      <c r="E472" s="21" t="s">
        <v>1078</v>
      </c>
      <c r="F472" s="2"/>
      <c r="G472" s="4" t="s">
        <v>347</v>
      </c>
      <c r="H472" s="6" t="s">
        <v>347</v>
      </c>
      <c r="I472" s="4"/>
      <c r="J472" s="4" t="s">
        <v>268</v>
      </c>
      <c r="K472" s="75"/>
      <c r="L472" s="80">
        <v>1</v>
      </c>
      <c r="M472" s="56">
        <v>0</v>
      </c>
      <c r="N472" s="86">
        <v>0.53</v>
      </c>
      <c r="O472" s="6" t="s">
        <v>155</v>
      </c>
      <c r="P472" s="2" t="s">
        <v>352</v>
      </c>
      <c r="Q472" s="216">
        <f>VLOOKUP(P472,Contingencies!$A$2:$D$7,4,FALSE)</f>
        <v>0.2</v>
      </c>
      <c r="R472" s="53">
        <f t="shared" si="645"/>
        <v>21600</v>
      </c>
      <c r="S472" s="67">
        <f t="shared" si="647"/>
        <v>0</v>
      </c>
      <c r="T472" s="4"/>
      <c r="U472" s="2"/>
      <c r="V472" s="4">
        <v>36000</v>
      </c>
      <c r="W472" s="4">
        <v>36000</v>
      </c>
      <c r="X472" s="4">
        <v>36000</v>
      </c>
      <c r="Y472" s="2"/>
      <c r="Z472" s="2"/>
      <c r="AA472" s="2"/>
      <c r="AB472" s="2"/>
      <c r="AC472" s="2"/>
      <c r="AD472" s="2"/>
      <c r="AE472" s="2"/>
      <c r="AF472" s="2"/>
      <c r="AG472" s="2">
        <f>IF(G472="Labor Hours",SUM(U472:AF472),0)</f>
        <v>0</v>
      </c>
      <c r="AH472" s="51">
        <f t="shared" si="658"/>
        <v>0</v>
      </c>
      <c r="AI472" s="53">
        <f>IF($G472="Labor Hours",U472*$K472*(1+$M472)*$EQ472,U472)</f>
        <v>0</v>
      </c>
      <c r="AJ472" s="53">
        <f>IF($G472="Labor Hours",V472*$K472*(1+$M472)*$EQ472,V472)</f>
        <v>36000</v>
      </c>
      <c r="AK472" s="53">
        <f>IF($G472="Labor Hours",W472*$K472*(1+$M472)*$EQ472,W472)</f>
        <v>36000</v>
      </c>
      <c r="AL472" s="53">
        <f>IF($G472="Labor Hours",X472*$K472*(1+$M472)*$EQ472,X472)</f>
        <v>36000</v>
      </c>
      <c r="AM472" s="53">
        <f>IF($G472="Labor Hours",Y472*$K472*(1+$M472)*$EQ472,Y472)</f>
        <v>0</v>
      </c>
      <c r="AN472" s="53">
        <f>IF($G472="Labor Hours",Z472*$K472*(1+$M472)*$EQ472,Z472)</f>
        <v>0</v>
      </c>
      <c r="AO472" s="53">
        <f>IF($G472="Labor Hours",AA472*$K472*(1+$M472)*$EQ472,AA472)</f>
        <v>0</v>
      </c>
      <c r="AP472" s="53">
        <f>IF($G472="Labor Hours",AB472*$K472*(1+$M472)*$EQ472,AB472)</f>
        <v>0</v>
      </c>
      <c r="AQ472" s="53">
        <f>IF($G472="Labor Hours",AC472*$K472*(1+$M472)*$EQ472,AC472)</f>
        <v>0</v>
      </c>
      <c r="AR472" s="53">
        <f>IF($G472="Labor Hours",AD472*$K472*(1+$M472)*$EQ472,AD472)</f>
        <v>0</v>
      </c>
      <c r="AS472" s="53">
        <f>IF($G472="Labor Hours",AE472*$K472*(1+$M472)*$EQ472,AE472)</f>
        <v>0</v>
      </c>
      <c r="AT472" s="53">
        <f>IF($G472="Labor Hours",AF472*$K472*(1+$M472)*$EQ472,AF472)</f>
        <v>0</v>
      </c>
      <c r="AU472" s="10">
        <f t="shared" si="659"/>
        <v>108000</v>
      </c>
      <c r="AV472" s="54">
        <f>IF(G472="CapEx",0,AU472*N472)</f>
        <v>0</v>
      </c>
      <c r="AW472" s="10">
        <f t="shared" si="660"/>
        <v>108000</v>
      </c>
      <c r="AX472" s="53" cm="1">
        <f t="array" aca="1" ref="AX472" ca="1">AU472*CELL("contents",$Q472)</f>
        <v>21600</v>
      </c>
      <c r="AY472" s="53" cm="1">
        <f t="array" aca="1" ref="AY472" ca="1">AV472*CELL("contents",$Q472)</f>
        <v>0</v>
      </c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>
        <f t="shared" si="661"/>
        <v>0</v>
      </c>
      <c r="BM472" s="51">
        <f t="shared" si="662"/>
        <v>0</v>
      </c>
      <c r="BN472" s="53">
        <f>IF($G472="Labor Hours",AZ472*$K472*(1+$M472)*$ER472,AZ472)</f>
        <v>0</v>
      </c>
      <c r="BO472" s="53">
        <f>IF($G472="Labor Hours",BA472*$K472*(1+$M472)*$ER472,BA472)</f>
        <v>0</v>
      </c>
      <c r="BP472" s="53">
        <f>IF($G472="Labor Hours",BB472*$K472*(1+$M472)*$ER472,BB472)</f>
        <v>0</v>
      </c>
      <c r="BQ472" s="53">
        <f>IF($G472="Labor Hours",BC472*$K472*(1+$M472)*$ER472,BC472)</f>
        <v>0</v>
      </c>
      <c r="BR472" s="53">
        <f>IF($G472="Labor Hours",BD472*$K472*(1+$M472)*$ER472,BD472)</f>
        <v>0</v>
      </c>
      <c r="BS472" s="53">
        <f>IF($G472="Labor Hours",BE472*$K472*(1+$M472)*$ER472,BE472)</f>
        <v>0</v>
      </c>
      <c r="BT472" s="53">
        <f>IF($G472="Labor Hours",BF472*$K472*(1+$M472)*$ER472,BF472)</f>
        <v>0</v>
      </c>
      <c r="BU472" s="53">
        <f>IF($G472="Labor Hours",BG472*$K472*(1+$M472)*$ER472,BG472)</f>
        <v>0</v>
      </c>
      <c r="BV472" s="53">
        <f>IF($G472="Labor Hours",BH472*$K472*(1+$M472)*$ER472,BH472)</f>
        <v>0</v>
      </c>
      <c r="BW472" s="53">
        <f>IF($G472="Labor Hours",BI472*$K472*(1+$M472)*$ER472,BI472)</f>
        <v>0</v>
      </c>
      <c r="BX472" s="53">
        <f>IF($G472="Labor Hours",BJ472*$K472*(1+$M472)*$ER472,BJ472)</f>
        <v>0</v>
      </c>
      <c r="BY472" s="53">
        <f>IF($G472="Labor Hours",BK472*$K472*(1+$M472)*$ER472,BK472)</f>
        <v>0</v>
      </c>
      <c r="BZ472" s="10">
        <f t="shared" si="663"/>
        <v>0</v>
      </c>
      <c r="CA472" s="54">
        <f t="shared" si="664"/>
        <v>0</v>
      </c>
      <c r="CB472" s="10">
        <f t="shared" si="665"/>
        <v>0</v>
      </c>
      <c r="CC472" s="53" cm="1">
        <f t="array" aca="1" ref="CC472" ca="1">BZ472*CELL("contents",$Q472)</f>
        <v>0</v>
      </c>
      <c r="CD472" s="53" cm="1">
        <f t="array" aca="1" ref="CD472" ca="1">CA472*CELL("contents",$Q472)</f>
        <v>0</v>
      </c>
      <c r="CE472" s="18"/>
      <c r="CF472" s="18"/>
      <c r="CG472" s="18"/>
      <c r="CH472" s="18"/>
      <c r="CI472" s="18"/>
      <c r="CJ472" s="2"/>
      <c r="CK472" s="2"/>
      <c r="CL472" s="2"/>
      <c r="CM472" s="2"/>
      <c r="CN472" s="2"/>
      <c r="CO472" s="2"/>
      <c r="CP472" s="2"/>
      <c r="CQ472" s="2">
        <f t="shared" si="666"/>
        <v>0</v>
      </c>
      <c r="CR472" s="51">
        <f t="shared" si="667"/>
        <v>0</v>
      </c>
      <c r="CS472" s="53">
        <f>IF($G472="Labor Hours",CE472*$K472*(1+$M472)*$ES472,CE472)</f>
        <v>0</v>
      </c>
      <c r="CT472" s="53">
        <f>IF($G472="Labor Hours",CF472*$K472*(1+$M472)*$ES472,CF472)</f>
        <v>0</v>
      </c>
      <c r="CU472" s="53">
        <f>IF($G472="Labor Hours",CG472*$K472*(1+$M472)*$ES472,CG472)</f>
        <v>0</v>
      </c>
      <c r="CV472" s="53">
        <f>IF($G472="Labor Hours",CH472*$K472*(1+$M472)*$ES472,CH472)</f>
        <v>0</v>
      </c>
      <c r="CW472" s="53">
        <f>IF($G472="Labor Hours",CI472*$K472*(1+$M472)*$ES472,CI472)</f>
        <v>0</v>
      </c>
      <c r="CX472" s="53">
        <f>IF($G472="Labor Hours",CJ472*$K472*(1+$M472)*$ES472,CJ472)</f>
        <v>0</v>
      </c>
      <c r="CY472" s="53">
        <f>IF($G472="Labor Hours",CK472*$K472*(1+$M472)*$ES472,CK472)</f>
        <v>0</v>
      </c>
      <c r="CZ472" s="53">
        <f>IF($G472="Labor Hours",CL472*$K472*(1+$M472)*$ES472,CL472)</f>
        <v>0</v>
      </c>
      <c r="DA472" s="53">
        <f>IF($G472="Labor Hours",CM472*$K472*(1+$M472)*$ES472,CM472)</f>
        <v>0</v>
      </c>
      <c r="DB472" s="53">
        <f>IF($G472="Labor Hours",CN472*$K472*(1+$M472)*$ES472,CN472)</f>
        <v>0</v>
      </c>
      <c r="DC472" s="53">
        <f>IF($G472="Labor Hours",CO472*$K472*(1+$M472)*$ES472,CO472)</f>
        <v>0</v>
      </c>
      <c r="DD472" s="53">
        <f>IF($G472="Labor Hours",CP472*$K472*(1+$M472)*$ES472,CP472)</f>
        <v>0</v>
      </c>
      <c r="DE472" s="10">
        <f t="shared" si="668"/>
        <v>0</v>
      </c>
      <c r="DF472" s="54">
        <f t="shared" si="669"/>
        <v>0</v>
      </c>
      <c r="DG472" s="10">
        <f t="shared" si="670"/>
        <v>0</v>
      </c>
      <c r="DH472" s="53" cm="1">
        <f t="array" aca="1" ref="DH472" ca="1">DE472*CELL("contents",$Q472)</f>
        <v>0</v>
      </c>
      <c r="DI472" s="53" cm="1">
        <f t="array" aca="1" ref="DI472" ca="1">DF472*CELL("contents",$Q472)</f>
        <v>0</v>
      </c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>
        <f t="shared" si="671"/>
        <v>0</v>
      </c>
      <c r="DW472" s="51">
        <f t="shared" si="672"/>
        <v>0</v>
      </c>
      <c r="DX472" s="53">
        <f>IF($G472="Labor Hours",DJ472*$K472*(1+$M472)*$ET472,DJ472)</f>
        <v>0</v>
      </c>
      <c r="DY472" s="53">
        <f>IF($G472="Labor Hours",DK472*$K472*(1+$M472)*$ET472,DK472)</f>
        <v>0</v>
      </c>
      <c r="DZ472" s="53">
        <f>IF($G472="Labor Hours",DL472*$K472*(1+$M472)*$ET472,DL472)</f>
        <v>0</v>
      </c>
      <c r="EA472" s="53">
        <f>IF($G472="Labor Hours",DM472*$K472*(1+$M472)*$ET472,DM472)</f>
        <v>0</v>
      </c>
      <c r="EB472" s="53">
        <f>IF($G472="Labor Hours",DN472*$K472*(1+$M472)*$ET472,DN472)</f>
        <v>0</v>
      </c>
      <c r="EC472" s="53">
        <f>IF($G472="Labor Hours",DO472*$K472*(1+$M472)*$ET472,DO472)</f>
        <v>0</v>
      </c>
      <c r="ED472" s="53">
        <f>IF($G472="Labor Hours",DP472*$K472*(1+$M472)*$ET472,DP472)</f>
        <v>0</v>
      </c>
      <c r="EE472" s="53">
        <f>IF($G472="Labor Hours",DQ472*$K472*(1+$M472)*$ET472,DQ472)</f>
        <v>0</v>
      </c>
      <c r="EF472" s="53">
        <f>IF($G472="Labor Hours",DR472*$K472*(1+$M472)*$ET472,DR472)</f>
        <v>0</v>
      </c>
      <c r="EG472" s="53">
        <f>IF($G472="Labor Hours",DS472*$K472*(1+$M472)*$ET472,DS472)</f>
        <v>0</v>
      </c>
      <c r="EH472" s="53">
        <f>IF($G472="Labor Hours",DT472*$K472*(1+$M472)*$ET472,DT472)</f>
        <v>0</v>
      </c>
      <c r="EI472" s="53">
        <f>IF($G472="Labor Hours",DU472*$K472*(1+$M472)*$ET472,DU472)</f>
        <v>0</v>
      </c>
      <c r="EJ472" s="10">
        <f t="shared" si="673"/>
        <v>0</v>
      </c>
      <c r="EK472" s="54">
        <f t="shared" si="674"/>
        <v>0</v>
      </c>
      <c r="EL472" s="10">
        <f t="shared" si="675"/>
        <v>0</v>
      </c>
      <c r="EM472" s="53" cm="1">
        <f t="array" aca="1" ref="EM472" ca="1">EJ472*CELL("contents",$Q472)</f>
        <v>0</v>
      </c>
      <c r="EN472" s="53" cm="1">
        <f t="array" aca="1" ref="EN472" ca="1">EK472*CELL("contents",$Q472)</f>
        <v>0</v>
      </c>
      <c r="EO472" s="11">
        <f>AW472+CB472+DG472+EL472</f>
        <v>108000</v>
      </c>
      <c r="EP472" s="2">
        <v>1</v>
      </c>
      <c r="EQ472" s="2">
        <f t="shared" ref="EQ472:ET472" si="691">EP472*1.0215</f>
        <v>1.0215000000000001</v>
      </c>
      <c r="ER472" s="2">
        <f t="shared" si="691"/>
        <v>1.0434622500000001</v>
      </c>
      <c r="ES472" s="2">
        <f t="shared" si="691"/>
        <v>1.0658966883750003</v>
      </c>
      <c r="ET472" s="2">
        <f t="shared" si="691"/>
        <v>1.0888134671750629</v>
      </c>
      <c r="EU472" s="53">
        <f>IF($G472="Labor Hours",$K472*$AG472*EQ472,0)</f>
        <v>0</v>
      </c>
      <c r="EV472" s="53">
        <f>IF($G472="Labor Hours",$K472*BL472*ER472,0)</f>
        <v>0</v>
      </c>
      <c r="EW472" s="69">
        <f>IF($G472="Labor Hours",$K472*$CQ472*ES472,0)</f>
        <v>0</v>
      </c>
      <c r="EX472" s="69">
        <f>IF($G472="Labor Hours",$K472*$DV472*ET472,0)</f>
        <v>0</v>
      </c>
      <c r="EY472" s="9">
        <f t="shared" si="681"/>
        <v>0</v>
      </c>
      <c r="EZ472" s="9">
        <f t="shared" si="677"/>
        <v>0</v>
      </c>
      <c r="FA472" s="9">
        <f t="shared" si="678"/>
        <v>0</v>
      </c>
      <c r="FB472" s="9">
        <f t="shared" si="679"/>
        <v>0</v>
      </c>
      <c r="FC472" t="s">
        <v>1545</v>
      </c>
    </row>
    <row r="473" spans="1:159" x14ac:dyDescent="0.25">
      <c r="A473" s="2">
        <v>1.2</v>
      </c>
      <c r="B473" s="2" t="s">
        <v>1079</v>
      </c>
      <c r="C473" s="4" t="s">
        <v>147</v>
      </c>
      <c r="D473" s="2" t="s">
        <v>1080</v>
      </c>
      <c r="E473" s="21" t="s">
        <v>1081</v>
      </c>
      <c r="F473" s="2"/>
      <c r="G473" s="4" t="s">
        <v>347</v>
      </c>
      <c r="H473" s="6" t="s">
        <v>347</v>
      </c>
      <c r="I473" s="4"/>
      <c r="J473" s="4" t="s">
        <v>154</v>
      </c>
      <c r="K473" s="75"/>
      <c r="L473" s="80">
        <v>1</v>
      </c>
      <c r="M473" s="56">
        <v>0</v>
      </c>
      <c r="N473" s="86">
        <v>0.53</v>
      </c>
      <c r="O473" s="6" t="s">
        <v>155</v>
      </c>
      <c r="P473" s="2" t="s">
        <v>356</v>
      </c>
      <c r="Q473" s="216">
        <f>VLOOKUP(P473,Contingencies!$A$2:$D$7,4,FALSE)</f>
        <v>0.35</v>
      </c>
      <c r="R473" s="53">
        <f t="shared" si="645"/>
        <v>3465</v>
      </c>
      <c r="S473" s="67">
        <f t="shared" si="647"/>
        <v>0</v>
      </c>
      <c r="T473" s="4"/>
      <c r="U473" s="2"/>
      <c r="V473" s="4">
        <v>3300</v>
      </c>
      <c r="W473" s="4">
        <v>3300</v>
      </c>
      <c r="X473" s="4">
        <v>3300</v>
      </c>
      <c r="Y473" s="2"/>
      <c r="Z473" s="2"/>
      <c r="AA473" s="2"/>
      <c r="AB473" s="2"/>
      <c r="AC473" s="2"/>
      <c r="AD473" s="2"/>
      <c r="AE473" s="2"/>
      <c r="AF473" s="2"/>
      <c r="AG473" s="2">
        <f>IF(G473="Labor Hours",SUM(U473:AF473),0)</f>
        <v>0</v>
      </c>
      <c r="AH473" s="51">
        <f t="shared" si="658"/>
        <v>0</v>
      </c>
      <c r="AI473" s="53">
        <f>IF($G473="Labor Hours",U473*$K473*(1+$M473)*$EQ473,U473)</f>
        <v>0</v>
      </c>
      <c r="AJ473" s="53">
        <f>IF($G473="Labor Hours",V473*$K473*(1+$M473)*$EQ473,V473)</f>
        <v>3300</v>
      </c>
      <c r="AK473" s="53">
        <f>IF($G473="Labor Hours",W473*$K473*(1+$M473)*$EQ473,W473)</f>
        <v>3300</v>
      </c>
      <c r="AL473" s="53">
        <f>IF($G473="Labor Hours",X473*$K473*(1+$M473)*$EQ473,X473)</f>
        <v>3300</v>
      </c>
      <c r="AM473" s="53">
        <f>IF($G473="Labor Hours",Y473*$K473*(1+$M473)*$EQ473,Y473)</f>
        <v>0</v>
      </c>
      <c r="AN473" s="53">
        <f>IF($G473="Labor Hours",Z473*$K473*(1+$M473)*$EQ473,Z473)</f>
        <v>0</v>
      </c>
      <c r="AO473" s="53">
        <f>IF($G473="Labor Hours",AA473*$K473*(1+$M473)*$EQ473,AA473)</f>
        <v>0</v>
      </c>
      <c r="AP473" s="53">
        <f>IF($G473="Labor Hours",AB473*$K473*(1+$M473)*$EQ473,AB473)</f>
        <v>0</v>
      </c>
      <c r="AQ473" s="53">
        <f>IF($G473="Labor Hours",AC473*$K473*(1+$M473)*$EQ473,AC473)</f>
        <v>0</v>
      </c>
      <c r="AR473" s="53">
        <f>IF($G473="Labor Hours",AD473*$K473*(1+$M473)*$EQ473,AD473)</f>
        <v>0</v>
      </c>
      <c r="AS473" s="53">
        <f>IF($G473="Labor Hours",AE473*$K473*(1+$M473)*$EQ473,AE473)</f>
        <v>0</v>
      </c>
      <c r="AT473" s="53">
        <f>IF($G473="Labor Hours",AF473*$K473*(1+$M473)*$EQ473,AF473)</f>
        <v>0</v>
      </c>
      <c r="AU473" s="10">
        <f t="shared" si="659"/>
        <v>9900</v>
      </c>
      <c r="AV473" s="54">
        <f>IF(G473="CapEx",0,AU473*N473)</f>
        <v>0</v>
      </c>
      <c r="AW473" s="10">
        <f t="shared" si="660"/>
        <v>9900</v>
      </c>
      <c r="AX473" s="53" cm="1">
        <f t="array" aca="1" ref="AX473" ca="1">AU473*CELL("contents",$Q473)</f>
        <v>3465</v>
      </c>
      <c r="AY473" s="53" cm="1">
        <f t="array" aca="1" ref="AY473" ca="1">AV473*CELL("contents",$Q473)</f>
        <v>0</v>
      </c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>
        <f t="shared" si="661"/>
        <v>0</v>
      </c>
      <c r="BM473" s="51">
        <f t="shared" si="662"/>
        <v>0</v>
      </c>
      <c r="BN473" s="53">
        <f>IF($G473="Labor Hours",AZ473*$K473*(1+$M473)*$ER473,AZ473)</f>
        <v>0</v>
      </c>
      <c r="BO473" s="53">
        <f>IF($G473="Labor Hours",BA473*$K473*(1+$M473)*$ER473,BA473)</f>
        <v>0</v>
      </c>
      <c r="BP473" s="53">
        <f>IF($G473="Labor Hours",BB473*$K473*(1+$M473)*$ER473,BB473)</f>
        <v>0</v>
      </c>
      <c r="BQ473" s="53">
        <f>IF($G473="Labor Hours",BC473*$K473*(1+$M473)*$ER473,BC473)</f>
        <v>0</v>
      </c>
      <c r="BR473" s="53">
        <f>IF($G473="Labor Hours",BD473*$K473*(1+$M473)*$ER473,BD473)</f>
        <v>0</v>
      </c>
      <c r="BS473" s="53">
        <f>IF($G473="Labor Hours",BE473*$K473*(1+$M473)*$ER473,BE473)</f>
        <v>0</v>
      </c>
      <c r="BT473" s="53">
        <f>IF($G473="Labor Hours",BF473*$K473*(1+$M473)*$ER473,BF473)</f>
        <v>0</v>
      </c>
      <c r="BU473" s="53">
        <f>IF($G473="Labor Hours",BG473*$K473*(1+$M473)*$ER473,BG473)</f>
        <v>0</v>
      </c>
      <c r="BV473" s="53">
        <f>IF($G473="Labor Hours",BH473*$K473*(1+$M473)*$ER473,BH473)</f>
        <v>0</v>
      </c>
      <c r="BW473" s="53">
        <f>IF($G473="Labor Hours",BI473*$K473*(1+$M473)*$ER473,BI473)</f>
        <v>0</v>
      </c>
      <c r="BX473" s="53">
        <f>IF($G473="Labor Hours",BJ473*$K473*(1+$M473)*$ER473,BJ473)</f>
        <v>0</v>
      </c>
      <c r="BY473" s="53">
        <f>IF($G473="Labor Hours",BK473*$K473*(1+$M473)*$ER473,BK473)</f>
        <v>0</v>
      </c>
      <c r="BZ473" s="10">
        <f t="shared" si="663"/>
        <v>0</v>
      </c>
      <c r="CA473" s="54">
        <f t="shared" si="664"/>
        <v>0</v>
      </c>
      <c r="CB473" s="10">
        <f t="shared" si="665"/>
        <v>0</v>
      </c>
      <c r="CC473" s="53" cm="1">
        <f t="array" aca="1" ref="CC473" ca="1">BZ473*CELL("contents",$Q473)</f>
        <v>0</v>
      </c>
      <c r="CD473" s="53" cm="1">
        <f t="array" aca="1" ref="CD473" ca="1">CA473*CELL("contents",$Q473)</f>
        <v>0</v>
      </c>
      <c r="CE473" s="18"/>
      <c r="CF473" s="18"/>
      <c r="CG473" s="18"/>
      <c r="CH473" s="18"/>
      <c r="CI473" s="18"/>
      <c r="CJ473" s="2"/>
      <c r="CK473" s="2"/>
      <c r="CL473" s="2"/>
      <c r="CM473" s="2"/>
      <c r="CN473" s="2"/>
      <c r="CO473" s="2"/>
      <c r="CP473" s="2"/>
      <c r="CQ473" s="2">
        <f t="shared" si="666"/>
        <v>0</v>
      </c>
      <c r="CR473" s="51">
        <f t="shared" si="667"/>
        <v>0</v>
      </c>
      <c r="CS473" s="53">
        <f>IF($G473="Labor Hours",CE473*$K473*(1+$M473)*$ES473,CE473)</f>
        <v>0</v>
      </c>
      <c r="CT473" s="53">
        <f>IF($G473="Labor Hours",CF473*$K473*(1+$M473)*$ES473,CF473)</f>
        <v>0</v>
      </c>
      <c r="CU473" s="53">
        <f>IF($G473="Labor Hours",CG473*$K473*(1+$M473)*$ES473,CG473)</f>
        <v>0</v>
      </c>
      <c r="CV473" s="53">
        <f>IF($G473="Labor Hours",CH473*$K473*(1+$M473)*$ES473,CH473)</f>
        <v>0</v>
      </c>
      <c r="CW473" s="53">
        <f>IF($G473="Labor Hours",CI473*$K473*(1+$M473)*$ES473,CI473)</f>
        <v>0</v>
      </c>
      <c r="CX473" s="53">
        <f>IF($G473="Labor Hours",CJ473*$K473*(1+$M473)*$ES473,CJ473)</f>
        <v>0</v>
      </c>
      <c r="CY473" s="53">
        <f>IF($G473="Labor Hours",CK473*$K473*(1+$M473)*$ES473,CK473)</f>
        <v>0</v>
      </c>
      <c r="CZ473" s="53">
        <f>IF($G473="Labor Hours",CL473*$K473*(1+$M473)*$ES473,CL473)</f>
        <v>0</v>
      </c>
      <c r="DA473" s="53">
        <f>IF($G473="Labor Hours",CM473*$K473*(1+$M473)*$ES473,CM473)</f>
        <v>0</v>
      </c>
      <c r="DB473" s="53">
        <f>IF($G473="Labor Hours",CN473*$K473*(1+$M473)*$ES473,CN473)</f>
        <v>0</v>
      </c>
      <c r="DC473" s="53">
        <f>IF($G473="Labor Hours",CO473*$K473*(1+$M473)*$ES473,CO473)</f>
        <v>0</v>
      </c>
      <c r="DD473" s="53">
        <f>IF($G473="Labor Hours",CP473*$K473*(1+$M473)*$ES473,CP473)</f>
        <v>0</v>
      </c>
      <c r="DE473" s="10">
        <f t="shared" si="668"/>
        <v>0</v>
      </c>
      <c r="DF473" s="54">
        <f t="shared" si="669"/>
        <v>0</v>
      </c>
      <c r="DG473" s="10">
        <f t="shared" si="670"/>
        <v>0</v>
      </c>
      <c r="DH473" s="53" cm="1">
        <f t="array" aca="1" ref="DH473" ca="1">DE473*CELL("contents",$Q473)</f>
        <v>0</v>
      </c>
      <c r="DI473" s="53" cm="1">
        <f t="array" aca="1" ref="DI473" ca="1">DF473*CELL("contents",$Q473)</f>
        <v>0</v>
      </c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>
        <f t="shared" si="671"/>
        <v>0</v>
      </c>
      <c r="DW473" s="51">
        <f t="shared" si="672"/>
        <v>0</v>
      </c>
      <c r="DX473" s="53">
        <f>IF($G473="Labor Hours",DJ473*$K473*(1+$M473)*$ET473,DJ473)</f>
        <v>0</v>
      </c>
      <c r="DY473" s="53">
        <f>IF($G473="Labor Hours",DK473*$K473*(1+$M473)*$ET473,DK473)</f>
        <v>0</v>
      </c>
      <c r="DZ473" s="53">
        <f>IF($G473="Labor Hours",DL473*$K473*(1+$M473)*$ET473,DL473)</f>
        <v>0</v>
      </c>
      <c r="EA473" s="53">
        <f>IF($G473="Labor Hours",DM473*$K473*(1+$M473)*$ET473,DM473)</f>
        <v>0</v>
      </c>
      <c r="EB473" s="53">
        <f>IF($G473="Labor Hours",DN473*$K473*(1+$M473)*$ET473,DN473)</f>
        <v>0</v>
      </c>
      <c r="EC473" s="53">
        <f>IF($G473="Labor Hours",DO473*$K473*(1+$M473)*$ET473,DO473)</f>
        <v>0</v>
      </c>
      <c r="ED473" s="53">
        <f>IF($G473="Labor Hours",DP473*$K473*(1+$M473)*$ET473,DP473)</f>
        <v>0</v>
      </c>
      <c r="EE473" s="53">
        <f>IF($G473="Labor Hours",DQ473*$K473*(1+$M473)*$ET473,DQ473)</f>
        <v>0</v>
      </c>
      <c r="EF473" s="53">
        <f>IF($G473="Labor Hours",DR473*$K473*(1+$M473)*$ET473,DR473)</f>
        <v>0</v>
      </c>
      <c r="EG473" s="53">
        <f>IF($G473="Labor Hours",DS473*$K473*(1+$M473)*$ET473,DS473)</f>
        <v>0</v>
      </c>
      <c r="EH473" s="53">
        <f>IF($G473="Labor Hours",DT473*$K473*(1+$M473)*$ET473,DT473)</f>
        <v>0</v>
      </c>
      <c r="EI473" s="53">
        <f>IF($G473="Labor Hours",DU473*$K473*(1+$M473)*$ET473,DU473)</f>
        <v>0</v>
      </c>
      <c r="EJ473" s="10">
        <f t="shared" si="673"/>
        <v>0</v>
      </c>
      <c r="EK473" s="54">
        <f t="shared" si="674"/>
        <v>0</v>
      </c>
      <c r="EL473" s="10">
        <f t="shared" si="675"/>
        <v>0</v>
      </c>
      <c r="EM473" s="53" cm="1">
        <f t="array" aca="1" ref="EM473" ca="1">EJ473*CELL("contents",$Q473)</f>
        <v>0</v>
      </c>
      <c r="EN473" s="53" cm="1">
        <f t="array" aca="1" ref="EN473" ca="1">EK473*CELL("contents",$Q473)</f>
        <v>0</v>
      </c>
      <c r="EO473" s="11">
        <f>AW473+CB473+DG473+EL473</f>
        <v>9900</v>
      </c>
      <c r="EP473" s="2">
        <v>1</v>
      </c>
      <c r="EQ473" s="2">
        <f t="shared" ref="EQ473:ET473" si="692">EP473*1.0215</f>
        <v>1.0215000000000001</v>
      </c>
      <c r="ER473" s="2">
        <f t="shared" si="692"/>
        <v>1.0434622500000001</v>
      </c>
      <c r="ES473" s="2">
        <f t="shared" si="692"/>
        <v>1.0658966883750003</v>
      </c>
      <c r="ET473" s="2">
        <f t="shared" si="692"/>
        <v>1.0888134671750629</v>
      </c>
      <c r="EU473" s="53">
        <f>IF($G473="Labor Hours",$K473*$AG473*EQ473,0)</f>
        <v>0</v>
      </c>
      <c r="EV473" s="53">
        <f>IF($G473="Labor Hours",$K473*BL473*ER473,0)</f>
        <v>0</v>
      </c>
      <c r="EW473" s="69">
        <f>IF($G473="Labor Hours",$K473*$CQ473*ES473,0)</f>
        <v>0</v>
      </c>
      <c r="EX473" s="69">
        <f>IF($G473="Labor Hours",$K473*$DV473*ET473,0)</f>
        <v>0</v>
      </c>
      <c r="EY473" s="9">
        <f t="shared" si="681"/>
        <v>0</v>
      </c>
      <c r="EZ473" s="9">
        <f t="shared" si="677"/>
        <v>0</v>
      </c>
      <c r="FA473" s="9">
        <f t="shared" si="678"/>
        <v>0</v>
      </c>
      <c r="FB473" s="9">
        <f t="shared" si="679"/>
        <v>0</v>
      </c>
      <c r="FC473" t="s">
        <v>1545</v>
      </c>
    </row>
    <row r="474" spans="1:159" ht="25.5" x14ac:dyDescent="0.25">
      <c r="A474" s="2">
        <v>1.2</v>
      </c>
      <c r="B474" s="2" t="s">
        <v>1082</v>
      </c>
      <c r="C474" s="4" t="s">
        <v>147</v>
      </c>
      <c r="D474" s="2" t="s">
        <v>1083</v>
      </c>
      <c r="E474" s="13" t="s">
        <v>1084</v>
      </c>
      <c r="F474" s="2"/>
      <c r="G474" s="4" t="s">
        <v>347</v>
      </c>
      <c r="H474" s="6" t="s">
        <v>347</v>
      </c>
      <c r="I474" s="4"/>
      <c r="J474" s="4" t="s">
        <v>154</v>
      </c>
      <c r="K474" s="75"/>
      <c r="L474" s="80">
        <v>1</v>
      </c>
      <c r="M474" s="57">
        <v>0</v>
      </c>
      <c r="N474" s="86">
        <v>0.53</v>
      </c>
      <c r="O474" s="6" t="s">
        <v>155</v>
      </c>
      <c r="P474" s="2" t="s">
        <v>356</v>
      </c>
      <c r="Q474" s="216">
        <f>VLOOKUP(P474,Contingencies!$A$2:$D$7,4,FALSE)</f>
        <v>0.35</v>
      </c>
      <c r="R474" s="53">
        <f t="shared" si="645"/>
        <v>1680</v>
      </c>
      <c r="S474" s="67">
        <f t="shared" si="647"/>
        <v>0</v>
      </c>
      <c r="T474" s="4" t="s">
        <v>1085</v>
      </c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>
        <f>IF(G474="Labor Hours",SUM(U474:AF474),0)</f>
        <v>0</v>
      </c>
      <c r="AH474" s="51">
        <f t="shared" si="658"/>
        <v>0</v>
      </c>
      <c r="AI474" s="53">
        <f>IF($G474="Labor Hours",U474*$K474*(1+$M474)*$EQ474,U474)</f>
        <v>0</v>
      </c>
      <c r="AJ474" s="53">
        <f>IF($G474="Labor Hours",V474*$K474*(1+$M474)*$EQ474,V474)</f>
        <v>0</v>
      </c>
      <c r="AK474" s="53">
        <f>IF($G474="Labor Hours",W474*$K474*(1+$M474)*$EQ474,W474)</f>
        <v>0</v>
      </c>
      <c r="AL474" s="53">
        <f>IF($G474="Labor Hours",X474*$K474*(1+$M474)*$EQ474,X474)</f>
        <v>0</v>
      </c>
      <c r="AM474" s="53">
        <f>IF($G474="Labor Hours",Y474*$K474*(1+$M474)*$EQ474,Y474)</f>
        <v>0</v>
      </c>
      <c r="AN474" s="53">
        <f>IF($G474="Labor Hours",Z474*$K474*(1+$M474)*$EQ474,Z474)</f>
        <v>0</v>
      </c>
      <c r="AO474" s="53">
        <f>IF($G474="Labor Hours",AA474*$K474*(1+$M474)*$EQ474,AA474)</f>
        <v>0</v>
      </c>
      <c r="AP474" s="53">
        <f>IF($G474="Labor Hours",AB474*$K474*(1+$M474)*$EQ474,AB474)</f>
        <v>0</v>
      </c>
      <c r="AQ474" s="53">
        <f>IF($G474="Labor Hours",AC474*$K474*(1+$M474)*$EQ474,AC474)</f>
        <v>0</v>
      </c>
      <c r="AR474" s="53">
        <f>IF($G474="Labor Hours",AD474*$K474*(1+$M474)*$EQ474,AD474)</f>
        <v>0</v>
      </c>
      <c r="AS474" s="53">
        <f>IF($G474="Labor Hours",AE474*$K474*(1+$M474)*$EQ474,AE474)</f>
        <v>0</v>
      </c>
      <c r="AT474" s="53">
        <f>IF($G474="Labor Hours",AF474*$K474*(1+$M474)*$EQ474,AF474)</f>
        <v>0</v>
      </c>
      <c r="AU474" s="10">
        <f t="shared" si="659"/>
        <v>0</v>
      </c>
      <c r="AV474" s="54">
        <f>IF(G474="CapEx",0,AU474*N474)</f>
        <v>0</v>
      </c>
      <c r="AW474" s="10">
        <f t="shared" si="660"/>
        <v>0</v>
      </c>
      <c r="AX474" s="53" cm="1">
        <f t="array" aca="1" ref="AX474" ca="1">AU474*CELL("contents",$Q474)</f>
        <v>0</v>
      </c>
      <c r="AY474" s="53" cm="1">
        <f t="array" aca="1" ref="AY474" ca="1">AV474*CELL("contents",$Q474)</f>
        <v>0</v>
      </c>
      <c r="AZ474" s="4"/>
      <c r="BA474" s="4"/>
      <c r="BB474" s="4">
        <v>600</v>
      </c>
      <c r="BC474" s="4">
        <v>600</v>
      </c>
      <c r="BD474" s="4">
        <v>600</v>
      </c>
      <c r="BE474" s="4"/>
      <c r="BF474" s="4">
        <v>2000</v>
      </c>
      <c r="BG474" s="4">
        <v>1000</v>
      </c>
      <c r="BH474" s="4"/>
      <c r="BI474" s="4"/>
      <c r="BJ474" s="4"/>
      <c r="BK474" s="4"/>
      <c r="BL474" s="2">
        <f t="shared" si="661"/>
        <v>0</v>
      </c>
      <c r="BM474" s="51">
        <f t="shared" si="662"/>
        <v>0</v>
      </c>
      <c r="BN474" s="53">
        <f>IF($G474="Labor Hours",AZ474*$K474*(1+$M474)*$ER474,AZ474)</f>
        <v>0</v>
      </c>
      <c r="BO474" s="53">
        <f>IF($G474="Labor Hours",BA474*$K474*(1+$M474)*$ER474,BA474)</f>
        <v>0</v>
      </c>
      <c r="BP474" s="53">
        <f>IF($G474="Labor Hours",BB474*$K474*(1+$M474)*$ER474,BB474)</f>
        <v>600</v>
      </c>
      <c r="BQ474" s="53">
        <f>IF($G474="Labor Hours",BC474*$K474*(1+$M474)*$ER474,BC474)</f>
        <v>600</v>
      </c>
      <c r="BR474" s="53">
        <f>IF($G474="Labor Hours",BD474*$K474*(1+$M474)*$ER474,BD474)</f>
        <v>600</v>
      </c>
      <c r="BS474" s="53">
        <f>IF($G474="Labor Hours",BE474*$K474*(1+$M474)*$ER474,BE474)</f>
        <v>0</v>
      </c>
      <c r="BT474" s="53">
        <f>IF($G474="Labor Hours",BF474*$K474*(1+$M474)*$ER474,BF474)</f>
        <v>2000</v>
      </c>
      <c r="BU474" s="53">
        <f>IF($G474="Labor Hours",BG474*$K474*(1+$M474)*$ER474,BG474)</f>
        <v>1000</v>
      </c>
      <c r="BV474" s="53">
        <f>IF($G474="Labor Hours",BH474*$K474*(1+$M474)*$ER474,BH474)</f>
        <v>0</v>
      </c>
      <c r="BW474" s="53">
        <f>IF($G474="Labor Hours",BI474*$K474*(1+$M474)*$ER474,BI474)</f>
        <v>0</v>
      </c>
      <c r="BX474" s="53">
        <f>IF($G474="Labor Hours",BJ474*$K474*(1+$M474)*$ER474,BJ474)</f>
        <v>0</v>
      </c>
      <c r="BY474" s="53">
        <f>IF($G474="Labor Hours",BK474*$K474*(1+$M474)*$ER474,BK474)</f>
        <v>0</v>
      </c>
      <c r="BZ474" s="10">
        <f t="shared" si="663"/>
        <v>4800</v>
      </c>
      <c r="CA474" s="54">
        <f t="shared" si="664"/>
        <v>0</v>
      </c>
      <c r="CB474" s="10">
        <f t="shared" si="665"/>
        <v>4800</v>
      </c>
      <c r="CC474" s="53" cm="1">
        <f t="array" aca="1" ref="CC474" ca="1">BZ474*CELL("contents",$Q474)</f>
        <v>1680</v>
      </c>
      <c r="CD474" s="53" cm="1">
        <f t="array" aca="1" ref="CD474" ca="1">CA474*CELL("contents",$Q474)</f>
        <v>0</v>
      </c>
      <c r="CE474" s="14"/>
      <c r="CF474" s="18"/>
      <c r="CG474" s="18"/>
      <c r="CH474" s="18"/>
      <c r="CI474" s="18"/>
      <c r="CJ474" s="2"/>
      <c r="CK474" s="2"/>
      <c r="CL474" s="2"/>
      <c r="CM474" s="2"/>
      <c r="CN474" s="2"/>
      <c r="CO474" s="2"/>
      <c r="CP474" s="2"/>
      <c r="CQ474" s="2">
        <f t="shared" si="666"/>
        <v>0</v>
      </c>
      <c r="CR474" s="51">
        <f t="shared" si="667"/>
        <v>0</v>
      </c>
      <c r="CS474" s="53">
        <f>IF($G474="Labor Hours",CE474*$K474*(1+$M474)*$ES474,CE474)</f>
        <v>0</v>
      </c>
      <c r="CT474" s="53">
        <f>IF($G474="Labor Hours",CF474*$K474*(1+$M474)*$ES474,CF474)</f>
        <v>0</v>
      </c>
      <c r="CU474" s="53">
        <f>IF($G474="Labor Hours",CG474*$K474*(1+$M474)*$ES474,CG474)</f>
        <v>0</v>
      </c>
      <c r="CV474" s="53">
        <f>IF($G474="Labor Hours",CH474*$K474*(1+$M474)*$ES474,CH474)</f>
        <v>0</v>
      </c>
      <c r="CW474" s="53">
        <f>IF($G474="Labor Hours",CI474*$K474*(1+$M474)*$ES474,CI474)</f>
        <v>0</v>
      </c>
      <c r="CX474" s="53">
        <f>IF($G474="Labor Hours",CJ474*$K474*(1+$M474)*$ES474,CJ474)</f>
        <v>0</v>
      </c>
      <c r="CY474" s="53">
        <f>IF($G474="Labor Hours",CK474*$K474*(1+$M474)*$ES474,CK474)</f>
        <v>0</v>
      </c>
      <c r="CZ474" s="53">
        <f>IF($G474="Labor Hours",CL474*$K474*(1+$M474)*$ES474,CL474)</f>
        <v>0</v>
      </c>
      <c r="DA474" s="53">
        <f>IF($G474="Labor Hours",CM474*$K474*(1+$M474)*$ES474,CM474)</f>
        <v>0</v>
      </c>
      <c r="DB474" s="53">
        <f>IF($G474="Labor Hours",CN474*$K474*(1+$M474)*$ES474,CN474)</f>
        <v>0</v>
      </c>
      <c r="DC474" s="53">
        <f>IF($G474="Labor Hours",CO474*$K474*(1+$M474)*$ES474,CO474)</f>
        <v>0</v>
      </c>
      <c r="DD474" s="53">
        <f>IF($G474="Labor Hours",CP474*$K474*(1+$M474)*$ES474,CP474)</f>
        <v>0</v>
      </c>
      <c r="DE474" s="10">
        <f t="shared" si="668"/>
        <v>0</v>
      </c>
      <c r="DF474" s="54">
        <f t="shared" si="669"/>
        <v>0</v>
      </c>
      <c r="DG474" s="10">
        <f t="shared" si="670"/>
        <v>0</v>
      </c>
      <c r="DH474" s="53" cm="1">
        <f t="array" aca="1" ref="DH474" ca="1">DE474*CELL("contents",$Q474)</f>
        <v>0</v>
      </c>
      <c r="DI474" s="53" cm="1">
        <f t="array" aca="1" ref="DI474" ca="1">DF474*CELL("contents",$Q474)</f>
        <v>0</v>
      </c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>
        <f t="shared" si="671"/>
        <v>0</v>
      </c>
      <c r="DW474" s="51">
        <f t="shared" si="672"/>
        <v>0</v>
      </c>
      <c r="DX474" s="53">
        <f>IF($G474="Labor Hours",DJ474*$K474*(1+$M474)*$ET474,DJ474)</f>
        <v>0</v>
      </c>
      <c r="DY474" s="53">
        <f>IF($G474="Labor Hours",DK474*$K474*(1+$M474)*$ET474,DK474)</f>
        <v>0</v>
      </c>
      <c r="DZ474" s="53">
        <f>IF($G474="Labor Hours",DL474*$K474*(1+$M474)*$ET474,DL474)</f>
        <v>0</v>
      </c>
      <c r="EA474" s="53">
        <f>IF($G474="Labor Hours",DM474*$K474*(1+$M474)*$ET474,DM474)</f>
        <v>0</v>
      </c>
      <c r="EB474" s="53">
        <f>IF($G474="Labor Hours",DN474*$K474*(1+$M474)*$ET474,DN474)</f>
        <v>0</v>
      </c>
      <c r="EC474" s="53">
        <f>IF($G474="Labor Hours",DO474*$K474*(1+$M474)*$ET474,DO474)</f>
        <v>0</v>
      </c>
      <c r="ED474" s="53">
        <f>IF($G474="Labor Hours",DP474*$K474*(1+$M474)*$ET474,DP474)</f>
        <v>0</v>
      </c>
      <c r="EE474" s="53">
        <f>IF($G474="Labor Hours",DQ474*$K474*(1+$M474)*$ET474,DQ474)</f>
        <v>0</v>
      </c>
      <c r="EF474" s="53">
        <f>IF($G474="Labor Hours",DR474*$K474*(1+$M474)*$ET474,DR474)</f>
        <v>0</v>
      </c>
      <c r="EG474" s="53">
        <f>IF($G474="Labor Hours",DS474*$K474*(1+$M474)*$ET474,DS474)</f>
        <v>0</v>
      </c>
      <c r="EH474" s="53">
        <f>IF($G474="Labor Hours",DT474*$K474*(1+$M474)*$ET474,DT474)</f>
        <v>0</v>
      </c>
      <c r="EI474" s="53">
        <f>IF($G474="Labor Hours",DU474*$K474*(1+$M474)*$ET474,DU474)</f>
        <v>0</v>
      </c>
      <c r="EJ474" s="10">
        <f t="shared" si="673"/>
        <v>0</v>
      </c>
      <c r="EK474" s="54">
        <f t="shared" si="674"/>
        <v>0</v>
      </c>
      <c r="EL474" s="10">
        <f t="shared" si="675"/>
        <v>0</v>
      </c>
      <c r="EM474" s="53" cm="1">
        <f t="array" aca="1" ref="EM474" ca="1">EJ474*CELL("contents",$Q474)</f>
        <v>0</v>
      </c>
      <c r="EN474" s="53" cm="1">
        <f t="array" aca="1" ref="EN474" ca="1">EK474*CELL("contents",$Q474)</f>
        <v>0</v>
      </c>
      <c r="EO474" s="11">
        <f>AW474+CB474+DG474+EL474</f>
        <v>4800</v>
      </c>
      <c r="EP474" s="2">
        <v>1</v>
      </c>
      <c r="EQ474" s="2">
        <f t="shared" ref="EQ474:ET474" si="693">EP474*1.0215</f>
        <v>1.0215000000000001</v>
      </c>
      <c r="ER474" s="2">
        <f t="shared" si="693"/>
        <v>1.0434622500000001</v>
      </c>
      <c r="ES474" s="2">
        <f t="shared" si="693"/>
        <v>1.0658966883750003</v>
      </c>
      <c r="ET474" s="2">
        <f t="shared" si="693"/>
        <v>1.0888134671750629</v>
      </c>
      <c r="EU474" s="53">
        <f>IF($G474="Labor Hours",$K474*$AG474*EQ474,0)</f>
        <v>0</v>
      </c>
      <c r="EV474" s="53">
        <f>IF($G474="Labor Hours",$K474*BL474*ER474,0)</f>
        <v>0</v>
      </c>
      <c r="EW474" s="69">
        <f>IF($G474="Labor Hours",$K474*$CQ474*ES474,0)</f>
        <v>0</v>
      </c>
      <c r="EX474" s="69">
        <f>IF($G474="Labor Hours",$K474*$DV474*ET474,0)</f>
        <v>0</v>
      </c>
      <c r="EY474" s="9">
        <f t="shared" si="681"/>
        <v>0</v>
      </c>
      <c r="EZ474" s="9">
        <f t="shared" si="677"/>
        <v>0</v>
      </c>
      <c r="FA474" s="9">
        <f t="shared" si="678"/>
        <v>0</v>
      </c>
      <c r="FB474" s="9">
        <f t="shared" si="679"/>
        <v>0</v>
      </c>
      <c r="FC474" t="s">
        <v>1545</v>
      </c>
    </row>
    <row r="475" spans="1:159" ht="25.5" x14ac:dyDescent="0.25">
      <c r="A475" s="2">
        <v>1.2</v>
      </c>
      <c r="B475" s="2" t="s">
        <v>1082</v>
      </c>
      <c r="C475" s="4" t="s">
        <v>147</v>
      </c>
      <c r="D475" s="2" t="s">
        <v>1083</v>
      </c>
      <c r="E475" s="13" t="s">
        <v>1084</v>
      </c>
      <c r="F475" s="2" t="s">
        <v>260</v>
      </c>
      <c r="G475" s="4" t="s">
        <v>257</v>
      </c>
      <c r="H475" s="6" t="s">
        <v>257</v>
      </c>
      <c r="I475" s="4"/>
      <c r="J475" s="7" t="s">
        <v>261</v>
      </c>
      <c r="K475" s="75"/>
      <c r="L475" s="80">
        <v>1</v>
      </c>
      <c r="M475" s="56">
        <v>0</v>
      </c>
      <c r="N475" s="86">
        <v>0.53</v>
      </c>
      <c r="O475" s="6" t="s">
        <v>155</v>
      </c>
      <c r="P475" s="2" t="s">
        <v>156</v>
      </c>
      <c r="Q475" s="216">
        <f>VLOOKUP(P475,Contingencies!$A$2:$D$7,4,FALSE)</f>
        <v>0.09</v>
      </c>
      <c r="R475" s="53">
        <f t="shared" si="645"/>
        <v>247.85999999999999</v>
      </c>
      <c r="S475" s="67">
        <f t="shared" si="647"/>
        <v>131.36580000000001</v>
      </c>
      <c r="T475" s="4" t="s">
        <v>1086</v>
      </c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>
        <f>IF(G475="Labor Hours",SUM(U475:AF475),0)</f>
        <v>0</v>
      </c>
      <c r="AH475" s="51">
        <f t="shared" si="658"/>
        <v>0</v>
      </c>
      <c r="AI475" s="53">
        <f>IF($G475="Labor Hours",U475*$K475*(1+$M475)*$EQ475,U475)</f>
        <v>0</v>
      </c>
      <c r="AJ475" s="53">
        <f>IF($G475="Labor Hours",V475*$K475*(1+$M475)*$EQ475,V475)</f>
        <v>0</v>
      </c>
      <c r="AK475" s="53">
        <f>IF($G475="Labor Hours",W475*$K475*(1+$M475)*$EQ475,W475)</f>
        <v>0</v>
      </c>
      <c r="AL475" s="53">
        <f>IF($G475="Labor Hours",X475*$K475*(1+$M475)*$EQ475,X475)</f>
        <v>0</v>
      </c>
      <c r="AM475" s="53">
        <f>IF($G475="Labor Hours",Y475*$K475*(1+$M475)*$EQ475,Y475)</f>
        <v>0</v>
      </c>
      <c r="AN475" s="53">
        <f>IF($G475="Labor Hours",Z475*$K475*(1+$M475)*$EQ475,Z475)</f>
        <v>0</v>
      </c>
      <c r="AO475" s="53">
        <f>IF($G475="Labor Hours",AA475*$K475*(1+$M475)*$EQ475,AA475)</f>
        <v>0</v>
      </c>
      <c r="AP475" s="53">
        <f>IF($G475="Labor Hours",AB475*$K475*(1+$M475)*$EQ475,AB475)</f>
        <v>0</v>
      </c>
      <c r="AQ475" s="53">
        <f>IF($G475="Labor Hours",AC475*$K475*(1+$M475)*$EQ475,AC475)</f>
        <v>0</v>
      </c>
      <c r="AR475" s="53">
        <f>IF($G475="Labor Hours",AD475*$K475*(1+$M475)*$EQ475,AD475)</f>
        <v>0</v>
      </c>
      <c r="AS475" s="53">
        <f>IF($G475="Labor Hours",AE475*$K475*(1+$M475)*$EQ475,AE475)</f>
        <v>0</v>
      </c>
      <c r="AT475" s="53">
        <f>IF($G475="Labor Hours",AF475*$K475*(1+$M475)*$EQ475,AF475)</f>
        <v>0</v>
      </c>
      <c r="AU475" s="10">
        <f t="shared" si="659"/>
        <v>0</v>
      </c>
      <c r="AV475" s="54">
        <f>IF(G475="CapEx",0,AU475*N475)</f>
        <v>0</v>
      </c>
      <c r="AW475" s="10">
        <f t="shared" si="660"/>
        <v>0</v>
      </c>
      <c r="AX475" s="53" cm="1">
        <f t="array" aca="1" ref="AX475" ca="1">AU475*CELL("contents",$Q475)</f>
        <v>0</v>
      </c>
      <c r="AY475" s="53" cm="1">
        <f t="array" aca="1" ref="AY475" ca="1">AV475*CELL("contents",$Q475)</f>
        <v>0</v>
      </c>
      <c r="AZ475" s="4"/>
      <c r="BA475" s="4"/>
      <c r="BB475" s="4"/>
      <c r="BC475" s="4"/>
      <c r="BD475" s="4"/>
      <c r="BE475" s="4"/>
      <c r="BF475" s="4"/>
      <c r="BG475" s="4">
        <v>900</v>
      </c>
      <c r="BH475" s="4">
        <v>900</v>
      </c>
      <c r="BI475" s="4"/>
      <c r="BJ475" s="4"/>
      <c r="BK475" s="4"/>
      <c r="BL475" s="2">
        <f t="shared" si="661"/>
        <v>0</v>
      </c>
      <c r="BM475" s="51">
        <f t="shared" si="662"/>
        <v>0</v>
      </c>
      <c r="BN475" s="53">
        <f>IF($G475="Labor Hours",AZ475*$K475*(1+$M475)*$ER475,AZ475)</f>
        <v>0</v>
      </c>
      <c r="BO475" s="53">
        <f>IF($G475="Labor Hours",BA475*$K475*(1+$M475)*$ER475,BA475)</f>
        <v>0</v>
      </c>
      <c r="BP475" s="53">
        <f>IF($G475="Labor Hours",BB475*$K475*(1+$M475)*$ER475,BB475)</f>
        <v>0</v>
      </c>
      <c r="BQ475" s="53">
        <f>IF($G475="Labor Hours",BC475*$K475*(1+$M475)*$ER475,BC475)</f>
        <v>0</v>
      </c>
      <c r="BR475" s="53">
        <f>IF($G475="Labor Hours",BD475*$K475*(1+$M475)*$ER475,BD475)</f>
        <v>0</v>
      </c>
      <c r="BS475" s="53">
        <f>IF($G475="Labor Hours",BE475*$K475*(1+$M475)*$ER475,BE475)</f>
        <v>0</v>
      </c>
      <c r="BT475" s="53">
        <f>IF($G475="Labor Hours",BF475*$K475*(1+$M475)*$ER475,BF475)</f>
        <v>0</v>
      </c>
      <c r="BU475" s="53">
        <f>IF($G475="Labor Hours",BG475*$K475*(1+$M475)*$ER475,BG475)</f>
        <v>900</v>
      </c>
      <c r="BV475" s="53">
        <f>IF($G475="Labor Hours",BH475*$K475*(1+$M475)*$ER475,BH475)</f>
        <v>900</v>
      </c>
      <c r="BW475" s="53">
        <f>IF($G475="Labor Hours",BI475*$K475*(1+$M475)*$ER475,BI475)</f>
        <v>0</v>
      </c>
      <c r="BX475" s="53">
        <f>IF($G475="Labor Hours",BJ475*$K475*(1+$M475)*$ER475,BJ475)</f>
        <v>0</v>
      </c>
      <c r="BY475" s="53">
        <f>IF($G475="Labor Hours",BK475*$K475*(1+$M475)*$ER475,BK475)</f>
        <v>0</v>
      </c>
      <c r="BZ475" s="10">
        <f t="shared" si="663"/>
        <v>1800</v>
      </c>
      <c r="CA475" s="54">
        <f t="shared" si="664"/>
        <v>954</v>
      </c>
      <c r="CB475" s="10">
        <f t="shared" si="665"/>
        <v>2754</v>
      </c>
      <c r="CC475" s="53" cm="1">
        <f t="array" aca="1" ref="CC475" ca="1">BZ475*CELL("contents",$Q475)</f>
        <v>162</v>
      </c>
      <c r="CD475" s="53" cm="1">
        <f t="array" aca="1" ref="CD475" ca="1">CA475*CELL("contents",$Q475)</f>
        <v>85.86</v>
      </c>
      <c r="CE475" s="14"/>
      <c r="CF475" s="18"/>
      <c r="CG475" s="18"/>
      <c r="CH475" s="18"/>
      <c r="CI475" s="18"/>
      <c r="CJ475" s="2"/>
      <c r="CK475" s="2"/>
      <c r="CL475" s="2"/>
      <c r="CM475" s="2"/>
      <c r="CN475" s="2"/>
      <c r="CO475" s="2"/>
      <c r="CP475" s="2"/>
      <c r="CQ475" s="2">
        <f t="shared" si="666"/>
        <v>0</v>
      </c>
      <c r="CR475" s="51">
        <f t="shared" si="667"/>
        <v>0</v>
      </c>
      <c r="CS475" s="53">
        <f>IF($G475="Labor Hours",CE475*$K475*(1+$M475)*$ES475,CE475)</f>
        <v>0</v>
      </c>
      <c r="CT475" s="53">
        <f>IF($G475="Labor Hours",CF475*$K475*(1+$M475)*$ES475,CF475)</f>
        <v>0</v>
      </c>
      <c r="CU475" s="53">
        <f>IF($G475="Labor Hours",CG475*$K475*(1+$M475)*$ES475,CG475)</f>
        <v>0</v>
      </c>
      <c r="CV475" s="53">
        <f>IF($G475="Labor Hours",CH475*$K475*(1+$M475)*$ES475,CH475)</f>
        <v>0</v>
      </c>
      <c r="CW475" s="53">
        <f>IF($G475="Labor Hours",CI475*$K475*(1+$M475)*$ES475,CI475)</f>
        <v>0</v>
      </c>
      <c r="CX475" s="53">
        <f>IF($G475="Labor Hours",CJ475*$K475*(1+$M475)*$ES475,CJ475)</f>
        <v>0</v>
      </c>
      <c r="CY475" s="53">
        <f>IF($G475="Labor Hours",CK475*$K475*(1+$M475)*$ES475,CK475)</f>
        <v>0</v>
      </c>
      <c r="CZ475" s="53">
        <f>IF($G475="Labor Hours",CL475*$K475*(1+$M475)*$ES475,CL475)</f>
        <v>0</v>
      </c>
      <c r="DA475" s="53">
        <f>IF($G475="Labor Hours",CM475*$K475*(1+$M475)*$ES475,CM475)</f>
        <v>0</v>
      </c>
      <c r="DB475" s="53">
        <f>IF($G475="Labor Hours",CN475*$K475*(1+$M475)*$ES475,CN475)</f>
        <v>0</v>
      </c>
      <c r="DC475" s="53">
        <f>IF($G475="Labor Hours",CO475*$K475*(1+$M475)*$ES475,CO475)</f>
        <v>0</v>
      </c>
      <c r="DD475" s="53">
        <f>IF($G475="Labor Hours",CP475*$K475*(1+$M475)*$ES475,CP475)</f>
        <v>0</v>
      </c>
      <c r="DE475" s="10">
        <f t="shared" si="668"/>
        <v>0</v>
      </c>
      <c r="DF475" s="54">
        <f t="shared" si="669"/>
        <v>0</v>
      </c>
      <c r="DG475" s="10">
        <f t="shared" si="670"/>
        <v>0</v>
      </c>
      <c r="DH475" s="53" cm="1">
        <f t="array" aca="1" ref="DH475" ca="1">DE475*CELL("contents",$Q475)</f>
        <v>0</v>
      </c>
      <c r="DI475" s="53" cm="1">
        <f t="array" aca="1" ref="DI475" ca="1">DF475*CELL("contents",$Q475)</f>
        <v>0</v>
      </c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>
        <f t="shared" si="671"/>
        <v>0</v>
      </c>
      <c r="DW475" s="51">
        <f t="shared" si="672"/>
        <v>0</v>
      </c>
      <c r="DX475" s="53">
        <f>IF($G475="Labor Hours",DJ475*$K475*(1+$M475)*$ET475,DJ475)</f>
        <v>0</v>
      </c>
      <c r="DY475" s="53">
        <f>IF($G475="Labor Hours",DK475*$K475*(1+$M475)*$ET475,DK475)</f>
        <v>0</v>
      </c>
      <c r="DZ475" s="53">
        <f>IF($G475="Labor Hours",DL475*$K475*(1+$M475)*$ET475,DL475)</f>
        <v>0</v>
      </c>
      <c r="EA475" s="53">
        <f>IF($G475="Labor Hours",DM475*$K475*(1+$M475)*$ET475,DM475)</f>
        <v>0</v>
      </c>
      <c r="EB475" s="53">
        <f>IF($G475="Labor Hours",DN475*$K475*(1+$M475)*$ET475,DN475)</f>
        <v>0</v>
      </c>
      <c r="EC475" s="53">
        <f>IF($G475="Labor Hours",DO475*$K475*(1+$M475)*$ET475,DO475)</f>
        <v>0</v>
      </c>
      <c r="ED475" s="53">
        <f>IF($G475="Labor Hours",DP475*$K475*(1+$M475)*$ET475,DP475)</f>
        <v>0</v>
      </c>
      <c r="EE475" s="53">
        <f>IF($G475="Labor Hours",DQ475*$K475*(1+$M475)*$ET475,DQ475)</f>
        <v>0</v>
      </c>
      <c r="EF475" s="53">
        <f>IF($G475="Labor Hours",DR475*$K475*(1+$M475)*$ET475,DR475)</f>
        <v>0</v>
      </c>
      <c r="EG475" s="53">
        <f>IF($G475="Labor Hours",DS475*$K475*(1+$M475)*$ET475,DS475)</f>
        <v>0</v>
      </c>
      <c r="EH475" s="53">
        <f>IF($G475="Labor Hours",DT475*$K475*(1+$M475)*$ET475,DT475)</f>
        <v>0</v>
      </c>
      <c r="EI475" s="53">
        <f>IF($G475="Labor Hours",DU475*$K475*(1+$M475)*$ET475,DU475)</f>
        <v>0</v>
      </c>
      <c r="EJ475" s="10">
        <f t="shared" si="673"/>
        <v>0</v>
      </c>
      <c r="EK475" s="54">
        <f t="shared" si="674"/>
        <v>0</v>
      </c>
      <c r="EL475" s="10">
        <f t="shared" si="675"/>
        <v>0</v>
      </c>
      <c r="EM475" s="53" cm="1">
        <f t="array" aca="1" ref="EM475" ca="1">EJ475*CELL("contents",$Q475)</f>
        <v>0</v>
      </c>
      <c r="EN475" s="53" cm="1">
        <f t="array" aca="1" ref="EN475" ca="1">EK475*CELL("contents",$Q475)</f>
        <v>0</v>
      </c>
      <c r="EO475" s="11">
        <f>AW475+CB475+DG475+EL475</f>
        <v>2754</v>
      </c>
      <c r="EP475" s="2">
        <v>1</v>
      </c>
      <c r="EQ475" s="2">
        <f t="shared" ref="EQ475:ET475" si="694">EP475*1.0215</f>
        <v>1.0215000000000001</v>
      </c>
      <c r="ER475" s="2">
        <f t="shared" si="694"/>
        <v>1.0434622500000001</v>
      </c>
      <c r="ES475" s="2">
        <f t="shared" si="694"/>
        <v>1.0658966883750003</v>
      </c>
      <c r="ET475" s="2">
        <f t="shared" si="694"/>
        <v>1.0888134671750629</v>
      </c>
      <c r="EU475" s="53">
        <f>IF($G475="Labor Hours",$K475*$AG475*EQ475,0)</f>
        <v>0</v>
      </c>
      <c r="EV475" s="53">
        <f>IF($G475="Labor Hours",$K475*BL475*ER475,0)</f>
        <v>0</v>
      </c>
      <c r="EW475" s="69">
        <f>IF($G475="Labor Hours",$K475*$CQ475*ES475,0)</f>
        <v>0</v>
      </c>
      <c r="EX475" s="69">
        <f>IF($G475="Labor Hours",$K475*$DV475*ET475,0)</f>
        <v>0</v>
      </c>
      <c r="EY475" s="9">
        <f t="shared" si="681"/>
        <v>0</v>
      </c>
      <c r="EZ475" s="9">
        <f t="shared" si="677"/>
        <v>0</v>
      </c>
      <c r="FA475" s="9">
        <f t="shared" si="678"/>
        <v>0</v>
      </c>
      <c r="FB475" s="9">
        <f t="shared" si="679"/>
        <v>0</v>
      </c>
      <c r="FC475" t="s">
        <v>1545</v>
      </c>
    </row>
    <row r="476" spans="1:159" ht="25.5" x14ac:dyDescent="0.25">
      <c r="A476" s="2">
        <v>1.2</v>
      </c>
      <c r="B476" s="2" t="s">
        <v>1088</v>
      </c>
      <c r="C476" s="4" t="s">
        <v>157</v>
      </c>
      <c r="D476" s="2" t="s">
        <v>1089</v>
      </c>
      <c r="E476" s="13" t="s">
        <v>1090</v>
      </c>
      <c r="F476" s="2" t="s">
        <v>1087</v>
      </c>
      <c r="G476" s="4" t="s">
        <v>151</v>
      </c>
      <c r="H476" s="6" t="s">
        <v>163</v>
      </c>
      <c r="I476" s="4" t="s">
        <v>348</v>
      </c>
      <c r="J476" s="7" t="s">
        <v>154</v>
      </c>
      <c r="K476" s="75">
        <v>115</v>
      </c>
      <c r="L476" s="81">
        <v>115</v>
      </c>
      <c r="M476" s="57">
        <v>0</v>
      </c>
      <c r="N476" s="86">
        <v>0</v>
      </c>
      <c r="O476" s="6" t="s">
        <v>155</v>
      </c>
      <c r="P476" s="2" t="s">
        <v>352</v>
      </c>
      <c r="Q476" s="216">
        <f>VLOOKUP(P476,Contingencies!$A$2:$D$7,4,FALSE)</f>
        <v>0.2</v>
      </c>
      <c r="R476" s="53">
        <f t="shared" si="645"/>
        <v>1409.67</v>
      </c>
      <c r="S476" s="67">
        <f t="shared" si="647"/>
        <v>0</v>
      </c>
      <c r="T476" s="4" t="s">
        <v>1091</v>
      </c>
      <c r="U476" s="4"/>
      <c r="V476" s="4"/>
      <c r="W476" s="4"/>
      <c r="X476" s="4"/>
      <c r="Y476" s="4"/>
      <c r="Z476" s="4"/>
      <c r="AA476" s="4"/>
      <c r="AB476" s="4">
        <v>10</v>
      </c>
      <c r="AC476" s="4">
        <v>20</v>
      </c>
      <c r="AD476" s="4">
        <v>20</v>
      </c>
      <c r="AE476" s="4">
        <v>10</v>
      </c>
      <c r="AF476" s="4"/>
      <c r="AG476" s="2">
        <f>IF(G476="Labor Hours",SUM(U476:AF476),0)</f>
        <v>60</v>
      </c>
      <c r="AH476" s="51">
        <f t="shared" si="658"/>
        <v>0.4</v>
      </c>
      <c r="AI476" s="53">
        <f>IF($G476="Labor Hours",U476*$K476*(1+$M476)*$EQ476,U476)</f>
        <v>0</v>
      </c>
      <c r="AJ476" s="53">
        <f>IF($G476="Labor Hours",V476*$K476*(1+$M476)*$EQ476,V476)</f>
        <v>0</v>
      </c>
      <c r="AK476" s="53">
        <f>IF($G476="Labor Hours",W476*$K476*(1+$M476)*$EQ476,W476)</f>
        <v>0</v>
      </c>
      <c r="AL476" s="53">
        <f>IF($G476="Labor Hours",X476*$K476*(1+$M476)*$EQ476,X476)</f>
        <v>0</v>
      </c>
      <c r="AM476" s="53">
        <f>IF($G476="Labor Hours",Y476*$K476*(1+$M476)*$EQ476,Y476)</f>
        <v>0</v>
      </c>
      <c r="AN476" s="53">
        <f>IF($G476="Labor Hours",Z476*$K476*(1+$M476)*$EQ476,Z476)</f>
        <v>0</v>
      </c>
      <c r="AO476" s="53">
        <f>IF($G476="Labor Hours",AA476*$K476*(1+$M476)*$EQ476,AA476)</f>
        <v>0</v>
      </c>
      <c r="AP476" s="53">
        <f>IF($G476="Labor Hours",AB476*$K476*(1+$M476)*$EQ476,AB476)</f>
        <v>1174.7250000000001</v>
      </c>
      <c r="AQ476" s="53">
        <f>IF($G476="Labor Hours",AC476*$K476*(1+$M476)*$EQ476,AC476)</f>
        <v>2349.4500000000003</v>
      </c>
      <c r="AR476" s="53">
        <f>IF($G476="Labor Hours",AD476*$K476*(1+$M476)*$EQ476,AD476)</f>
        <v>2349.4500000000003</v>
      </c>
      <c r="AS476" s="53">
        <f>IF($G476="Labor Hours",AE476*$K476*(1+$M476)*$EQ476,AE476)</f>
        <v>1174.7250000000001</v>
      </c>
      <c r="AT476" s="53">
        <f>IF($G476="Labor Hours",AF476*$K476*(1+$M476)*$EQ476,AF476)</f>
        <v>0</v>
      </c>
      <c r="AU476" s="10">
        <f t="shared" si="659"/>
        <v>7048.35</v>
      </c>
      <c r="AV476" s="54">
        <f>IF(G476="CapEx",0,AU476*N476)</f>
        <v>0</v>
      </c>
      <c r="AW476" s="10">
        <f t="shared" si="660"/>
        <v>7048.35</v>
      </c>
      <c r="AX476" s="53" cm="1">
        <f t="array" aca="1" ref="AX476" ca="1">AU476*CELL("contents",$Q476)</f>
        <v>1409.67</v>
      </c>
      <c r="AY476" s="53" cm="1">
        <f t="array" aca="1" ref="AY476" ca="1">AV476*CELL("contents",$Q476)</f>
        <v>0</v>
      </c>
      <c r="AZ476" s="4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>
        <f t="shared" si="661"/>
        <v>0</v>
      </c>
      <c r="BM476" s="51">
        <f t="shared" si="662"/>
        <v>0</v>
      </c>
      <c r="BN476" s="53">
        <f>IF($G476="Labor Hours",AZ476*$K476*(1+$M476)*$ER476,AZ476)</f>
        <v>0</v>
      </c>
      <c r="BO476" s="53">
        <f>IF($G476="Labor Hours",BA476*$K476*(1+$M476)*$ER476,BA476)</f>
        <v>0</v>
      </c>
      <c r="BP476" s="53">
        <f>IF($G476="Labor Hours",BB476*$K476*(1+$M476)*$ER476,BB476)</f>
        <v>0</v>
      </c>
      <c r="BQ476" s="53">
        <f>IF($G476="Labor Hours",BC476*$K476*(1+$M476)*$ER476,BC476)</f>
        <v>0</v>
      </c>
      <c r="BR476" s="53">
        <f>IF($G476="Labor Hours",BD476*$K476*(1+$M476)*$ER476,BD476)</f>
        <v>0</v>
      </c>
      <c r="BS476" s="53">
        <f>IF($G476="Labor Hours",BE476*$K476*(1+$M476)*$ER476,BE476)</f>
        <v>0</v>
      </c>
      <c r="BT476" s="53">
        <f>IF($G476="Labor Hours",BF476*$K476*(1+$M476)*$ER476,BF476)</f>
        <v>0</v>
      </c>
      <c r="BU476" s="53">
        <f>IF($G476="Labor Hours",BG476*$K476*(1+$M476)*$ER476,BG476)</f>
        <v>0</v>
      </c>
      <c r="BV476" s="53">
        <f>IF($G476="Labor Hours",BH476*$K476*(1+$M476)*$ER476,BH476)</f>
        <v>0</v>
      </c>
      <c r="BW476" s="53">
        <f>IF($G476="Labor Hours",BI476*$K476*(1+$M476)*$ER476,BI476)</f>
        <v>0</v>
      </c>
      <c r="BX476" s="53">
        <f>IF($G476="Labor Hours",BJ476*$K476*(1+$M476)*$ER476,BJ476)</f>
        <v>0</v>
      </c>
      <c r="BY476" s="53">
        <f>IF($G476="Labor Hours",BK476*$K476*(1+$M476)*$ER476,BK476)</f>
        <v>0</v>
      </c>
      <c r="BZ476" s="10">
        <f t="shared" si="663"/>
        <v>0</v>
      </c>
      <c r="CA476" s="54">
        <f t="shared" si="664"/>
        <v>0</v>
      </c>
      <c r="CB476" s="10">
        <f t="shared" si="665"/>
        <v>0</v>
      </c>
      <c r="CC476" s="53" cm="1">
        <f t="array" aca="1" ref="CC476" ca="1">BZ476*CELL("contents",$Q476)</f>
        <v>0</v>
      </c>
      <c r="CD476" s="53" cm="1">
        <f t="array" aca="1" ref="CD476" ca="1">CA476*CELL("contents",$Q476)</f>
        <v>0</v>
      </c>
      <c r="CE476" s="18"/>
      <c r="CF476" s="18"/>
      <c r="CG476" s="18"/>
      <c r="CH476" s="18"/>
      <c r="CI476" s="18"/>
      <c r="CJ476" s="2"/>
      <c r="CK476" s="2"/>
      <c r="CL476" s="2"/>
      <c r="CM476" s="2"/>
      <c r="CN476" s="2"/>
      <c r="CO476" s="2"/>
      <c r="CP476" s="2"/>
      <c r="CQ476" s="2">
        <f t="shared" si="666"/>
        <v>0</v>
      </c>
      <c r="CR476" s="51">
        <f t="shared" si="667"/>
        <v>0</v>
      </c>
      <c r="CS476" s="53">
        <f>IF($G476="Labor Hours",CE476*$K476*(1+$M476)*$ES476,CE476)</f>
        <v>0</v>
      </c>
      <c r="CT476" s="53">
        <f>IF($G476="Labor Hours",CF476*$K476*(1+$M476)*$ES476,CF476)</f>
        <v>0</v>
      </c>
      <c r="CU476" s="53">
        <f>IF($G476="Labor Hours",CG476*$K476*(1+$M476)*$ES476,CG476)</f>
        <v>0</v>
      </c>
      <c r="CV476" s="53">
        <f>IF($G476="Labor Hours",CH476*$K476*(1+$M476)*$ES476,CH476)</f>
        <v>0</v>
      </c>
      <c r="CW476" s="53">
        <f>IF($G476="Labor Hours",CI476*$K476*(1+$M476)*$ES476,CI476)</f>
        <v>0</v>
      </c>
      <c r="CX476" s="53">
        <f>IF($G476="Labor Hours",CJ476*$K476*(1+$M476)*$ES476,CJ476)</f>
        <v>0</v>
      </c>
      <c r="CY476" s="53">
        <f>IF($G476="Labor Hours",CK476*$K476*(1+$M476)*$ES476,CK476)</f>
        <v>0</v>
      </c>
      <c r="CZ476" s="53">
        <f>IF($G476="Labor Hours",CL476*$K476*(1+$M476)*$ES476,CL476)</f>
        <v>0</v>
      </c>
      <c r="DA476" s="53">
        <f>IF($G476="Labor Hours",CM476*$K476*(1+$M476)*$ES476,CM476)</f>
        <v>0</v>
      </c>
      <c r="DB476" s="53">
        <f>IF($G476="Labor Hours",CN476*$K476*(1+$M476)*$ES476,CN476)</f>
        <v>0</v>
      </c>
      <c r="DC476" s="53">
        <f>IF($G476="Labor Hours",CO476*$K476*(1+$M476)*$ES476,CO476)</f>
        <v>0</v>
      </c>
      <c r="DD476" s="53">
        <f>IF($G476="Labor Hours",CP476*$K476*(1+$M476)*$ES476,CP476)</f>
        <v>0</v>
      </c>
      <c r="DE476" s="10">
        <f t="shared" si="668"/>
        <v>0</v>
      </c>
      <c r="DF476" s="54">
        <f t="shared" si="669"/>
        <v>0</v>
      </c>
      <c r="DG476" s="10">
        <f t="shared" si="670"/>
        <v>0</v>
      </c>
      <c r="DH476" s="53" cm="1">
        <f t="array" aca="1" ref="DH476" ca="1">DE476*CELL("contents",$Q476)</f>
        <v>0</v>
      </c>
      <c r="DI476" s="53" cm="1">
        <f t="array" aca="1" ref="DI476" ca="1">DF476*CELL("contents",$Q476)</f>
        <v>0</v>
      </c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>
        <f t="shared" si="671"/>
        <v>0</v>
      </c>
      <c r="DW476" s="51">
        <f t="shared" si="672"/>
        <v>0</v>
      </c>
      <c r="DX476" s="53">
        <f>IF($G476="Labor Hours",DJ476*$K476*(1+$M476)*$ET476,DJ476)</f>
        <v>0</v>
      </c>
      <c r="DY476" s="53">
        <f>IF($G476="Labor Hours",DK476*$K476*(1+$M476)*$ET476,DK476)</f>
        <v>0</v>
      </c>
      <c r="DZ476" s="53">
        <f>IF($G476="Labor Hours",DL476*$K476*(1+$M476)*$ET476,DL476)</f>
        <v>0</v>
      </c>
      <c r="EA476" s="53">
        <f>IF($G476="Labor Hours",DM476*$K476*(1+$M476)*$ET476,DM476)</f>
        <v>0</v>
      </c>
      <c r="EB476" s="53">
        <f>IF($G476="Labor Hours",DN476*$K476*(1+$M476)*$ET476,DN476)</f>
        <v>0</v>
      </c>
      <c r="EC476" s="53">
        <f>IF($G476="Labor Hours",DO476*$K476*(1+$M476)*$ET476,DO476)</f>
        <v>0</v>
      </c>
      <c r="ED476" s="53">
        <f>IF($G476="Labor Hours",DP476*$K476*(1+$M476)*$ET476,DP476)</f>
        <v>0</v>
      </c>
      <c r="EE476" s="53">
        <f>IF($G476="Labor Hours",DQ476*$K476*(1+$M476)*$ET476,DQ476)</f>
        <v>0</v>
      </c>
      <c r="EF476" s="53">
        <f>IF($G476="Labor Hours",DR476*$K476*(1+$M476)*$ET476,DR476)</f>
        <v>0</v>
      </c>
      <c r="EG476" s="53">
        <f>IF($G476="Labor Hours",DS476*$K476*(1+$M476)*$ET476,DS476)</f>
        <v>0</v>
      </c>
      <c r="EH476" s="53">
        <f>IF($G476="Labor Hours",DT476*$K476*(1+$M476)*$ET476,DT476)</f>
        <v>0</v>
      </c>
      <c r="EI476" s="53">
        <f>IF($G476="Labor Hours",DU476*$K476*(1+$M476)*$ET476,DU476)</f>
        <v>0</v>
      </c>
      <c r="EJ476" s="10">
        <f t="shared" si="673"/>
        <v>0</v>
      </c>
      <c r="EK476" s="54">
        <f t="shared" si="674"/>
        <v>0</v>
      </c>
      <c r="EL476" s="10">
        <f t="shared" si="675"/>
        <v>0</v>
      </c>
      <c r="EM476" s="53" cm="1">
        <f t="array" aca="1" ref="EM476" ca="1">EJ476*CELL("contents",$Q476)</f>
        <v>0</v>
      </c>
      <c r="EN476" s="53" cm="1">
        <f t="array" aca="1" ref="EN476" ca="1">EK476*CELL("contents",$Q476)</f>
        <v>0</v>
      </c>
      <c r="EO476" s="11">
        <f>AW476+CB476+DG476+EL476</f>
        <v>7048.35</v>
      </c>
      <c r="EP476" s="2">
        <v>1</v>
      </c>
      <c r="EQ476" s="2">
        <f t="shared" ref="EQ476:ET476" si="695">EP476*1.0215</f>
        <v>1.0215000000000001</v>
      </c>
      <c r="ER476" s="2">
        <f t="shared" si="695"/>
        <v>1.0434622500000001</v>
      </c>
      <c r="ES476" s="2">
        <f t="shared" si="695"/>
        <v>1.0658966883750003</v>
      </c>
      <c r="ET476" s="2">
        <f t="shared" si="695"/>
        <v>1.0888134671750629</v>
      </c>
      <c r="EU476" s="53">
        <f>IF($G476="Labor Hours",$K476*$AG476*EQ476,0)</f>
        <v>7048.35</v>
      </c>
      <c r="EV476" s="53">
        <f>IF($G476="Labor Hours",$K476*BL476*ER476,0)</f>
        <v>0</v>
      </c>
      <c r="EW476" s="69">
        <f>IF($G476="Labor Hours",$K476*$CQ476*ES476,0)</f>
        <v>0</v>
      </c>
      <c r="EX476" s="69">
        <f>IF($G476="Labor Hours",$K476*$DV476*ET476,0)</f>
        <v>0</v>
      </c>
      <c r="EY476" s="9">
        <f t="shared" si="681"/>
        <v>0</v>
      </c>
      <c r="EZ476" s="9">
        <f t="shared" si="677"/>
        <v>0</v>
      </c>
      <c r="FA476" s="9">
        <f t="shared" si="678"/>
        <v>0</v>
      </c>
      <c r="FB476" s="9">
        <f t="shared" si="679"/>
        <v>0</v>
      </c>
      <c r="FC476" t="s">
        <v>1545</v>
      </c>
    </row>
    <row r="477" spans="1:159" ht="25.5" x14ac:dyDescent="0.25">
      <c r="A477" s="2">
        <v>1.2</v>
      </c>
      <c r="B477" s="2" t="s">
        <v>1088</v>
      </c>
      <c r="C477" s="4" t="s">
        <v>157</v>
      </c>
      <c r="D477" s="2" t="s">
        <v>1089</v>
      </c>
      <c r="E477" s="13" t="s">
        <v>1090</v>
      </c>
      <c r="F477" s="2" t="s">
        <v>260</v>
      </c>
      <c r="G477" s="4" t="s">
        <v>257</v>
      </c>
      <c r="H477" s="6" t="s">
        <v>257</v>
      </c>
      <c r="I477" s="4"/>
      <c r="J477" s="7" t="s">
        <v>261</v>
      </c>
      <c r="K477" s="75"/>
      <c r="L477" s="80">
        <v>1</v>
      </c>
      <c r="M477" s="56">
        <v>0</v>
      </c>
      <c r="N477" s="86">
        <v>0.53</v>
      </c>
      <c r="O477" s="6" t="s">
        <v>155</v>
      </c>
      <c r="P477" s="2" t="s">
        <v>156</v>
      </c>
      <c r="Q477" s="216">
        <f>VLOOKUP(P477,Contingencies!$A$2:$D$7,4,FALSE)</f>
        <v>0.09</v>
      </c>
      <c r="R477" s="53">
        <f t="shared" si="645"/>
        <v>247.85999999999999</v>
      </c>
      <c r="S477" s="67">
        <f t="shared" si="647"/>
        <v>131.36580000000001</v>
      </c>
      <c r="T477" s="4" t="s">
        <v>1092</v>
      </c>
      <c r="U477" s="4"/>
      <c r="V477" s="4"/>
      <c r="W477" s="4"/>
      <c r="X477" s="4"/>
      <c r="Y477" s="4"/>
      <c r="Z477" s="4"/>
      <c r="AA477" s="4"/>
      <c r="AB477" s="4">
        <v>450</v>
      </c>
      <c r="AC477" s="4">
        <v>450</v>
      </c>
      <c r="AD477" s="4">
        <v>450</v>
      </c>
      <c r="AE477" s="4">
        <v>450</v>
      </c>
      <c r="AF477" s="4"/>
      <c r="AG477" s="2">
        <f>IF(G477="Labor Hours",SUM(U477:AF477),0)</f>
        <v>0</v>
      </c>
      <c r="AH477" s="51">
        <f t="shared" si="658"/>
        <v>0</v>
      </c>
      <c r="AI477" s="53">
        <f>IF($G477="Labor Hours",U477*$K477*(1+$M477)*$EQ477,U477)</f>
        <v>0</v>
      </c>
      <c r="AJ477" s="53">
        <f>IF($G477="Labor Hours",V477*$K477*(1+$M477)*$EQ477,V477)</f>
        <v>0</v>
      </c>
      <c r="AK477" s="53">
        <f>IF($G477="Labor Hours",W477*$K477*(1+$M477)*$EQ477,W477)</f>
        <v>0</v>
      </c>
      <c r="AL477" s="53">
        <f>IF($G477="Labor Hours",X477*$K477*(1+$M477)*$EQ477,X477)</f>
        <v>0</v>
      </c>
      <c r="AM477" s="53">
        <f>IF($G477="Labor Hours",Y477*$K477*(1+$M477)*$EQ477,Y477)</f>
        <v>0</v>
      </c>
      <c r="AN477" s="53">
        <f>IF($G477="Labor Hours",Z477*$K477*(1+$M477)*$EQ477,Z477)</f>
        <v>0</v>
      </c>
      <c r="AO477" s="53">
        <f>IF($G477="Labor Hours",AA477*$K477*(1+$M477)*$EQ477,AA477)</f>
        <v>0</v>
      </c>
      <c r="AP477" s="53">
        <f>IF($G477="Labor Hours",AB477*$K477*(1+$M477)*$EQ477,AB477)</f>
        <v>450</v>
      </c>
      <c r="AQ477" s="53">
        <f>IF($G477="Labor Hours",AC477*$K477*(1+$M477)*$EQ477,AC477)</f>
        <v>450</v>
      </c>
      <c r="AR477" s="53">
        <f>IF($G477="Labor Hours",AD477*$K477*(1+$M477)*$EQ477,AD477)</f>
        <v>450</v>
      </c>
      <c r="AS477" s="53">
        <f>IF($G477="Labor Hours",AE477*$K477*(1+$M477)*$EQ477,AE477)</f>
        <v>450</v>
      </c>
      <c r="AT477" s="53">
        <f>IF($G477="Labor Hours",AF477*$K477*(1+$M477)*$EQ477,AF477)</f>
        <v>0</v>
      </c>
      <c r="AU477" s="10">
        <f t="shared" si="659"/>
        <v>1800</v>
      </c>
      <c r="AV477" s="54">
        <f>IF(G477="CapEx",0,AU477*N477)</f>
        <v>954</v>
      </c>
      <c r="AW477" s="10">
        <f t="shared" si="660"/>
        <v>2754</v>
      </c>
      <c r="AX477" s="53" cm="1">
        <f t="array" aca="1" ref="AX477" ca="1">AU477*CELL("contents",$Q477)</f>
        <v>162</v>
      </c>
      <c r="AY477" s="53" cm="1">
        <f t="array" aca="1" ref="AY477" ca="1">AV477*CELL("contents",$Q477)</f>
        <v>85.86</v>
      </c>
      <c r="AZ477" s="4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>
        <f t="shared" si="661"/>
        <v>0</v>
      </c>
      <c r="BM477" s="51">
        <f t="shared" si="662"/>
        <v>0</v>
      </c>
      <c r="BN477" s="53">
        <f>IF($G477="Labor Hours",AZ477*$K477*(1+$M477)*$ER477,AZ477)</f>
        <v>0</v>
      </c>
      <c r="BO477" s="53">
        <f>IF($G477="Labor Hours",BA477*$K477*(1+$M477)*$ER477,BA477)</f>
        <v>0</v>
      </c>
      <c r="BP477" s="53">
        <f>IF($G477="Labor Hours",BB477*$K477*(1+$M477)*$ER477,BB477)</f>
        <v>0</v>
      </c>
      <c r="BQ477" s="53">
        <f>IF($G477="Labor Hours",BC477*$K477*(1+$M477)*$ER477,BC477)</f>
        <v>0</v>
      </c>
      <c r="BR477" s="53">
        <f>IF($G477="Labor Hours",BD477*$K477*(1+$M477)*$ER477,BD477)</f>
        <v>0</v>
      </c>
      <c r="BS477" s="53">
        <f>IF($G477="Labor Hours",BE477*$K477*(1+$M477)*$ER477,BE477)</f>
        <v>0</v>
      </c>
      <c r="BT477" s="53">
        <f>IF($G477="Labor Hours",BF477*$K477*(1+$M477)*$ER477,BF477)</f>
        <v>0</v>
      </c>
      <c r="BU477" s="53">
        <f>IF($G477="Labor Hours",BG477*$K477*(1+$M477)*$ER477,BG477)</f>
        <v>0</v>
      </c>
      <c r="BV477" s="53">
        <f>IF($G477="Labor Hours",BH477*$K477*(1+$M477)*$ER477,BH477)</f>
        <v>0</v>
      </c>
      <c r="BW477" s="53">
        <f>IF($G477="Labor Hours",BI477*$K477*(1+$M477)*$ER477,BI477)</f>
        <v>0</v>
      </c>
      <c r="BX477" s="53">
        <f>IF($G477="Labor Hours",BJ477*$K477*(1+$M477)*$ER477,BJ477)</f>
        <v>0</v>
      </c>
      <c r="BY477" s="53">
        <f>IF($G477="Labor Hours",BK477*$K477*(1+$M477)*$ER477,BK477)</f>
        <v>0</v>
      </c>
      <c r="BZ477" s="10">
        <f t="shared" si="663"/>
        <v>0</v>
      </c>
      <c r="CA477" s="54">
        <f t="shared" si="664"/>
        <v>0</v>
      </c>
      <c r="CB477" s="10">
        <f t="shared" si="665"/>
        <v>0</v>
      </c>
      <c r="CC477" s="53" cm="1">
        <f t="array" aca="1" ref="CC477" ca="1">BZ477*CELL("contents",$Q477)</f>
        <v>0</v>
      </c>
      <c r="CD477" s="53" cm="1">
        <f t="array" aca="1" ref="CD477" ca="1">CA477*CELL("contents",$Q477)</f>
        <v>0</v>
      </c>
      <c r="CE477" s="18"/>
      <c r="CF477" s="18"/>
      <c r="CG477" s="18"/>
      <c r="CH477" s="18"/>
      <c r="CI477" s="18"/>
      <c r="CJ477" s="2"/>
      <c r="CK477" s="2"/>
      <c r="CL477" s="2"/>
      <c r="CM477" s="2"/>
      <c r="CN477" s="2"/>
      <c r="CO477" s="2"/>
      <c r="CP477" s="2"/>
      <c r="CQ477" s="2">
        <f t="shared" si="666"/>
        <v>0</v>
      </c>
      <c r="CR477" s="51">
        <f t="shared" si="667"/>
        <v>0</v>
      </c>
      <c r="CS477" s="53">
        <f>IF($G477="Labor Hours",CE477*$K477*(1+$M477)*$ES477,CE477)</f>
        <v>0</v>
      </c>
      <c r="CT477" s="53">
        <f>IF($G477="Labor Hours",CF477*$K477*(1+$M477)*$ES477,CF477)</f>
        <v>0</v>
      </c>
      <c r="CU477" s="53">
        <f>IF($G477="Labor Hours",CG477*$K477*(1+$M477)*$ES477,CG477)</f>
        <v>0</v>
      </c>
      <c r="CV477" s="53">
        <f>IF($G477="Labor Hours",CH477*$K477*(1+$M477)*$ES477,CH477)</f>
        <v>0</v>
      </c>
      <c r="CW477" s="53">
        <f>IF($G477="Labor Hours",CI477*$K477*(1+$M477)*$ES477,CI477)</f>
        <v>0</v>
      </c>
      <c r="CX477" s="53">
        <f>IF($G477="Labor Hours",CJ477*$K477*(1+$M477)*$ES477,CJ477)</f>
        <v>0</v>
      </c>
      <c r="CY477" s="53">
        <f>IF($G477="Labor Hours",CK477*$K477*(1+$M477)*$ES477,CK477)</f>
        <v>0</v>
      </c>
      <c r="CZ477" s="53">
        <f>IF($G477="Labor Hours",CL477*$K477*(1+$M477)*$ES477,CL477)</f>
        <v>0</v>
      </c>
      <c r="DA477" s="53">
        <f>IF($G477="Labor Hours",CM477*$K477*(1+$M477)*$ES477,CM477)</f>
        <v>0</v>
      </c>
      <c r="DB477" s="53">
        <f>IF($G477="Labor Hours",CN477*$K477*(1+$M477)*$ES477,CN477)</f>
        <v>0</v>
      </c>
      <c r="DC477" s="53">
        <f>IF($G477="Labor Hours",CO477*$K477*(1+$M477)*$ES477,CO477)</f>
        <v>0</v>
      </c>
      <c r="DD477" s="53">
        <f>IF($G477="Labor Hours",CP477*$K477*(1+$M477)*$ES477,CP477)</f>
        <v>0</v>
      </c>
      <c r="DE477" s="10">
        <f t="shared" si="668"/>
        <v>0</v>
      </c>
      <c r="DF477" s="54">
        <f t="shared" si="669"/>
        <v>0</v>
      </c>
      <c r="DG477" s="10">
        <f t="shared" si="670"/>
        <v>0</v>
      </c>
      <c r="DH477" s="53" cm="1">
        <f t="array" aca="1" ref="DH477" ca="1">DE477*CELL("contents",$Q477)</f>
        <v>0</v>
      </c>
      <c r="DI477" s="53" cm="1">
        <f t="array" aca="1" ref="DI477" ca="1">DF477*CELL("contents",$Q477)</f>
        <v>0</v>
      </c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>
        <f t="shared" si="671"/>
        <v>0</v>
      </c>
      <c r="DW477" s="51">
        <f t="shared" si="672"/>
        <v>0</v>
      </c>
      <c r="DX477" s="53">
        <f>IF($G477="Labor Hours",DJ477*$K477*(1+$M477)*$ET477,DJ477)</f>
        <v>0</v>
      </c>
      <c r="DY477" s="53">
        <f>IF($G477="Labor Hours",DK477*$K477*(1+$M477)*$ET477,DK477)</f>
        <v>0</v>
      </c>
      <c r="DZ477" s="53">
        <f>IF($G477="Labor Hours",DL477*$K477*(1+$M477)*$ET477,DL477)</f>
        <v>0</v>
      </c>
      <c r="EA477" s="53">
        <f>IF($G477="Labor Hours",DM477*$K477*(1+$M477)*$ET477,DM477)</f>
        <v>0</v>
      </c>
      <c r="EB477" s="53">
        <f>IF($G477="Labor Hours",DN477*$K477*(1+$M477)*$ET477,DN477)</f>
        <v>0</v>
      </c>
      <c r="EC477" s="53">
        <f>IF($G477="Labor Hours",DO477*$K477*(1+$M477)*$ET477,DO477)</f>
        <v>0</v>
      </c>
      <c r="ED477" s="53">
        <f>IF($G477="Labor Hours",DP477*$K477*(1+$M477)*$ET477,DP477)</f>
        <v>0</v>
      </c>
      <c r="EE477" s="53">
        <f>IF($G477="Labor Hours",DQ477*$K477*(1+$M477)*$ET477,DQ477)</f>
        <v>0</v>
      </c>
      <c r="EF477" s="53">
        <f>IF($G477="Labor Hours",DR477*$K477*(1+$M477)*$ET477,DR477)</f>
        <v>0</v>
      </c>
      <c r="EG477" s="53">
        <f>IF($G477="Labor Hours",DS477*$K477*(1+$M477)*$ET477,DS477)</f>
        <v>0</v>
      </c>
      <c r="EH477" s="53">
        <f>IF($G477="Labor Hours",DT477*$K477*(1+$M477)*$ET477,DT477)</f>
        <v>0</v>
      </c>
      <c r="EI477" s="53">
        <f>IF($G477="Labor Hours",DU477*$K477*(1+$M477)*$ET477,DU477)</f>
        <v>0</v>
      </c>
      <c r="EJ477" s="10">
        <f t="shared" si="673"/>
        <v>0</v>
      </c>
      <c r="EK477" s="54">
        <f t="shared" si="674"/>
        <v>0</v>
      </c>
      <c r="EL477" s="10">
        <f t="shared" si="675"/>
        <v>0</v>
      </c>
      <c r="EM477" s="53" cm="1">
        <f t="array" aca="1" ref="EM477" ca="1">EJ477*CELL("contents",$Q477)</f>
        <v>0</v>
      </c>
      <c r="EN477" s="53" cm="1">
        <f t="array" aca="1" ref="EN477" ca="1">EK477*CELL("contents",$Q477)</f>
        <v>0</v>
      </c>
      <c r="EO477" s="11">
        <f>AW477+CB477+DG477+EL477</f>
        <v>2754</v>
      </c>
      <c r="EP477" s="2">
        <v>1</v>
      </c>
      <c r="EQ477" s="2">
        <f t="shared" ref="EQ477:ET477" si="696">EP477*1.0215</f>
        <v>1.0215000000000001</v>
      </c>
      <c r="ER477" s="2">
        <f t="shared" si="696"/>
        <v>1.0434622500000001</v>
      </c>
      <c r="ES477" s="2">
        <f t="shared" si="696"/>
        <v>1.0658966883750003</v>
      </c>
      <c r="ET477" s="2">
        <f t="shared" si="696"/>
        <v>1.0888134671750629</v>
      </c>
      <c r="EU477" s="53">
        <f>IF($G477="Labor Hours",$K477*$AG477*EQ477,0)</f>
        <v>0</v>
      </c>
      <c r="EV477" s="53">
        <f>IF($G477="Labor Hours",$K477*BL477*ER477,0)</f>
        <v>0</v>
      </c>
      <c r="EW477" s="69">
        <f>IF($G477="Labor Hours",$K477*$CQ477*ES477,0)</f>
        <v>0</v>
      </c>
      <c r="EX477" s="69">
        <f>IF($G477="Labor Hours",$K477*$DV477*ET477,0)</f>
        <v>0</v>
      </c>
      <c r="EY477" s="9">
        <f t="shared" si="681"/>
        <v>0</v>
      </c>
      <c r="EZ477" s="9">
        <f t="shared" si="677"/>
        <v>0</v>
      </c>
      <c r="FA477" s="9">
        <f t="shared" si="678"/>
        <v>0</v>
      </c>
      <c r="FB477" s="9">
        <f t="shared" si="679"/>
        <v>0</v>
      </c>
      <c r="FC477" t="s">
        <v>1545</v>
      </c>
    </row>
    <row r="478" spans="1:159" ht="25.5" x14ac:dyDescent="0.25">
      <c r="A478" s="2">
        <v>1.2</v>
      </c>
      <c r="B478" s="2" t="s">
        <v>1088</v>
      </c>
      <c r="C478" s="4" t="s">
        <v>147</v>
      </c>
      <c r="D478" s="2" t="s">
        <v>1089</v>
      </c>
      <c r="E478" s="13" t="s">
        <v>1090</v>
      </c>
      <c r="F478" s="2"/>
      <c r="G478" s="4" t="s">
        <v>347</v>
      </c>
      <c r="H478" s="6" t="s">
        <v>347</v>
      </c>
      <c r="I478" s="4"/>
      <c r="J478" s="4" t="s">
        <v>154</v>
      </c>
      <c r="K478" s="75"/>
      <c r="L478" s="80">
        <v>1</v>
      </c>
      <c r="M478" s="56">
        <v>0</v>
      </c>
      <c r="N478" s="86">
        <v>0.53</v>
      </c>
      <c r="O478" s="6" t="s">
        <v>155</v>
      </c>
      <c r="P478" s="2" t="s">
        <v>356</v>
      </c>
      <c r="Q478" s="216">
        <f>VLOOKUP(P478,Contingencies!$A$2:$D$7,4,FALSE)</f>
        <v>0.35</v>
      </c>
      <c r="R478" s="53">
        <f t="shared" si="645"/>
        <v>1190</v>
      </c>
      <c r="S478" s="67">
        <f t="shared" si="647"/>
        <v>0</v>
      </c>
      <c r="T478" s="4" t="s">
        <v>1093</v>
      </c>
      <c r="U478" s="4"/>
      <c r="V478" s="4"/>
      <c r="W478" s="4"/>
      <c r="X478" s="4"/>
      <c r="Y478" s="4"/>
      <c r="Z478" s="4"/>
      <c r="AA478" s="4"/>
      <c r="AB478" s="4">
        <v>1700</v>
      </c>
      <c r="AC478" s="4"/>
      <c r="AD478" s="4">
        <v>1700</v>
      </c>
      <c r="AE478" s="4"/>
      <c r="AF478" s="4"/>
      <c r="AG478" s="2">
        <f>IF(G478="Labor Hours",SUM(U478:AF478),0)</f>
        <v>0</v>
      </c>
      <c r="AH478" s="51">
        <f t="shared" si="658"/>
        <v>0</v>
      </c>
      <c r="AI478" s="53">
        <f>IF($G478="Labor Hours",U478*$K478*(1+$M478)*$EQ478,U478)</f>
        <v>0</v>
      </c>
      <c r="AJ478" s="53">
        <f>IF($G478="Labor Hours",V478*$K478*(1+$M478)*$EQ478,V478)</f>
        <v>0</v>
      </c>
      <c r="AK478" s="53">
        <f>IF($G478="Labor Hours",W478*$K478*(1+$M478)*$EQ478,W478)</f>
        <v>0</v>
      </c>
      <c r="AL478" s="53">
        <f>IF($G478="Labor Hours",X478*$K478*(1+$M478)*$EQ478,X478)</f>
        <v>0</v>
      </c>
      <c r="AM478" s="53">
        <f>IF($G478="Labor Hours",Y478*$K478*(1+$M478)*$EQ478,Y478)</f>
        <v>0</v>
      </c>
      <c r="AN478" s="53">
        <f>IF($G478="Labor Hours",Z478*$K478*(1+$M478)*$EQ478,Z478)</f>
        <v>0</v>
      </c>
      <c r="AO478" s="53">
        <f>IF($G478="Labor Hours",AA478*$K478*(1+$M478)*$EQ478,AA478)</f>
        <v>0</v>
      </c>
      <c r="AP478" s="53">
        <f>IF($G478="Labor Hours",AB478*$K478*(1+$M478)*$EQ478,AB478)</f>
        <v>1700</v>
      </c>
      <c r="AQ478" s="53">
        <f>IF($G478="Labor Hours",AC478*$K478*(1+$M478)*$EQ478,AC478)</f>
        <v>0</v>
      </c>
      <c r="AR478" s="53">
        <f>IF($G478="Labor Hours",AD478*$K478*(1+$M478)*$EQ478,AD478)</f>
        <v>1700</v>
      </c>
      <c r="AS478" s="53">
        <f>IF($G478="Labor Hours",AE478*$K478*(1+$M478)*$EQ478,AE478)</f>
        <v>0</v>
      </c>
      <c r="AT478" s="53">
        <f>IF($G478="Labor Hours",AF478*$K478*(1+$M478)*$EQ478,AF478)</f>
        <v>0</v>
      </c>
      <c r="AU478" s="10">
        <f t="shared" si="659"/>
        <v>3400</v>
      </c>
      <c r="AV478" s="54">
        <f>IF(G478="CapEx",0,AU478*N478)</f>
        <v>0</v>
      </c>
      <c r="AW478" s="10">
        <f t="shared" si="660"/>
        <v>3400</v>
      </c>
      <c r="AX478" s="53" cm="1">
        <f t="array" aca="1" ref="AX478" ca="1">AU478*CELL("contents",$Q478)</f>
        <v>1190</v>
      </c>
      <c r="AY478" s="53" cm="1">
        <f t="array" aca="1" ref="AY478" ca="1">AV478*CELL("contents",$Q478)</f>
        <v>0</v>
      </c>
      <c r="AZ478" s="4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>
        <f t="shared" si="661"/>
        <v>0</v>
      </c>
      <c r="BM478" s="51">
        <f t="shared" si="662"/>
        <v>0</v>
      </c>
      <c r="BN478" s="53">
        <f>IF($G478="Labor Hours",AZ478*$K478*(1+$M478)*$ER478,AZ478)</f>
        <v>0</v>
      </c>
      <c r="BO478" s="53">
        <f>IF($G478="Labor Hours",BA478*$K478*(1+$M478)*$ER478,BA478)</f>
        <v>0</v>
      </c>
      <c r="BP478" s="53">
        <f>IF($G478="Labor Hours",BB478*$K478*(1+$M478)*$ER478,BB478)</f>
        <v>0</v>
      </c>
      <c r="BQ478" s="53">
        <f>IF($G478="Labor Hours",BC478*$K478*(1+$M478)*$ER478,BC478)</f>
        <v>0</v>
      </c>
      <c r="BR478" s="53">
        <f>IF($G478="Labor Hours",BD478*$K478*(1+$M478)*$ER478,BD478)</f>
        <v>0</v>
      </c>
      <c r="BS478" s="53">
        <f>IF($G478="Labor Hours",BE478*$K478*(1+$M478)*$ER478,BE478)</f>
        <v>0</v>
      </c>
      <c r="BT478" s="53">
        <f>IF($G478="Labor Hours",BF478*$K478*(1+$M478)*$ER478,BF478)</f>
        <v>0</v>
      </c>
      <c r="BU478" s="53">
        <f>IF($G478="Labor Hours",BG478*$K478*(1+$M478)*$ER478,BG478)</f>
        <v>0</v>
      </c>
      <c r="BV478" s="53">
        <f>IF($G478="Labor Hours",BH478*$K478*(1+$M478)*$ER478,BH478)</f>
        <v>0</v>
      </c>
      <c r="BW478" s="53">
        <f>IF($G478="Labor Hours",BI478*$K478*(1+$M478)*$ER478,BI478)</f>
        <v>0</v>
      </c>
      <c r="BX478" s="53">
        <f>IF($G478="Labor Hours",BJ478*$K478*(1+$M478)*$ER478,BJ478)</f>
        <v>0</v>
      </c>
      <c r="BY478" s="53">
        <f>IF($G478="Labor Hours",BK478*$K478*(1+$M478)*$ER478,BK478)</f>
        <v>0</v>
      </c>
      <c r="BZ478" s="10">
        <f t="shared" si="663"/>
        <v>0</v>
      </c>
      <c r="CA478" s="54">
        <f t="shared" si="664"/>
        <v>0</v>
      </c>
      <c r="CB478" s="10">
        <f t="shared" si="665"/>
        <v>0</v>
      </c>
      <c r="CC478" s="53" cm="1">
        <f t="array" aca="1" ref="CC478" ca="1">BZ478*CELL("contents",$Q478)</f>
        <v>0</v>
      </c>
      <c r="CD478" s="53" cm="1">
        <f t="array" aca="1" ref="CD478" ca="1">CA478*CELL("contents",$Q478)</f>
        <v>0</v>
      </c>
      <c r="CE478" s="18"/>
      <c r="CF478" s="18"/>
      <c r="CG478" s="18"/>
      <c r="CH478" s="18"/>
      <c r="CI478" s="18"/>
      <c r="CJ478" s="2"/>
      <c r="CK478" s="2"/>
      <c r="CL478" s="2"/>
      <c r="CM478" s="2"/>
      <c r="CN478" s="2"/>
      <c r="CO478" s="2"/>
      <c r="CP478" s="2"/>
      <c r="CQ478" s="2">
        <f t="shared" si="666"/>
        <v>0</v>
      </c>
      <c r="CR478" s="51">
        <f t="shared" si="667"/>
        <v>0</v>
      </c>
      <c r="CS478" s="53">
        <f>IF($G478="Labor Hours",CE478*$K478*(1+$M478)*$ES478,CE478)</f>
        <v>0</v>
      </c>
      <c r="CT478" s="53">
        <f>IF($G478="Labor Hours",CF478*$K478*(1+$M478)*$ES478,CF478)</f>
        <v>0</v>
      </c>
      <c r="CU478" s="53">
        <f>IF($G478="Labor Hours",CG478*$K478*(1+$M478)*$ES478,CG478)</f>
        <v>0</v>
      </c>
      <c r="CV478" s="53">
        <f>IF($G478="Labor Hours",CH478*$K478*(1+$M478)*$ES478,CH478)</f>
        <v>0</v>
      </c>
      <c r="CW478" s="53">
        <f>IF($G478="Labor Hours",CI478*$K478*(1+$M478)*$ES478,CI478)</f>
        <v>0</v>
      </c>
      <c r="CX478" s="53">
        <f>IF($G478="Labor Hours",CJ478*$K478*(1+$M478)*$ES478,CJ478)</f>
        <v>0</v>
      </c>
      <c r="CY478" s="53">
        <f>IF($G478="Labor Hours",CK478*$K478*(1+$M478)*$ES478,CK478)</f>
        <v>0</v>
      </c>
      <c r="CZ478" s="53">
        <f>IF($G478="Labor Hours",CL478*$K478*(1+$M478)*$ES478,CL478)</f>
        <v>0</v>
      </c>
      <c r="DA478" s="53">
        <f>IF($G478="Labor Hours",CM478*$K478*(1+$M478)*$ES478,CM478)</f>
        <v>0</v>
      </c>
      <c r="DB478" s="53">
        <f>IF($G478="Labor Hours",CN478*$K478*(1+$M478)*$ES478,CN478)</f>
        <v>0</v>
      </c>
      <c r="DC478" s="53">
        <f>IF($G478="Labor Hours",CO478*$K478*(1+$M478)*$ES478,CO478)</f>
        <v>0</v>
      </c>
      <c r="DD478" s="53">
        <f>IF($G478="Labor Hours",CP478*$K478*(1+$M478)*$ES478,CP478)</f>
        <v>0</v>
      </c>
      <c r="DE478" s="10">
        <f t="shared" si="668"/>
        <v>0</v>
      </c>
      <c r="DF478" s="54">
        <f t="shared" si="669"/>
        <v>0</v>
      </c>
      <c r="DG478" s="10">
        <f t="shared" si="670"/>
        <v>0</v>
      </c>
      <c r="DH478" s="53" cm="1">
        <f t="array" aca="1" ref="DH478" ca="1">DE478*CELL("contents",$Q478)</f>
        <v>0</v>
      </c>
      <c r="DI478" s="53" cm="1">
        <f t="array" aca="1" ref="DI478" ca="1">DF478*CELL("contents",$Q478)</f>
        <v>0</v>
      </c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>
        <f t="shared" si="671"/>
        <v>0</v>
      </c>
      <c r="DW478" s="51">
        <f t="shared" si="672"/>
        <v>0</v>
      </c>
      <c r="DX478" s="53">
        <f>IF($G478="Labor Hours",DJ478*$K478*(1+$M478)*$ET478,DJ478)</f>
        <v>0</v>
      </c>
      <c r="DY478" s="53">
        <f>IF($G478="Labor Hours",DK478*$K478*(1+$M478)*$ET478,DK478)</f>
        <v>0</v>
      </c>
      <c r="DZ478" s="53">
        <f>IF($G478="Labor Hours",DL478*$K478*(1+$M478)*$ET478,DL478)</f>
        <v>0</v>
      </c>
      <c r="EA478" s="53">
        <f>IF($G478="Labor Hours",DM478*$K478*(1+$M478)*$ET478,DM478)</f>
        <v>0</v>
      </c>
      <c r="EB478" s="53">
        <f>IF($G478="Labor Hours",DN478*$K478*(1+$M478)*$ET478,DN478)</f>
        <v>0</v>
      </c>
      <c r="EC478" s="53">
        <f>IF($G478="Labor Hours",DO478*$K478*(1+$M478)*$ET478,DO478)</f>
        <v>0</v>
      </c>
      <c r="ED478" s="53">
        <f>IF($G478="Labor Hours",DP478*$K478*(1+$M478)*$ET478,DP478)</f>
        <v>0</v>
      </c>
      <c r="EE478" s="53">
        <f>IF($G478="Labor Hours",DQ478*$K478*(1+$M478)*$ET478,DQ478)</f>
        <v>0</v>
      </c>
      <c r="EF478" s="53">
        <f>IF($G478="Labor Hours",DR478*$K478*(1+$M478)*$ET478,DR478)</f>
        <v>0</v>
      </c>
      <c r="EG478" s="53">
        <f>IF($G478="Labor Hours",DS478*$K478*(1+$M478)*$ET478,DS478)</f>
        <v>0</v>
      </c>
      <c r="EH478" s="53">
        <f>IF($G478="Labor Hours",DT478*$K478*(1+$M478)*$ET478,DT478)</f>
        <v>0</v>
      </c>
      <c r="EI478" s="53">
        <f>IF($G478="Labor Hours",DU478*$K478*(1+$M478)*$ET478,DU478)</f>
        <v>0</v>
      </c>
      <c r="EJ478" s="10">
        <f t="shared" si="673"/>
        <v>0</v>
      </c>
      <c r="EK478" s="54">
        <f t="shared" si="674"/>
        <v>0</v>
      </c>
      <c r="EL478" s="10">
        <f t="shared" si="675"/>
        <v>0</v>
      </c>
      <c r="EM478" s="53" cm="1">
        <f t="array" aca="1" ref="EM478" ca="1">EJ478*CELL("contents",$Q478)</f>
        <v>0</v>
      </c>
      <c r="EN478" s="53" cm="1">
        <f t="array" aca="1" ref="EN478" ca="1">EK478*CELL("contents",$Q478)</f>
        <v>0</v>
      </c>
      <c r="EO478" s="11">
        <f>AW478+CB478+DG478+EL478</f>
        <v>3400</v>
      </c>
      <c r="EP478" s="2">
        <v>1</v>
      </c>
      <c r="EQ478" s="2">
        <f t="shared" ref="EQ478:ET478" si="697">EP478*1.0215</f>
        <v>1.0215000000000001</v>
      </c>
      <c r="ER478" s="2">
        <f t="shared" si="697"/>
        <v>1.0434622500000001</v>
      </c>
      <c r="ES478" s="2">
        <f t="shared" si="697"/>
        <v>1.0658966883750003</v>
      </c>
      <c r="ET478" s="2">
        <f t="shared" si="697"/>
        <v>1.0888134671750629</v>
      </c>
      <c r="EU478" s="53">
        <f>IF($G478="Labor Hours",$K478*$AG478*EQ478,0)</f>
        <v>0</v>
      </c>
      <c r="EV478" s="53">
        <f>IF($G478="Labor Hours",$K478*BL478*ER478,0)</f>
        <v>0</v>
      </c>
      <c r="EW478" s="69">
        <f>IF($G478="Labor Hours",$K478*$CQ478*ES478,0)</f>
        <v>0</v>
      </c>
      <c r="EX478" s="69">
        <f>IF($G478="Labor Hours",$K478*$DV478*ET478,0)</f>
        <v>0</v>
      </c>
      <c r="EY478" s="9">
        <f t="shared" si="681"/>
        <v>0</v>
      </c>
      <c r="EZ478" s="9">
        <f t="shared" si="677"/>
        <v>0</v>
      </c>
      <c r="FA478" s="9">
        <f t="shared" si="678"/>
        <v>0</v>
      </c>
      <c r="FB478" s="9">
        <f t="shared" si="679"/>
        <v>0</v>
      </c>
      <c r="FC478" t="s">
        <v>1545</v>
      </c>
    </row>
    <row r="479" spans="1:159" ht="25.5" x14ac:dyDescent="0.25">
      <c r="A479" s="2">
        <v>1.2</v>
      </c>
      <c r="B479" s="2" t="s">
        <v>1094</v>
      </c>
      <c r="C479" s="4" t="s">
        <v>157</v>
      </c>
      <c r="D479" s="2" t="s">
        <v>1095</v>
      </c>
      <c r="E479" s="21" t="s">
        <v>1096</v>
      </c>
      <c r="F479" s="2" t="s">
        <v>1087</v>
      </c>
      <c r="G479" s="4" t="s">
        <v>151</v>
      </c>
      <c r="H479" s="6" t="s">
        <v>163</v>
      </c>
      <c r="I479" s="4" t="s">
        <v>348</v>
      </c>
      <c r="J479" s="7" t="s">
        <v>154</v>
      </c>
      <c r="K479" s="75">
        <v>115</v>
      </c>
      <c r="L479" s="81">
        <v>115</v>
      </c>
      <c r="M479" s="56">
        <v>0</v>
      </c>
      <c r="N479" s="86">
        <v>0</v>
      </c>
      <c r="O479" s="6" t="s">
        <v>155</v>
      </c>
      <c r="P479" s="2" t="s">
        <v>352</v>
      </c>
      <c r="Q479" s="216">
        <f>VLOOKUP(P479,Contingencies!$A$2:$D$7,4,FALSE)</f>
        <v>0.2</v>
      </c>
      <c r="R479" s="53">
        <f t="shared" si="645"/>
        <v>959.98527000000013</v>
      </c>
      <c r="S479" s="67">
        <f t="shared" si="647"/>
        <v>0</v>
      </c>
      <c r="T479" s="4" t="s">
        <v>1097</v>
      </c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>
        <f>IF(G479="Labor Hours",SUM(U479:AF479),0)</f>
        <v>0</v>
      </c>
      <c r="AH479" s="51">
        <f t="shared" si="658"/>
        <v>0</v>
      </c>
      <c r="AI479" s="53">
        <f>IF($G479="Labor Hours",U479*$K479*(1+$M479)*$EQ479,U479)</f>
        <v>0</v>
      </c>
      <c r="AJ479" s="53">
        <f>IF($G479="Labor Hours",V479*$K479*(1+$M479)*$EQ479,V479)</f>
        <v>0</v>
      </c>
      <c r="AK479" s="53">
        <f>IF($G479="Labor Hours",W479*$K479*(1+$M479)*$EQ479,W479)</f>
        <v>0</v>
      </c>
      <c r="AL479" s="53">
        <f>IF($G479="Labor Hours",X479*$K479*(1+$M479)*$EQ479,X479)</f>
        <v>0</v>
      </c>
      <c r="AM479" s="53">
        <f>IF($G479="Labor Hours",Y479*$K479*(1+$M479)*$EQ479,Y479)</f>
        <v>0</v>
      </c>
      <c r="AN479" s="53">
        <f>IF($G479="Labor Hours",Z479*$K479*(1+$M479)*$EQ479,Z479)</f>
        <v>0</v>
      </c>
      <c r="AO479" s="53">
        <f>IF($G479="Labor Hours",AA479*$K479*(1+$M479)*$EQ479,AA479)</f>
        <v>0</v>
      </c>
      <c r="AP479" s="53">
        <f>IF($G479="Labor Hours",AB479*$K479*(1+$M479)*$EQ479,AB479)</f>
        <v>0</v>
      </c>
      <c r="AQ479" s="53">
        <f>IF($G479="Labor Hours",AC479*$K479*(1+$M479)*$EQ479,AC479)</f>
        <v>0</v>
      </c>
      <c r="AR479" s="53">
        <f>IF($G479="Labor Hours",AD479*$K479*(1+$M479)*$EQ479,AD479)</f>
        <v>0</v>
      </c>
      <c r="AS479" s="53">
        <f>IF($G479="Labor Hours",AE479*$K479*(1+$M479)*$EQ479,AE479)</f>
        <v>0</v>
      </c>
      <c r="AT479" s="53">
        <f>IF($G479="Labor Hours",AF479*$K479*(1+$M479)*$EQ479,AF479)</f>
        <v>0</v>
      </c>
      <c r="AU479" s="10">
        <f t="shared" si="659"/>
        <v>0</v>
      </c>
      <c r="AV479" s="54">
        <f>IF(G479="CapEx",0,AU479*N479)</f>
        <v>0</v>
      </c>
      <c r="AW479" s="10">
        <f t="shared" si="660"/>
        <v>0</v>
      </c>
      <c r="AX479" s="53" cm="1">
        <f t="array" aca="1" ref="AX479" ca="1">AU479*CELL("contents",$Q479)</f>
        <v>0</v>
      </c>
      <c r="AY479" s="53" cm="1">
        <f t="array" aca="1" ref="AY479" ca="1">AV479*CELL("contents",$Q479)</f>
        <v>0</v>
      </c>
      <c r="AZ479" s="4"/>
      <c r="BA479" s="4"/>
      <c r="BB479" s="4"/>
      <c r="BC479" s="4"/>
      <c r="BD479" s="4"/>
      <c r="BE479" s="4"/>
      <c r="BF479" s="4"/>
      <c r="BG479" s="4">
        <v>20</v>
      </c>
      <c r="BH479" s="4">
        <v>20</v>
      </c>
      <c r="BI479" s="4"/>
      <c r="BJ479" s="2"/>
      <c r="BK479" s="2"/>
      <c r="BL479" s="2">
        <f t="shared" si="661"/>
        <v>40</v>
      </c>
      <c r="BM479" s="51">
        <f t="shared" si="662"/>
        <v>0.26666666666666666</v>
      </c>
      <c r="BN479" s="53">
        <f>IF($G479="Labor Hours",AZ479*$K479*(1+$M479)*$ER479,AZ479)</f>
        <v>0</v>
      </c>
      <c r="BO479" s="53">
        <f>IF($G479="Labor Hours",BA479*$K479*(1+$M479)*$ER479,BA479)</f>
        <v>0</v>
      </c>
      <c r="BP479" s="53">
        <f>IF($G479="Labor Hours",BB479*$K479*(1+$M479)*$ER479,BB479)</f>
        <v>0</v>
      </c>
      <c r="BQ479" s="53">
        <f>IF($G479="Labor Hours",BC479*$K479*(1+$M479)*$ER479,BC479)</f>
        <v>0</v>
      </c>
      <c r="BR479" s="53">
        <f>IF($G479="Labor Hours",BD479*$K479*(1+$M479)*$ER479,BD479)</f>
        <v>0</v>
      </c>
      <c r="BS479" s="53">
        <f>IF($G479="Labor Hours",BE479*$K479*(1+$M479)*$ER479,BE479)</f>
        <v>0</v>
      </c>
      <c r="BT479" s="53">
        <f>IF($G479="Labor Hours",BF479*$K479*(1+$M479)*$ER479,BF479)</f>
        <v>0</v>
      </c>
      <c r="BU479" s="53">
        <f>IF($G479="Labor Hours",BG479*$K479*(1+$M479)*$ER479,BG479)</f>
        <v>2399.9631750000003</v>
      </c>
      <c r="BV479" s="53">
        <f>IF($G479="Labor Hours",BH479*$K479*(1+$M479)*$ER479,BH479)</f>
        <v>2399.9631750000003</v>
      </c>
      <c r="BW479" s="53">
        <f>IF($G479="Labor Hours",BI479*$K479*(1+$M479)*$ER479,BI479)</f>
        <v>0</v>
      </c>
      <c r="BX479" s="53">
        <f>IF($G479="Labor Hours",BJ479*$K479*(1+$M479)*$ER479,BJ479)</f>
        <v>0</v>
      </c>
      <c r="BY479" s="53">
        <f>IF($G479="Labor Hours",BK479*$K479*(1+$M479)*$ER479,BK479)</f>
        <v>0</v>
      </c>
      <c r="BZ479" s="10">
        <f t="shared" si="663"/>
        <v>4799.9263500000006</v>
      </c>
      <c r="CA479" s="54">
        <f t="shared" si="664"/>
        <v>0</v>
      </c>
      <c r="CB479" s="10">
        <f t="shared" si="665"/>
        <v>4799.9263500000006</v>
      </c>
      <c r="CC479" s="53" cm="1">
        <f t="array" aca="1" ref="CC479" ca="1">BZ479*CELL("contents",$Q479)</f>
        <v>959.98527000000013</v>
      </c>
      <c r="CD479" s="53" cm="1">
        <f t="array" aca="1" ref="CD479" ca="1">CA479*CELL("contents",$Q479)</f>
        <v>0</v>
      </c>
      <c r="CE479" s="18"/>
      <c r="CF479" s="18"/>
      <c r="CG479" s="18"/>
      <c r="CH479" s="18"/>
      <c r="CI479" s="18"/>
      <c r="CJ479" s="2"/>
      <c r="CK479" s="2"/>
      <c r="CL479" s="2"/>
      <c r="CM479" s="2"/>
      <c r="CN479" s="2"/>
      <c r="CO479" s="2"/>
      <c r="CP479" s="2"/>
      <c r="CQ479" s="2">
        <f t="shared" si="666"/>
        <v>0</v>
      </c>
      <c r="CR479" s="51">
        <f t="shared" si="667"/>
        <v>0</v>
      </c>
      <c r="CS479" s="53">
        <f>IF($G479="Labor Hours",CE479*$K479*(1+$M479)*$ES479,CE479)</f>
        <v>0</v>
      </c>
      <c r="CT479" s="53">
        <f>IF($G479="Labor Hours",CF479*$K479*(1+$M479)*$ES479,CF479)</f>
        <v>0</v>
      </c>
      <c r="CU479" s="53">
        <f>IF($G479="Labor Hours",CG479*$K479*(1+$M479)*$ES479,CG479)</f>
        <v>0</v>
      </c>
      <c r="CV479" s="53">
        <f>IF($G479="Labor Hours",CH479*$K479*(1+$M479)*$ES479,CH479)</f>
        <v>0</v>
      </c>
      <c r="CW479" s="53">
        <f>IF($G479="Labor Hours",CI479*$K479*(1+$M479)*$ES479,CI479)</f>
        <v>0</v>
      </c>
      <c r="CX479" s="53">
        <f>IF($G479="Labor Hours",CJ479*$K479*(1+$M479)*$ES479,CJ479)</f>
        <v>0</v>
      </c>
      <c r="CY479" s="53">
        <f>IF($G479="Labor Hours",CK479*$K479*(1+$M479)*$ES479,CK479)</f>
        <v>0</v>
      </c>
      <c r="CZ479" s="53">
        <f>IF($G479="Labor Hours",CL479*$K479*(1+$M479)*$ES479,CL479)</f>
        <v>0</v>
      </c>
      <c r="DA479" s="53">
        <f>IF($G479="Labor Hours",CM479*$K479*(1+$M479)*$ES479,CM479)</f>
        <v>0</v>
      </c>
      <c r="DB479" s="53">
        <f>IF($G479="Labor Hours",CN479*$K479*(1+$M479)*$ES479,CN479)</f>
        <v>0</v>
      </c>
      <c r="DC479" s="53">
        <f>IF($G479="Labor Hours",CO479*$K479*(1+$M479)*$ES479,CO479)</f>
        <v>0</v>
      </c>
      <c r="DD479" s="53">
        <f>IF($G479="Labor Hours",CP479*$K479*(1+$M479)*$ES479,CP479)</f>
        <v>0</v>
      </c>
      <c r="DE479" s="10">
        <f t="shared" si="668"/>
        <v>0</v>
      </c>
      <c r="DF479" s="54">
        <f t="shared" si="669"/>
        <v>0</v>
      </c>
      <c r="DG479" s="10">
        <f t="shared" si="670"/>
        <v>0</v>
      </c>
      <c r="DH479" s="53" cm="1">
        <f t="array" aca="1" ref="DH479" ca="1">DE479*CELL("contents",$Q479)</f>
        <v>0</v>
      </c>
      <c r="DI479" s="53" cm="1">
        <f t="array" aca="1" ref="DI479" ca="1">DF479*CELL("contents",$Q479)</f>
        <v>0</v>
      </c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>
        <f t="shared" si="671"/>
        <v>0</v>
      </c>
      <c r="DW479" s="51">
        <f t="shared" si="672"/>
        <v>0</v>
      </c>
      <c r="DX479" s="53">
        <f>IF($G479="Labor Hours",DJ479*$K479*(1+$M479)*$ET479,DJ479)</f>
        <v>0</v>
      </c>
      <c r="DY479" s="53">
        <f>IF($G479="Labor Hours",DK479*$K479*(1+$M479)*$ET479,DK479)</f>
        <v>0</v>
      </c>
      <c r="DZ479" s="53">
        <f>IF($G479="Labor Hours",DL479*$K479*(1+$M479)*$ET479,DL479)</f>
        <v>0</v>
      </c>
      <c r="EA479" s="53">
        <f>IF($G479="Labor Hours",DM479*$K479*(1+$M479)*$ET479,DM479)</f>
        <v>0</v>
      </c>
      <c r="EB479" s="53">
        <f>IF($G479="Labor Hours",DN479*$K479*(1+$M479)*$ET479,DN479)</f>
        <v>0</v>
      </c>
      <c r="EC479" s="53">
        <f>IF($G479="Labor Hours",DO479*$K479*(1+$M479)*$ET479,DO479)</f>
        <v>0</v>
      </c>
      <c r="ED479" s="53">
        <f>IF($G479="Labor Hours",DP479*$K479*(1+$M479)*$ET479,DP479)</f>
        <v>0</v>
      </c>
      <c r="EE479" s="53">
        <f>IF($G479="Labor Hours",DQ479*$K479*(1+$M479)*$ET479,DQ479)</f>
        <v>0</v>
      </c>
      <c r="EF479" s="53">
        <f>IF($G479="Labor Hours",DR479*$K479*(1+$M479)*$ET479,DR479)</f>
        <v>0</v>
      </c>
      <c r="EG479" s="53">
        <f>IF($G479="Labor Hours",DS479*$K479*(1+$M479)*$ET479,DS479)</f>
        <v>0</v>
      </c>
      <c r="EH479" s="53">
        <f>IF($G479="Labor Hours",DT479*$K479*(1+$M479)*$ET479,DT479)</f>
        <v>0</v>
      </c>
      <c r="EI479" s="53">
        <f>IF($G479="Labor Hours",DU479*$K479*(1+$M479)*$ET479,DU479)</f>
        <v>0</v>
      </c>
      <c r="EJ479" s="10">
        <f t="shared" si="673"/>
        <v>0</v>
      </c>
      <c r="EK479" s="54">
        <f t="shared" si="674"/>
        <v>0</v>
      </c>
      <c r="EL479" s="10">
        <f t="shared" si="675"/>
        <v>0</v>
      </c>
      <c r="EM479" s="53" cm="1">
        <f t="array" aca="1" ref="EM479" ca="1">EJ479*CELL("contents",$Q479)</f>
        <v>0</v>
      </c>
      <c r="EN479" s="53" cm="1">
        <f t="array" aca="1" ref="EN479" ca="1">EK479*CELL("contents",$Q479)</f>
        <v>0</v>
      </c>
      <c r="EO479" s="11">
        <f>AW479+CB479+DG479+EL479</f>
        <v>4799.9263500000006</v>
      </c>
      <c r="EP479" s="2">
        <v>1</v>
      </c>
      <c r="EQ479" s="2">
        <f t="shared" ref="EQ479:ET479" si="698">EP479*1.0215</f>
        <v>1.0215000000000001</v>
      </c>
      <c r="ER479" s="2">
        <f t="shared" si="698"/>
        <v>1.0434622500000001</v>
      </c>
      <c r="ES479" s="2">
        <f t="shared" si="698"/>
        <v>1.0658966883750003</v>
      </c>
      <c r="ET479" s="2">
        <f t="shared" si="698"/>
        <v>1.0888134671750629</v>
      </c>
      <c r="EU479" s="53">
        <f>IF($G479="Labor Hours",$K479*$AG479*EQ479,0)</f>
        <v>0</v>
      </c>
      <c r="EV479" s="53">
        <f>IF($G479="Labor Hours",$K479*BL479*ER479,0)</f>
        <v>4799.9263500000006</v>
      </c>
      <c r="EW479" s="69">
        <f>IF($G479="Labor Hours",$K479*$CQ479*ES479,0)</f>
        <v>0</v>
      </c>
      <c r="EX479" s="69">
        <f>IF($G479="Labor Hours",$K479*$DV479*ET479,0)</f>
        <v>0</v>
      </c>
      <c r="EY479" s="9">
        <f t="shared" si="681"/>
        <v>0</v>
      </c>
      <c r="EZ479" s="9">
        <f t="shared" si="677"/>
        <v>0</v>
      </c>
      <c r="FA479" s="9">
        <f t="shared" si="678"/>
        <v>0</v>
      </c>
      <c r="FB479" s="9">
        <f t="shared" si="679"/>
        <v>0</v>
      </c>
      <c r="FC479" t="s">
        <v>1545</v>
      </c>
    </row>
    <row r="480" spans="1:159" x14ac:dyDescent="0.25">
      <c r="A480" s="2">
        <v>1.2</v>
      </c>
      <c r="B480" s="2" t="s">
        <v>1098</v>
      </c>
      <c r="C480" s="4" t="s">
        <v>147</v>
      </c>
      <c r="D480" s="2" t="s">
        <v>1099</v>
      </c>
      <c r="E480" s="21" t="s">
        <v>1100</v>
      </c>
      <c r="F480" s="2"/>
      <c r="G480" s="4" t="s">
        <v>347</v>
      </c>
      <c r="H480" s="6" t="s">
        <v>347</v>
      </c>
      <c r="I480" s="4"/>
      <c r="J480" s="4" t="s">
        <v>268</v>
      </c>
      <c r="K480" s="75"/>
      <c r="L480" s="80">
        <v>1</v>
      </c>
      <c r="M480" s="56">
        <v>0</v>
      </c>
      <c r="N480" s="86">
        <v>0.53</v>
      </c>
      <c r="O480" s="6" t="s">
        <v>155</v>
      </c>
      <c r="P480" s="2" t="s">
        <v>173</v>
      </c>
      <c r="Q480" s="216">
        <f>VLOOKUP(P480,Contingencies!$A$2:$D$7,4,FALSE)</f>
        <v>0.125</v>
      </c>
      <c r="R480" s="53">
        <f t="shared" si="645"/>
        <v>13099.5</v>
      </c>
      <c r="S480" s="67">
        <f t="shared" si="647"/>
        <v>0</v>
      </c>
      <c r="T480" s="4" t="s">
        <v>1101</v>
      </c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>
        <f>IF(G480="Labor Hours",SUM(U480:AF480),0)</f>
        <v>0</v>
      </c>
      <c r="AH480" s="51">
        <f t="shared" si="658"/>
        <v>0</v>
      </c>
      <c r="AI480" s="53">
        <f>IF($G480="Labor Hours",U480*$K480*(1+$M480)*$EQ480,U480)</f>
        <v>0</v>
      </c>
      <c r="AJ480" s="53">
        <f>IF($G480="Labor Hours",V480*$K480*(1+$M480)*$EQ480,V480)</f>
        <v>0</v>
      </c>
      <c r="AK480" s="53">
        <f>IF($G480="Labor Hours",W480*$K480*(1+$M480)*$EQ480,W480)</f>
        <v>0</v>
      </c>
      <c r="AL480" s="53">
        <f>IF($G480="Labor Hours",X480*$K480*(1+$M480)*$EQ480,X480)</f>
        <v>0</v>
      </c>
      <c r="AM480" s="53">
        <f>IF($G480="Labor Hours",Y480*$K480*(1+$M480)*$EQ480,Y480)</f>
        <v>0</v>
      </c>
      <c r="AN480" s="53">
        <f>IF($G480="Labor Hours",Z480*$K480*(1+$M480)*$EQ480,Z480)</f>
        <v>0</v>
      </c>
      <c r="AO480" s="53">
        <f>IF($G480="Labor Hours",AA480*$K480*(1+$M480)*$EQ480,AA480)</f>
        <v>0</v>
      </c>
      <c r="AP480" s="53">
        <f>IF($G480="Labor Hours",AB480*$K480*(1+$M480)*$EQ480,AB480)</f>
        <v>0</v>
      </c>
      <c r="AQ480" s="53">
        <f>IF($G480="Labor Hours",AC480*$K480*(1+$M480)*$EQ480,AC480)</f>
        <v>0</v>
      </c>
      <c r="AR480" s="53">
        <f>IF($G480="Labor Hours",AD480*$K480*(1+$M480)*$EQ480,AD480)</f>
        <v>0</v>
      </c>
      <c r="AS480" s="53">
        <f>IF($G480="Labor Hours",AE480*$K480*(1+$M480)*$EQ480,AE480)</f>
        <v>0</v>
      </c>
      <c r="AT480" s="53">
        <f>IF($G480="Labor Hours",AF480*$K480*(1+$M480)*$EQ480,AF480)</f>
        <v>0</v>
      </c>
      <c r="AU480" s="10">
        <f t="shared" si="659"/>
        <v>0</v>
      </c>
      <c r="AV480" s="54">
        <f>IF(G480="CapEx",0,AU480*N480)</f>
        <v>0</v>
      </c>
      <c r="AW480" s="10">
        <f t="shared" si="660"/>
        <v>0</v>
      </c>
      <c r="AX480" s="53" cm="1">
        <f t="array" aca="1" ref="AX480" ca="1">AU480*CELL("contents",$Q480)</f>
        <v>0</v>
      </c>
      <c r="AY480" s="53" cm="1">
        <f t="array" aca="1" ref="AY480" ca="1">AV480*CELL("contents",$Q480)</f>
        <v>0</v>
      </c>
      <c r="AZ480" s="2"/>
      <c r="BA480" s="2"/>
      <c r="BB480" s="2"/>
      <c r="BC480" s="2"/>
      <c r="BD480" s="4">
        <v>34932</v>
      </c>
      <c r="BE480" s="4">
        <v>34932</v>
      </c>
      <c r="BF480" s="4">
        <v>34932</v>
      </c>
      <c r="BG480" s="2"/>
      <c r="BH480" s="2"/>
      <c r="BI480" s="2"/>
      <c r="BJ480" s="2"/>
      <c r="BK480" s="2"/>
      <c r="BL480" s="2">
        <f t="shared" si="661"/>
        <v>0</v>
      </c>
      <c r="BM480" s="51">
        <f t="shared" si="662"/>
        <v>0</v>
      </c>
      <c r="BN480" s="53">
        <f>IF($G480="Labor Hours",AZ480*$K480*(1+$M480)*$ER480,AZ480)</f>
        <v>0</v>
      </c>
      <c r="BO480" s="53">
        <f>IF($G480="Labor Hours",BA480*$K480*(1+$M480)*$ER480,BA480)</f>
        <v>0</v>
      </c>
      <c r="BP480" s="53">
        <f>IF($G480="Labor Hours",BB480*$K480*(1+$M480)*$ER480,BB480)</f>
        <v>0</v>
      </c>
      <c r="BQ480" s="53">
        <f>IF($G480="Labor Hours",BC480*$K480*(1+$M480)*$ER480,BC480)</f>
        <v>0</v>
      </c>
      <c r="BR480" s="53">
        <f>IF($G480="Labor Hours",BD480*$K480*(1+$M480)*$ER480,BD480)</f>
        <v>34932</v>
      </c>
      <c r="BS480" s="53">
        <f>IF($G480="Labor Hours",BE480*$K480*(1+$M480)*$ER480,BE480)</f>
        <v>34932</v>
      </c>
      <c r="BT480" s="53">
        <f>IF($G480="Labor Hours",BF480*$K480*(1+$M480)*$ER480,BF480)</f>
        <v>34932</v>
      </c>
      <c r="BU480" s="53">
        <f>IF($G480="Labor Hours",BG480*$K480*(1+$M480)*$ER480,BG480)</f>
        <v>0</v>
      </c>
      <c r="BV480" s="53">
        <f>IF($G480="Labor Hours",BH480*$K480*(1+$M480)*$ER480,BH480)</f>
        <v>0</v>
      </c>
      <c r="BW480" s="53">
        <f>IF($G480="Labor Hours",BI480*$K480*(1+$M480)*$ER480,BI480)</f>
        <v>0</v>
      </c>
      <c r="BX480" s="53">
        <f>IF($G480="Labor Hours",BJ480*$K480*(1+$M480)*$ER480,BJ480)</f>
        <v>0</v>
      </c>
      <c r="BY480" s="53">
        <f>IF($G480="Labor Hours",BK480*$K480*(1+$M480)*$ER480,BK480)</f>
        <v>0</v>
      </c>
      <c r="BZ480" s="10">
        <f t="shared" si="663"/>
        <v>104796</v>
      </c>
      <c r="CA480" s="54">
        <f t="shared" si="664"/>
        <v>0</v>
      </c>
      <c r="CB480" s="10">
        <f t="shared" si="665"/>
        <v>104796</v>
      </c>
      <c r="CC480" s="53" cm="1">
        <f t="array" aca="1" ref="CC480" ca="1">BZ480*CELL("contents",$Q480)</f>
        <v>13099.5</v>
      </c>
      <c r="CD480" s="53" cm="1">
        <f t="array" aca="1" ref="CD480" ca="1">CA480*CELL("contents",$Q480)</f>
        <v>0</v>
      </c>
      <c r="CE480" s="18"/>
      <c r="CF480" s="18"/>
      <c r="CG480" s="18"/>
      <c r="CH480" s="18"/>
      <c r="CI480" s="18"/>
      <c r="CJ480" s="2"/>
      <c r="CK480" s="2"/>
      <c r="CL480" s="2"/>
      <c r="CM480" s="2"/>
      <c r="CN480" s="2"/>
      <c r="CO480" s="2"/>
      <c r="CP480" s="2"/>
      <c r="CQ480" s="2">
        <f t="shared" si="666"/>
        <v>0</v>
      </c>
      <c r="CR480" s="51">
        <f t="shared" si="667"/>
        <v>0</v>
      </c>
      <c r="CS480" s="53">
        <f>IF($G480="Labor Hours",CE480*$K480*(1+$M480)*$ES480,CE480)</f>
        <v>0</v>
      </c>
      <c r="CT480" s="53">
        <f>IF($G480="Labor Hours",CF480*$K480*(1+$M480)*$ES480,CF480)</f>
        <v>0</v>
      </c>
      <c r="CU480" s="53">
        <f>IF($G480="Labor Hours",CG480*$K480*(1+$M480)*$ES480,CG480)</f>
        <v>0</v>
      </c>
      <c r="CV480" s="53">
        <f>IF($G480="Labor Hours",CH480*$K480*(1+$M480)*$ES480,CH480)</f>
        <v>0</v>
      </c>
      <c r="CW480" s="53">
        <f>IF($G480="Labor Hours",CI480*$K480*(1+$M480)*$ES480,CI480)</f>
        <v>0</v>
      </c>
      <c r="CX480" s="53">
        <f>IF($G480="Labor Hours",CJ480*$K480*(1+$M480)*$ES480,CJ480)</f>
        <v>0</v>
      </c>
      <c r="CY480" s="53">
        <f>IF($G480="Labor Hours",CK480*$K480*(1+$M480)*$ES480,CK480)</f>
        <v>0</v>
      </c>
      <c r="CZ480" s="53">
        <f>IF($G480="Labor Hours",CL480*$K480*(1+$M480)*$ES480,CL480)</f>
        <v>0</v>
      </c>
      <c r="DA480" s="53">
        <f>IF($G480="Labor Hours",CM480*$K480*(1+$M480)*$ES480,CM480)</f>
        <v>0</v>
      </c>
      <c r="DB480" s="53">
        <f>IF($G480="Labor Hours",CN480*$K480*(1+$M480)*$ES480,CN480)</f>
        <v>0</v>
      </c>
      <c r="DC480" s="53">
        <f>IF($G480="Labor Hours",CO480*$K480*(1+$M480)*$ES480,CO480)</f>
        <v>0</v>
      </c>
      <c r="DD480" s="53">
        <f>IF($G480="Labor Hours",CP480*$K480*(1+$M480)*$ES480,CP480)</f>
        <v>0</v>
      </c>
      <c r="DE480" s="10">
        <f t="shared" si="668"/>
        <v>0</v>
      </c>
      <c r="DF480" s="54">
        <f t="shared" si="669"/>
        <v>0</v>
      </c>
      <c r="DG480" s="10">
        <f t="shared" si="670"/>
        <v>0</v>
      </c>
      <c r="DH480" s="53" cm="1">
        <f t="array" aca="1" ref="DH480" ca="1">DE480*CELL("contents",$Q480)</f>
        <v>0</v>
      </c>
      <c r="DI480" s="53" cm="1">
        <f t="array" aca="1" ref="DI480" ca="1">DF480*CELL("contents",$Q480)</f>
        <v>0</v>
      </c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>
        <f t="shared" si="671"/>
        <v>0</v>
      </c>
      <c r="DW480" s="51">
        <f t="shared" si="672"/>
        <v>0</v>
      </c>
      <c r="DX480" s="53">
        <f>IF($G480="Labor Hours",DJ480*$K480*(1+$M480)*$ET480,DJ480)</f>
        <v>0</v>
      </c>
      <c r="DY480" s="53">
        <f>IF($G480="Labor Hours",DK480*$K480*(1+$M480)*$ET480,DK480)</f>
        <v>0</v>
      </c>
      <c r="DZ480" s="53">
        <f>IF($G480="Labor Hours",DL480*$K480*(1+$M480)*$ET480,DL480)</f>
        <v>0</v>
      </c>
      <c r="EA480" s="53">
        <f>IF($G480="Labor Hours",DM480*$K480*(1+$M480)*$ET480,DM480)</f>
        <v>0</v>
      </c>
      <c r="EB480" s="53">
        <f>IF($G480="Labor Hours",DN480*$K480*(1+$M480)*$ET480,DN480)</f>
        <v>0</v>
      </c>
      <c r="EC480" s="53">
        <f>IF($G480="Labor Hours",DO480*$K480*(1+$M480)*$ET480,DO480)</f>
        <v>0</v>
      </c>
      <c r="ED480" s="53">
        <f>IF($G480="Labor Hours",DP480*$K480*(1+$M480)*$ET480,DP480)</f>
        <v>0</v>
      </c>
      <c r="EE480" s="53">
        <f>IF($G480="Labor Hours",DQ480*$K480*(1+$M480)*$ET480,DQ480)</f>
        <v>0</v>
      </c>
      <c r="EF480" s="53">
        <f>IF($G480="Labor Hours",DR480*$K480*(1+$M480)*$ET480,DR480)</f>
        <v>0</v>
      </c>
      <c r="EG480" s="53">
        <f>IF($G480="Labor Hours",DS480*$K480*(1+$M480)*$ET480,DS480)</f>
        <v>0</v>
      </c>
      <c r="EH480" s="53">
        <f>IF($G480="Labor Hours",DT480*$K480*(1+$M480)*$ET480,DT480)</f>
        <v>0</v>
      </c>
      <c r="EI480" s="53">
        <f>IF($G480="Labor Hours",DU480*$K480*(1+$M480)*$ET480,DU480)</f>
        <v>0</v>
      </c>
      <c r="EJ480" s="10">
        <f t="shared" si="673"/>
        <v>0</v>
      </c>
      <c r="EK480" s="54">
        <f t="shared" si="674"/>
        <v>0</v>
      </c>
      <c r="EL480" s="10">
        <f t="shared" si="675"/>
        <v>0</v>
      </c>
      <c r="EM480" s="53" cm="1">
        <f t="array" aca="1" ref="EM480" ca="1">EJ480*CELL("contents",$Q480)</f>
        <v>0</v>
      </c>
      <c r="EN480" s="53" cm="1">
        <f t="array" aca="1" ref="EN480" ca="1">EK480*CELL("contents",$Q480)</f>
        <v>0</v>
      </c>
      <c r="EO480" s="11">
        <f>AW480+CB480+DG480+EL480</f>
        <v>104796</v>
      </c>
      <c r="EP480" s="2">
        <v>1</v>
      </c>
      <c r="EQ480" s="2">
        <f t="shared" ref="EQ480:ET480" si="699">EP480*1.0215</f>
        <v>1.0215000000000001</v>
      </c>
      <c r="ER480" s="2">
        <f t="shared" si="699"/>
        <v>1.0434622500000001</v>
      </c>
      <c r="ES480" s="2">
        <f t="shared" si="699"/>
        <v>1.0658966883750003</v>
      </c>
      <c r="ET480" s="2">
        <f t="shared" si="699"/>
        <v>1.0888134671750629</v>
      </c>
      <c r="EU480" s="53">
        <f>IF($G480="Labor Hours",$K480*$AG480*EQ480,0)</f>
        <v>0</v>
      </c>
      <c r="EV480" s="53">
        <f>IF($G480="Labor Hours",$K480*BL480*ER480,0)</f>
        <v>0</v>
      </c>
      <c r="EW480" s="69">
        <f>IF($G480="Labor Hours",$K480*$CQ480*ES480,0)</f>
        <v>0</v>
      </c>
      <c r="EX480" s="69">
        <f>IF($G480="Labor Hours",$K480*$DV480*ET480,0)</f>
        <v>0</v>
      </c>
      <c r="EY480" s="9">
        <f t="shared" si="681"/>
        <v>0</v>
      </c>
      <c r="EZ480" s="9">
        <f t="shared" si="677"/>
        <v>0</v>
      </c>
      <c r="FA480" s="9">
        <f t="shared" si="678"/>
        <v>0</v>
      </c>
      <c r="FB480" s="9">
        <f t="shared" si="679"/>
        <v>0</v>
      </c>
      <c r="FC480" t="s">
        <v>1545</v>
      </c>
    </row>
    <row r="481" spans="1:159" x14ac:dyDescent="0.25">
      <c r="A481" s="2">
        <v>1.2</v>
      </c>
      <c r="B481" s="2" t="s">
        <v>1102</v>
      </c>
      <c r="C481" s="4" t="s">
        <v>147</v>
      </c>
      <c r="D481" s="2" t="s">
        <v>1103</v>
      </c>
      <c r="E481" s="21" t="s">
        <v>1104</v>
      </c>
      <c r="F481" s="2"/>
      <c r="G481" s="4" t="s">
        <v>347</v>
      </c>
      <c r="H481" s="6" t="s">
        <v>347</v>
      </c>
      <c r="I481" s="4"/>
      <c r="J481" s="4" t="s">
        <v>154</v>
      </c>
      <c r="K481" s="75"/>
      <c r="L481" s="80">
        <v>1</v>
      </c>
      <c r="M481" s="57">
        <v>0</v>
      </c>
      <c r="N481" s="86">
        <v>0.53</v>
      </c>
      <c r="O481" s="6" t="s">
        <v>155</v>
      </c>
      <c r="P481" s="2" t="s">
        <v>356</v>
      </c>
      <c r="Q481" s="216">
        <f>VLOOKUP(P481,Contingencies!$A$2:$D$7,4,FALSE)</f>
        <v>0.35</v>
      </c>
      <c r="R481" s="53">
        <f t="shared" si="645"/>
        <v>2088.4499999999998</v>
      </c>
      <c r="S481" s="67">
        <f t="shared" si="647"/>
        <v>0</v>
      </c>
      <c r="T481" s="4" t="s">
        <v>1105</v>
      </c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>
        <f>IF(G481="Labor Hours",SUM(U481:AF481),0)</f>
        <v>0</v>
      </c>
      <c r="AH481" s="51">
        <f t="shared" si="658"/>
        <v>0</v>
      </c>
      <c r="AI481" s="53">
        <f>IF($G481="Labor Hours",U481*$K481*(1+$M481)*$EQ481,U481)</f>
        <v>0</v>
      </c>
      <c r="AJ481" s="53">
        <f>IF($G481="Labor Hours",V481*$K481*(1+$M481)*$EQ481,V481)</f>
        <v>0</v>
      </c>
      <c r="AK481" s="53">
        <f>IF($G481="Labor Hours",W481*$K481*(1+$M481)*$EQ481,W481)</f>
        <v>0</v>
      </c>
      <c r="AL481" s="53">
        <f>IF($G481="Labor Hours",X481*$K481*(1+$M481)*$EQ481,X481)</f>
        <v>0</v>
      </c>
      <c r="AM481" s="53">
        <f>IF($G481="Labor Hours",Y481*$K481*(1+$M481)*$EQ481,Y481)</f>
        <v>0</v>
      </c>
      <c r="AN481" s="53">
        <f>IF($G481="Labor Hours",Z481*$K481*(1+$M481)*$EQ481,Z481)</f>
        <v>0</v>
      </c>
      <c r="AO481" s="53">
        <f>IF($G481="Labor Hours",AA481*$K481*(1+$M481)*$EQ481,AA481)</f>
        <v>0</v>
      </c>
      <c r="AP481" s="53">
        <f>IF($G481="Labor Hours",AB481*$K481*(1+$M481)*$EQ481,AB481)</f>
        <v>0</v>
      </c>
      <c r="AQ481" s="53">
        <f>IF($G481="Labor Hours",AC481*$K481*(1+$M481)*$EQ481,AC481)</f>
        <v>0</v>
      </c>
      <c r="AR481" s="53">
        <f>IF($G481="Labor Hours",AD481*$K481*(1+$M481)*$EQ481,AD481)</f>
        <v>0</v>
      </c>
      <c r="AS481" s="53">
        <f>IF($G481="Labor Hours",AE481*$K481*(1+$M481)*$EQ481,AE481)</f>
        <v>0</v>
      </c>
      <c r="AT481" s="53">
        <f>IF($G481="Labor Hours",AF481*$K481*(1+$M481)*$EQ481,AF481)</f>
        <v>0</v>
      </c>
      <c r="AU481" s="10">
        <f t="shared" si="659"/>
        <v>0</v>
      </c>
      <c r="AV481" s="54">
        <f>IF(G481="CapEx",0,AU481*N481)</f>
        <v>0</v>
      </c>
      <c r="AW481" s="10">
        <f t="shared" si="660"/>
        <v>0</v>
      </c>
      <c r="AX481" s="53" cm="1">
        <f t="array" aca="1" ref="AX481" ca="1">AU481*CELL("contents",$Q481)</f>
        <v>0</v>
      </c>
      <c r="AY481" s="53" cm="1">
        <f t="array" aca="1" ref="AY481" ca="1">AV481*CELL("contents",$Q481)</f>
        <v>0</v>
      </c>
      <c r="AZ481" s="2"/>
      <c r="BA481" s="2"/>
      <c r="BB481" s="2"/>
      <c r="BC481" s="2"/>
      <c r="BD481" s="2"/>
      <c r="BE481" s="2"/>
      <c r="BF481" s="4">
        <v>1989</v>
      </c>
      <c r="BG481" s="4">
        <v>1989</v>
      </c>
      <c r="BH481" s="4">
        <v>1989</v>
      </c>
      <c r="BI481" s="4"/>
      <c r="BJ481" s="2"/>
      <c r="BK481" s="2"/>
      <c r="BL481" s="2">
        <f t="shared" si="661"/>
        <v>0</v>
      </c>
      <c r="BM481" s="51">
        <f t="shared" si="662"/>
        <v>0</v>
      </c>
      <c r="BN481" s="53">
        <f>IF($G481="Labor Hours",AZ481*$K481*(1+$M481)*$ER481,AZ481)</f>
        <v>0</v>
      </c>
      <c r="BO481" s="53">
        <f>IF($G481="Labor Hours",BA481*$K481*(1+$M481)*$ER481,BA481)</f>
        <v>0</v>
      </c>
      <c r="BP481" s="53">
        <f>IF($G481="Labor Hours",BB481*$K481*(1+$M481)*$ER481,BB481)</f>
        <v>0</v>
      </c>
      <c r="BQ481" s="53">
        <f>IF($G481="Labor Hours",BC481*$K481*(1+$M481)*$ER481,BC481)</f>
        <v>0</v>
      </c>
      <c r="BR481" s="53">
        <f>IF($G481="Labor Hours",BD481*$K481*(1+$M481)*$ER481,BD481)</f>
        <v>0</v>
      </c>
      <c r="BS481" s="53">
        <f>IF($G481="Labor Hours",BE481*$K481*(1+$M481)*$ER481,BE481)</f>
        <v>0</v>
      </c>
      <c r="BT481" s="53">
        <f>IF($G481="Labor Hours",BF481*$K481*(1+$M481)*$ER481,BF481)</f>
        <v>1989</v>
      </c>
      <c r="BU481" s="53">
        <f>IF($G481="Labor Hours",BG481*$K481*(1+$M481)*$ER481,BG481)</f>
        <v>1989</v>
      </c>
      <c r="BV481" s="53">
        <f>IF($G481="Labor Hours",BH481*$K481*(1+$M481)*$ER481,BH481)</f>
        <v>1989</v>
      </c>
      <c r="BW481" s="53">
        <f>IF($G481="Labor Hours",BI481*$K481*(1+$M481)*$ER481,BI481)</f>
        <v>0</v>
      </c>
      <c r="BX481" s="53">
        <f>IF($G481="Labor Hours",BJ481*$K481*(1+$M481)*$ER481,BJ481)</f>
        <v>0</v>
      </c>
      <c r="BY481" s="53">
        <f>IF($G481="Labor Hours",BK481*$K481*(1+$M481)*$ER481,BK481)</f>
        <v>0</v>
      </c>
      <c r="BZ481" s="10">
        <f t="shared" si="663"/>
        <v>5967</v>
      </c>
      <c r="CA481" s="54">
        <f t="shared" si="664"/>
        <v>0</v>
      </c>
      <c r="CB481" s="10">
        <f t="shared" si="665"/>
        <v>5967</v>
      </c>
      <c r="CC481" s="53" cm="1">
        <f t="array" aca="1" ref="CC481" ca="1">BZ481*CELL("contents",$Q481)</f>
        <v>2088.4499999999998</v>
      </c>
      <c r="CD481" s="53" cm="1">
        <f t="array" aca="1" ref="CD481" ca="1">CA481*CELL("contents",$Q481)</f>
        <v>0</v>
      </c>
      <c r="CE481" s="18"/>
      <c r="CF481" s="18"/>
      <c r="CG481" s="18"/>
      <c r="CH481" s="18"/>
      <c r="CI481" s="18"/>
      <c r="CJ481" s="2"/>
      <c r="CK481" s="2"/>
      <c r="CL481" s="2"/>
      <c r="CM481" s="2"/>
      <c r="CN481" s="2"/>
      <c r="CO481" s="2"/>
      <c r="CP481" s="2"/>
      <c r="CQ481" s="2">
        <f t="shared" si="666"/>
        <v>0</v>
      </c>
      <c r="CR481" s="51">
        <f t="shared" si="667"/>
        <v>0</v>
      </c>
      <c r="CS481" s="53">
        <f>IF($G481="Labor Hours",CE481*$K481*(1+$M481)*$ES481,CE481)</f>
        <v>0</v>
      </c>
      <c r="CT481" s="53">
        <f>IF($G481="Labor Hours",CF481*$K481*(1+$M481)*$ES481,CF481)</f>
        <v>0</v>
      </c>
      <c r="CU481" s="53">
        <f>IF($G481="Labor Hours",CG481*$K481*(1+$M481)*$ES481,CG481)</f>
        <v>0</v>
      </c>
      <c r="CV481" s="53">
        <f>IF($G481="Labor Hours",CH481*$K481*(1+$M481)*$ES481,CH481)</f>
        <v>0</v>
      </c>
      <c r="CW481" s="53">
        <f>IF($G481="Labor Hours",CI481*$K481*(1+$M481)*$ES481,CI481)</f>
        <v>0</v>
      </c>
      <c r="CX481" s="53">
        <f>IF($G481="Labor Hours",CJ481*$K481*(1+$M481)*$ES481,CJ481)</f>
        <v>0</v>
      </c>
      <c r="CY481" s="53">
        <f>IF($G481="Labor Hours",CK481*$K481*(1+$M481)*$ES481,CK481)</f>
        <v>0</v>
      </c>
      <c r="CZ481" s="53">
        <f>IF($G481="Labor Hours",CL481*$K481*(1+$M481)*$ES481,CL481)</f>
        <v>0</v>
      </c>
      <c r="DA481" s="53">
        <f>IF($G481="Labor Hours",CM481*$K481*(1+$M481)*$ES481,CM481)</f>
        <v>0</v>
      </c>
      <c r="DB481" s="53">
        <f>IF($G481="Labor Hours",CN481*$K481*(1+$M481)*$ES481,CN481)</f>
        <v>0</v>
      </c>
      <c r="DC481" s="53">
        <f>IF($G481="Labor Hours",CO481*$K481*(1+$M481)*$ES481,CO481)</f>
        <v>0</v>
      </c>
      <c r="DD481" s="53">
        <f>IF($G481="Labor Hours",CP481*$K481*(1+$M481)*$ES481,CP481)</f>
        <v>0</v>
      </c>
      <c r="DE481" s="10">
        <f t="shared" si="668"/>
        <v>0</v>
      </c>
      <c r="DF481" s="54">
        <f t="shared" si="669"/>
        <v>0</v>
      </c>
      <c r="DG481" s="10">
        <f t="shared" si="670"/>
        <v>0</v>
      </c>
      <c r="DH481" s="53" cm="1">
        <f t="array" aca="1" ref="DH481" ca="1">DE481*CELL("contents",$Q481)</f>
        <v>0</v>
      </c>
      <c r="DI481" s="53" cm="1">
        <f t="array" aca="1" ref="DI481" ca="1">DF481*CELL("contents",$Q481)</f>
        <v>0</v>
      </c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>
        <f t="shared" si="671"/>
        <v>0</v>
      </c>
      <c r="DW481" s="51">
        <f t="shared" si="672"/>
        <v>0</v>
      </c>
      <c r="DX481" s="53">
        <f>IF($G481="Labor Hours",DJ481*$K481*(1+$M481)*$ET481,DJ481)</f>
        <v>0</v>
      </c>
      <c r="DY481" s="53">
        <f>IF($G481="Labor Hours",DK481*$K481*(1+$M481)*$ET481,DK481)</f>
        <v>0</v>
      </c>
      <c r="DZ481" s="53">
        <f>IF($G481="Labor Hours",DL481*$K481*(1+$M481)*$ET481,DL481)</f>
        <v>0</v>
      </c>
      <c r="EA481" s="53">
        <f>IF($G481="Labor Hours",DM481*$K481*(1+$M481)*$ET481,DM481)</f>
        <v>0</v>
      </c>
      <c r="EB481" s="53">
        <f>IF($G481="Labor Hours",DN481*$K481*(1+$M481)*$ET481,DN481)</f>
        <v>0</v>
      </c>
      <c r="EC481" s="53">
        <f>IF($G481="Labor Hours",DO481*$K481*(1+$M481)*$ET481,DO481)</f>
        <v>0</v>
      </c>
      <c r="ED481" s="53">
        <f>IF($G481="Labor Hours",DP481*$K481*(1+$M481)*$ET481,DP481)</f>
        <v>0</v>
      </c>
      <c r="EE481" s="53">
        <f>IF($G481="Labor Hours",DQ481*$K481*(1+$M481)*$ET481,DQ481)</f>
        <v>0</v>
      </c>
      <c r="EF481" s="53">
        <f>IF($G481="Labor Hours",DR481*$K481*(1+$M481)*$ET481,DR481)</f>
        <v>0</v>
      </c>
      <c r="EG481" s="53">
        <f>IF($G481="Labor Hours",DS481*$K481*(1+$M481)*$ET481,DS481)</f>
        <v>0</v>
      </c>
      <c r="EH481" s="53">
        <f>IF($G481="Labor Hours",DT481*$K481*(1+$M481)*$ET481,DT481)</f>
        <v>0</v>
      </c>
      <c r="EI481" s="53">
        <f>IF($G481="Labor Hours",DU481*$K481*(1+$M481)*$ET481,DU481)</f>
        <v>0</v>
      </c>
      <c r="EJ481" s="10">
        <f t="shared" si="673"/>
        <v>0</v>
      </c>
      <c r="EK481" s="54">
        <f t="shared" si="674"/>
        <v>0</v>
      </c>
      <c r="EL481" s="10">
        <f t="shared" si="675"/>
        <v>0</v>
      </c>
      <c r="EM481" s="53" cm="1">
        <f t="array" aca="1" ref="EM481" ca="1">EJ481*CELL("contents",$Q481)</f>
        <v>0</v>
      </c>
      <c r="EN481" s="53" cm="1">
        <f t="array" aca="1" ref="EN481" ca="1">EK481*CELL("contents",$Q481)</f>
        <v>0</v>
      </c>
      <c r="EO481" s="11">
        <f>AW481+CB481+DG481+EL481</f>
        <v>5967</v>
      </c>
      <c r="EP481" s="2">
        <v>1</v>
      </c>
      <c r="EQ481" s="2">
        <f t="shared" ref="EQ481:ET481" si="700">EP481*1.0215</f>
        <v>1.0215000000000001</v>
      </c>
      <c r="ER481" s="2">
        <f t="shared" si="700"/>
        <v>1.0434622500000001</v>
      </c>
      <c r="ES481" s="2">
        <f t="shared" si="700"/>
        <v>1.0658966883750003</v>
      </c>
      <c r="ET481" s="2">
        <f t="shared" si="700"/>
        <v>1.0888134671750629</v>
      </c>
      <c r="EU481" s="53">
        <f>IF($G481="Labor Hours",$K481*$AG481*EQ481,0)</f>
        <v>0</v>
      </c>
      <c r="EV481" s="53">
        <f>IF($G481="Labor Hours",$K481*BL481*ER481,0)</f>
        <v>0</v>
      </c>
      <c r="EW481" s="69">
        <f>IF($G481="Labor Hours",$K481*$CQ481*ES481,0)</f>
        <v>0</v>
      </c>
      <c r="EX481" s="69">
        <f>IF($G481="Labor Hours",$K481*$DV481*ET481,0)</f>
        <v>0</v>
      </c>
      <c r="EY481" s="9">
        <f t="shared" si="681"/>
        <v>0</v>
      </c>
      <c r="EZ481" s="9">
        <f t="shared" si="677"/>
        <v>0</v>
      </c>
      <c r="FA481" s="9">
        <f t="shared" si="678"/>
        <v>0</v>
      </c>
      <c r="FB481" s="9">
        <f t="shared" si="679"/>
        <v>0</v>
      </c>
      <c r="FC481" t="s">
        <v>1545</v>
      </c>
    </row>
    <row r="482" spans="1:159" ht="25.5" x14ac:dyDescent="0.25">
      <c r="A482" s="2">
        <v>1.2</v>
      </c>
      <c r="B482" s="2" t="s">
        <v>1106</v>
      </c>
      <c r="C482" s="4" t="s">
        <v>147</v>
      </c>
      <c r="D482" s="2" t="s">
        <v>1107</v>
      </c>
      <c r="E482" s="21" t="s">
        <v>1108</v>
      </c>
      <c r="F482" s="2"/>
      <c r="G482" s="4" t="s">
        <v>347</v>
      </c>
      <c r="H482" s="6" t="s">
        <v>347</v>
      </c>
      <c r="I482" s="4"/>
      <c r="J482" s="4" t="s">
        <v>261</v>
      </c>
      <c r="K482" s="75"/>
      <c r="L482" s="80">
        <v>1</v>
      </c>
      <c r="M482" s="56">
        <v>0</v>
      </c>
      <c r="N482" s="86">
        <v>0.53</v>
      </c>
      <c r="O482" s="6" t="s">
        <v>155</v>
      </c>
      <c r="P482" s="2" t="s">
        <v>352</v>
      </c>
      <c r="Q482" s="216">
        <f>VLOOKUP(P482,Contingencies!$A$2:$D$7,4,FALSE)</f>
        <v>0.2</v>
      </c>
      <c r="R482" s="53">
        <f t="shared" si="645"/>
        <v>1071</v>
      </c>
      <c r="S482" s="67">
        <f t="shared" si="647"/>
        <v>0</v>
      </c>
      <c r="T482" s="4" t="s">
        <v>1109</v>
      </c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>
        <f>IF(G482="Labor Hours",SUM(U482:AF482),0)</f>
        <v>0</v>
      </c>
      <c r="AH482" s="51">
        <f t="shared" si="658"/>
        <v>0</v>
      </c>
      <c r="AI482" s="53">
        <f>IF($G482="Labor Hours",U482*$K482*(1+$M482)*$EQ482,U482)</f>
        <v>0</v>
      </c>
      <c r="AJ482" s="53">
        <f>IF($G482="Labor Hours",V482*$K482*(1+$M482)*$EQ482,V482)</f>
        <v>0</v>
      </c>
      <c r="AK482" s="53">
        <f>IF($G482="Labor Hours",W482*$K482*(1+$M482)*$EQ482,W482)</f>
        <v>0</v>
      </c>
      <c r="AL482" s="53">
        <f>IF($G482="Labor Hours",X482*$K482*(1+$M482)*$EQ482,X482)</f>
        <v>0</v>
      </c>
      <c r="AM482" s="53">
        <f>IF($G482="Labor Hours",Y482*$K482*(1+$M482)*$EQ482,Y482)</f>
        <v>0</v>
      </c>
      <c r="AN482" s="53">
        <f>IF($G482="Labor Hours",Z482*$K482*(1+$M482)*$EQ482,Z482)</f>
        <v>0</v>
      </c>
      <c r="AO482" s="53">
        <f>IF($G482="Labor Hours",AA482*$K482*(1+$M482)*$EQ482,AA482)</f>
        <v>0</v>
      </c>
      <c r="AP482" s="53">
        <f>IF($G482="Labor Hours",AB482*$K482*(1+$M482)*$EQ482,AB482)</f>
        <v>0</v>
      </c>
      <c r="AQ482" s="53">
        <f>IF($G482="Labor Hours",AC482*$K482*(1+$M482)*$EQ482,AC482)</f>
        <v>0</v>
      </c>
      <c r="AR482" s="53">
        <f>IF($G482="Labor Hours",AD482*$K482*(1+$M482)*$EQ482,AD482)</f>
        <v>0</v>
      </c>
      <c r="AS482" s="53">
        <f>IF($G482="Labor Hours",AE482*$K482*(1+$M482)*$EQ482,AE482)</f>
        <v>0</v>
      </c>
      <c r="AT482" s="53">
        <f>IF($G482="Labor Hours",AF482*$K482*(1+$M482)*$EQ482,AF482)</f>
        <v>0</v>
      </c>
      <c r="AU482" s="10">
        <f t="shared" si="659"/>
        <v>0</v>
      </c>
      <c r="AV482" s="54">
        <f>IF(G482="CapEx",0,AU482*N482)</f>
        <v>0</v>
      </c>
      <c r="AW482" s="10">
        <f t="shared" si="660"/>
        <v>0</v>
      </c>
      <c r="AX482" s="53" cm="1">
        <f t="array" aca="1" ref="AX482" ca="1">AU482*CELL("contents",$Q482)</f>
        <v>0</v>
      </c>
      <c r="AY482" s="53" cm="1">
        <f t="array" aca="1" ref="AY482" ca="1">AV482*CELL("contents",$Q482)</f>
        <v>0</v>
      </c>
      <c r="AZ482" s="2"/>
      <c r="BA482" s="2"/>
      <c r="BB482" s="2"/>
      <c r="BC482" s="2"/>
      <c r="BD482" s="4">
        <v>1339</v>
      </c>
      <c r="BE482" s="4">
        <v>1339</v>
      </c>
      <c r="BF482" s="4">
        <v>1339</v>
      </c>
      <c r="BG482" s="4">
        <v>669</v>
      </c>
      <c r="BH482" s="4">
        <v>669</v>
      </c>
      <c r="BI482" s="2"/>
      <c r="BJ482" s="2"/>
      <c r="BK482" s="2"/>
      <c r="BL482" s="2">
        <f t="shared" si="661"/>
        <v>0</v>
      </c>
      <c r="BM482" s="51">
        <f t="shared" si="662"/>
        <v>0</v>
      </c>
      <c r="BN482" s="53">
        <f>IF($G482="Labor Hours",AZ482*$K482*(1+$M482)*$ER482,AZ482)</f>
        <v>0</v>
      </c>
      <c r="BO482" s="53">
        <f>IF($G482="Labor Hours",BA482*$K482*(1+$M482)*$ER482,BA482)</f>
        <v>0</v>
      </c>
      <c r="BP482" s="53">
        <f>IF($G482="Labor Hours",BB482*$K482*(1+$M482)*$ER482,BB482)</f>
        <v>0</v>
      </c>
      <c r="BQ482" s="53">
        <f>IF($G482="Labor Hours",BC482*$K482*(1+$M482)*$ER482,BC482)</f>
        <v>0</v>
      </c>
      <c r="BR482" s="53">
        <f>IF($G482="Labor Hours",BD482*$K482*(1+$M482)*$ER482,BD482)</f>
        <v>1339</v>
      </c>
      <c r="BS482" s="53">
        <f>IF($G482="Labor Hours",BE482*$K482*(1+$M482)*$ER482,BE482)</f>
        <v>1339</v>
      </c>
      <c r="BT482" s="53">
        <f>IF($G482="Labor Hours",BF482*$K482*(1+$M482)*$ER482,BF482)</f>
        <v>1339</v>
      </c>
      <c r="BU482" s="53">
        <f>IF($G482="Labor Hours",BG482*$K482*(1+$M482)*$ER482,BG482)</f>
        <v>669</v>
      </c>
      <c r="BV482" s="53">
        <f>IF($G482="Labor Hours",BH482*$K482*(1+$M482)*$ER482,BH482)</f>
        <v>669</v>
      </c>
      <c r="BW482" s="53">
        <f>IF($G482="Labor Hours",BI482*$K482*(1+$M482)*$ER482,BI482)</f>
        <v>0</v>
      </c>
      <c r="BX482" s="53">
        <f>IF($G482="Labor Hours",BJ482*$K482*(1+$M482)*$ER482,BJ482)</f>
        <v>0</v>
      </c>
      <c r="BY482" s="53">
        <f>IF($G482="Labor Hours",BK482*$K482*(1+$M482)*$ER482,BK482)</f>
        <v>0</v>
      </c>
      <c r="BZ482" s="10">
        <f t="shared" si="663"/>
        <v>5355</v>
      </c>
      <c r="CA482" s="54">
        <f t="shared" si="664"/>
        <v>0</v>
      </c>
      <c r="CB482" s="10">
        <f t="shared" si="665"/>
        <v>5355</v>
      </c>
      <c r="CC482" s="53" cm="1">
        <f t="array" aca="1" ref="CC482" ca="1">BZ482*CELL("contents",$Q482)</f>
        <v>1071</v>
      </c>
      <c r="CD482" s="53" cm="1">
        <f t="array" aca="1" ref="CD482" ca="1">CA482*CELL("contents",$Q482)</f>
        <v>0</v>
      </c>
      <c r="CE482" s="18"/>
      <c r="CF482" s="18"/>
      <c r="CG482" s="18"/>
      <c r="CH482" s="18"/>
      <c r="CI482" s="18"/>
      <c r="CJ482" s="2"/>
      <c r="CK482" s="2"/>
      <c r="CL482" s="2"/>
      <c r="CM482" s="2"/>
      <c r="CN482" s="2"/>
      <c r="CO482" s="2"/>
      <c r="CP482" s="2"/>
      <c r="CQ482" s="2">
        <f t="shared" si="666"/>
        <v>0</v>
      </c>
      <c r="CR482" s="51">
        <f t="shared" si="667"/>
        <v>0</v>
      </c>
      <c r="CS482" s="53">
        <f>IF($G482="Labor Hours",CE482*$K482*(1+$M482)*$ES482,CE482)</f>
        <v>0</v>
      </c>
      <c r="CT482" s="53">
        <f>IF($G482="Labor Hours",CF482*$K482*(1+$M482)*$ES482,CF482)</f>
        <v>0</v>
      </c>
      <c r="CU482" s="53">
        <f>IF($G482="Labor Hours",CG482*$K482*(1+$M482)*$ES482,CG482)</f>
        <v>0</v>
      </c>
      <c r="CV482" s="53">
        <f>IF($G482="Labor Hours",CH482*$K482*(1+$M482)*$ES482,CH482)</f>
        <v>0</v>
      </c>
      <c r="CW482" s="53">
        <f>IF($G482="Labor Hours",CI482*$K482*(1+$M482)*$ES482,CI482)</f>
        <v>0</v>
      </c>
      <c r="CX482" s="53">
        <f>IF($G482="Labor Hours",CJ482*$K482*(1+$M482)*$ES482,CJ482)</f>
        <v>0</v>
      </c>
      <c r="CY482" s="53">
        <f>IF($G482="Labor Hours",CK482*$K482*(1+$M482)*$ES482,CK482)</f>
        <v>0</v>
      </c>
      <c r="CZ482" s="53">
        <f>IF($G482="Labor Hours",CL482*$K482*(1+$M482)*$ES482,CL482)</f>
        <v>0</v>
      </c>
      <c r="DA482" s="53">
        <f>IF($G482="Labor Hours",CM482*$K482*(1+$M482)*$ES482,CM482)</f>
        <v>0</v>
      </c>
      <c r="DB482" s="53">
        <f>IF($G482="Labor Hours",CN482*$K482*(1+$M482)*$ES482,CN482)</f>
        <v>0</v>
      </c>
      <c r="DC482" s="53">
        <f>IF($G482="Labor Hours",CO482*$K482*(1+$M482)*$ES482,CO482)</f>
        <v>0</v>
      </c>
      <c r="DD482" s="53">
        <f>IF($G482="Labor Hours",CP482*$K482*(1+$M482)*$ES482,CP482)</f>
        <v>0</v>
      </c>
      <c r="DE482" s="10">
        <f t="shared" si="668"/>
        <v>0</v>
      </c>
      <c r="DF482" s="54">
        <f t="shared" si="669"/>
        <v>0</v>
      </c>
      <c r="DG482" s="10">
        <f t="shared" si="670"/>
        <v>0</v>
      </c>
      <c r="DH482" s="53" cm="1">
        <f t="array" aca="1" ref="DH482" ca="1">DE482*CELL("contents",$Q482)</f>
        <v>0</v>
      </c>
      <c r="DI482" s="53" cm="1">
        <f t="array" aca="1" ref="DI482" ca="1">DF482*CELL("contents",$Q482)</f>
        <v>0</v>
      </c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>
        <f t="shared" si="671"/>
        <v>0</v>
      </c>
      <c r="DW482" s="51">
        <f t="shared" si="672"/>
        <v>0</v>
      </c>
      <c r="DX482" s="53">
        <f>IF($G482="Labor Hours",DJ482*$K482*(1+$M482)*$ET482,DJ482)</f>
        <v>0</v>
      </c>
      <c r="DY482" s="53">
        <f>IF($G482="Labor Hours",DK482*$K482*(1+$M482)*$ET482,DK482)</f>
        <v>0</v>
      </c>
      <c r="DZ482" s="53">
        <f>IF($G482="Labor Hours",DL482*$K482*(1+$M482)*$ET482,DL482)</f>
        <v>0</v>
      </c>
      <c r="EA482" s="53">
        <f>IF($G482="Labor Hours",DM482*$K482*(1+$M482)*$ET482,DM482)</f>
        <v>0</v>
      </c>
      <c r="EB482" s="53">
        <f>IF($G482="Labor Hours",DN482*$K482*(1+$M482)*$ET482,DN482)</f>
        <v>0</v>
      </c>
      <c r="EC482" s="53">
        <f>IF($G482="Labor Hours",DO482*$K482*(1+$M482)*$ET482,DO482)</f>
        <v>0</v>
      </c>
      <c r="ED482" s="53">
        <f>IF($G482="Labor Hours",DP482*$K482*(1+$M482)*$ET482,DP482)</f>
        <v>0</v>
      </c>
      <c r="EE482" s="53">
        <f>IF($G482="Labor Hours",DQ482*$K482*(1+$M482)*$ET482,DQ482)</f>
        <v>0</v>
      </c>
      <c r="EF482" s="53">
        <f>IF($G482="Labor Hours",DR482*$K482*(1+$M482)*$ET482,DR482)</f>
        <v>0</v>
      </c>
      <c r="EG482" s="53">
        <f>IF($G482="Labor Hours",DS482*$K482*(1+$M482)*$ET482,DS482)</f>
        <v>0</v>
      </c>
      <c r="EH482" s="53">
        <f>IF($G482="Labor Hours",DT482*$K482*(1+$M482)*$ET482,DT482)</f>
        <v>0</v>
      </c>
      <c r="EI482" s="53">
        <f>IF($G482="Labor Hours",DU482*$K482*(1+$M482)*$ET482,DU482)</f>
        <v>0</v>
      </c>
      <c r="EJ482" s="10">
        <f t="shared" si="673"/>
        <v>0</v>
      </c>
      <c r="EK482" s="54">
        <f t="shared" si="674"/>
        <v>0</v>
      </c>
      <c r="EL482" s="10">
        <f t="shared" si="675"/>
        <v>0</v>
      </c>
      <c r="EM482" s="53" cm="1">
        <f t="array" aca="1" ref="EM482" ca="1">EJ482*CELL("contents",$Q482)</f>
        <v>0</v>
      </c>
      <c r="EN482" s="53" cm="1">
        <f t="array" aca="1" ref="EN482" ca="1">EK482*CELL("contents",$Q482)</f>
        <v>0</v>
      </c>
      <c r="EO482" s="11">
        <f>AW482+CB482+DG482+EL482</f>
        <v>5355</v>
      </c>
      <c r="EP482" s="2">
        <v>1</v>
      </c>
      <c r="EQ482" s="2">
        <f t="shared" ref="EQ482:ET482" si="701">EP482*1.0215</f>
        <v>1.0215000000000001</v>
      </c>
      <c r="ER482" s="2">
        <f t="shared" si="701"/>
        <v>1.0434622500000001</v>
      </c>
      <c r="ES482" s="2">
        <f t="shared" si="701"/>
        <v>1.0658966883750003</v>
      </c>
      <c r="ET482" s="2">
        <f t="shared" si="701"/>
        <v>1.0888134671750629</v>
      </c>
      <c r="EU482" s="53">
        <f>IF($G482="Labor Hours",$K482*$AG482*EQ482,0)</f>
        <v>0</v>
      </c>
      <c r="EV482" s="53">
        <f>IF($G482="Labor Hours",$K482*BL482*ER482,0)</f>
        <v>0</v>
      </c>
      <c r="EW482" s="69">
        <f>IF($G482="Labor Hours",$K482*$CQ482*ES482,0)</f>
        <v>0</v>
      </c>
      <c r="EX482" s="69">
        <f>IF($G482="Labor Hours",$K482*$DV482*ET482,0)</f>
        <v>0</v>
      </c>
      <c r="EY482" s="9">
        <f t="shared" si="681"/>
        <v>0</v>
      </c>
      <c r="EZ482" s="9">
        <f t="shared" si="677"/>
        <v>0</v>
      </c>
      <c r="FA482" s="9">
        <f t="shared" si="678"/>
        <v>0</v>
      </c>
      <c r="FB482" s="9">
        <f t="shared" si="679"/>
        <v>0</v>
      </c>
      <c r="FC482" t="s">
        <v>1545</v>
      </c>
    </row>
    <row r="483" spans="1:159" x14ac:dyDescent="0.25">
      <c r="A483" s="2">
        <v>1.2</v>
      </c>
      <c r="B483" s="3" t="s">
        <v>1110</v>
      </c>
      <c r="C483" s="4" t="s">
        <v>157</v>
      </c>
      <c r="D483" s="2" t="s">
        <v>1111</v>
      </c>
      <c r="E483" s="21" t="s">
        <v>1112</v>
      </c>
      <c r="F483" s="2" t="s">
        <v>1113</v>
      </c>
      <c r="G483" s="4" t="s">
        <v>151</v>
      </c>
      <c r="H483" s="6" t="s">
        <v>163</v>
      </c>
      <c r="I483" s="4" t="s">
        <v>269</v>
      </c>
      <c r="J483" s="7" t="s">
        <v>154</v>
      </c>
      <c r="K483" s="75">
        <v>77</v>
      </c>
      <c r="L483" s="81">
        <v>77</v>
      </c>
      <c r="M483" s="56">
        <v>0</v>
      </c>
      <c r="N483" s="86">
        <v>0</v>
      </c>
      <c r="O483" s="6" t="s">
        <v>155</v>
      </c>
      <c r="P483" s="2" t="s">
        <v>156</v>
      </c>
      <c r="Q483" s="216">
        <f>VLOOKUP(P483,Contingencies!$A$2:$D$7,4,FALSE)</f>
        <v>0.09</v>
      </c>
      <c r="R483" s="53">
        <f t="shared" si="645"/>
        <v>2127.3592465263605</v>
      </c>
      <c r="S483" s="67">
        <f t="shared" si="647"/>
        <v>0</v>
      </c>
      <c r="T483" s="4" t="s">
        <v>1114</v>
      </c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>
        <f>IF(G483="Labor Hours",SUM(U483:AF483),0)</f>
        <v>0</v>
      </c>
      <c r="AH483" s="51">
        <f t="shared" si="658"/>
        <v>0</v>
      </c>
      <c r="AI483" s="53">
        <f>IF($G483="Labor Hours",U483*$K483*(1+$M483)*$EQ483,U483)</f>
        <v>0</v>
      </c>
      <c r="AJ483" s="53">
        <f>IF($G483="Labor Hours",V483*$K483*(1+$M483)*$EQ483,V483)</f>
        <v>0</v>
      </c>
      <c r="AK483" s="53">
        <f>IF($G483="Labor Hours",W483*$K483*(1+$M483)*$EQ483,W483)</f>
        <v>0</v>
      </c>
      <c r="AL483" s="53">
        <f>IF($G483="Labor Hours",X483*$K483*(1+$M483)*$EQ483,X483)</f>
        <v>0</v>
      </c>
      <c r="AM483" s="53">
        <f>IF($G483="Labor Hours",Y483*$K483*(1+$M483)*$EQ483,Y483)</f>
        <v>0</v>
      </c>
      <c r="AN483" s="53">
        <f>IF($G483="Labor Hours",Z483*$K483*(1+$M483)*$EQ483,Z483)</f>
        <v>0</v>
      </c>
      <c r="AO483" s="53">
        <f>IF($G483="Labor Hours",AA483*$K483*(1+$M483)*$EQ483,AA483)</f>
        <v>0</v>
      </c>
      <c r="AP483" s="53">
        <f>IF($G483="Labor Hours",AB483*$K483*(1+$M483)*$EQ483,AB483)</f>
        <v>0</v>
      </c>
      <c r="AQ483" s="53">
        <f>IF($G483="Labor Hours",AC483*$K483*(1+$M483)*$EQ483,AC483)</f>
        <v>0</v>
      </c>
      <c r="AR483" s="53">
        <f>IF($G483="Labor Hours",AD483*$K483*(1+$M483)*$EQ483,AD483)</f>
        <v>0</v>
      </c>
      <c r="AS483" s="53">
        <f>IF($G483="Labor Hours",AE483*$K483*(1+$M483)*$EQ483,AE483)</f>
        <v>0</v>
      </c>
      <c r="AT483" s="53">
        <f>IF($G483="Labor Hours",AF483*$K483*(1+$M483)*$EQ483,AF483)</f>
        <v>0</v>
      </c>
      <c r="AU483" s="10">
        <f t="shared" si="659"/>
        <v>0</v>
      </c>
      <c r="AV483" s="54">
        <f>IF(G483="CapEx",0,AU483*N483)</f>
        <v>0</v>
      </c>
      <c r="AW483" s="10">
        <f t="shared" si="660"/>
        <v>0</v>
      </c>
      <c r="AX483" s="53" cm="1">
        <f t="array" aca="1" ref="AX483" ca="1">AU483*CELL("contents",$Q483)</f>
        <v>0</v>
      </c>
      <c r="AY483" s="53" cm="1">
        <f t="array" aca="1" ref="AY483" ca="1">AV483*CELL("contents",$Q483)</f>
        <v>0</v>
      </c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>
        <f t="shared" si="661"/>
        <v>0</v>
      </c>
      <c r="BM483" s="51">
        <f t="shared" si="662"/>
        <v>0</v>
      </c>
      <c r="BN483" s="53">
        <f>IF($G483="Labor Hours",AZ483*$K483*(1+$M483)*$ER483,AZ483)</f>
        <v>0</v>
      </c>
      <c r="BO483" s="53">
        <f>IF($G483="Labor Hours",BA483*$K483*(1+$M483)*$ER483,BA483)</f>
        <v>0</v>
      </c>
      <c r="BP483" s="53">
        <f>IF($G483="Labor Hours",BB483*$K483*(1+$M483)*$ER483,BB483)</f>
        <v>0</v>
      </c>
      <c r="BQ483" s="53">
        <f>IF($G483="Labor Hours",BC483*$K483*(1+$M483)*$ER483,BC483)</f>
        <v>0</v>
      </c>
      <c r="BR483" s="53">
        <f>IF($G483="Labor Hours",BD483*$K483*(1+$M483)*$ER483,BD483)</f>
        <v>0</v>
      </c>
      <c r="BS483" s="53">
        <f>IF($G483="Labor Hours",BE483*$K483*(1+$M483)*$ER483,BE483)</f>
        <v>0</v>
      </c>
      <c r="BT483" s="53">
        <f>IF($G483="Labor Hours",BF483*$K483*(1+$M483)*$ER483,BF483)</f>
        <v>0</v>
      </c>
      <c r="BU483" s="53">
        <f>IF($G483="Labor Hours",BG483*$K483*(1+$M483)*$ER483,BG483)</f>
        <v>0</v>
      </c>
      <c r="BV483" s="53">
        <f>IF($G483="Labor Hours",BH483*$K483*(1+$M483)*$ER483,BH483)</f>
        <v>0</v>
      </c>
      <c r="BW483" s="53">
        <f>IF($G483="Labor Hours",BI483*$K483*(1+$M483)*$ER483,BI483)</f>
        <v>0</v>
      </c>
      <c r="BX483" s="53">
        <f>IF($G483="Labor Hours",BJ483*$K483*(1+$M483)*$ER483,BJ483)</f>
        <v>0</v>
      </c>
      <c r="BY483" s="53">
        <f>IF($G483="Labor Hours",BK483*$K483*(1+$M483)*$ER483,BK483)</f>
        <v>0</v>
      </c>
      <c r="BZ483" s="10">
        <f t="shared" si="663"/>
        <v>0</v>
      </c>
      <c r="CA483" s="54">
        <f t="shared" si="664"/>
        <v>0</v>
      </c>
      <c r="CB483" s="10">
        <f t="shared" si="665"/>
        <v>0</v>
      </c>
      <c r="CC483" s="53" cm="1">
        <f t="array" aca="1" ref="CC483" ca="1">BZ483*CELL("contents",$Q483)</f>
        <v>0</v>
      </c>
      <c r="CD483" s="53" cm="1">
        <f t="array" aca="1" ref="CD483" ca="1">CA483*CELL("contents",$Q483)</f>
        <v>0</v>
      </c>
      <c r="CE483" s="18"/>
      <c r="CF483" s="18"/>
      <c r="CG483" s="18"/>
      <c r="CH483" s="18"/>
      <c r="CI483" s="18"/>
      <c r="CJ483" s="2"/>
      <c r="CK483" s="2"/>
      <c r="CL483" s="2"/>
      <c r="CM483" s="2"/>
      <c r="CN483" s="2"/>
      <c r="CO483" s="4">
        <v>288</v>
      </c>
      <c r="CP483" s="2"/>
      <c r="CQ483" s="2">
        <f t="shared" si="666"/>
        <v>288</v>
      </c>
      <c r="CR483" s="51">
        <f t="shared" si="667"/>
        <v>1.92</v>
      </c>
      <c r="CS483" s="53">
        <f>IF($G483="Labor Hours",CE483*$K483*(1+$M483)*$ES483,CE483)</f>
        <v>0</v>
      </c>
      <c r="CT483" s="53">
        <f>IF($G483="Labor Hours",CF483*$K483*(1+$M483)*$ES483,CF483)</f>
        <v>0</v>
      </c>
      <c r="CU483" s="53">
        <f>IF($G483="Labor Hours",CG483*$K483*(1+$M483)*$ES483,CG483)</f>
        <v>0</v>
      </c>
      <c r="CV483" s="53">
        <f>IF($G483="Labor Hours",CH483*$K483*(1+$M483)*$ES483,CH483)</f>
        <v>0</v>
      </c>
      <c r="CW483" s="53">
        <f>IF($G483="Labor Hours",CI483*$K483*(1+$M483)*$ES483,CI483)</f>
        <v>0</v>
      </c>
      <c r="CX483" s="53">
        <f>IF($G483="Labor Hours",CJ483*$K483*(1+$M483)*$ES483,CJ483)</f>
        <v>0</v>
      </c>
      <c r="CY483" s="53">
        <f>IF($G483="Labor Hours",CK483*$K483*(1+$M483)*$ES483,CK483)</f>
        <v>0</v>
      </c>
      <c r="CZ483" s="53">
        <f>IF($G483="Labor Hours",CL483*$K483*(1+$M483)*$ES483,CL483)</f>
        <v>0</v>
      </c>
      <c r="DA483" s="53">
        <f>IF($G483="Labor Hours",CM483*$K483*(1+$M483)*$ES483,CM483)</f>
        <v>0</v>
      </c>
      <c r="DB483" s="53">
        <f>IF($G483="Labor Hours",CN483*$K483*(1+$M483)*$ES483,CN483)</f>
        <v>0</v>
      </c>
      <c r="DC483" s="53">
        <f>IF($G483="Labor Hours",CO483*$K483*(1+$M483)*$ES483,CO483)</f>
        <v>23637.324961404007</v>
      </c>
      <c r="DD483" s="53">
        <f>IF($G483="Labor Hours",CP483*$K483*(1+$M483)*$ES483,CP483)</f>
        <v>0</v>
      </c>
      <c r="DE483" s="10">
        <f t="shared" si="668"/>
        <v>23637.324961404007</v>
      </c>
      <c r="DF483" s="54">
        <f t="shared" si="669"/>
        <v>0</v>
      </c>
      <c r="DG483" s="10">
        <f t="shared" si="670"/>
        <v>23637.324961404007</v>
      </c>
      <c r="DH483" s="53" cm="1">
        <f t="array" aca="1" ref="DH483" ca="1">DE483*CELL("contents",$Q483)</f>
        <v>2127.3592465263605</v>
      </c>
      <c r="DI483" s="53" cm="1">
        <f t="array" aca="1" ref="DI483" ca="1">DF483*CELL("contents",$Q483)</f>
        <v>0</v>
      </c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>
        <f t="shared" si="671"/>
        <v>0</v>
      </c>
      <c r="DW483" s="51">
        <f t="shared" si="672"/>
        <v>0</v>
      </c>
      <c r="DX483" s="53">
        <f>IF($G483="Labor Hours",DJ483*$K483*(1+$M483)*$ET483,DJ483)</f>
        <v>0</v>
      </c>
      <c r="DY483" s="53">
        <f>IF($G483="Labor Hours",DK483*$K483*(1+$M483)*$ET483,DK483)</f>
        <v>0</v>
      </c>
      <c r="DZ483" s="53">
        <f>IF($G483="Labor Hours",DL483*$K483*(1+$M483)*$ET483,DL483)</f>
        <v>0</v>
      </c>
      <c r="EA483" s="53">
        <f>IF($G483="Labor Hours",DM483*$K483*(1+$M483)*$ET483,DM483)</f>
        <v>0</v>
      </c>
      <c r="EB483" s="53">
        <f>IF($G483="Labor Hours",DN483*$K483*(1+$M483)*$ET483,DN483)</f>
        <v>0</v>
      </c>
      <c r="EC483" s="53">
        <f>IF($G483="Labor Hours",DO483*$K483*(1+$M483)*$ET483,DO483)</f>
        <v>0</v>
      </c>
      <c r="ED483" s="53">
        <f>IF($G483="Labor Hours",DP483*$K483*(1+$M483)*$ET483,DP483)</f>
        <v>0</v>
      </c>
      <c r="EE483" s="53">
        <f>IF($G483="Labor Hours",DQ483*$K483*(1+$M483)*$ET483,DQ483)</f>
        <v>0</v>
      </c>
      <c r="EF483" s="53">
        <f>IF($G483="Labor Hours",DR483*$K483*(1+$M483)*$ET483,DR483)</f>
        <v>0</v>
      </c>
      <c r="EG483" s="53">
        <f>IF($G483="Labor Hours",DS483*$K483*(1+$M483)*$ET483,DS483)</f>
        <v>0</v>
      </c>
      <c r="EH483" s="53">
        <f>IF($G483="Labor Hours",DT483*$K483*(1+$M483)*$ET483,DT483)</f>
        <v>0</v>
      </c>
      <c r="EI483" s="53">
        <f>IF($G483="Labor Hours",DU483*$K483*(1+$M483)*$ET483,DU483)</f>
        <v>0</v>
      </c>
      <c r="EJ483" s="10">
        <f t="shared" si="673"/>
        <v>0</v>
      </c>
      <c r="EK483" s="54">
        <f t="shared" si="674"/>
        <v>0</v>
      </c>
      <c r="EL483" s="10">
        <f t="shared" si="675"/>
        <v>0</v>
      </c>
      <c r="EM483" s="53" cm="1">
        <f t="array" aca="1" ref="EM483" ca="1">EJ483*CELL("contents",$Q483)</f>
        <v>0</v>
      </c>
      <c r="EN483" s="53" cm="1">
        <f t="array" aca="1" ref="EN483" ca="1">EK483*CELL("contents",$Q483)</f>
        <v>0</v>
      </c>
      <c r="EO483" s="11">
        <f>AW483+CB483+DG483+EL483</f>
        <v>23637.324961404007</v>
      </c>
      <c r="EP483" s="2">
        <v>1</v>
      </c>
      <c r="EQ483" s="2">
        <f t="shared" ref="EQ483:ET483" si="702">EP483*1.0215</f>
        <v>1.0215000000000001</v>
      </c>
      <c r="ER483" s="2">
        <f t="shared" si="702"/>
        <v>1.0434622500000001</v>
      </c>
      <c r="ES483" s="2">
        <f t="shared" si="702"/>
        <v>1.0658966883750003</v>
      </c>
      <c r="ET483" s="2">
        <f t="shared" si="702"/>
        <v>1.0888134671750629</v>
      </c>
      <c r="EU483" s="53">
        <f>IF($G483="Labor Hours",$K483*$AG483*EQ483,0)</f>
        <v>0</v>
      </c>
      <c r="EV483" s="53">
        <f>IF($G483="Labor Hours",$K483*BL483*ER483,0)</f>
        <v>0</v>
      </c>
      <c r="EW483" s="69">
        <f>IF($G483="Labor Hours",$K483*$CQ483*ES483,0)</f>
        <v>23637.324961404007</v>
      </c>
      <c r="EX483" s="69">
        <f>IF($G483="Labor Hours",$K483*$DV483*ET483,0)</f>
        <v>0</v>
      </c>
      <c r="EY483" s="9">
        <f t="shared" si="681"/>
        <v>0</v>
      </c>
      <c r="EZ483" s="9">
        <f t="shared" si="677"/>
        <v>0</v>
      </c>
      <c r="FA483" s="9">
        <f t="shared" si="678"/>
        <v>0</v>
      </c>
      <c r="FB483" s="9">
        <f t="shared" si="679"/>
        <v>0</v>
      </c>
      <c r="FC483" t="s">
        <v>1546</v>
      </c>
    </row>
    <row r="484" spans="1:159" x14ac:dyDescent="0.25">
      <c r="A484" s="2">
        <v>1.2</v>
      </c>
      <c r="B484" s="3" t="s">
        <v>1115</v>
      </c>
      <c r="C484" s="4" t="s">
        <v>147</v>
      </c>
      <c r="D484" s="2" t="s">
        <v>1116</v>
      </c>
      <c r="E484" s="5" t="s">
        <v>1117</v>
      </c>
      <c r="F484" s="2"/>
      <c r="G484" s="4" t="s">
        <v>267</v>
      </c>
      <c r="H484" s="6" t="s">
        <v>267</v>
      </c>
      <c r="I484" s="4"/>
      <c r="J484" s="7" t="s">
        <v>261</v>
      </c>
      <c r="K484" s="75"/>
      <c r="L484" s="80">
        <v>1</v>
      </c>
      <c r="M484" s="56">
        <v>0</v>
      </c>
      <c r="N484" s="86">
        <v>0.53</v>
      </c>
      <c r="O484" s="6" t="s">
        <v>1012</v>
      </c>
      <c r="P484" s="2" t="s">
        <v>156</v>
      </c>
      <c r="Q484" s="216">
        <f>VLOOKUP(P484,Contingencies!$A$2:$D$7,4,FALSE)</f>
        <v>0.09</v>
      </c>
      <c r="R484" s="53">
        <f t="shared" si="645"/>
        <v>96.39</v>
      </c>
      <c r="S484" s="67">
        <f t="shared" si="647"/>
        <v>51.0867</v>
      </c>
      <c r="T484" s="4" t="s">
        <v>1118</v>
      </c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>
        <f>IF(G484="Labor Hours",SUM(U484:AF484),0)</f>
        <v>0</v>
      </c>
      <c r="AH484" s="51">
        <f t="shared" si="658"/>
        <v>0</v>
      </c>
      <c r="AI484" s="53">
        <f>IF($G484="Labor Hours",U484*$K484*(1+$M484)*$EQ484,U484)</f>
        <v>0</v>
      </c>
      <c r="AJ484" s="53">
        <f>IF($G484="Labor Hours",V484*$K484*(1+$M484)*$EQ484,V484)</f>
        <v>0</v>
      </c>
      <c r="AK484" s="53">
        <f>IF($G484="Labor Hours",W484*$K484*(1+$M484)*$EQ484,W484)</f>
        <v>0</v>
      </c>
      <c r="AL484" s="53">
        <f>IF($G484="Labor Hours",X484*$K484*(1+$M484)*$EQ484,X484)</f>
        <v>0</v>
      </c>
      <c r="AM484" s="53">
        <f>IF($G484="Labor Hours",Y484*$K484*(1+$M484)*$EQ484,Y484)</f>
        <v>0</v>
      </c>
      <c r="AN484" s="53">
        <f>IF($G484="Labor Hours",Z484*$K484*(1+$M484)*$EQ484,Z484)</f>
        <v>0</v>
      </c>
      <c r="AO484" s="53">
        <f>IF($G484="Labor Hours",AA484*$K484*(1+$M484)*$EQ484,AA484)</f>
        <v>0</v>
      </c>
      <c r="AP484" s="53">
        <f>IF($G484="Labor Hours",AB484*$K484*(1+$M484)*$EQ484,AB484)</f>
        <v>0</v>
      </c>
      <c r="AQ484" s="53">
        <f>IF($G484="Labor Hours",AC484*$K484*(1+$M484)*$EQ484,AC484)</f>
        <v>0</v>
      </c>
      <c r="AR484" s="53">
        <f>IF($G484="Labor Hours",AD484*$K484*(1+$M484)*$EQ484,AD484)</f>
        <v>0</v>
      </c>
      <c r="AS484" s="53">
        <f>IF($G484="Labor Hours",AE484*$K484*(1+$M484)*$EQ484,AE484)</f>
        <v>0</v>
      </c>
      <c r="AT484" s="53">
        <f>IF($G484="Labor Hours",AF484*$K484*(1+$M484)*$EQ484,AF484)</f>
        <v>0</v>
      </c>
      <c r="AU484" s="10">
        <f t="shared" si="659"/>
        <v>0</v>
      </c>
      <c r="AV484" s="54">
        <f>IF(G484="CapEx",0,AU484*N484)</f>
        <v>0</v>
      </c>
      <c r="AW484" s="10">
        <f t="shared" si="660"/>
        <v>0</v>
      </c>
      <c r="AX484" s="53" cm="1">
        <f t="array" aca="1" ref="AX484" ca="1">AU484*CELL("contents",$Q484)</f>
        <v>0</v>
      </c>
      <c r="AY484" s="53" cm="1">
        <f t="array" aca="1" ref="AY484" ca="1">AV484*CELL("contents",$Q484)</f>
        <v>0</v>
      </c>
      <c r="AZ484" s="2"/>
      <c r="BA484" s="2"/>
      <c r="BB484" s="2"/>
      <c r="BC484" s="2"/>
      <c r="BD484" s="2"/>
      <c r="BE484" s="2"/>
      <c r="BF484" s="2"/>
      <c r="BG484" s="2"/>
      <c r="BH484" s="4">
        <v>350</v>
      </c>
      <c r="BI484" s="4">
        <v>350</v>
      </c>
      <c r="BJ484" s="4"/>
      <c r="BK484" s="4"/>
      <c r="BL484" s="2">
        <f t="shared" si="661"/>
        <v>0</v>
      </c>
      <c r="BM484" s="51">
        <f t="shared" si="662"/>
        <v>0</v>
      </c>
      <c r="BN484" s="53">
        <f>IF($G484="Labor Hours",AZ484*$K484*(1+$M484)*$ER484,AZ484)</f>
        <v>0</v>
      </c>
      <c r="BO484" s="53">
        <f>IF($G484="Labor Hours",BA484*$K484*(1+$M484)*$ER484,BA484)</f>
        <v>0</v>
      </c>
      <c r="BP484" s="53">
        <f>IF($G484="Labor Hours",BB484*$K484*(1+$M484)*$ER484,BB484)</f>
        <v>0</v>
      </c>
      <c r="BQ484" s="53">
        <f>IF($G484="Labor Hours",BC484*$K484*(1+$M484)*$ER484,BC484)</f>
        <v>0</v>
      </c>
      <c r="BR484" s="53">
        <f>IF($G484="Labor Hours",BD484*$K484*(1+$M484)*$ER484,BD484)</f>
        <v>0</v>
      </c>
      <c r="BS484" s="53">
        <f>IF($G484="Labor Hours",BE484*$K484*(1+$M484)*$ER484,BE484)</f>
        <v>0</v>
      </c>
      <c r="BT484" s="53">
        <f>IF($G484="Labor Hours",BF484*$K484*(1+$M484)*$ER484,BF484)</f>
        <v>0</v>
      </c>
      <c r="BU484" s="53">
        <f>IF($G484="Labor Hours",BG484*$K484*(1+$M484)*$ER484,BG484)</f>
        <v>0</v>
      </c>
      <c r="BV484" s="53">
        <f>IF($G484="Labor Hours",BH484*$K484*(1+$M484)*$ER484,BH484)</f>
        <v>350</v>
      </c>
      <c r="BW484" s="53">
        <f>IF($G484="Labor Hours",BI484*$K484*(1+$M484)*$ER484,BI484)</f>
        <v>350</v>
      </c>
      <c r="BX484" s="53">
        <f>IF($G484="Labor Hours",BJ484*$K484*(1+$M484)*$ER484,BJ484)</f>
        <v>0</v>
      </c>
      <c r="BY484" s="53">
        <f>IF($G484="Labor Hours",BK484*$K484*(1+$M484)*$ER484,BK484)</f>
        <v>0</v>
      </c>
      <c r="BZ484" s="10">
        <f t="shared" si="663"/>
        <v>700</v>
      </c>
      <c r="CA484" s="54">
        <f t="shared" si="664"/>
        <v>371</v>
      </c>
      <c r="CB484" s="10">
        <f t="shared" si="665"/>
        <v>1071</v>
      </c>
      <c r="CC484" s="53" cm="1">
        <f t="array" aca="1" ref="CC484" ca="1">BZ484*CELL("contents",$Q484)</f>
        <v>63</v>
      </c>
      <c r="CD484" s="53" cm="1">
        <f t="array" aca="1" ref="CD484" ca="1">CA484*CELL("contents",$Q484)</f>
        <v>33.39</v>
      </c>
      <c r="CE484" s="14"/>
      <c r="CF484" s="14"/>
      <c r="CG484" s="14"/>
      <c r="CH484" s="14"/>
      <c r="CI484" s="14"/>
      <c r="CJ484" s="2"/>
      <c r="CK484" s="2"/>
      <c r="CL484" s="2"/>
      <c r="CM484" s="2"/>
      <c r="CN484" s="2"/>
      <c r="CO484" s="2"/>
      <c r="CP484" s="2"/>
      <c r="CQ484" s="2">
        <f t="shared" si="666"/>
        <v>0</v>
      </c>
      <c r="CR484" s="51">
        <f t="shared" si="667"/>
        <v>0</v>
      </c>
      <c r="CS484" s="53">
        <f>IF($G484="Labor Hours",CE484*$K484*(1+$M484)*$ES484,CE484)</f>
        <v>0</v>
      </c>
      <c r="CT484" s="53">
        <f>IF($G484="Labor Hours",CF484*$K484*(1+$M484)*$ES484,CF484)</f>
        <v>0</v>
      </c>
      <c r="CU484" s="53">
        <f>IF($G484="Labor Hours",CG484*$K484*(1+$M484)*$ES484,CG484)</f>
        <v>0</v>
      </c>
      <c r="CV484" s="53">
        <f>IF($G484="Labor Hours",CH484*$K484*(1+$M484)*$ES484,CH484)</f>
        <v>0</v>
      </c>
      <c r="CW484" s="53">
        <f>IF($G484="Labor Hours",CI484*$K484*(1+$M484)*$ES484,CI484)</f>
        <v>0</v>
      </c>
      <c r="CX484" s="53">
        <f>IF($G484="Labor Hours",CJ484*$K484*(1+$M484)*$ES484,CJ484)</f>
        <v>0</v>
      </c>
      <c r="CY484" s="53">
        <f>IF($G484="Labor Hours",CK484*$K484*(1+$M484)*$ES484,CK484)</f>
        <v>0</v>
      </c>
      <c r="CZ484" s="53">
        <f>IF($G484="Labor Hours",CL484*$K484*(1+$M484)*$ES484,CL484)</f>
        <v>0</v>
      </c>
      <c r="DA484" s="53">
        <f>IF($G484="Labor Hours",CM484*$K484*(1+$M484)*$ES484,CM484)</f>
        <v>0</v>
      </c>
      <c r="DB484" s="53">
        <f>IF($G484="Labor Hours",CN484*$K484*(1+$M484)*$ES484,CN484)</f>
        <v>0</v>
      </c>
      <c r="DC484" s="53">
        <f>IF($G484="Labor Hours",CO484*$K484*(1+$M484)*$ES484,CO484)</f>
        <v>0</v>
      </c>
      <c r="DD484" s="53">
        <f>IF($G484="Labor Hours",CP484*$K484*(1+$M484)*$ES484,CP484)</f>
        <v>0</v>
      </c>
      <c r="DE484" s="10">
        <f t="shared" si="668"/>
        <v>0</v>
      </c>
      <c r="DF484" s="54">
        <f t="shared" si="669"/>
        <v>0</v>
      </c>
      <c r="DG484" s="10">
        <f t="shared" si="670"/>
        <v>0</v>
      </c>
      <c r="DH484" s="53" cm="1">
        <f t="array" aca="1" ref="DH484" ca="1">DE484*CELL("contents",$Q484)</f>
        <v>0</v>
      </c>
      <c r="DI484" s="53" cm="1">
        <f t="array" aca="1" ref="DI484" ca="1">DF484*CELL("contents",$Q484)</f>
        <v>0</v>
      </c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>
        <f t="shared" si="671"/>
        <v>0</v>
      </c>
      <c r="DW484" s="51">
        <f t="shared" si="672"/>
        <v>0</v>
      </c>
      <c r="DX484" s="53">
        <f>IF($G484="Labor Hours",DJ484*$K484*(1+$M484)*$ET484,DJ484)</f>
        <v>0</v>
      </c>
      <c r="DY484" s="53">
        <f>IF($G484="Labor Hours",DK484*$K484*(1+$M484)*$ET484,DK484)</f>
        <v>0</v>
      </c>
      <c r="DZ484" s="53">
        <f>IF($G484="Labor Hours",DL484*$K484*(1+$M484)*$ET484,DL484)</f>
        <v>0</v>
      </c>
      <c r="EA484" s="53">
        <f>IF($G484="Labor Hours",DM484*$K484*(1+$M484)*$ET484,DM484)</f>
        <v>0</v>
      </c>
      <c r="EB484" s="53">
        <f>IF($G484="Labor Hours",DN484*$K484*(1+$M484)*$ET484,DN484)</f>
        <v>0</v>
      </c>
      <c r="EC484" s="53">
        <f>IF($G484="Labor Hours",DO484*$K484*(1+$M484)*$ET484,DO484)</f>
        <v>0</v>
      </c>
      <c r="ED484" s="53">
        <f>IF($G484="Labor Hours",DP484*$K484*(1+$M484)*$ET484,DP484)</f>
        <v>0</v>
      </c>
      <c r="EE484" s="53">
        <f>IF($G484="Labor Hours",DQ484*$K484*(1+$M484)*$ET484,DQ484)</f>
        <v>0</v>
      </c>
      <c r="EF484" s="53">
        <f>IF($G484="Labor Hours",DR484*$K484*(1+$M484)*$ET484,DR484)</f>
        <v>0</v>
      </c>
      <c r="EG484" s="53">
        <f>IF($G484="Labor Hours",DS484*$K484*(1+$M484)*$ET484,DS484)</f>
        <v>0</v>
      </c>
      <c r="EH484" s="53">
        <f>IF($G484="Labor Hours",DT484*$K484*(1+$M484)*$ET484,DT484)</f>
        <v>0</v>
      </c>
      <c r="EI484" s="53">
        <f>IF($G484="Labor Hours",DU484*$K484*(1+$M484)*$ET484,DU484)</f>
        <v>0</v>
      </c>
      <c r="EJ484" s="10">
        <f t="shared" si="673"/>
        <v>0</v>
      </c>
      <c r="EK484" s="54">
        <f t="shared" si="674"/>
        <v>0</v>
      </c>
      <c r="EL484" s="10">
        <f t="shared" si="675"/>
        <v>0</v>
      </c>
      <c r="EM484" s="53" cm="1">
        <f t="array" aca="1" ref="EM484" ca="1">EJ484*CELL("contents",$Q484)</f>
        <v>0</v>
      </c>
      <c r="EN484" s="53" cm="1">
        <f t="array" aca="1" ref="EN484" ca="1">EK484*CELL("contents",$Q484)</f>
        <v>0</v>
      </c>
      <c r="EO484" s="11">
        <f>AW484+CB484+DG484+EL484</f>
        <v>1071</v>
      </c>
      <c r="EP484" s="2">
        <v>1</v>
      </c>
      <c r="EQ484" s="2">
        <f t="shared" ref="EQ484:ET484" si="703">EP484*1.0215</f>
        <v>1.0215000000000001</v>
      </c>
      <c r="ER484" s="2">
        <f t="shared" si="703"/>
        <v>1.0434622500000001</v>
      </c>
      <c r="ES484" s="2">
        <f t="shared" si="703"/>
        <v>1.0658966883750003</v>
      </c>
      <c r="ET484" s="2">
        <f t="shared" si="703"/>
        <v>1.0888134671750629</v>
      </c>
      <c r="EU484" s="53">
        <f>IF($G484="Labor Hours",$K484*$AG484*EQ484,0)</f>
        <v>0</v>
      </c>
      <c r="EV484" s="53">
        <f>IF($G484="Labor Hours",$K484*BL484*ER484,0)</f>
        <v>0</v>
      </c>
      <c r="EW484" s="69">
        <f>IF($G484="Labor Hours",$K484*$CQ484*ES484,0)</f>
        <v>0</v>
      </c>
      <c r="EX484" s="69">
        <f>IF($G484="Labor Hours",$K484*$DV484*ET484,0)</f>
        <v>0</v>
      </c>
      <c r="EY484" s="9">
        <f t="shared" si="681"/>
        <v>0</v>
      </c>
      <c r="EZ484" s="9">
        <f t="shared" si="677"/>
        <v>0</v>
      </c>
      <c r="FA484" s="9">
        <f t="shared" si="678"/>
        <v>0</v>
      </c>
      <c r="FB484" s="9">
        <f t="shared" si="679"/>
        <v>0</v>
      </c>
      <c r="FC484" t="s">
        <v>1546</v>
      </c>
    </row>
    <row r="485" spans="1:159" x14ac:dyDescent="0.25">
      <c r="A485" s="2">
        <v>1.2</v>
      </c>
      <c r="B485" s="3" t="s">
        <v>1115</v>
      </c>
      <c r="C485" s="4" t="s">
        <v>147</v>
      </c>
      <c r="D485" s="2" t="s">
        <v>1116</v>
      </c>
      <c r="E485" s="5" t="s">
        <v>1119</v>
      </c>
      <c r="F485" s="2"/>
      <c r="G485" s="4" t="s">
        <v>267</v>
      </c>
      <c r="H485" s="6" t="s">
        <v>267</v>
      </c>
      <c r="I485" s="4"/>
      <c r="J485" s="7" t="s">
        <v>261</v>
      </c>
      <c r="K485" s="75"/>
      <c r="L485" s="80">
        <v>1</v>
      </c>
      <c r="M485" s="56">
        <v>0</v>
      </c>
      <c r="N485" s="86">
        <v>0.53</v>
      </c>
      <c r="O485" s="6" t="s">
        <v>1012</v>
      </c>
      <c r="P485" s="2" t="s">
        <v>156</v>
      </c>
      <c r="Q485" s="216">
        <f>VLOOKUP(P485,Contingencies!$A$2:$D$7,4,FALSE)</f>
        <v>0.09</v>
      </c>
      <c r="R485" s="53">
        <f t="shared" si="645"/>
        <v>34.424999999999997</v>
      </c>
      <c r="S485" s="67">
        <f t="shared" si="647"/>
        <v>18.245249999999999</v>
      </c>
      <c r="T485" s="4" t="s">
        <v>1120</v>
      </c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>
        <f>IF(G485="Labor Hours",SUM(U485:AF485),0)</f>
        <v>0</v>
      </c>
      <c r="AH485" s="51">
        <f t="shared" si="658"/>
        <v>0</v>
      </c>
      <c r="AI485" s="53">
        <f>IF($G485="Labor Hours",U485*$K485*(1+$M485)*$EQ485,U485)</f>
        <v>0</v>
      </c>
      <c r="AJ485" s="53">
        <f>IF($G485="Labor Hours",V485*$K485*(1+$M485)*$EQ485,V485)</f>
        <v>0</v>
      </c>
      <c r="AK485" s="53">
        <f>IF($G485="Labor Hours",W485*$K485*(1+$M485)*$EQ485,W485)</f>
        <v>0</v>
      </c>
      <c r="AL485" s="53">
        <f>IF($G485="Labor Hours",X485*$K485*(1+$M485)*$EQ485,X485)</f>
        <v>0</v>
      </c>
      <c r="AM485" s="53">
        <f>IF($G485="Labor Hours",Y485*$K485*(1+$M485)*$EQ485,Y485)</f>
        <v>0</v>
      </c>
      <c r="AN485" s="53">
        <f>IF($G485="Labor Hours",Z485*$K485*(1+$M485)*$EQ485,Z485)</f>
        <v>0</v>
      </c>
      <c r="AO485" s="53">
        <f>IF($G485="Labor Hours",AA485*$K485*(1+$M485)*$EQ485,AA485)</f>
        <v>0</v>
      </c>
      <c r="AP485" s="53">
        <f>IF($G485="Labor Hours",AB485*$K485*(1+$M485)*$EQ485,AB485)</f>
        <v>0</v>
      </c>
      <c r="AQ485" s="53">
        <f>IF($G485="Labor Hours",AC485*$K485*(1+$M485)*$EQ485,AC485)</f>
        <v>0</v>
      </c>
      <c r="AR485" s="53">
        <f>IF($G485="Labor Hours",AD485*$K485*(1+$M485)*$EQ485,AD485)</f>
        <v>0</v>
      </c>
      <c r="AS485" s="53">
        <f>IF($G485="Labor Hours",AE485*$K485*(1+$M485)*$EQ485,AE485)</f>
        <v>0</v>
      </c>
      <c r="AT485" s="53">
        <f>IF($G485="Labor Hours",AF485*$K485*(1+$M485)*$EQ485,AF485)</f>
        <v>0</v>
      </c>
      <c r="AU485" s="10">
        <f t="shared" si="659"/>
        <v>0</v>
      </c>
      <c r="AV485" s="54">
        <f>IF(G485="CapEx",0,AU485*N485)</f>
        <v>0</v>
      </c>
      <c r="AW485" s="10">
        <f t="shared" si="660"/>
        <v>0</v>
      </c>
      <c r="AX485" s="53" cm="1">
        <f t="array" aca="1" ref="AX485" ca="1">AU485*CELL("contents",$Q485)</f>
        <v>0</v>
      </c>
      <c r="AY485" s="53" cm="1">
        <f t="array" aca="1" ref="AY485" ca="1">AV485*CELL("contents",$Q485)</f>
        <v>0</v>
      </c>
      <c r="AZ485" s="2"/>
      <c r="BA485" s="2"/>
      <c r="BB485" s="2"/>
      <c r="BC485" s="2"/>
      <c r="BD485" s="2"/>
      <c r="BE485" s="2"/>
      <c r="BF485" s="2"/>
      <c r="BG485" s="2"/>
      <c r="BH485" s="4"/>
      <c r="BI485" s="4"/>
      <c r="BJ485" s="4">
        <v>125</v>
      </c>
      <c r="BK485" s="4">
        <v>125</v>
      </c>
      <c r="BL485" s="2">
        <f t="shared" si="661"/>
        <v>0</v>
      </c>
      <c r="BM485" s="51">
        <f t="shared" si="662"/>
        <v>0</v>
      </c>
      <c r="BN485" s="53">
        <f>IF($G485="Labor Hours",AZ485*$K485*(1+$M485)*$ER485,AZ485)</f>
        <v>0</v>
      </c>
      <c r="BO485" s="53">
        <f>IF($G485="Labor Hours",BA485*$K485*(1+$M485)*$ER485,BA485)</f>
        <v>0</v>
      </c>
      <c r="BP485" s="53">
        <f>IF($G485="Labor Hours",BB485*$K485*(1+$M485)*$ER485,BB485)</f>
        <v>0</v>
      </c>
      <c r="BQ485" s="53">
        <f>IF($G485="Labor Hours",BC485*$K485*(1+$M485)*$ER485,BC485)</f>
        <v>0</v>
      </c>
      <c r="BR485" s="53">
        <f>IF($G485="Labor Hours",BD485*$K485*(1+$M485)*$ER485,BD485)</f>
        <v>0</v>
      </c>
      <c r="BS485" s="53">
        <f>IF($G485="Labor Hours",BE485*$K485*(1+$M485)*$ER485,BE485)</f>
        <v>0</v>
      </c>
      <c r="BT485" s="53">
        <f>IF($G485="Labor Hours",BF485*$K485*(1+$M485)*$ER485,BF485)</f>
        <v>0</v>
      </c>
      <c r="BU485" s="53">
        <f>IF($G485="Labor Hours",BG485*$K485*(1+$M485)*$ER485,BG485)</f>
        <v>0</v>
      </c>
      <c r="BV485" s="53">
        <f>IF($G485="Labor Hours",BH485*$K485*(1+$M485)*$ER485,BH485)</f>
        <v>0</v>
      </c>
      <c r="BW485" s="53">
        <f>IF($G485="Labor Hours",BI485*$K485*(1+$M485)*$ER485,BI485)</f>
        <v>0</v>
      </c>
      <c r="BX485" s="53">
        <f>IF($G485="Labor Hours",BJ485*$K485*(1+$M485)*$ER485,BJ485)</f>
        <v>125</v>
      </c>
      <c r="BY485" s="53">
        <f>IF($G485="Labor Hours",BK485*$K485*(1+$M485)*$ER485,BK485)</f>
        <v>125</v>
      </c>
      <c r="BZ485" s="10">
        <f t="shared" si="663"/>
        <v>250</v>
      </c>
      <c r="CA485" s="54">
        <f t="shared" si="664"/>
        <v>132.5</v>
      </c>
      <c r="CB485" s="10">
        <f t="shared" si="665"/>
        <v>382.5</v>
      </c>
      <c r="CC485" s="53" cm="1">
        <f t="array" aca="1" ref="CC485" ca="1">BZ485*CELL("contents",$Q485)</f>
        <v>22.5</v>
      </c>
      <c r="CD485" s="53" cm="1">
        <f t="array" aca="1" ref="CD485" ca="1">CA485*CELL("contents",$Q485)</f>
        <v>11.924999999999999</v>
      </c>
      <c r="CE485" s="14"/>
      <c r="CF485" s="14"/>
      <c r="CG485" s="14"/>
      <c r="CH485" s="14"/>
      <c r="CI485" s="14"/>
      <c r="CJ485" s="2"/>
      <c r="CK485" s="2"/>
      <c r="CL485" s="2"/>
      <c r="CM485" s="2"/>
      <c r="CN485" s="2"/>
      <c r="CO485" s="2"/>
      <c r="CP485" s="2"/>
      <c r="CQ485" s="2">
        <f t="shared" si="666"/>
        <v>0</v>
      </c>
      <c r="CR485" s="51">
        <f t="shared" si="667"/>
        <v>0</v>
      </c>
      <c r="CS485" s="53">
        <f>IF($G485="Labor Hours",CE485*$K485*(1+$M485)*$ES485,CE485)</f>
        <v>0</v>
      </c>
      <c r="CT485" s="53">
        <f>IF($G485="Labor Hours",CF485*$K485*(1+$M485)*$ES485,CF485)</f>
        <v>0</v>
      </c>
      <c r="CU485" s="53">
        <f>IF($G485="Labor Hours",CG485*$K485*(1+$M485)*$ES485,CG485)</f>
        <v>0</v>
      </c>
      <c r="CV485" s="53">
        <f>IF($G485="Labor Hours",CH485*$K485*(1+$M485)*$ES485,CH485)</f>
        <v>0</v>
      </c>
      <c r="CW485" s="53">
        <f>IF($G485="Labor Hours",CI485*$K485*(1+$M485)*$ES485,CI485)</f>
        <v>0</v>
      </c>
      <c r="CX485" s="53">
        <f>IF($G485="Labor Hours",CJ485*$K485*(1+$M485)*$ES485,CJ485)</f>
        <v>0</v>
      </c>
      <c r="CY485" s="53">
        <f>IF($G485="Labor Hours",CK485*$K485*(1+$M485)*$ES485,CK485)</f>
        <v>0</v>
      </c>
      <c r="CZ485" s="53">
        <f>IF($G485="Labor Hours",CL485*$K485*(1+$M485)*$ES485,CL485)</f>
        <v>0</v>
      </c>
      <c r="DA485" s="53">
        <f>IF($G485="Labor Hours",CM485*$K485*(1+$M485)*$ES485,CM485)</f>
        <v>0</v>
      </c>
      <c r="DB485" s="53">
        <f>IF($G485="Labor Hours",CN485*$K485*(1+$M485)*$ES485,CN485)</f>
        <v>0</v>
      </c>
      <c r="DC485" s="53">
        <f>IF($G485="Labor Hours",CO485*$K485*(1+$M485)*$ES485,CO485)</f>
        <v>0</v>
      </c>
      <c r="DD485" s="53">
        <f>IF($G485="Labor Hours",CP485*$K485*(1+$M485)*$ES485,CP485)</f>
        <v>0</v>
      </c>
      <c r="DE485" s="10">
        <f t="shared" si="668"/>
        <v>0</v>
      </c>
      <c r="DF485" s="54">
        <f t="shared" si="669"/>
        <v>0</v>
      </c>
      <c r="DG485" s="10">
        <f t="shared" si="670"/>
        <v>0</v>
      </c>
      <c r="DH485" s="53" cm="1">
        <f t="array" aca="1" ref="DH485" ca="1">DE485*CELL("contents",$Q485)</f>
        <v>0</v>
      </c>
      <c r="DI485" s="53" cm="1">
        <f t="array" aca="1" ref="DI485" ca="1">DF485*CELL("contents",$Q485)</f>
        <v>0</v>
      </c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>
        <f t="shared" si="671"/>
        <v>0</v>
      </c>
      <c r="DW485" s="51">
        <f t="shared" si="672"/>
        <v>0</v>
      </c>
      <c r="DX485" s="53">
        <f>IF($G485="Labor Hours",DJ485*$K485*(1+$M485)*$ET485,DJ485)</f>
        <v>0</v>
      </c>
      <c r="DY485" s="53">
        <f>IF($G485="Labor Hours",DK485*$K485*(1+$M485)*$ET485,DK485)</f>
        <v>0</v>
      </c>
      <c r="DZ485" s="53">
        <f>IF($G485="Labor Hours",DL485*$K485*(1+$M485)*$ET485,DL485)</f>
        <v>0</v>
      </c>
      <c r="EA485" s="53">
        <f>IF($G485="Labor Hours",DM485*$K485*(1+$M485)*$ET485,DM485)</f>
        <v>0</v>
      </c>
      <c r="EB485" s="53">
        <f>IF($G485="Labor Hours",DN485*$K485*(1+$M485)*$ET485,DN485)</f>
        <v>0</v>
      </c>
      <c r="EC485" s="53">
        <f>IF($G485="Labor Hours",DO485*$K485*(1+$M485)*$ET485,DO485)</f>
        <v>0</v>
      </c>
      <c r="ED485" s="53">
        <f>IF($G485="Labor Hours",DP485*$K485*(1+$M485)*$ET485,DP485)</f>
        <v>0</v>
      </c>
      <c r="EE485" s="53">
        <f>IF($G485="Labor Hours",DQ485*$K485*(1+$M485)*$ET485,DQ485)</f>
        <v>0</v>
      </c>
      <c r="EF485" s="53">
        <f>IF($G485="Labor Hours",DR485*$K485*(1+$M485)*$ET485,DR485)</f>
        <v>0</v>
      </c>
      <c r="EG485" s="53">
        <f>IF($G485="Labor Hours",DS485*$K485*(1+$M485)*$ET485,DS485)</f>
        <v>0</v>
      </c>
      <c r="EH485" s="53">
        <f>IF($G485="Labor Hours",DT485*$K485*(1+$M485)*$ET485,DT485)</f>
        <v>0</v>
      </c>
      <c r="EI485" s="53">
        <f>IF($G485="Labor Hours",DU485*$K485*(1+$M485)*$ET485,DU485)</f>
        <v>0</v>
      </c>
      <c r="EJ485" s="10">
        <f t="shared" si="673"/>
        <v>0</v>
      </c>
      <c r="EK485" s="54">
        <f t="shared" si="674"/>
        <v>0</v>
      </c>
      <c r="EL485" s="10">
        <f t="shared" si="675"/>
        <v>0</v>
      </c>
      <c r="EM485" s="53" cm="1">
        <f t="array" aca="1" ref="EM485" ca="1">EJ485*CELL("contents",$Q485)</f>
        <v>0</v>
      </c>
      <c r="EN485" s="53" cm="1">
        <f t="array" aca="1" ref="EN485" ca="1">EK485*CELL("contents",$Q485)</f>
        <v>0</v>
      </c>
      <c r="EO485" s="11">
        <f>AW485+CB485+DG485+EL485</f>
        <v>382.5</v>
      </c>
      <c r="EP485" s="2">
        <v>1</v>
      </c>
      <c r="EQ485" s="2">
        <f t="shared" ref="EQ485:ET485" si="704">EP485*1.0215</f>
        <v>1.0215000000000001</v>
      </c>
      <c r="ER485" s="2">
        <f t="shared" si="704"/>
        <v>1.0434622500000001</v>
      </c>
      <c r="ES485" s="2">
        <f t="shared" si="704"/>
        <v>1.0658966883750003</v>
      </c>
      <c r="ET485" s="2">
        <f t="shared" si="704"/>
        <v>1.0888134671750629</v>
      </c>
      <c r="EU485" s="53">
        <f>IF($G485="Labor Hours",$K485*$AG485*EQ485,0)</f>
        <v>0</v>
      </c>
      <c r="EV485" s="53">
        <f>IF($G485="Labor Hours",$K485*BL485*ER485,0)</f>
        <v>0</v>
      </c>
      <c r="EW485" s="69">
        <f>IF($G485="Labor Hours",$K485*$CQ485*ES485,0)</f>
        <v>0</v>
      </c>
      <c r="EX485" s="69">
        <f>IF($G485="Labor Hours",$K485*$DV485*ET485,0)</f>
        <v>0</v>
      </c>
      <c r="EY485" s="9">
        <f t="shared" si="681"/>
        <v>0</v>
      </c>
      <c r="EZ485" s="9">
        <f t="shared" si="677"/>
        <v>0</v>
      </c>
      <c r="FA485" s="9">
        <f t="shared" si="678"/>
        <v>0</v>
      </c>
      <c r="FB485" s="9">
        <f t="shared" si="679"/>
        <v>0</v>
      </c>
      <c r="FC485" t="s">
        <v>1546</v>
      </c>
    </row>
    <row r="486" spans="1:159" ht="25.5" x14ac:dyDescent="0.25">
      <c r="A486" s="2">
        <v>1.2</v>
      </c>
      <c r="B486" s="3" t="s">
        <v>1115</v>
      </c>
      <c r="C486" s="4" t="s">
        <v>147</v>
      </c>
      <c r="D486" s="2" t="s">
        <v>1116</v>
      </c>
      <c r="E486" s="5" t="s">
        <v>1121</v>
      </c>
      <c r="F486" s="2" t="s">
        <v>966</v>
      </c>
      <c r="G486" s="4" t="s">
        <v>257</v>
      </c>
      <c r="H486" s="6" t="s">
        <v>257</v>
      </c>
      <c r="I486" s="4"/>
      <c r="J486" s="7" t="s">
        <v>261</v>
      </c>
      <c r="K486" s="75"/>
      <c r="L486" s="80">
        <v>1</v>
      </c>
      <c r="M486" s="56">
        <v>0</v>
      </c>
      <c r="N486" s="86">
        <v>0.53</v>
      </c>
      <c r="O486" s="6" t="s">
        <v>1012</v>
      </c>
      <c r="P486" s="2" t="s">
        <v>156</v>
      </c>
      <c r="Q486" s="216">
        <f>VLOOKUP(P486,Contingencies!$A$2:$D$7,4,FALSE)</f>
        <v>0.09</v>
      </c>
      <c r="R486" s="53">
        <f t="shared" si="645"/>
        <v>247.85999999999999</v>
      </c>
      <c r="S486" s="67">
        <f t="shared" si="647"/>
        <v>131.36580000000001</v>
      </c>
      <c r="T486" s="4" t="s">
        <v>1122</v>
      </c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>
        <f>IF(G486="Labor Hours",SUM(U486:AF486),0)</f>
        <v>0</v>
      </c>
      <c r="AH486" s="51">
        <f t="shared" si="658"/>
        <v>0</v>
      </c>
      <c r="AI486" s="53">
        <f>IF($G486="Labor Hours",U486*$K486*(1+$M486)*$EQ486,U486)</f>
        <v>0</v>
      </c>
      <c r="AJ486" s="53">
        <f>IF($G486="Labor Hours",V486*$K486*(1+$M486)*$EQ486,V486)</f>
        <v>0</v>
      </c>
      <c r="AK486" s="53">
        <f>IF($G486="Labor Hours",W486*$K486*(1+$M486)*$EQ486,W486)</f>
        <v>0</v>
      </c>
      <c r="AL486" s="53">
        <f>IF($G486="Labor Hours",X486*$K486*(1+$M486)*$EQ486,X486)</f>
        <v>0</v>
      </c>
      <c r="AM486" s="53">
        <f>IF($G486="Labor Hours",Y486*$K486*(1+$M486)*$EQ486,Y486)</f>
        <v>0</v>
      </c>
      <c r="AN486" s="53">
        <f>IF($G486="Labor Hours",Z486*$K486*(1+$M486)*$EQ486,Z486)</f>
        <v>0</v>
      </c>
      <c r="AO486" s="53">
        <f>IF($G486="Labor Hours",AA486*$K486*(1+$M486)*$EQ486,AA486)</f>
        <v>0</v>
      </c>
      <c r="AP486" s="53">
        <f>IF($G486="Labor Hours",AB486*$K486*(1+$M486)*$EQ486,AB486)</f>
        <v>0</v>
      </c>
      <c r="AQ486" s="53">
        <f>IF($G486="Labor Hours",AC486*$K486*(1+$M486)*$EQ486,AC486)</f>
        <v>0</v>
      </c>
      <c r="AR486" s="53">
        <f>IF($G486="Labor Hours",AD486*$K486*(1+$M486)*$EQ486,AD486)</f>
        <v>0</v>
      </c>
      <c r="AS486" s="53">
        <f>IF($G486="Labor Hours",AE486*$K486*(1+$M486)*$EQ486,AE486)</f>
        <v>0</v>
      </c>
      <c r="AT486" s="53">
        <f>IF($G486="Labor Hours",AF486*$K486*(1+$M486)*$EQ486,AF486)</f>
        <v>0</v>
      </c>
      <c r="AU486" s="10">
        <f t="shared" si="659"/>
        <v>0</v>
      </c>
      <c r="AV486" s="54">
        <f>IF(G486="CapEx",0,AU486*N486)</f>
        <v>0</v>
      </c>
      <c r="AW486" s="10">
        <f t="shared" si="660"/>
        <v>0</v>
      </c>
      <c r="AX486" s="53" cm="1">
        <f t="array" aca="1" ref="AX486" ca="1">AU486*CELL("contents",$Q486)</f>
        <v>0</v>
      </c>
      <c r="AY486" s="53" cm="1">
        <f t="array" aca="1" ref="AY486" ca="1">AV486*CELL("contents",$Q486)</f>
        <v>0</v>
      </c>
      <c r="AZ486" s="2"/>
      <c r="BA486" s="2"/>
      <c r="BB486" s="2"/>
      <c r="BC486" s="2"/>
      <c r="BD486" s="2"/>
      <c r="BE486" s="2"/>
      <c r="BF486" s="2"/>
      <c r="BG486" s="2"/>
      <c r="BH486" s="4"/>
      <c r="BI486" s="4"/>
      <c r="BJ486" s="4"/>
      <c r="BK486" s="4"/>
      <c r="BL486" s="2">
        <f t="shared" si="661"/>
        <v>0</v>
      </c>
      <c r="BM486" s="51">
        <f t="shared" si="662"/>
        <v>0</v>
      </c>
      <c r="BN486" s="53">
        <f>IF($G486="Labor Hours",AZ486*$K486*(1+$M486)*$ER486,AZ486)</f>
        <v>0</v>
      </c>
      <c r="BO486" s="53">
        <f>IF($G486="Labor Hours",BA486*$K486*(1+$M486)*$ER486,BA486)</f>
        <v>0</v>
      </c>
      <c r="BP486" s="53">
        <f>IF($G486="Labor Hours",BB486*$K486*(1+$M486)*$ER486,BB486)</f>
        <v>0</v>
      </c>
      <c r="BQ486" s="53">
        <f>IF($G486="Labor Hours",BC486*$K486*(1+$M486)*$ER486,BC486)</f>
        <v>0</v>
      </c>
      <c r="BR486" s="53">
        <f>IF($G486="Labor Hours",BD486*$K486*(1+$M486)*$ER486,BD486)</f>
        <v>0</v>
      </c>
      <c r="BS486" s="53">
        <f>IF($G486="Labor Hours",BE486*$K486*(1+$M486)*$ER486,BE486)</f>
        <v>0</v>
      </c>
      <c r="BT486" s="53">
        <f>IF($G486="Labor Hours",BF486*$K486*(1+$M486)*$ER486,BF486)</f>
        <v>0</v>
      </c>
      <c r="BU486" s="53">
        <f>IF($G486="Labor Hours",BG486*$K486*(1+$M486)*$ER486,BG486)</f>
        <v>0</v>
      </c>
      <c r="BV486" s="53">
        <f>IF($G486="Labor Hours",BH486*$K486*(1+$M486)*$ER486,BH486)</f>
        <v>0</v>
      </c>
      <c r="BW486" s="53">
        <f>IF($G486="Labor Hours",BI486*$K486*(1+$M486)*$ER486,BI486)</f>
        <v>0</v>
      </c>
      <c r="BX486" s="53">
        <f>IF($G486="Labor Hours",BJ486*$K486*(1+$M486)*$ER486,BJ486)</f>
        <v>0</v>
      </c>
      <c r="BY486" s="53">
        <f>IF($G486="Labor Hours",BK486*$K486*(1+$M486)*$ER486,BK486)</f>
        <v>0</v>
      </c>
      <c r="BZ486" s="10">
        <f t="shared" si="663"/>
        <v>0</v>
      </c>
      <c r="CA486" s="54">
        <f t="shared" si="664"/>
        <v>0</v>
      </c>
      <c r="CB486" s="10">
        <f t="shared" si="665"/>
        <v>0</v>
      </c>
      <c r="CC486" s="53" cm="1">
        <f t="array" aca="1" ref="CC486" ca="1">BZ486*CELL("contents",$Q486)</f>
        <v>0</v>
      </c>
      <c r="CD486" s="53" cm="1">
        <f t="array" aca="1" ref="CD486" ca="1">CA486*CELL("contents",$Q486)</f>
        <v>0</v>
      </c>
      <c r="CE486" s="14"/>
      <c r="CF486" s="14">
        <v>1080</v>
      </c>
      <c r="CG486" s="14"/>
      <c r="CH486" s="14"/>
      <c r="CI486" s="14">
        <v>720</v>
      </c>
      <c r="CJ486" s="2"/>
      <c r="CK486" s="2"/>
      <c r="CL486" s="2"/>
      <c r="CM486" s="2"/>
      <c r="CN486" s="2"/>
      <c r="CO486" s="2"/>
      <c r="CP486" s="2"/>
      <c r="CQ486" s="2">
        <f t="shared" si="666"/>
        <v>0</v>
      </c>
      <c r="CR486" s="51">
        <f t="shared" si="667"/>
        <v>0</v>
      </c>
      <c r="CS486" s="53">
        <f>IF($G486="Labor Hours",CE486*$K486*(1+$M486)*$ES486,CE486)</f>
        <v>0</v>
      </c>
      <c r="CT486" s="53">
        <f>IF($G486="Labor Hours",CF486*$K486*(1+$M486)*$ES486,CF486)</f>
        <v>1080</v>
      </c>
      <c r="CU486" s="53">
        <f>IF($G486="Labor Hours",CG486*$K486*(1+$M486)*$ES486,CG486)</f>
        <v>0</v>
      </c>
      <c r="CV486" s="53">
        <f>IF($G486="Labor Hours",CH486*$K486*(1+$M486)*$ES486,CH486)</f>
        <v>0</v>
      </c>
      <c r="CW486" s="53">
        <f>IF($G486="Labor Hours",CI486*$K486*(1+$M486)*$ES486,CI486)</f>
        <v>720</v>
      </c>
      <c r="CX486" s="53">
        <f>IF($G486="Labor Hours",CJ486*$K486*(1+$M486)*$ES486,CJ486)</f>
        <v>0</v>
      </c>
      <c r="CY486" s="53">
        <f>IF($G486="Labor Hours",CK486*$K486*(1+$M486)*$ES486,CK486)</f>
        <v>0</v>
      </c>
      <c r="CZ486" s="53">
        <f>IF($G486="Labor Hours",CL486*$K486*(1+$M486)*$ES486,CL486)</f>
        <v>0</v>
      </c>
      <c r="DA486" s="53">
        <f>IF($G486="Labor Hours",CM486*$K486*(1+$M486)*$ES486,CM486)</f>
        <v>0</v>
      </c>
      <c r="DB486" s="53">
        <f>IF($G486="Labor Hours",CN486*$K486*(1+$M486)*$ES486,CN486)</f>
        <v>0</v>
      </c>
      <c r="DC486" s="53">
        <f>IF($G486="Labor Hours",CO486*$K486*(1+$M486)*$ES486,CO486)</f>
        <v>0</v>
      </c>
      <c r="DD486" s="53">
        <f>IF($G486="Labor Hours",CP486*$K486*(1+$M486)*$ES486,CP486)</f>
        <v>0</v>
      </c>
      <c r="DE486" s="10">
        <f t="shared" si="668"/>
        <v>1800</v>
      </c>
      <c r="DF486" s="54">
        <f t="shared" si="669"/>
        <v>954</v>
      </c>
      <c r="DG486" s="10">
        <f t="shared" si="670"/>
        <v>2754</v>
      </c>
      <c r="DH486" s="53" cm="1">
        <f t="array" aca="1" ref="DH486" ca="1">DE486*CELL("contents",$Q486)</f>
        <v>162</v>
      </c>
      <c r="DI486" s="53" cm="1">
        <f t="array" aca="1" ref="DI486" ca="1">DF486*CELL("contents",$Q486)</f>
        <v>85.86</v>
      </c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>
        <f t="shared" si="671"/>
        <v>0</v>
      </c>
      <c r="DW486" s="51">
        <f t="shared" si="672"/>
        <v>0</v>
      </c>
      <c r="DX486" s="53">
        <f>IF($G486="Labor Hours",DJ486*$K486*(1+$M486)*$ET486,DJ486)</f>
        <v>0</v>
      </c>
      <c r="DY486" s="53">
        <f>IF($G486="Labor Hours",DK486*$K486*(1+$M486)*$ET486,DK486)</f>
        <v>0</v>
      </c>
      <c r="DZ486" s="53">
        <f>IF($G486="Labor Hours",DL486*$K486*(1+$M486)*$ET486,DL486)</f>
        <v>0</v>
      </c>
      <c r="EA486" s="53">
        <f>IF($G486="Labor Hours",DM486*$K486*(1+$M486)*$ET486,DM486)</f>
        <v>0</v>
      </c>
      <c r="EB486" s="53">
        <f>IF($G486="Labor Hours",DN486*$K486*(1+$M486)*$ET486,DN486)</f>
        <v>0</v>
      </c>
      <c r="EC486" s="53">
        <f>IF($G486="Labor Hours",DO486*$K486*(1+$M486)*$ET486,DO486)</f>
        <v>0</v>
      </c>
      <c r="ED486" s="53">
        <f>IF($G486="Labor Hours",DP486*$K486*(1+$M486)*$ET486,DP486)</f>
        <v>0</v>
      </c>
      <c r="EE486" s="53">
        <f>IF($G486="Labor Hours",DQ486*$K486*(1+$M486)*$ET486,DQ486)</f>
        <v>0</v>
      </c>
      <c r="EF486" s="53">
        <f>IF($G486="Labor Hours",DR486*$K486*(1+$M486)*$ET486,DR486)</f>
        <v>0</v>
      </c>
      <c r="EG486" s="53">
        <f>IF($G486="Labor Hours",DS486*$K486*(1+$M486)*$ET486,DS486)</f>
        <v>0</v>
      </c>
      <c r="EH486" s="53">
        <f>IF($G486="Labor Hours",DT486*$K486*(1+$M486)*$ET486,DT486)</f>
        <v>0</v>
      </c>
      <c r="EI486" s="53">
        <f>IF($G486="Labor Hours",DU486*$K486*(1+$M486)*$ET486,DU486)</f>
        <v>0</v>
      </c>
      <c r="EJ486" s="10">
        <f t="shared" si="673"/>
        <v>0</v>
      </c>
      <c r="EK486" s="54">
        <f t="shared" si="674"/>
        <v>0</v>
      </c>
      <c r="EL486" s="10">
        <f t="shared" si="675"/>
        <v>0</v>
      </c>
      <c r="EM486" s="53" cm="1">
        <f t="array" aca="1" ref="EM486" ca="1">EJ486*CELL("contents",$Q486)</f>
        <v>0</v>
      </c>
      <c r="EN486" s="53" cm="1">
        <f t="array" aca="1" ref="EN486" ca="1">EK486*CELL("contents",$Q486)</f>
        <v>0</v>
      </c>
      <c r="EO486" s="11">
        <f>AW486+CB486+DG486+EL486</f>
        <v>2754</v>
      </c>
      <c r="EP486" s="2">
        <v>1</v>
      </c>
      <c r="EQ486" s="2">
        <f t="shared" ref="EQ486:ET486" si="705">EP486*1.0215</f>
        <v>1.0215000000000001</v>
      </c>
      <c r="ER486" s="2">
        <f t="shared" si="705"/>
        <v>1.0434622500000001</v>
      </c>
      <c r="ES486" s="2">
        <f t="shared" si="705"/>
        <v>1.0658966883750003</v>
      </c>
      <c r="ET486" s="2">
        <f t="shared" si="705"/>
        <v>1.0888134671750629</v>
      </c>
      <c r="EU486" s="53">
        <f>IF($G486="Labor Hours",$K486*$AG486*EQ486,0)</f>
        <v>0</v>
      </c>
      <c r="EV486" s="53">
        <f>IF($G486="Labor Hours",$K486*BL486*ER486,0)</f>
        <v>0</v>
      </c>
      <c r="EW486" s="69">
        <f>IF($G486="Labor Hours",$K486*$CQ486*ES486,0)</f>
        <v>0</v>
      </c>
      <c r="EX486" s="69">
        <f>IF($G486="Labor Hours",$K486*$DV486*ET486,0)</f>
        <v>0</v>
      </c>
      <c r="EY486" s="9">
        <f t="shared" si="681"/>
        <v>0</v>
      </c>
      <c r="EZ486" s="9">
        <f t="shared" si="677"/>
        <v>0</v>
      </c>
      <c r="FA486" s="9">
        <f t="shared" si="678"/>
        <v>0</v>
      </c>
      <c r="FB486" s="9">
        <f t="shared" si="679"/>
        <v>0</v>
      </c>
      <c r="FC486" t="s">
        <v>1546</v>
      </c>
    </row>
    <row r="487" spans="1:159" x14ac:dyDescent="0.25">
      <c r="A487" s="2">
        <v>1.2</v>
      </c>
      <c r="B487" s="3" t="s">
        <v>1123</v>
      </c>
      <c r="C487" s="4" t="s">
        <v>147</v>
      </c>
      <c r="D487" s="2" t="s">
        <v>1124</v>
      </c>
      <c r="E487" s="5" t="s">
        <v>1125</v>
      </c>
      <c r="F487" s="2" t="s">
        <v>212</v>
      </c>
      <c r="G487" s="4" t="s">
        <v>151</v>
      </c>
      <c r="H487" s="6" t="s">
        <v>152</v>
      </c>
      <c r="I487" s="4" t="s">
        <v>213</v>
      </c>
      <c r="J487" s="7" t="s">
        <v>154</v>
      </c>
      <c r="K487" s="76">
        <v>33.3333333333333</v>
      </c>
      <c r="L487" s="81">
        <v>52</v>
      </c>
      <c r="M487" s="56">
        <v>0.35</v>
      </c>
      <c r="N487" s="86">
        <v>0.53</v>
      </c>
      <c r="O487" s="6" t="s">
        <v>1012</v>
      </c>
      <c r="P487" s="2" t="s">
        <v>156</v>
      </c>
      <c r="Q487" s="216">
        <f>VLOOKUP(P487,Contingencies!$A$2:$D$7,4,FALSE)</f>
        <v>0.09</v>
      </c>
      <c r="R487" s="53">
        <f t="shared" si="645"/>
        <v>2615.51221648821</v>
      </c>
      <c r="S487" s="67">
        <f t="shared" si="647"/>
        <v>1386.2214747387513</v>
      </c>
      <c r="T487" s="4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>
        <f>IF(G487="Labor Hours",SUM(U487:AF487),0)</f>
        <v>0</v>
      </c>
      <c r="AH487" s="51">
        <f t="shared" si="658"/>
        <v>0</v>
      </c>
      <c r="AI487" s="53">
        <f>IF($G487="Labor Hours",U487*$K487*(1+$M487)*$EQ487,U487)</f>
        <v>0</v>
      </c>
      <c r="AJ487" s="53">
        <f>IF($G487="Labor Hours",V487*$K487*(1+$M487)*$EQ487,V487)</f>
        <v>0</v>
      </c>
      <c r="AK487" s="53">
        <f>IF($G487="Labor Hours",W487*$K487*(1+$M487)*$EQ487,W487)</f>
        <v>0</v>
      </c>
      <c r="AL487" s="53">
        <f>IF($G487="Labor Hours",X487*$K487*(1+$M487)*$EQ487,X487)</f>
        <v>0</v>
      </c>
      <c r="AM487" s="53">
        <f>IF($G487="Labor Hours",Y487*$K487*(1+$M487)*$EQ487,Y487)</f>
        <v>0</v>
      </c>
      <c r="AN487" s="53">
        <f>IF($G487="Labor Hours",Z487*$K487*(1+$M487)*$EQ487,Z487)</f>
        <v>0</v>
      </c>
      <c r="AO487" s="53">
        <f>IF($G487="Labor Hours",AA487*$K487*(1+$M487)*$EQ487,AA487)</f>
        <v>0</v>
      </c>
      <c r="AP487" s="53">
        <f>IF($G487="Labor Hours",AB487*$K487*(1+$M487)*$EQ487,AB487)</f>
        <v>0</v>
      </c>
      <c r="AQ487" s="53">
        <f>IF($G487="Labor Hours",AC487*$K487*(1+$M487)*$EQ487,AC487)</f>
        <v>0</v>
      </c>
      <c r="AR487" s="53">
        <f>IF($G487="Labor Hours",AD487*$K487*(1+$M487)*$EQ487,AD487)</f>
        <v>0</v>
      </c>
      <c r="AS487" s="53">
        <f>IF($G487="Labor Hours",AE487*$K487*(1+$M487)*$EQ487,AE487)</f>
        <v>0</v>
      </c>
      <c r="AT487" s="53">
        <f>IF($G487="Labor Hours",AF487*$K487*(1+$M487)*$EQ487,AF487)</f>
        <v>0</v>
      </c>
      <c r="AU487" s="10">
        <f t="shared" si="659"/>
        <v>0</v>
      </c>
      <c r="AV487" s="54">
        <f>IF(G487="CapEx",0,AU487*N487)</f>
        <v>0</v>
      </c>
      <c r="AW487" s="10">
        <f t="shared" si="660"/>
        <v>0</v>
      </c>
      <c r="AX487" s="53" cm="1">
        <f t="array" aca="1" ref="AX487" ca="1">AU487*CELL("contents",$Q487)</f>
        <v>0</v>
      </c>
      <c r="AY487" s="53" cm="1">
        <f t="array" aca="1" ref="AY487" ca="1">AV487*CELL("contents",$Q487)</f>
        <v>0</v>
      </c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>
        <f t="shared" si="661"/>
        <v>0</v>
      </c>
      <c r="BM487" s="51">
        <f t="shared" si="662"/>
        <v>0</v>
      </c>
      <c r="BN487" s="53">
        <f>IF($G487="Labor Hours",AZ487*$K487*(1+$M487)*$ER487,AZ487)</f>
        <v>0</v>
      </c>
      <c r="BO487" s="53">
        <f>IF($G487="Labor Hours",BA487*$K487*(1+$M487)*$ER487,BA487)</f>
        <v>0</v>
      </c>
      <c r="BP487" s="53">
        <f>IF($G487="Labor Hours",BB487*$K487*(1+$M487)*$ER487,BB487)</f>
        <v>0</v>
      </c>
      <c r="BQ487" s="53">
        <f>IF($G487="Labor Hours",BC487*$K487*(1+$M487)*$ER487,BC487)</f>
        <v>0</v>
      </c>
      <c r="BR487" s="53">
        <f>IF($G487="Labor Hours",BD487*$K487*(1+$M487)*$ER487,BD487)</f>
        <v>0</v>
      </c>
      <c r="BS487" s="53">
        <f>IF($G487="Labor Hours",BE487*$K487*(1+$M487)*$ER487,BE487)</f>
        <v>0</v>
      </c>
      <c r="BT487" s="53">
        <f>IF($G487="Labor Hours",BF487*$K487*(1+$M487)*$ER487,BF487)</f>
        <v>0</v>
      </c>
      <c r="BU487" s="53">
        <f>IF($G487="Labor Hours",BG487*$K487*(1+$M487)*$ER487,BG487)</f>
        <v>0</v>
      </c>
      <c r="BV487" s="53">
        <f>IF($G487="Labor Hours",BH487*$K487*(1+$M487)*$ER487,BH487)</f>
        <v>0</v>
      </c>
      <c r="BW487" s="53">
        <f>IF($G487="Labor Hours",BI487*$K487*(1+$M487)*$ER487,BI487)</f>
        <v>0</v>
      </c>
      <c r="BX487" s="53">
        <f>IF($G487="Labor Hours",BJ487*$K487*(1+$M487)*$ER487,BJ487)</f>
        <v>0</v>
      </c>
      <c r="BY487" s="53">
        <f>IF($G487="Labor Hours",BK487*$K487*(1+$M487)*$ER487,BK487)</f>
        <v>0</v>
      </c>
      <c r="BZ487" s="10">
        <f t="shared" si="663"/>
        <v>0</v>
      </c>
      <c r="CA487" s="54">
        <f t="shared" si="664"/>
        <v>0</v>
      </c>
      <c r="CB487" s="10">
        <f t="shared" si="665"/>
        <v>0</v>
      </c>
      <c r="CC487" s="53" cm="1">
        <f t="array" aca="1" ref="CC487" ca="1">BZ487*CELL("contents",$Q487)</f>
        <v>0</v>
      </c>
      <c r="CD487" s="53" cm="1">
        <f t="array" aca="1" ref="CD487" ca="1">CA487*CELL("contents",$Q487)</f>
        <v>0</v>
      </c>
      <c r="CE487" s="2"/>
      <c r="CF487" s="2"/>
      <c r="CG487" s="4">
        <v>162</v>
      </c>
      <c r="CH487" s="4">
        <v>234</v>
      </c>
      <c r="CI487" s="4"/>
      <c r="CJ487" s="2"/>
      <c r="CK487" s="2"/>
      <c r="CL487" s="2"/>
      <c r="CM487" s="2"/>
      <c r="CN487" s="2"/>
      <c r="CO487" s="2"/>
      <c r="CP487" s="2"/>
      <c r="CQ487" s="2">
        <f t="shared" si="666"/>
        <v>396</v>
      </c>
      <c r="CR487" s="51">
        <f t="shared" si="667"/>
        <v>2.64</v>
      </c>
      <c r="CS487" s="53">
        <f>IF($G487="Labor Hours",CE487*$K487*(1+$M487)*$ES487,CE487)</f>
        <v>0</v>
      </c>
      <c r="CT487" s="53">
        <f>IF($G487="Labor Hours",CF487*$K487*(1+$M487)*$ES487,CF487)</f>
        <v>0</v>
      </c>
      <c r="CU487" s="53">
        <f>IF($G487="Labor Hours",CG487*$K487*(1+$M487)*$ES487,CG487)</f>
        <v>7770.3868582537443</v>
      </c>
      <c r="CV487" s="53">
        <f>IF($G487="Labor Hours",CH487*$K487*(1+$M487)*$ES487,CH487)</f>
        <v>11223.892128588741</v>
      </c>
      <c r="CW487" s="53">
        <f>IF($G487="Labor Hours",CI487*$K487*(1+$M487)*$ES487,CI487)</f>
        <v>0</v>
      </c>
      <c r="CX487" s="53">
        <f>IF($G487="Labor Hours",CJ487*$K487*(1+$M487)*$ES487,CJ487)</f>
        <v>0</v>
      </c>
      <c r="CY487" s="53">
        <f>IF($G487="Labor Hours",CK487*$K487*(1+$M487)*$ES487,CK487)</f>
        <v>0</v>
      </c>
      <c r="CZ487" s="53">
        <f>IF($G487="Labor Hours",CL487*$K487*(1+$M487)*$ES487,CL487)</f>
        <v>0</v>
      </c>
      <c r="DA487" s="53">
        <f>IF($G487="Labor Hours",CM487*$K487*(1+$M487)*$ES487,CM487)</f>
        <v>0</v>
      </c>
      <c r="DB487" s="53">
        <f>IF($G487="Labor Hours",CN487*$K487*(1+$M487)*$ES487,CN487)</f>
        <v>0</v>
      </c>
      <c r="DC487" s="53">
        <f>IF($G487="Labor Hours",CO487*$K487*(1+$M487)*$ES487,CO487)</f>
        <v>0</v>
      </c>
      <c r="DD487" s="53">
        <f>IF($G487="Labor Hours",CP487*$K487*(1+$M487)*$ES487,CP487)</f>
        <v>0</v>
      </c>
      <c r="DE487" s="10">
        <f t="shared" si="668"/>
        <v>18994.278986842484</v>
      </c>
      <c r="DF487" s="54">
        <f t="shared" si="669"/>
        <v>10066.967863026517</v>
      </c>
      <c r="DG487" s="10">
        <f t="shared" si="670"/>
        <v>29061.246849869</v>
      </c>
      <c r="DH487" s="53" cm="1">
        <f t="array" aca="1" ref="DH487" ca="1">DE487*CELL("contents",$Q487)</f>
        <v>1709.4851088158234</v>
      </c>
      <c r="DI487" s="53" cm="1">
        <f t="array" aca="1" ref="DI487" ca="1">DF487*CELL("contents",$Q487)</f>
        <v>906.02710767238648</v>
      </c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>
        <f t="shared" si="671"/>
        <v>0</v>
      </c>
      <c r="DW487" s="51">
        <f t="shared" si="672"/>
        <v>0</v>
      </c>
      <c r="DX487" s="53">
        <f>IF($G487="Labor Hours",DJ487*$K487*(1+$M487)*$ET487,DJ487)</f>
        <v>0</v>
      </c>
      <c r="DY487" s="53">
        <f>IF($G487="Labor Hours",DK487*$K487*(1+$M487)*$ET487,DK487)</f>
        <v>0</v>
      </c>
      <c r="DZ487" s="53">
        <f>IF($G487="Labor Hours",DL487*$K487*(1+$M487)*$ET487,DL487)</f>
        <v>0</v>
      </c>
      <c r="EA487" s="53">
        <f>IF($G487="Labor Hours",DM487*$K487*(1+$M487)*$ET487,DM487)</f>
        <v>0</v>
      </c>
      <c r="EB487" s="53">
        <f>IF($G487="Labor Hours",DN487*$K487*(1+$M487)*$ET487,DN487)</f>
        <v>0</v>
      </c>
      <c r="EC487" s="53">
        <f>IF($G487="Labor Hours",DO487*$K487*(1+$M487)*$ET487,DO487)</f>
        <v>0</v>
      </c>
      <c r="ED487" s="53">
        <f>IF($G487="Labor Hours",DP487*$K487*(1+$M487)*$ET487,DP487)</f>
        <v>0</v>
      </c>
      <c r="EE487" s="53">
        <f>IF($G487="Labor Hours",DQ487*$K487*(1+$M487)*$ET487,DQ487)</f>
        <v>0</v>
      </c>
      <c r="EF487" s="53">
        <f>IF($G487="Labor Hours",DR487*$K487*(1+$M487)*$ET487,DR487)</f>
        <v>0</v>
      </c>
      <c r="EG487" s="53">
        <f>IF($G487="Labor Hours",DS487*$K487*(1+$M487)*$ET487,DS487)</f>
        <v>0</v>
      </c>
      <c r="EH487" s="53">
        <f>IF($G487="Labor Hours",DT487*$K487*(1+$M487)*$ET487,DT487)</f>
        <v>0</v>
      </c>
      <c r="EI487" s="53">
        <f>IF($G487="Labor Hours",DU487*$K487*(1+$M487)*$ET487,DU487)</f>
        <v>0</v>
      </c>
      <c r="EJ487" s="10">
        <f t="shared" si="673"/>
        <v>0</v>
      </c>
      <c r="EK487" s="54">
        <f t="shared" si="674"/>
        <v>0</v>
      </c>
      <c r="EL487" s="10">
        <f t="shared" si="675"/>
        <v>0</v>
      </c>
      <c r="EM487" s="53" cm="1">
        <f t="array" aca="1" ref="EM487" ca="1">EJ487*CELL("contents",$Q487)</f>
        <v>0</v>
      </c>
      <c r="EN487" s="53" cm="1">
        <f t="array" aca="1" ref="EN487" ca="1">EK487*CELL("contents",$Q487)</f>
        <v>0</v>
      </c>
      <c r="EO487" s="11">
        <f>AW487+CB487+DG487+EL487</f>
        <v>29061.246849869</v>
      </c>
      <c r="EP487" s="2">
        <v>1</v>
      </c>
      <c r="EQ487" s="2">
        <f t="shared" ref="EQ487:ET487" si="706">EP487*1.0215</f>
        <v>1.0215000000000001</v>
      </c>
      <c r="ER487" s="2">
        <f t="shared" si="706"/>
        <v>1.0434622500000001</v>
      </c>
      <c r="ES487" s="2">
        <f t="shared" si="706"/>
        <v>1.0658966883750003</v>
      </c>
      <c r="ET487" s="2">
        <f t="shared" si="706"/>
        <v>1.0888134671750629</v>
      </c>
      <c r="EU487" s="53">
        <f>IF($G487="Labor Hours",$K487*$AG487*EQ487,0)</f>
        <v>0</v>
      </c>
      <c r="EV487" s="53">
        <f>IF($G487="Labor Hours",$K487*BL487*ER487,0)</f>
        <v>0</v>
      </c>
      <c r="EW487" s="69">
        <f>IF($G487="Labor Hours",$K487*$CQ487*ES487,0)</f>
        <v>14069.836286549989</v>
      </c>
      <c r="EX487" s="69">
        <f>IF($G487="Labor Hours",$K487*$DV487*ET487,0)</f>
        <v>0</v>
      </c>
      <c r="EY487" s="9">
        <f t="shared" si="681"/>
        <v>0</v>
      </c>
      <c r="EZ487" s="9">
        <f t="shared" si="677"/>
        <v>0</v>
      </c>
      <c r="FA487" s="9">
        <f t="shared" si="678"/>
        <v>4924.4427002924958</v>
      </c>
      <c r="FB487" s="9">
        <f t="shared" si="679"/>
        <v>0</v>
      </c>
      <c r="FC487" t="s">
        <v>1546</v>
      </c>
    </row>
    <row r="488" spans="1:159" x14ac:dyDescent="0.25">
      <c r="A488" s="2">
        <v>1.2</v>
      </c>
      <c r="B488" s="3" t="s">
        <v>1126</v>
      </c>
      <c r="C488" s="4" t="s">
        <v>147</v>
      </c>
      <c r="D488" s="2" t="s">
        <v>1127</v>
      </c>
      <c r="E488" s="5" t="s">
        <v>1128</v>
      </c>
      <c r="F488" s="2"/>
      <c r="G488" s="4" t="s">
        <v>267</v>
      </c>
      <c r="H488" s="6" t="s">
        <v>267</v>
      </c>
      <c r="I488" s="4"/>
      <c r="J488" s="7" t="s">
        <v>261</v>
      </c>
      <c r="K488" s="75"/>
      <c r="L488" s="80">
        <v>1</v>
      </c>
      <c r="M488" s="56">
        <v>0</v>
      </c>
      <c r="N488" s="86">
        <v>0.53</v>
      </c>
      <c r="O488" s="6" t="s">
        <v>1012</v>
      </c>
      <c r="P488" s="2" t="s">
        <v>156</v>
      </c>
      <c r="Q488" s="216">
        <f>VLOOKUP(P488,Contingencies!$A$2:$D$7,4,FALSE)</f>
        <v>0.09</v>
      </c>
      <c r="R488" s="53">
        <f t="shared" si="645"/>
        <v>96.39</v>
      </c>
      <c r="S488" s="67">
        <f t="shared" si="647"/>
        <v>51.0867</v>
      </c>
      <c r="T488" s="48" t="s">
        <v>1118</v>
      </c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>
        <f>IF(G488="Labor Hours",SUM(U488:AF488),0)</f>
        <v>0</v>
      </c>
      <c r="AH488" s="51">
        <f t="shared" si="658"/>
        <v>0</v>
      </c>
      <c r="AI488" s="53">
        <f>IF($G488="Labor Hours",U488*$K488*(1+$M488)*$EQ488,U488)</f>
        <v>0</v>
      </c>
      <c r="AJ488" s="53">
        <f>IF($G488="Labor Hours",V488*$K488*(1+$M488)*$EQ488,V488)</f>
        <v>0</v>
      </c>
      <c r="AK488" s="53">
        <f>IF($G488="Labor Hours",W488*$K488*(1+$M488)*$EQ488,W488)</f>
        <v>0</v>
      </c>
      <c r="AL488" s="53">
        <f>IF($G488="Labor Hours",X488*$K488*(1+$M488)*$EQ488,X488)</f>
        <v>0</v>
      </c>
      <c r="AM488" s="53">
        <f>IF($G488="Labor Hours",Y488*$K488*(1+$M488)*$EQ488,Y488)</f>
        <v>0</v>
      </c>
      <c r="AN488" s="53">
        <f>IF($G488="Labor Hours",Z488*$K488*(1+$M488)*$EQ488,Z488)</f>
        <v>0</v>
      </c>
      <c r="AO488" s="53">
        <f>IF($G488="Labor Hours",AA488*$K488*(1+$M488)*$EQ488,AA488)</f>
        <v>0</v>
      </c>
      <c r="AP488" s="53">
        <f>IF($G488="Labor Hours",AB488*$K488*(1+$M488)*$EQ488,AB488)</f>
        <v>0</v>
      </c>
      <c r="AQ488" s="53">
        <f>IF($G488="Labor Hours",AC488*$K488*(1+$M488)*$EQ488,AC488)</f>
        <v>0</v>
      </c>
      <c r="AR488" s="53">
        <f>IF($G488="Labor Hours",AD488*$K488*(1+$M488)*$EQ488,AD488)</f>
        <v>0</v>
      </c>
      <c r="AS488" s="53">
        <f>IF($G488="Labor Hours",AE488*$K488*(1+$M488)*$EQ488,AE488)</f>
        <v>0</v>
      </c>
      <c r="AT488" s="53">
        <f>IF($G488="Labor Hours",AF488*$K488*(1+$M488)*$EQ488,AF488)</f>
        <v>0</v>
      </c>
      <c r="AU488" s="10">
        <f t="shared" si="659"/>
        <v>0</v>
      </c>
      <c r="AV488" s="54">
        <f>IF(G488="CapEx",0,AU488*N488)</f>
        <v>0</v>
      </c>
      <c r="AW488" s="10">
        <f t="shared" si="660"/>
        <v>0</v>
      </c>
      <c r="AX488" s="53" cm="1">
        <f t="array" aca="1" ref="AX488" ca="1">AU488*CELL("contents",$Q488)</f>
        <v>0</v>
      </c>
      <c r="AY488" s="53" cm="1">
        <f t="array" aca="1" ref="AY488" ca="1">AV488*CELL("contents",$Q488)</f>
        <v>0</v>
      </c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>
        <f t="shared" si="661"/>
        <v>0</v>
      </c>
      <c r="BM488" s="51">
        <f t="shared" si="662"/>
        <v>0</v>
      </c>
      <c r="BN488" s="53">
        <f>IF($G488="Labor Hours",AZ488*$K488*(1+$M488)*$ER488,AZ488)</f>
        <v>0</v>
      </c>
      <c r="BO488" s="53">
        <f>IF($G488="Labor Hours",BA488*$K488*(1+$M488)*$ER488,BA488)</f>
        <v>0</v>
      </c>
      <c r="BP488" s="53">
        <f>IF($G488="Labor Hours",BB488*$K488*(1+$M488)*$ER488,BB488)</f>
        <v>0</v>
      </c>
      <c r="BQ488" s="53">
        <f>IF($G488="Labor Hours",BC488*$K488*(1+$M488)*$ER488,BC488)</f>
        <v>0</v>
      </c>
      <c r="BR488" s="53">
        <f>IF($G488="Labor Hours",BD488*$K488*(1+$M488)*$ER488,BD488)</f>
        <v>0</v>
      </c>
      <c r="BS488" s="53">
        <f>IF($G488="Labor Hours",BE488*$K488*(1+$M488)*$ER488,BE488)</f>
        <v>0</v>
      </c>
      <c r="BT488" s="53">
        <f>IF($G488="Labor Hours",BF488*$K488*(1+$M488)*$ER488,BF488)</f>
        <v>0</v>
      </c>
      <c r="BU488" s="53">
        <f>IF($G488="Labor Hours",BG488*$K488*(1+$M488)*$ER488,BG488)</f>
        <v>0</v>
      </c>
      <c r="BV488" s="53">
        <f>IF($G488="Labor Hours",BH488*$K488*(1+$M488)*$ER488,BH488)</f>
        <v>0</v>
      </c>
      <c r="BW488" s="53">
        <f>IF($G488="Labor Hours",BI488*$K488*(1+$M488)*$ER488,BI488)</f>
        <v>0</v>
      </c>
      <c r="BX488" s="53">
        <f>IF($G488="Labor Hours",BJ488*$K488*(1+$M488)*$ER488,BJ488)</f>
        <v>0</v>
      </c>
      <c r="BY488" s="53">
        <f>IF($G488="Labor Hours",BK488*$K488*(1+$M488)*$ER488,BK488)</f>
        <v>0</v>
      </c>
      <c r="BZ488" s="10">
        <f t="shared" si="663"/>
        <v>0</v>
      </c>
      <c r="CA488" s="54">
        <f t="shared" si="664"/>
        <v>0</v>
      </c>
      <c r="CB488" s="10">
        <f t="shared" si="665"/>
        <v>0</v>
      </c>
      <c r="CC488" s="53" cm="1">
        <f t="array" aca="1" ref="CC488" ca="1">BZ488*CELL("contents",$Q488)</f>
        <v>0</v>
      </c>
      <c r="CD488" s="53" cm="1">
        <f t="array" aca="1" ref="CD488" ca="1">CA488*CELL("contents",$Q488)</f>
        <v>0</v>
      </c>
      <c r="CE488" s="18"/>
      <c r="CF488" s="18"/>
      <c r="CG488" s="18"/>
      <c r="CH488" s="18"/>
      <c r="CI488" s="18"/>
      <c r="CJ488" s="2"/>
      <c r="CK488" s="2"/>
      <c r="CL488" s="2"/>
      <c r="CM488" s="4">
        <v>350</v>
      </c>
      <c r="CN488" s="4">
        <v>350</v>
      </c>
      <c r="CO488" s="4"/>
      <c r="CP488" s="4"/>
      <c r="CQ488" s="2">
        <f t="shared" si="666"/>
        <v>0</v>
      </c>
      <c r="CR488" s="51">
        <f t="shared" si="667"/>
        <v>0</v>
      </c>
      <c r="CS488" s="53">
        <f>IF($G488="Labor Hours",CE488*$K488*(1+$M488)*$ES488,CE488)</f>
        <v>0</v>
      </c>
      <c r="CT488" s="53">
        <f>IF($G488="Labor Hours",CF488*$K488*(1+$M488)*$ES488,CF488)</f>
        <v>0</v>
      </c>
      <c r="CU488" s="53">
        <f>IF($G488="Labor Hours",CG488*$K488*(1+$M488)*$ES488,CG488)</f>
        <v>0</v>
      </c>
      <c r="CV488" s="53">
        <f>IF($G488="Labor Hours",CH488*$K488*(1+$M488)*$ES488,CH488)</f>
        <v>0</v>
      </c>
      <c r="CW488" s="53">
        <f>IF($G488="Labor Hours",CI488*$K488*(1+$M488)*$ES488,CI488)</f>
        <v>0</v>
      </c>
      <c r="CX488" s="53">
        <f>IF($G488="Labor Hours",CJ488*$K488*(1+$M488)*$ES488,CJ488)</f>
        <v>0</v>
      </c>
      <c r="CY488" s="53">
        <f>IF($G488="Labor Hours",CK488*$K488*(1+$M488)*$ES488,CK488)</f>
        <v>0</v>
      </c>
      <c r="CZ488" s="53">
        <f>IF($G488="Labor Hours",CL488*$K488*(1+$M488)*$ES488,CL488)</f>
        <v>0</v>
      </c>
      <c r="DA488" s="53">
        <f>IF($G488="Labor Hours",CM488*$K488*(1+$M488)*$ES488,CM488)</f>
        <v>350</v>
      </c>
      <c r="DB488" s="53">
        <f>IF($G488="Labor Hours",CN488*$K488*(1+$M488)*$ES488,CN488)</f>
        <v>350</v>
      </c>
      <c r="DC488" s="53">
        <f>IF($G488="Labor Hours",CO488*$K488*(1+$M488)*$ES488,CO488)</f>
        <v>0</v>
      </c>
      <c r="DD488" s="53">
        <f>IF($G488="Labor Hours",CP488*$K488*(1+$M488)*$ES488,CP488)</f>
        <v>0</v>
      </c>
      <c r="DE488" s="10">
        <f t="shared" si="668"/>
        <v>700</v>
      </c>
      <c r="DF488" s="54">
        <f t="shared" si="669"/>
        <v>371</v>
      </c>
      <c r="DG488" s="10">
        <f t="shared" si="670"/>
        <v>1071</v>
      </c>
      <c r="DH488" s="53" cm="1">
        <f t="array" aca="1" ref="DH488" ca="1">DE488*CELL("contents",$Q488)</f>
        <v>63</v>
      </c>
      <c r="DI488" s="53" cm="1">
        <f t="array" aca="1" ref="DI488" ca="1">DF488*CELL("contents",$Q488)</f>
        <v>33.39</v>
      </c>
      <c r="DJ488" s="4"/>
      <c r="DK488" s="4"/>
      <c r="DL488" s="4"/>
      <c r="DM488" s="4"/>
      <c r="DN488" s="4"/>
      <c r="DO488" s="2"/>
      <c r="DP488" s="2"/>
      <c r="DQ488" s="2"/>
      <c r="DR488" s="2"/>
      <c r="DS488" s="2"/>
      <c r="DT488" s="2"/>
      <c r="DU488" s="2"/>
      <c r="DV488" s="2">
        <f t="shared" si="671"/>
        <v>0</v>
      </c>
      <c r="DW488" s="51">
        <f t="shared" si="672"/>
        <v>0</v>
      </c>
      <c r="DX488" s="53">
        <f>IF($G488="Labor Hours",DJ488*$K488*(1+$M488)*$ET488,DJ488)</f>
        <v>0</v>
      </c>
      <c r="DY488" s="53">
        <f>IF($G488="Labor Hours",DK488*$K488*(1+$M488)*$ET488,DK488)</f>
        <v>0</v>
      </c>
      <c r="DZ488" s="53">
        <f>IF($G488="Labor Hours",DL488*$K488*(1+$M488)*$ET488,DL488)</f>
        <v>0</v>
      </c>
      <c r="EA488" s="53">
        <f>IF($G488="Labor Hours",DM488*$K488*(1+$M488)*$ET488,DM488)</f>
        <v>0</v>
      </c>
      <c r="EB488" s="53">
        <f>IF($G488="Labor Hours",DN488*$K488*(1+$M488)*$ET488,DN488)</f>
        <v>0</v>
      </c>
      <c r="EC488" s="53">
        <f>IF($G488="Labor Hours",DO488*$K488*(1+$M488)*$ET488,DO488)</f>
        <v>0</v>
      </c>
      <c r="ED488" s="53">
        <f>IF($G488="Labor Hours",DP488*$K488*(1+$M488)*$ET488,DP488)</f>
        <v>0</v>
      </c>
      <c r="EE488" s="53">
        <f>IF($G488="Labor Hours",DQ488*$K488*(1+$M488)*$ET488,DQ488)</f>
        <v>0</v>
      </c>
      <c r="EF488" s="53">
        <f>IF($G488="Labor Hours",DR488*$K488*(1+$M488)*$ET488,DR488)</f>
        <v>0</v>
      </c>
      <c r="EG488" s="53">
        <f>IF($G488="Labor Hours",DS488*$K488*(1+$M488)*$ET488,DS488)</f>
        <v>0</v>
      </c>
      <c r="EH488" s="53">
        <f>IF($G488="Labor Hours",DT488*$K488*(1+$M488)*$ET488,DT488)</f>
        <v>0</v>
      </c>
      <c r="EI488" s="53">
        <f>IF($G488="Labor Hours",DU488*$K488*(1+$M488)*$ET488,DU488)</f>
        <v>0</v>
      </c>
      <c r="EJ488" s="10">
        <f t="shared" si="673"/>
        <v>0</v>
      </c>
      <c r="EK488" s="54">
        <f t="shared" si="674"/>
        <v>0</v>
      </c>
      <c r="EL488" s="10">
        <f t="shared" si="675"/>
        <v>0</v>
      </c>
      <c r="EM488" s="53" cm="1">
        <f t="array" aca="1" ref="EM488" ca="1">EJ488*CELL("contents",$Q488)</f>
        <v>0</v>
      </c>
      <c r="EN488" s="53" cm="1">
        <f t="array" aca="1" ref="EN488" ca="1">EK488*CELL("contents",$Q488)</f>
        <v>0</v>
      </c>
      <c r="EO488" s="11">
        <f>AW488+CB488+DG488+EL488</f>
        <v>1071</v>
      </c>
      <c r="EP488" s="2">
        <v>1</v>
      </c>
      <c r="EQ488" s="2">
        <f t="shared" ref="EQ488:ET488" si="707">EP488*1.0215</f>
        <v>1.0215000000000001</v>
      </c>
      <c r="ER488" s="2">
        <f t="shared" si="707"/>
        <v>1.0434622500000001</v>
      </c>
      <c r="ES488" s="2">
        <f t="shared" si="707"/>
        <v>1.0658966883750003</v>
      </c>
      <c r="ET488" s="2">
        <f t="shared" si="707"/>
        <v>1.0888134671750629</v>
      </c>
      <c r="EU488" s="53">
        <f>IF($G488="Labor Hours",$K488*$AG488*EQ488,0)</f>
        <v>0</v>
      </c>
      <c r="EV488" s="53">
        <f>IF($G488="Labor Hours",$K488*BL488*ER488,0)</f>
        <v>0</v>
      </c>
      <c r="EW488" s="69">
        <f>IF($G488="Labor Hours",$K488*$CQ488*ES488,0)</f>
        <v>0</v>
      </c>
      <c r="EX488" s="69">
        <f>IF($G488="Labor Hours",$K488*$DV488*ET488,0)</f>
        <v>0</v>
      </c>
      <c r="EY488" s="9">
        <f t="shared" si="681"/>
        <v>0</v>
      </c>
      <c r="EZ488" s="9">
        <f t="shared" si="677"/>
        <v>0</v>
      </c>
      <c r="FA488" s="9">
        <f t="shared" si="678"/>
        <v>0</v>
      </c>
      <c r="FB488" s="9">
        <f t="shared" si="679"/>
        <v>0</v>
      </c>
      <c r="FC488" t="s">
        <v>1546</v>
      </c>
    </row>
    <row r="489" spans="1:159" x14ac:dyDescent="0.25">
      <c r="A489" s="2">
        <v>1.2</v>
      </c>
      <c r="B489" s="3" t="s">
        <v>1126</v>
      </c>
      <c r="C489" s="4" t="s">
        <v>147</v>
      </c>
      <c r="D489" s="2" t="s">
        <v>1127</v>
      </c>
      <c r="E489" s="5" t="s">
        <v>1129</v>
      </c>
      <c r="F489" s="2"/>
      <c r="G489" s="4" t="s">
        <v>267</v>
      </c>
      <c r="H489" s="6" t="s">
        <v>267</v>
      </c>
      <c r="I489" s="4"/>
      <c r="J489" s="7" t="s">
        <v>261</v>
      </c>
      <c r="K489" s="75"/>
      <c r="L489" s="80">
        <v>1</v>
      </c>
      <c r="M489" s="56">
        <v>0</v>
      </c>
      <c r="N489" s="86">
        <v>0.53</v>
      </c>
      <c r="O489" s="6" t="s">
        <v>1012</v>
      </c>
      <c r="P489" s="2" t="s">
        <v>156</v>
      </c>
      <c r="Q489" s="216">
        <f>VLOOKUP(P489,Contingencies!$A$2:$D$7,4,FALSE)</f>
        <v>0.09</v>
      </c>
      <c r="R489" s="53">
        <f t="shared" si="645"/>
        <v>34.424999999999997</v>
      </c>
      <c r="S489" s="67">
        <f t="shared" si="647"/>
        <v>18.245249999999999</v>
      </c>
      <c r="T489" s="48" t="s">
        <v>1120</v>
      </c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>
        <f>IF(G489="Labor Hours",SUM(U489:AF489),0)</f>
        <v>0</v>
      </c>
      <c r="AH489" s="51">
        <f t="shared" si="658"/>
        <v>0</v>
      </c>
      <c r="AI489" s="53">
        <f>IF($G489="Labor Hours",U489*$K489*(1+$M489)*$EQ489,U489)</f>
        <v>0</v>
      </c>
      <c r="AJ489" s="53">
        <f>IF($G489="Labor Hours",V489*$K489*(1+$M489)*$EQ489,V489)</f>
        <v>0</v>
      </c>
      <c r="AK489" s="53">
        <f>IF($G489="Labor Hours",W489*$K489*(1+$M489)*$EQ489,W489)</f>
        <v>0</v>
      </c>
      <c r="AL489" s="53">
        <f>IF($G489="Labor Hours",X489*$K489*(1+$M489)*$EQ489,X489)</f>
        <v>0</v>
      </c>
      <c r="AM489" s="53">
        <f>IF($G489="Labor Hours",Y489*$K489*(1+$M489)*$EQ489,Y489)</f>
        <v>0</v>
      </c>
      <c r="AN489" s="53">
        <f>IF($G489="Labor Hours",Z489*$K489*(1+$M489)*$EQ489,Z489)</f>
        <v>0</v>
      </c>
      <c r="AO489" s="53">
        <f>IF($G489="Labor Hours",AA489*$K489*(1+$M489)*$EQ489,AA489)</f>
        <v>0</v>
      </c>
      <c r="AP489" s="53">
        <f>IF($G489="Labor Hours",AB489*$K489*(1+$M489)*$EQ489,AB489)</f>
        <v>0</v>
      </c>
      <c r="AQ489" s="53">
        <f>IF($G489="Labor Hours",AC489*$K489*(1+$M489)*$EQ489,AC489)</f>
        <v>0</v>
      </c>
      <c r="AR489" s="53">
        <f>IF($G489="Labor Hours",AD489*$K489*(1+$M489)*$EQ489,AD489)</f>
        <v>0</v>
      </c>
      <c r="AS489" s="53">
        <f>IF($G489="Labor Hours",AE489*$K489*(1+$M489)*$EQ489,AE489)</f>
        <v>0</v>
      </c>
      <c r="AT489" s="53">
        <f>IF($G489="Labor Hours",AF489*$K489*(1+$M489)*$EQ489,AF489)</f>
        <v>0</v>
      </c>
      <c r="AU489" s="10">
        <f t="shared" si="659"/>
        <v>0</v>
      </c>
      <c r="AV489" s="54">
        <f>IF(G489="CapEx",0,AU489*N489)</f>
        <v>0</v>
      </c>
      <c r="AW489" s="10">
        <f t="shared" si="660"/>
        <v>0</v>
      </c>
      <c r="AX489" s="53" cm="1">
        <f t="array" aca="1" ref="AX489" ca="1">AU489*CELL("contents",$Q489)</f>
        <v>0</v>
      </c>
      <c r="AY489" s="53" cm="1">
        <f t="array" aca="1" ref="AY489" ca="1">AV489*CELL("contents",$Q489)</f>
        <v>0</v>
      </c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>
        <f t="shared" si="661"/>
        <v>0</v>
      </c>
      <c r="BM489" s="51">
        <f t="shared" si="662"/>
        <v>0</v>
      </c>
      <c r="BN489" s="53">
        <f>IF($G489="Labor Hours",AZ489*$K489*(1+$M489)*$ER489,AZ489)</f>
        <v>0</v>
      </c>
      <c r="BO489" s="53">
        <f>IF($G489="Labor Hours",BA489*$K489*(1+$M489)*$ER489,BA489)</f>
        <v>0</v>
      </c>
      <c r="BP489" s="53">
        <f>IF($G489="Labor Hours",BB489*$K489*(1+$M489)*$ER489,BB489)</f>
        <v>0</v>
      </c>
      <c r="BQ489" s="53">
        <f>IF($G489="Labor Hours",BC489*$K489*(1+$M489)*$ER489,BC489)</f>
        <v>0</v>
      </c>
      <c r="BR489" s="53">
        <f>IF($G489="Labor Hours",BD489*$K489*(1+$M489)*$ER489,BD489)</f>
        <v>0</v>
      </c>
      <c r="BS489" s="53">
        <f>IF($G489="Labor Hours",BE489*$K489*(1+$M489)*$ER489,BE489)</f>
        <v>0</v>
      </c>
      <c r="BT489" s="53">
        <f>IF($G489="Labor Hours",BF489*$K489*(1+$M489)*$ER489,BF489)</f>
        <v>0</v>
      </c>
      <c r="BU489" s="53">
        <f>IF($G489="Labor Hours",BG489*$K489*(1+$M489)*$ER489,BG489)</f>
        <v>0</v>
      </c>
      <c r="BV489" s="53">
        <f>IF($G489="Labor Hours",BH489*$K489*(1+$M489)*$ER489,BH489)</f>
        <v>0</v>
      </c>
      <c r="BW489" s="53">
        <f>IF($G489="Labor Hours",BI489*$K489*(1+$M489)*$ER489,BI489)</f>
        <v>0</v>
      </c>
      <c r="BX489" s="53">
        <f>IF($G489="Labor Hours",BJ489*$K489*(1+$M489)*$ER489,BJ489)</f>
        <v>0</v>
      </c>
      <c r="BY489" s="53">
        <f>IF($G489="Labor Hours",BK489*$K489*(1+$M489)*$ER489,BK489)</f>
        <v>0</v>
      </c>
      <c r="BZ489" s="10">
        <f t="shared" si="663"/>
        <v>0</v>
      </c>
      <c r="CA489" s="54">
        <f t="shared" si="664"/>
        <v>0</v>
      </c>
      <c r="CB489" s="10">
        <f t="shared" si="665"/>
        <v>0</v>
      </c>
      <c r="CC489" s="53" cm="1">
        <f t="array" aca="1" ref="CC489" ca="1">BZ489*CELL("contents",$Q489)</f>
        <v>0</v>
      </c>
      <c r="CD489" s="53" cm="1">
        <f t="array" aca="1" ref="CD489" ca="1">CA489*CELL("contents",$Q489)</f>
        <v>0</v>
      </c>
      <c r="CE489" s="18"/>
      <c r="CF489" s="18"/>
      <c r="CG489" s="18"/>
      <c r="CH489" s="18"/>
      <c r="CI489" s="18"/>
      <c r="CJ489" s="2"/>
      <c r="CK489" s="2"/>
      <c r="CL489" s="2"/>
      <c r="CM489" s="4"/>
      <c r="CN489" s="4"/>
      <c r="CO489" s="4">
        <v>125</v>
      </c>
      <c r="CP489" s="4">
        <v>125</v>
      </c>
      <c r="CQ489" s="2">
        <f t="shared" si="666"/>
        <v>0</v>
      </c>
      <c r="CR489" s="51">
        <f t="shared" si="667"/>
        <v>0</v>
      </c>
      <c r="CS489" s="53">
        <f>IF($G489="Labor Hours",CE489*$K489*(1+$M489)*$ES489,CE489)</f>
        <v>0</v>
      </c>
      <c r="CT489" s="53">
        <f>IF($G489="Labor Hours",CF489*$K489*(1+$M489)*$ES489,CF489)</f>
        <v>0</v>
      </c>
      <c r="CU489" s="53">
        <f>IF($G489="Labor Hours",CG489*$K489*(1+$M489)*$ES489,CG489)</f>
        <v>0</v>
      </c>
      <c r="CV489" s="53">
        <f>IF($G489="Labor Hours",CH489*$K489*(1+$M489)*$ES489,CH489)</f>
        <v>0</v>
      </c>
      <c r="CW489" s="53">
        <f>IF($G489="Labor Hours",CI489*$K489*(1+$M489)*$ES489,CI489)</f>
        <v>0</v>
      </c>
      <c r="CX489" s="53">
        <f>IF($G489="Labor Hours",CJ489*$K489*(1+$M489)*$ES489,CJ489)</f>
        <v>0</v>
      </c>
      <c r="CY489" s="53">
        <f>IF($G489="Labor Hours",CK489*$K489*(1+$M489)*$ES489,CK489)</f>
        <v>0</v>
      </c>
      <c r="CZ489" s="53">
        <f>IF($G489="Labor Hours",CL489*$K489*(1+$M489)*$ES489,CL489)</f>
        <v>0</v>
      </c>
      <c r="DA489" s="53">
        <f>IF($G489="Labor Hours",CM489*$K489*(1+$M489)*$ES489,CM489)</f>
        <v>0</v>
      </c>
      <c r="DB489" s="53">
        <f>IF($G489="Labor Hours",CN489*$K489*(1+$M489)*$ES489,CN489)</f>
        <v>0</v>
      </c>
      <c r="DC489" s="53">
        <f>IF($G489="Labor Hours",CO489*$K489*(1+$M489)*$ES489,CO489)</f>
        <v>125</v>
      </c>
      <c r="DD489" s="53">
        <f>IF($G489="Labor Hours",CP489*$K489*(1+$M489)*$ES489,CP489)</f>
        <v>125</v>
      </c>
      <c r="DE489" s="10">
        <f t="shared" si="668"/>
        <v>250</v>
      </c>
      <c r="DF489" s="54">
        <f t="shared" si="669"/>
        <v>132.5</v>
      </c>
      <c r="DG489" s="10">
        <f t="shared" si="670"/>
        <v>382.5</v>
      </c>
      <c r="DH489" s="53" cm="1">
        <f t="array" aca="1" ref="DH489" ca="1">DE489*CELL("contents",$Q489)</f>
        <v>22.5</v>
      </c>
      <c r="DI489" s="53" cm="1">
        <f t="array" aca="1" ref="DI489" ca="1">DF489*CELL("contents",$Q489)</f>
        <v>11.924999999999999</v>
      </c>
      <c r="DJ489" s="4"/>
      <c r="DK489" s="4"/>
      <c r="DL489" s="4"/>
      <c r="DM489" s="4"/>
      <c r="DN489" s="4"/>
      <c r="DO489" s="2"/>
      <c r="DP489" s="2"/>
      <c r="DQ489" s="2"/>
      <c r="DR489" s="2"/>
      <c r="DS489" s="2"/>
      <c r="DT489" s="2"/>
      <c r="DU489" s="2"/>
      <c r="DV489" s="2">
        <f t="shared" si="671"/>
        <v>0</v>
      </c>
      <c r="DW489" s="51">
        <f t="shared" si="672"/>
        <v>0</v>
      </c>
      <c r="DX489" s="53">
        <f>IF($G489="Labor Hours",DJ489*$K489*(1+$M489)*$ET489,DJ489)</f>
        <v>0</v>
      </c>
      <c r="DY489" s="53">
        <f>IF($G489="Labor Hours",DK489*$K489*(1+$M489)*$ET489,DK489)</f>
        <v>0</v>
      </c>
      <c r="DZ489" s="53">
        <f>IF($G489="Labor Hours",DL489*$K489*(1+$M489)*$ET489,DL489)</f>
        <v>0</v>
      </c>
      <c r="EA489" s="53">
        <f>IF($G489="Labor Hours",DM489*$K489*(1+$M489)*$ET489,DM489)</f>
        <v>0</v>
      </c>
      <c r="EB489" s="53">
        <f>IF($G489="Labor Hours",DN489*$K489*(1+$M489)*$ET489,DN489)</f>
        <v>0</v>
      </c>
      <c r="EC489" s="53">
        <f>IF($G489="Labor Hours",DO489*$K489*(1+$M489)*$ET489,DO489)</f>
        <v>0</v>
      </c>
      <c r="ED489" s="53">
        <f>IF($G489="Labor Hours",DP489*$K489*(1+$M489)*$ET489,DP489)</f>
        <v>0</v>
      </c>
      <c r="EE489" s="53">
        <f>IF($G489="Labor Hours",DQ489*$K489*(1+$M489)*$ET489,DQ489)</f>
        <v>0</v>
      </c>
      <c r="EF489" s="53">
        <f>IF($G489="Labor Hours",DR489*$K489*(1+$M489)*$ET489,DR489)</f>
        <v>0</v>
      </c>
      <c r="EG489" s="53">
        <f>IF($G489="Labor Hours",DS489*$K489*(1+$M489)*$ET489,DS489)</f>
        <v>0</v>
      </c>
      <c r="EH489" s="53">
        <f>IF($G489="Labor Hours",DT489*$K489*(1+$M489)*$ET489,DT489)</f>
        <v>0</v>
      </c>
      <c r="EI489" s="53">
        <f>IF($G489="Labor Hours",DU489*$K489*(1+$M489)*$ET489,DU489)</f>
        <v>0</v>
      </c>
      <c r="EJ489" s="10">
        <f t="shared" si="673"/>
        <v>0</v>
      </c>
      <c r="EK489" s="54">
        <f t="shared" si="674"/>
        <v>0</v>
      </c>
      <c r="EL489" s="10">
        <f t="shared" si="675"/>
        <v>0</v>
      </c>
      <c r="EM489" s="53" cm="1">
        <f t="array" aca="1" ref="EM489" ca="1">EJ489*CELL("contents",$Q489)</f>
        <v>0</v>
      </c>
      <c r="EN489" s="53" cm="1">
        <f t="array" aca="1" ref="EN489" ca="1">EK489*CELL("contents",$Q489)</f>
        <v>0</v>
      </c>
      <c r="EO489" s="11">
        <f>AW489+CB489+DG489+EL489</f>
        <v>382.5</v>
      </c>
      <c r="EP489" s="2">
        <v>1</v>
      </c>
      <c r="EQ489" s="2">
        <f t="shared" ref="EQ489:ET489" si="708">EP489*1.0215</f>
        <v>1.0215000000000001</v>
      </c>
      <c r="ER489" s="2">
        <f t="shared" si="708"/>
        <v>1.0434622500000001</v>
      </c>
      <c r="ES489" s="2">
        <f t="shared" si="708"/>
        <v>1.0658966883750003</v>
      </c>
      <c r="ET489" s="2">
        <f t="shared" si="708"/>
        <v>1.0888134671750629</v>
      </c>
      <c r="EU489" s="53">
        <f>IF($G489="Labor Hours",$K489*$AG489*EQ489,0)</f>
        <v>0</v>
      </c>
      <c r="EV489" s="53">
        <f>IF($G489="Labor Hours",$K489*BL489*ER489,0)</f>
        <v>0</v>
      </c>
      <c r="EW489" s="69">
        <f>IF($G489="Labor Hours",$K489*$CQ489*ES489,0)</f>
        <v>0</v>
      </c>
      <c r="EX489" s="69">
        <f>IF($G489="Labor Hours",$K489*$DV489*ET489,0)</f>
        <v>0</v>
      </c>
      <c r="EY489" s="9">
        <f t="shared" si="681"/>
        <v>0</v>
      </c>
      <c r="EZ489" s="9">
        <f t="shared" si="677"/>
        <v>0</v>
      </c>
      <c r="FA489" s="9">
        <f t="shared" si="678"/>
        <v>0</v>
      </c>
      <c r="FB489" s="9">
        <f t="shared" si="679"/>
        <v>0</v>
      </c>
      <c r="FC489" t="s">
        <v>1546</v>
      </c>
    </row>
    <row r="490" spans="1:159" ht="25.5" x14ac:dyDescent="0.25">
      <c r="A490" s="2">
        <v>1.2</v>
      </c>
      <c r="B490" s="3" t="s">
        <v>1126</v>
      </c>
      <c r="C490" s="4" t="s">
        <v>147</v>
      </c>
      <c r="D490" s="2" t="s">
        <v>1127</v>
      </c>
      <c r="E490" s="5" t="s">
        <v>1130</v>
      </c>
      <c r="F490" s="2" t="s">
        <v>966</v>
      </c>
      <c r="G490" s="4" t="s">
        <v>257</v>
      </c>
      <c r="H490" s="6" t="s">
        <v>257</v>
      </c>
      <c r="I490" s="4"/>
      <c r="J490" s="7" t="s">
        <v>261</v>
      </c>
      <c r="K490" s="75"/>
      <c r="L490" s="80">
        <v>1</v>
      </c>
      <c r="M490" s="56">
        <v>0</v>
      </c>
      <c r="N490" s="86">
        <v>0.53</v>
      </c>
      <c r="O490" s="6" t="s">
        <v>1012</v>
      </c>
      <c r="P490" s="2" t="s">
        <v>156</v>
      </c>
      <c r="Q490" s="216">
        <f>VLOOKUP(P490,Contingencies!$A$2:$D$7,4,FALSE)</f>
        <v>0.09</v>
      </c>
      <c r="R490" s="53">
        <f t="shared" si="645"/>
        <v>247.85999999999999</v>
      </c>
      <c r="S490" s="67">
        <f t="shared" si="647"/>
        <v>131.36580000000001</v>
      </c>
      <c r="T490" s="4" t="s">
        <v>1122</v>
      </c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>
        <f>IF(G490="Labor Hours",SUM(U490:AF490),0)</f>
        <v>0</v>
      </c>
      <c r="AH490" s="51">
        <f t="shared" si="658"/>
        <v>0</v>
      </c>
      <c r="AI490" s="53">
        <f>IF($G490="Labor Hours",U490*$K490*(1+$M490)*$EQ490,U490)</f>
        <v>0</v>
      </c>
      <c r="AJ490" s="53">
        <f>IF($G490="Labor Hours",V490*$K490*(1+$M490)*$EQ490,V490)</f>
        <v>0</v>
      </c>
      <c r="AK490" s="53">
        <f>IF($G490="Labor Hours",W490*$K490*(1+$M490)*$EQ490,W490)</f>
        <v>0</v>
      </c>
      <c r="AL490" s="53">
        <f>IF($G490="Labor Hours",X490*$K490*(1+$M490)*$EQ490,X490)</f>
        <v>0</v>
      </c>
      <c r="AM490" s="53">
        <f>IF($G490="Labor Hours",Y490*$K490*(1+$M490)*$EQ490,Y490)</f>
        <v>0</v>
      </c>
      <c r="AN490" s="53">
        <f>IF($G490="Labor Hours",Z490*$K490*(1+$M490)*$EQ490,Z490)</f>
        <v>0</v>
      </c>
      <c r="AO490" s="53">
        <f>IF($G490="Labor Hours",AA490*$K490*(1+$M490)*$EQ490,AA490)</f>
        <v>0</v>
      </c>
      <c r="AP490" s="53">
        <f>IF($G490="Labor Hours",AB490*$K490*(1+$M490)*$EQ490,AB490)</f>
        <v>0</v>
      </c>
      <c r="AQ490" s="53">
        <f>IF($G490="Labor Hours",AC490*$K490*(1+$M490)*$EQ490,AC490)</f>
        <v>0</v>
      </c>
      <c r="AR490" s="53">
        <f>IF($G490="Labor Hours",AD490*$K490*(1+$M490)*$EQ490,AD490)</f>
        <v>0</v>
      </c>
      <c r="AS490" s="53">
        <f>IF($G490="Labor Hours",AE490*$K490*(1+$M490)*$EQ490,AE490)</f>
        <v>0</v>
      </c>
      <c r="AT490" s="53">
        <f>IF($G490="Labor Hours",AF490*$K490*(1+$M490)*$EQ490,AF490)</f>
        <v>0</v>
      </c>
      <c r="AU490" s="10">
        <f t="shared" si="659"/>
        <v>0</v>
      </c>
      <c r="AV490" s="54">
        <f>IF(G490="CapEx",0,AU490*N490)</f>
        <v>0</v>
      </c>
      <c r="AW490" s="10">
        <f t="shared" si="660"/>
        <v>0</v>
      </c>
      <c r="AX490" s="53" cm="1">
        <f t="array" aca="1" ref="AX490" ca="1">AU490*CELL("contents",$Q490)</f>
        <v>0</v>
      </c>
      <c r="AY490" s="53" cm="1">
        <f t="array" aca="1" ref="AY490" ca="1">AV490*CELL("contents",$Q490)</f>
        <v>0</v>
      </c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>
        <f t="shared" si="661"/>
        <v>0</v>
      </c>
      <c r="BM490" s="51">
        <f t="shared" si="662"/>
        <v>0</v>
      </c>
      <c r="BN490" s="53">
        <f>IF($G490="Labor Hours",AZ490*$K490*(1+$M490)*$ER490,AZ490)</f>
        <v>0</v>
      </c>
      <c r="BO490" s="53">
        <f>IF($G490="Labor Hours",BA490*$K490*(1+$M490)*$ER490,BA490)</f>
        <v>0</v>
      </c>
      <c r="BP490" s="53">
        <f>IF($G490="Labor Hours",BB490*$K490*(1+$M490)*$ER490,BB490)</f>
        <v>0</v>
      </c>
      <c r="BQ490" s="53">
        <f>IF($G490="Labor Hours",BC490*$K490*(1+$M490)*$ER490,BC490)</f>
        <v>0</v>
      </c>
      <c r="BR490" s="53">
        <f>IF($G490="Labor Hours",BD490*$K490*(1+$M490)*$ER490,BD490)</f>
        <v>0</v>
      </c>
      <c r="BS490" s="53">
        <f>IF($G490="Labor Hours",BE490*$K490*(1+$M490)*$ER490,BE490)</f>
        <v>0</v>
      </c>
      <c r="BT490" s="53">
        <f>IF($G490="Labor Hours",BF490*$K490*(1+$M490)*$ER490,BF490)</f>
        <v>0</v>
      </c>
      <c r="BU490" s="53">
        <f>IF($G490="Labor Hours",BG490*$K490*(1+$M490)*$ER490,BG490)</f>
        <v>0</v>
      </c>
      <c r="BV490" s="53">
        <f>IF($G490="Labor Hours",BH490*$K490*(1+$M490)*$ER490,BH490)</f>
        <v>0</v>
      </c>
      <c r="BW490" s="53">
        <f>IF($G490="Labor Hours",BI490*$K490*(1+$M490)*$ER490,BI490)</f>
        <v>0</v>
      </c>
      <c r="BX490" s="53">
        <f>IF($G490="Labor Hours",BJ490*$K490*(1+$M490)*$ER490,BJ490)</f>
        <v>0</v>
      </c>
      <c r="BY490" s="53">
        <f>IF($G490="Labor Hours",BK490*$K490*(1+$M490)*$ER490,BK490)</f>
        <v>0</v>
      </c>
      <c r="BZ490" s="10">
        <f t="shared" si="663"/>
        <v>0</v>
      </c>
      <c r="CA490" s="54">
        <f t="shared" si="664"/>
        <v>0</v>
      </c>
      <c r="CB490" s="10">
        <f t="shared" si="665"/>
        <v>0</v>
      </c>
      <c r="CC490" s="53" cm="1">
        <f t="array" aca="1" ref="CC490" ca="1">BZ490*CELL("contents",$Q490)</f>
        <v>0</v>
      </c>
      <c r="CD490" s="53" cm="1">
        <f t="array" aca="1" ref="CD490" ca="1">CA490*CELL("contents",$Q490)</f>
        <v>0</v>
      </c>
      <c r="CE490" s="18"/>
      <c r="CF490" s="18"/>
      <c r="CG490" s="18"/>
      <c r="CH490" s="18"/>
      <c r="CI490" s="18"/>
      <c r="CJ490" s="2"/>
      <c r="CK490" s="2"/>
      <c r="CL490" s="2"/>
      <c r="CM490" s="4"/>
      <c r="CN490" s="4"/>
      <c r="CO490" s="4"/>
      <c r="CP490" s="4"/>
      <c r="CQ490" s="2">
        <f t="shared" si="666"/>
        <v>0</v>
      </c>
      <c r="CR490" s="51">
        <f t="shared" si="667"/>
        <v>0</v>
      </c>
      <c r="CS490" s="53">
        <f>IF($G490="Labor Hours",CE490*$K490*(1+$M490)*$ES490,CE490)</f>
        <v>0</v>
      </c>
      <c r="CT490" s="53">
        <f>IF($G490="Labor Hours",CF490*$K490*(1+$M490)*$ES490,CF490)</f>
        <v>0</v>
      </c>
      <c r="CU490" s="53">
        <f>IF($G490="Labor Hours",CG490*$K490*(1+$M490)*$ES490,CG490)</f>
        <v>0</v>
      </c>
      <c r="CV490" s="53">
        <f>IF($G490="Labor Hours",CH490*$K490*(1+$M490)*$ES490,CH490)</f>
        <v>0</v>
      </c>
      <c r="CW490" s="53">
        <f>IF($G490="Labor Hours",CI490*$K490*(1+$M490)*$ES490,CI490)</f>
        <v>0</v>
      </c>
      <c r="CX490" s="53">
        <f>IF($G490="Labor Hours",CJ490*$K490*(1+$M490)*$ES490,CJ490)</f>
        <v>0</v>
      </c>
      <c r="CY490" s="53">
        <f>IF($G490="Labor Hours",CK490*$K490*(1+$M490)*$ES490,CK490)</f>
        <v>0</v>
      </c>
      <c r="CZ490" s="53">
        <f>IF($G490="Labor Hours",CL490*$K490*(1+$M490)*$ES490,CL490)</f>
        <v>0</v>
      </c>
      <c r="DA490" s="53">
        <f>IF($G490="Labor Hours",CM490*$K490*(1+$M490)*$ES490,CM490)</f>
        <v>0</v>
      </c>
      <c r="DB490" s="53">
        <f>IF($G490="Labor Hours",CN490*$K490*(1+$M490)*$ES490,CN490)</f>
        <v>0</v>
      </c>
      <c r="DC490" s="53">
        <f>IF($G490="Labor Hours",CO490*$K490*(1+$M490)*$ES490,CO490)</f>
        <v>0</v>
      </c>
      <c r="DD490" s="53">
        <f>IF($G490="Labor Hours",CP490*$K490*(1+$M490)*$ES490,CP490)</f>
        <v>0</v>
      </c>
      <c r="DE490" s="10">
        <f>SUM(CS490:DD490)</f>
        <v>0</v>
      </c>
      <c r="DF490" s="54">
        <f t="shared" si="669"/>
        <v>0</v>
      </c>
      <c r="DG490" s="10">
        <f t="shared" si="670"/>
        <v>0</v>
      </c>
      <c r="DH490" s="53" cm="1">
        <f t="array" aca="1" ref="DH490" ca="1">DE490*CELL("contents",$Q490)</f>
        <v>0</v>
      </c>
      <c r="DI490" s="53" cm="1">
        <f t="array" aca="1" ref="DI490" ca="1">DF490*CELL("contents",$Q490)</f>
        <v>0</v>
      </c>
      <c r="DJ490" s="4"/>
      <c r="DK490" s="4">
        <v>1080</v>
      </c>
      <c r="DL490" s="4"/>
      <c r="DM490" s="4"/>
      <c r="DN490" s="4">
        <v>720</v>
      </c>
      <c r="DO490" s="2"/>
      <c r="DP490" s="2"/>
      <c r="DQ490" s="2"/>
      <c r="DR490" s="2"/>
      <c r="DS490" s="2"/>
      <c r="DT490" s="2"/>
      <c r="DU490" s="2"/>
      <c r="DV490" s="2">
        <f t="shared" si="671"/>
        <v>0</v>
      </c>
      <c r="DW490" s="51">
        <f t="shared" si="672"/>
        <v>0</v>
      </c>
      <c r="DX490" s="53">
        <f>IF($G490="Labor Hours",DJ490*$K490*(1+$M490)*$ET490,DJ490)</f>
        <v>0</v>
      </c>
      <c r="DY490" s="53">
        <f>IF($G490="Labor Hours",DK490*$K490*(1+$M490)*$ET490,DK490)</f>
        <v>1080</v>
      </c>
      <c r="DZ490" s="53">
        <f>IF($G490="Labor Hours",DL490*$K490*(1+$M490)*$ET490,DL490)</f>
        <v>0</v>
      </c>
      <c r="EA490" s="53">
        <f>IF($G490="Labor Hours",DM490*$K490*(1+$M490)*$ET490,DM490)</f>
        <v>0</v>
      </c>
      <c r="EB490" s="53">
        <f>IF($G490="Labor Hours",DN490*$K490*(1+$M490)*$ET490,DN490)</f>
        <v>720</v>
      </c>
      <c r="EC490" s="53">
        <f>IF($G490="Labor Hours",DO490*$K490*(1+$M490)*$ET490,DO490)</f>
        <v>0</v>
      </c>
      <c r="ED490" s="53">
        <f>IF($G490="Labor Hours",DP490*$K490*(1+$M490)*$ET490,DP490)</f>
        <v>0</v>
      </c>
      <c r="EE490" s="53">
        <f>IF($G490="Labor Hours",DQ490*$K490*(1+$M490)*$ET490,DQ490)</f>
        <v>0</v>
      </c>
      <c r="EF490" s="53">
        <f>IF($G490="Labor Hours",DR490*$K490*(1+$M490)*$ET490,DR490)</f>
        <v>0</v>
      </c>
      <c r="EG490" s="53">
        <f>IF($G490="Labor Hours",DS490*$K490*(1+$M490)*$ET490,DS490)</f>
        <v>0</v>
      </c>
      <c r="EH490" s="53">
        <f>IF($G490="Labor Hours",DT490*$K490*(1+$M490)*$ET490,DT490)</f>
        <v>0</v>
      </c>
      <c r="EI490" s="53">
        <f>IF($G490="Labor Hours",DU490*$K490*(1+$M490)*$ET490,DU490)</f>
        <v>0</v>
      </c>
      <c r="EJ490" s="10">
        <f t="shared" si="673"/>
        <v>1800</v>
      </c>
      <c r="EK490" s="54">
        <f t="shared" si="674"/>
        <v>954</v>
      </c>
      <c r="EL490" s="10">
        <f t="shared" si="675"/>
        <v>2754</v>
      </c>
      <c r="EM490" s="53" cm="1">
        <f t="array" aca="1" ref="EM490" ca="1">EJ490*CELL("contents",$Q490)</f>
        <v>162</v>
      </c>
      <c r="EN490" s="53" cm="1">
        <f t="array" aca="1" ref="EN490" ca="1">EK490*CELL("contents",$Q490)</f>
        <v>85.86</v>
      </c>
      <c r="EO490" s="11">
        <f>AW490+CB490+DG490+EL490</f>
        <v>2754</v>
      </c>
      <c r="EP490" s="2">
        <v>1</v>
      </c>
      <c r="EQ490" s="2">
        <f t="shared" ref="EQ490:ET490" si="709">EP490*1.0215</f>
        <v>1.0215000000000001</v>
      </c>
      <c r="ER490" s="2">
        <f t="shared" si="709"/>
        <v>1.0434622500000001</v>
      </c>
      <c r="ES490" s="2">
        <f t="shared" si="709"/>
        <v>1.0658966883750003</v>
      </c>
      <c r="ET490" s="2">
        <f t="shared" si="709"/>
        <v>1.0888134671750629</v>
      </c>
      <c r="EU490" s="53">
        <f>IF($G490="Labor Hours",$K490*$AG490*EQ490,0)</f>
        <v>0</v>
      </c>
      <c r="EV490" s="53">
        <f>IF($G490="Labor Hours",$K490*BL490*ER490,0)</f>
        <v>0</v>
      </c>
      <c r="EW490" s="69">
        <f>IF($G490="Labor Hours",$K490*$CQ490*ES490,0)</f>
        <v>0</v>
      </c>
      <c r="EX490" s="69">
        <f>IF($G490="Labor Hours",$K490*$DV490*ET490,0)</f>
        <v>0</v>
      </c>
      <c r="EY490" s="9">
        <f t="shared" si="681"/>
        <v>0</v>
      </c>
      <c r="EZ490" s="9">
        <f t="shared" si="677"/>
        <v>0</v>
      </c>
      <c r="FA490" s="9">
        <f t="shared" si="678"/>
        <v>0</v>
      </c>
      <c r="FB490" s="9">
        <f t="shared" si="679"/>
        <v>0</v>
      </c>
      <c r="FC490" t="s">
        <v>1546</v>
      </c>
    </row>
    <row r="491" spans="1:159" x14ac:dyDescent="0.25">
      <c r="A491" s="2">
        <v>1.2</v>
      </c>
      <c r="B491" s="3" t="s">
        <v>1131</v>
      </c>
      <c r="C491" s="4" t="s">
        <v>147</v>
      </c>
      <c r="D491" s="2" t="s">
        <v>1132</v>
      </c>
      <c r="E491" s="13" t="s">
        <v>1133</v>
      </c>
      <c r="F491" s="2" t="s">
        <v>212</v>
      </c>
      <c r="G491" s="4" t="s">
        <v>151</v>
      </c>
      <c r="H491" s="6" t="s">
        <v>163</v>
      </c>
      <c r="I491" s="4" t="s">
        <v>213</v>
      </c>
      <c r="J491" s="7" t="s">
        <v>154</v>
      </c>
      <c r="K491" s="76">
        <v>30.128205128205099</v>
      </c>
      <c r="L491" s="81">
        <v>52</v>
      </c>
      <c r="M491" s="56">
        <v>0.35</v>
      </c>
      <c r="N491" s="86">
        <v>0.53</v>
      </c>
      <c r="O491" s="6" t="s">
        <v>1012</v>
      </c>
      <c r="P491" s="2" t="s">
        <v>156</v>
      </c>
      <c r="Q491" s="216">
        <f>VLOOKUP(P491,Contingencies!$A$2:$D$7,4,FALSE)</f>
        <v>0.09</v>
      </c>
      <c r="R491" s="53">
        <f t="shared" si="645"/>
        <v>3402.7390973434658</v>
      </c>
      <c r="S491" s="67">
        <f t="shared" si="647"/>
        <v>1803.4517215920371</v>
      </c>
      <c r="T491" s="4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>
        <f>IF(G491="Labor Hours",SUM(U491:AF491),0)</f>
        <v>0</v>
      </c>
      <c r="AH491" s="51">
        <f t="shared" si="658"/>
        <v>0</v>
      </c>
      <c r="AI491" s="53">
        <f>IF($G491="Labor Hours",U491*$K491*(1+$M491)*$EQ491,U491)</f>
        <v>0</v>
      </c>
      <c r="AJ491" s="53">
        <f>IF($G491="Labor Hours",V491*$K491*(1+$M491)*$EQ491,V491)</f>
        <v>0</v>
      </c>
      <c r="AK491" s="53">
        <f>IF($G491="Labor Hours",W491*$K491*(1+$M491)*$EQ491,W491)</f>
        <v>0</v>
      </c>
      <c r="AL491" s="53">
        <f>IF($G491="Labor Hours",X491*$K491*(1+$M491)*$EQ491,X491)</f>
        <v>0</v>
      </c>
      <c r="AM491" s="53">
        <f>IF($G491="Labor Hours",Y491*$K491*(1+$M491)*$EQ491,Y491)</f>
        <v>0</v>
      </c>
      <c r="AN491" s="53">
        <f>IF($G491="Labor Hours",Z491*$K491*(1+$M491)*$EQ491,Z491)</f>
        <v>0</v>
      </c>
      <c r="AO491" s="53">
        <f>IF($G491="Labor Hours",AA491*$K491*(1+$M491)*$EQ491,AA491)</f>
        <v>0</v>
      </c>
      <c r="AP491" s="53">
        <f>IF($G491="Labor Hours",AB491*$K491*(1+$M491)*$EQ491,AB491)</f>
        <v>0</v>
      </c>
      <c r="AQ491" s="53">
        <f>IF($G491="Labor Hours",AC491*$K491*(1+$M491)*$EQ491,AC491)</f>
        <v>0</v>
      </c>
      <c r="AR491" s="53">
        <f>IF($G491="Labor Hours",AD491*$K491*(1+$M491)*$EQ491,AD491)</f>
        <v>0</v>
      </c>
      <c r="AS491" s="53">
        <f>IF($G491="Labor Hours",AE491*$K491*(1+$M491)*$EQ491,AE491)</f>
        <v>0</v>
      </c>
      <c r="AT491" s="53">
        <f>IF($G491="Labor Hours",AF491*$K491*(1+$M491)*$EQ491,AF491)</f>
        <v>0</v>
      </c>
      <c r="AU491" s="10">
        <f t="shared" si="659"/>
        <v>0</v>
      </c>
      <c r="AV491" s="54">
        <f>IF(G491="CapEx",0,AU491*N491)</f>
        <v>0</v>
      </c>
      <c r="AW491" s="10">
        <f t="shared" si="660"/>
        <v>0</v>
      </c>
      <c r="AX491" s="53" cm="1">
        <f t="array" aca="1" ref="AX491" ca="1">AU491*CELL("contents",$Q491)</f>
        <v>0</v>
      </c>
      <c r="AY491" s="53" cm="1">
        <f t="array" aca="1" ref="AY491" ca="1">AV491*CELL("contents",$Q491)</f>
        <v>0</v>
      </c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>
        <f t="shared" si="661"/>
        <v>0</v>
      </c>
      <c r="BM491" s="51">
        <f t="shared" si="662"/>
        <v>0</v>
      </c>
      <c r="BN491" s="53">
        <f>IF($G491="Labor Hours",AZ491*$K491*(1+$M491)*$ER491,AZ491)</f>
        <v>0</v>
      </c>
      <c r="BO491" s="53">
        <f>IF($G491="Labor Hours",BA491*$K491*(1+$M491)*$ER491,BA491)</f>
        <v>0</v>
      </c>
      <c r="BP491" s="53">
        <f>IF($G491="Labor Hours",BB491*$K491*(1+$M491)*$ER491,BB491)</f>
        <v>0</v>
      </c>
      <c r="BQ491" s="53">
        <f>IF($G491="Labor Hours",BC491*$K491*(1+$M491)*$ER491,BC491)</f>
        <v>0</v>
      </c>
      <c r="BR491" s="53">
        <f>IF($G491="Labor Hours",BD491*$K491*(1+$M491)*$ER491,BD491)</f>
        <v>0</v>
      </c>
      <c r="BS491" s="53">
        <f>IF($G491="Labor Hours",BE491*$K491*(1+$M491)*$ER491,BE491)</f>
        <v>0</v>
      </c>
      <c r="BT491" s="53">
        <f>IF($G491="Labor Hours",BF491*$K491*(1+$M491)*$ER491,BF491)</f>
        <v>0</v>
      </c>
      <c r="BU491" s="53">
        <f>IF($G491="Labor Hours",BG491*$K491*(1+$M491)*$ER491,BG491)</f>
        <v>0</v>
      </c>
      <c r="BV491" s="53">
        <f>IF($G491="Labor Hours",BH491*$K491*(1+$M491)*$ER491,BH491)</f>
        <v>0</v>
      </c>
      <c r="BW491" s="53">
        <f>IF($G491="Labor Hours",BI491*$K491*(1+$M491)*$ER491,BI491)</f>
        <v>0</v>
      </c>
      <c r="BX491" s="53">
        <f>IF($G491="Labor Hours",BJ491*$K491*(1+$M491)*$ER491,BJ491)</f>
        <v>0</v>
      </c>
      <c r="BY491" s="53">
        <f>IF($G491="Labor Hours",BK491*$K491*(1+$M491)*$ER491,BK491)</f>
        <v>0</v>
      </c>
      <c r="BZ491" s="10">
        <f t="shared" si="663"/>
        <v>0</v>
      </c>
      <c r="CA491" s="54">
        <f t="shared" si="664"/>
        <v>0</v>
      </c>
      <c r="CB491" s="10">
        <f t="shared" si="665"/>
        <v>0</v>
      </c>
      <c r="CC491" s="53" cm="1">
        <f t="array" aca="1" ref="CC491" ca="1">BZ491*CELL("contents",$Q491)</f>
        <v>0</v>
      </c>
      <c r="CD491" s="53" cm="1">
        <f t="array" aca="1" ref="CD491" ca="1">CA491*CELL("contents",$Q491)</f>
        <v>0</v>
      </c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>
        <f t="shared" si="666"/>
        <v>0</v>
      </c>
      <c r="CR491" s="51">
        <f t="shared" si="667"/>
        <v>0</v>
      </c>
      <c r="CS491" s="53">
        <f>IF($G491="Labor Hours",CE491*$K491*(1+$M491)*$ES491,CE491)</f>
        <v>0</v>
      </c>
      <c r="CT491" s="53">
        <f>IF($G491="Labor Hours",CF491*$K491*(1+$M491)*$ES491,CF491)</f>
        <v>0</v>
      </c>
      <c r="CU491" s="53">
        <f>IF($G491="Labor Hours",CG491*$K491*(1+$M491)*$ES491,CG491)</f>
        <v>0</v>
      </c>
      <c r="CV491" s="53">
        <f>IF($G491="Labor Hours",CH491*$K491*(1+$M491)*$ES491,CH491)</f>
        <v>0</v>
      </c>
      <c r="CW491" s="53">
        <f>IF($G491="Labor Hours",CI491*$K491*(1+$M491)*$ES491,CI491)</f>
        <v>0</v>
      </c>
      <c r="CX491" s="53">
        <f>IF($G491="Labor Hours",CJ491*$K491*(1+$M491)*$ES491,CJ491)</f>
        <v>0</v>
      </c>
      <c r="CY491" s="53">
        <f>IF($G491="Labor Hours",CK491*$K491*(1+$M491)*$ES491,CK491)</f>
        <v>0</v>
      </c>
      <c r="CZ491" s="53">
        <f>IF($G491="Labor Hours",CL491*$K491*(1+$M491)*$ES491,CL491)</f>
        <v>0</v>
      </c>
      <c r="DA491" s="53">
        <f>IF($G491="Labor Hours",CM491*$K491*(1+$M491)*$ES491,CM491)</f>
        <v>0</v>
      </c>
      <c r="DB491" s="53">
        <f>IF($G491="Labor Hours",CN491*$K491*(1+$M491)*$ES491,CN491)</f>
        <v>0</v>
      </c>
      <c r="DC491" s="53">
        <f>IF($G491="Labor Hours",CO491*$K491*(1+$M491)*$ES491,CO491)</f>
        <v>0</v>
      </c>
      <c r="DD491" s="53">
        <f>IF($G491="Labor Hours",CP491*$K491*(1+$M491)*$ES491,CP491)</f>
        <v>0</v>
      </c>
      <c r="DE491" s="10">
        <f t="shared" si="668"/>
        <v>0</v>
      </c>
      <c r="DF491" s="54">
        <f t="shared" si="669"/>
        <v>0</v>
      </c>
      <c r="DG491" s="10">
        <f t="shared" si="670"/>
        <v>0</v>
      </c>
      <c r="DH491" s="53" cm="1">
        <f t="array" aca="1" ref="DH491" ca="1">DE491*CELL("contents",$Q491)</f>
        <v>0</v>
      </c>
      <c r="DI491" s="53" cm="1">
        <f t="array" aca="1" ref="DI491" ca="1">DF491*CELL("contents",$Q491)</f>
        <v>0</v>
      </c>
      <c r="DJ491" s="18"/>
      <c r="DK491" s="14">
        <v>108</v>
      </c>
      <c r="DL491" s="14">
        <v>234</v>
      </c>
      <c r="DM491" s="14">
        <v>216</v>
      </c>
      <c r="DN491" s="14"/>
      <c r="DO491" s="2"/>
      <c r="DP491" s="2"/>
      <c r="DQ491" s="2"/>
      <c r="DR491" s="2"/>
      <c r="DS491" s="2"/>
      <c r="DT491" s="2"/>
      <c r="DU491" s="2"/>
      <c r="DV491" s="2">
        <f t="shared" si="671"/>
        <v>558</v>
      </c>
      <c r="DW491" s="51">
        <f t="shared" si="672"/>
        <v>3.7199999999999998</v>
      </c>
      <c r="DX491" s="53">
        <f>IF($G491="Labor Hours",DJ491*$K491*(1+$M491)*$ET491,DJ491)</f>
        <v>0</v>
      </c>
      <c r="DY491" s="53">
        <f>IF($G491="Labor Hours",DK491*$K491*(1+$M491)*$ET491,DK491)</f>
        <v>4782.8225417716858</v>
      </c>
      <c r="DZ491" s="53">
        <f>IF($G491="Labor Hours",DL491*$K491*(1+$M491)*$ET491,DL491)</f>
        <v>10362.782173838654</v>
      </c>
      <c r="EA491" s="53">
        <f>IF($G491="Labor Hours",DM491*$K491*(1+$M491)*$ET491,DM491)</f>
        <v>9565.6450835433716</v>
      </c>
      <c r="EB491" s="53">
        <f>IF($G491="Labor Hours",DN491*$K491*(1+$M491)*$ET491,DN491)</f>
        <v>0</v>
      </c>
      <c r="EC491" s="53">
        <f>IF($G491="Labor Hours",DO491*$K491*(1+$M491)*$ET491,DO491)</f>
        <v>0</v>
      </c>
      <c r="ED491" s="53">
        <f>IF($G491="Labor Hours",DP491*$K491*(1+$M491)*$ET491,DP491)</f>
        <v>0</v>
      </c>
      <c r="EE491" s="53">
        <f>IF($G491="Labor Hours",DQ491*$K491*(1+$M491)*$ET491,DQ491)</f>
        <v>0</v>
      </c>
      <c r="EF491" s="53">
        <f>IF($G491="Labor Hours",DR491*$K491*(1+$M491)*$ET491,DR491)</f>
        <v>0</v>
      </c>
      <c r="EG491" s="53">
        <f>IF($G491="Labor Hours",DS491*$K491*(1+$M491)*$ET491,DS491)</f>
        <v>0</v>
      </c>
      <c r="EH491" s="53">
        <f>IF($G491="Labor Hours",DT491*$K491*(1+$M491)*$ET491,DT491)</f>
        <v>0</v>
      </c>
      <c r="EI491" s="53">
        <f>IF($G491="Labor Hours",DU491*$K491*(1+$M491)*$ET491,DU491)</f>
        <v>0</v>
      </c>
      <c r="EJ491" s="10">
        <f t="shared" si="673"/>
        <v>24711.249799153709</v>
      </c>
      <c r="EK491" s="54">
        <f t="shared" si="674"/>
        <v>13096.962393551466</v>
      </c>
      <c r="EL491" s="10">
        <f t="shared" si="675"/>
        <v>37808.212192705178</v>
      </c>
      <c r="EM491" s="53" cm="1">
        <f t="array" aca="1" ref="EM491" ca="1">EJ491*CELL("contents",$Q491)</f>
        <v>2224.0124819238335</v>
      </c>
      <c r="EN491" s="53" cm="1">
        <f t="array" aca="1" ref="EN491" ca="1">EK491*CELL("contents",$Q491)</f>
        <v>1178.726615419632</v>
      </c>
      <c r="EO491" s="11">
        <f>AW491+CB491+DG491+EL491</f>
        <v>37808.212192705178</v>
      </c>
      <c r="EP491" s="2">
        <v>1</v>
      </c>
      <c r="EQ491" s="2">
        <f t="shared" ref="EQ491:ET491" si="710">EP491*1.0215</f>
        <v>1.0215000000000001</v>
      </c>
      <c r="ER491" s="2">
        <f t="shared" si="710"/>
        <v>1.0434622500000001</v>
      </c>
      <c r="ES491" s="2">
        <f t="shared" si="710"/>
        <v>1.0658966883750003</v>
      </c>
      <c r="ET491" s="2">
        <f t="shared" si="710"/>
        <v>1.0888134671750629</v>
      </c>
      <c r="EU491" s="53">
        <f>IF($G491="Labor Hours",$K491*$AG491*EQ491,0)</f>
        <v>0</v>
      </c>
      <c r="EV491" s="53">
        <f>IF($G491="Labor Hours",$K491*BL491*ER491,0)</f>
        <v>0</v>
      </c>
      <c r="EW491" s="69">
        <f>IF($G491="Labor Hours",$K491*$CQ491*ES491,0)</f>
        <v>0</v>
      </c>
      <c r="EX491" s="69">
        <f>IF($G491="Labor Hours",$K491*$DV491*ET491,0)</f>
        <v>18304.629480854597</v>
      </c>
      <c r="EY491" s="9">
        <f t="shared" si="681"/>
        <v>0</v>
      </c>
      <c r="EZ491" s="9">
        <f t="shared" si="677"/>
        <v>0</v>
      </c>
      <c r="FA491" s="9">
        <f t="shared" si="678"/>
        <v>0</v>
      </c>
      <c r="FB491" s="9">
        <f t="shared" si="679"/>
        <v>6406.6203182991085</v>
      </c>
      <c r="FC491" t="s">
        <v>1546</v>
      </c>
    </row>
    <row r="492" spans="1:159" x14ac:dyDescent="0.25">
      <c r="A492" s="2">
        <v>1.3</v>
      </c>
      <c r="B492" s="2" t="s">
        <v>1176</v>
      </c>
      <c r="C492" s="61" t="s">
        <v>147</v>
      </c>
      <c r="D492" s="62" t="s">
        <v>1177</v>
      </c>
      <c r="E492" s="63" t="s">
        <v>1178</v>
      </c>
      <c r="F492" s="2" t="s">
        <v>260</v>
      </c>
      <c r="G492" s="61" t="s">
        <v>257</v>
      </c>
      <c r="H492" s="64" t="s">
        <v>257</v>
      </c>
      <c r="I492" s="61"/>
      <c r="J492" s="65" t="s">
        <v>261</v>
      </c>
      <c r="K492" s="75"/>
      <c r="L492" s="80">
        <v>1</v>
      </c>
      <c r="M492" s="57">
        <v>0</v>
      </c>
      <c r="N492" s="85">
        <v>0.53</v>
      </c>
      <c r="O492" s="64" t="s">
        <v>155</v>
      </c>
      <c r="P492" s="2" t="s">
        <v>156</v>
      </c>
      <c r="Q492" s="216">
        <f>VLOOKUP(P492,Contingencies!$A$2:$D$7,4,FALSE)</f>
        <v>0.09</v>
      </c>
      <c r="R492" s="53">
        <f t="shared" si="645"/>
        <v>247.85999999999999</v>
      </c>
      <c r="S492" s="67">
        <f t="shared" si="647"/>
        <v>131.36580000000001</v>
      </c>
      <c r="T492" s="61"/>
      <c r="U492" s="61">
        <v>1800</v>
      </c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>
        <f>IF(G492="Labor Hours",SUM(U492:AF492),0)</f>
        <v>0</v>
      </c>
      <c r="AH492" s="51">
        <f t="shared" si="658"/>
        <v>0</v>
      </c>
      <c r="AI492" s="66">
        <f>IF($G492="Labor Hours",U492*$K492*(1+$M492)*$EQ492,U492)</f>
        <v>1800</v>
      </c>
      <c r="AJ492" s="66">
        <f>IF($G492="Labor Hours",V492*$K492*(1+$M492)*$EQ492,V492)</f>
        <v>0</v>
      </c>
      <c r="AK492" s="66">
        <f>IF($G492="Labor Hours",W492*$K492*(1+$M492)*$EQ492,W492)</f>
        <v>0</v>
      </c>
      <c r="AL492" s="66">
        <f>IF($G492="Labor Hours",X492*$K492*(1+$M492)*$EQ492,X492)</f>
        <v>0</v>
      </c>
      <c r="AM492" s="66">
        <f>IF($G492="Labor Hours",Y492*$K492*(1+$M492)*$EQ492,Y492)</f>
        <v>0</v>
      </c>
      <c r="AN492" s="66">
        <f>IF($G492="Labor Hours",Z492*$K492*(1+$M492)*$EQ492,Z492)</f>
        <v>0</v>
      </c>
      <c r="AO492" s="66">
        <f>IF($G492="Labor Hours",AA492*$K492*(1+$M492)*$EQ492,AA492)</f>
        <v>0</v>
      </c>
      <c r="AP492" s="66">
        <f>IF($G492="Labor Hours",AB492*$K492*(1+$M492)*$EQ492,AB492)</f>
        <v>0</v>
      </c>
      <c r="AQ492" s="66">
        <f>IF($G492="Labor Hours",AC492*$K492*(1+$M492)*$EQ492,AC492)</f>
        <v>0</v>
      </c>
      <c r="AR492" s="66">
        <f>IF($G492="Labor Hours",AD492*$K492*(1+$M492)*$EQ492,AD492)</f>
        <v>0</v>
      </c>
      <c r="AS492" s="66">
        <f>IF($G492="Labor Hours",AE492*$K492*(1+$M492)*$EQ492,AE492)</f>
        <v>0</v>
      </c>
      <c r="AT492" s="66">
        <f>IF($G492="Labor Hours",AF492*$K492*(1+$M492)*$EQ492,AF492)</f>
        <v>0</v>
      </c>
      <c r="AU492" s="67">
        <f t="shared" si="659"/>
        <v>1800</v>
      </c>
      <c r="AV492" s="67">
        <f t="shared" ref="AV492:AV553" si="711">IF($H492="CapEx",0,AU492*$N492)</f>
        <v>954</v>
      </c>
      <c r="AW492" s="67">
        <f t="shared" ref="AW492:AW553" si="712">SUM(AU492:AV492)</f>
        <v>2754</v>
      </c>
      <c r="AX492" s="53" cm="1">
        <f t="array" aca="1" ref="AX492" ca="1">AU492*CELL("contents",$Q492)</f>
        <v>162</v>
      </c>
      <c r="AY492" s="53" cm="1">
        <f t="array" aca="1" ref="AY492" ca="1">AV492*CELL("contents",$Q492)</f>
        <v>85.86</v>
      </c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>
        <f t="shared" si="661"/>
        <v>0</v>
      </c>
      <c r="BM492" s="51">
        <f t="shared" si="662"/>
        <v>0</v>
      </c>
      <c r="BN492" s="66">
        <f>IF($G492="Labor Hours",AZ492*$K492*(1+$M492)*$ER492,AZ492)</f>
        <v>0</v>
      </c>
      <c r="BO492" s="66">
        <f>IF($G492="Labor Hours",BA492*$K492*(1+$M492)*$ER492,BA492)</f>
        <v>0</v>
      </c>
      <c r="BP492" s="66">
        <f>IF($G492="Labor Hours",BB492*$K492*(1+$M492)*$ER492,BB492)</f>
        <v>0</v>
      </c>
      <c r="BQ492" s="66">
        <f>IF($G492="Labor Hours",BC492*$K492*(1+$M492)*$ER492,BC492)</f>
        <v>0</v>
      </c>
      <c r="BR492" s="66">
        <f>IF($G492="Labor Hours",BD492*$K492*(1+$M492)*$ER492,BD492)</f>
        <v>0</v>
      </c>
      <c r="BS492" s="66">
        <f>IF($G492="Labor Hours",BE492*$K492*(1+$M492)*$ER492,BE492)</f>
        <v>0</v>
      </c>
      <c r="BT492" s="66">
        <f>IF($G492="Labor Hours",BF492*$K492*(1+$M492)*$ER492,BF492)</f>
        <v>0</v>
      </c>
      <c r="BU492" s="66">
        <f>IF($G492="Labor Hours",BG492*$K492*(1+$M492)*$ER492,BG492)</f>
        <v>0</v>
      </c>
      <c r="BV492" s="66">
        <f>IF($G492="Labor Hours",BH492*$K492*(1+$M492)*$ER492,BH492)</f>
        <v>0</v>
      </c>
      <c r="BW492" s="66">
        <f>IF($G492="Labor Hours",BI492*$K492*(1+$M492)*$ER492,BI492)</f>
        <v>0</v>
      </c>
      <c r="BX492" s="66">
        <f>IF($G492="Labor Hours",BJ492*$K492*(1+$M492)*$ER492,BJ492)</f>
        <v>0</v>
      </c>
      <c r="BY492" s="66">
        <f>IF($G492="Labor Hours",BK492*$K492*(1+$M492)*$ER492,BK492)</f>
        <v>0</v>
      </c>
      <c r="BZ492" s="67">
        <f t="shared" si="663"/>
        <v>0</v>
      </c>
      <c r="CA492" s="67">
        <f t="shared" ref="CA492:CA553" si="713">IF($H492="CapEx",0,BZ492*$N492)</f>
        <v>0</v>
      </c>
      <c r="CB492" s="67">
        <f t="shared" ref="CB492:CB553" si="714">SUM(BZ492:CA492)</f>
        <v>0</v>
      </c>
      <c r="CC492" s="53" cm="1">
        <f t="array" aca="1" ref="CC492" ca="1">BZ492*CELL("contents",$Q492)</f>
        <v>0</v>
      </c>
      <c r="CD492" s="53" cm="1">
        <f t="array" aca="1" ref="CD492" ca="1">CA492*CELL("contents",$Q492)</f>
        <v>0</v>
      </c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>
        <f t="shared" si="666"/>
        <v>0</v>
      </c>
      <c r="CR492" s="51">
        <f t="shared" si="667"/>
        <v>0</v>
      </c>
      <c r="CS492" s="66">
        <f>IF($G492="Labor Hours",CE492*$K492*(1+$M492)*$ES492,CE492)</f>
        <v>0</v>
      </c>
      <c r="CT492" s="66">
        <f>IF($G492="Labor Hours",CF492*$K492*(1+$M492)*$ES492,CF492)</f>
        <v>0</v>
      </c>
      <c r="CU492" s="66">
        <f>IF($G492="Labor Hours",CG492*$K492*(1+$M492)*$ES492,CG492)</f>
        <v>0</v>
      </c>
      <c r="CV492" s="66">
        <f>IF($G492="Labor Hours",CH492*$K492*(1+$M492)*$ES492,CH492)</f>
        <v>0</v>
      </c>
      <c r="CW492" s="66">
        <f>IF($G492="Labor Hours",CI492*$K492*(1+$M492)*$ES492,CI492)</f>
        <v>0</v>
      </c>
      <c r="CX492" s="66">
        <f>IF($G492="Labor Hours",CJ492*$K492*(1+$M492)*$ES492,CJ492)</f>
        <v>0</v>
      </c>
      <c r="CY492" s="66">
        <f>IF($G492="Labor Hours",CK492*$K492*(1+$M492)*$ES492,CK492)</f>
        <v>0</v>
      </c>
      <c r="CZ492" s="66">
        <f>IF($G492="Labor Hours",CL492*$K492*(1+$M492)*$ES492,CL492)</f>
        <v>0</v>
      </c>
      <c r="DA492" s="66">
        <f>IF($G492="Labor Hours",CM492*$K492*(1+$M492)*$ES492,CM492)</f>
        <v>0</v>
      </c>
      <c r="DB492" s="66">
        <f>IF($G492="Labor Hours",CN492*$K492*(1+$M492)*$ES492,CN492)</f>
        <v>0</v>
      </c>
      <c r="DC492" s="66">
        <f>IF($G492="Labor Hours",CO492*$K492*(1+$M492)*$ES492,CO492)</f>
        <v>0</v>
      </c>
      <c r="DD492" s="66">
        <f>IF($G492="Labor Hours",CP492*$K492*(1+$M492)*$ES492,CP492)</f>
        <v>0</v>
      </c>
      <c r="DE492" s="67">
        <f t="shared" si="668"/>
        <v>0</v>
      </c>
      <c r="DF492" s="67">
        <f t="shared" ref="DF492:DF553" si="715">IF($H492="CapEx",0,DE492*$N492)</f>
        <v>0</v>
      </c>
      <c r="DG492" s="67">
        <f t="shared" ref="DG492:DG553" si="716">SUM(DE492:DF492)</f>
        <v>0</v>
      </c>
      <c r="DH492" s="53" cm="1">
        <f t="array" aca="1" ref="DH492" ca="1">DE492*CELL("contents",$Q492)</f>
        <v>0</v>
      </c>
      <c r="DI492" s="53" cm="1">
        <f t="array" aca="1" ref="DI492" ca="1">DF492*CELL("contents",$Q492)</f>
        <v>0</v>
      </c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>
        <f t="shared" si="671"/>
        <v>0</v>
      </c>
      <c r="DW492" s="51">
        <f t="shared" si="672"/>
        <v>0</v>
      </c>
      <c r="DX492" s="66">
        <f>IF($G492="Labor Hours",DJ492*$K492*(1+$M492)*$ET492,DJ492)</f>
        <v>0</v>
      </c>
      <c r="DY492" s="66">
        <f>IF($G492="Labor Hours",DK492*$K492*(1+$M492)*$ET492,DK492)</f>
        <v>0</v>
      </c>
      <c r="DZ492" s="66">
        <f>IF($G492="Labor Hours",DL492*$K492*(1+$M492)*$ET492,DL492)</f>
        <v>0</v>
      </c>
      <c r="EA492" s="66">
        <f>IF($G492="Labor Hours",DM492*$K492*(1+$M492)*$ET492,DM492)</f>
        <v>0</v>
      </c>
      <c r="EB492" s="66">
        <f>IF($G492="Labor Hours",DN492*$K492*(1+$M492)*$ET492,DN492)</f>
        <v>0</v>
      </c>
      <c r="EC492" s="66">
        <f>IF($G492="Labor Hours",DO492*$K492*(1+$M492)*$ET492,DO492)</f>
        <v>0</v>
      </c>
      <c r="ED492" s="66">
        <f>IF($G492="Labor Hours",DP492*$K492*(1+$M492)*$ET492,DP492)</f>
        <v>0</v>
      </c>
      <c r="EE492" s="66">
        <f>IF($G492="Labor Hours",DQ492*$K492*(1+$M492)*$ET492,DQ492)</f>
        <v>0</v>
      </c>
      <c r="EF492" s="66">
        <f>IF($G492="Labor Hours",DR492*$K492*(1+$M492)*$ET492,DR492)</f>
        <v>0</v>
      </c>
      <c r="EG492" s="66">
        <f>IF($G492="Labor Hours",DS492*$K492*(1+$M492)*$ET492,DS492)</f>
        <v>0</v>
      </c>
      <c r="EH492" s="66">
        <f>IF($G492="Labor Hours",DT492*$K492*(1+$M492)*$ET492,DT492)</f>
        <v>0</v>
      </c>
      <c r="EI492" s="66">
        <f>IF($G492="Labor Hours",DU492*$K492*(1+$M492)*$ET492,DU492)</f>
        <v>0</v>
      </c>
      <c r="EJ492" s="67">
        <f t="shared" si="673"/>
        <v>0</v>
      </c>
      <c r="EK492" s="67">
        <f t="shared" ref="EK492:EK553" si="717">IF($H492="CapEx",0,EJ492*$N492)</f>
        <v>0</v>
      </c>
      <c r="EL492" s="67">
        <f t="shared" ref="EL492:EL553" si="718">SUM(EJ492:EK492)</f>
        <v>0</v>
      </c>
      <c r="EM492" s="53" cm="1">
        <f t="array" aca="1" ref="EM492" ca="1">EJ492*CELL("contents",$Q492)</f>
        <v>0</v>
      </c>
      <c r="EN492" s="53" cm="1">
        <f t="array" aca="1" ref="EN492" ca="1">EK492*CELL("contents",$Q492)</f>
        <v>0</v>
      </c>
      <c r="EO492" s="68">
        <f>AW492+CB492+DG492+EL492</f>
        <v>2754</v>
      </c>
      <c r="EP492" s="2">
        <v>1</v>
      </c>
      <c r="EQ492" s="2">
        <f t="shared" ref="EQ492:ET492" si="719">EP492*1.0215</f>
        <v>1.0215000000000001</v>
      </c>
      <c r="ER492" s="2">
        <f t="shared" si="719"/>
        <v>1.0434622500000001</v>
      </c>
      <c r="ES492" s="2">
        <f t="shared" si="719"/>
        <v>1.0658966883750003</v>
      </c>
      <c r="ET492" s="2">
        <f t="shared" si="719"/>
        <v>1.0888134671750629</v>
      </c>
      <c r="EU492" s="69">
        <f>IF($G492="Labor Hours",$K492*$AG492*EQ492,0)</f>
        <v>0</v>
      </c>
      <c r="EV492" s="69">
        <f>IF($G492="Labor Hours",$K492*$BL492*ER492,0)</f>
        <v>0</v>
      </c>
      <c r="EW492" s="69">
        <f>IF($G492="Labor Hours",$K492*$CQ492*ES492,0)</f>
        <v>0</v>
      </c>
      <c r="EX492" s="69">
        <f>IF($G492="Labor Hours",$K492*$DV492*ET492,0)</f>
        <v>0</v>
      </c>
      <c r="EY492" s="69">
        <f t="shared" si="681"/>
        <v>0</v>
      </c>
      <c r="EZ492" s="69">
        <f t="shared" si="677"/>
        <v>0</v>
      </c>
      <c r="FA492" s="69">
        <f t="shared" si="678"/>
        <v>0</v>
      </c>
      <c r="FB492" s="69">
        <f t="shared" si="679"/>
        <v>0</v>
      </c>
      <c r="FC492" t="s">
        <v>1538</v>
      </c>
    </row>
    <row r="493" spans="1:159" x14ac:dyDescent="0.25">
      <c r="A493" s="2">
        <v>1.3</v>
      </c>
      <c r="B493" s="2" t="s">
        <v>1176</v>
      </c>
      <c r="C493" s="61" t="s">
        <v>147</v>
      </c>
      <c r="D493" s="62" t="s">
        <v>1177</v>
      </c>
      <c r="E493" s="63" t="s">
        <v>1179</v>
      </c>
      <c r="F493" s="2"/>
      <c r="G493" s="61" t="s">
        <v>347</v>
      </c>
      <c r="H493" s="64" t="s">
        <v>347</v>
      </c>
      <c r="I493" s="61"/>
      <c r="J493" s="61" t="s">
        <v>261</v>
      </c>
      <c r="K493" s="75"/>
      <c r="L493" s="80">
        <v>1</v>
      </c>
      <c r="M493" s="57">
        <v>0</v>
      </c>
      <c r="N493" s="85">
        <v>0.53</v>
      </c>
      <c r="O493" s="64" t="s">
        <v>155</v>
      </c>
      <c r="P493" s="2" t="s">
        <v>173</v>
      </c>
      <c r="Q493" s="216">
        <f>VLOOKUP(P493,Contingencies!$A$2:$D$7,4,FALSE)</f>
        <v>0.125</v>
      </c>
      <c r="R493" s="53">
        <f t="shared" si="645"/>
        <v>5349.375</v>
      </c>
      <c r="S493" s="67">
        <f t="shared" si="647"/>
        <v>0</v>
      </c>
      <c r="T493" s="61"/>
      <c r="U493" s="61">
        <v>42795</v>
      </c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>
        <f>IF(G493="Labor Hours",SUM(U493:AF493),0)</f>
        <v>0</v>
      </c>
      <c r="AH493" s="51">
        <f t="shared" si="658"/>
        <v>0</v>
      </c>
      <c r="AI493" s="66">
        <f>IF($G493="Labor Hours",U493*$K493*(1+$M493)*$EQ493,U493)</f>
        <v>42795</v>
      </c>
      <c r="AJ493" s="66">
        <f>IF($G493="Labor Hours",V493*$K493*(1+$M493)*$EQ493,V493)</f>
        <v>0</v>
      </c>
      <c r="AK493" s="66">
        <f>IF($G493="Labor Hours",W493*$K493*(1+$M493)*$EQ493,W493)</f>
        <v>0</v>
      </c>
      <c r="AL493" s="66">
        <f>IF($G493="Labor Hours",X493*$K493*(1+$M493)*$EQ493,X493)</f>
        <v>0</v>
      </c>
      <c r="AM493" s="66">
        <f>IF($G493="Labor Hours",Y493*$K493*(1+$M493)*$EQ493,Y493)</f>
        <v>0</v>
      </c>
      <c r="AN493" s="66">
        <f>IF($G493="Labor Hours",Z493*$K493*(1+$M493)*$EQ493,Z493)</f>
        <v>0</v>
      </c>
      <c r="AO493" s="66">
        <f>IF($G493="Labor Hours",AA493*$K493*(1+$M493)*$EQ493,AA493)</f>
        <v>0</v>
      </c>
      <c r="AP493" s="66">
        <f>IF($G493="Labor Hours",AB493*$K493*(1+$M493)*$EQ493,AB493)</f>
        <v>0</v>
      </c>
      <c r="AQ493" s="66">
        <f>IF($G493="Labor Hours",AC493*$K493*(1+$M493)*$EQ493,AC493)</f>
        <v>0</v>
      </c>
      <c r="AR493" s="66">
        <f>IF($G493="Labor Hours",AD493*$K493*(1+$M493)*$EQ493,AD493)</f>
        <v>0</v>
      </c>
      <c r="AS493" s="66">
        <f>IF($G493="Labor Hours",AE493*$K493*(1+$M493)*$EQ493,AE493)</f>
        <v>0</v>
      </c>
      <c r="AT493" s="66">
        <f>IF($G493="Labor Hours",AF493*$K493*(1+$M493)*$EQ493,AF493)</f>
        <v>0</v>
      </c>
      <c r="AU493" s="67">
        <f t="shared" si="659"/>
        <v>42795</v>
      </c>
      <c r="AV493" s="67">
        <f t="shared" si="711"/>
        <v>0</v>
      </c>
      <c r="AW493" s="67">
        <f t="shared" si="712"/>
        <v>42795</v>
      </c>
      <c r="AX493" s="53" cm="1">
        <f t="array" aca="1" ref="AX493" ca="1">AU493*CELL("contents",$Q493)</f>
        <v>5349.375</v>
      </c>
      <c r="AY493" s="53" cm="1">
        <f t="array" aca="1" ref="AY493" ca="1">AV493*CELL("contents",$Q493)</f>
        <v>0</v>
      </c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>
        <f t="shared" si="661"/>
        <v>0</v>
      </c>
      <c r="BM493" s="51">
        <f t="shared" si="662"/>
        <v>0</v>
      </c>
      <c r="BN493" s="66">
        <f>IF($G493="Labor Hours",AZ493*$K493*(1+$M493)*$ER493,AZ493)</f>
        <v>0</v>
      </c>
      <c r="BO493" s="66">
        <f>IF($G493="Labor Hours",BA493*$K493*(1+$M493)*$ER493,BA493)</f>
        <v>0</v>
      </c>
      <c r="BP493" s="66">
        <f>IF($G493="Labor Hours",BB493*$K493*(1+$M493)*$ER493,BB493)</f>
        <v>0</v>
      </c>
      <c r="BQ493" s="66">
        <f>IF($G493="Labor Hours",BC493*$K493*(1+$M493)*$ER493,BC493)</f>
        <v>0</v>
      </c>
      <c r="BR493" s="66">
        <f>IF($G493="Labor Hours",BD493*$K493*(1+$M493)*$ER493,BD493)</f>
        <v>0</v>
      </c>
      <c r="BS493" s="66">
        <f>IF($G493="Labor Hours",BE493*$K493*(1+$M493)*$ER493,BE493)</f>
        <v>0</v>
      </c>
      <c r="BT493" s="66">
        <f>IF($G493="Labor Hours",BF493*$K493*(1+$M493)*$ER493,BF493)</f>
        <v>0</v>
      </c>
      <c r="BU493" s="66">
        <f>IF($G493="Labor Hours",BG493*$K493*(1+$M493)*$ER493,BG493)</f>
        <v>0</v>
      </c>
      <c r="BV493" s="66">
        <f>IF($G493="Labor Hours",BH493*$K493*(1+$M493)*$ER493,BH493)</f>
        <v>0</v>
      </c>
      <c r="BW493" s="66">
        <f>IF($G493="Labor Hours",BI493*$K493*(1+$M493)*$ER493,BI493)</f>
        <v>0</v>
      </c>
      <c r="BX493" s="66">
        <f>IF($G493="Labor Hours",BJ493*$K493*(1+$M493)*$ER493,BJ493)</f>
        <v>0</v>
      </c>
      <c r="BY493" s="66">
        <f>IF($G493="Labor Hours",BK493*$K493*(1+$M493)*$ER493,BK493)</f>
        <v>0</v>
      </c>
      <c r="BZ493" s="67">
        <f t="shared" si="663"/>
        <v>0</v>
      </c>
      <c r="CA493" s="67">
        <f t="shared" si="713"/>
        <v>0</v>
      </c>
      <c r="CB493" s="67">
        <f t="shared" si="714"/>
        <v>0</v>
      </c>
      <c r="CC493" s="53" cm="1">
        <f t="array" aca="1" ref="CC493" ca="1">BZ493*CELL("contents",$Q493)</f>
        <v>0</v>
      </c>
      <c r="CD493" s="53" cm="1">
        <f t="array" aca="1" ref="CD493" ca="1">CA493*CELL("contents",$Q493)</f>
        <v>0</v>
      </c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>
        <f t="shared" si="666"/>
        <v>0</v>
      </c>
      <c r="CR493" s="51">
        <f t="shared" si="667"/>
        <v>0</v>
      </c>
      <c r="CS493" s="66">
        <f>IF($G493="Labor Hours",CE493*$K493*(1+$M493)*$ES493,CE493)</f>
        <v>0</v>
      </c>
      <c r="CT493" s="66">
        <f>IF($G493="Labor Hours",CF493*$K493*(1+$M493)*$ES493,CF493)</f>
        <v>0</v>
      </c>
      <c r="CU493" s="66">
        <f>IF($G493="Labor Hours",CG493*$K493*(1+$M493)*$ES493,CG493)</f>
        <v>0</v>
      </c>
      <c r="CV493" s="66">
        <f>IF($G493="Labor Hours",CH493*$K493*(1+$M493)*$ES493,CH493)</f>
        <v>0</v>
      </c>
      <c r="CW493" s="66">
        <f>IF($G493="Labor Hours",CI493*$K493*(1+$M493)*$ES493,CI493)</f>
        <v>0</v>
      </c>
      <c r="CX493" s="66">
        <f>IF($G493="Labor Hours",CJ493*$K493*(1+$M493)*$ES493,CJ493)</f>
        <v>0</v>
      </c>
      <c r="CY493" s="66">
        <f>IF($G493="Labor Hours",CK493*$K493*(1+$M493)*$ES493,CK493)</f>
        <v>0</v>
      </c>
      <c r="CZ493" s="66">
        <f>IF($G493="Labor Hours",CL493*$K493*(1+$M493)*$ES493,CL493)</f>
        <v>0</v>
      </c>
      <c r="DA493" s="66">
        <f>IF($G493="Labor Hours",CM493*$K493*(1+$M493)*$ES493,CM493)</f>
        <v>0</v>
      </c>
      <c r="DB493" s="66">
        <f>IF($G493="Labor Hours",CN493*$K493*(1+$M493)*$ES493,CN493)</f>
        <v>0</v>
      </c>
      <c r="DC493" s="66">
        <f>IF($G493="Labor Hours",CO493*$K493*(1+$M493)*$ES493,CO493)</f>
        <v>0</v>
      </c>
      <c r="DD493" s="66">
        <f>IF($G493="Labor Hours",CP493*$K493*(1+$M493)*$ES493,CP493)</f>
        <v>0</v>
      </c>
      <c r="DE493" s="67">
        <f t="shared" si="668"/>
        <v>0</v>
      </c>
      <c r="DF493" s="67">
        <f t="shared" si="715"/>
        <v>0</v>
      </c>
      <c r="DG493" s="67">
        <f t="shared" si="716"/>
        <v>0</v>
      </c>
      <c r="DH493" s="53" cm="1">
        <f t="array" aca="1" ref="DH493" ca="1">DE493*CELL("contents",$Q493)</f>
        <v>0</v>
      </c>
      <c r="DI493" s="53" cm="1">
        <f t="array" aca="1" ref="DI493" ca="1">DF493*CELL("contents",$Q493)</f>
        <v>0</v>
      </c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>
        <f t="shared" si="671"/>
        <v>0</v>
      </c>
      <c r="DW493" s="51">
        <f t="shared" si="672"/>
        <v>0</v>
      </c>
      <c r="DX493" s="66">
        <f>IF($G493="Labor Hours",DJ493*$K493*(1+$M493)*$ET493,DJ493)</f>
        <v>0</v>
      </c>
      <c r="DY493" s="66">
        <f>IF($G493="Labor Hours",DK493*$K493*(1+$M493)*$ET493,DK493)</f>
        <v>0</v>
      </c>
      <c r="DZ493" s="66">
        <f>IF($G493="Labor Hours",DL493*$K493*(1+$M493)*$ET493,DL493)</f>
        <v>0</v>
      </c>
      <c r="EA493" s="66">
        <f>IF($G493="Labor Hours",DM493*$K493*(1+$M493)*$ET493,DM493)</f>
        <v>0</v>
      </c>
      <c r="EB493" s="66">
        <f>IF($G493="Labor Hours",DN493*$K493*(1+$M493)*$ET493,DN493)</f>
        <v>0</v>
      </c>
      <c r="EC493" s="66">
        <f>IF($G493="Labor Hours",DO493*$K493*(1+$M493)*$ET493,DO493)</f>
        <v>0</v>
      </c>
      <c r="ED493" s="66">
        <f>IF($G493="Labor Hours",DP493*$K493*(1+$M493)*$ET493,DP493)</f>
        <v>0</v>
      </c>
      <c r="EE493" s="66">
        <f>IF($G493="Labor Hours",DQ493*$K493*(1+$M493)*$ET493,DQ493)</f>
        <v>0</v>
      </c>
      <c r="EF493" s="66">
        <f>IF($G493="Labor Hours",DR493*$K493*(1+$M493)*$ET493,DR493)</f>
        <v>0</v>
      </c>
      <c r="EG493" s="66">
        <f>IF($G493="Labor Hours",DS493*$K493*(1+$M493)*$ET493,DS493)</f>
        <v>0</v>
      </c>
      <c r="EH493" s="66">
        <f>IF($G493="Labor Hours",DT493*$K493*(1+$M493)*$ET493,DT493)</f>
        <v>0</v>
      </c>
      <c r="EI493" s="66">
        <f>IF($G493="Labor Hours",DU493*$K493*(1+$M493)*$ET493,DU493)</f>
        <v>0</v>
      </c>
      <c r="EJ493" s="67">
        <f t="shared" si="673"/>
        <v>0</v>
      </c>
      <c r="EK493" s="67">
        <f t="shared" si="717"/>
        <v>0</v>
      </c>
      <c r="EL493" s="67">
        <f t="shared" si="718"/>
        <v>0</v>
      </c>
      <c r="EM493" s="53" cm="1">
        <f t="array" aca="1" ref="EM493" ca="1">EJ493*CELL("contents",$Q493)</f>
        <v>0</v>
      </c>
      <c r="EN493" s="53" cm="1">
        <f t="array" aca="1" ref="EN493" ca="1">EK493*CELL("contents",$Q493)</f>
        <v>0</v>
      </c>
      <c r="EO493" s="68">
        <f>AW493+CB493+DG493+EL493</f>
        <v>42795</v>
      </c>
      <c r="EP493" s="2">
        <v>1</v>
      </c>
      <c r="EQ493" s="2">
        <f t="shared" ref="EQ493:ET493" si="720">EP493*1.0215</f>
        <v>1.0215000000000001</v>
      </c>
      <c r="ER493" s="2">
        <f t="shared" si="720"/>
        <v>1.0434622500000001</v>
      </c>
      <c r="ES493" s="2">
        <f t="shared" si="720"/>
        <v>1.0658966883750003</v>
      </c>
      <c r="ET493" s="2">
        <f t="shared" si="720"/>
        <v>1.0888134671750629</v>
      </c>
      <c r="EU493" s="69">
        <f>IF($G493="Labor Hours",$K493*$AG493*EQ493,0)</f>
        <v>0</v>
      </c>
      <c r="EV493" s="69">
        <f>IF($G493="Labor Hours",$K493*$BL493*ER493,0)</f>
        <v>0</v>
      </c>
      <c r="EW493" s="69">
        <f>IF($G493="Labor Hours",$K493*$CQ493*ES493,0)</f>
        <v>0</v>
      </c>
      <c r="EX493" s="69">
        <f>IF($G493="Labor Hours",$K493*$DV493*ET493,0)</f>
        <v>0</v>
      </c>
      <c r="EY493" s="69">
        <f t="shared" si="681"/>
        <v>0</v>
      </c>
      <c r="EZ493" s="69">
        <f t="shared" si="677"/>
        <v>0</v>
      </c>
      <c r="FA493" s="69">
        <f t="shared" si="678"/>
        <v>0</v>
      </c>
      <c r="FB493" s="69">
        <f t="shared" si="679"/>
        <v>0</v>
      </c>
      <c r="FC493" t="s">
        <v>1538</v>
      </c>
    </row>
    <row r="494" spans="1:159" x14ac:dyDescent="0.25">
      <c r="A494" s="2">
        <v>1.3</v>
      </c>
      <c r="B494" s="2" t="s">
        <v>1176</v>
      </c>
      <c r="C494" s="61" t="s">
        <v>147</v>
      </c>
      <c r="D494" s="62" t="s">
        <v>1177</v>
      </c>
      <c r="E494" s="63" t="s">
        <v>1180</v>
      </c>
      <c r="F494" s="2"/>
      <c r="G494" s="61" t="s">
        <v>347</v>
      </c>
      <c r="H494" s="64" t="s">
        <v>347</v>
      </c>
      <c r="I494" s="61"/>
      <c r="J494" s="61" t="s">
        <v>154</v>
      </c>
      <c r="K494" s="75"/>
      <c r="L494" s="80">
        <v>1</v>
      </c>
      <c r="M494" s="57">
        <v>0</v>
      </c>
      <c r="N494" s="85">
        <v>0.53</v>
      </c>
      <c r="O494" s="64" t="s">
        <v>155</v>
      </c>
      <c r="P494" s="2" t="s">
        <v>352</v>
      </c>
      <c r="Q494" s="216">
        <f>VLOOKUP(P494,Contingencies!$A$2:$D$7,4,FALSE)</f>
        <v>0.2</v>
      </c>
      <c r="R494" s="53">
        <f t="shared" si="645"/>
        <v>3510</v>
      </c>
      <c r="S494" s="67">
        <f t="shared" si="647"/>
        <v>0</v>
      </c>
      <c r="T494" s="61"/>
      <c r="U494" s="61">
        <v>17550</v>
      </c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>
        <f>IF(G494="Labor Hours",SUM(U494:AF494),0)</f>
        <v>0</v>
      </c>
      <c r="AH494" s="51">
        <f t="shared" si="658"/>
        <v>0</v>
      </c>
      <c r="AI494" s="66">
        <f>IF($G494="Labor Hours",U494*$K494*(1+$M494)*$EQ494,U494)</f>
        <v>17550</v>
      </c>
      <c r="AJ494" s="66">
        <f>IF($G494="Labor Hours",V494*$K494*(1+$M494)*$EQ494,V494)</f>
        <v>0</v>
      </c>
      <c r="AK494" s="66">
        <f>IF($G494="Labor Hours",W494*$K494*(1+$M494)*$EQ494,W494)</f>
        <v>0</v>
      </c>
      <c r="AL494" s="66">
        <f>IF($G494="Labor Hours",X494*$K494*(1+$M494)*$EQ494,X494)</f>
        <v>0</v>
      </c>
      <c r="AM494" s="66">
        <f>IF($G494="Labor Hours",Y494*$K494*(1+$M494)*$EQ494,Y494)</f>
        <v>0</v>
      </c>
      <c r="AN494" s="66">
        <f>IF($G494="Labor Hours",Z494*$K494*(1+$M494)*$EQ494,Z494)</f>
        <v>0</v>
      </c>
      <c r="AO494" s="66">
        <f>IF($G494="Labor Hours",AA494*$K494*(1+$M494)*$EQ494,AA494)</f>
        <v>0</v>
      </c>
      <c r="AP494" s="66">
        <f>IF($G494="Labor Hours",AB494*$K494*(1+$M494)*$EQ494,AB494)</f>
        <v>0</v>
      </c>
      <c r="AQ494" s="66">
        <f>IF($G494="Labor Hours",AC494*$K494*(1+$M494)*$EQ494,AC494)</f>
        <v>0</v>
      </c>
      <c r="AR494" s="66">
        <f>IF($G494="Labor Hours",AD494*$K494*(1+$M494)*$EQ494,AD494)</f>
        <v>0</v>
      </c>
      <c r="AS494" s="66">
        <f>IF($G494="Labor Hours",AE494*$K494*(1+$M494)*$EQ494,AE494)</f>
        <v>0</v>
      </c>
      <c r="AT494" s="66">
        <f>IF($G494="Labor Hours",AF494*$K494*(1+$M494)*$EQ494,AF494)</f>
        <v>0</v>
      </c>
      <c r="AU494" s="67">
        <f t="shared" si="659"/>
        <v>17550</v>
      </c>
      <c r="AV494" s="67">
        <f t="shared" si="711"/>
        <v>0</v>
      </c>
      <c r="AW494" s="67">
        <f t="shared" si="712"/>
        <v>17550</v>
      </c>
      <c r="AX494" s="53" cm="1">
        <f t="array" aca="1" ref="AX494" ca="1">AU494*CELL("contents",$Q494)</f>
        <v>3510</v>
      </c>
      <c r="AY494" s="53" cm="1">
        <f t="array" aca="1" ref="AY494" ca="1">AV494*CELL("contents",$Q494)</f>
        <v>0</v>
      </c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>
        <f t="shared" si="661"/>
        <v>0</v>
      </c>
      <c r="BM494" s="51">
        <f t="shared" si="662"/>
        <v>0</v>
      </c>
      <c r="BN494" s="66">
        <f>IF($G494="Labor Hours",AZ494*$K494*(1+$M494)*$ER494,AZ494)</f>
        <v>0</v>
      </c>
      <c r="BO494" s="66">
        <f>IF($G494="Labor Hours",BA494*$K494*(1+$M494)*$ER494,BA494)</f>
        <v>0</v>
      </c>
      <c r="BP494" s="66">
        <f>IF($G494="Labor Hours",BB494*$K494*(1+$M494)*$ER494,BB494)</f>
        <v>0</v>
      </c>
      <c r="BQ494" s="66">
        <f>IF($G494="Labor Hours",BC494*$K494*(1+$M494)*$ER494,BC494)</f>
        <v>0</v>
      </c>
      <c r="BR494" s="66">
        <f>IF($G494="Labor Hours",BD494*$K494*(1+$M494)*$ER494,BD494)</f>
        <v>0</v>
      </c>
      <c r="BS494" s="66">
        <f>IF($G494="Labor Hours",BE494*$K494*(1+$M494)*$ER494,BE494)</f>
        <v>0</v>
      </c>
      <c r="BT494" s="66">
        <f>IF($G494="Labor Hours",BF494*$K494*(1+$M494)*$ER494,BF494)</f>
        <v>0</v>
      </c>
      <c r="BU494" s="66">
        <f>IF($G494="Labor Hours",BG494*$K494*(1+$M494)*$ER494,BG494)</f>
        <v>0</v>
      </c>
      <c r="BV494" s="66">
        <f>IF($G494="Labor Hours",BH494*$K494*(1+$M494)*$ER494,BH494)</f>
        <v>0</v>
      </c>
      <c r="BW494" s="66">
        <f>IF($G494="Labor Hours",BI494*$K494*(1+$M494)*$ER494,BI494)</f>
        <v>0</v>
      </c>
      <c r="BX494" s="66">
        <f>IF($G494="Labor Hours",BJ494*$K494*(1+$M494)*$ER494,BJ494)</f>
        <v>0</v>
      </c>
      <c r="BY494" s="66">
        <f>IF($G494="Labor Hours",BK494*$K494*(1+$M494)*$ER494,BK494)</f>
        <v>0</v>
      </c>
      <c r="BZ494" s="67">
        <f t="shared" si="663"/>
        <v>0</v>
      </c>
      <c r="CA494" s="67">
        <f t="shared" si="713"/>
        <v>0</v>
      </c>
      <c r="CB494" s="67">
        <f t="shared" si="714"/>
        <v>0</v>
      </c>
      <c r="CC494" s="53" cm="1">
        <f t="array" aca="1" ref="CC494" ca="1">BZ494*CELL("contents",$Q494)</f>
        <v>0</v>
      </c>
      <c r="CD494" s="53" cm="1">
        <f t="array" aca="1" ref="CD494" ca="1">CA494*CELL("contents",$Q494)</f>
        <v>0</v>
      </c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>
        <f t="shared" si="666"/>
        <v>0</v>
      </c>
      <c r="CR494" s="51">
        <f t="shared" si="667"/>
        <v>0</v>
      </c>
      <c r="CS494" s="66">
        <f>IF($G494="Labor Hours",CE494*$K494*(1+$M494)*$ES494,CE494)</f>
        <v>0</v>
      </c>
      <c r="CT494" s="66">
        <f>IF($G494="Labor Hours",CF494*$K494*(1+$M494)*$ES494,CF494)</f>
        <v>0</v>
      </c>
      <c r="CU494" s="66">
        <f>IF($G494="Labor Hours",CG494*$K494*(1+$M494)*$ES494,CG494)</f>
        <v>0</v>
      </c>
      <c r="CV494" s="66">
        <f>IF($G494="Labor Hours",CH494*$K494*(1+$M494)*$ES494,CH494)</f>
        <v>0</v>
      </c>
      <c r="CW494" s="66">
        <f>IF($G494="Labor Hours",CI494*$K494*(1+$M494)*$ES494,CI494)</f>
        <v>0</v>
      </c>
      <c r="CX494" s="66">
        <f>IF($G494="Labor Hours",CJ494*$K494*(1+$M494)*$ES494,CJ494)</f>
        <v>0</v>
      </c>
      <c r="CY494" s="66">
        <f>IF($G494="Labor Hours",CK494*$K494*(1+$M494)*$ES494,CK494)</f>
        <v>0</v>
      </c>
      <c r="CZ494" s="66">
        <f>IF($G494="Labor Hours",CL494*$K494*(1+$M494)*$ES494,CL494)</f>
        <v>0</v>
      </c>
      <c r="DA494" s="66">
        <f>IF($G494="Labor Hours",CM494*$K494*(1+$M494)*$ES494,CM494)</f>
        <v>0</v>
      </c>
      <c r="DB494" s="66">
        <f>IF($G494="Labor Hours",CN494*$K494*(1+$M494)*$ES494,CN494)</f>
        <v>0</v>
      </c>
      <c r="DC494" s="66">
        <f>IF($G494="Labor Hours",CO494*$K494*(1+$M494)*$ES494,CO494)</f>
        <v>0</v>
      </c>
      <c r="DD494" s="66">
        <f>IF($G494="Labor Hours",CP494*$K494*(1+$M494)*$ES494,CP494)</f>
        <v>0</v>
      </c>
      <c r="DE494" s="67">
        <f t="shared" si="668"/>
        <v>0</v>
      </c>
      <c r="DF494" s="67">
        <f t="shared" si="715"/>
        <v>0</v>
      </c>
      <c r="DG494" s="67">
        <f t="shared" si="716"/>
        <v>0</v>
      </c>
      <c r="DH494" s="53" cm="1">
        <f t="array" aca="1" ref="DH494" ca="1">DE494*CELL("contents",$Q494)</f>
        <v>0</v>
      </c>
      <c r="DI494" s="53" cm="1">
        <f t="array" aca="1" ref="DI494" ca="1">DF494*CELL("contents",$Q494)</f>
        <v>0</v>
      </c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>
        <f t="shared" si="671"/>
        <v>0</v>
      </c>
      <c r="DW494" s="51">
        <f t="shared" si="672"/>
        <v>0</v>
      </c>
      <c r="DX494" s="66">
        <f>IF($G494="Labor Hours",DJ494*$K494*(1+$M494)*$ET494,DJ494)</f>
        <v>0</v>
      </c>
      <c r="DY494" s="66">
        <f>IF($G494="Labor Hours",DK494*$K494*(1+$M494)*$ET494,DK494)</f>
        <v>0</v>
      </c>
      <c r="DZ494" s="66">
        <f>IF($G494="Labor Hours",DL494*$K494*(1+$M494)*$ET494,DL494)</f>
        <v>0</v>
      </c>
      <c r="EA494" s="66">
        <f>IF($G494="Labor Hours",DM494*$K494*(1+$M494)*$ET494,DM494)</f>
        <v>0</v>
      </c>
      <c r="EB494" s="66">
        <f>IF($G494="Labor Hours",DN494*$K494*(1+$M494)*$ET494,DN494)</f>
        <v>0</v>
      </c>
      <c r="EC494" s="66">
        <f>IF($G494="Labor Hours",DO494*$K494*(1+$M494)*$ET494,DO494)</f>
        <v>0</v>
      </c>
      <c r="ED494" s="66">
        <f>IF($G494="Labor Hours",DP494*$K494*(1+$M494)*$ET494,DP494)</f>
        <v>0</v>
      </c>
      <c r="EE494" s="66">
        <f>IF($G494="Labor Hours",DQ494*$K494*(1+$M494)*$ET494,DQ494)</f>
        <v>0</v>
      </c>
      <c r="EF494" s="66">
        <f>IF($G494="Labor Hours",DR494*$K494*(1+$M494)*$ET494,DR494)</f>
        <v>0</v>
      </c>
      <c r="EG494" s="66">
        <f>IF($G494="Labor Hours",DS494*$K494*(1+$M494)*$ET494,DS494)</f>
        <v>0</v>
      </c>
      <c r="EH494" s="66">
        <f>IF($G494="Labor Hours",DT494*$K494*(1+$M494)*$ET494,DT494)</f>
        <v>0</v>
      </c>
      <c r="EI494" s="66">
        <f>IF($G494="Labor Hours",DU494*$K494*(1+$M494)*$ET494,DU494)</f>
        <v>0</v>
      </c>
      <c r="EJ494" s="67">
        <f t="shared" si="673"/>
        <v>0</v>
      </c>
      <c r="EK494" s="67">
        <f t="shared" si="717"/>
        <v>0</v>
      </c>
      <c r="EL494" s="67">
        <f t="shared" si="718"/>
        <v>0</v>
      </c>
      <c r="EM494" s="53" cm="1">
        <f t="array" aca="1" ref="EM494" ca="1">EJ494*CELL("contents",$Q494)</f>
        <v>0</v>
      </c>
      <c r="EN494" s="53" cm="1">
        <f t="array" aca="1" ref="EN494" ca="1">EK494*CELL("contents",$Q494)</f>
        <v>0</v>
      </c>
      <c r="EO494" s="68">
        <f>AW494+CB494+DG494+EL494</f>
        <v>17550</v>
      </c>
      <c r="EP494" s="2">
        <v>1</v>
      </c>
      <c r="EQ494" s="2">
        <f t="shared" ref="EQ494:ET494" si="721">EP494*1.0215</f>
        <v>1.0215000000000001</v>
      </c>
      <c r="ER494" s="2">
        <f t="shared" si="721"/>
        <v>1.0434622500000001</v>
      </c>
      <c r="ES494" s="2">
        <f t="shared" si="721"/>
        <v>1.0658966883750003</v>
      </c>
      <c r="ET494" s="2">
        <f t="shared" si="721"/>
        <v>1.0888134671750629</v>
      </c>
      <c r="EU494" s="69">
        <f>IF($G494="Labor Hours",$K494*$AG494*EQ494,0)</f>
        <v>0</v>
      </c>
      <c r="EV494" s="69">
        <f>IF($G494="Labor Hours",$K494*$BL494*ER494,0)</f>
        <v>0</v>
      </c>
      <c r="EW494" s="69">
        <f>IF($G494="Labor Hours",$K494*$CQ494*ES494,0)</f>
        <v>0</v>
      </c>
      <c r="EX494" s="69">
        <f>IF($G494="Labor Hours",$K494*$DV494*ET494,0)</f>
        <v>0</v>
      </c>
      <c r="EY494" s="69">
        <f t="shared" si="681"/>
        <v>0</v>
      </c>
      <c r="EZ494" s="69">
        <f t="shared" si="677"/>
        <v>0</v>
      </c>
      <c r="FA494" s="69">
        <f t="shared" si="678"/>
        <v>0</v>
      </c>
      <c r="FB494" s="69">
        <f t="shared" si="679"/>
        <v>0</v>
      </c>
      <c r="FC494" t="s">
        <v>1538</v>
      </c>
    </row>
    <row r="495" spans="1:159" x14ac:dyDescent="0.25">
      <c r="A495" s="2">
        <v>1.3</v>
      </c>
      <c r="B495" s="2" t="s">
        <v>1181</v>
      </c>
      <c r="C495" s="61" t="s">
        <v>147</v>
      </c>
      <c r="D495" s="62" t="s">
        <v>1182</v>
      </c>
      <c r="E495" s="63" t="s">
        <v>1183</v>
      </c>
      <c r="F495" s="2"/>
      <c r="G495" s="61" t="s">
        <v>347</v>
      </c>
      <c r="H495" s="64" t="s">
        <v>347</v>
      </c>
      <c r="I495" s="61"/>
      <c r="J495" s="61" t="s">
        <v>154</v>
      </c>
      <c r="K495" s="75"/>
      <c r="L495" s="80">
        <v>1</v>
      </c>
      <c r="M495" s="57">
        <v>0</v>
      </c>
      <c r="N495" s="85">
        <v>0.53</v>
      </c>
      <c r="O495" s="64" t="s">
        <v>155</v>
      </c>
      <c r="P495" s="2" t="s">
        <v>352</v>
      </c>
      <c r="Q495" s="216">
        <f>VLOOKUP(P495,Contingencies!$A$2:$D$7,4,FALSE)</f>
        <v>0.2</v>
      </c>
      <c r="R495" s="53">
        <f t="shared" si="645"/>
        <v>1890</v>
      </c>
      <c r="S495" s="67">
        <f t="shared" si="647"/>
        <v>0</v>
      </c>
      <c r="T495" s="61"/>
      <c r="U495" s="61">
        <v>9450</v>
      </c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>
        <f>IF(G495="Labor Hours",SUM(U495:AF495),0)</f>
        <v>0</v>
      </c>
      <c r="AH495" s="51">
        <f t="shared" si="658"/>
        <v>0</v>
      </c>
      <c r="AI495" s="66">
        <f>IF($G495="Labor Hours",U495*$K495*(1+$M495)*$EQ495,U495)</f>
        <v>9450</v>
      </c>
      <c r="AJ495" s="66">
        <f>IF($G495="Labor Hours",V495*$K495*(1+$M495)*$EQ495,V495)</f>
        <v>0</v>
      </c>
      <c r="AK495" s="66">
        <f>IF($G495="Labor Hours",W495*$K495*(1+$M495)*$EQ495,W495)</f>
        <v>0</v>
      </c>
      <c r="AL495" s="66">
        <f>IF($G495="Labor Hours",X495*$K495*(1+$M495)*$EQ495,X495)</f>
        <v>0</v>
      </c>
      <c r="AM495" s="66">
        <f>IF($G495="Labor Hours",Y495*$K495*(1+$M495)*$EQ495,Y495)</f>
        <v>0</v>
      </c>
      <c r="AN495" s="66">
        <f>IF($G495="Labor Hours",Z495*$K495*(1+$M495)*$EQ495,Z495)</f>
        <v>0</v>
      </c>
      <c r="AO495" s="66">
        <f>IF($G495="Labor Hours",AA495*$K495*(1+$M495)*$EQ495,AA495)</f>
        <v>0</v>
      </c>
      <c r="AP495" s="66">
        <f>IF($G495="Labor Hours",AB495*$K495*(1+$M495)*$EQ495,AB495)</f>
        <v>0</v>
      </c>
      <c r="AQ495" s="66">
        <f>IF($G495="Labor Hours",AC495*$K495*(1+$M495)*$EQ495,AC495)</f>
        <v>0</v>
      </c>
      <c r="AR495" s="66">
        <f>IF($G495="Labor Hours",AD495*$K495*(1+$M495)*$EQ495,AD495)</f>
        <v>0</v>
      </c>
      <c r="AS495" s="66">
        <f>IF($G495="Labor Hours",AE495*$K495*(1+$M495)*$EQ495,AE495)</f>
        <v>0</v>
      </c>
      <c r="AT495" s="66">
        <f>IF($G495="Labor Hours",AF495*$K495*(1+$M495)*$EQ495,AF495)</f>
        <v>0</v>
      </c>
      <c r="AU495" s="67">
        <f t="shared" si="659"/>
        <v>9450</v>
      </c>
      <c r="AV495" s="67">
        <f t="shared" si="711"/>
        <v>0</v>
      </c>
      <c r="AW495" s="67">
        <f t="shared" si="712"/>
        <v>9450</v>
      </c>
      <c r="AX495" s="53" cm="1">
        <f t="array" aca="1" ref="AX495" ca="1">AU495*CELL("contents",$Q495)</f>
        <v>1890</v>
      </c>
      <c r="AY495" s="53" cm="1">
        <f t="array" aca="1" ref="AY495" ca="1">AV495*CELL("contents",$Q495)</f>
        <v>0</v>
      </c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>
        <f t="shared" si="661"/>
        <v>0</v>
      </c>
      <c r="BM495" s="51">
        <f t="shared" si="662"/>
        <v>0</v>
      </c>
      <c r="BN495" s="66">
        <f>IF($G495="Labor Hours",AZ495*$K495*(1+$M495)*$ER495,AZ495)</f>
        <v>0</v>
      </c>
      <c r="BO495" s="66">
        <f>IF($G495="Labor Hours",BA495*$K495*(1+$M495)*$ER495,BA495)</f>
        <v>0</v>
      </c>
      <c r="BP495" s="66">
        <f>IF($G495="Labor Hours",BB495*$K495*(1+$M495)*$ER495,BB495)</f>
        <v>0</v>
      </c>
      <c r="BQ495" s="66">
        <f>IF($G495="Labor Hours",BC495*$K495*(1+$M495)*$ER495,BC495)</f>
        <v>0</v>
      </c>
      <c r="BR495" s="66">
        <f>IF($G495="Labor Hours",BD495*$K495*(1+$M495)*$ER495,BD495)</f>
        <v>0</v>
      </c>
      <c r="BS495" s="66">
        <f>IF($G495="Labor Hours",BE495*$K495*(1+$M495)*$ER495,BE495)</f>
        <v>0</v>
      </c>
      <c r="BT495" s="66">
        <f>IF($G495="Labor Hours",BF495*$K495*(1+$M495)*$ER495,BF495)</f>
        <v>0</v>
      </c>
      <c r="BU495" s="66">
        <f>IF($G495="Labor Hours",BG495*$K495*(1+$M495)*$ER495,BG495)</f>
        <v>0</v>
      </c>
      <c r="BV495" s="66">
        <f>IF($G495="Labor Hours",BH495*$K495*(1+$M495)*$ER495,BH495)</f>
        <v>0</v>
      </c>
      <c r="BW495" s="66">
        <f>IF($G495="Labor Hours",BI495*$K495*(1+$M495)*$ER495,BI495)</f>
        <v>0</v>
      </c>
      <c r="BX495" s="66">
        <f>IF($G495="Labor Hours",BJ495*$K495*(1+$M495)*$ER495,BJ495)</f>
        <v>0</v>
      </c>
      <c r="BY495" s="66">
        <f>IF($G495="Labor Hours",BK495*$K495*(1+$M495)*$ER495,BK495)</f>
        <v>0</v>
      </c>
      <c r="BZ495" s="67">
        <f t="shared" si="663"/>
        <v>0</v>
      </c>
      <c r="CA495" s="67">
        <f t="shared" si="713"/>
        <v>0</v>
      </c>
      <c r="CB495" s="67">
        <f t="shared" si="714"/>
        <v>0</v>
      </c>
      <c r="CC495" s="53" cm="1">
        <f t="array" aca="1" ref="CC495" ca="1">BZ495*CELL("contents",$Q495)</f>
        <v>0</v>
      </c>
      <c r="CD495" s="53" cm="1">
        <f t="array" aca="1" ref="CD495" ca="1">CA495*CELL("contents",$Q495)</f>
        <v>0</v>
      </c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>
        <f t="shared" si="666"/>
        <v>0</v>
      </c>
      <c r="CR495" s="51">
        <f t="shared" si="667"/>
        <v>0</v>
      </c>
      <c r="CS495" s="66">
        <f>IF($G495="Labor Hours",CE495*$K495*(1+$M495)*$ES495,CE495)</f>
        <v>0</v>
      </c>
      <c r="CT495" s="66">
        <f>IF($G495="Labor Hours",CF495*$K495*(1+$M495)*$ES495,CF495)</f>
        <v>0</v>
      </c>
      <c r="CU495" s="66">
        <f>IF($G495="Labor Hours",CG495*$K495*(1+$M495)*$ES495,CG495)</f>
        <v>0</v>
      </c>
      <c r="CV495" s="66">
        <f>IF($G495="Labor Hours",CH495*$K495*(1+$M495)*$ES495,CH495)</f>
        <v>0</v>
      </c>
      <c r="CW495" s="66">
        <f>IF($G495="Labor Hours",CI495*$K495*(1+$M495)*$ES495,CI495)</f>
        <v>0</v>
      </c>
      <c r="CX495" s="66">
        <f>IF($G495="Labor Hours",CJ495*$K495*(1+$M495)*$ES495,CJ495)</f>
        <v>0</v>
      </c>
      <c r="CY495" s="66">
        <f>IF($G495="Labor Hours",CK495*$K495*(1+$M495)*$ES495,CK495)</f>
        <v>0</v>
      </c>
      <c r="CZ495" s="66">
        <f>IF($G495="Labor Hours",CL495*$K495*(1+$M495)*$ES495,CL495)</f>
        <v>0</v>
      </c>
      <c r="DA495" s="66">
        <f>IF($G495="Labor Hours",CM495*$K495*(1+$M495)*$ES495,CM495)</f>
        <v>0</v>
      </c>
      <c r="DB495" s="66">
        <f>IF($G495="Labor Hours",CN495*$K495*(1+$M495)*$ES495,CN495)</f>
        <v>0</v>
      </c>
      <c r="DC495" s="66">
        <f>IF($G495="Labor Hours",CO495*$K495*(1+$M495)*$ES495,CO495)</f>
        <v>0</v>
      </c>
      <c r="DD495" s="66">
        <f>IF($G495="Labor Hours",CP495*$K495*(1+$M495)*$ES495,CP495)</f>
        <v>0</v>
      </c>
      <c r="DE495" s="67">
        <f t="shared" si="668"/>
        <v>0</v>
      </c>
      <c r="DF495" s="67">
        <f t="shared" si="715"/>
        <v>0</v>
      </c>
      <c r="DG495" s="67">
        <f t="shared" si="716"/>
        <v>0</v>
      </c>
      <c r="DH495" s="53" cm="1">
        <f t="array" aca="1" ref="DH495" ca="1">DE495*CELL("contents",$Q495)</f>
        <v>0</v>
      </c>
      <c r="DI495" s="53" cm="1">
        <f t="array" aca="1" ref="DI495" ca="1">DF495*CELL("contents",$Q495)</f>
        <v>0</v>
      </c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>
        <f t="shared" si="671"/>
        <v>0</v>
      </c>
      <c r="DW495" s="51">
        <f t="shared" si="672"/>
        <v>0</v>
      </c>
      <c r="DX495" s="66">
        <f>IF($G495="Labor Hours",DJ495*$K495*(1+$M495)*$ET495,DJ495)</f>
        <v>0</v>
      </c>
      <c r="DY495" s="66">
        <f>IF($G495="Labor Hours",DK495*$K495*(1+$M495)*$ET495,DK495)</f>
        <v>0</v>
      </c>
      <c r="DZ495" s="66">
        <f>IF($G495="Labor Hours",DL495*$K495*(1+$M495)*$ET495,DL495)</f>
        <v>0</v>
      </c>
      <c r="EA495" s="66">
        <f>IF($G495="Labor Hours",DM495*$K495*(1+$M495)*$ET495,DM495)</f>
        <v>0</v>
      </c>
      <c r="EB495" s="66">
        <f>IF($G495="Labor Hours",DN495*$K495*(1+$M495)*$ET495,DN495)</f>
        <v>0</v>
      </c>
      <c r="EC495" s="66">
        <f>IF($G495="Labor Hours",DO495*$K495*(1+$M495)*$ET495,DO495)</f>
        <v>0</v>
      </c>
      <c r="ED495" s="66">
        <f>IF($G495="Labor Hours",DP495*$K495*(1+$M495)*$ET495,DP495)</f>
        <v>0</v>
      </c>
      <c r="EE495" s="66">
        <f>IF($G495="Labor Hours",DQ495*$K495*(1+$M495)*$ET495,DQ495)</f>
        <v>0</v>
      </c>
      <c r="EF495" s="66">
        <f>IF($G495="Labor Hours",DR495*$K495*(1+$M495)*$ET495,DR495)</f>
        <v>0</v>
      </c>
      <c r="EG495" s="66">
        <f>IF($G495="Labor Hours",DS495*$K495*(1+$M495)*$ET495,DS495)</f>
        <v>0</v>
      </c>
      <c r="EH495" s="66">
        <f>IF($G495="Labor Hours",DT495*$K495*(1+$M495)*$ET495,DT495)</f>
        <v>0</v>
      </c>
      <c r="EI495" s="66">
        <f>IF($G495="Labor Hours",DU495*$K495*(1+$M495)*$ET495,DU495)</f>
        <v>0</v>
      </c>
      <c r="EJ495" s="67">
        <f t="shared" si="673"/>
        <v>0</v>
      </c>
      <c r="EK495" s="67">
        <f t="shared" si="717"/>
        <v>0</v>
      </c>
      <c r="EL495" s="67">
        <f t="shared" si="718"/>
        <v>0</v>
      </c>
      <c r="EM495" s="53" cm="1">
        <f t="array" aca="1" ref="EM495" ca="1">EJ495*CELL("contents",$Q495)</f>
        <v>0</v>
      </c>
      <c r="EN495" s="53" cm="1">
        <f t="array" aca="1" ref="EN495" ca="1">EK495*CELL("contents",$Q495)</f>
        <v>0</v>
      </c>
      <c r="EO495" s="68">
        <f>AW495+CB495+DG495+EL495</f>
        <v>9450</v>
      </c>
      <c r="EP495" s="2">
        <v>1</v>
      </c>
      <c r="EQ495" s="2">
        <f t="shared" ref="EQ495:ET495" si="722">EP495*1.0215</f>
        <v>1.0215000000000001</v>
      </c>
      <c r="ER495" s="2">
        <f t="shared" si="722"/>
        <v>1.0434622500000001</v>
      </c>
      <c r="ES495" s="2">
        <f t="shared" si="722"/>
        <v>1.0658966883750003</v>
      </c>
      <c r="ET495" s="2">
        <f t="shared" si="722"/>
        <v>1.0888134671750629</v>
      </c>
      <c r="EU495" s="69">
        <f>IF($G495="Labor Hours",$K495*$AG495*EQ495,0)</f>
        <v>0</v>
      </c>
      <c r="EV495" s="69">
        <f>IF($G495="Labor Hours",$K495*$BL495*ER495,0)</f>
        <v>0</v>
      </c>
      <c r="EW495" s="69">
        <f>IF($G495="Labor Hours",$K495*$CQ495*ES495,0)</f>
        <v>0</v>
      </c>
      <c r="EX495" s="69">
        <f>IF($G495="Labor Hours",$K495*$DV495*ET495,0)</f>
        <v>0</v>
      </c>
      <c r="EY495" s="69">
        <f t="shared" si="681"/>
        <v>0</v>
      </c>
      <c r="EZ495" s="69">
        <f t="shared" si="677"/>
        <v>0</v>
      </c>
      <c r="FA495" s="69">
        <f t="shared" si="678"/>
        <v>0</v>
      </c>
      <c r="FB495" s="69">
        <f t="shared" si="679"/>
        <v>0</v>
      </c>
      <c r="FC495" t="s">
        <v>1538</v>
      </c>
    </row>
    <row r="496" spans="1:159" x14ac:dyDescent="0.25">
      <c r="A496" s="2">
        <v>1.3</v>
      </c>
      <c r="B496" s="2" t="s">
        <v>1184</v>
      </c>
      <c r="C496" s="61" t="s">
        <v>147</v>
      </c>
      <c r="D496" s="62" t="s">
        <v>1185</v>
      </c>
      <c r="E496" s="63" t="s">
        <v>1186</v>
      </c>
      <c r="F496" s="2"/>
      <c r="G496" s="61" t="s">
        <v>347</v>
      </c>
      <c r="H496" s="64" t="s">
        <v>347</v>
      </c>
      <c r="I496" s="61"/>
      <c r="J496" s="61" t="s">
        <v>261</v>
      </c>
      <c r="K496" s="75"/>
      <c r="L496" s="80">
        <v>1</v>
      </c>
      <c r="M496" s="57">
        <v>0</v>
      </c>
      <c r="N496" s="85">
        <v>0.53</v>
      </c>
      <c r="O496" s="64" t="s">
        <v>155</v>
      </c>
      <c r="P496" s="2" t="s">
        <v>156</v>
      </c>
      <c r="Q496" s="216">
        <f>VLOOKUP(P496,Contingencies!$A$2:$D$7,4,FALSE)</f>
        <v>0.09</v>
      </c>
      <c r="R496" s="53">
        <f t="shared" si="645"/>
        <v>1921.5</v>
      </c>
      <c r="S496" s="67">
        <f t="shared" si="647"/>
        <v>0</v>
      </c>
      <c r="T496" s="61"/>
      <c r="U496" s="2"/>
      <c r="V496" s="2"/>
      <c r="W496" s="2">
        <v>21350</v>
      </c>
      <c r="X496" s="2"/>
      <c r="Y496" s="2"/>
      <c r="Z496" s="2"/>
      <c r="AA496" s="2"/>
      <c r="AB496" s="2"/>
      <c r="AC496" s="2"/>
      <c r="AD496" s="2"/>
      <c r="AE496" s="2"/>
      <c r="AF496" s="2"/>
      <c r="AG496" s="2">
        <f>IF(G496="Labor Hours",SUM(U496:AF496),0)</f>
        <v>0</v>
      </c>
      <c r="AH496" s="51">
        <f t="shared" si="658"/>
        <v>0</v>
      </c>
      <c r="AI496" s="66">
        <f>IF($G496="Labor Hours",U496*$K496*(1+$M496)*$EQ496,U496)</f>
        <v>0</v>
      </c>
      <c r="AJ496" s="66">
        <f>IF($G496="Labor Hours",V496*$K496*(1+$M496)*$EQ496,V496)</f>
        <v>0</v>
      </c>
      <c r="AK496" s="66">
        <f>IF($G496="Labor Hours",W496*$K496*(1+$M496)*$EQ496,W496)</f>
        <v>21350</v>
      </c>
      <c r="AL496" s="66">
        <f>IF($G496="Labor Hours",X496*$K496*(1+$M496)*$EQ496,X496)</f>
        <v>0</v>
      </c>
      <c r="AM496" s="66">
        <f>IF($G496="Labor Hours",Y496*$K496*(1+$M496)*$EQ496,Y496)</f>
        <v>0</v>
      </c>
      <c r="AN496" s="66">
        <f>IF($G496="Labor Hours",Z496*$K496*(1+$M496)*$EQ496,Z496)</f>
        <v>0</v>
      </c>
      <c r="AO496" s="66">
        <f>IF($G496="Labor Hours",AA496*$K496*(1+$M496)*$EQ496,AA496)</f>
        <v>0</v>
      </c>
      <c r="AP496" s="66">
        <f>IF($G496="Labor Hours",AB496*$K496*(1+$M496)*$EQ496,AB496)</f>
        <v>0</v>
      </c>
      <c r="AQ496" s="66">
        <f>IF($G496="Labor Hours",AC496*$K496*(1+$M496)*$EQ496,AC496)</f>
        <v>0</v>
      </c>
      <c r="AR496" s="66">
        <f>IF($G496="Labor Hours",AD496*$K496*(1+$M496)*$EQ496,AD496)</f>
        <v>0</v>
      </c>
      <c r="AS496" s="66">
        <f>IF($G496="Labor Hours",AE496*$K496*(1+$M496)*$EQ496,AE496)</f>
        <v>0</v>
      </c>
      <c r="AT496" s="66">
        <f>IF($G496="Labor Hours",AF496*$K496*(1+$M496)*$EQ496,AF496)</f>
        <v>0</v>
      </c>
      <c r="AU496" s="67">
        <f t="shared" si="659"/>
        <v>21350</v>
      </c>
      <c r="AV496" s="67">
        <f t="shared" si="711"/>
        <v>0</v>
      </c>
      <c r="AW496" s="67">
        <f t="shared" si="712"/>
        <v>21350</v>
      </c>
      <c r="AX496" s="53" cm="1">
        <f t="array" aca="1" ref="AX496" ca="1">AU496*CELL("contents",$Q496)</f>
        <v>1921.5</v>
      </c>
      <c r="AY496" s="53" cm="1">
        <f t="array" aca="1" ref="AY496" ca="1">AV496*CELL("contents",$Q496)</f>
        <v>0</v>
      </c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>
        <f t="shared" si="661"/>
        <v>0</v>
      </c>
      <c r="BM496" s="51">
        <f t="shared" si="662"/>
        <v>0</v>
      </c>
      <c r="BN496" s="66">
        <f>IF($G496="Labor Hours",AZ496*$K496*(1+$M496)*$ER496,AZ496)</f>
        <v>0</v>
      </c>
      <c r="BO496" s="66">
        <f>IF($G496="Labor Hours",BA496*$K496*(1+$M496)*$ER496,BA496)</f>
        <v>0</v>
      </c>
      <c r="BP496" s="66">
        <f>IF($G496="Labor Hours",BB496*$K496*(1+$M496)*$ER496,BB496)</f>
        <v>0</v>
      </c>
      <c r="BQ496" s="66">
        <f>IF($G496="Labor Hours",BC496*$K496*(1+$M496)*$ER496,BC496)</f>
        <v>0</v>
      </c>
      <c r="BR496" s="66">
        <f>IF($G496="Labor Hours",BD496*$K496*(1+$M496)*$ER496,BD496)</f>
        <v>0</v>
      </c>
      <c r="BS496" s="66">
        <f>IF($G496="Labor Hours",BE496*$K496*(1+$M496)*$ER496,BE496)</f>
        <v>0</v>
      </c>
      <c r="BT496" s="66">
        <f>IF($G496="Labor Hours",BF496*$K496*(1+$M496)*$ER496,BF496)</f>
        <v>0</v>
      </c>
      <c r="BU496" s="66">
        <f>IF($G496="Labor Hours",BG496*$K496*(1+$M496)*$ER496,BG496)</f>
        <v>0</v>
      </c>
      <c r="BV496" s="66">
        <f>IF($G496="Labor Hours",BH496*$K496*(1+$M496)*$ER496,BH496)</f>
        <v>0</v>
      </c>
      <c r="BW496" s="66">
        <f>IF($G496="Labor Hours",BI496*$K496*(1+$M496)*$ER496,BI496)</f>
        <v>0</v>
      </c>
      <c r="BX496" s="66">
        <f>IF($G496="Labor Hours",BJ496*$K496*(1+$M496)*$ER496,BJ496)</f>
        <v>0</v>
      </c>
      <c r="BY496" s="66">
        <f>IF($G496="Labor Hours",BK496*$K496*(1+$M496)*$ER496,BK496)</f>
        <v>0</v>
      </c>
      <c r="BZ496" s="67">
        <f t="shared" si="663"/>
        <v>0</v>
      </c>
      <c r="CA496" s="67">
        <f t="shared" si="713"/>
        <v>0</v>
      </c>
      <c r="CB496" s="67">
        <f t="shared" si="714"/>
        <v>0</v>
      </c>
      <c r="CC496" s="53" cm="1">
        <f t="array" aca="1" ref="CC496" ca="1">BZ496*CELL("contents",$Q496)</f>
        <v>0</v>
      </c>
      <c r="CD496" s="53" cm="1">
        <f t="array" aca="1" ref="CD496" ca="1">CA496*CELL("contents",$Q496)</f>
        <v>0</v>
      </c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>
        <f t="shared" si="666"/>
        <v>0</v>
      </c>
      <c r="CR496" s="51">
        <f t="shared" si="667"/>
        <v>0</v>
      </c>
      <c r="CS496" s="66">
        <f>IF($G496="Labor Hours",CE496*$K496*(1+$M496)*$ES496,CE496)</f>
        <v>0</v>
      </c>
      <c r="CT496" s="66">
        <f>IF($G496="Labor Hours",CF496*$K496*(1+$M496)*$ES496,CF496)</f>
        <v>0</v>
      </c>
      <c r="CU496" s="66">
        <f>IF($G496="Labor Hours",CG496*$K496*(1+$M496)*$ES496,CG496)</f>
        <v>0</v>
      </c>
      <c r="CV496" s="66">
        <f>IF($G496="Labor Hours",CH496*$K496*(1+$M496)*$ES496,CH496)</f>
        <v>0</v>
      </c>
      <c r="CW496" s="66">
        <f>IF($G496="Labor Hours",CI496*$K496*(1+$M496)*$ES496,CI496)</f>
        <v>0</v>
      </c>
      <c r="CX496" s="66">
        <f>IF($G496="Labor Hours",CJ496*$K496*(1+$M496)*$ES496,CJ496)</f>
        <v>0</v>
      </c>
      <c r="CY496" s="66">
        <f>IF($G496="Labor Hours",CK496*$K496*(1+$M496)*$ES496,CK496)</f>
        <v>0</v>
      </c>
      <c r="CZ496" s="66">
        <f>IF($G496="Labor Hours",CL496*$K496*(1+$M496)*$ES496,CL496)</f>
        <v>0</v>
      </c>
      <c r="DA496" s="66">
        <f>IF($G496="Labor Hours",CM496*$K496*(1+$M496)*$ES496,CM496)</f>
        <v>0</v>
      </c>
      <c r="DB496" s="66">
        <f>IF($G496="Labor Hours",CN496*$K496*(1+$M496)*$ES496,CN496)</f>
        <v>0</v>
      </c>
      <c r="DC496" s="66">
        <f>IF($G496="Labor Hours",CO496*$K496*(1+$M496)*$ES496,CO496)</f>
        <v>0</v>
      </c>
      <c r="DD496" s="66">
        <f>IF($G496="Labor Hours",CP496*$K496*(1+$M496)*$ES496,CP496)</f>
        <v>0</v>
      </c>
      <c r="DE496" s="67">
        <f t="shared" si="668"/>
        <v>0</v>
      </c>
      <c r="DF496" s="67">
        <f t="shared" si="715"/>
        <v>0</v>
      </c>
      <c r="DG496" s="67">
        <f t="shared" si="716"/>
        <v>0</v>
      </c>
      <c r="DH496" s="53" cm="1">
        <f t="array" aca="1" ref="DH496" ca="1">DE496*CELL("contents",$Q496)</f>
        <v>0</v>
      </c>
      <c r="DI496" s="53" cm="1">
        <f t="array" aca="1" ref="DI496" ca="1">DF496*CELL("contents",$Q496)</f>
        <v>0</v>
      </c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>
        <f t="shared" si="671"/>
        <v>0</v>
      </c>
      <c r="DW496" s="51">
        <f t="shared" si="672"/>
        <v>0</v>
      </c>
      <c r="DX496" s="66">
        <f>IF($G496="Labor Hours",DJ496*$K496*(1+$M496)*$ET496,DJ496)</f>
        <v>0</v>
      </c>
      <c r="DY496" s="66">
        <f>IF($G496="Labor Hours",DK496*$K496*(1+$M496)*$ET496,DK496)</f>
        <v>0</v>
      </c>
      <c r="DZ496" s="66">
        <f>IF($G496="Labor Hours",DL496*$K496*(1+$M496)*$ET496,DL496)</f>
        <v>0</v>
      </c>
      <c r="EA496" s="66">
        <f>IF($G496="Labor Hours",DM496*$K496*(1+$M496)*$ET496,DM496)</f>
        <v>0</v>
      </c>
      <c r="EB496" s="66">
        <f>IF($G496="Labor Hours",DN496*$K496*(1+$M496)*$ET496,DN496)</f>
        <v>0</v>
      </c>
      <c r="EC496" s="66">
        <f>IF($G496="Labor Hours",DO496*$K496*(1+$M496)*$ET496,DO496)</f>
        <v>0</v>
      </c>
      <c r="ED496" s="66">
        <f>IF($G496="Labor Hours",DP496*$K496*(1+$M496)*$ET496,DP496)</f>
        <v>0</v>
      </c>
      <c r="EE496" s="66">
        <f>IF($G496="Labor Hours",DQ496*$K496*(1+$M496)*$ET496,DQ496)</f>
        <v>0</v>
      </c>
      <c r="EF496" s="66">
        <f>IF($G496="Labor Hours",DR496*$K496*(1+$M496)*$ET496,DR496)</f>
        <v>0</v>
      </c>
      <c r="EG496" s="66">
        <f>IF($G496="Labor Hours",DS496*$K496*(1+$M496)*$ET496,DS496)</f>
        <v>0</v>
      </c>
      <c r="EH496" s="66">
        <f>IF($G496="Labor Hours",DT496*$K496*(1+$M496)*$ET496,DT496)</f>
        <v>0</v>
      </c>
      <c r="EI496" s="66">
        <f>IF($G496="Labor Hours",DU496*$K496*(1+$M496)*$ET496,DU496)</f>
        <v>0</v>
      </c>
      <c r="EJ496" s="67">
        <f t="shared" si="673"/>
        <v>0</v>
      </c>
      <c r="EK496" s="67">
        <f t="shared" si="717"/>
        <v>0</v>
      </c>
      <c r="EL496" s="67">
        <f t="shared" si="718"/>
        <v>0</v>
      </c>
      <c r="EM496" s="53" cm="1">
        <f t="array" aca="1" ref="EM496" ca="1">EJ496*CELL("contents",$Q496)</f>
        <v>0</v>
      </c>
      <c r="EN496" s="53" cm="1">
        <f t="array" aca="1" ref="EN496" ca="1">EK496*CELL("contents",$Q496)</f>
        <v>0</v>
      </c>
      <c r="EO496" s="68">
        <f>AW496+CB496+DG496+EL496</f>
        <v>21350</v>
      </c>
      <c r="EP496" s="2">
        <v>1</v>
      </c>
      <c r="EQ496" s="2">
        <f t="shared" ref="EQ496:ET496" si="723">EP496*1.0215</f>
        <v>1.0215000000000001</v>
      </c>
      <c r="ER496" s="2">
        <f t="shared" si="723"/>
        <v>1.0434622500000001</v>
      </c>
      <c r="ES496" s="2">
        <f t="shared" si="723"/>
        <v>1.0658966883750003</v>
      </c>
      <c r="ET496" s="2">
        <f t="shared" si="723"/>
        <v>1.0888134671750629</v>
      </c>
      <c r="EU496" s="69">
        <f>IF($G496="Labor Hours",$K496*$AG496*EQ496,0)</f>
        <v>0</v>
      </c>
      <c r="EV496" s="69">
        <f>IF($G496="Labor Hours",$K496*$BL496*ER496,0)</f>
        <v>0</v>
      </c>
      <c r="EW496" s="69">
        <f>IF($G496="Labor Hours",$K496*$CQ496*ES496,0)</f>
        <v>0</v>
      </c>
      <c r="EX496" s="69">
        <f>IF($G496="Labor Hours",$K496*$DV496*ET496,0)</f>
        <v>0</v>
      </c>
      <c r="EY496" s="69">
        <f t="shared" si="681"/>
        <v>0</v>
      </c>
      <c r="EZ496" s="69">
        <f t="shared" si="677"/>
        <v>0</v>
      </c>
      <c r="FA496" s="69">
        <f t="shared" si="678"/>
        <v>0</v>
      </c>
      <c r="FB496" s="69">
        <f t="shared" si="679"/>
        <v>0</v>
      </c>
      <c r="FC496" t="s">
        <v>1538</v>
      </c>
    </row>
    <row r="497" spans="1:159" x14ac:dyDescent="0.25">
      <c r="A497" s="2">
        <v>1.3</v>
      </c>
      <c r="B497" s="2" t="s">
        <v>1187</v>
      </c>
      <c r="C497" s="61" t="s">
        <v>157</v>
      </c>
      <c r="D497" s="62" t="s">
        <v>1188</v>
      </c>
      <c r="E497" s="63" t="s">
        <v>1188</v>
      </c>
      <c r="F497" s="2" t="s">
        <v>1189</v>
      </c>
      <c r="G497" s="61" t="s">
        <v>151</v>
      </c>
      <c r="H497" s="64" t="s">
        <v>163</v>
      </c>
      <c r="I497" s="61" t="s">
        <v>269</v>
      </c>
      <c r="J497" s="65" t="s">
        <v>1139</v>
      </c>
      <c r="K497" s="75">
        <v>89</v>
      </c>
      <c r="L497" s="79">
        <v>77</v>
      </c>
      <c r="M497" s="57">
        <v>0</v>
      </c>
      <c r="N497" s="85">
        <v>0</v>
      </c>
      <c r="O497" s="64" t="s">
        <v>155</v>
      </c>
      <c r="P497" s="2" t="s">
        <v>352</v>
      </c>
      <c r="Q497" s="216">
        <f>VLOOKUP(P497,Contingencies!$A$2:$D$7,4,FALSE)</f>
        <v>0.2</v>
      </c>
      <c r="R497" s="53">
        <f t="shared" si="645"/>
        <v>4363.8480000000009</v>
      </c>
      <c r="S497" s="67">
        <f t="shared" si="647"/>
        <v>0</v>
      </c>
      <c r="T497" s="61"/>
      <c r="U497" s="61">
        <v>120</v>
      </c>
      <c r="V497" s="61">
        <v>120</v>
      </c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>
        <f>IF(G497="Labor Hours",SUM(U497:AF497),0)</f>
        <v>240</v>
      </c>
      <c r="AH497" s="51">
        <f t="shared" si="658"/>
        <v>1.6</v>
      </c>
      <c r="AI497" s="66">
        <f>IF($G497="Labor Hours",U497*$K497*(1+$M497)*$EQ497,U497)</f>
        <v>10909.62</v>
      </c>
      <c r="AJ497" s="66">
        <f>IF($G497="Labor Hours",V497*$K497*(1+$M497)*$EQ497,V497)</f>
        <v>10909.62</v>
      </c>
      <c r="AK497" s="66">
        <f>IF($G497="Labor Hours",W497*$K497*(1+$M497)*$EQ497,W497)</f>
        <v>0</v>
      </c>
      <c r="AL497" s="66">
        <f>IF($G497="Labor Hours",X497*$K497*(1+$M497)*$EQ497,X497)</f>
        <v>0</v>
      </c>
      <c r="AM497" s="66">
        <f>IF($G497="Labor Hours",Y497*$K497*(1+$M497)*$EQ497,Y497)</f>
        <v>0</v>
      </c>
      <c r="AN497" s="66">
        <f>IF($G497="Labor Hours",Z497*$K497*(1+$M497)*$EQ497,Z497)</f>
        <v>0</v>
      </c>
      <c r="AO497" s="66">
        <f>IF($G497="Labor Hours",AA497*$K497*(1+$M497)*$EQ497,AA497)</f>
        <v>0</v>
      </c>
      <c r="AP497" s="66">
        <f>IF($G497="Labor Hours",AB497*$K497*(1+$M497)*$EQ497,AB497)</f>
        <v>0</v>
      </c>
      <c r="AQ497" s="66">
        <f>IF($G497="Labor Hours",AC497*$K497*(1+$M497)*$EQ497,AC497)</f>
        <v>0</v>
      </c>
      <c r="AR497" s="66">
        <f>IF($G497="Labor Hours",AD497*$K497*(1+$M497)*$EQ497,AD497)</f>
        <v>0</v>
      </c>
      <c r="AS497" s="66">
        <f>IF($G497="Labor Hours",AE497*$K497*(1+$M497)*$EQ497,AE497)</f>
        <v>0</v>
      </c>
      <c r="AT497" s="66">
        <f>IF($G497="Labor Hours",AF497*$K497*(1+$M497)*$EQ497,AF497)</f>
        <v>0</v>
      </c>
      <c r="AU497" s="67">
        <f t="shared" si="659"/>
        <v>21819.24</v>
      </c>
      <c r="AV497" s="67">
        <f t="shared" si="711"/>
        <v>0</v>
      </c>
      <c r="AW497" s="67">
        <f t="shared" si="712"/>
        <v>21819.24</v>
      </c>
      <c r="AX497" s="53" cm="1">
        <f t="array" aca="1" ref="AX497" ca="1">AU497*CELL("contents",$Q497)</f>
        <v>4363.8480000000009</v>
      </c>
      <c r="AY497" s="53" cm="1">
        <f t="array" aca="1" ref="AY497" ca="1">AV497*CELL("contents",$Q497)</f>
        <v>0</v>
      </c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>
        <f t="shared" si="661"/>
        <v>0</v>
      </c>
      <c r="BM497" s="51">
        <f t="shared" si="662"/>
        <v>0</v>
      </c>
      <c r="BN497" s="66">
        <f>IF($G497="Labor Hours",AZ497*$K497*(1+$M497)*$ER497,AZ497)</f>
        <v>0</v>
      </c>
      <c r="BO497" s="66">
        <f>IF($G497="Labor Hours",BA497*$K497*(1+$M497)*$ER497,BA497)</f>
        <v>0</v>
      </c>
      <c r="BP497" s="66">
        <f>IF($G497="Labor Hours",BB497*$K497*(1+$M497)*$ER497,BB497)</f>
        <v>0</v>
      </c>
      <c r="BQ497" s="66">
        <f>IF($G497="Labor Hours",BC497*$K497*(1+$M497)*$ER497,BC497)</f>
        <v>0</v>
      </c>
      <c r="BR497" s="66">
        <f>IF($G497="Labor Hours",BD497*$K497*(1+$M497)*$ER497,BD497)</f>
        <v>0</v>
      </c>
      <c r="BS497" s="66">
        <f>IF($G497="Labor Hours",BE497*$K497*(1+$M497)*$ER497,BE497)</f>
        <v>0</v>
      </c>
      <c r="BT497" s="66">
        <f>IF($G497="Labor Hours",BF497*$K497*(1+$M497)*$ER497,BF497)</f>
        <v>0</v>
      </c>
      <c r="BU497" s="66">
        <f>IF($G497="Labor Hours",BG497*$K497*(1+$M497)*$ER497,BG497)</f>
        <v>0</v>
      </c>
      <c r="BV497" s="66">
        <f>IF($G497="Labor Hours",BH497*$K497*(1+$M497)*$ER497,BH497)</f>
        <v>0</v>
      </c>
      <c r="BW497" s="66">
        <f>IF($G497="Labor Hours",BI497*$K497*(1+$M497)*$ER497,BI497)</f>
        <v>0</v>
      </c>
      <c r="BX497" s="66">
        <f>IF($G497="Labor Hours",BJ497*$K497*(1+$M497)*$ER497,BJ497)</f>
        <v>0</v>
      </c>
      <c r="BY497" s="66">
        <f>IF($G497="Labor Hours",BK497*$K497*(1+$M497)*$ER497,BK497)</f>
        <v>0</v>
      </c>
      <c r="BZ497" s="67">
        <f t="shared" si="663"/>
        <v>0</v>
      </c>
      <c r="CA497" s="67">
        <f t="shared" si="713"/>
        <v>0</v>
      </c>
      <c r="CB497" s="67">
        <f t="shared" si="714"/>
        <v>0</v>
      </c>
      <c r="CC497" s="53" cm="1">
        <f t="array" aca="1" ref="CC497" ca="1">BZ497*CELL("contents",$Q497)</f>
        <v>0</v>
      </c>
      <c r="CD497" s="53" cm="1">
        <f t="array" aca="1" ref="CD497" ca="1">CA497*CELL("contents",$Q497)</f>
        <v>0</v>
      </c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>
        <f t="shared" si="666"/>
        <v>0</v>
      </c>
      <c r="CR497" s="51">
        <f t="shared" si="667"/>
        <v>0</v>
      </c>
      <c r="CS497" s="66">
        <f>IF($G497="Labor Hours",CE497*$K497*(1+$M497)*$ES497,CE497)</f>
        <v>0</v>
      </c>
      <c r="CT497" s="66">
        <f>IF($G497="Labor Hours",CF497*$K497*(1+$M497)*$ES497,CF497)</f>
        <v>0</v>
      </c>
      <c r="CU497" s="66">
        <f>IF($G497="Labor Hours",CG497*$K497*(1+$M497)*$ES497,CG497)</f>
        <v>0</v>
      </c>
      <c r="CV497" s="66">
        <f>IF($G497="Labor Hours",CH497*$K497*(1+$M497)*$ES497,CH497)</f>
        <v>0</v>
      </c>
      <c r="CW497" s="66">
        <f>IF($G497="Labor Hours",CI497*$K497*(1+$M497)*$ES497,CI497)</f>
        <v>0</v>
      </c>
      <c r="CX497" s="66">
        <f>IF($G497="Labor Hours",CJ497*$K497*(1+$M497)*$ES497,CJ497)</f>
        <v>0</v>
      </c>
      <c r="CY497" s="66">
        <f>IF($G497="Labor Hours",CK497*$K497*(1+$M497)*$ES497,CK497)</f>
        <v>0</v>
      </c>
      <c r="CZ497" s="66">
        <f>IF($G497="Labor Hours",CL497*$K497*(1+$M497)*$ES497,CL497)</f>
        <v>0</v>
      </c>
      <c r="DA497" s="66">
        <f>IF($G497="Labor Hours",CM497*$K497*(1+$M497)*$ES497,CM497)</f>
        <v>0</v>
      </c>
      <c r="DB497" s="66">
        <f>IF($G497="Labor Hours",CN497*$K497*(1+$M497)*$ES497,CN497)</f>
        <v>0</v>
      </c>
      <c r="DC497" s="66">
        <f>IF($G497="Labor Hours",CO497*$K497*(1+$M497)*$ES497,CO497)</f>
        <v>0</v>
      </c>
      <c r="DD497" s="66">
        <f>IF($G497="Labor Hours",CP497*$K497*(1+$M497)*$ES497,CP497)</f>
        <v>0</v>
      </c>
      <c r="DE497" s="67">
        <f t="shared" si="668"/>
        <v>0</v>
      </c>
      <c r="DF497" s="67">
        <f t="shared" si="715"/>
        <v>0</v>
      </c>
      <c r="DG497" s="67">
        <f t="shared" si="716"/>
        <v>0</v>
      </c>
      <c r="DH497" s="53" cm="1">
        <f t="array" aca="1" ref="DH497" ca="1">DE497*CELL("contents",$Q497)</f>
        <v>0</v>
      </c>
      <c r="DI497" s="53" cm="1">
        <f t="array" aca="1" ref="DI497" ca="1">DF497*CELL("contents",$Q497)</f>
        <v>0</v>
      </c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>
        <f t="shared" si="671"/>
        <v>0</v>
      </c>
      <c r="DW497" s="51">
        <f t="shared" si="672"/>
        <v>0</v>
      </c>
      <c r="DX497" s="66">
        <f>IF($G497="Labor Hours",DJ497*$K497*(1+$M497)*$ET497,DJ497)</f>
        <v>0</v>
      </c>
      <c r="DY497" s="66">
        <f>IF($G497="Labor Hours",DK497*$K497*(1+$M497)*$ET497,DK497)</f>
        <v>0</v>
      </c>
      <c r="DZ497" s="66">
        <f>IF($G497="Labor Hours",DL497*$K497*(1+$M497)*$ET497,DL497)</f>
        <v>0</v>
      </c>
      <c r="EA497" s="66">
        <f>IF($G497="Labor Hours",DM497*$K497*(1+$M497)*$ET497,DM497)</f>
        <v>0</v>
      </c>
      <c r="EB497" s="66">
        <f>IF($G497="Labor Hours",DN497*$K497*(1+$M497)*$ET497,DN497)</f>
        <v>0</v>
      </c>
      <c r="EC497" s="66">
        <f>IF($G497="Labor Hours",DO497*$K497*(1+$M497)*$ET497,DO497)</f>
        <v>0</v>
      </c>
      <c r="ED497" s="66">
        <f>IF($G497="Labor Hours",DP497*$K497*(1+$M497)*$ET497,DP497)</f>
        <v>0</v>
      </c>
      <c r="EE497" s="66">
        <f>IF($G497="Labor Hours",DQ497*$K497*(1+$M497)*$ET497,DQ497)</f>
        <v>0</v>
      </c>
      <c r="EF497" s="66">
        <f>IF($G497="Labor Hours",DR497*$K497*(1+$M497)*$ET497,DR497)</f>
        <v>0</v>
      </c>
      <c r="EG497" s="66">
        <f>IF($G497="Labor Hours",DS497*$K497*(1+$M497)*$ET497,DS497)</f>
        <v>0</v>
      </c>
      <c r="EH497" s="66">
        <f>IF($G497="Labor Hours",DT497*$K497*(1+$M497)*$ET497,DT497)</f>
        <v>0</v>
      </c>
      <c r="EI497" s="66">
        <f>IF($G497="Labor Hours",DU497*$K497*(1+$M497)*$ET497,DU497)</f>
        <v>0</v>
      </c>
      <c r="EJ497" s="67">
        <f t="shared" si="673"/>
        <v>0</v>
      </c>
      <c r="EK497" s="67">
        <f t="shared" si="717"/>
        <v>0</v>
      </c>
      <c r="EL497" s="67">
        <f t="shared" si="718"/>
        <v>0</v>
      </c>
      <c r="EM497" s="53" cm="1">
        <f t="array" aca="1" ref="EM497" ca="1">EJ497*CELL("contents",$Q497)</f>
        <v>0</v>
      </c>
      <c r="EN497" s="53" cm="1">
        <f t="array" aca="1" ref="EN497" ca="1">EK497*CELL("contents",$Q497)</f>
        <v>0</v>
      </c>
      <c r="EO497" s="68">
        <f>AW497+CB497+DG497+EL497</f>
        <v>21819.24</v>
      </c>
      <c r="EP497" s="2">
        <v>1</v>
      </c>
      <c r="EQ497" s="2">
        <f t="shared" ref="EQ497:ET497" si="724">EP497*1.0215</f>
        <v>1.0215000000000001</v>
      </c>
      <c r="ER497" s="2">
        <f t="shared" si="724"/>
        <v>1.0434622500000001</v>
      </c>
      <c r="ES497" s="2">
        <f t="shared" si="724"/>
        <v>1.0658966883750003</v>
      </c>
      <c r="ET497" s="2">
        <f t="shared" si="724"/>
        <v>1.0888134671750629</v>
      </c>
      <c r="EU497" s="69">
        <f>IF($G497="Labor Hours",$K497*$AG497*EQ497,0)</f>
        <v>21819.24</v>
      </c>
      <c r="EV497" s="69">
        <f>IF($G497="Labor Hours",$K497*$BL497*ER497,0)</f>
        <v>0</v>
      </c>
      <c r="EW497" s="69">
        <f>IF($G497="Labor Hours",$K497*$CQ497*ES497,0)</f>
        <v>0</v>
      </c>
      <c r="EX497" s="69">
        <f>IF($G497="Labor Hours",$K497*$DV497*ET497,0)</f>
        <v>0</v>
      </c>
      <c r="EY497" s="69">
        <f t="shared" si="681"/>
        <v>0</v>
      </c>
      <c r="EZ497" s="69">
        <f t="shared" si="677"/>
        <v>0</v>
      </c>
      <c r="FA497" s="69">
        <f t="shared" si="678"/>
        <v>0</v>
      </c>
      <c r="FB497" s="69">
        <f t="shared" si="679"/>
        <v>0</v>
      </c>
      <c r="FC497" t="s">
        <v>1538</v>
      </c>
    </row>
    <row r="498" spans="1:159" x14ac:dyDescent="0.25">
      <c r="A498" s="2">
        <v>1.3</v>
      </c>
      <c r="B498" s="2" t="s">
        <v>1187</v>
      </c>
      <c r="C498" s="61" t="s">
        <v>147</v>
      </c>
      <c r="D498" s="62" t="s">
        <v>1188</v>
      </c>
      <c r="E498" s="63" t="s">
        <v>1188</v>
      </c>
      <c r="F498" s="2"/>
      <c r="G498" s="61" t="s">
        <v>267</v>
      </c>
      <c r="H498" s="64" t="s">
        <v>267</v>
      </c>
      <c r="I498" s="61"/>
      <c r="J498" s="65" t="s">
        <v>154</v>
      </c>
      <c r="K498" s="75"/>
      <c r="L498" s="80">
        <v>1</v>
      </c>
      <c r="M498" s="57">
        <v>0</v>
      </c>
      <c r="N498" s="85">
        <v>0.53</v>
      </c>
      <c r="O498" s="64" t="s">
        <v>155</v>
      </c>
      <c r="P498" s="2" t="s">
        <v>352</v>
      </c>
      <c r="Q498" s="216">
        <f>VLOOKUP(P498,Contingencies!$A$2:$D$7,4,FALSE)</f>
        <v>0.2</v>
      </c>
      <c r="R498" s="53">
        <f t="shared" si="645"/>
        <v>1836</v>
      </c>
      <c r="S498" s="67">
        <f t="shared" si="647"/>
        <v>973.08</v>
      </c>
      <c r="T498" s="61"/>
      <c r="U498" s="61">
        <v>3000</v>
      </c>
      <c r="V498" s="61">
        <v>3000</v>
      </c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>
        <f>IF(G498="Labor Hours",SUM(U498:AF498),0)</f>
        <v>0</v>
      </c>
      <c r="AH498" s="51">
        <f t="shared" si="658"/>
        <v>0</v>
      </c>
      <c r="AI498" s="66">
        <f>IF($G498="Labor Hours",U498*$K498*(1+$M498)*$EQ498,U498)</f>
        <v>3000</v>
      </c>
      <c r="AJ498" s="66">
        <f>IF($G498="Labor Hours",V498*$K498*(1+$M498)*$EQ498,V498)</f>
        <v>3000</v>
      </c>
      <c r="AK498" s="66">
        <f>IF($G498="Labor Hours",W498*$K498*(1+$M498)*$EQ498,W498)</f>
        <v>0</v>
      </c>
      <c r="AL498" s="66">
        <f>IF($G498="Labor Hours",X498*$K498*(1+$M498)*$EQ498,X498)</f>
        <v>0</v>
      </c>
      <c r="AM498" s="66">
        <f>IF($G498="Labor Hours",Y498*$K498*(1+$M498)*$EQ498,Y498)</f>
        <v>0</v>
      </c>
      <c r="AN498" s="66">
        <f>IF($G498="Labor Hours",Z498*$K498*(1+$M498)*$EQ498,Z498)</f>
        <v>0</v>
      </c>
      <c r="AO498" s="66">
        <f>IF($G498="Labor Hours",AA498*$K498*(1+$M498)*$EQ498,AA498)</f>
        <v>0</v>
      </c>
      <c r="AP498" s="66">
        <f>IF($G498="Labor Hours",AB498*$K498*(1+$M498)*$EQ498,AB498)</f>
        <v>0</v>
      </c>
      <c r="AQ498" s="66">
        <f>IF($G498="Labor Hours",AC498*$K498*(1+$M498)*$EQ498,AC498)</f>
        <v>0</v>
      </c>
      <c r="AR498" s="66">
        <f>IF($G498="Labor Hours",AD498*$K498*(1+$M498)*$EQ498,AD498)</f>
        <v>0</v>
      </c>
      <c r="AS498" s="66">
        <f>IF($G498="Labor Hours",AE498*$K498*(1+$M498)*$EQ498,AE498)</f>
        <v>0</v>
      </c>
      <c r="AT498" s="66">
        <f>IF($G498="Labor Hours",AF498*$K498*(1+$M498)*$EQ498,AF498)</f>
        <v>0</v>
      </c>
      <c r="AU498" s="67">
        <f t="shared" si="659"/>
        <v>6000</v>
      </c>
      <c r="AV498" s="67">
        <f t="shared" si="711"/>
        <v>3180</v>
      </c>
      <c r="AW498" s="67">
        <f t="shared" si="712"/>
        <v>9180</v>
      </c>
      <c r="AX498" s="53" cm="1">
        <f t="array" aca="1" ref="AX498" ca="1">AU498*CELL("contents",$Q498)</f>
        <v>1200</v>
      </c>
      <c r="AY498" s="53" cm="1">
        <f t="array" aca="1" ref="AY498" ca="1">AV498*CELL("contents",$Q498)</f>
        <v>636</v>
      </c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>
        <f t="shared" si="661"/>
        <v>0</v>
      </c>
      <c r="BM498" s="51">
        <f t="shared" si="662"/>
        <v>0</v>
      </c>
      <c r="BN498" s="66">
        <f>IF($G498="Labor Hours",AZ498*$K498*(1+$M498)*$ER498,AZ498)</f>
        <v>0</v>
      </c>
      <c r="BO498" s="66">
        <f>IF($G498="Labor Hours",BA498*$K498*(1+$M498)*$ER498,BA498)</f>
        <v>0</v>
      </c>
      <c r="BP498" s="66">
        <f>IF($G498="Labor Hours",BB498*$K498*(1+$M498)*$ER498,BB498)</f>
        <v>0</v>
      </c>
      <c r="BQ498" s="66">
        <f>IF($G498="Labor Hours",BC498*$K498*(1+$M498)*$ER498,BC498)</f>
        <v>0</v>
      </c>
      <c r="BR498" s="66">
        <f>IF($G498="Labor Hours",BD498*$K498*(1+$M498)*$ER498,BD498)</f>
        <v>0</v>
      </c>
      <c r="BS498" s="66">
        <f>IF($G498="Labor Hours",BE498*$K498*(1+$M498)*$ER498,BE498)</f>
        <v>0</v>
      </c>
      <c r="BT498" s="66">
        <f>IF($G498="Labor Hours",BF498*$K498*(1+$M498)*$ER498,BF498)</f>
        <v>0</v>
      </c>
      <c r="BU498" s="66">
        <f>IF($G498="Labor Hours",BG498*$K498*(1+$M498)*$ER498,BG498)</f>
        <v>0</v>
      </c>
      <c r="BV498" s="66">
        <f>IF($G498="Labor Hours",BH498*$K498*(1+$M498)*$ER498,BH498)</f>
        <v>0</v>
      </c>
      <c r="BW498" s="66">
        <f>IF($G498="Labor Hours",BI498*$K498*(1+$M498)*$ER498,BI498)</f>
        <v>0</v>
      </c>
      <c r="BX498" s="66">
        <f>IF($G498="Labor Hours",BJ498*$K498*(1+$M498)*$ER498,BJ498)</f>
        <v>0</v>
      </c>
      <c r="BY498" s="66">
        <f>IF($G498="Labor Hours",BK498*$K498*(1+$M498)*$ER498,BK498)</f>
        <v>0</v>
      </c>
      <c r="BZ498" s="67">
        <f t="shared" si="663"/>
        <v>0</v>
      </c>
      <c r="CA498" s="67">
        <f t="shared" si="713"/>
        <v>0</v>
      </c>
      <c r="CB498" s="67">
        <f t="shared" si="714"/>
        <v>0</v>
      </c>
      <c r="CC498" s="53" cm="1">
        <f t="array" aca="1" ref="CC498" ca="1">BZ498*CELL("contents",$Q498)</f>
        <v>0</v>
      </c>
      <c r="CD498" s="53" cm="1">
        <f t="array" aca="1" ref="CD498" ca="1">CA498*CELL("contents",$Q498)</f>
        <v>0</v>
      </c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>
        <f t="shared" si="666"/>
        <v>0</v>
      </c>
      <c r="CR498" s="51">
        <f t="shared" si="667"/>
        <v>0</v>
      </c>
      <c r="CS498" s="66">
        <f>IF($G498="Labor Hours",CE498*$K498*(1+$M498)*$ES498,CE498)</f>
        <v>0</v>
      </c>
      <c r="CT498" s="66">
        <f>IF($G498="Labor Hours",CF498*$K498*(1+$M498)*$ES498,CF498)</f>
        <v>0</v>
      </c>
      <c r="CU498" s="66">
        <f>IF($G498="Labor Hours",CG498*$K498*(1+$M498)*$ES498,CG498)</f>
        <v>0</v>
      </c>
      <c r="CV498" s="66">
        <f>IF($G498="Labor Hours",CH498*$K498*(1+$M498)*$ES498,CH498)</f>
        <v>0</v>
      </c>
      <c r="CW498" s="66">
        <f>IF($G498="Labor Hours",CI498*$K498*(1+$M498)*$ES498,CI498)</f>
        <v>0</v>
      </c>
      <c r="CX498" s="66">
        <f>IF($G498="Labor Hours",CJ498*$K498*(1+$M498)*$ES498,CJ498)</f>
        <v>0</v>
      </c>
      <c r="CY498" s="66">
        <f>IF($G498="Labor Hours",CK498*$K498*(1+$M498)*$ES498,CK498)</f>
        <v>0</v>
      </c>
      <c r="CZ498" s="66">
        <f>IF($G498="Labor Hours",CL498*$K498*(1+$M498)*$ES498,CL498)</f>
        <v>0</v>
      </c>
      <c r="DA498" s="66">
        <f>IF($G498="Labor Hours",CM498*$K498*(1+$M498)*$ES498,CM498)</f>
        <v>0</v>
      </c>
      <c r="DB498" s="66">
        <f>IF($G498="Labor Hours",CN498*$K498*(1+$M498)*$ES498,CN498)</f>
        <v>0</v>
      </c>
      <c r="DC498" s="66">
        <f>IF($G498="Labor Hours",CO498*$K498*(1+$M498)*$ES498,CO498)</f>
        <v>0</v>
      </c>
      <c r="DD498" s="66">
        <f>IF($G498="Labor Hours",CP498*$K498*(1+$M498)*$ES498,CP498)</f>
        <v>0</v>
      </c>
      <c r="DE498" s="67">
        <f t="shared" si="668"/>
        <v>0</v>
      </c>
      <c r="DF498" s="67">
        <f t="shared" si="715"/>
        <v>0</v>
      </c>
      <c r="DG498" s="67">
        <f t="shared" si="716"/>
        <v>0</v>
      </c>
      <c r="DH498" s="53" cm="1">
        <f t="array" aca="1" ref="DH498" ca="1">DE498*CELL("contents",$Q498)</f>
        <v>0</v>
      </c>
      <c r="DI498" s="53" cm="1">
        <f t="array" aca="1" ref="DI498" ca="1">DF498*CELL("contents",$Q498)</f>
        <v>0</v>
      </c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>
        <f t="shared" si="671"/>
        <v>0</v>
      </c>
      <c r="DW498" s="51">
        <f t="shared" si="672"/>
        <v>0</v>
      </c>
      <c r="DX498" s="66">
        <f>IF($G498="Labor Hours",DJ498*$K498*(1+$M498)*$ET498,DJ498)</f>
        <v>0</v>
      </c>
      <c r="DY498" s="66">
        <f>IF($G498="Labor Hours",DK498*$K498*(1+$M498)*$ET498,DK498)</f>
        <v>0</v>
      </c>
      <c r="DZ498" s="66">
        <f>IF($G498="Labor Hours",DL498*$K498*(1+$M498)*$ET498,DL498)</f>
        <v>0</v>
      </c>
      <c r="EA498" s="66">
        <f>IF($G498="Labor Hours",DM498*$K498*(1+$M498)*$ET498,DM498)</f>
        <v>0</v>
      </c>
      <c r="EB498" s="66">
        <f>IF($G498="Labor Hours",DN498*$K498*(1+$M498)*$ET498,DN498)</f>
        <v>0</v>
      </c>
      <c r="EC498" s="66">
        <f>IF($G498="Labor Hours",DO498*$K498*(1+$M498)*$ET498,DO498)</f>
        <v>0</v>
      </c>
      <c r="ED498" s="66">
        <f>IF($G498="Labor Hours",DP498*$K498*(1+$M498)*$ET498,DP498)</f>
        <v>0</v>
      </c>
      <c r="EE498" s="66">
        <f>IF($G498="Labor Hours",DQ498*$K498*(1+$M498)*$ET498,DQ498)</f>
        <v>0</v>
      </c>
      <c r="EF498" s="66">
        <f>IF($G498="Labor Hours",DR498*$K498*(1+$M498)*$ET498,DR498)</f>
        <v>0</v>
      </c>
      <c r="EG498" s="66">
        <f>IF($G498="Labor Hours",DS498*$K498*(1+$M498)*$ET498,DS498)</f>
        <v>0</v>
      </c>
      <c r="EH498" s="66">
        <f>IF($G498="Labor Hours",DT498*$K498*(1+$M498)*$ET498,DT498)</f>
        <v>0</v>
      </c>
      <c r="EI498" s="66">
        <f>IF($G498="Labor Hours",DU498*$K498*(1+$M498)*$ET498,DU498)</f>
        <v>0</v>
      </c>
      <c r="EJ498" s="67">
        <f t="shared" si="673"/>
        <v>0</v>
      </c>
      <c r="EK498" s="67">
        <f t="shared" si="717"/>
        <v>0</v>
      </c>
      <c r="EL498" s="67">
        <f t="shared" si="718"/>
        <v>0</v>
      </c>
      <c r="EM498" s="53" cm="1">
        <f t="array" aca="1" ref="EM498" ca="1">EJ498*CELL("contents",$Q498)</f>
        <v>0</v>
      </c>
      <c r="EN498" s="53" cm="1">
        <f t="array" aca="1" ref="EN498" ca="1">EK498*CELL("contents",$Q498)</f>
        <v>0</v>
      </c>
      <c r="EO498" s="68">
        <f>AW498+CB498+DG498+EL498</f>
        <v>9180</v>
      </c>
      <c r="EP498" s="2">
        <v>1</v>
      </c>
      <c r="EQ498" s="2">
        <f t="shared" ref="EQ498:ET498" si="725">EP498*1.0215</f>
        <v>1.0215000000000001</v>
      </c>
      <c r="ER498" s="2">
        <f t="shared" si="725"/>
        <v>1.0434622500000001</v>
      </c>
      <c r="ES498" s="2">
        <f t="shared" si="725"/>
        <v>1.0658966883750003</v>
      </c>
      <c r="ET498" s="2">
        <f t="shared" si="725"/>
        <v>1.0888134671750629</v>
      </c>
      <c r="EU498" s="69">
        <f>IF($G498="Labor Hours",$K498*$AG498*EQ498,0)</f>
        <v>0</v>
      </c>
      <c r="EV498" s="69">
        <f>IF($G498="Labor Hours",$K498*$BL498*ER498,0)</f>
        <v>0</v>
      </c>
      <c r="EW498" s="69">
        <f>IF($G498="Labor Hours",$K498*$CQ498*ES498,0)</f>
        <v>0</v>
      </c>
      <c r="EX498" s="69">
        <f>IF($G498="Labor Hours",$K498*$DV498*ET498,0)</f>
        <v>0</v>
      </c>
      <c r="EY498" s="69">
        <f t="shared" si="681"/>
        <v>0</v>
      </c>
      <c r="EZ498" s="69">
        <f t="shared" si="677"/>
        <v>0</v>
      </c>
      <c r="FA498" s="69">
        <f t="shared" si="678"/>
        <v>0</v>
      </c>
      <c r="FB498" s="69">
        <f t="shared" si="679"/>
        <v>0</v>
      </c>
      <c r="FC498" t="s">
        <v>1538</v>
      </c>
    </row>
    <row r="499" spans="1:159" x14ac:dyDescent="0.25">
      <c r="A499" s="2">
        <v>1.3</v>
      </c>
      <c r="B499" s="2" t="s">
        <v>1190</v>
      </c>
      <c r="C499" s="61" t="s">
        <v>147</v>
      </c>
      <c r="D499" s="62" t="s">
        <v>1191</v>
      </c>
      <c r="E499" s="63" t="s">
        <v>1191</v>
      </c>
      <c r="F499" s="2" t="s">
        <v>1192</v>
      </c>
      <c r="G499" s="61" t="s">
        <v>151</v>
      </c>
      <c r="H499" s="64" t="s">
        <v>163</v>
      </c>
      <c r="I499" s="61" t="s">
        <v>213</v>
      </c>
      <c r="J499" s="65" t="s">
        <v>1139</v>
      </c>
      <c r="K499" s="75">
        <v>46</v>
      </c>
      <c r="L499" s="79">
        <v>52</v>
      </c>
      <c r="M499" s="57">
        <v>0.35</v>
      </c>
      <c r="N499" s="85">
        <v>0.53</v>
      </c>
      <c r="O499" s="64" t="s">
        <v>155</v>
      </c>
      <c r="P499" s="2" t="s">
        <v>352</v>
      </c>
      <c r="Q499" s="216">
        <f>VLOOKUP(P499,Contingencies!$A$2:$D$7,4,FALSE)</f>
        <v>0.2</v>
      </c>
      <c r="R499" s="53">
        <f t="shared" si="645"/>
        <v>2523.4502670000002</v>
      </c>
      <c r="S499" s="67">
        <f t="shared" si="647"/>
        <v>1337.4286415100003</v>
      </c>
      <c r="T499" s="61"/>
      <c r="U499" s="2"/>
      <c r="V499" s="61">
        <v>10</v>
      </c>
      <c r="W499" s="61">
        <v>100</v>
      </c>
      <c r="X499" s="61">
        <v>20</v>
      </c>
      <c r="Y499" s="2"/>
      <c r="Z499" s="2"/>
      <c r="AA499" s="2"/>
      <c r="AB499" s="2"/>
      <c r="AC499" s="2"/>
      <c r="AD499" s="2"/>
      <c r="AE499" s="2"/>
      <c r="AF499" s="2"/>
      <c r="AG499" s="2">
        <f>IF(G499="Labor Hours",SUM(U499:AF499),0)</f>
        <v>130</v>
      </c>
      <c r="AH499" s="51">
        <f t="shared" si="658"/>
        <v>0.86666666666666659</v>
      </c>
      <c r="AI499" s="66">
        <f>IF($G499="Labor Hours",U499*$K499*(1+$M499)*$EQ499,U499)</f>
        <v>0</v>
      </c>
      <c r="AJ499" s="66">
        <f>IF($G499="Labor Hours",V499*$K499*(1+$M499)*$EQ499,V499)</f>
        <v>634.3515000000001</v>
      </c>
      <c r="AK499" s="66">
        <f>IF($G499="Labor Hours",W499*$K499*(1+$M499)*$EQ499,W499)</f>
        <v>6343.5150000000003</v>
      </c>
      <c r="AL499" s="66">
        <f>IF($G499="Labor Hours",X499*$K499*(1+$M499)*$EQ499,X499)</f>
        <v>1268.7030000000002</v>
      </c>
      <c r="AM499" s="66">
        <f>IF($G499="Labor Hours",Y499*$K499*(1+$M499)*$EQ499,Y499)</f>
        <v>0</v>
      </c>
      <c r="AN499" s="66">
        <f>IF($G499="Labor Hours",Z499*$K499*(1+$M499)*$EQ499,Z499)</f>
        <v>0</v>
      </c>
      <c r="AO499" s="66">
        <f>IF($G499="Labor Hours",AA499*$K499*(1+$M499)*$EQ499,AA499)</f>
        <v>0</v>
      </c>
      <c r="AP499" s="66">
        <f>IF($G499="Labor Hours",AB499*$K499*(1+$M499)*$EQ499,AB499)</f>
        <v>0</v>
      </c>
      <c r="AQ499" s="66">
        <f>IF($G499="Labor Hours",AC499*$K499*(1+$M499)*$EQ499,AC499)</f>
        <v>0</v>
      </c>
      <c r="AR499" s="66">
        <f>IF($G499="Labor Hours",AD499*$K499*(1+$M499)*$EQ499,AD499)</f>
        <v>0</v>
      </c>
      <c r="AS499" s="66">
        <f>IF($G499="Labor Hours",AE499*$K499*(1+$M499)*$EQ499,AE499)</f>
        <v>0</v>
      </c>
      <c r="AT499" s="66">
        <f>IF($G499="Labor Hours",AF499*$K499*(1+$M499)*$EQ499,AF499)</f>
        <v>0</v>
      </c>
      <c r="AU499" s="67">
        <f t="shared" si="659"/>
        <v>8246.5694999999996</v>
      </c>
      <c r="AV499" s="67">
        <f t="shared" si="711"/>
        <v>4370.6818350000003</v>
      </c>
      <c r="AW499" s="67">
        <f t="shared" si="712"/>
        <v>12617.251335000001</v>
      </c>
      <c r="AX499" s="53" cm="1">
        <f t="array" aca="1" ref="AX499" ca="1">AU499*CELL("contents",$Q499)</f>
        <v>1649.3139000000001</v>
      </c>
      <c r="AY499" s="53" cm="1">
        <f t="array" aca="1" ref="AY499" ca="1">AV499*CELL("contents",$Q499)</f>
        <v>874.13636700000006</v>
      </c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>
        <f t="shared" si="661"/>
        <v>0</v>
      </c>
      <c r="BM499" s="51">
        <f t="shared" si="662"/>
        <v>0</v>
      </c>
      <c r="BN499" s="66">
        <f>IF($G499="Labor Hours",AZ499*$K499*(1+$M499)*$ER499,AZ499)</f>
        <v>0</v>
      </c>
      <c r="BO499" s="66">
        <f>IF($G499="Labor Hours",BA499*$K499*(1+$M499)*$ER499,BA499)</f>
        <v>0</v>
      </c>
      <c r="BP499" s="66">
        <f>IF($G499="Labor Hours",BB499*$K499*(1+$M499)*$ER499,BB499)</f>
        <v>0</v>
      </c>
      <c r="BQ499" s="66">
        <f>IF($G499="Labor Hours",BC499*$K499*(1+$M499)*$ER499,BC499)</f>
        <v>0</v>
      </c>
      <c r="BR499" s="66">
        <f>IF($G499="Labor Hours",BD499*$K499*(1+$M499)*$ER499,BD499)</f>
        <v>0</v>
      </c>
      <c r="BS499" s="66">
        <f>IF($G499="Labor Hours",BE499*$K499*(1+$M499)*$ER499,BE499)</f>
        <v>0</v>
      </c>
      <c r="BT499" s="66">
        <f>IF($G499="Labor Hours",BF499*$K499*(1+$M499)*$ER499,BF499)</f>
        <v>0</v>
      </c>
      <c r="BU499" s="66">
        <f>IF($G499="Labor Hours",BG499*$K499*(1+$M499)*$ER499,BG499)</f>
        <v>0</v>
      </c>
      <c r="BV499" s="66">
        <f>IF($G499="Labor Hours",BH499*$K499*(1+$M499)*$ER499,BH499)</f>
        <v>0</v>
      </c>
      <c r="BW499" s="66">
        <f>IF($G499="Labor Hours",BI499*$K499*(1+$M499)*$ER499,BI499)</f>
        <v>0</v>
      </c>
      <c r="BX499" s="66">
        <f>IF($G499="Labor Hours",BJ499*$K499*(1+$M499)*$ER499,BJ499)</f>
        <v>0</v>
      </c>
      <c r="BY499" s="66">
        <f>IF($G499="Labor Hours",BK499*$K499*(1+$M499)*$ER499,BK499)</f>
        <v>0</v>
      </c>
      <c r="BZ499" s="67">
        <f t="shared" si="663"/>
        <v>0</v>
      </c>
      <c r="CA499" s="67">
        <f t="shared" si="713"/>
        <v>0</v>
      </c>
      <c r="CB499" s="67">
        <f t="shared" si="714"/>
        <v>0</v>
      </c>
      <c r="CC499" s="53" cm="1">
        <f t="array" aca="1" ref="CC499" ca="1">BZ499*CELL("contents",$Q499)</f>
        <v>0</v>
      </c>
      <c r="CD499" s="53" cm="1">
        <f t="array" aca="1" ref="CD499" ca="1">CA499*CELL("contents",$Q499)</f>
        <v>0</v>
      </c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>
        <f t="shared" si="666"/>
        <v>0</v>
      </c>
      <c r="CR499" s="51">
        <f t="shared" si="667"/>
        <v>0</v>
      </c>
      <c r="CS499" s="66">
        <f>IF($G499="Labor Hours",CE499*$K499*(1+$M499)*$ES499,CE499)</f>
        <v>0</v>
      </c>
      <c r="CT499" s="66">
        <f>IF($G499="Labor Hours",CF499*$K499*(1+$M499)*$ES499,CF499)</f>
        <v>0</v>
      </c>
      <c r="CU499" s="66">
        <f>IF($G499="Labor Hours",CG499*$K499*(1+$M499)*$ES499,CG499)</f>
        <v>0</v>
      </c>
      <c r="CV499" s="66">
        <f>IF($G499="Labor Hours",CH499*$K499*(1+$M499)*$ES499,CH499)</f>
        <v>0</v>
      </c>
      <c r="CW499" s="66">
        <f>IF($G499="Labor Hours",CI499*$K499*(1+$M499)*$ES499,CI499)</f>
        <v>0</v>
      </c>
      <c r="CX499" s="66">
        <f>IF($G499="Labor Hours",CJ499*$K499*(1+$M499)*$ES499,CJ499)</f>
        <v>0</v>
      </c>
      <c r="CY499" s="66">
        <f>IF($G499="Labor Hours",CK499*$K499*(1+$M499)*$ES499,CK499)</f>
        <v>0</v>
      </c>
      <c r="CZ499" s="66">
        <f>IF($G499="Labor Hours",CL499*$K499*(1+$M499)*$ES499,CL499)</f>
        <v>0</v>
      </c>
      <c r="DA499" s="66">
        <f>IF($G499="Labor Hours",CM499*$K499*(1+$M499)*$ES499,CM499)</f>
        <v>0</v>
      </c>
      <c r="DB499" s="66">
        <f>IF($G499="Labor Hours",CN499*$K499*(1+$M499)*$ES499,CN499)</f>
        <v>0</v>
      </c>
      <c r="DC499" s="66">
        <f>IF($G499="Labor Hours",CO499*$K499*(1+$M499)*$ES499,CO499)</f>
        <v>0</v>
      </c>
      <c r="DD499" s="66">
        <f>IF($G499="Labor Hours",CP499*$K499*(1+$M499)*$ES499,CP499)</f>
        <v>0</v>
      </c>
      <c r="DE499" s="67">
        <f t="shared" si="668"/>
        <v>0</v>
      </c>
      <c r="DF499" s="67">
        <f t="shared" si="715"/>
        <v>0</v>
      </c>
      <c r="DG499" s="67">
        <f t="shared" si="716"/>
        <v>0</v>
      </c>
      <c r="DH499" s="53" cm="1">
        <f t="array" aca="1" ref="DH499" ca="1">DE499*CELL("contents",$Q499)</f>
        <v>0</v>
      </c>
      <c r="DI499" s="53" cm="1">
        <f t="array" aca="1" ref="DI499" ca="1">DF499*CELL("contents",$Q499)</f>
        <v>0</v>
      </c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>
        <f t="shared" si="671"/>
        <v>0</v>
      </c>
      <c r="DW499" s="51">
        <f t="shared" si="672"/>
        <v>0</v>
      </c>
      <c r="DX499" s="66">
        <f>IF($G499="Labor Hours",DJ499*$K499*(1+$M499)*$ET499,DJ499)</f>
        <v>0</v>
      </c>
      <c r="DY499" s="66">
        <f>IF($G499="Labor Hours",DK499*$K499*(1+$M499)*$ET499,DK499)</f>
        <v>0</v>
      </c>
      <c r="DZ499" s="66">
        <f>IF($G499="Labor Hours",DL499*$K499*(1+$M499)*$ET499,DL499)</f>
        <v>0</v>
      </c>
      <c r="EA499" s="66">
        <f>IF($G499="Labor Hours",DM499*$K499*(1+$M499)*$ET499,DM499)</f>
        <v>0</v>
      </c>
      <c r="EB499" s="66">
        <f>IF($G499="Labor Hours",DN499*$K499*(1+$M499)*$ET499,DN499)</f>
        <v>0</v>
      </c>
      <c r="EC499" s="66">
        <f>IF($G499="Labor Hours",DO499*$K499*(1+$M499)*$ET499,DO499)</f>
        <v>0</v>
      </c>
      <c r="ED499" s="66">
        <f>IF($G499="Labor Hours",DP499*$K499*(1+$M499)*$ET499,DP499)</f>
        <v>0</v>
      </c>
      <c r="EE499" s="66">
        <f>IF($G499="Labor Hours",DQ499*$K499*(1+$M499)*$ET499,DQ499)</f>
        <v>0</v>
      </c>
      <c r="EF499" s="66">
        <f>IF($G499="Labor Hours",DR499*$K499*(1+$M499)*$ET499,DR499)</f>
        <v>0</v>
      </c>
      <c r="EG499" s="66">
        <f>IF($G499="Labor Hours",DS499*$K499*(1+$M499)*$ET499,DS499)</f>
        <v>0</v>
      </c>
      <c r="EH499" s="66">
        <f>IF($G499="Labor Hours",DT499*$K499*(1+$M499)*$ET499,DT499)</f>
        <v>0</v>
      </c>
      <c r="EI499" s="66">
        <f>IF($G499="Labor Hours",DU499*$K499*(1+$M499)*$ET499,DU499)</f>
        <v>0</v>
      </c>
      <c r="EJ499" s="67">
        <f t="shared" si="673"/>
        <v>0</v>
      </c>
      <c r="EK499" s="67">
        <f t="shared" si="717"/>
        <v>0</v>
      </c>
      <c r="EL499" s="67">
        <f t="shared" si="718"/>
        <v>0</v>
      </c>
      <c r="EM499" s="53" cm="1">
        <f t="array" aca="1" ref="EM499" ca="1">EJ499*CELL("contents",$Q499)</f>
        <v>0</v>
      </c>
      <c r="EN499" s="53" cm="1">
        <f t="array" aca="1" ref="EN499" ca="1">EK499*CELL("contents",$Q499)</f>
        <v>0</v>
      </c>
      <c r="EO499" s="68">
        <f>AW499+CB499+DG499+EL499</f>
        <v>12617.251335000001</v>
      </c>
      <c r="EP499" s="2">
        <v>1</v>
      </c>
      <c r="EQ499" s="2">
        <f t="shared" ref="EQ499:ET499" si="726">EP499*1.0215</f>
        <v>1.0215000000000001</v>
      </c>
      <c r="ER499" s="2">
        <f t="shared" si="726"/>
        <v>1.0434622500000001</v>
      </c>
      <c r="ES499" s="2">
        <f t="shared" si="726"/>
        <v>1.0658966883750003</v>
      </c>
      <c r="ET499" s="2">
        <f t="shared" si="726"/>
        <v>1.0888134671750629</v>
      </c>
      <c r="EU499" s="69">
        <f>IF($G499="Labor Hours",$K499*$AG499*EQ499,0)</f>
        <v>6108.5700000000006</v>
      </c>
      <c r="EV499" s="69">
        <f>IF($G499="Labor Hours",$K499*$BL499*ER499,0)</f>
        <v>0</v>
      </c>
      <c r="EW499" s="69">
        <f>IF($G499="Labor Hours",$K499*$CQ499*ES499,0)</f>
        <v>0</v>
      </c>
      <c r="EX499" s="69">
        <f>IF($G499="Labor Hours",$K499*$DV499*ET499,0)</f>
        <v>0</v>
      </c>
      <c r="EY499" s="69">
        <f t="shared" si="681"/>
        <v>2137.9994999999999</v>
      </c>
      <c r="EZ499" s="69">
        <f t="shared" si="677"/>
        <v>0</v>
      </c>
      <c r="FA499" s="69">
        <f t="shared" si="678"/>
        <v>0</v>
      </c>
      <c r="FB499" s="69">
        <f t="shared" si="679"/>
        <v>0</v>
      </c>
      <c r="FC499" t="s">
        <v>1538</v>
      </c>
    </row>
    <row r="500" spans="1:159" x14ac:dyDescent="0.25">
      <c r="A500" s="2">
        <v>1.3</v>
      </c>
      <c r="B500" s="2" t="s">
        <v>1190</v>
      </c>
      <c r="C500" s="61" t="s">
        <v>147</v>
      </c>
      <c r="D500" s="62" t="s">
        <v>1191</v>
      </c>
      <c r="E500" s="63" t="s">
        <v>1191</v>
      </c>
      <c r="F500" s="2"/>
      <c r="G500" s="61" t="s">
        <v>267</v>
      </c>
      <c r="H500" s="64" t="s">
        <v>267</v>
      </c>
      <c r="I500" s="61"/>
      <c r="J500" s="65" t="s">
        <v>154</v>
      </c>
      <c r="K500" s="75"/>
      <c r="L500" s="80">
        <v>1</v>
      </c>
      <c r="M500" s="57">
        <v>0</v>
      </c>
      <c r="N500" s="85">
        <v>0.53</v>
      </c>
      <c r="O500" s="64" t="s">
        <v>155</v>
      </c>
      <c r="P500" s="2" t="s">
        <v>352</v>
      </c>
      <c r="Q500" s="216">
        <f>VLOOKUP(P500,Contingencies!$A$2:$D$7,4,FALSE)</f>
        <v>0.2</v>
      </c>
      <c r="R500" s="53">
        <f t="shared" si="645"/>
        <v>1530</v>
      </c>
      <c r="S500" s="67">
        <f t="shared" si="647"/>
        <v>810.90000000000009</v>
      </c>
      <c r="T500" s="61"/>
      <c r="U500" s="2"/>
      <c r="V500" s="61">
        <v>5000</v>
      </c>
      <c r="W500" s="61"/>
      <c r="X500" s="61"/>
      <c r="Y500" s="2"/>
      <c r="Z500" s="2"/>
      <c r="AA500" s="2"/>
      <c r="AB500" s="2"/>
      <c r="AC500" s="2"/>
      <c r="AD500" s="2"/>
      <c r="AE500" s="2"/>
      <c r="AF500" s="2"/>
      <c r="AG500" s="2">
        <f>IF(G500="Labor Hours",SUM(U500:AF500),0)</f>
        <v>0</v>
      </c>
      <c r="AH500" s="51">
        <f t="shared" si="658"/>
        <v>0</v>
      </c>
      <c r="AI500" s="66">
        <f>IF($G500="Labor Hours",U500*$K500*(1+$M500)*$EQ500,U500)</f>
        <v>0</v>
      </c>
      <c r="AJ500" s="66">
        <f>IF($G500="Labor Hours",V500*$K500*(1+$M500)*$EQ500,V500)</f>
        <v>5000</v>
      </c>
      <c r="AK500" s="66">
        <f>IF($G500="Labor Hours",W500*$K500*(1+$M500)*$EQ500,W500)</f>
        <v>0</v>
      </c>
      <c r="AL500" s="66">
        <f>IF($G500="Labor Hours",X500*$K500*(1+$M500)*$EQ500,X500)</f>
        <v>0</v>
      </c>
      <c r="AM500" s="66">
        <f>IF($G500="Labor Hours",Y500*$K500*(1+$M500)*$EQ500,Y500)</f>
        <v>0</v>
      </c>
      <c r="AN500" s="66">
        <f>IF($G500="Labor Hours",Z500*$K500*(1+$M500)*$EQ500,Z500)</f>
        <v>0</v>
      </c>
      <c r="AO500" s="66">
        <f>IF($G500="Labor Hours",AA500*$K500*(1+$M500)*$EQ500,AA500)</f>
        <v>0</v>
      </c>
      <c r="AP500" s="66">
        <f>IF($G500="Labor Hours",AB500*$K500*(1+$M500)*$EQ500,AB500)</f>
        <v>0</v>
      </c>
      <c r="AQ500" s="66">
        <f>IF($G500="Labor Hours",AC500*$K500*(1+$M500)*$EQ500,AC500)</f>
        <v>0</v>
      </c>
      <c r="AR500" s="66">
        <f>IF($G500="Labor Hours",AD500*$K500*(1+$M500)*$EQ500,AD500)</f>
        <v>0</v>
      </c>
      <c r="AS500" s="66">
        <f>IF($G500="Labor Hours",AE500*$K500*(1+$M500)*$EQ500,AE500)</f>
        <v>0</v>
      </c>
      <c r="AT500" s="66">
        <f>IF($G500="Labor Hours",AF500*$K500*(1+$M500)*$EQ500,AF500)</f>
        <v>0</v>
      </c>
      <c r="AU500" s="67">
        <f t="shared" si="659"/>
        <v>5000</v>
      </c>
      <c r="AV500" s="67">
        <f t="shared" si="711"/>
        <v>2650</v>
      </c>
      <c r="AW500" s="67">
        <f t="shared" si="712"/>
        <v>7650</v>
      </c>
      <c r="AX500" s="53" cm="1">
        <f t="array" aca="1" ref="AX500" ca="1">AU500*CELL("contents",$Q500)</f>
        <v>1000</v>
      </c>
      <c r="AY500" s="53" cm="1">
        <f t="array" aca="1" ref="AY500" ca="1">AV500*CELL("contents",$Q500)</f>
        <v>530</v>
      </c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>
        <f t="shared" si="661"/>
        <v>0</v>
      </c>
      <c r="BM500" s="51">
        <f t="shared" si="662"/>
        <v>0</v>
      </c>
      <c r="BN500" s="66">
        <f>IF($G500="Labor Hours",AZ500*$K500*(1+$M500)*$ER500,AZ500)</f>
        <v>0</v>
      </c>
      <c r="BO500" s="66">
        <f>IF($G500="Labor Hours",BA500*$K500*(1+$M500)*$ER500,BA500)</f>
        <v>0</v>
      </c>
      <c r="BP500" s="66">
        <f>IF($G500="Labor Hours",BB500*$K500*(1+$M500)*$ER500,BB500)</f>
        <v>0</v>
      </c>
      <c r="BQ500" s="66">
        <f>IF($G500="Labor Hours",BC500*$K500*(1+$M500)*$ER500,BC500)</f>
        <v>0</v>
      </c>
      <c r="BR500" s="66">
        <f>IF($G500="Labor Hours",BD500*$K500*(1+$M500)*$ER500,BD500)</f>
        <v>0</v>
      </c>
      <c r="BS500" s="66">
        <f>IF($G500="Labor Hours",BE500*$K500*(1+$M500)*$ER500,BE500)</f>
        <v>0</v>
      </c>
      <c r="BT500" s="66">
        <f>IF($G500="Labor Hours",BF500*$K500*(1+$M500)*$ER500,BF500)</f>
        <v>0</v>
      </c>
      <c r="BU500" s="66">
        <f>IF($G500="Labor Hours",BG500*$K500*(1+$M500)*$ER500,BG500)</f>
        <v>0</v>
      </c>
      <c r="BV500" s="66">
        <f>IF($G500="Labor Hours",BH500*$K500*(1+$M500)*$ER500,BH500)</f>
        <v>0</v>
      </c>
      <c r="BW500" s="66">
        <f>IF($G500="Labor Hours",BI500*$K500*(1+$M500)*$ER500,BI500)</f>
        <v>0</v>
      </c>
      <c r="BX500" s="66">
        <f>IF($G500="Labor Hours",BJ500*$K500*(1+$M500)*$ER500,BJ500)</f>
        <v>0</v>
      </c>
      <c r="BY500" s="66">
        <f>IF($G500="Labor Hours",BK500*$K500*(1+$M500)*$ER500,BK500)</f>
        <v>0</v>
      </c>
      <c r="BZ500" s="67">
        <f t="shared" si="663"/>
        <v>0</v>
      </c>
      <c r="CA500" s="67">
        <f t="shared" si="713"/>
        <v>0</v>
      </c>
      <c r="CB500" s="67">
        <f t="shared" si="714"/>
        <v>0</v>
      </c>
      <c r="CC500" s="53" cm="1">
        <f t="array" aca="1" ref="CC500" ca="1">BZ500*CELL("contents",$Q500)</f>
        <v>0</v>
      </c>
      <c r="CD500" s="53" cm="1">
        <f t="array" aca="1" ref="CD500" ca="1">CA500*CELL("contents",$Q500)</f>
        <v>0</v>
      </c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>
        <f t="shared" si="666"/>
        <v>0</v>
      </c>
      <c r="CR500" s="51">
        <f t="shared" si="667"/>
        <v>0</v>
      </c>
      <c r="CS500" s="66">
        <f>IF($G500="Labor Hours",CE500*$K500*(1+$M500)*$ES500,CE500)</f>
        <v>0</v>
      </c>
      <c r="CT500" s="66">
        <f>IF($G500="Labor Hours",CF500*$K500*(1+$M500)*$ES500,CF500)</f>
        <v>0</v>
      </c>
      <c r="CU500" s="66">
        <f>IF($G500="Labor Hours",CG500*$K500*(1+$M500)*$ES500,CG500)</f>
        <v>0</v>
      </c>
      <c r="CV500" s="66">
        <f>IF($G500="Labor Hours",CH500*$K500*(1+$M500)*$ES500,CH500)</f>
        <v>0</v>
      </c>
      <c r="CW500" s="66">
        <f>IF($G500="Labor Hours",CI500*$K500*(1+$M500)*$ES500,CI500)</f>
        <v>0</v>
      </c>
      <c r="CX500" s="66">
        <f>IF($G500="Labor Hours",CJ500*$K500*(1+$M500)*$ES500,CJ500)</f>
        <v>0</v>
      </c>
      <c r="CY500" s="66">
        <f>IF($G500="Labor Hours",CK500*$K500*(1+$M500)*$ES500,CK500)</f>
        <v>0</v>
      </c>
      <c r="CZ500" s="66">
        <f>IF($G500="Labor Hours",CL500*$K500*(1+$M500)*$ES500,CL500)</f>
        <v>0</v>
      </c>
      <c r="DA500" s="66">
        <f>IF($G500="Labor Hours",CM500*$K500*(1+$M500)*$ES500,CM500)</f>
        <v>0</v>
      </c>
      <c r="DB500" s="66">
        <f>IF($G500="Labor Hours",CN500*$K500*(1+$M500)*$ES500,CN500)</f>
        <v>0</v>
      </c>
      <c r="DC500" s="66">
        <f>IF($G500="Labor Hours",CO500*$K500*(1+$M500)*$ES500,CO500)</f>
        <v>0</v>
      </c>
      <c r="DD500" s="66">
        <f>IF($G500="Labor Hours",CP500*$K500*(1+$M500)*$ES500,CP500)</f>
        <v>0</v>
      </c>
      <c r="DE500" s="67">
        <f t="shared" si="668"/>
        <v>0</v>
      </c>
      <c r="DF500" s="67">
        <f t="shared" si="715"/>
        <v>0</v>
      </c>
      <c r="DG500" s="67">
        <f t="shared" si="716"/>
        <v>0</v>
      </c>
      <c r="DH500" s="53" cm="1">
        <f t="array" aca="1" ref="DH500" ca="1">DE500*CELL("contents",$Q500)</f>
        <v>0</v>
      </c>
      <c r="DI500" s="53" cm="1">
        <f t="array" aca="1" ref="DI500" ca="1">DF500*CELL("contents",$Q500)</f>
        <v>0</v>
      </c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>
        <f t="shared" si="671"/>
        <v>0</v>
      </c>
      <c r="DW500" s="51">
        <f t="shared" si="672"/>
        <v>0</v>
      </c>
      <c r="DX500" s="66">
        <f>IF($G500="Labor Hours",DJ500*$K500*(1+$M500)*$ET500,DJ500)</f>
        <v>0</v>
      </c>
      <c r="DY500" s="66">
        <f>IF($G500="Labor Hours",DK500*$K500*(1+$M500)*$ET500,DK500)</f>
        <v>0</v>
      </c>
      <c r="DZ500" s="66">
        <f>IF($G500="Labor Hours",DL500*$K500*(1+$M500)*$ET500,DL500)</f>
        <v>0</v>
      </c>
      <c r="EA500" s="66">
        <f>IF($G500="Labor Hours",DM500*$K500*(1+$M500)*$ET500,DM500)</f>
        <v>0</v>
      </c>
      <c r="EB500" s="66">
        <f>IF($G500="Labor Hours",DN500*$K500*(1+$M500)*$ET500,DN500)</f>
        <v>0</v>
      </c>
      <c r="EC500" s="66">
        <f>IF($G500="Labor Hours",DO500*$K500*(1+$M500)*$ET500,DO500)</f>
        <v>0</v>
      </c>
      <c r="ED500" s="66">
        <f>IF($G500="Labor Hours",DP500*$K500*(1+$M500)*$ET500,DP500)</f>
        <v>0</v>
      </c>
      <c r="EE500" s="66">
        <f>IF($G500="Labor Hours",DQ500*$K500*(1+$M500)*$ET500,DQ500)</f>
        <v>0</v>
      </c>
      <c r="EF500" s="66">
        <f>IF($G500="Labor Hours",DR500*$K500*(1+$M500)*$ET500,DR500)</f>
        <v>0</v>
      </c>
      <c r="EG500" s="66">
        <f>IF($G500="Labor Hours",DS500*$K500*(1+$M500)*$ET500,DS500)</f>
        <v>0</v>
      </c>
      <c r="EH500" s="66">
        <f>IF($G500="Labor Hours",DT500*$K500*(1+$M500)*$ET500,DT500)</f>
        <v>0</v>
      </c>
      <c r="EI500" s="66">
        <f>IF($G500="Labor Hours",DU500*$K500*(1+$M500)*$ET500,DU500)</f>
        <v>0</v>
      </c>
      <c r="EJ500" s="67">
        <f t="shared" si="673"/>
        <v>0</v>
      </c>
      <c r="EK500" s="67">
        <f t="shared" si="717"/>
        <v>0</v>
      </c>
      <c r="EL500" s="67">
        <f t="shared" si="718"/>
        <v>0</v>
      </c>
      <c r="EM500" s="53" cm="1">
        <f t="array" aca="1" ref="EM500" ca="1">EJ500*CELL("contents",$Q500)</f>
        <v>0</v>
      </c>
      <c r="EN500" s="53" cm="1">
        <f t="array" aca="1" ref="EN500" ca="1">EK500*CELL("contents",$Q500)</f>
        <v>0</v>
      </c>
      <c r="EO500" s="68">
        <f>AW500+CB500+DG500+EL500</f>
        <v>7650</v>
      </c>
      <c r="EP500" s="2">
        <v>1</v>
      </c>
      <c r="EQ500" s="2">
        <f t="shared" ref="EQ500:ET500" si="727">EP500*1.0215</f>
        <v>1.0215000000000001</v>
      </c>
      <c r="ER500" s="2">
        <f t="shared" si="727"/>
        <v>1.0434622500000001</v>
      </c>
      <c r="ES500" s="2">
        <f t="shared" si="727"/>
        <v>1.0658966883750003</v>
      </c>
      <c r="ET500" s="2">
        <f t="shared" si="727"/>
        <v>1.0888134671750629</v>
      </c>
      <c r="EU500" s="69">
        <f>IF($G500="Labor Hours",$K500*$AG500*EQ500,0)</f>
        <v>0</v>
      </c>
      <c r="EV500" s="69">
        <f>IF($G500="Labor Hours",$K500*$BL500*ER500,0)</f>
        <v>0</v>
      </c>
      <c r="EW500" s="69">
        <f>IF($G500="Labor Hours",$K500*$CQ500*ES500,0)</f>
        <v>0</v>
      </c>
      <c r="EX500" s="69">
        <f>IF($G500="Labor Hours",$K500*$DV500*ET500,0)</f>
        <v>0</v>
      </c>
      <c r="EY500" s="69">
        <f t="shared" si="681"/>
        <v>0</v>
      </c>
      <c r="EZ500" s="69">
        <f t="shared" si="677"/>
        <v>0</v>
      </c>
      <c r="FA500" s="69">
        <f t="shared" si="678"/>
        <v>0</v>
      </c>
      <c r="FB500" s="69">
        <f t="shared" si="679"/>
        <v>0</v>
      </c>
      <c r="FC500" t="s">
        <v>1538</v>
      </c>
    </row>
    <row r="501" spans="1:159" x14ac:dyDescent="0.25">
      <c r="A501" s="2">
        <v>1.3</v>
      </c>
      <c r="B501" s="2" t="s">
        <v>1193</v>
      </c>
      <c r="C501" s="61" t="s">
        <v>157</v>
      </c>
      <c r="D501" s="62" t="s">
        <v>1194</v>
      </c>
      <c r="E501" s="63" t="s">
        <v>1194</v>
      </c>
      <c r="F501" s="2" t="s">
        <v>1189</v>
      </c>
      <c r="G501" s="61" t="s">
        <v>151</v>
      </c>
      <c r="H501" s="64" t="s">
        <v>163</v>
      </c>
      <c r="I501" s="61" t="s">
        <v>269</v>
      </c>
      <c r="J501" s="65" t="s">
        <v>1139</v>
      </c>
      <c r="K501" s="75">
        <v>46</v>
      </c>
      <c r="L501" s="79">
        <v>77</v>
      </c>
      <c r="M501" s="57">
        <v>0</v>
      </c>
      <c r="N501" s="85">
        <v>0</v>
      </c>
      <c r="O501" s="64" t="s">
        <v>155</v>
      </c>
      <c r="P501" s="2" t="s">
        <v>352</v>
      </c>
      <c r="Q501" s="216">
        <f>VLOOKUP(P501,Contingencies!$A$2:$D$7,4,FALSE)</f>
        <v>0.2</v>
      </c>
      <c r="R501" s="53">
        <f t="shared" si="645"/>
        <v>375.91200000000003</v>
      </c>
      <c r="S501" s="67">
        <f t="shared" si="647"/>
        <v>0</v>
      </c>
      <c r="T501" s="61"/>
      <c r="U501" s="2"/>
      <c r="V501" s="2"/>
      <c r="W501" s="2"/>
      <c r="X501" s="61">
        <v>40</v>
      </c>
      <c r="Y501" s="2"/>
      <c r="Z501" s="2"/>
      <c r="AA501" s="2"/>
      <c r="AB501" s="2"/>
      <c r="AC501" s="2"/>
      <c r="AD501" s="2"/>
      <c r="AE501" s="2"/>
      <c r="AF501" s="2"/>
      <c r="AG501" s="2">
        <f>IF(G501="Labor Hours",SUM(U501:AF501),0)</f>
        <v>40</v>
      </c>
      <c r="AH501" s="51">
        <f t="shared" si="658"/>
        <v>0.26666666666666666</v>
      </c>
      <c r="AI501" s="66">
        <f>IF($G501="Labor Hours",U501*$K501*(1+$M501)*$EQ501,U501)</f>
        <v>0</v>
      </c>
      <c r="AJ501" s="66">
        <f>IF($G501="Labor Hours",V501*$K501*(1+$M501)*$EQ501,V501)</f>
        <v>0</v>
      </c>
      <c r="AK501" s="66">
        <f>IF($G501="Labor Hours",W501*$K501*(1+$M501)*$EQ501,W501)</f>
        <v>0</v>
      </c>
      <c r="AL501" s="66">
        <f>IF($G501="Labor Hours",X501*$K501*(1+$M501)*$EQ501,X501)</f>
        <v>1879.5600000000002</v>
      </c>
      <c r="AM501" s="66">
        <f>IF($G501="Labor Hours",Y501*$K501*(1+$M501)*$EQ501,Y501)</f>
        <v>0</v>
      </c>
      <c r="AN501" s="66">
        <f>IF($G501="Labor Hours",Z501*$K501*(1+$M501)*$EQ501,Z501)</f>
        <v>0</v>
      </c>
      <c r="AO501" s="66">
        <f>IF($G501="Labor Hours",AA501*$K501*(1+$M501)*$EQ501,AA501)</f>
        <v>0</v>
      </c>
      <c r="AP501" s="66">
        <f>IF($G501="Labor Hours",AB501*$K501*(1+$M501)*$EQ501,AB501)</f>
        <v>0</v>
      </c>
      <c r="AQ501" s="66">
        <f>IF($G501="Labor Hours",AC501*$K501*(1+$M501)*$EQ501,AC501)</f>
        <v>0</v>
      </c>
      <c r="AR501" s="66">
        <f>IF($G501="Labor Hours",AD501*$K501*(1+$M501)*$EQ501,AD501)</f>
        <v>0</v>
      </c>
      <c r="AS501" s="66">
        <f>IF($G501="Labor Hours",AE501*$K501*(1+$M501)*$EQ501,AE501)</f>
        <v>0</v>
      </c>
      <c r="AT501" s="66">
        <f>IF($G501="Labor Hours",AF501*$K501*(1+$M501)*$EQ501,AF501)</f>
        <v>0</v>
      </c>
      <c r="AU501" s="67">
        <f t="shared" si="659"/>
        <v>1879.5600000000002</v>
      </c>
      <c r="AV501" s="67">
        <f t="shared" si="711"/>
        <v>0</v>
      </c>
      <c r="AW501" s="67">
        <f t="shared" si="712"/>
        <v>1879.5600000000002</v>
      </c>
      <c r="AX501" s="53" cm="1">
        <f t="array" aca="1" ref="AX501" ca="1">AU501*CELL("contents",$Q501)</f>
        <v>375.91200000000003</v>
      </c>
      <c r="AY501" s="53" cm="1">
        <f t="array" aca="1" ref="AY501" ca="1">AV501*CELL("contents",$Q501)</f>
        <v>0</v>
      </c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>
        <f t="shared" si="661"/>
        <v>0</v>
      </c>
      <c r="BM501" s="51">
        <f t="shared" si="662"/>
        <v>0</v>
      </c>
      <c r="BN501" s="66">
        <f>IF($G501="Labor Hours",AZ501*$K501*(1+$M501)*$ER501,AZ501)</f>
        <v>0</v>
      </c>
      <c r="BO501" s="66">
        <f>IF($G501="Labor Hours",BA501*$K501*(1+$M501)*$ER501,BA501)</f>
        <v>0</v>
      </c>
      <c r="BP501" s="66">
        <f>IF($G501="Labor Hours",BB501*$K501*(1+$M501)*$ER501,BB501)</f>
        <v>0</v>
      </c>
      <c r="BQ501" s="66">
        <f>IF($G501="Labor Hours",BC501*$K501*(1+$M501)*$ER501,BC501)</f>
        <v>0</v>
      </c>
      <c r="BR501" s="66">
        <f>IF($G501="Labor Hours",BD501*$K501*(1+$M501)*$ER501,BD501)</f>
        <v>0</v>
      </c>
      <c r="BS501" s="66">
        <f>IF($G501="Labor Hours",BE501*$K501*(1+$M501)*$ER501,BE501)</f>
        <v>0</v>
      </c>
      <c r="BT501" s="66">
        <f>IF($G501="Labor Hours",BF501*$K501*(1+$M501)*$ER501,BF501)</f>
        <v>0</v>
      </c>
      <c r="BU501" s="66">
        <f>IF($G501="Labor Hours",BG501*$K501*(1+$M501)*$ER501,BG501)</f>
        <v>0</v>
      </c>
      <c r="BV501" s="66">
        <f>IF($G501="Labor Hours",BH501*$K501*(1+$M501)*$ER501,BH501)</f>
        <v>0</v>
      </c>
      <c r="BW501" s="66">
        <f>IF($G501="Labor Hours",BI501*$K501*(1+$M501)*$ER501,BI501)</f>
        <v>0</v>
      </c>
      <c r="BX501" s="66">
        <f>IF($G501="Labor Hours",BJ501*$K501*(1+$M501)*$ER501,BJ501)</f>
        <v>0</v>
      </c>
      <c r="BY501" s="66">
        <f>IF($G501="Labor Hours",BK501*$K501*(1+$M501)*$ER501,BK501)</f>
        <v>0</v>
      </c>
      <c r="BZ501" s="67">
        <f t="shared" si="663"/>
        <v>0</v>
      </c>
      <c r="CA501" s="67">
        <f t="shared" si="713"/>
        <v>0</v>
      </c>
      <c r="CB501" s="67">
        <f t="shared" si="714"/>
        <v>0</v>
      </c>
      <c r="CC501" s="53" cm="1">
        <f t="array" aca="1" ref="CC501" ca="1">BZ501*CELL("contents",$Q501)</f>
        <v>0</v>
      </c>
      <c r="CD501" s="53" cm="1">
        <f t="array" aca="1" ref="CD501" ca="1">CA501*CELL("contents",$Q501)</f>
        <v>0</v>
      </c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>
        <f t="shared" si="666"/>
        <v>0</v>
      </c>
      <c r="CR501" s="51">
        <f t="shared" si="667"/>
        <v>0</v>
      </c>
      <c r="CS501" s="66">
        <f>IF($G501="Labor Hours",CE501*$K501*(1+$M501)*$ES501,CE501)</f>
        <v>0</v>
      </c>
      <c r="CT501" s="66">
        <f>IF($G501="Labor Hours",CF501*$K501*(1+$M501)*$ES501,CF501)</f>
        <v>0</v>
      </c>
      <c r="CU501" s="66">
        <f>IF($G501="Labor Hours",CG501*$K501*(1+$M501)*$ES501,CG501)</f>
        <v>0</v>
      </c>
      <c r="CV501" s="66">
        <f>IF($G501="Labor Hours",CH501*$K501*(1+$M501)*$ES501,CH501)</f>
        <v>0</v>
      </c>
      <c r="CW501" s="66">
        <f>IF($G501="Labor Hours",CI501*$K501*(1+$M501)*$ES501,CI501)</f>
        <v>0</v>
      </c>
      <c r="CX501" s="66">
        <f>IF($G501="Labor Hours",CJ501*$K501*(1+$M501)*$ES501,CJ501)</f>
        <v>0</v>
      </c>
      <c r="CY501" s="66">
        <f>IF($G501="Labor Hours",CK501*$K501*(1+$M501)*$ES501,CK501)</f>
        <v>0</v>
      </c>
      <c r="CZ501" s="66">
        <f>IF($G501="Labor Hours",CL501*$K501*(1+$M501)*$ES501,CL501)</f>
        <v>0</v>
      </c>
      <c r="DA501" s="66">
        <f>IF($G501="Labor Hours",CM501*$K501*(1+$M501)*$ES501,CM501)</f>
        <v>0</v>
      </c>
      <c r="DB501" s="66">
        <f>IF($G501="Labor Hours",CN501*$K501*(1+$M501)*$ES501,CN501)</f>
        <v>0</v>
      </c>
      <c r="DC501" s="66">
        <f>IF($G501="Labor Hours",CO501*$K501*(1+$M501)*$ES501,CO501)</f>
        <v>0</v>
      </c>
      <c r="DD501" s="66">
        <f>IF($G501="Labor Hours",CP501*$K501*(1+$M501)*$ES501,CP501)</f>
        <v>0</v>
      </c>
      <c r="DE501" s="67">
        <f t="shared" si="668"/>
        <v>0</v>
      </c>
      <c r="DF501" s="67">
        <f t="shared" si="715"/>
        <v>0</v>
      </c>
      <c r="DG501" s="67">
        <f t="shared" si="716"/>
        <v>0</v>
      </c>
      <c r="DH501" s="53" cm="1">
        <f t="array" aca="1" ref="DH501" ca="1">DE501*CELL("contents",$Q501)</f>
        <v>0</v>
      </c>
      <c r="DI501" s="53" cm="1">
        <f t="array" aca="1" ref="DI501" ca="1">DF501*CELL("contents",$Q501)</f>
        <v>0</v>
      </c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>
        <f t="shared" si="671"/>
        <v>0</v>
      </c>
      <c r="DW501" s="51">
        <f t="shared" si="672"/>
        <v>0</v>
      </c>
      <c r="DX501" s="66">
        <f>IF($G501="Labor Hours",DJ501*$K501*(1+$M501)*$ET501,DJ501)</f>
        <v>0</v>
      </c>
      <c r="DY501" s="66">
        <f>IF($G501="Labor Hours",DK501*$K501*(1+$M501)*$ET501,DK501)</f>
        <v>0</v>
      </c>
      <c r="DZ501" s="66">
        <f>IF($G501="Labor Hours",DL501*$K501*(1+$M501)*$ET501,DL501)</f>
        <v>0</v>
      </c>
      <c r="EA501" s="66">
        <f>IF($G501="Labor Hours",DM501*$K501*(1+$M501)*$ET501,DM501)</f>
        <v>0</v>
      </c>
      <c r="EB501" s="66">
        <f>IF($G501="Labor Hours",DN501*$K501*(1+$M501)*$ET501,DN501)</f>
        <v>0</v>
      </c>
      <c r="EC501" s="66">
        <f>IF($G501="Labor Hours",DO501*$K501*(1+$M501)*$ET501,DO501)</f>
        <v>0</v>
      </c>
      <c r="ED501" s="66">
        <f>IF($G501="Labor Hours",DP501*$K501*(1+$M501)*$ET501,DP501)</f>
        <v>0</v>
      </c>
      <c r="EE501" s="66">
        <f>IF($G501="Labor Hours",DQ501*$K501*(1+$M501)*$ET501,DQ501)</f>
        <v>0</v>
      </c>
      <c r="EF501" s="66">
        <f>IF($G501="Labor Hours",DR501*$K501*(1+$M501)*$ET501,DR501)</f>
        <v>0</v>
      </c>
      <c r="EG501" s="66">
        <f>IF($G501="Labor Hours",DS501*$K501*(1+$M501)*$ET501,DS501)</f>
        <v>0</v>
      </c>
      <c r="EH501" s="66">
        <f>IF($G501="Labor Hours",DT501*$K501*(1+$M501)*$ET501,DT501)</f>
        <v>0</v>
      </c>
      <c r="EI501" s="66">
        <f>IF($G501="Labor Hours",DU501*$K501*(1+$M501)*$ET501,DU501)</f>
        <v>0</v>
      </c>
      <c r="EJ501" s="67">
        <f t="shared" si="673"/>
        <v>0</v>
      </c>
      <c r="EK501" s="67">
        <f t="shared" si="717"/>
        <v>0</v>
      </c>
      <c r="EL501" s="67">
        <f t="shared" si="718"/>
        <v>0</v>
      </c>
      <c r="EM501" s="53" cm="1">
        <f t="array" aca="1" ref="EM501" ca="1">EJ501*CELL("contents",$Q501)</f>
        <v>0</v>
      </c>
      <c r="EN501" s="53" cm="1">
        <f t="array" aca="1" ref="EN501" ca="1">EK501*CELL("contents",$Q501)</f>
        <v>0</v>
      </c>
      <c r="EO501" s="68">
        <f>AW501+CB501+DG501+EL501</f>
        <v>1879.5600000000002</v>
      </c>
      <c r="EP501" s="2">
        <v>1</v>
      </c>
      <c r="EQ501" s="2">
        <f t="shared" ref="EQ501:ET501" si="728">EP501*1.0215</f>
        <v>1.0215000000000001</v>
      </c>
      <c r="ER501" s="2">
        <f t="shared" si="728"/>
        <v>1.0434622500000001</v>
      </c>
      <c r="ES501" s="2">
        <f t="shared" si="728"/>
        <v>1.0658966883750003</v>
      </c>
      <c r="ET501" s="2">
        <f t="shared" si="728"/>
        <v>1.0888134671750629</v>
      </c>
      <c r="EU501" s="69">
        <f>IF($G501="Labor Hours",$K501*$AG501*EQ501,0)</f>
        <v>1879.5600000000002</v>
      </c>
      <c r="EV501" s="69">
        <f>IF($G501="Labor Hours",$K501*$BL501*ER501,0)</f>
        <v>0</v>
      </c>
      <c r="EW501" s="69">
        <f>IF($G501="Labor Hours",$K501*$CQ501*ES501,0)</f>
        <v>0</v>
      </c>
      <c r="EX501" s="69">
        <f>IF($G501="Labor Hours",$K501*$DV501*ET501,0)</f>
        <v>0</v>
      </c>
      <c r="EY501" s="69">
        <f t="shared" si="681"/>
        <v>0</v>
      </c>
      <c r="EZ501" s="69">
        <f t="shared" si="677"/>
        <v>0</v>
      </c>
      <c r="FA501" s="69">
        <f t="shared" si="678"/>
        <v>0</v>
      </c>
      <c r="FB501" s="69">
        <f t="shared" si="679"/>
        <v>0</v>
      </c>
      <c r="FC501" t="s">
        <v>1538</v>
      </c>
    </row>
    <row r="502" spans="1:159" x14ac:dyDescent="0.25">
      <c r="A502" s="2">
        <v>1.3</v>
      </c>
      <c r="B502" s="2" t="s">
        <v>1193</v>
      </c>
      <c r="C502" s="61" t="s">
        <v>147</v>
      </c>
      <c r="D502" s="62" t="s">
        <v>1194</v>
      </c>
      <c r="E502" s="63" t="s">
        <v>1194</v>
      </c>
      <c r="F502" s="2"/>
      <c r="G502" s="61" t="s">
        <v>267</v>
      </c>
      <c r="H502" s="64" t="s">
        <v>267</v>
      </c>
      <c r="I502" s="61"/>
      <c r="J502" s="65" t="s">
        <v>154</v>
      </c>
      <c r="K502" s="75"/>
      <c r="L502" s="80">
        <v>1</v>
      </c>
      <c r="M502" s="57">
        <v>0</v>
      </c>
      <c r="N502" s="85">
        <v>0.53</v>
      </c>
      <c r="O502" s="64" t="s">
        <v>155</v>
      </c>
      <c r="P502" s="2" t="s">
        <v>352</v>
      </c>
      <c r="Q502" s="216">
        <f>VLOOKUP(P502,Contingencies!$A$2:$D$7,4,FALSE)</f>
        <v>0.2</v>
      </c>
      <c r="R502" s="53">
        <f t="shared" si="645"/>
        <v>306</v>
      </c>
      <c r="S502" s="67">
        <f t="shared" si="647"/>
        <v>162.18</v>
      </c>
      <c r="T502" s="61"/>
      <c r="U502" s="2"/>
      <c r="V502" s="2"/>
      <c r="W502" s="2"/>
      <c r="X502" s="61">
        <v>1000</v>
      </c>
      <c r="Y502" s="2"/>
      <c r="Z502" s="2"/>
      <c r="AA502" s="2"/>
      <c r="AB502" s="2"/>
      <c r="AC502" s="2"/>
      <c r="AD502" s="2"/>
      <c r="AE502" s="2"/>
      <c r="AF502" s="2"/>
      <c r="AG502" s="2">
        <f>IF(G502="Labor Hours",SUM(U502:AF502),0)</f>
        <v>0</v>
      </c>
      <c r="AH502" s="51">
        <f t="shared" si="658"/>
        <v>0</v>
      </c>
      <c r="AI502" s="66">
        <f>IF($G502="Labor Hours",U502*$K502*(1+$M502)*$EQ502,U502)</f>
        <v>0</v>
      </c>
      <c r="AJ502" s="66">
        <f>IF($G502="Labor Hours",V502*$K502*(1+$M502)*$EQ502,V502)</f>
        <v>0</v>
      </c>
      <c r="AK502" s="66">
        <f>IF($G502="Labor Hours",W502*$K502*(1+$M502)*$EQ502,W502)</f>
        <v>0</v>
      </c>
      <c r="AL502" s="66">
        <f>IF($G502="Labor Hours",X502*$K502*(1+$M502)*$EQ502,X502)</f>
        <v>1000</v>
      </c>
      <c r="AM502" s="66">
        <f>IF($G502="Labor Hours",Y502*$K502*(1+$M502)*$EQ502,Y502)</f>
        <v>0</v>
      </c>
      <c r="AN502" s="66">
        <f>IF($G502="Labor Hours",Z502*$K502*(1+$M502)*$EQ502,Z502)</f>
        <v>0</v>
      </c>
      <c r="AO502" s="66">
        <f>IF($G502="Labor Hours",AA502*$K502*(1+$M502)*$EQ502,AA502)</f>
        <v>0</v>
      </c>
      <c r="AP502" s="66">
        <f>IF($G502="Labor Hours",AB502*$K502*(1+$M502)*$EQ502,AB502)</f>
        <v>0</v>
      </c>
      <c r="AQ502" s="66">
        <f>IF($G502="Labor Hours",AC502*$K502*(1+$M502)*$EQ502,AC502)</f>
        <v>0</v>
      </c>
      <c r="AR502" s="66">
        <f>IF($G502="Labor Hours",AD502*$K502*(1+$M502)*$EQ502,AD502)</f>
        <v>0</v>
      </c>
      <c r="AS502" s="66">
        <f>IF($G502="Labor Hours",AE502*$K502*(1+$M502)*$EQ502,AE502)</f>
        <v>0</v>
      </c>
      <c r="AT502" s="66">
        <f>IF($G502="Labor Hours",AF502*$K502*(1+$M502)*$EQ502,AF502)</f>
        <v>0</v>
      </c>
      <c r="AU502" s="67">
        <f t="shared" si="659"/>
        <v>1000</v>
      </c>
      <c r="AV502" s="67">
        <f t="shared" si="711"/>
        <v>530</v>
      </c>
      <c r="AW502" s="67">
        <f t="shared" si="712"/>
        <v>1530</v>
      </c>
      <c r="AX502" s="53" cm="1">
        <f t="array" aca="1" ref="AX502" ca="1">AU502*CELL("contents",$Q502)</f>
        <v>200</v>
      </c>
      <c r="AY502" s="53" cm="1">
        <f t="array" aca="1" ref="AY502" ca="1">AV502*CELL("contents",$Q502)</f>
        <v>106</v>
      </c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>
        <f t="shared" si="661"/>
        <v>0</v>
      </c>
      <c r="BM502" s="51">
        <f t="shared" si="662"/>
        <v>0</v>
      </c>
      <c r="BN502" s="66">
        <f>IF($G502="Labor Hours",AZ502*$K502*(1+$M502)*$ER502,AZ502)</f>
        <v>0</v>
      </c>
      <c r="BO502" s="66">
        <f>IF($G502="Labor Hours",BA502*$K502*(1+$M502)*$ER502,BA502)</f>
        <v>0</v>
      </c>
      <c r="BP502" s="66">
        <f>IF($G502="Labor Hours",BB502*$K502*(1+$M502)*$ER502,BB502)</f>
        <v>0</v>
      </c>
      <c r="BQ502" s="66">
        <f>IF($G502="Labor Hours",BC502*$K502*(1+$M502)*$ER502,BC502)</f>
        <v>0</v>
      </c>
      <c r="BR502" s="66">
        <f>IF($G502="Labor Hours",BD502*$K502*(1+$M502)*$ER502,BD502)</f>
        <v>0</v>
      </c>
      <c r="BS502" s="66">
        <f>IF($G502="Labor Hours",BE502*$K502*(1+$M502)*$ER502,BE502)</f>
        <v>0</v>
      </c>
      <c r="BT502" s="66">
        <f>IF($G502="Labor Hours",BF502*$K502*(1+$M502)*$ER502,BF502)</f>
        <v>0</v>
      </c>
      <c r="BU502" s="66">
        <f>IF($G502="Labor Hours",BG502*$K502*(1+$M502)*$ER502,BG502)</f>
        <v>0</v>
      </c>
      <c r="BV502" s="66">
        <f>IF($G502="Labor Hours",BH502*$K502*(1+$M502)*$ER502,BH502)</f>
        <v>0</v>
      </c>
      <c r="BW502" s="66">
        <f>IF($G502="Labor Hours",BI502*$K502*(1+$M502)*$ER502,BI502)</f>
        <v>0</v>
      </c>
      <c r="BX502" s="66">
        <f>IF($G502="Labor Hours",BJ502*$K502*(1+$M502)*$ER502,BJ502)</f>
        <v>0</v>
      </c>
      <c r="BY502" s="66">
        <f>IF($G502="Labor Hours",BK502*$K502*(1+$M502)*$ER502,BK502)</f>
        <v>0</v>
      </c>
      <c r="BZ502" s="67">
        <f t="shared" si="663"/>
        <v>0</v>
      </c>
      <c r="CA502" s="67">
        <f t="shared" si="713"/>
        <v>0</v>
      </c>
      <c r="CB502" s="67">
        <f t="shared" si="714"/>
        <v>0</v>
      </c>
      <c r="CC502" s="53" cm="1">
        <f t="array" aca="1" ref="CC502" ca="1">BZ502*CELL("contents",$Q502)</f>
        <v>0</v>
      </c>
      <c r="CD502" s="53" cm="1">
        <f t="array" aca="1" ref="CD502" ca="1">CA502*CELL("contents",$Q502)</f>
        <v>0</v>
      </c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>
        <f t="shared" si="666"/>
        <v>0</v>
      </c>
      <c r="CR502" s="51">
        <f t="shared" si="667"/>
        <v>0</v>
      </c>
      <c r="CS502" s="66">
        <f>IF($G502="Labor Hours",CE502*$K502*(1+$M502)*$ES502,CE502)</f>
        <v>0</v>
      </c>
      <c r="CT502" s="66">
        <f>IF($G502="Labor Hours",CF502*$K502*(1+$M502)*$ES502,CF502)</f>
        <v>0</v>
      </c>
      <c r="CU502" s="66">
        <f>IF($G502="Labor Hours",CG502*$K502*(1+$M502)*$ES502,CG502)</f>
        <v>0</v>
      </c>
      <c r="CV502" s="66">
        <f>IF($G502="Labor Hours",CH502*$K502*(1+$M502)*$ES502,CH502)</f>
        <v>0</v>
      </c>
      <c r="CW502" s="66">
        <f>IF($G502="Labor Hours",CI502*$K502*(1+$M502)*$ES502,CI502)</f>
        <v>0</v>
      </c>
      <c r="CX502" s="66">
        <f>IF($G502="Labor Hours",CJ502*$K502*(1+$M502)*$ES502,CJ502)</f>
        <v>0</v>
      </c>
      <c r="CY502" s="66">
        <f>IF($G502="Labor Hours",CK502*$K502*(1+$M502)*$ES502,CK502)</f>
        <v>0</v>
      </c>
      <c r="CZ502" s="66">
        <f>IF($G502="Labor Hours",CL502*$K502*(1+$M502)*$ES502,CL502)</f>
        <v>0</v>
      </c>
      <c r="DA502" s="66">
        <f>IF($G502="Labor Hours",CM502*$K502*(1+$M502)*$ES502,CM502)</f>
        <v>0</v>
      </c>
      <c r="DB502" s="66">
        <f>IF($G502="Labor Hours",CN502*$K502*(1+$M502)*$ES502,CN502)</f>
        <v>0</v>
      </c>
      <c r="DC502" s="66">
        <f>IF($G502="Labor Hours",CO502*$K502*(1+$M502)*$ES502,CO502)</f>
        <v>0</v>
      </c>
      <c r="DD502" s="66">
        <f>IF($G502="Labor Hours",CP502*$K502*(1+$M502)*$ES502,CP502)</f>
        <v>0</v>
      </c>
      <c r="DE502" s="67">
        <f t="shared" si="668"/>
        <v>0</v>
      </c>
      <c r="DF502" s="67">
        <f t="shared" si="715"/>
        <v>0</v>
      </c>
      <c r="DG502" s="67">
        <f t="shared" si="716"/>
        <v>0</v>
      </c>
      <c r="DH502" s="53" cm="1">
        <f t="array" aca="1" ref="DH502" ca="1">DE502*CELL("contents",$Q502)</f>
        <v>0</v>
      </c>
      <c r="DI502" s="53" cm="1">
        <f t="array" aca="1" ref="DI502" ca="1">DF502*CELL("contents",$Q502)</f>
        <v>0</v>
      </c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>
        <f t="shared" si="671"/>
        <v>0</v>
      </c>
      <c r="DW502" s="51">
        <f t="shared" si="672"/>
        <v>0</v>
      </c>
      <c r="DX502" s="66">
        <f>IF($G502="Labor Hours",DJ502*$K502*(1+$M502)*$ET502,DJ502)</f>
        <v>0</v>
      </c>
      <c r="DY502" s="66">
        <f>IF($G502="Labor Hours",DK502*$K502*(1+$M502)*$ET502,DK502)</f>
        <v>0</v>
      </c>
      <c r="DZ502" s="66">
        <f>IF($G502="Labor Hours",DL502*$K502*(1+$M502)*$ET502,DL502)</f>
        <v>0</v>
      </c>
      <c r="EA502" s="66">
        <f>IF($G502="Labor Hours",DM502*$K502*(1+$M502)*$ET502,DM502)</f>
        <v>0</v>
      </c>
      <c r="EB502" s="66">
        <f>IF($G502="Labor Hours",DN502*$K502*(1+$M502)*$ET502,DN502)</f>
        <v>0</v>
      </c>
      <c r="EC502" s="66">
        <f>IF($G502="Labor Hours",DO502*$K502*(1+$M502)*$ET502,DO502)</f>
        <v>0</v>
      </c>
      <c r="ED502" s="66">
        <f>IF($G502="Labor Hours",DP502*$K502*(1+$M502)*$ET502,DP502)</f>
        <v>0</v>
      </c>
      <c r="EE502" s="66">
        <f>IF($G502="Labor Hours",DQ502*$K502*(1+$M502)*$ET502,DQ502)</f>
        <v>0</v>
      </c>
      <c r="EF502" s="66">
        <f>IF($G502="Labor Hours",DR502*$K502*(1+$M502)*$ET502,DR502)</f>
        <v>0</v>
      </c>
      <c r="EG502" s="66">
        <f>IF($G502="Labor Hours",DS502*$K502*(1+$M502)*$ET502,DS502)</f>
        <v>0</v>
      </c>
      <c r="EH502" s="66">
        <f>IF($G502="Labor Hours",DT502*$K502*(1+$M502)*$ET502,DT502)</f>
        <v>0</v>
      </c>
      <c r="EI502" s="66">
        <f>IF($G502="Labor Hours",DU502*$K502*(1+$M502)*$ET502,DU502)</f>
        <v>0</v>
      </c>
      <c r="EJ502" s="67">
        <f t="shared" si="673"/>
        <v>0</v>
      </c>
      <c r="EK502" s="67">
        <f t="shared" si="717"/>
        <v>0</v>
      </c>
      <c r="EL502" s="67">
        <f t="shared" si="718"/>
        <v>0</v>
      </c>
      <c r="EM502" s="53" cm="1">
        <f t="array" aca="1" ref="EM502" ca="1">EJ502*CELL("contents",$Q502)</f>
        <v>0</v>
      </c>
      <c r="EN502" s="53" cm="1">
        <f t="array" aca="1" ref="EN502" ca="1">EK502*CELL("contents",$Q502)</f>
        <v>0</v>
      </c>
      <c r="EO502" s="68">
        <f>AW502+CB502+DG502+EL502</f>
        <v>1530</v>
      </c>
      <c r="EP502" s="2">
        <v>1</v>
      </c>
      <c r="EQ502" s="2">
        <f t="shared" ref="EQ502:ET502" si="729">EP502*1.0215</f>
        <v>1.0215000000000001</v>
      </c>
      <c r="ER502" s="2">
        <f t="shared" si="729"/>
        <v>1.0434622500000001</v>
      </c>
      <c r="ES502" s="2">
        <f t="shared" si="729"/>
        <v>1.0658966883750003</v>
      </c>
      <c r="ET502" s="2">
        <f t="shared" si="729"/>
        <v>1.0888134671750629</v>
      </c>
      <c r="EU502" s="69">
        <f>IF($G502="Labor Hours",$K502*$AG502*EQ502,0)</f>
        <v>0</v>
      </c>
      <c r="EV502" s="69">
        <f>IF($G502="Labor Hours",$K502*$BL502*ER502,0)</f>
        <v>0</v>
      </c>
      <c r="EW502" s="69">
        <f>IF($G502="Labor Hours",$K502*$CQ502*ES502,0)</f>
        <v>0</v>
      </c>
      <c r="EX502" s="69">
        <f>IF($G502="Labor Hours",$K502*$DV502*ET502,0)</f>
        <v>0</v>
      </c>
      <c r="EY502" s="69">
        <f t="shared" si="681"/>
        <v>0</v>
      </c>
      <c r="EZ502" s="69">
        <f t="shared" si="677"/>
        <v>0</v>
      </c>
      <c r="FA502" s="69">
        <f t="shared" si="678"/>
        <v>0</v>
      </c>
      <c r="FB502" s="69">
        <f t="shared" si="679"/>
        <v>0</v>
      </c>
      <c r="FC502" t="s">
        <v>1538</v>
      </c>
    </row>
    <row r="503" spans="1:159" ht="25.5" x14ac:dyDescent="0.25">
      <c r="A503" s="2">
        <v>1.3</v>
      </c>
      <c r="B503" s="2" t="s">
        <v>1195</v>
      </c>
      <c r="C503" s="61" t="s">
        <v>147</v>
      </c>
      <c r="D503" s="62" t="s">
        <v>1196</v>
      </c>
      <c r="E503" s="63" t="s">
        <v>1197</v>
      </c>
      <c r="F503" s="2"/>
      <c r="G503" s="61" t="s">
        <v>267</v>
      </c>
      <c r="H503" s="64" t="s">
        <v>267</v>
      </c>
      <c r="I503" s="61"/>
      <c r="J503" s="65" t="s">
        <v>154</v>
      </c>
      <c r="K503" s="75"/>
      <c r="L503" s="80">
        <v>1</v>
      </c>
      <c r="M503" s="57">
        <v>0</v>
      </c>
      <c r="N503" s="85">
        <v>0.53</v>
      </c>
      <c r="O503" s="64" t="s">
        <v>155</v>
      </c>
      <c r="P503" s="2" t="s">
        <v>352</v>
      </c>
      <c r="Q503" s="216">
        <f>VLOOKUP(P503,Contingencies!$A$2:$D$7,4,FALSE)</f>
        <v>0.2</v>
      </c>
      <c r="R503" s="53">
        <f t="shared" si="645"/>
        <v>153</v>
      </c>
      <c r="S503" s="67">
        <f t="shared" si="647"/>
        <v>81.09</v>
      </c>
      <c r="T503" s="61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>
        <v>500</v>
      </c>
      <c r="AF503" s="2"/>
      <c r="AG503" s="2">
        <f>IF(G503="Labor Hours",SUM(U503:AF503),0)</f>
        <v>0</v>
      </c>
      <c r="AH503" s="51">
        <f t="shared" si="658"/>
        <v>0</v>
      </c>
      <c r="AI503" s="66">
        <f>IF($G503="Labor Hours",U503*$K503*(1+$M503)*$EQ503,U503)</f>
        <v>0</v>
      </c>
      <c r="AJ503" s="66">
        <f>IF($G503="Labor Hours",V503*$K503*(1+$M503)*$EQ503,V503)</f>
        <v>0</v>
      </c>
      <c r="AK503" s="66">
        <f>IF($G503="Labor Hours",W503*$K503*(1+$M503)*$EQ503,W503)</f>
        <v>0</v>
      </c>
      <c r="AL503" s="66">
        <f>IF($G503="Labor Hours",X503*$K503*(1+$M503)*$EQ503,X503)</f>
        <v>0</v>
      </c>
      <c r="AM503" s="66">
        <f>IF($G503="Labor Hours",Y503*$K503*(1+$M503)*$EQ503,Y503)</f>
        <v>0</v>
      </c>
      <c r="AN503" s="66">
        <f>IF($G503="Labor Hours",Z503*$K503*(1+$M503)*$EQ503,Z503)</f>
        <v>0</v>
      </c>
      <c r="AO503" s="66">
        <f>IF($G503="Labor Hours",AA503*$K503*(1+$M503)*$EQ503,AA503)</f>
        <v>0</v>
      </c>
      <c r="AP503" s="66">
        <f>IF($G503="Labor Hours",AB503*$K503*(1+$M503)*$EQ503,AB503)</f>
        <v>0</v>
      </c>
      <c r="AQ503" s="66">
        <f>IF($G503="Labor Hours",AC503*$K503*(1+$M503)*$EQ503,AC503)</f>
        <v>0</v>
      </c>
      <c r="AR503" s="66">
        <f>IF($G503="Labor Hours",AD503*$K503*(1+$M503)*$EQ503,AD503)</f>
        <v>0</v>
      </c>
      <c r="AS503" s="66">
        <f>IF($G503="Labor Hours",AE503*$K503*(1+$M503)*$EQ503,AE503)</f>
        <v>500</v>
      </c>
      <c r="AT503" s="66">
        <f>IF($G503="Labor Hours",AF503*$K503*(1+$M503)*$EQ503,AF503)</f>
        <v>0</v>
      </c>
      <c r="AU503" s="67">
        <f t="shared" si="659"/>
        <v>500</v>
      </c>
      <c r="AV503" s="67">
        <f t="shared" si="711"/>
        <v>265</v>
      </c>
      <c r="AW503" s="67">
        <f t="shared" si="712"/>
        <v>765</v>
      </c>
      <c r="AX503" s="53" cm="1">
        <f t="array" aca="1" ref="AX503" ca="1">AU503*CELL("contents",$Q503)</f>
        <v>100</v>
      </c>
      <c r="AY503" s="53" cm="1">
        <f t="array" aca="1" ref="AY503" ca="1">AV503*CELL("contents",$Q503)</f>
        <v>53</v>
      </c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61"/>
      <c r="BK503" s="2"/>
      <c r="BL503" s="2">
        <f t="shared" si="661"/>
        <v>0</v>
      </c>
      <c r="BM503" s="51">
        <f t="shared" si="662"/>
        <v>0</v>
      </c>
      <c r="BN503" s="66">
        <f>IF($G503="Labor Hours",AZ503*$K503*(1+$M503)*$ER503,AZ503)</f>
        <v>0</v>
      </c>
      <c r="BO503" s="66">
        <f>IF($G503="Labor Hours",BA503*$K503*(1+$M503)*$ER503,BA503)</f>
        <v>0</v>
      </c>
      <c r="BP503" s="66">
        <f>IF($G503="Labor Hours",BB503*$K503*(1+$M503)*$ER503,BB503)</f>
        <v>0</v>
      </c>
      <c r="BQ503" s="66">
        <f>IF($G503="Labor Hours",BC503*$K503*(1+$M503)*$ER503,BC503)</f>
        <v>0</v>
      </c>
      <c r="BR503" s="66">
        <f>IF($G503="Labor Hours",BD503*$K503*(1+$M503)*$ER503,BD503)</f>
        <v>0</v>
      </c>
      <c r="BS503" s="66">
        <f>IF($G503="Labor Hours",BE503*$K503*(1+$M503)*$ER503,BE503)</f>
        <v>0</v>
      </c>
      <c r="BT503" s="66">
        <f>IF($G503="Labor Hours",BF503*$K503*(1+$M503)*$ER503,BF503)</f>
        <v>0</v>
      </c>
      <c r="BU503" s="66">
        <f>IF($G503="Labor Hours",BG503*$K503*(1+$M503)*$ER503,BG503)</f>
        <v>0</v>
      </c>
      <c r="BV503" s="66">
        <f>IF($G503="Labor Hours",BH503*$K503*(1+$M503)*$ER503,BH503)</f>
        <v>0</v>
      </c>
      <c r="BW503" s="66">
        <f>IF($G503="Labor Hours",BI503*$K503*(1+$M503)*$ER503,BI503)</f>
        <v>0</v>
      </c>
      <c r="BX503" s="66">
        <f>IF($G503="Labor Hours",BJ503*$K503*(1+$M503)*$ER503,BJ503)</f>
        <v>0</v>
      </c>
      <c r="BY503" s="66">
        <f>IF($G503="Labor Hours",BK503*$K503*(1+$M503)*$ER503,BK503)</f>
        <v>0</v>
      </c>
      <c r="BZ503" s="67">
        <f t="shared" si="663"/>
        <v>0</v>
      </c>
      <c r="CA503" s="67">
        <f t="shared" si="713"/>
        <v>0</v>
      </c>
      <c r="CB503" s="67">
        <f t="shared" si="714"/>
        <v>0</v>
      </c>
      <c r="CC503" s="53" cm="1">
        <f t="array" aca="1" ref="CC503" ca="1">BZ503*CELL("contents",$Q503)</f>
        <v>0</v>
      </c>
      <c r="CD503" s="53" cm="1">
        <f t="array" aca="1" ref="CD503" ca="1">CA503*CELL("contents",$Q503)</f>
        <v>0</v>
      </c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>
        <f t="shared" si="666"/>
        <v>0</v>
      </c>
      <c r="CR503" s="51">
        <f t="shared" si="667"/>
        <v>0</v>
      </c>
      <c r="CS503" s="66">
        <f>IF($G503="Labor Hours",CE503*$K503*(1+$M503)*$ES503,CE503)</f>
        <v>0</v>
      </c>
      <c r="CT503" s="66">
        <f>IF($G503="Labor Hours",CF503*$K503*(1+$M503)*$ES503,CF503)</f>
        <v>0</v>
      </c>
      <c r="CU503" s="66">
        <f>IF($G503="Labor Hours",CG503*$K503*(1+$M503)*$ES503,CG503)</f>
        <v>0</v>
      </c>
      <c r="CV503" s="66">
        <f>IF($G503="Labor Hours",CH503*$K503*(1+$M503)*$ES503,CH503)</f>
        <v>0</v>
      </c>
      <c r="CW503" s="66">
        <f>IF($G503="Labor Hours",CI503*$K503*(1+$M503)*$ES503,CI503)</f>
        <v>0</v>
      </c>
      <c r="CX503" s="66">
        <f>IF($G503="Labor Hours",CJ503*$K503*(1+$M503)*$ES503,CJ503)</f>
        <v>0</v>
      </c>
      <c r="CY503" s="66">
        <f>IF($G503="Labor Hours",CK503*$K503*(1+$M503)*$ES503,CK503)</f>
        <v>0</v>
      </c>
      <c r="CZ503" s="66">
        <f>IF($G503="Labor Hours",CL503*$K503*(1+$M503)*$ES503,CL503)</f>
        <v>0</v>
      </c>
      <c r="DA503" s="66">
        <f>IF($G503="Labor Hours",CM503*$K503*(1+$M503)*$ES503,CM503)</f>
        <v>0</v>
      </c>
      <c r="DB503" s="66">
        <f>IF($G503="Labor Hours",CN503*$K503*(1+$M503)*$ES503,CN503)</f>
        <v>0</v>
      </c>
      <c r="DC503" s="66">
        <f>IF($G503="Labor Hours",CO503*$K503*(1+$M503)*$ES503,CO503)</f>
        <v>0</v>
      </c>
      <c r="DD503" s="66">
        <f>IF($G503="Labor Hours",CP503*$K503*(1+$M503)*$ES503,CP503)</f>
        <v>0</v>
      </c>
      <c r="DE503" s="67">
        <f t="shared" si="668"/>
        <v>0</v>
      </c>
      <c r="DF503" s="67">
        <f t="shared" si="715"/>
        <v>0</v>
      </c>
      <c r="DG503" s="67">
        <f t="shared" si="716"/>
        <v>0</v>
      </c>
      <c r="DH503" s="53" cm="1">
        <f t="array" aca="1" ref="DH503" ca="1">DE503*CELL("contents",$Q503)</f>
        <v>0</v>
      </c>
      <c r="DI503" s="53" cm="1">
        <f t="array" aca="1" ref="DI503" ca="1">DF503*CELL("contents",$Q503)</f>
        <v>0</v>
      </c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>
        <f t="shared" si="671"/>
        <v>0</v>
      </c>
      <c r="DW503" s="51">
        <f t="shared" si="672"/>
        <v>0</v>
      </c>
      <c r="DX503" s="66">
        <f>IF($G503="Labor Hours",DJ503*$K503*(1+$M503)*$ET503,DJ503)</f>
        <v>0</v>
      </c>
      <c r="DY503" s="66">
        <f>IF($G503="Labor Hours",DK503*$K503*(1+$M503)*$ET503,DK503)</f>
        <v>0</v>
      </c>
      <c r="DZ503" s="66">
        <f>IF($G503="Labor Hours",DL503*$K503*(1+$M503)*$ET503,DL503)</f>
        <v>0</v>
      </c>
      <c r="EA503" s="66">
        <f>IF($G503="Labor Hours",DM503*$K503*(1+$M503)*$ET503,DM503)</f>
        <v>0</v>
      </c>
      <c r="EB503" s="66">
        <f>IF($G503="Labor Hours",DN503*$K503*(1+$M503)*$ET503,DN503)</f>
        <v>0</v>
      </c>
      <c r="EC503" s="66">
        <f>IF($G503="Labor Hours",DO503*$K503*(1+$M503)*$ET503,DO503)</f>
        <v>0</v>
      </c>
      <c r="ED503" s="66">
        <f>IF($G503="Labor Hours",DP503*$K503*(1+$M503)*$ET503,DP503)</f>
        <v>0</v>
      </c>
      <c r="EE503" s="66">
        <f>IF($G503="Labor Hours",DQ503*$K503*(1+$M503)*$ET503,DQ503)</f>
        <v>0</v>
      </c>
      <c r="EF503" s="66">
        <f>IF($G503="Labor Hours",DR503*$K503*(1+$M503)*$ET503,DR503)</f>
        <v>0</v>
      </c>
      <c r="EG503" s="66">
        <f>IF($G503="Labor Hours",DS503*$K503*(1+$M503)*$ET503,DS503)</f>
        <v>0</v>
      </c>
      <c r="EH503" s="66">
        <f>IF($G503="Labor Hours",DT503*$K503*(1+$M503)*$ET503,DT503)</f>
        <v>0</v>
      </c>
      <c r="EI503" s="66">
        <f>IF($G503="Labor Hours",DU503*$K503*(1+$M503)*$ET503,DU503)</f>
        <v>0</v>
      </c>
      <c r="EJ503" s="67">
        <f t="shared" si="673"/>
        <v>0</v>
      </c>
      <c r="EK503" s="67">
        <f t="shared" si="717"/>
        <v>0</v>
      </c>
      <c r="EL503" s="67">
        <f t="shared" si="718"/>
        <v>0</v>
      </c>
      <c r="EM503" s="53" cm="1">
        <f t="array" aca="1" ref="EM503" ca="1">EJ503*CELL("contents",$Q503)</f>
        <v>0</v>
      </c>
      <c r="EN503" s="53" cm="1">
        <f t="array" aca="1" ref="EN503" ca="1">EK503*CELL("contents",$Q503)</f>
        <v>0</v>
      </c>
      <c r="EO503" s="68">
        <f>AW503+CB503+DG503+EL503</f>
        <v>765</v>
      </c>
      <c r="EP503" s="2">
        <v>1</v>
      </c>
      <c r="EQ503" s="2">
        <f t="shared" ref="EQ503:ET503" si="730">EP503*1.0215</f>
        <v>1.0215000000000001</v>
      </c>
      <c r="ER503" s="2">
        <f t="shared" si="730"/>
        <v>1.0434622500000001</v>
      </c>
      <c r="ES503" s="2">
        <f t="shared" si="730"/>
        <v>1.0658966883750003</v>
      </c>
      <c r="ET503" s="2">
        <f t="shared" si="730"/>
        <v>1.0888134671750629</v>
      </c>
      <c r="EU503" s="69">
        <f>IF($G503="Labor Hours",$K503*$AG503*EQ503,0)</f>
        <v>0</v>
      </c>
      <c r="EV503" s="69">
        <f>IF($G503="Labor Hours",$K503*$BL503*ER503,0)</f>
        <v>0</v>
      </c>
      <c r="EW503" s="69">
        <f>IF($G503="Labor Hours",$K503*$CQ503*ES503,0)</f>
        <v>0</v>
      </c>
      <c r="EX503" s="69">
        <f>IF($G503="Labor Hours",$K503*$DV503*ET503,0)</f>
        <v>0</v>
      </c>
      <c r="EY503" s="69">
        <f t="shared" si="681"/>
        <v>0</v>
      </c>
      <c r="EZ503" s="69">
        <f t="shared" si="677"/>
        <v>0</v>
      </c>
      <c r="FA503" s="69">
        <f t="shared" si="678"/>
        <v>0</v>
      </c>
      <c r="FB503" s="69">
        <f t="shared" si="679"/>
        <v>0</v>
      </c>
      <c r="FC503" t="s">
        <v>1538</v>
      </c>
    </row>
    <row r="504" spans="1:159" ht="25.5" x14ac:dyDescent="0.25">
      <c r="A504" s="2">
        <v>1.3</v>
      </c>
      <c r="B504" s="2" t="s">
        <v>1198</v>
      </c>
      <c r="C504" s="61" t="s">
        <v>147</v>
      </c>
      <c r="D504" s="62" t="s">
        <v>1199</v>
      </c>
      <c r="E504" s="63" t="s">
        <v>1197</v>
      </c>
      <c r="F504" s="2"/>
      <c r="G504" s="61" t="s">
        <v>267</v>
      </c>
      <c r="H504" s="64" t="s">
        <v>267</v>
      </c>
      <c r="I504" s="61"/>
      <c r="J504" s="65" t="s">
        <v>154</v>
      </c>
      <c r="K504" s="75"/>
      <c r="L504" s="80">
        <v>1</v>
      </c>
      <c r="M504" s="57">
        <v>0</v>
      </c>
      <c r="N504" s="85">
        <v>0.53</v>
      </c>
      <c r="O504" s="64" t="s">
        <v>155</v>
      </c>
      <c r="P504" s="2" t="s">
        <v>352</v>
      </c>
      <c r="Q504" s="216">
        <f>VLOOKUP(P504,Contingencies!$A$2:$D$7,4,FALSE)</f>
        <v>0.2</v>
      </c>
      <c r="R504" s="53">
        <f t="shared" si="645"/>
        <v>306</v>
      </c>
      <c r="S504" s="67">
        <f t="shared" si="647"/>
        <v>162.18</v>
      </c>
      <c r="T504" s="61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>
        <f>IF(G504="Labor Hours",SUM(U504:AF504),0)</f>
        <v>0</v>
      </c>
      <c r="AH504" s="51">
        <f t="shared" si="658"/>
        <v>0</v>
      </c>
      <c r="AI504" s="66">
        <f>IF($G504="Labor Hours",U504*$K504*(1+$M504)*$EQ504,U504)</f>
        <v>0</v>
      </c>
      <c r="AJ504" s="66">
        <f>IF($G504="Labor Hours",V504*$K504*(1+$M504)*$EQ504,V504)</f>
        <v>0</v>
      </c>
      <c r="AK504" s="66">
        <f>IF($G504="Labor Hours",W504*$K504*(1+$M504)*$EQ504,W504)</f>
        <v>0</v>
      </c>
      <c r="AL504" s="66">
        <f>IF($G504="Labor Hours",X504*$K504*(1+$M504)*$EQ504,X504)</f>
        <v>0</v>
      </c>
      <c r="AM504" s="66">
        <f>IF($G504="Labor Hours",Y504*$K504*(1+$M504)*$EQ504,Y504)</f>
        <v>0</v>
      </c>
      <c r="AN504" s="66">
        <f>IF($G504="Labor Hours",Z504*$K504*(1+$M504)*$EQ504,Z504)</f>
        <v>0</v>
      </c>
      <c r="AO504" s="66">
        <f>IF($G504="Labor Hours",AA504*$K504*(1+$M504)*$EQ504,AA504)</f>
        <v>0</v>
      </c>
      <c r="AP504" s="66">
        <f>IF($G504="Labor Hours",AB504*$K504*(1+$M504)*$EQ504,AB504)</f>
        <v>0</v>
      </c>
      <c r="AQ504" s="66">
        <f>IF($G504="Labor Hours",AC504*$K504*(1+$M504)*$EQ504,AC504)</f>
        <v>0</v>
      </c>
      <c r="AR504" s="66">
        <f>IF($G504="Labor Hours",AD504*$K504*(1+$M504)*$EQ504,AD504)</f>
        <v>0</v>
      </c>
      <c r="AS504" s="66">
        <f>IF($G504="Labor Hours",AE504*$K504*(1+$M504)*$EQ504,AE504)</f>
        <v>0</v>
      </c>
      <c r="AT504" s="66">
        <f>IF($G504="Labor Hours",AF504*$K504*(1+$M504)*$EQ504,AF504)</f>
        <v>0</v>
      </c>
      <c r="AU504" s="67">
        <f t="shared" si="659"/>
        <v>0</v>
      </c>
      <c r="AV504" s="67">
        <f t="shared" si="711"/>
        <v>0</v>
      </c>
      <c r="AW504" s="67">
        <f t="shared" si="712"/>
        <v>0</v>
      </c>
      <c r="AX504" s="53" cm="1">
        <f t="array" aca="1" ref="AX504" ca="1">AU504*CELL("contents",$Q504)</f>
        <v>0</v>
      </c>
      <c r="AY504" s="53" cm="1">
        <f t="array" aca="1" ref="AY504" ca="1">AV504*CELL("contents",$Q504)</f>
        <v>0</v>
      </c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>
        <v>1000</v>
      </c>
      <c r="BK504" s="2"/>
      <c r="BL504" s="2">
        <f t="shared" si="661"/>
        <v>0</v>
      </c>
      <c r="BM504" s="51">
        <f t="shared" si="662"/>
        <v>0</v>
      </c>
      <c r="BN504" s="66">
        <f>IF($G504="Labor Hours",AZ504*$K504*(1+$M504)*$ER504,AZ504)</f>
        <v>0</v>
      </c>
      <c r="BO504" s="66">
        <f>IF($G504="Labor Hours",BA504*$K504*(1+$M504)*$ER504,BA504)</f>
        <v>0</v>
      </c>
      <c r="BP504" s="66">
        <f>IF($G504="Labor Hours",BB504*$K504*(1+$M504)*$ER504,BB504)</f>
        <v>0</v>
      </c>
      <c r="BQ504" s="66">
        <f>IF($G504="Labor Hours",BC504*$K504*(1+$M504)*$ER504,BC504)</f>
        <v>0</v>
      </c>
      <c r="BR504" s="66">
        <f>IF($G504="Labor Hours",BD504*$K504*(1+$M504)*$ER504,BD504)</f>
        <v>0</v>
      </c>
      <c r="BS504" s="66">
        <f>IF($G504="Labor Hours",BE504*$K504*(1+$M504)*$ER504,BE504)</f>
        <v>0</v>
      </c>
      <c r="BT504" s="66">
        <f>IF($G504="Labor Hours",BF504*$K504*(1+$M504)*$ER504,BF504)</f>
        <v>0</v>
      </c>
      <c r="BU504" s="66">
        <f>IF($G504="Labor Hours",BG504*$K504*(1+$M504)*$ER504,BG504)</f>
        <v>0</v>
      </c>
      <c r="BV504" s="66">
        <f>IF($G504="Labor Hours",BH504*$K504*(1+$M504)*$ER504,BH504)</f>
        <v>0</v>
      </c>
      <c r="BW504" s="66">
        <f>IF($G504="Labor Hours",BI504*$K504*(1+$M504)*$ER504,BI504)</f>
        <v>0</v>
      </c>
      <c r="BX504" s="66">
        <f>IF($G504="Labor Hours",BJ504*$K504*(1+$M504)*$ER504,BJ504)</f>
        <v>1000</v>
      </c>
      <c r="BY504" s="66">
        <f>IF($G504="Labor Hours",BK504*$K504*(1+$M504)*$ER504,BK504)</f>
        <v>0</v>
      </c>
      <c r="BZ504" s="67">
        <f t="shared" si="663"/>
        <v>1000</v>
      </c>
      <c r="CA504" s="67">
        <f t="shared" si="713"/>
        <v>530</v>
      </c>
      <c r="CB504" s="67">
        <f t="shared" si="714"/>
        <v>1530</v>
      </c>
      <c r="CC504" s="53" cm="1">
        <f t="array" aca="1" ref="CC504" ca="1">BZ504*CELL("contents",$Q504)</f>
        <v>200</v>
      </c>
      <c r="CD504" s="53" cm="1">
        <f t="array" aca="1" ref="CD504" ca="1">CA504*CELL("contents",$Q504)</f>
        <v>106</v>
      </c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61"/>
      <c r="CP504" s="2"/>
      <c r="CQ504" s="2">
        <f t="shared" si="666"/>
        <v>0</v>
      </c>
      <c r="CR504" s="51">
        <f t="shared" si="667"/>
        <v>0</v>
      </c>
      <c r="CS504" s="66">
        <f>IF($G504="Labor Hours",CE504*$K504*(1+$M504)*$ES504,CE504)</f>
        <v>0</v>
      </c>
      <c r="CT504" s="66">
        <f>IF($G504="Labor Hours",CF504*$K504*(1+$M504)*$ES504,CF504)</f>
        <v>0</v>
      </c>
      <c r="CU504" s="66">
        <f>IF($G504="Labor Hours",CG504*$K504*(1+$M504)*$ES504,CG504)</f>
        <v>0</v>
      </c>
      <c r="CV504" s="66">
        <f>IF($G504="Labor Hours",CH504*$K504*(1+$M504)*$ES504,CH504)</f>
        <v>0</v>
      </c>
      <c r="CW504" s="66">
        <f>IF($G504="Labor Hours",CI504*$K504*(1+$M504)*$ES504,CI504)</f>
        <v>0</v>
      </c>
      <c r="CX504" s="66">
        <f>IF($G504="Labor Hours",CJ504*$K504*(1+$M504)*$ES504,CJ504)</f>
        <v>0</v>
      </c>
      <c r="CY504" s="66">
        <f>IF($G504="Labor Hours",CK504*$K504*(1+$M504)*$ES504,CK504)</f>
        <v>0</v>
      </c>
      <c r="CZ504" s="66">
        <f>IF($G504="Labor Hours",CL504*$K504*(1+$M504)*$ES504,CL504)</f>
        <v>0</v>
      </c>
      <c r="DA504" s="66">
        <f>IF($G504="Labor Hours",CM504*$K504*(1+$M504)*$ES504,CM504)</f>
        <v>0</v>
      </c>
      <c r="DB504" s="66">
        <f>IF($G504="Labor Hours",CN504*$K504*(1+$M504)*$ES504,CN504)</f>
        <v>0</v>
      </c>
      <c r="DC504" s="66">
        <f>IF($G504="Labor Hours",CO504*$K504*(1+$M504)*$ES504,CO504)</f>
        <v>0</v>
      </c>
      <c r="DD504" s="66">
        <f>IF($G504="Labor Hours",CP504*$K504*(1+$M504)*$ES504,CP504)</f>
        <v>0</v>
      </c>
      <c r="DE504" s="67">
        <f t="shared" si="668"/>
        <v>0</v>
      </c>
      <c r="DF504" s="67">
        <f t="shared" si="715"/>
        <v>0</v>
      </c>
      <c r="DG504" s="67">
        <f t="shared" si="716"/>
        <v>0</v>
      </c>
      <c r="DH504" s="53" cm="1">
        <f t="array" aca="1" ref="DH504" ca="1">DE504*CELL("contents",$Q504)</f>
        <v>0</v>
      </c>
      <c r="DI504" s="53" cm="1">
        <f t="array" aca="1" ref="DI504" ca="1">DF504*CELL("contents",$Q504)</f>
        <v>0</v>
      </c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>
        <f t="shared" si="671"/>
        <v>0</v>
      </c>
      <c r="DW504" s="51">
        <f t="shared" si="672"/>
        <v>0</v>
      </c>
      <c r="DX504" s="66">
        <f>IF($G504="Labor Hours",DJ504*$K504*(1+$M504)*$ET504,DJ504)</f>
        <v>0</v>
      </c>
      <c r="DY504" s="66">
        <f>IF($G504="Labor Hours",DK504*$K504*(1+$M504)*$ET504,DK504)</f>
        <v>0</v>
      </c>
      <c r="DZ504" s="66">
        <f>IF($G504="Labor Hours",DL504*$K504*(1+$M504)*$ET504,DL504)</f>
        <v>0</v>
      </c>
      <c r="EA504" s="66">
        <f>IF($G504="Labor Hours",DM504*$K504*(1+$M504)*$ET504,DM504)</f>
        <v>0</v>
      </c>
      <c r="EB504" s="66">
        <f>IF($G504="Labor Hours",DN504*$K504*(1+$M504)*$ET504,DN504)</f>
        <v>0</v>
      </c>
      <c r="EC504" s="66">
        <f>IF($G504="Labor Hours",DO504*$K504*(1+$M504)*$ET504,DO504)</f>
        <v>0</v>
      </c>
      <c r="ED504" s="66">
        <f>IF($G504="Labor Hours",DP504*$K504*(1+$M504)*$ET504,DP504)</f>
        <v>0</v>
      </c>
      <c r="EE504" s="66">
        <f>IF($G504="Labor Hours",DQ504*$K504*(1+$M504)*$ET504,DQ504)</f>
        <v>0</v>
      </c>
      <c r="EF504" s="66">
        <f>IF($G504="Labor Hours",DR504*$K504*(1+$M504)*$ET504,DR504)</f>
        <v>0</v>
      </c>
      <c r="EG504" s="66">
        <f>IF($G504="Labor Hours",DS504*$K504*(1+$M504)*$ET504,DS504)</f>
        <v>0</v>
      </c>
      <c r="EH504" s="66">
        <f>IF($G504="Labor Hours",DT504*$K504*(1+$M504)*$ET504,DT504)</f>
        <v>0</v>
      </c>
      <c r="EI504" s="66">
        <f>IF($G504="Labor Hours",DU504*$K504*(1+$M504)*$ET504,DU504)</f>
        <v>0</v>
      </c>
      <c r="EJ504" s="67">
        <f t="shared" si="673"/>
        <v>0</v>
      </c>
      <c r="EK504" s="67">
        <f t="shared" si="717"/>
        <v>0</v>
      </c>
      <c r="EL504" s="67">
        <f t="shared" si="718"/>
        <v>0</v>
      </c>
      <c r="EM504" s="53" cm="1">
        <f t="array" aca="1" ref="EM504" ca="1">EJ504*CELL("contents",$Q504)</f>
        <v>0</v>
      </c>
      <c r="EN504" s="53" cm="1">
        <f t="array" aca="1" ref="EN504" ca="1">EK504*CELL("contents",$Q504)</f>
        <v>0</v>
      </c>
      <c r="EO504" s="68">
        <f>AW504+CB504+DG504+EL504</f>
        <v>1530</v>
      </c>
      <c r="EP504" s="2">
        <v>1</v>
      </c>
      <c r="EQ504" s="2">
        <f t="shared" ref="EQ504:ET504" si="731">EP504*1.0215</f>
        <v>1.0215000000000001</v>
      </c>
      <c r="ER504" s="2">
        <f t="shared" si="731"/>
        <v>1.0434622500000001</v>
      </c>
      <c r="ES504" s="2">
        <f t="shared" si="731"/>
        <v>1.0658966883750003</v>
      </c>
      <c r="ET504" s="2">
        <f t="shared" si="731"/>
        <v>1.0888134671750629</v>
      </c>
      <c r="EU504" s="69">
        <f>IF($G504="Labor Hours",$K504*$AG504*EQ504,0)</f>
        <v>0</v>
      </c>
      <c r="EV504" s="69">
        <f>IF($G504="Labor Hours",$K504*$BL504*ER504,0)</f>
        <v>0</v>
      </c>
      <c r="EW504" s="69">
        <f>IF($G504="Labor Hours",$K504*$CQ504*ES504,0)</f>
        <v>0</v>
      </c>
      <c r="EX504" s="69">
        <f>IF($G504="Labor Hours",$K504*$DV504*ET504,0)</f>
        <v>0</v>
      </c>
      <c r="EY504" s="69">
        <f t="shared" si="681"/>
        <v>0</v>
      </c>
      <c r="EZ504" s="69">
        <f t="shared" si="677"/>
        <v>0</v>
      </c>
      <c r="FA504" s="69">
        <f t="shared" si="678"/>
        <v>0</v>
      </c>
      <c r="FB504" s="69">
        <f t="shared" si="679"/>
        <v>0</v>
      </c>
      <c r="FC504" t="s">
        <v>1538</v>
      </c>
    </row>
    <row r="505" spans="1:159" x14ac:dyDescent="0.25">
      <c r="A505" s="2">
        <v>1.3</v>
      </c>
      <c r="B505" s="2" t="s">
        <v>1200</v>
      </c>
      <c r="C505" s="61" t="s">
        <v>147</v>
      </c>
      <c r="D505" s="62" t="s">
        <v>1201</v>
      </c>
      <c r="E505" s="63" t="s">
        <v>1201</v>
      </c>
      <c r="F505" s="2" t="s">
        <v>1202</v>
      </c>
      <c r="G505" s="61" t="s">
        <v>151</v>
      </c>
      <c r="H505" s="64" t="s">
        <v>152</v>
      </c>
      <c r="I505" s="61" t="s">
        <v>167</v>
      </c>
      <c r="J505" s="65" t="s">
        <v>154</v>
      </c>
      <c r="K505" s="75">
        <v>47</v>
      </c>
      <c r="L505" s="79">
        <v>49</v>
      </c>
      <c r="M505" s="57">
        <v>0.35</v>
      </c>
      <c r="N505" s="85">
        <v>0.53</v>
      </c>
      <c r="O505" s="64" t="s">
        <v>155</v>
      </c>
      <c r="P505" s="2" t="s">
        <v>156</v>
      </c>
      <c r="Q505" s="216">
        <f>VLOOKUP(P505,Contingencies!$A$2:$D$7,4,FALSE)</f>
        <v>0.09</v>
      </c>
      <c r="R505" s="53">
        <f t="shared" si="645"/>
        <v>1570.78449396</v>
      </c>
      <c r="S505" s="67">
        <f t="shared" si="647"/>
        <v>832.51578179880005</v>
      </c>
      <c r="T505" s="61"/>
      <c r="U505" s="61">
        <v>22</v>
      </c>
      <c r="V505" s="61">
        <v>22</v>
      </c>
      <c r="W505" s="61">
        <v>22</v>
      </c>
      <c r="X505" s="61">
        <v>22</v>
      </c>
      <c r="Y505" s="61">
        <v>22</v>
      </c>
      <c r="Z505" s="61">
        <v>22</v>
      </c>
      <c r="AA505" s="61">
        <v>22</v>
      </c>
      <c r="AB505" s="61">
        <v>22</v>
      </c>
      <c r="AC505" s="2"/>
      <c r="AD505" s="2"/>
      <c r="AE505" s="2"/>
      <c r="AF505" s="2"/>
      <c r="AG505" s="2">
        <f>IF(G505="Labor Hours",SUM(U505:AF505),0)</f>
        <v>176</v>
      </c>
      <c r="AH505" s="51">
        <f t="shared" si="658"/>
        <v>1.1733333333333333</v>
      </c>
      <c r="AI505" s="66">
        <f>IF($G505="Labor Hours",U505*$K505*(1+$M505)*$EQ505,U505)</f>
        <v>1425.9118500000002</v>
      </c>
      <c r="AJ505" s="66">
        <f>IF($G505="Labor Hours",V505*$K505*(1+$M505)*$EQ505,V505)</f>
        <v>1425.9118500000002</v>
      </c>
      <c r="AK505" s="66">
        <f>IF($G505="Labor Hours",W505*$K505*(1+$M505)*$EQ505,W505)</f>
        <v>1425.9118500000002</v>
      </c>
      <c r="AL505" s="66">
        <f>IF($G505="Labor Hours",X505*$K505*(1+$M505)*$EQ505,X505)</f>
        <v>1425.9118500000002</v>
      </c>
      <c r="AM505" s="66">
        <f>IF($G505="Labor Hours",Y505*$K505*(1+$M505)*$EQ505,Y505)</f>
        <v>1425.9118500000002</v>
      </c>
      <c r="AN505" s="66">
        <f>IF($G505="Labor Hours",Z505*$K505*(1+$M505)*$EQ505,Z505)</f>
        <v>1425.9118500000002</v>
      </c>
      <c r="AO505" s="66">
        <f>IF($G505="Labor Hours",AA505*$K505*(1+$M505)*$EQ505,AA505)</f>
        <v>1425.9118500000002</v>
      </c>
      <c r="AP505" s="66">
        <f>IF($G505="Labor Hours",AB505*$K505*(1+$M505)*$EQ505,AB505)</f>
        <v>1425.9118500000002</v>
      </c>
      <c r="AQ505" s="66">
        <f>IF($G505="Labor Hours",AC505*$K505*(1+$M505)*$EQ505,AC505)</f>
        <v>0</v>
      </c>
      <c r="AR505" s="66">
        <f>IF($G505="Labor Hours",AD505*$K505*(1+$M505)*$EQ505,AD505)</f>
        <v>0</v>
      </c>
      <c r="AS505" s="66">
        <f>IF($G505="Labor Hours",AE505*$K505*(1+$M505)*$EQ505,AE505)</f>
        <v>0</v>
      </c>
      <c r="AT505" s="66">
        <f>IF($G505="Labor Hours",AF505*$K505*(1+$M505)*$EQ505,AF505)</f>
        <v>0</v>
      </c>
      <c r="AU505" s="67">
        <f t="shared" si="659"/>
        <v>11407.294800000001</v>
      </c>
      <c r="AV505" s="67">
        <f t="shared" si="711"/>
        <v>6045.8662440000007</v>
      </c>
      <c r="AW505" s="67">
        <f t="shared" si="712"/>
        <v>17453.161044</v>
      </c>
      <c r="AX505" s="53" cm="1">
        <f t="array" aca="1" ref="AX505" ca="1">AU505*CELL("contents",$Q505)</f>
        <v>1026.6565320000002</v>
      </c>
      <c r="AY505" s="53" cm="1">
        <f t="array" aca="1" ref="AY505" ca="1">AV505*CELL("contents",$Q505)</f>
        <v>544.12796195999999</v>
      </c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>
        <f t="shared" si="661"/>
        <v>0</v>
      </c>
      <c r="BM505" s="51">
        <f t="shared" si="662"/>
        <v>0</v>
      </c>
      <c r="BN505" s="66">
        <f>IF($G505="Labor Hours",AZ505*$K505*(1+$M505)*$ER505,AZ505)</f>
        <v>0</v>
      </c>
      <c r="BO505" s="66">
        <f>IF($G505="Labor Hours",BA505*$K505*(1+$M505)*$ER505,BA505)</f>
        <v>0</v>
      </c>
      <c r="BP505" s="66">
        <f>IF($G505="Labor Hours",BB505*$K505*(1+$M505)*$ER505,BB505)</f>
        <v>0</v>
      </c>
      <c r="BQ505" s="66">
        <f>IF($G505="Labor Hours",BC505*$K505*(1+$M505)*$ER505,BC505)</f>
        <v>0</v>
      </c>
      <c r="BR505" s="66">
        <f>IF($G505="Labor Hours",BD505*$K505*(1+$M505)*$ER505,BD505)</f>
        <v>0</v>
      </c>
      <c r="BS505" s="66">
        <f>IF($G505="Labor Hours",BE505*$K505*(1+$M505)*$ER505,BE505)</f>
        <v>0</v>
      </c>
      <c r="BT505" s="66">
        <f>IF($G505="Labor Hours",BF505*$K505*(1+$M505)*$ER505,BF505)</f>
        <v>0</v>
      </c>
      <c r="BU505" s="66">
        <f>IF($G505="Labor Hours",BG505*$K505*(1+$M505)*$ER505,BG505)</f>
        <v>0</v>
      </c>
      <c r="BV505" s="66">
        <f>IF($G505="Labor Hours",BH505*$K505*(1+$M505)*$ER505,BH505)</f>
        <v>0</v>
      </c>
      <c r="BW505" s="66">
        <f>IF($G505="Labor Hours",BI505*$K505*(1+$M505)*$ER505,BI505)</f>
        <v>0</v>
      </c>
      <c r="BX505" s="66">
        <f>IF($G505="Labor Hours",BJ505*$K505*(1+$M505)*$ER505,BJ505)</f>
        <v>0</v>
      </c>
      <c r="BY505" s="66">
        <f>IF($G505="Labor Hours",BK505*$K505*(1+$M505)*$ER505,BK505)</f>
        <v>0</v>
      </c>
      <c r="BZ505" s="67">
        <f t="shared" si="663"/>
        <v>0</v>
      </c>
      <c r="CA505" s="67">
        <f t="shared" si="713"/>
        <v>0</v>
      </c>
      <c r="CB505" s="67">
        <f t="shared" si="714"/>
        <v>0</v>
      </c>
      <c r="CC505" s="53" cm="1">
        <f t="array" aca="1" ref="CC505" ca="1">BZ505*CELL("contents",$Q505)</f>
        <v>0</v>
      </c>
      <c r="CD505" s="53" cm="1">
        <f t="array" aca="1" ref="CD505" ca="1">CA505*CELL("contents",$Q505)</f>
        <v>0</v>
      </c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>
        <f t="shared" si="666"/>
        <v>0</v>
      </c>
      <c r="CR505" s="51">
        <f t="shared" si="667"/>
        <v>0</v>
      </c>
      <c r="CS505" s="66">
        <f>IF($G505="Labor Hours",CE505*$K505*(1+$M505)*$ES505,CE505)</f>
        <v>0</v>
      </c>
      <c r="CT505" s="66">
        <f>IF($G505="Labor Hours",CF505*$K505*(1+$M505)*$ES505,CF505)</f>
        <v>0</v>
      </c>
      <c r="CU505" s="66">
        <f>IF($G505="Labor Hours",CG505*$K505*(1+$M505)*$ES505,CG505)</f>
        <v>0</v>
      </c>
      <c r="CV505" s="66">
        <f>IF($G505="Labor Hours",CH505*$K505*(1+$M505)*$ES505,CH505)</f>
        <v>0</v>
      </c>
      <c r="CW505" s="66">
        <f>IF($G505="Labor Hours",CI505*$K505*(1+$M505)*$ES505,CI505)</f>
        <v>0</v>
      </c>
      <c r="CX505" s="66">
        <f>IF($G505="Labor Hours",CJ505*$K505*(1+$M505)*$ES505,CJ505)</f>
        <v>0</v>
      </c>
      <c r="CY505" s="66">
        <f>IF($G505="Labor Hours",CK505*$K505*(1+$M505)*$ES505,CK505)</f>
        <v>0</v>
      </c>
      <c r="CZ505" s="66">
        <f>IF($G505="Labor Hours",CL505*$K505*(1+$M505)*$ES505,CL505)</f>
        <v>0</v>
      </c>
      <c r="DA505" s="66">
        <f>IF($G505="Labor Hours",CM505*$K505*(1+$M505)*$ES505,CM505)</f>
        <v>0</v>
      </c>
      <c r="DB505" s="66">
        <f>IF($G505="Labor Hours",CN505*$K505*(1+$M505)*$ES505,CN505)</f>
        <v>0</v>
      </c>
      <c r="DC505" s="66">
        <f>IF($G505="Labor Hours",CO505*$K505*(1+$M505)*$ES505,CO505)</f>
        <v>0</v>
      </c>
      <c r="DD505" s="66">
        <f>IF($G505="Labor Hours",CP505*$K505*(1+$M505)*$ES505,CP505)</f>
        <v>0</v>
      </c>
      <c r="DE505" s="67">
        <f t="shared" si="668"/>
        <v>0</v>
      </c>
      <c r="DF505" s="67">
        <f t="shared" si="715"/>
        <v>0</v>
      </c>
      <c r="DG505" s="67">
        <f t="shared" si="716"/>
        <v>0</v>
      </c>
      <c r="DH505" s="53" cm="1">
        <f t="array" aca="1" ref="DH505" ca="1">DE505*CELL("contents",$Q505)</f>
        <v>0</v>
      </c>
      <c r="DI505" s="53" cm="1">
        <f t="array" aca="1" ref="DI505" ca="1">DF505*CELL("contents",$Q505)</f>
        <v>0</v>
      </c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>
        <f t="shared" si="671"/>
        <v>0</v>
      </c>
      <c r="DW505" s="51">
        <f t="shared" si="672"/>
        <v>0</v>
      </c>
      <c r="DX505" s="66">
        <f>IF($G505="Labor Hours",DJ505*$K505*(1+$M505)*$ET505,DJ505)</f>
        <v>0</v>
      </c>
      <c r="DY505" s="66">
        <f>IF($G505="Labor Hours",DK505*$K505*(1+$M505)*$ET505,DK505)</f>
        <v>0</v>
      </c>
      <c r="DZ505" s="66">
        <f>IF($G505="Labor Hours",DL505*$K505*(1+$M505)*$ET505,DL505)</f>
        <v>0</v>
      </c>
      <c r="EA505" s="66">
        <f>IF($G505="Labor Hours",DM505*$K505*(1+$M505)*$ET505,DM505)</f>
        <v>0</v>
      </c>
      <c r="EB505" s="66">
        <f>IF($G505="Labor Hours",DN505*$K505*(1+$M505)*$ET505,DN505)</f>
        <v>0</v>
      </c>
      <c r="EC505" s="66">
        <f>IF($G505="Labor Hours",DO505*$K505*(1+$M505)*$ET505,DO505)</f>
        <v>0</v>
      </c>
      <c r="ED505" s="66">
        <f>IF($G505="Labor Hours",DP505*$K505*(1+$M505)*$ET505,DP505)</f>
        <v>0</v>
      </c>
      <c r="EE505" s="66">
        <f>IF($G505="Labor Hours",DQ505*$K505*(1+$M505)*$ET505,DQ505)</f>
        <v>0</v>
      </c>
      <c r="EF505" s="66">
        <f>IF($G505="Labor Hours",DR505*$K505*(1+$M505)*$ET505,DR505)</f>
        <v>0</v>
      </c>
      <c r="EG505" s="66">
        <f>IF($G505="Labor Hours",DS505*$K505*(1+$M505)*$ET505,DS505)</f>
        <v>0</v>
      </c>
      <c r="EH505" s="66">
        <f>IF($G505="Labor Hours",DT505*$K505*(1+$M505)*$ET505,DT505)</f>
        <v>0</v>
      </c>
      <c r="EI505" s="66">
        <f>IF($G505="Labor Hours",DU505*$K505*(1+$M505)*$ET505,DU505)</f>
        <v>0</v>
      </c>
      <c r="EJ505" s="67">
        <f t="shared" si="673"/>
        <v>0</v>
      </c>
      <c r="EK505" s="67">
        <f t="shared" si="717"/>
        <v>0</v>
      </c>
      <c r="EL505" s="67">
        <f t="shared" si="718"/>
        <v>0</v>
      </c>
      <c r="EM505" s="53" cm="1">
        <f t="array" aca="1" ref="EM505" ca="1">EJ505*CELL("contents",$Q505)</f>
        <v>0</v>
      </c>
      <c r="EN505" s="53" cm="1">
        <f t="array" aca="1" ref="EN505" ca="1">EK505*CELL("contents",$Q505)</f>
        <v>0</v>
      </c>
      <c r="EO505" s="68">
        <f>AW505+CB505+DG505+EL505</f>
        <v>17453.161044</v>
      </c>
      <c r="EP505" s="2">
        <v>1</v>
      </c>
      <c r="EQ505" s="2">
        <f t="shared" ref="EQ505:ET505" si="732">EP505*1.0215</f>
        <v>1.0215000000000001</v>
      </c>
      <c r="ER505" s="2">
        <f t="shared" si="732"/>
        <v>1.0434622500000001</v>
      </c>
      <c r="ES505" s="2">
        <f t="shared" si="732"/>
        <v>1.0658966883750003</v>
      </c>
      <c r="ET505" s="2">
        <f t="shared" si="732"/>
        <v>1.0888134671750629</v>
      </c>
      <c r="EU505" s="69">
        <f>IF($G505="Labor Hours",$K505*$AG505*EQ505,0)</f>
        <v>8449.848</v>
      </c>
      <c r="EV505" s="69">
        <f>IF($G505="Labor Hours",$K505*$BL505*ER505,0)</f>
        <v>0</v>
      </c>
      <c r="EW505" s="69">
        <f>IF($G505="Labor Hours",$K505*$CQ505*ES505,0)</f>
        <v>0</v>
      </c>
      <c r="EX505" s="69">
        <f>IF($G505="Labor Hours",$K505*$DV505*ET505,0)</f>
        <v>0</v>
      </c>
      <c r="EY505" s="69">
        <f t="shared" si="681"/>
        <v>2957.4467999999997</v>
      </c>
      <c r="EZ505" s="69">
        <f t="shared" si="677"/>
        <v>0</v>
      </c>
      <c r="FA505" s="69">
        <f t="shared" si="678"/>
        <v>0</v>
      </c>
      <c r="FB505" s="69">
        <f t="shared" si="679"/>
        <v>0</v>
      </c>
      <c r="FC505" t="s">
        <v>1547</v>
      </c>
    </row>
    <row r="506" spans="1:159" x14ac:dyDescent="0.25">
      <c r="A506" s="2">
        <v>1.3</v>
      </c>
      <c r="B506" s="2" t="s">
        <v>1203</v>
      </c>
      <c r="C506" s="61" t="s">
        <v>147</v>
      </c>
      <c r="D506" s="62" t="s">
        <v>1204</v>
      </c>
      <c r="E506" s="63" t="s">
        <v>1204</v>
      </c>
      <c r="F506" s="2" t="s">
        <v>1202</v>
      </c>
      <c r="G506" s="61" t="s">
        <v>151</v>
      </c>
      <c r="H506" s="64" t="s">
        <v>152</v>
      </c>
      <c r="I506" s="61" t="s">
        <v>167</v>
      </c>
      <c r="J506" s="65" t="s">
        <v>154</v>
      </c>
      <c r="K506" s="75">
        <v>47</v>
      </c>
      <c r="L506" s="79">
        <v>49</v>
      </c>
      <c r="M506" s="57">
        <v>0.35</v>
      </c>
      <c r="N506" s="85">
        <v>0.53</v>
      </c>
      <c r="O506" s="64" t="s">
        <v>155</v>
      </c>
      <c r="P506" s="2" t="s">
        <v>156</v>
      </c>
      <c r="Q506" s="216">
        <f>VLOOKUP(P506,Contingencies!$A$2:$D$7,4,FALSE)</f>
        <v>0.09</v>
      </c>
      <c r="R506" s="53">
        <f t="shared" si="645"/>
        <v>1767.132555705</v>
      </c>
      <c r="S506" s="67">
        <f t="shared" si="647"/>
        <v>936.58025452365007</v>
      </c>
      <c r="T506" s="61"/>
      <c r="U506" s="2"/>
      <c r="V506" s="2"/>
      <c r="W506" s="2"/>
      <c r="X506" s="61">
        <v>22</v>
      </c>
      <c r="Y506" s="61">
        <v>22</v>
      </c>
      <c r="Z506" s="61">
        <v>22</v>
      </c>
      <c r="AA506" s="61">
        <v>22</v>
      </c>
      <c r="AB506" s="61">
        <v>22</v>
      </c>
      <c r="AC506" s="61">
        <v>22</v>
      </c>
      <c r="AD506" s="61">
        <v>22</v>
      </c>
      <c r="AE506" s="61">
        <v>22</v>
      </c>
      <c r="AF506" s="61">
        <v>22</v>
      </c>
      <c r="AG506" s="2">
        <f>IF(G506="Labor Hours",SUM(U506:AF506),0)</f>
        <v>198</v>
      </c>
      <c r="AH506" s="51">
        <f t="shared" si="658"/>
        <v>1.32</v>
      </c>
      <c r="AI506" s="66">
        <f>IF($G506="Labor Hours",U506*$K506*(1+$M506)*$EQ506,U506)</f>
        <v>0</v>
      </c>
      <c r="AJ506" s="66">
        <f>IF($G506="Labor Hours",V506*$K506*(1+$M506)*$EQ506,V506)</f>
        <v>0</v>
      </c>
      <c r="AK506" s="66">
        <f>IF($G506="Labor Hours",W506*$K506*(1+$M506)*$EQ506,W506)</f>
        <v>0</v>
      </c>
      <c r="AL506" s="66">
        <f>IF($G506="Labor Hours",X506*$K506*(1+$M506)*$EQ506,X506)</f>
        <v>1425.9118500000002</v>
      </c>
      <c r="AM506" s="66">
        <f>IF($G506="Labor Hours",Y506*$K506*(1+$M506)*$EQ506,Y506)</f>
        <v>1425.9118500000002</v>
      </c>
      <c r="AN506" s="66">
        <f>IF($G506="Labor Hours",Z506*$K506*(1+$M506)*$EQ506,Z506)</f>
        <v>1425.9118500000002</v>
      </c>
      <c r="AO506" s="66">
        <f>IF($G506="Labor Hours",AA506*$K506*(1+$M506)*$EQ506,AA506)</f>
        <v>1425.9118500000002</v>
      </c>
      <c r="AP506" s="66">
        <f>IF($G506="Labor Hours",AB506*$K506*(1+$M506)*$EQ506,AB506)</f>
        <v>1425.9118500000002</v>
      </c>
      <c r="AQ506" s="66">
        <f>IF($G506="Labor Hours",AC506*$K506*(1+$M506)*$EQ506,AC506)</f>
        <v>1425.9118500000002</v>
      </c>
      <c r="AR506" s="66">
        <f>IF($G506="Labor Hours",AD506*$K506*(1+$M506)*$EQ506,AD506)</f>
        <v>1425.9118500000002</v>
      </c>
      <c r="AS506" s="66">
        <f>IF($G506="Labor Hours",AE506*$K506*(1+$M506)*$EQ506,AE506)</f>
        <v>1425.9118500000002</v>
      </c>
      <c r="AT506" s="66">
        <f>IF($G506="Labor Hours",AF506*$K506*(1+$M506)*$EQ506,AF506)</f>
        <v>1425.9118500000002</v>
      </c>
      <c r="AU506" s="67">
        <f t="shared" si="659"/>
        <v>12833.206650000002</v>
      </c>
      <c r="AV506" s="67">
        <f t="shared" si="711"/>
        <v>6801.5995245000013</v>
      </c>
      <c r="AW506" s="67">
        <f t="shared" si="712"/>
        <v>19634.806174500001</v>
      </c>
      <c r="AX506" s="53" cm="1">
        <f t="array" aca="1" ref="AX506" ca="1">AU506*CELL("contents",$Q506)</f>
        <v>1154.9885985000001</v>
      </c>
      <c r="AY506" s="53" cm="1">
        <f t="array" aca="1" ref="AY506" ca="1">AV506*CELL("contents",$Q506)</f>
        <v>612.14395720500011</v>
      </c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>
        <f t="shared" si="661"/>
        <v>0</v>
      </c>
      <c r="BM506" s="51">
        <f t="shared" si="662"/>
        <v>0</v>
      </c>
      <c r="BN506" s="66">
        <f>IF($G506="Labor Hours",AZ506*$K506*(1+$M506)*$ER506,AZ506)</f>
        <v>0</v>
      </c>
      <c r="BO506" s="66">
        <f>IF($G506="Labor Hours",BA506*$K506*(1+$M506)*$ER506,BA506)</f>
        <v>0</v>
      </c>
      <c r="BP506" s="66">
        <f>IF($G506="Labor Hours",BB506*$K506*(1+$M506)*$ER506,BB506)</f>
        <v>0</v>
      </c>
      <c r="BQ506" s="66">
        <f>IF($G506="Labor Hours",BC506*$K506*(1+$M506)*$ER506,BC506)</f>
        <v>0</v>
      </c>
      <c r="BR506" s="66">
        <f>IF($G506="Labor Hours",BD506*$K506*(1+$M506)*$ER506,BD506)</f>
        <v>0</v>
      </c>
      <c r="BS506" s="66">
        <f>IF($G506="Labor Hours",BE506*$K506*(1+$M506)*$ER506,BE506)</f>
        <v>0</v>
      </c>
      <c r="BT506" s="66">
        <f>IF($G506="Labor Hours",BF506*$K506*(1+$M506)*$ER506,BF506)</f>
        <v>0</v>
      </c>
      <c r="BU506" s="66">
        <f>IF($G506="Labor Hours",BG506*$K506*(1+$M506)*$ER506,BG506)</f>
        <v>0</v>
      </c>
      <c r="BV506" s="66">
        <f>IF($G506="Labor Hours",BH506*$K506*(1+$M506)*$ER506,BH506)</f>
        <v>0</v>
      </c>
      <c r="BW506" s="66">
        <f>IF($G506="Labor Hours",BI506*$K506*(1+$M506)*$ER506,BI506)</f>
        <v>0</v>
      </c>
      <c r="BX506" s="66">
        <f>IF($G506="Labor Hours",BJ506*$K506*(1+$M506)*$ER506,BJ506)</f>
        <v>0</v>
      </c>
      <c r="BY506" s="66">
        <f>IF($G506="Labor Hours",BK506*$K506*(1+$M506)*$ER506,BK506)</f>
        <v>0</v>
      </c>
      <c r="BZ506" s="67">
        <f t="shared" si="663"/>
        <v>0</v>
      </c>
      <c r="CA506" s="67">
        <f t="shared" si="713"/>
        <v>0</v>
      </c>
      <c r="CB506" s="67">
        <f t="shared" si="714"/>
        <v>0</v>
      </c>
      <c r="CC506" s="53" cm="1">
        <f t="array" aca="1" ref="CC506" ca="1">BZ506*CELL("contents",$Q506)</f>
        <v>0</v>
      </c>
      <c r="CD506" s="53" cm="1">
        <f t="array" aca="1" ref="CD506" ca="1">CA506*CELL("contents",$Q506)</f>
        <v>0</v>
      </c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>
        <f t="shared" si="666"/>
        <v>0</v>
      </c>
      <c r="CR506" s="51">
        <f t="shared" si="667"/>
        <v>0</v>
      </c>
      <c r="CS506" s="66">
        <f>IF($G506="Labor Hours",CE506*$K506*(1+$M506)*$ES506,CE506)</f>
        <v>0</v>
      </c>
      <c r="CT506" s="66">
        <f>IF($G506="Labor Hours",CF506*$K506*(1+$M506)*$ES506,CF506)</f>
        <v>0</v>
      </c>
      <c r="CU506" s="66">
        <f>IF($G506="Labor Hours",CG506*$K506*(1+$M506)*$ES506,CG506)</f>
        <v>0</v>
      </c>
      <c r="CV506" s="66">
        <f>IF($G506="Labor Hours",CH506*$K506*(1+$M506)*$ES506,CH506)</f>
        <v>0</v>
      </c>
      <c r="CW506" s="66">
        <f>IF($G506="Labor Hours",CI506*$K506*(1+$M506)*$ES506,CI506)</f>
        <v>0</v>
      </c>
      <c r="CX506" s="66">
        <f>IF($G506="Labor Hours",CJ506*$K506*(1+$M506)*$ES506,CJ506)</f>
        <v>0</v>
      </c>
      <c r="CY506" s="66">
        <f>IF($G506="Labor Hours",CK506*$K506*(1+$M506)*$ES506,CK506)</f>
        <v>0</v>
      </c>
      <c r="CZ506" s="66">
        <f>IF($G506="Labor Hours",CL506*$K506*(1+$M506)*$ES506,CL506)</f>
        <v>0</v>
      </c>
      <c r="DA506" s="66">
        <f>IF($G506="Labor Hours",CM506*$K506*(1+$M506)*$ES506,CM506)</f>
        <v>0</v>
      </c>
      <c r="DB506" s="66">
        <f>IF($G506="Labor Hours",CN506*$K506*(1+$M506)*$ES506,CN506)</f>
        <v>0</v>
      </c>
      <c r="DC506" s="66">
        <f>IF($G506="Labor Hours",CO506*$K506*(1+$M506)*$ES506,CO506)</f>
        <v>0</v>
      </c>
      <c r="DD506" s="66">
        <f>IF($G506="Labor Hours",CP506*$K506*(1+$M506)*$ES506,CP506)</f>
        <v>0</v>
      </c>
      <c r="DE506" s="67">
        <f t="shared" si="668"/>
        <v>0</v>
      </c>
      <c r="DF506" s="67">
        <f t="shared" si="715"/>
        <v>0</v>
      </c>
      <c r="DG506" s="67">
        <f t="shared" si="716"/>
        <v>0</v>
      </c>
      <c r="DH506" s="53" cm="1">
        <f t="array" aca="1" ref="DH506" ca="1">DE506*CELL("contents",$Q506)</f>
        <v>0</v>
      </c>
      <c r="DI506" s="53" cm="1">
        <f t="array" aca="1" ref="DI506" ca="1">DF506*CELL("contents",$Q506)</f>
        <v>0</v>
      </c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>
        <f t="shared" si="671"/>
        <v>0</v>
      </c>
      <c r="DW506" s="51">
        <f t="shared" si="672"/>
        <v>0</v>
      </c>
      <c r="DX506" s="66">
        <f>IF($G506="Labor Hours",DJ506*$K506*(1+$M506)*$ET506,DJ506)</f>
        <v>0</v>
      </c>
      <c r="DY506" s="66">
        <f>IF($G506="Labor Hours",DK506*$K506*(1+$M506)*$ET506,DK506)</f>
        <v>0</v>
      </c>
      <c r="DZ506" s="66">
        <f>IF($G506="Labor Hours",DL506*$K506*(1+$M506)*$ET506,DL506)</f>
        <v>0</v>
      </c>
      <c r="EA506" s="66">
        <f>IF($G506="Labor Hours",DM506*$K506*(1+$M506)*$ET506,DM506)</f>
        <v>0</v>
      </c>
      <c r="EB506" s="66">
        <f>IF($G506="Labor Hours",DN506*$K506*(1+$M506)*$ET506,DN506)</f>
        <v>0</v>
      </c>
      <c r="EC506" s="66">
        <f>IF($G506="Labor Hours",DO506*$K506*(1+$M506)*$ET506,DO506)</f>
        <v>0</v>
      </c>
      <c r="ED506" s="66">
        <f>IF($G506="Labor Hours",DP506*$K506*(1+$M506)*$ET506,DP506)</f>
        <v>0</v>
      </c>
      <c r="EE506" s="66">
        <f>IF($G506="Labor Hours",DQ506*$K506*(1+$M506)*$ET506,DQ506)</f>
        <v>0</v>
      </c>
      <c r="EF506" s="66">
        <f>IF($G506="Labor Hours",DR506*$K506*(1+$M506)*$ET506,DR506)</f>
        <v>0</v>
      </c>
      <c r="EG506" s="66">
        <f>IF($G506="Labor Hours",DS506*$K506*(1+$M506)*$ET506,DS506)</f>
        <v>0</v>
      </c>
      <c r="EH506" s="66">
        <f>IF($G506="Labor Hours",DT506*$K506*(1+$M506)*$ET506,DT506)</f>
        <v>0</v>
      </c>
      <c r="EI506" s="66">
        <f>IF($G506="Labor Hours",DU506*$K506*(1+$M506)*$ET506,DU506)</f>
        <v>0</v>
      </c>
      <c r="EJ506" s="67">
        <f t="shared" si="673"/>
        <v>0</v>
      </c>
      <c r="EK506" s="67">
        <f t="shared" si="717"/>
        <v>0</v>
      </c>
      <c r="EL506" s="67">
        <f t="shared" si="718"/>
        <v>0</v>
      </c>
      <c r="EM506" s="53" cm="1">
        <f t="array" aca="1" ref="EM506" ca="1">EJ506*CELL("contents",$Q506)</f>
        <v>0</v>
      </c>
      <c r="EN506" s="53" cm="1">
        <f t="array" aca="1" ref="EN506" ca="1">EK506*CELL("contents",$Q506)</f>
        <v>0</v>
      </c>
      <c r="EO506" s="68">
        <f>AW506+CB506+DG506+EL506</f>
        <v>19634.806174500001</v>
      </c>
      <c r="EP506" s="2">
        <v>1</v>
      </c>
      <c r="EQ506" s="2">
        <f t="shared" ref="EQ506:ET506" si="733">EP506*1.0215</f>
        <v>1.0215000000000001</v>
      </c>
      <c r="ER506" s="2">
        <f t="shared" si="733"/>
        <v>1.0434622500000001</v>
      </c>
      <c r="ES506" s="2">
        <f t="shared" si="733"/>
        <v>1.0658966883750003</v>
      </c>
      <c r="ET506" s="2">
        <f t="shared" si="733"/>
        <v>1.0888134671750629</v>
      </c>
      <c r="EU506" s="69">
        <f>IF($G506="Labor Hours",$K506*$AG506*EQ506,0)</f>
        <v>9506.0790000000015</v>
      </c>
      <c r="EV506" s="69">
        <f>IF($G506="Labor Hours",$K506*$BL506*ER506,0)</f>
        <v>0</v>
      </c>
      <c r="EW506" s="69">
        <f>IF($G506="Labor Hours",$K506*$CQ506*ES506,0)</f>
        <v>0</v>
      </c>
      <c r="EX506" s="69">
        <f>IF($G506="Labor Hours",$K506*$DV506*ET506,0)</f>
        <v>0</v>
      </c>
      <c r="EY506" s="69">
        <f t="shared" si="681"/>
        <v>3327.1276500000004</v>
      </c>
      <c r="EZ506" s="69">
        <f t="shared" si="677"/>
        <v>0</v>
      </c>
      <c r="FA506" s="69">
        <f t="shared" si="678"/>
        <v>0</v>
      </c>
      <c r="FB506" s="69">
        <f t="shared" si="679"/>
        <v>0</v>
      </c>
      <c r="FC506" t="s">
        <v>1547</v>
      </c>
    </row>
    <row r="507" spans="1:159" ht="38.25" x14ac:dyDescent="0.25">
      <c r="A507" s="2">
        <v>1.3</v>
      </c>
      <c r="B507" s="2" t="s">
        <v>1205</v>
      </c>
      <c r="C507" s="61" t="s">
        <v>147</v>
      </c>
      <c r="D507" s="62" t="s">
        <v>1206</v>
      </c>
      <c r="E507" s="63" t="s">
        <v>1206</v>
      </c>
      <c r="F507" s="2" t="s">
        <v>1202</v>
      </c>
      <c r="G507" s="61" t="s">
        <v>151</v>
      </c>
      <c r="H507" s="64" t="s">
        <v>152</v>
      </c>
      <c r="I507" s="61" t="s">
        <v>167</v>
      </c>
      <c r="J507" s="65" t="s">
        <v>154</v>
      </c>
      <c r="K507" s="75">
        <v>47</v>
      </c>
      <c r="L507" s="79">
        <v>49</v>
      </c>
      <c r="M507" s="57">
        <v>0.35</v>
      </c>
      <c r="N507" s="85">
        <v>0.53</v>
      </c>
      <c r="O507" s="64" t="s">
        <v>155</v>
      </c>
      <c r="P507" s="2" t="s">
        <v>156</v>
      </c>
      <c r="Q507" s="216">
        <f>VLOOKUP(P507,Contingencies!$A$2:$D$7,4,FALSE)</f>
        <v>0.09</v>
      </c>
      <c r="R507" s="53">
        <f t="shared" si="645"/>
        <v>2763.9181839783346</v>
      </c>
      <c r="S507" s="67">
        <f t="shared" si="647"/>
        <v>1464.8766375085174</v>
      </c>
      <c r="T507" s="61"/>
      <c r="U507" s="61">
        <v>7</v>
      </c>
      <c r="V507" s="61">
        <v>7</v>
      </c>
      <c r="W507" s="61">
        <v>7</v>
      </c>
      <c r="X507" s="61">
        <v>7</v>
      </c>
      <c r="Y507" s="61">
        <v>7</v>
      </c>
      <c r="Z507" s="61">
        <v>7</v>
      </c>
      <c r="AA507" s="61">
        <v>7</v>
      </c>
      <c r="AB507" s="61">
        <v>7</v>
      </c>
      <c r="AC507" s="61">
        <v>7</v>
      </c>
      <c r="AD507" s="61">
        <v>7</v>
      </c>
      <c r="AE507" s="61">
        <v>7</v>
      </c>
      <c r="AF507" s="61">
        <v>7</v>
      </c>
      <c r="AG507" s="2">
        <f>IF(G507="Labor Hours",SUM(U507:AF507),0)</f>
        <v>84</v>
      </c>
      <c r="AH507" s="51">
        <f t="shared" si="658"/>
        <v>0.56000000000000005</v>
      </c>
      <c r="AI507" s="66">
        <f>IF($G507="Labor Hours",U507*$K507*(1+$M507)*$EQ507,U507)</f>
        <v>453.69922500000007</v>
      </c>
      <c r="AJ507" s="66">
        <f>IF($G507="Labor Hours",V507*$K507*(1+$M507)*$EQ507,V507)</f>
        <v>453.69922500000007</v>
      </c>
      <c r="AK507" s="66">
        <f>IF($G507="Labor Hours",W507*$K507*(1+$M507)*$EQ507,W507)</f>
        <v>453.69922500000007</v>
      </c>
      <c r="AL507" s="66">
        <f>IF($G507="Labor Hours",X507*$K507*(1+$M507)*$EQ507,X507)</f>
        <v>453.69922500000007</v>
      </c>
      <c r="AM507" s="66">
        <f>IF($G507="Labor Hours",Y507*$K507*(1+$M507)*$EQ507,Y507)</f>
        <v>453.69922500000007</v>
      </c>
      <c r="AN507" s="66">
        <f>IF($G507="Labor Hours",Z507*$K507*(1+$M507)*$EQ507,Z507)</f>
        <v>453.69922500000007</v>
      </c>
      <c r="AO507" s="66">
        <f>IF($G507="Labor Hours",AA507*$K507*(1+$M507)*$EQ507,AA507)</f>
        <v>453.69922500000007</v>
      </c>
      <c r="AP507" s="66">
        <f>IF($G507="Labor Hours",AB507*$K507*(1+$M507)*$EQ507,AB507)</f>
        <v>453.69922500000007</v>
      </c>
      <c r="AQ507" s="66">
        <f>IF($G507="Labor Hours",AC507*$K507*(1+$M507)*$EQ507,AC507)</f>
        <v>453.69922500000007</v>
      </c>
      <c r="AR507" s="66">
        <f>IF($G507="Labor Hours",AD507*$K507*(1+$M507)*$EQ507,AD507)</f>
        <v>453.69922500000007</v>
      </c>
      <c r="AS507" s="66">
        <f>IF($G507="Labor Hours",AE507*$K507*(1+$M507)*$EQ507,AE507)</f>
        <v>453.69922500000007</v>
      </c>
      <c r="AT507" s="66">
        <f>IF($G507="Labor Hours",AF507*$K507*(1+$M507)*$EQ507,AF507)</f>
        <v>453.69922500000007</v>
      </c>
      <c r="AU507" s="67">
        <f t="shared" si="659"/>
        <v>5444.3907000000027</v>
      </c>
      <c r="AV507" s="67">
        <f t="shared" si="711"/>
        <v>2885.5270710000013</v>
      </c>
      <c r="AW507" s="67">
        <f t="shared" si="712"/>
        <v>8329.917771000004</v>
      </c>
      <c r="AX507" s="53" cm="1">
        <f t="array" aca="1" ref="AX507" ca="1">AU507*CELL("contents",$Q507)</f>
        <v>489.99516300000022</v>
      </c>
      <c r="AY507" s="53" cm="1">
        <f t="array" aca="1" ref="AY507" ca="1">AV507*CELL("contents",$Q507)</f>
        <v>259.69743639000012</v>
      </c>
      <c r="AZ507" s="61">
        <v>7</v>
      </c>
      <c r="BA507" s="61">
        <v>7</v>
      </c>
      <c r="BB507" s="61">
        <v>7</v>
      </c>
      <c r="BC507" s="61">
        <v>7</v>
      </c>
      <c r="BD507" s="61">
        <v>7</v>
      </c>
      <c r="BE507" s="61">
        <v>7</v>
      </c>
      <c r="BF507" s="61">
        <v>7</v>
      </c>
      <c r="BG507" s="61">
        <v>7</v>
      </c>
      <c r="BH507" s="61">
        <v>7</v>
      </c>
      <c r="BI507" s="61">
        <v>7</v>
      </c>
      <c r="BJ507" s="61">
        <v>7</v>
      </c>
      <c r="BK507" s="61">
        <v>7</v>
      </c>
      <c r="BL507" s="2">
        <f t="shared" si="661"/>
        <v>84</v>
      </c>
      <c r="BM507" s="51">
        <f t="shared" si="662"/>
        <v>0.56000000000000005</v>
      </c>
      <c r="BN507" s="66">
        <f>IF($G507="Labor Hours",AZ507*$K507*(1+$M507)*$ER507,AZ507)</f>
        <v>463.45375833750012</v>
      </c>
      <c r="BO507" s="66">
        <f>IF($G507="Labor Hours",BA507*$K507*(1+$M507)*$ER507,BA507)</f>
        <v>463.45375833750012</v>
      </c>
      <c r="BP507" s="66">
        <f>IF($G507="Labor Hours",BB507*$K507*(1+$M507)*$ER507,BB507)</f>
        <v>463.45375833750012</v>
      </c>
      <c r="BQ507" s="66">
        <f>IF($G507="Labor Hours",BC507*$K507*(1+$M507)*$ER507,BC507)</f>
        <v>463.45375833750012</v>
      </c>
      <c r="BR507" s="66">
        <f>IF($G507="Labor Hours",BD507*$K507*(1+$M507)*$ER507,BD507)</f>
        <v>463.45375833750012</v>
      </c>
      <c r="BS507" s="66">
        <f>IF($G507="Labor Hours",BE507*$K507*(1+$M507)*$ER507,BE507)</f>
        <v>463.45375833750012</v>
      </c>
      <c r="BT507" s="66">
        <f>IF($G507="Labor Hours",BF507*$K507*(1+$M507)*$ER507,BF507)</f>
        <v>463.45375833750012</v>
      </c>
      <c r="BU507" s="66">
        <f>IF($G507="Labor Hours",BG507*$K507*(1+$M507)*$ER507,BG507)</f>
        <v>463.45375833750012</v>
      </c>
      <c r="BV507" s="66">
        <f>IF($G507="Labor Hours",BH507*$K507*(1+$M507)*$ER507,BH507)</f>
        <v>463.45375833750012</v>
      </c>
      <c r="BW507" s="66">
        <f>IF($G507="Labor Hours",BI507*$K507*(1+$M507)*$ER507,BI507)</f>
        <v>463.45375833750012</v>
      </c>
      <c r="BX507" s="66">
        <f>IF($G507="Labor Hours",BJ507*$K507*(1+$M507)*$ER507,BJ507)</f>
        <v>463.45375833750012</v>
      </c>
      <c r="BY507" s="66">
        <f>IF($G507="Labor Hours",BK507*$K507*(1+$M507)*$ER507,BK507)</f>
        <v>463.45375833750012</v>
      </c>
      <c r="BZ507" s="67">
        <f t="shared" si="663"/>
        <v>5561.4451000500021</v>
      </c>
      <c r="CA507" s="67">
        <f t="shared" si="713"/>
        <v>2947.5659030265015</v>
      </c>
      <c r="CB507" s="67">
        <f t="shared" si="714"/>
        <v>8509.0110030765027</v>
      </c>
      <c r="CC507" s="53" cm="1">
        <f t="array" aca="1" ref="CC507" ca="1">BZ507*CELL("contents",$Q507)</f>
        <v>500.53005900450017</v>
      </c>
      <c r="CD507" s="53" cm="1">
        <f t="array" aca="1" ref="CD507" ca="1">CA507*CELL("contents",$Q507)</f>
        <v>265.28093127238515</v>
      </c>
      <c r="CE507" s="61">
        <v>7</v>
      </c>
      <c r="CF507" s="61">
        <v>7</v>
      </c>
      <c r="CG507" s="61">
        <v>7</v>
      </c>
      <c r="CH507" s="61">
        <v>7</v>
      </c>
      <c r="CI507" s="61">
        <v>7</v>
      </c>
      <c r="CJ507" s="61">
        <v>7</v>
      </c>
      <c r="CK507" s="61">
        <v>7</v>
      </c>
      <c r="CL507" s="61">
        <v>7</v>
      </c>
      <c r="CM507" s="61">
        <v>7</v>
      </c>
      <c r="CN507" s="61">
        <v>7</v>
      </c>
      <c r="CO507" s="61">
        <v>7</v>
      </c>
      <c r="CP507" s="61">
        <v>7</v>
      </c>
      <c r="CQ507" s="2">
        <f t="shared" si="666"/>
        <v>84</v>
      </c>
      <c r="CR507" s="51">
        <f t="shared" si="667"/>
        <v>0.56000000000000005</v>
      </c>
      <c r="CS507" s="66">
        <f>IF($G507="Labor Hours",CE507*$K507*(1+$M507)*$ES507,CE507)</f>
        <v>473.41801414175643</v>
      </c>
      <c r="CT507" s="66">
        <f>IF($G507="Labor Hours",CF507*$K507*(1+$M507)*$ES507,CF507)</f>
        <v>473.41801414175643</v>
      </c>
      <c r="CU507" s="66">
        <f>IF($G507="Labor Hours",CG507*$K507*(1+$M507)*$ES507,CG507)</f>
        <v>473.41801414175643</v>
      </c>
      <c r="CV507" s="66">
        <f>IF($G507="Labor Hours",CH507*$K507*(1+$M507)*$ES507,CH507)</f>
        <v>473.41801414175643</v>
      </c>
      <c r="CW507" s="66">
        <f>IF($G507="Labor Hours",CI507*$K507*(1+$M507)*$ES507,CI507)</f>
        <v>473.41801414175643</v>
      </c>
      <c r="CX507" s="66">
        <f>IF($G507="Labor Hours",CJ507*$K507*(1+$M507)*$ES507,CJ507)</f>
        <v>473.41801414175643</v>
      </c>
      <c r="CY507" s="66">
        <f>IF($G507="Labor Hours",CK507*$K507*(1+$M507)*$ES507,CK507)</f>
        <v>473.41801414175643</v>
      </c>
      <c r="CZ507" s="66">
        <f>IF($G507="Labor Hours",CL507*$K507*(1+$M507)*$ES507,CL507)</f>
        <v>473.41801414175643</v>
      </c>
      <c r="DA507" s="66">
        <f>IF($G507="Labor Hours",CM507*$K507*(1+$M507)*$ES507,CM507)</f>
        <v>473.41801414175643</v>
      </c>
      <c r="DB507" s="66">
        <f>IF($G507="Labor Hours",CN507*$K507*(1+$M507)*$ES507,CN507)</f>
        <v>473.41801414175643</v>
      </c>
      <c r="DC507" s="66">
        <f>IF($G507="Labor Hours",CO507*$K507*(1+$M507)*$ES507,CO507)</f>
        <v>473.41801414175643</v>
      </c>
      <c r="DD507" s="66">
        <f>IF($G507="Labor Hours",CP507*$K507*(1+$M507)*$ES507,CP507)</f>
        <v>473.41801414175643</v>
      </c>
      <c r="DE507" s="67">
        <f t="shared" si="668"/>
        <v>5681.0161697010772</v>
      </c>
      <c r="DF507" s="67">
        <f t="shared" si="715"/>
        <v>3010.9385699415711</v>
      </c>
      <c r="DG507" s="67">
        <f t="shared" si="716"/>
        <v>8691.9547396426478</v>
      </c>
      <c r="DH507" s="53" cm="1">
        <f t="array" aca="1" ref="DH507" ca="1">DE507*CELL("contents",$Q507)</f>
        <v>511.29145527309691</v>
      </c>
      <c r="DI507" s="53" cm="1">
        <f t="array" aca="1" ref="DI507" ca="1">DF507*CELL("contents",$Q507)</f>
        <v>270.98447129474141</v>
      </c>
      <c r="DJ507" s="61">
        <v>7</v>
      </c>
      <c r="DK507" s="61">
        <v>7</v>
      </c>
      <c r="DL507" s="61">
        <v>7</v>
      </c>
      <c r="DM507" s="61">
        <v>7</v>
      </c>
      <c r="DN507" s="61">
        <v>7</v>
      </c>
      <c r="DO507" s="61">
        <v>7</v>
      </c>
      <c r="DP507" s="61">
        <v>7</v>
      </c>
      <c r="DQ507" s="61"/>
      <c r="DR507" s="2"/>
      <c r="DS507" s="2"/>
      <c r="DT507" s="2"/>
      <c r="DU507" s="2"/>
      <c r="DV507" s="2">
        <f t="shared" si="671"/>
        <v>49</v>
      </c>
      <c r="DW507" s="51">
        <f t="shared" si="672"/>
        <v>0.32666666666666666</v>
      </c>
      <c r="DX507" s="66">
        <f>IF($G507="Labor Hours",DJ507*$K507*(1+$M507)*$ET507,DJ507)</f>
        <v>483.59650144580422</v>
      </c>
      <c r="DY507" s="66">
        <f>IF($G507="Labor Hours",DK507*$K507*(1+$M507)*$ET507,DK507)</f>
        <v>483.59650144580422</v>
      </c>
      <c r="DZ507" s="66">
        <f>IF($G507="Labor Hours",DL507*$K507*(1+$M507)*$ET507,DL507)</f>
        <v>483.59650144580422</v>
      </c>
      <c r="EA507" s="66">
        <f>IF($G507="Labor Hours",DM507*$K507*(1+$M507)*$ET507,DM507)</f>
        <v>483.59650144580422</v>
      </c>
      <c r="EB507" s="66">
        <f>IF($G507="Labor Hours",DN507*$K507*(1+$M507)*$ET507,DN507)</f>
        <v>483.59650144580422</v>
      </c>
      <c r="EC507" s="66">
        <f>IF($G507="Labor Hours",DO507*$K507*(1+$M507)*$ET507,DO507)</f>
        <v>483.59650144580422</v>
      </c>
      <c r="ED507" s="66">
        <f>IF($G507="Labor Hours",DP507*$K507*(1+$M507)*$ET507,DP507)</f>
        <v>483.59650144580422</v>
      </c>
      <c r="EE507" s="66">
        <f>IF($G507="Labor Hours",DQ507*$K507*(1+$M507)*$ET507,DQ507)</f>
        <v>0</v>
      </c>
      <c r="EF507" s="66">
        <f>IF($G507="Labor Hours",DR507*$K507*(1+$M507)*$ET507,DR507)</f>
        <v>0</v>
      </c>
      <c r="EG507" s="66">
        <f>IF($G507="Labor Hours",DS507*$K507*(1+$M507)*$ET507,DS507)</f>
        <v>0</v>
      </c>
      <c r="EH507" s="66">
        <f>IF($G507="Labor Hours",DT507*$K507*(1+$M507)*$ET507,DT507)</f>
        <v>0</v>
      </c>
      <c r="EI507" s="66">
        <f>IF($G507="Labor Hours",DU507*$K507*(1+$M507)*$ET507,DU507)</f>
        <v>0</v>
      </c>
      <c r="EJ507" s="67">
        <f t="shared" si="673"/>
        <v>3385.1755101206295</v>
      </c>
      <c r="EK507" s="67">
        <f t="shared" si="717"/>
        <v>1794.1430203639338</v>
      </c>
      <c r="EL507" s="67">
        <f t="shared" si="718"/>
        <v>5179.3185304845629</v>
      </c>
      <c r="EM507" s="53" cm="1">
        <f t="array" aca="1" ref="EM507" ca="1">EJ507*CELL("contents",$Q507)</f>
        <v>304.66579591085662</v>
      </c>
      <c r="EN507" s="53" cm="1">
        <f t="array" aca="1" ref="EN507" ca="1">EK507*CELL("contents",$Q507)</f>
        <v>161.47287183275404</v>
      </c>
      <c r="EO507" s="68">
        <f>AW507+CB507+DG507+EL507</f>
        <v>30710.202044203717</v>
      </c>
      <c r="EP507" s="2">
        <v>1</v>
      </c>
      <c r="EQ507" s="2">
        <f t="shared" ref="EQ507:ET507" si="734">EP507*1.0215</f>
        <v>1.0215000000000001</v>
      </c>
      <c r="ER507" s="2">
        <f t="shared" si="734"/>
        <v>1.0434622500000001</v>
      </c>
      <c r="ES507" s="2">
        <f t="shared" si="734"/>
        <v>1.0658966883750003</v>
      </c>
      <c r="ET507" s="2">
        <f t="shared" si="734"/>
        <v>1.0888134671750629</v>
      </c>
      <c r="EU507" s="69">
        <f>IF($G507="Labor Hours",$K507*$AG507*EQ507,0)</f>
        <v>4032.8820000000005</v>
      </c>
      <c r="EV507" s="69">
        <f>IF($G507="Labor Hours",$K507*$BL507*ER507,0)</f>
        <v>4119.5889630000001</v>
      </c>
      <c r="EW507" s="69">
        <f>IF($G507="Labor Hours",$K507*$CQ507*ES507,0)</f>
        <v>4208.1601257045013</v>
      </c>
      <c r="EX507" s="69">
        <f>IF($G507="Labor Hours",$K507*$DV507*ET507,0)</f>
        <v>2507.53741490417</v>
      </c>
      <c r="EY507" s="69">
        <f t="shared" si="681"/>
        <v>1411.5087000000001</v>
      </c>
      <c r="EZ507" s="69">
        <f t="shared" si="677"/>
        <v>1441.8561370499999</v>
      </c>
      <c r="FA507" s="69">
        <f t="shared" si="678"/>
        <v>1472.8560439965754</v>
      </c>
      <c r="FB507" s="69">
        <f t="shared" si="679"/>
        <v>877.63809521645942</v>
      </c>
      <c r="FC507" t="s">
        <v>1547</v>
      </c>
    </row>
    <row r="508" spans="1:159" x14ac:dyDescent="0.25">
      <c r="A508" s="2">
        <v>1.4</v>
      </c>
      <c r="B508" s="73" t="s">
        <v>1207</v>
      </c>
      <c r="C508" s="61" t="s">
        <v>1208</v>
      </c>
      <c r="D508" s="62" t="s">
        <v>1209</v>
      </c>
      <c r="E508" s="63" t="s">
        <v>1210</v>
      </c>
      <c r="F508" s="2" t="s">
        <v>1211</v>
      </c>
      <c r="G508" s="61" t="s">
        <v>151</v>
      </c>
      <c r="H508" s="64" t="s">
        <v>152</v>
      </c>
      <c r="I508" s="61" t="s">
        <v>159</v>
      </c>
      <c r="J508" s="65" t="s">
        <v>1139</v>
      </c>
      <c r="K508" s="75">
        <v>62</v>
      </c>
      <c r="L508" s="79">
        <v>62</v>
      </c>
      <c r="M508" s="57">
        <v>0</v>
      </c>
      <c r="N508" s="85">
        <v>0.55000000000000004</v>
      </c>
      <c r="O508" s="64" t="s">
        <v>155</v>
      </c>
      <c r="P508" s="2" t="s">
        <v>156</v>
      </c>
      <c r="Q508" s="216">
        <f>VLOOKUP(P508,Contingencies!$A$2:$D$7,4,FALSE)</f>
        <v>0.09</v>
      </c>
      <c r="R508" s="53">
        <f t="shared" si="645"/>
        <v>424.07776800000005</v>
      </c>
      <c r="S508" s="67">
        <f t="shared" si="647"/>
        <v>233.24277240000004</v>
      </c>
      <c r="T508" s="61"/>
      <c r="U508" s="61">
        <v>16</v>
      </c>
      <c r="V508" s="61">
        <v>16</v>
      </c>
      <c r="W508" s="61">
        <v>16</v>
      </c>
      <c r="X508" s="2"/>
      <c r="Y508" s="2"/>
      <c r="Z508" s="2"/>
      <c r="AA508" s="2"/>
      <c r="AB508" s="2"/>
      <c r="AC508" s="2"/>
      <c r="AD508" s="2"/>
      <c r="AE508" s="2"/>
      <c r="AF508" s="2"/>
      <c r="AG508" s="2">
        <f>IF(G508="Labor Hours",SUM(U508:AF508),0)</f>
        <v>48</v>
      </c>
      <c r="AH508" s="51">
        <f t="shared" si="658"/>
        <v>0.32</v>
      </c>
      <c r="AI508" s="66">
        <f>IF($G508="Labor Hours",U508*$K508*(1+$M508)*$EQ508,U508)</f>
        <v>1013.3280000000001</v>
      </c>
      <c r="AJ508" s="66">
        <f>IF($G508="Labor Hours",V508*$K508*(1+$M508)*$EQ508,V508)</f>
        <v>1013.3280000000001</v>
      </c>
      <c r="AK508" s="66">
        <f>IF($G508="Labor Hours",W508*$K508*(1+$M508)*$EQ508,W508)</f>
        <v>1013.3280000000001</v>
      </c>
      <c r="AL508" s="66">
        <f>IF($G508="Labor Hours",X508*$K508*(1+$M508)*$EQ508,X508)</f>
        <v>0</v>
      </c>
      <c r="AM508" s="66">
        <f>IF($G508="Labor Hours",Y508*$K508*(1+$M508)*$EQ508,Y508)</f>
        <v>0</v>
      </c>
      <c r="AN508" s="66">
        <f>IF($G508="Labor Hours",Z508*$K508*(1+$M508)*$EQ508,Z508)</f>
        <v>0</v>
      </c>
      <c r="AO508" s="66">
        <f>IF($G508="Labor Hours",AA508*$K508*(1+$M508)*$EQ508,AA508)</f>
        <v>0</v>
      </c>
      <c r="AP508" s="66">
        <f>IF($G508="Labor Hours",AB508*$K508*(1+$M508)*$EQ508,AB508)</f>
        <v>0</v>
      </c>
      <c r="AQ508" s="66">
        <f>IF($G508="Labor Hours",AC508*$K508*(1+$M508)*$EQ508,AC508)</f>
        <v>0</v>
      </c>
      <c r="AR508" s="66">
        <f>IF($G508="Labor Hours",AD508*$K508*(1+$M508)*$EQ508,AD508)</f>
        <v>0</v>
      </c>
      <c r="AS508" s="66">
        <f>IF($G508="Labor Hours",AE508*$K508*(1+$M508)*$EQ508,AE508)</f>
        <v>0</v>
      </c>
      <c r="AT508" s="66">
        <f>IF($G508="Labor Hours",AF508*$K508*(1+$M508)*$EQ508,AF508)</f>
        <v>0</v>
      </c>
      <c r="AU508" s="67">
        <f t="shared" si="659"/>
        <v>3039.9840000000004</v>
      </c>
      <c r="AV508" s="67">
        <f t="shared" si="711"/>
        <v>1671.9912000000004</v>
      </c>
      <c r="AW508" s="67">
        <f t="shared" si="712"/>
        <v>4711.9752000000008</v>
      </c>
      <c r="AX508" s="53" cm="1">
        <f t="array" aca="1" ref="AX508" ca="1">AU508*CELL("contents",$Q508)</f>
        <v>273.59856000000002</v>
      </c>
      <c r="AY508" s="53" cm="1">
        <f t="array" aca="1" ref="AY508" ca="1">AV508*CELL("contents",$Q508)</f>
        <v>150.47920800000003</v>
      </c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>
        <f t="shared" si="661"/>
        <v>0</v>
      </c>
      <c r="BM508" s="51">
        <f t="shared" si="662"/>
        <v>0</v>
      </c>
      <c r="BN508" s="66">
        <f>IF($G508="Labor Hours",AZ508*$K508*(1+$M508)*$ER508,AZ508)</f>
        <v>0</v>
      </c>
      <c r="BO508" s="66">
        <f>IF($G508="Labor Hours",BA508*$K508*(1+$M508)*$ER508,BA508)</f>
        <v>0</v>
      </c>
      <c r="BP508" s="66">
        <f>IF($G508="Labor Hours",BB508*$K508*(1+$M508)*$ER508,BB508)</f>
        <v>0</v>
      </c>
      <c r="BQ508" s="66">
        <f>IF($G508="Labor Hours",BC508*$K508*(1+$M508)*$ER508,BC508)</f>
        <v>0</v>
      </c>
      <c r="BR508" s="66">
        <f>IF($G508="Labor Hours",BD508*$K508*(1+$M508)*$ER508,BD508)</f>
        <v>0</v>
      </c>
      <c r="BS508" s="66">
        <f>IF($G508="Labor Hours",BE508*$K508*(1+$M508)*$ER508,BE508)</f>
        <v>0</v>
      </c>
      <c r="BT508" s="66">
        <f>IF($G508="Labor Hours",BF508*$K508*(1+$M508)*$ER508,BF508)</f>
        <v>0</v>
      </c>
      <c r="BU508" s="66">
        <f>IF($G508="Labor Hours",BG508*$K508*(1+$M508)*$ER508,BG508)</f>
        <v>0</v>
      </c>
      <c r="BV508" s="66">
        <f>IF($G508="Labor Hours",BH508*$K508*(1+$M508)*$ER508,BH508)</f>
        <v>0</v>
      </c>
      <c r="BW508" s="66">
        <f>IF($G508="Labor Hours",BI508*$K508*(1+$M508)*$ER508,BI508)</f>
        <v>0</v>
      </c>
      <c r="BX508" s="66">
        <f>IF($G508="Labor Hours",BJ508*$K508*(1+$M508)*$ER508,BJ508)</f>
        <v>0</v>
      </c>
      <c r="BY508" s="66">
        <f>IF($G508="Labor Hours",BK508*$K508*(1+$M508)*$ER508,BK508)</f>
        <v>0</v>
      </c>
      <c r="BZ508" s="67">
        <f t="shared" si="663"/>
        <v>0</v>
      </c>
      <c r="CA508" s="67">
        <f t="shared" si="713"/>
        <v>0</v>
      </c>
      <c r="CB508" s="67">
        <f t="shared" si="714"/>
        <v>0</v>
      </c>
      <c r="CC508" s="53" cm="1">
        <f t="array" aca="1" ref="CC508" ca="1">BZ508*CELL("contents",$Q508)</f>
        <v>0</v>
      </c>
      <c r="CD508" s="53" cm="1">
        <f t="array" aca="1" ref="CD508" ca="1">CA508*CELL("contents",$Q508)</f>
        <v>0</v>
      </c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>
        <f t="shared" si="666"/>
        <v>0</v>
      </c>
      <c r="CR508" s="51">
        <f t="shared" si="667"/>
        <v>0</v>
      </c>
      <c r="CS508" s="66">
        <f>IF($G508="Labor Hours",CE508*$K508*(1+$M508)*$ES508,CE508)</f>
        <v>0</v>
      </c>
      <c r="CT508" s="66">
        <f>IF($G508="Labor Hours",CF508*$K508*(1+$M508)*$ES508,CF508)</f>
        <v>0</v>
      </c>
      <c r="CU508" s="66">
        <f>IF($G508="Labor Hours",CG508*$K508*(1+$M508)*$ES508,CG508)</f>
        <v>0</v>
      </c>
      <c r="CV508" s="66">
        <f>IF($G508="Labor Hours",CH508*$K508*(1+$M508)*$ES508,CH508)</f>
        <v>0</v>
      </c>
      <c r="CW508" s="66">
        <f>IF($G508="Labor Hours",CI508*$K508*(1+$M508)*$ES508,CI508)</f>
        <v>0</v>
      </c>
      <c r="CX508" s="66">
        <f>IF($G508="Labor Hours",CJ508*$K508*(1+$M508)*$ES508,CJ508)</f>
        <v>0</v>
      </c>
      <c r="CY508" s="66">
        <f>IF($G508="Labor Hours",CK508*$K508*(1+$M508)*$ES508,CK508)</f>
        <v>0</v>
      </c>
      <c r="CZ508" s="66">
        <f>IF($G508="Labor Hours",CL508*$K508*(1+$M508)*$ES508,CL508)</f>
        <v>0</v>
      </c>
      <c r="DA508" s="66">
        <f>IF($G508="Labor Hours",CM508*$K508*(1+$M508)*$ES508,CM508)</f>
        <v>0</v>
      </c>
      <c r="DB508" s="66">
        <f>IF($G508="Labor Hours",CN508*$K508*(1+$M508)*$ES508,CN508)</f>
        <v>0</v>
      </c>
      <c r="DC508" s="66">
        <f>IF($G508="Labor Hours",CO508*$K508*(1+$M508)*$ES508,CO508)</f>
        <v>0</v>
      </c>
      <c r="DD508" s="66">
        <f>IF($G508="Labor Hours",CP508*$K508*(1+$M508)*$ES508,CP508)</f>
        <v>0</v>
      </c>
      <c r="DE508" s="67">
        <f t="shared" si="668"/>
        <v>0</v>
      </c>
      <c r="DF508" s="67">
        <f t="shared" si="715"/>
        <v>0</v>
      </c>
      <c r="DG508" s="67">
        <f t="shared" si="716"/>
        <v>0</v>
      </c>
      <c r="DH508" s="53" cm="1">
        <f t="array" aca="1" ref="DH508" ca="1">DE508*CELL("contents",$Q508)</f>
        <v>0</v>
      </c>
      <c r="DI508" s="53" cm="1">
        <f t="array" aca="1" ref="DI508" ca="1">DF508*CELL("contents",$Q508)</f>
        <v>0</v>
      </c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>
        <f t="shared" si="671"/>
        <v>0</v>
      </c>
      <c r="DW508" s="51">
        <f t="shared" si="672"/>
        <v>0</v>
      </c>
      <c r="DX508" s="66">
        <f>IF($G508="Labor Hours",DJ508*$K508*(1+$M508)*$ET508,DJ508)</f>
        <v>0</v>
      </c>
      <c r="DY508" s="66">
        <f>IF($G508="Labor Hours",DK508*$K508*(1+$M508)*$ET508,DK508)</f>
        <v>0</v>
      </c>
      <c r="DZ508" s="66">
        <f>IF($G508="Labor Hours",DL508*$K508*(1+$M508)*$ET508,DL508)</f>
        <v>0</v>
      </c>
      <c r="EA508" s="66">
        <f>IF($G508="Labor Hours",DM508*$K508*(1+$M508)*$ET508,DM508)</f>
        <v>0</v>
      </c>
      <c r="EB508" s="66">
        <f>IF($G508="Labor Hours",DN508*$K508*(1+$M508)*$ET508,DN508)</f>
        <v>0</v>
      </c>
      <c r="EC508" s="66">
        <f>IF($G508="Labor Hours",DO508*$K508*(1+$M508)*$ET508,DO508)</f>
        <v>0</v>
      </c>
      <c r="ED508" s="66">
        <f>IF($G508="Labor Hours",DP508*$K508*(1+$M508)*$ET508,DP508)</f>
        <v>0</v>
      </c>
      <c r="EE508" s="66">
        <f>IF($G508="Labor Hours",DQ508*$K508*(1+$M508)*$ET508,DQ508)</f>
        <v>0</v>
      </c>
      <c r="EF508" s="66">
        <f>IF($G508="Labor Hours",DR508*$K508*(1+$M508)*$ET508,DR508)</f>
        <v>0</v>
      </c>
      <c r="EG508" s="66">
        <f>IF($G508="Labor Hours",DS508*$K508*(1+$M508)*$ET508,DS508)</f>
        <v>0</v>
      </c>
      <c r="EH508" s="66">
        <f>IF($G508="Labor Hours",DT508*$K508*(1+$M508)*$ET508,DT508)</f>
        <v>0</v>
      </c>
      <c r="EI508" s="66">
        <f>IF($G508="Labor Hours",DU508*$K508*(1+$M508)*$ET508,DU508)</f>
        <v>0</v>
      </c>
      <c r="EJ508" s="67">
        <f t="shared" si="673"/>
        <v>0</v>
      </c>
      <c r="EK508" s="67">
        <f t="shared" si="717"/>
        <v>0</v>
      </c>
      <c r="EL508" s="67">
        <f t="shared" si="718"/>
        <v>0</v>
      </c>
      <c r="EM508" s="53" cm="1">
        <f t="array" aca="1" ref="EM508" ca="1">EJ508*CELL("contents",$Q508)</f>
        <v>0</v>
      </c>
      <c r="EN508" s="53" cm="1">
        <f t="array" aca="1" ref="EN508" ca="1">EK508*CELL("contents",$Q508)</f>
        <v>0</v>
      </c>
      <c r="EO508" s="68">
        <f>AW508+CB508+DG508+EL508</f>
        <v>4711.9752000000008</v>
      </c>
      <c r="EP508" s="2">
        <v>1</v>
      </c>
      <c r="EQ508" s="2">
        <f t="shared" ref="EQ508:ET508" si="735">EP508*1.0215</f>
        <v>1.0215000000000001</v>
      </c>
      <c r="ER508" s="2">
        <f t="shared" si="735"/>
        <v>1.0434622500000001</v>
      </c>
      <c r="ES508" s="2">
        <f t="shared" si="735"/>
        <v>1.0658966883750003</v>
      </c>
      <c r="ET508" s="2">
        <f t="shared" si="735"/>
        <v>1.0888134671750629</v>
      </c>
      <c r="EU508" s="69">
        <f>IF($G508="Labor Hours",$K508*$AG508*EQ508,0)</f>
        <v>3039.9840000000004</v>
      </c>
      <c r="EV508" s="69">
        <f>IF($G508="Labor Hours",$K508*$BL508*ER508,0)</f>
        <v>0</v>
      </c>
      <c r="EW508" s="69">
        <f>IF($G508="Labor Hours",$K508*$CQ508*ES508,0)</f>
        <v>0</v>
      </c>
      <c r="EX508" s="69">
        <f>IF($G508="Labor Hours",$K508*$DV508*ET508,0)</f>
        <v>0</v>
      </c>
      <c r="EY508" s="69">
        <f t="shared" si="681"/>
        <v>0</v>
      </c>
      <c r="EZ508" s="69">
        <f t="shared" si="677"/>
        <v>0</v>
      </c>
      <c r="FA508" s="69">
        <f t="shared" si="678"/>
        <v>0</v>
      </c>
      <c r="FB508" s="69">
        <f t="shared" si="679"/>
        <v>0</v>
      </c>
      <c r="FC508" t="s">
        <v>1539</v>
      </c>
    </row>
    <row r="509" spans="1:159" x14ac:dyDescent="0.25">
      <c r="A509" s="2">
        <v>1.4</v>
      </c>
      <c r="B509" s="73" t="s">
        <v>1212</v>
      </c>
      <c r="C509" s="61" t="s">
        <v>1208</v>
      </c>
      <c r="D509" s="62" t="s">
        <v>1213</v>
      </c>
      <c r="E509" s="63" t="s">
        <v>1214</v>
      </c>
      <c r="F509" s="2" t="s">
        <v>1211</v>
      </c>
      <c r="G509" s="61" t="s">
        <v>151</v>
      </c>
      <c r="H509" s="64" t="s">
        <v>163</v>
      </c>
      <c r="I509" s="61" t="s">
        <v>159</v>
      </c>
      <c r="J509" s="65" t="s">
        <v>154</v>
      </c>
      <c r="K509" s="75">
        <v>62</v>
      </c>
      <c r="L509" s="79">
        <v>62</v>
      </c>
      <c r="M509" s="57">
        <v>0</v>
      </c>
      <c r="N509" s="85">
        <v>0.55000000000000004</v>
      </c>
      <c r="O509" s="64" t="s">
        <v>155</v>
      </c>
      <c r="P509" s="2" t="s">
        <v>356</v>
      </c>
      <c r="Q509" s="216">
        <f>VLOOKUP(P509,Contingencies!$A$2:$D$7,4,FALSE)</f>
        <v>0.35</v>
      </c>
      <c r="R509" s="53">
        <f t="shared" si="645"/>
        <v>1099.4608800000001</v>
      </c>
      <c r="S509" s="67">
        <f t="shared" si="647"/>
        <v>604.70348400000012</v>
      </c>
      <c r="T509" s="61"/>
      <c r="U509" s="2"/>
      <c r="V509" s="2"/>
      <c r="W509" s="61"/>
      <c r="X509" s="61">
        <v>32</v>
      </c>
      <c r="Y509" s="2"/>
      <c r="Z509" s="2"/>
      <c r="AA509" s="2"/>
      <c r="AB509" s="2"/>
      <c r="AC509" s="2"/>
      <c r="AD509" s="2"/>
      <c r="AE509" s="2"/>
      <c r="AF509" s="2"/>
      <c r="AG509" s="2">
        <f>IF(G509="Labor Hours",SUM(U509:AF509),0)</f>
        <v>32</v>
      </c>
      <c r="AH509" s="51">
        <f t="shared" si="658"/>
        <v>0.21333333333333332</v>
      </c>
      <c r="AI509" s="66">
        <f>IF($G509="Labor Hours",U509*$K509*(1+$M509)*$EQ509,U509)</f>
        <v>0</v>
      </c>
      <c r="AJ509" s="66">
        <f>IF($G509="Labor Hours",V509*$K509*(1+$M509)*$EQ509,V509)</f>
        <v>0</v>
      </c>
      <c r="AK509" s="66">
        <f>IF($G509="Labor Hours",W509*$K509*(1+$M509)*$EQ509,W509)</f>
        <v>0</v>
      </c>
      <c r="AL509" s="66">
        <f>IF($G509="Labor Hours",X509*$K509*(1+$M509)*$EQ509,X509)</f>
        <v>2026.6560000000002</v>
      </c>
      <c r="AM509" s="66">
        <f>IF($G509="Labor Hours",Y509*$K509*(1+$M509)*$EQ509,Y509)</f>
        <v>0</v>
      </c>
      <c r="AN509" s="66">
        <f>IF($G509="Labor Hours",Z509*$K509*(1+$M509)*$EQ509,Z509)</f>
        <v>0</v>
      </c>
      <c r="AO509" s="66">
        <f>IF($G509="Labor Hours",AA509*$K509*(1+$M509)*$EQ509,AA509)</f>
        <v>0</v>
      </c>
      <c r="AP509" s="66">
        <f>IF($G509="Labor Hours",AB509*$K509*(1+$M509)*$EQ509,AB509)</f>
        <v>0</v>
      </c>
      <c r="AQ509" s="66">
        <f>IF($G509="Labor Hours",AC509*$K509*(1+$M509)*$EQ509,AC509)</f>
        <v>0</v>
      </c>
      <c r="AR509" s="66">
        <f>IF($G509="Labor Hours",AD509*$K509*(1+$M509)*$EQ509,AD509)</f>
        <v>0</v>
      </c>
      <c r="AS509" s="66">
        <f>IF($G509="Labor Hours",AE509*$K509*(1+$M509)*$EQ509,AE509)</f>
        <v>0</v>
      </c>
      <c r="AT509" s="66">
        <f>IF($G509="Labor Hours",AF509*$K509*(1+$M509)*$EQ509,AF509)</f>
        <v>0</v>
      </c>
      <c r="AU509" s="67">
        <f t="shared" si="659"/>
        <v>2026.6560000000002</v>
      </c>
      <c r="AV509" s="67">
        <f t="shared" si="711"/>
        <v>1114.6608000000001</v>
      </c>
      <c r="AW509" s="67">
        <f t="shared" si="712"/>
        <v>3141.3168000000005</v>
      </c>
      <c r="AX509" s="53" cm="1">
        <f t="array" aca="1" ref="AX509" ca="1">AU509*CELL("contents",$Q509)</f>
        <v>709.32960000000003</v>
      </c>
      <c r="AY509" s="53" cm="1">
        <f t="array" aca="1" ref="AY509" ca="1">AV509*CELL("contents",$Q509)</f>
        <v>390.13128</v>
      </c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>
        <f t="shared" si="661"/>
        <v>0</v>
      </c>
      <c r="BM509" s="51">
        <f t="shared" si="662"/>
        <v>0</v>
      </c>
      <c r="BN509" s="66">
        <f>IF($G509="Labor Hours",AZ509*$K509*(1+$M509)*$ER509,AZ509)</f>
        <v>0</v>
      </c>
      <c r="BO509" s="66">
        <f>IF($G509="Labor Hours",BA509*$K509*(1+$M509)*$ER509,BA509)</f>
        <v>0</v>
      </c>
      <c r="BP509" s="66">
        <f>IF($G509="Labor Hours",BB509*$K509*(1+$M509)*$ER509,BB509)</f>
        <v>0</v>
      </c>
      <c r="BQ509" s="66">
        <f>IF($G509="Labor Hours",BC509*$K509*(1+$M509)*$ER509,BC509)</f>
        <v>0</v>
      </c>
      <c r="BR509" s="66">
        <f>IF($G509="Labor Hours",BD509*$K509*(1+$M509)*$ER509,BD509)</f>
        <v>0</v>
      </c>
      <c r="BS509" s="66">
        <f>IF($G509="Labor Hours",BE509*$K509*(1+$M509)*$ER509,BE509)</f>
        <v>0</v>
      </c>
      <c r="BT509" s="66">
        <f>IF($G509="Labor Hours",BF509*$K509*(1+$M509)*$ER509,BF509)</f>
        <v>0</v>
      </c>
      <c r="BU509" s="66">
        <f>IF($G509="Labor Hours",BG509*$K509*(1+$M509)*$ER509,BG509)</f>
        <v>0</v>
      </c>
      <c r="BV509" s="66">
        <f>IF($G509="Labor Hours",BH509*$K509*(1+$M509)*$ER509,BH509)</f>
        <v>0</v>
      </c>
      <c r="BW509" s="66">
        <f>IF($G509="Labor Hours",BI509*$K509*(1+$M509)*$ER509,BI509)</f>
        <v>0</v>
      </c>
      <c r="BX509" s="66">
        <f>IF($G509="Labor Hours",BJ509*$K509*(1+$M509)*$ER509,BJ509)</f>
        <v>0</v>
      </c>
      <c r="BY509" s="66">
        <f>IF($G509="Labor Hours",BK509*$K509*(1+$M509)*$ER509,BK509)</f>
        <v>0</v>
      </c>
      <c r="BZ509" s="67">
        <f t="shared" si="663"/>
        <v>0</v>
      </c>
      <c r="CA509" s="67">
        <f t="shared" si="713"/>
        <v>0</v>
      </c>
      <c r="CB509" s="67">
        <f t="shared" si="714"/>
        <v>0</v>
      </c>
      <c r="CC509" s="53" cm="1">
        <f t="array" aca="1" ref="CC509" ca="1">BZ509*CELL("contents",$Q509)</f>
        <v>0</v>
      </c>
      <c r="CD509" s="53" cm="1">
        <f t="array" aca="1" ref="CD509" ca="1">CA509*CELL("contents",$Q509)</f>
        <v>0</v>
      </c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>
        <f t="shared" si="666"/>
        <v>0</v>
      </c>
      <c r="CR509" s="51">
        <f t="shared" si="667"/>
        <v>0</v>
      </c>
      <c r="CS509" s="66">
        <f>IF($G509="Labor Hours",CE509*$K509*(1+$M509)*$ES509,CE509)</f>
        <v>0</v>
      </c>
      <c r="CT509" s="66">
        <f>IF($G509="Labor Hours",CF509*$K509*(1+$M509)*$ES509,CF509)</f>
        <v>0</v>
      </c>
      <c r="CU509" s="66">
        <f>IF($G509="Labor Hours",CG509*$K509*(1+$M509)*$ES509,CG509)</f>
        <v>0</v>
      </c>
      <c r="CV509" s="66">
        <f>IF($G509="Labor Hours",CH509*$K509*(1+$M509)*$ES509,CH509)</f>
        <v>0</v>
      </c>
      <c r="CW509" s="66">
        <f>IF($G509="Labor Hours",CI509*$K509*(1+$M509)*$ES509,CI509)</f>
        <v>0</v>
      </c>
      <c r="CX509" s="66">
        <f>IF($G509="Labor Hours",CJ509*$K509*(1+$M509)*$ES509,CJ509)</f>
        <v>0</v>
      </c>
      <c r="CY509" s="66">
        <f>IF($G509="Labor Hours",CK509*$K509*(1+$M509)*$ES509,CK509)</f>
        <v>0</v>
      </c>
      <c r="CZ509" s="66">
        <f>IF($G509="Labor Hours",CL509*$K509*(1+$M509)*$ES509,CL509)</f>
        <v>0</v>
      </c>
      <c r="DA509" s="66">
        <f>IF($G509="Labor Hours",CM509*$K509*(1+$M509)*$ES509,CM509)</f>
        <v>0</v>
      </c>
      <c r="DB509" s="66">
        <f>IF($G509="Labor Hours",CN509*$K509*(1+$M509)*$ES509,CN509)</f>
        <v>0</v>
      </c>
      <c r="DC509" s="66">
        <f>IF($G509="Labor Hours",CO509*$K509*(1+$M509)*$ES509,CO509)</f>
        <v>0</v>
      </c>
      <c r="DD509" s="66">
        <f>IF($G509="Labor Hours",CP509*$K509*(1+$M509)*$ES509,CP509)</f>
        <v>0</v>
      </c>
      <c r="DE509" s="67">
        <f t="shared" si="668"/>
        <v>0</v>
      </c>
      <c r="DF509" s="67">
        <f t="shared" si="715"/>
        <v>0</v>
      </c>
      <c r="DG509" s="67">
        <f t="shared" si="716"/>
        <v>0</v>
      </c>
      <c r="DH509" s="53" cm="1">
        <f t="array" aca="1" ref="DH509" ca="1">DE509*CELL("contents",$Q509)</f>
        <v>0</v>
      </c>
      <c r="DI509" s="53" cm="1">
        <f t="array" aca="1" ref="DI509" ca="1">DF509*CELL("contents",$Q509)</f>
        <v>0</v>
      </c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>
        <f t="shared" si="671"/>
        <v>0</v>
      </c>
      <c r="DW509" s="51">
        <f t="shared" si="672"/>
        <v>0</v>
      </c>
      <c r="DX509" s="66">
        <f>IF($G509="Labor Hours",DJ509*$K509*(1+$M509)*$ET509,DJ509)</f>
        <v>0</v>
      </c>
      <c r="DY509" s="66">
        <f>IF($G509="Labor Hours",DK509*$K509*(1+$M509)*$ET509,DK509)</f>
        <v>0</v>
      </c>
      <c r="DZ509" s="66">
        <f>IF($G509="Labor Hours",DL509*$K509*(1+$M509)*$ET509,DL509)</f>
        <v>0</v>
      </c>
      <c r="EA509" s="66">
        <f>IF($G509="Labor Hours",DM509*$K509*(1+$M509)*$ET509,DM509)</f>
        <v>0</v>
      </c>
      <c r="EB509" s="66">
        <f>IF($G509="Labor Hours",DN509*$K509*(1+$M509)*$ET509,DN509)</f>
        <v>0</v>
      </c>
      <c r="EC509" s="66">
        <f>IF($G509="Labor Hours",DO509*$K509*(1+$M509)*$ET509,DO509)</f>
        <v>0</v>
      </c>
      <c r="ED509" s="66">
        <f>IF($G509="Labor Hours",DP509*$K509*(1+$M509)*$ET509,DP509)</f>
        <v>0</v>
      </c>
      <c r="EE509" s="66">
        <f>IF($G509="Labor Hours",DQ509*$K509*(1+$M509)*$ET509,DQ509)</f>
        <v>0</v>
      </c>
      <c r="EF509" s="66">
        <f>IF($G509="Labor Hours",DR509*$K509*(1+$M509)*$ET509,DR509)</f>
        <v>0</v>
      </c>
      <c r="EG509" s="66">
        <f>IF($G509="Labor Hours",DS509*$K509*(1+$M509)*$ET509,DS509)</f>
        <v>0</v>
      </c>
      <c r="EH509" s="66">
        <f>IF($G509="Labor Hours",DT509*$K509*(1+$M509)*$ET509,DT509)</f>
        <v>0</v>
      </c>
      <c r="EI509" s="66">
        <f>IF($G509="Labor Hours",DU509*$K509*(1+$M509)*$ET509,DU509)</f>
        <v>0</v>
      </c>
      <c r="EJ509" s="67">
        <f t="shared" si="673"/>
        <v>0</v>
      </c>
      <c r="EK509" s="67">
        <f t="shared" si="717"/>
        <v>0</v>
      </c>
      <c r="EL509" s="67">
        <f t="shared" si="718"/>
        <v>0</v>
      </c>
      <c r="EM509" s="53" cm="1">
        <f t="array" aca="1" ref="EM509" ca="1">EJ509*CELL("contents",$Q509)</f>
        <v>0</v>
      </c>
      <c r="EN509" s="53" cm="1">
        <f t="array" aca="1" ref="EN509" ca="1">EK509*CELL("contents",$Q509)</f>
        <v>0</v>
      </c>
      <c r="EO509" s="68">
        <f>AW509+CB509+DG509+EL509</f>
        <v>3141.3168000000005</v>
      </c>
      <c r="EP509" s="2">
        <v>1</v>
      </c>
      <c r="EQ509" s="2">
        <f t="shared" ref="EQ509:ET509" si="736">EP509*1.0215</f>
        <v>1.0215000000000001</v>
      </c>
      <c r="ER509" s="2">
        <f t="shared" si="736"/>
        <v>1.0434622500000001</v>
      </c>
      <c r="ES509" s="2">
        <f t="shared" si="736"/>
        <v>1.0658966883750003</v>
      </c>
      <c r="ET509" s="2">
        <f t="shared" si="736"/>
        <v>1.0888134671750629</v>
      </c>
      <c r="EU509" s="69">
        <f>IF($G509="Labor Hours",$K509*$AG509*EQ509,0)</f>
        <v>2026.6560000000002</v>
      </c>
      <c r="EV509" s="69">
        <f>IF($G509="Labor Hours",$K509*$BL509*ER509,0)</f>
        <v>0</v>
      </c>
      <c r="EW509" s="69">
        <f>IF($G509="Labor Hours",$K509*$CQ509*ES509,0)</f>
        <v>0</v>
      </c>
      <c r="EX509" s="69">
        <f>IF($G509="Labor Hours",$K509*$DV509*ET509,0)</f>
        <v>0</v>
      </c>
      <c r="EY509" s="69">
        <f t="shared" si="681"/>
        <v>0</v>
      </c>
      <c r="EZ509" s="69">
        <f t="shared" si="677"/>
        <v>0</v>
      </c>
      <c r="FA509" s="69">
        <f t="shared" si="678"/>
        <v>0</v>
      </c>
      <c r="FB509" s="69">
        <f t="shared" si="679"/>
        <v>0</v>
      </c>
      <c r="FC509" t="s">
        <v>1539</v>
      </c>
    </row>
    <row r="510" spans="1:159" x14ac:dyDescent="0.25">
      <c r="A510" s="2">
        <v>1.4</v>
      </c>
      <c r="B510" s="73" t="s">
        <v>1212</v>
      </c>
      <c r="C510" s="61" t="s">
        <v>1208</v>
      </c>
      <c r="D510" s="62" t="s">
        <v>1213</v>
      </c>
      <c r="E510" s="63" t="s">
        <v>1214</v>
      </c>
      <c r="F510" s="2" t="s">
        <v>1215</v>
      </c>
      <c r="G510" s="61" t="s">
        <v>151</v>
      </c>
      <c r="H510" s="64" t="s">
        <v>163</v>
      </c>
      <c r="I510" s="61" t="s">
        <v>269</v>
      </c>
      <c r="J510" s="65" t="s">
        <v>154</v>
      </c>
      <c r="K510" s="75">
        <v>47</v>
      </c>
      <c r="L510" s="79">
        <v>46.67</v>
      </c>
      <c r="M510" s="57">
        <v>0</v>
      </c>
      <c r="N510" s="85">
        <v>0.55000000000000004</v>
      </c>
      <c r="O510" s="64" t="s">
        <v>155</v>
      </c>
      <c r="P510" s="2" t="s">
        <v>356</v>
      </c>
      <c r="Q510" s="216">
        <f>VLOOKUP(P510,Contingencies!$A$2:$D$7,4,FALSE)</f>
        <v>0.35</v>
      </c>
      <c r="R510" s="53">
        <f t="shared" si="645"/>
        <v>833.46227999999996</v>
      </c>
      <c r="S510" s="67">
        <f t="shared" si="647"/>
        <v>458.40425400000004</v>
      </c>
      <c r="T510" s="61"/>
      <c r="U510" s="2"/>
      <c r="V510" s="2"/>
      <c r="W510" s="61"/>
      <c r="X510" s="61">
        <v>32</v>
      </c>
      <c r="Y510" s="2"/>
      <c r="Z510" s="2"/>
      <c r="AA510" s="2"/>
      <c r="AB510" s="2"/>
      <c r="AC510" s="2"/>
      <c r="AD510" s="2"/>
      <c r="AE510" s="2"/>
      <c r="AF510" s="2"/>
      <c r="AG510" s="2">
        <f>IF(G510="Labor Hours",SUM(U510:AF510),0)</f>
        <v>32</v>
      </c>
      <c r="AH510" s="51">
        <f t="shared" si="658"/>
        <v>0.21333333333333332</v>
      </c>
      <c r="AI510" s="66">
        <f>IF($G510="Labor Hours",U510*$K510*(1+$M510)*$EQ510,U510)</f>
        <v>0</v>
      </c>
      <c r="AJ510" s="66">
        <f>IF($G510="Labor Hours",V510*$K510*(1+$M510)*$EQ510,V510)</f>
        <v>0</v>
      </c>
      <c r="AK510" s="66">
        <f>IF($G510="Labor Hours",W510*$K510*(1+$M510)*$EQ510,W510)</f>
        <v>0</v>
      </c>
      <c r="AL510" s="66">
        <f>IF($G510="Labor Hours",X510*$K510*(1+$M510)*$EQ510,X510)</f>
        <v>1536.336</v>
      </c>
      <c r="AM510" s="66">
        <f>IF($G510="Labor Hours",Y510*$K510*(1+$M510)*$EQ510,Y510)</f>
        <v>0</v>
      </c>
      <c r="AN510" s="66">
        <f>IF($G510="Labor Hours",Z510*$K510*(1+$M510)*$EQ510,Z510)</f>
        <v>0</v>
      </c>
      <c r="AO510" s="66">
        <f>IF($G510="Labor Hours",AA510*$K510*(1+$M510)*$EQ510,AA510)</f>
        <v>0</v>
      </c>
      <c r="AP510" s="66">
        <f>IF($G510="Labor Hours",AB510*$K510*(1+$M510)*$EQ510,AB510)</f>
        <v>0</v>
      </c>
      <c r="AQ510" s="66">
        <f>IF($G510="Labor Hours",AC510*$K510*(1+$M510)*$EQ510,AC510)</f>
        <v>0</v>
      </c>
      <c r="AR510" s="66">
        <f>IF($G510="Labor Hours",AD510*$K510*(1+$M510)*$EQ510,AD510)</f>
        <v>0</v>
      </c>
      <c r="AS510" s="66">
        <f>IF($G510="Labor Hours",AE510*$K510*(1+$M510)*$EQ510,AE510)</f>
        <v>0</v>
      </c>
      <c r="AT510" s="66">
        <f>IF($G510="Labor Hours",AF510*$K510*(1+$M510)*$EQ510,AF510)</f>
        <v>0</v>
      </c>
      <c r="AU510" s="67">
        <f t="shared" si="659"/>
        <v>1536.336</v>
      </c>
      <c r="AV510" s="67">
        <f t="shared" si="711"/>
        <v>844.98480000000006</v>
      </c>
      <c r="AW510" s="67">
        <f t="shared" si="712"/>
        <v>2381.3208</v>
      </c>
      <c r="AX510" s="53" cm="1">
        <f t="array" aca="1" ref="AX510" ca="1">AU510*CELL("contents",$Q510)</f>
        <v>537.71759999999995</v>
      </c>
      <c r="AY510" s="53" cm="1">
        <f t="array" aca="1" ref="AY510" ca="1">AV510*CELL("contents",$Q510)</f>
        <v>295.74468000000002</v>
      </c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>
        <f t="shared" si="661"/>
        <v>0</v>
      </c>
      <c r="BM510" s="51">
        <f t="shared" si="662"/>
        <v>0</v>
      </c>
      <c r="BN510" s="66">
        <f>IF($G510="Labor Hours",AZ510*$K510*(1+$M510)*$ER510,AZ510)</f>
        <v>0</v>
      </c>
      <c r="BO510" s="66">
        <f>IF($G510="Labor Hours",BA510*$K510*(1+$M510)*$ER510,BA510)</f>
        <v>0</v>
      </c>
      <c r="BP510" s="66">
        <f>IF($G510="Labor Hours",BB510*$K510*(1+$M510)*$ER510,BB510)</f>
        <v>0</v>
      </c>
      <c r="BQ510" s="66">
        <f>IF($G510="Labor Hours",BC510*$K510*(1+$M510)*$ER510,BC510)</f>
        <v>0</v>
      </c>
      <c r="BR510" s="66">
        <f>IF($G510="Labor Hours",BD510*$K510*(1+$M510)*$ER510,BD510)</f>
        <v>0</v>
      </c>
      <c r="BS510" s="66">
        <f>IF($G510="Labor Hours",BE510*$K510*(1+$M510)*$ER510,BE510)</f>
        <v>0</v>
      </c>
      <c r="BT510" s="66">
        <f>IF($G510="Labor Hours",BF510*$K510*(1+$M510)*$ER510,BF510)</f>
        <v>0</v>
      </c>
      <c r="BU510" s="66">
        <f>IF($G510="Labor Hours",BG510*$K510*(1+$M510)*$ER510,BG510)</f>
        <v>0</v>
      </c>
      <c r="BV510" s="66">
        <f>IF($G510="Labor Hours",BH510*$K510*(1+$M510)*$ER510,BH510)</f>
        <v>0</v>
      </c>
      <c r="BW510" s="66">
        <f>IF($G510="Labor Hours",BI510*$K510*(1+$M510)*$ER510,BI510)</f>
        <v>0</v>
      </c>
      <c r="BX510" s="66">
        <f>IF($G510="Labor Hours",BJ510*$K510*(1+$M510)*$ER510,BJ510)</f>
        <v>0</v>
      </c>
      <c r="BY510" s="66">
        <f>IF($G510="Labor Hours",BK510*$K510*(1+$M510)*$ER510,BK510)</f>
        <v>0</v>
      </c>
      <c r="BZ510" s="67">
        <f t="shared" si="663"/>
        <v>0</v>
      </c>
      <c r="CA510" s="67">
        <f t="shared" si="713"/>
        <v>0</v>
      </c>
      <c r="CB510" s="67">
        <f t="shared" si="714"/>
        <v>0</v>
      </c>
      <c r="CC510" s="53" cm="1">
        <f t="array" aca="1" ref="CC510" ca="1">BZ510*CELL("contents",$Q510)</f>
        <v>0</v>
      </c>
      <c r="CD510" s="53" cm="1">
        <f t="array" aca="1" ref="CD510" ca="1">CA510*CELL("contents",$Q510)</f>
        <v>0</v>
      </c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>
        <f t="shared" si="666"/>
        <v>0</v>
      </c>
      <c r="CR510" s="51">
        <f t="shared" si="667"/>
        <v>0</v>
      </c>
      <c r="CS510" s="66">
        <f>IF($G510="Labor Hours",CE510*$K510*(1+$M510)*$ES510,CE510)</f>
        <v>0</v>
      </c>
      <c r="CT510" s="66">
        <f>IF($G510="Labor Hours",CF510*$K510*(1+$M510)*$ES510,CF510)</f>
        <v>0</v>
      </c>
      <c r="CU510" s="66">
        <f>IF($G510="Labor Hours",CG510*$K510*(1+$M510)*$ES510,CG510)</f>
        <v>0</v>
      </c>
      <c r="CV510" s="66">
        <f>IF($G510="Labor Hours",CH510*$K510*(1+$M510)*$ES510,CH510)</f>
        <v>0</v>
      </c>
      <c r="CW510" s="66">
        <f>IF($G510="Labor Hours",CI510*$K510*(1+$M510)*$ES510,CI510)</f>
        <v>0</v>
      </c>
      <c r="CX510" s="66">
        <f>IF($G510="Labor Hours",CJ510*$K510*(1+$M510)*$ES510,CJ510)</f>
        <v>0</v>
      </c>
      <c r="CY510" s="66">
        <f>IF($G510="Labor Hours",CK510*$K510*(1+$M510)*$ES510,CK510)</f>
        <v>0</v>
      </c>
      <c r="CZ510" s="66">
        <f>IF($G510="Labor Hours",CL510*$K510*(1+$M510)*$ES510,CL510)</f>
        <v>0</v>
      </c>
      <c r="DA510" s="66">
        <f>IF($G510="Labor Hours",CM510*$K510*(1+$M510)*$ES510,CM510)</f>
        <v>0</v>
      </c>
      <c r="DB510" s="66">
        <f>IF($G510="Labor Hours",CN510*$K510*(1+$M510)*$ES510,CN510)</f>
        <v>0</v>
      </c>
      <c r="DC510" s="66">
        <f>IF($G510="Labor Hours",CO510*$K510*(1+$M510)*$ES510,CO510)</f>
        <v>0</v>
      </c>
      <c r="DD510" s="66">
        <f>IF($G510="Labor Hours",CP510*$K510*(1+$M510)*$ES510,CP510)</f>
        <v>0</v>
      </c>
      <c r="DE510" s="67">
        <f t="shared" si="668"/>
        <v>0</v>
      </c>
      <c r="DF510" s="67">
        <f t="shared" si="715"/>
        <v>0</v>
      </c>
      <c r="DG510" s="67">
        <f t="shared" si="716"/>
        <v>0</v>
      </c>
      <c r="DH510" s="53" cm="1">
        <f t="array" aca="1" ref="DH510" ca="1">DE510*CELL("contents",$Q510)</f>
        <v>0</v>
      </c>
      <c r="DI510" s="53" cm="1">
        <f t="array" aca="1" ref="DI510" ca="1">DF510*CELL("contents",$Q510)</f>
        <v>0</v>
      </c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>
        <f t="shared" si="671"/>
        <v>0</v>
      </c>
      <c r="DW510" s="51">
        <f t="shared" si="672"/>
        <v>0</v>
      </c>
      <c r="DX510" s="66">
        <f>IF($G510="Labor Hours",DJ510*$K510*(1+$M510)*$ET510,DJ510)</f>
        <v>0</v>
      </c>
      <c r="DY510" s="66">
        <f>IF($G510="Labor Hours",DK510*$K510*(1+$M510)*$ET510,DK510)</f>
        <v>0</v>
      </c>
      <c r="DZ510" s="66">
        <f>IF($G510="Labor Hours",DL510*$K510*(1+$M510)*$ET510,DL510)</f>
        <v>0</v>
      </c>
      <c r="EA510" s="66">
        <f>IF($G510="Labor Hours",DM510*$K510*(1+$M510)*$ET510,DM510)</f>
        <v>0</v>
      </c>
      <c r="EB510" s="66">
        <f>IF($G510="Labor Hours",DN510*$K510*(1+$M510)*$ET510,DN510)</f>
        <v>0</v>
      </c>
      <c r="EC510" s="66">
        <f>IF($G510="Labor Hours",DO510*$K510*(1+$M510)*$ET510,DO510)</f>
        <v>0</v>
      </c>
      <c r="ED510" s="66">
        <f>IF($G510="Labor Hours",DP510*$K510*(1+$M510)*$ET510,DP510)</f>
        <v>0</v>
      </c>
      <c r="EE510" s="66">
        <f>IF($G510="Labor Hours",DQ510*$K510*(1+$M510)*$ET510,DQ510)</f>
        <v>0</v>
      </c>
      <c r="EF510" s="66">
        <f>IF($G510="Labor Hours",DR510*$K510*(1+$M510)*$ET510,DR510)</f>
        <v>0</v>
      </c>
      <c r="EG510" s="66">
        <f>IF($G510="Labor Hours",DS510*$K510*(1+$M510)*$ET510,DS510)</f>
        <v>0</v>
      </c>
      <c r="EH510" s="66">
        <f>IF($G510="Labor Hours",DT510*$K510*(1+$M510)*$ET510,DT510)</f>
        <v>0</v>
      </c>
      <c r="EI510" s="66">
        <f>IF($G510="Labor Hours",DU510*$K510*(1+$M510)*$ET510,DU510)</f>
        <v>0</v>
      </c>
      <c r="EJ510" s="67">
        <f t="shared" si="673"/>
        <v>0</v>
      </c>
      <c r="EK510" s="67">
        <f t="shared" si="717"/>
        <v>0</v>
      </c>
      <c r="EL510" s="67">
        <f t="shared" si="718"/>
        <v>0</v>
      </c>
      <c r="EM510" s="53" cm="1">
        <f t="array" aca="1" ref="EM510" ca="1">EJ510*CELL("contents",$Q510)</f>
        <v>0</v>
      </c>
      <c r="EN510" s="53" cm="1">
        <f t="array" aca="1" ref="EN510" ca="1">EK510*CELL("contents",$Q510)</f>
        <v>0</v>
      </c>
      <c r="EO510" s="68">
        <f>AW510+CB510+DG510+EL510</f>
        <v>2381.3208</v>
      </c>
      <c r="EP510" s="2">
        <v>1</v>
      </c>
      <c r="EQ510" s="2">
        <f t="shared" ref="EQ510:ET510" si="737">EP510*1.0215</f>
        <v>1.0215000000000001</v>
      </c>
      <c r="ER510" s="2">
        <f t="shared" si="737"/>
        <v>1.0434622500000001</v>
      </c>
      <c r="ES510" s="2">
        <f t="shared" si="737"/>
        <v>1.0658966883750003</v>
      </c>
      <c r="ET510" s="2">
        <f t="shared" si="737"/>
        <v>1.0888134671750629</v>
      </c>
      <c r="EU510" s="69">
        <f>IF($G510="Labor Hours",$K510*$AG510*EQ510,0)</f>
        <v>1536.336</v>
      </c>
      <c r="EV510" s="69">
        <f>IF($G510="Labor Hours",$K510*$BL510*ER510,0)</f>
        <v>0</v>
      </c>
      <c r="EW510" s="69">
        <f>IF($G510="Labor Hours",$K510*$CQ510*ES510,0)</f>
        <v>0</v>
      </c>
      <c r="EX510" s="69">
        <f>IF($G510="Labor Hours",$K510*$DV510*ET510,0)</f>
        <v>0</v>
      </c>
      <c r="EY510" s="69">
        <f t="shared" si="681"/>
        <v>0</v>
      </c>
      <c r="EZ510" s="69">
        <f t="shared" si="677"/>
        <v>0</v>
      </c>
      <c r="FA510" s="69">
        <f t="shared" si="678"/>
        <v>0</v>
      </c>
      <c r="FB510" s="69">
        <f t="shared" si="679"/>
        <v>0</v>
      </c>
      <c r="FC510" t="s">
        <v>1539</v>
      </c>
    </row>
    <row r="511" spans="1:159" x14ac:dyDescent="0.25">
      <c r="A511" s="2">
        <v>1.4</v>
      </c>
      <c r="B511" s="73" t="s">
        <v>1216</v>
      </c>
      <c r="C511" s="61" t="s">
        <v>1208</v>
      </c>
      <c r="D511" s="62" t="s">
        <v>1217</v>
      </c>
      <c r="E511" s="63" t="s">
        <v>1217</v>
      </c>
      <c r="F511" s="2" t="s">
        <v>1211</v>
      </c>
      <c r="G511" s="61" t="s">
        <v>151</v>
      </c>
      <c r="H511" s="64" t="s">
        <v>163</v>
      </c>
      <c r="I511" s="61" t="s">
        <v>159</v>
      </c>
      <c r="J511" s="65" t="s">
        <v>1139</v>
      </c>
      <c r="K511" s="75">
        <v>62</v>
      </c>
      <c r="L511" s="79">
        <v>62</v>
      </c>
      <c r="M511" s="57">
        <v>0</v>
      </c>
      <c r="N511" s="85">
        <v>0.55000000000000004</v>
      </c>
      <c r="O511" s="64" t="s">
        <v>155</v>
      </c>
      <c r="P511" s="2" t="s">
        <v>352</v>
      </c>
      <c r="Q511" s="216">
        <f>VLOOKUP(P511,Contingencies!$A$2:$D$7,4,FALSE)</f>
        <v>0.2</v>
      </c>
      <c r="R511" s="53">
        <f t="shared" si="645"/>
        <v>628.26336000000015</v>
      </c>
      <c r="S511" s="67">
        <f t="shared" si="647"/>
        <v>345.54484800000012</v>
      </c>
      <c r="T511" s="61"/>
      <c r="U511" s="2"/>
      <c r="V511" s="2"/>
      <c r="W511" s="2"/>
      <c r="X511" s="61">
        <v>16</v>
      </c>
      <c r="Y511" s="61">
        <v>16</v>
      </c>
      <c r="Z511" s="2"/>
      <c r="AA511" s="2"/>
      <c r="AB511" s="2"/>
      <c r="AC511" s="2"/>
      <c r="AD511" s="2"/>
      <c r="AE511" s="2"/>
      <c r="AF511" s="2"/>
      <c r="AG511" s="2">
        <f>IF(G511="Labor Hours",SUM(U511:AF511),0)</f>
        <v>32</v>
      </c>
      <c r="AH511" s="51">
        <f t="shared" si="658"/>
        <v>0.21333333333333332</v>
      </c>
      <c r="AI511" s="66">
        <f>IF($G511="Labor Hours",U511*$K511*(1+$M511)*$EQ511,U511)</f>
        <v>0</v>
      </c>
      <c r="AJ511" s="66">
        <f>IF($G511="Labor Hours",V511*$K511*(1+$M511)*$EQ511,V511)</f>
        <v>0</v>
      </c>
      <c r="AK511" s="66">
        <f>IF($G511="Labor Hours",W511*$K511*(1+$M511)*$EQ511,W511)</f>
        <v>0</v>
      </c>
      <c r="AL511" s="66">
        <f>IF($G511="Labor Hours",X511*$K511*(1+$M511)*$EQ511,X511)</f>
        <v>1013.3280000000001</v>
      </c>
      <c r="AM511" s="66">
        <f>IF($G511="Labor Hours",Y511*$K511*(1+$M511)*$EQ511,Y511)</f>
        <v>1013.3280000000001</v>
      </c>
      <c r="AN511" s="66">
        <f>IF($G511="Labor Hours",Z511*$K511*(1+$M511)*$EQ511,Z511)</f>
        <v>0</v>
      </c>
      <c r="AO511" s="66">
        <f>IF($G511="Labor Hours",AA511*$K511*(1+$M511)*$EQ511,AA511)</f>
        <v>0</v>
      </c>
      <c r="AP511" s="66">
        <f>IF($G511="Labor Hours",AB511*$K511*(1+$M511)*$EQ511,AB511)</f>
        <v>0</v>
      </c>
      <c r="AQ511" s="66">
        <f>IF($G511="Labor Hours",AC511*$K511*(1+$M511)*$EQ511,AC511)</f>
        <v>0</v>
      </c>
      <c r="AR511" s="66">
        <f>IF($G511="Labor Hours",AD511*$K511*(1+$M511)*$EQ511,AD511)</f>
        <v>0</v>
      </c>
      <c r="AS511" s="66">
        <f>IF($G511="Labor Hours",AE511*$K511*(1+$M511)*$EQ511,AE511)</f>
        <v>0</v>
      </c>
      <c r="AT511" s="66">
        <f>IF($G511="Labor Hours",AF511*$K511*(1+$M511)*$EQ511,AF511)</f>
        <v>0</v>
      </c>
      <c r="AU511" s="67">
        <f t="shared" si="659"/>
        <v>2026.6560000000002</v>
      </c>
      <c r="AV511" s="67">
        <f t="shared" si="711"/>
        <v>1114.6608000000001</v>
      </c>
      <c r="AW511" s="67">
        <f t="shared" si="712"/>
        <v>3141.3168000000005</v>
      </c>
      <c r="AX511" s="53" cm="1">
        <f t="array" aca="1" ref="AX511" ca="1">AU511*CELL("contents",$Q511)</f>
        <v>405.33120000000008</v>
      </c>
      <c r="AY511" s="53" cm="1">
        <f t="array" aca="1" ref="AY511" ca="1">AV511*CELL("contents",$Q511)</f>
        <v>222.93216000000004</v>
      </c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>
        <f t="shared" si="661"/>
        <v>0</v>
      </c>
      <c r="BM511" s="51">
        <f t="shared" si="662"/>
        <v>0</v>
      </c>
      <c r="BN511" s="66">
        <f>IF($G511="Labor Hours",AZ511*$K511*(1+$M511)*$ER511,AZ511)</f>
        <v>0</v>
      </c>
      <c r="BO511" s="66">
        <f>IF($G511="Labor Hours",BA511*$K511*(1+$M511)*$ER511,BA511)</f>
        <v>0</v>
      </c>
      <c r="BP511" s="66">
        <f>IF($G511="Labor Hours",BB511*$K511*(1+$M511)*$ER511,BB511)</f>
        <v>0</v>
      </c>
      <c r="BQ511" s="66">
        <f>IF($G511="Labor Hours",BC511*$K511*(1+$M511)*$ER511,BC511)</f>
        <v>0</v>
      </c>
      <c r="BR511" s="66">
        <f>IF($G511="Labor Hours",BD511*$K511*(1+$M511)*$ER511,BD511)</f>
        <v>0</v>
      </c>
      <c r="BS511" s="66">
        <f>IF($G511="Labor Hours",BE511*$K511*(1+$M511)*$ER511,BE511)</f>
        <v>0</v>
      </c>
      <c r="BT511" s="66">
        <f>IF($G511="Labor Hours",BF511*$K511*(1+$M511)*$ER511,BF511)</f>
        <v>0</v>
      </c>
      <c r="BU511" s="66">
        <f>IF($G511="Labor Hours",BG511*$K511*(1+$M511)*$ER511,BG511)</f>
        <v>0</v>
      </c>
      <c r="BV511" s="66">
        <f>IF($G511="Labor Hours",BH511*$K511*(1+$M511)*$ER511,BH511)</f>
        <v>0</v>
      </c>
      <c r="BW511" s="66">
        <f>IF($G511="Labor Hours",BI511*$K511*(1+$M511)*$ER511,BI511)</f>
        <v>0</v>
      </c>
      <c r="BX511" s="66">
        <f>IF($G511="Labor Hours",BJ511*$K511*(1+$M511)*$ER511,BJ511)</f>
        <v>0</v>
      </c>
      <c r="BY511" s="66">
        <f>IF($G511="Labor Hours",BK511*$K511*(1+$M511)*$ER511,BK511)</f>
        <v>0</v>
      </c>
      <c r="BZ511" s="67">
        <f t="shared" si="663"/>
        <v>0</v>
      </c>
      <c r="CA511" s="67">
        <f t="shared" si="713"/>
        <v>0</v>
      </c>
      <c r="CB511" s="67">
        <f t="shared" si="714"/>
        <v>0</v>
      </c>
      <c r="CC511" s="53" cm="1">
        <f t="array" aca="1" ref="CC511" ca="1">BZ511*CELL("contents",$Q511)</f>
        <v>0</v>
      </c>
      <c r="CD511" s="53" cm="1">
        <f t="array" aca="1" ref="CD511" ca="1">CA511*CELL("contents",$Q511)</f>
        <v>0</v>
      </c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>
        <f t="shared" si="666"/>
        <v>0</v>
      </c>
      <c r="CR511" s="51">
        <f t="shared" si="667"/>
        <v>0</v>
      </c>
      <c r="CS511" s="66">
        <f>IF($G511="Labor Hours",CE511*$K511*(1+$M511)*$ES511,CE511)</f>
        <v>0</v>
      </c>
      <c r="CT511" s="66">
        <f>IF($G511="Labor Hours",CF511*$K511*(1+$M511)*$ES511,CF511)</f>
        <v>0</v>
      </c>
      <c r="CU511" s="66">
        <f>IF($G511="Labor Hours",CG511*$K511*(1+$M511)*$ES511,CG511)</f>
        <v>0</v>
      </c>
      <c r="CV511" s="66">
        <f>IF($G511="Labor Hours",CH511*$K511*(1+$M511)*$ES511,CH511)</f>
        <v>0</v>
      </c>
      <c r="CW511" s="66">
        <f>IF($G511="Labor Hours",CI511*$K511*(1+$M511)*$ES511,CI511)</f>
        <v>0</v>
      </c>
      <c r="CX511" s="66">
        <f>IF($G511="Labor Hours",CJ511*$K511*(1+$M511)*$ES511,CJ511)</f>
        <v>0</v>
      </c>
      <c r="CY511" s="66">
        <f>IF($G511="Labor Hours",CK511*$K511*(1+$M511)*$ES511,CK511)</f>
        <v>0</v>
      </c>
      <c r="CZ511" s="66">
        <f>IF($G511="Labor Hours",CL511*$K511*(1+$M511)*$ES511,CL511)</f>
        <v>0</v>
      </c>
      <c r="DA511" s="66">
        <f>IF($G511="Labor Hours",CM511*$K511*(1+$M511)*$ES511,CM511)</f>
        <v>0</v>
      </c>
      <c r="DB511" s="66">
        <f>IF($G511="Labor Hours",CN511*$K511*(1+$M511)*$ES511,CN511)</f>
        <v>0</v>
      </c>
      <c r="DC511" s="66">
        <f>IF($G511="Labor Hours",CO511*$K511*(1+$M511)*$ES511,CO511)</f>
        <v>0</v>
      </c>
      <c r="DD511" s="66">
        <f>IF($G511="Labor Hours",CP511*$K511*(1+$M511)*$ES511,CP511)</f>
        <v>0</v>
      </c>
      <c r="DE511" s="67">
        <f t="shared" si="668"/>
        <v>0</v>
      </c>
      <c r="DF511" s="67">
        <f t="shared" si="715"/>
        <v>0</v>
      </c>
      <c r="DG511" s="67">
        <f t="shared" si="716"/>
        <v>0</v>
      </c>
      <c r="DH511" s="53" cm="1">
        <f t="array" aca="1" ref="DH511" ca="1">DE511*CELL("contents",$Q511)</f>
        <v>0</v>
      </c>
      <c r="DI511" s="53" cm="1">
        <f t="array" aca="1" ref="DI511" ca="1">DF511*CELL("contents",$Q511)</f>
        <v>0</v>
      </c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>
        <f t="shared" si="671"/>
        <v>0</v>
      </c>
      <c r="DW511" s="51">
        <f t="shared" si="672"/>
        <v>0</v>
      </c>
      <c r="DX511" s="66">
        <f>IF($G511="Labor Hours",DJ511*$K511*(1+$M511)*$ET511,DJ511)</f>
        <v>0</v>
      </c>
      <c r="DY511" s="66">
        <f>IF($G511="Labor Hours",DK511*$K511*(1+$M511)*$ET511,DK511)</f>
        <v>0</v>
      </c>
      <c r="DZ511" s="66">
        <f>IF($G511="Labor Hours",DL511*$K511*(1+$M511)*$ET511,DL511)</f>
        <v>0</v>
      </c>
      <c r="EA511" s="66">
        <f>IF($G511="Labor Hours",DM511*$K511*(1+$M511)*$ET511,DM511)</f>
        <v>0</v>
      </c>
      <c r="EB511" s="66">
        <f>IF($G511="Labor Hours",DN511*$K511*(1+$M511)*$ET511,DN511)</f>
        <v>0</v>
      </c>
      <c r="EC511" s="66">
        <f>IF($G511="Labor Hours",DO511*$K511*(1+$M511)*$ET511,DO511)</f>
        <v>0</v>
      </c>
      <c r="ED511" s="66">
        <f>IF($G511="Labor Hours",DP511*$K511*(1+$M511)*$ET511,DP511)</f>
        <v>0</v>
      </c>
      <c r="EE511" s="66">
        <f>IF($G511="Labor Hours",DQ511*$K511*(1+$M511)*$ET511,DQ511)</f>
        <v>0</v>
      </c>
      <c r="EF511" s="66">
        <f>IF($G511="Labor Hours",DR511*$K511*(1+$M511)*$ET511,DR511)</f>
        <v>0</v>
      </c>
      <c r="EG511" s="66">
        <f>IF($G511="Labor Hours",DS511*$K511*(1+$M511)*$ET511,DS511)</f>
        <v>0</v>
      </c>
      <c r="EH511" s="66">
        <f>IF($G511="Labor Hours",DT511*$K511*(1+$M511)*$ET511,DT511)</f>
        <v>0</v>
      </c>
      <c r="EI511" s="66">
        <f>IF($G511="Labor Hours",DU511*$K511*(1+$M511)*$ET511,DU511)</f>
        <v>0</v>
      </c>
      <c r="EJ511" s="67">
        <f t="shared" si="673"/>
        <v>0</v>
      </c>
      <c r="EK511" s="67">
        <f t="shared" si="717"/>
        <v>0</v>
      </c>
      <c r="EL511" s="67">
        <f t="shared" si="718"/>
        <v>0</v>
      </c>
      <c r="EM511" s="53" cm="1">
        <f t="array" aca="1" ref="EM511" ca="1">EJ511*CELL("contents",$Q511)</f>
        <v>0</v>
      </c>
      <c r="EN511" s="53" cm="1">
        <f t="array" aca="1" ref="EN511" ca="1">EK511*CELL("contents",$Q511)</f>
        <v>0</v>
      </c>
      <c r="EO511" s="68">
        <f>AW511+CB511+DG511+EL511</f>
        <v>3141.3168000000005</v>
      </c>
      <c r="EP511" s="2">
        <v>1</v>
      </c>
      <c r="EQ511" s="2">
        <f t="shared" ref="EQ511:ET511" si="738">EP511*1.0215</f>
        <v>1.0215000000000001</v>
      </c>
      <c r="ER511" s="2">
        <f t="shared" si="738"/>
        <v>1.0434622500000001</v>
      </c>
      <c r="ES511" s="2">
        <f t="shared" si="738"/>
        <v>1.0658966883750003</v>
      </c>
      <c r="ET511" s="2">
        <f t="shared" si="738"/>
        <v>1.0888134671750629</v>
      </c>
      <c r="EU511" s="69">
        <f>IF($G511="Labor Hours",$K511*$AG511*EQ511,0)</f>
        <v>2026.6560000000002</v>
      </c>
      <c r="EV511" s="69">
        <f>IF($G511="Labor Hours",$K511*$BL511*ER511,0)</f>
        <v>0</v>
      </c>
      <c r="EW511" s="69">
        <f>IF($G511="Labor Hours",$K511*$CQ511*ES511,0)</f>
        <v>0</v>
      </c>
      <c r="EX511" s="69">
        <f>IF($G511="Labor Hours",$K511*$DV511*ET511,0)</f>
        <v>0</v>
      </c>
      <c r="EY511" s="69">
        <f t="shared" si="681"/>
        <v>0</v>
      </c>
      <c r="EZ511" s="69">
        <f t="shared" si="677"/>
        <v>0</v>
      </c>
      <c r="FA511" s="69">
        <f t="shared" si="678"/>
        <v>0</v>
      </c>
      <c r="FB511" s="69">
        <f t="shared" si="679"/>
        <v>0</v>
      </c>
      <c r="FC511" t="s">
        <v>1539</v>
      </c>
    </row>
    <row r="512" spans="1:159" x14ac:dyDescent="0.25">
      <c r="A512" s="2">
        <v>1.4</v>
      </c>
      <c r="B512" s="73" t="s">
        <v>1218</v>
      </c>
      <c r="C512" s="61" t="s">
        <v>1208</v>
      </c>
      <c r="D512" s="62" t="s">
        <v>1219</v>
      </c>
      <c r="E512" s="63" t="s">
        <v>1219</v>
      </c>
      <c r="F512" s="2" t="s">
        <v>1211</v>
      </c>
      <c r="G512" s="61" t="s">
        <v>151</v>
      </c>
      <c r="H512" s="64" t="s">
        <v>163</v>
      </c>
      <c r="I512" s="61" t="s">
        <v>159</v>
      </c>
      <c r="J512" s="65" t="s">
        <v>1139</v>
      </c>
      <c r="K512" s="75">
        <v>62</v>
      </c>
      <c r="L512" s="79">
        <v>62</v>
      </c>
      <c r="M512" s="57">
        <v>0</v>
      </c>
      <c r="N512" s="85">
        <v>0.55000000000000004</v>
      </c>
      <c r="O512" s="64" t="s">
        <v>155</v>
      </c>
      <c r="P512" s="2" t="s">
        <v>173</v>
      </c>
      <c r="Q512" s="216">
        <f>VLOOKUP(P512,Contingencies!$A$2:$D$7,4,FALSE)</f>
        <v>0.125</v>
      </c>
      <c r="R512" s="53">
        <f t="shared" si="645"/>
        <v>687.16305000000011</v>
      </c>
      <c r="S512" s="67">
        <f t="shared" si="647"/>
        <v>377.93967750000007</v>
      </c>
      <c r="T512" s="61"/>
      <c r="U512" s="2"/>
      <c r="V512" s="2"/>
      <c r="W512" s="2"/>
      <c r="X512" s="61"/>
      <c r="Y512" s="61">
        <v>56</v>
      </c>
      <c r="Z512" s="2"/>
      <c r="AA512" s="2"/>
      <c r="AB512" s="2"/>
      <c r="AC512" s="2"/>
      <c r="AD512" s="2"/>
      <c r="AE512" s="2"/>
      <c r="AF512" s="2"/>
      <c r="AG512" s="2">
        <f>IF(G512="Labor Hours",SUM(U512:AF512),0)</f>
        <v>56</v>
      </c>
      <c r="AH512" s="51">
        <f t="shared" si="658"/>
        <v>0.37333333333333329</v>
      </c>
      <c r="AI512" s="66">
        <f>IF($G512="Labor Hours",U512*$K512*(1+$M512)*$EQ512,U512)</f>
        <v>0</v>
      </c>
      <c r="AJ512" s="66">
        <f>IF($G512="Labor Hours",V512*$K512*(1+$M512)*$EQ512,V512)</f>
        <v>0</v>
      </c>
      <c r="AK512" s="66">
        <f>IF($G512="Labor Hours",W512*$K512*(1+$M512)*$EQ512,W512)</f>
        <v>0</v>
      </c>
      <c r="AL512" s="66">
        <f>IF($G512="Labor Hours",X512*$K512*(1+$M512)*$EQ512,X512)</f>
        <v>0</v>
      </c>
      <c r="AM512" s="66">
        <f>IF($G512="Labor Hours",Y512*$K512*(1+$M512)*$EQ512,Y512)</f>
        <v>3546.6480000000001</v>
      </c>
      <c r="AN512" s="66">
        <f>IF($G512="Labor Hours",Z512*$K512*(1+$M512)*$EQ512,Z512)</f>
        <v>0</v>
      </c>
      <c r="AO512" s="66">
        <f>IF($G512="Labor Hours",AA512*$K512*(1+$M512)*$EQ512,AA512)</f>
        <v>0</v>
      </c>
      <c r="AP512" s="66">
        <f>IF($G512="Labor Hours",AB512*$K512*(1+$M512)*$EQ512,AB512)</f>
        <v>0</v>
      </c>
      <c r="AQ512" s="66">
        <f>IF($G512="Labor Hours",AC512*$K512*(1+$M512)*$EQ512,AC512)</f>
        <v>0</v>
      </c>
      <c r="AR512" s="66">
        <f>IF($G512="Labor Hours",AD512*$K512*(1+$M512)*$EQ512,AD512)</f>
        <v>0</v>
      </c>
      <c r="AS512" s="66">
        <f>IF($G512="Labor Hours",AE512*$K512*(1+$M512)*$EQ512,AE512)</f>
        <v>0</v>
      </c>
      <c r="AT512" s="66">
        <f>IF($G512="Labor Hours",AF512*$K512*(1+$M512)*$EQ512,AF512)</f>
        <v>0</v>
      </c>
      <c r="AU512" s="67">
        <f t="shared" si="659"/>
        <v>3546.6480000000001</v>
      </c>
      <c r="AV512" s="67">
        <f t="shared" si="711"/>
        <v>1950.6564000000003</v>
      </c>
      <c r="AW512" s="67">
        <f t="shared" si="712"/>
        <v>5497.3044000000009</v>
      </c>
      <c r="AX512" s="53" cm="1">
        <f t="array" aca="1" ref="AX512" ca="1">AU512*CELL("contents",$Q512)</f>
        <v>443.33100000000002</v>
      </c>
      <c r="AY512" s="53" cm="1">
        <f t="array" aca="1" ref="AY512" ca="1">AV512*CELL("contents",$Q512)</f>
        <v>243.83205000000004</v>
      </c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>
        <f t="shared" si="661"/>
        <v>0</v>
      </c>
      <c r="BM512" s="51">
        <f t="shared" si="662"/>
        <v>0</v>
      </c>
      <c r="BN512" s="66">
        <f>IF($G512="Labor Hours",AZ512*$K512*(1+$M512)*$ER512,AZ512)</f>
        <v>0</v>
      </c>
      <c r="BO512" s="66">
        <f>IF($G512="Labor Hours",BA512*$K512*(1+$M512)*$ER512,BA512)</f>
        <v>0</v>
      </c>
      <c r="BP512" s="66">
        <f>IF($G512="Labor Hours",BB512*$K512*(1+$M512)*$ER512,BB512)</f>
        <v>0</v>
      </c>
      <c r="BQ512" s="66">
        <f>IF($G512="Labor Hours",BC512*$K512*(1+$M512)*$ER512,BC512)</f>
        <v>0</v>
      </c>
      <c r="BR512" s="66">
        <f>IF($G512="Labor Hours",BD512*$K512*(1+$M512)*$ER512,BD512)</f>
        <v>0</v>
      </c>
      <c r="BS512" s="66">
        <f>IF($G512="Labor Hours",BE512*$K512*(1+$M512)*$ER512,BE512)</f>
        <v>0</v>
      </c>
      <c r="BT512" s="66">
        <f>IF($G512="Labor Hours",BF512*$K512*(1+$M512)*$ER512,BF512)</f>
        <v>0</v>
      </c>
      <c r="BU512" s="66">
        <f>IF($G512="Labor Hours",BG512*$K512*(1+$M512)*$ER512,BG512)</f>
        <v>0</v>
      </c>
      <c r="BV512" s="66">
        <f>IF($G512="Labor Hours",BH512*$K512*(1+$M512)*$ER512,BH512)</f>
        <v>0</v>
      </c>
      <c r="BW512" s="66">
        <f>IF($G512="Labor Hours",BI512*$K512*(1+$M512)*$ER512,BI512)</f>
        <v>0</v>
      </c>
      <c r="BX512" s="66">
        <f>IF($G512="Labor Hours",BJ512*$K512*(1+$M512)*$ER512,BJ512)</f>
        <v>0</v>
      </c>
      <c r="BY512" s="66">
        <f>IF($G512="Labor Hours",BK512*$K512*(1+$M512)*$ER512,BK512)</f>
        <v>0</v>
      </c>
      <c r="BZ512" s="67">
        <f t="shared" si="663"/>
        <v>0</v>
      </c>
      <c r="CA512" s="67">
        <f t="shared" si="713"/>
        <v>0</v>
      </c>
      <c r="CB512" s="67">
        <f t="shared" si="714"/>
        <v>0</v>
      </c>
      <c r="CC512" s="53" cm="1">
        <f t="array" aca="1" ref="CC512" ca="1">BZ512*CELL("contents",$Q512)</f>
        <v>0</v>
      </c>
      <c r="CD512" s="53" cm="1">
        <f t="array" aca="1" ref="CD512" ca="1">CA512*CELL("contents",$Q512)</f>
        <v>0</v>
      </c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>
        <f t="shared" si="666"/>
        <v>0</v>
      </c>
      <c r="CR512" s="51">
        <f t="shared" si="667"/>
        <v>0</v>
      </c>
      <c r="CS512" s="66">
        <f>IF($G512="Labor Hours",CE512*$K512*(1+$M512)*$ES512,CE512)</f>
        <v>0</v>
      </c>
      <c r="CT512" s="66">
        <f>IF($G512="Labor Hours",CF512*$K512*(1+$M512)*$ES512,CF512)</f>
        <v>0</v>
      </c>
      <c r="CU512" s="66">
        <f>IF($G512="Labor Hours",CG512*$K512*(1+$M512)*$ES512,CG512)</f>
        <v>0</v>
      </c>
      <c r="CV512" s="66">
        <f>IF($G512="Labor Hours",CH512*$K512*(1+$M512)*$ES512,CH512)</f>
        <v>0</v>
      </c>
      <c r="CW512" s="66">
        <f>IF($G512="Labor Hours",CI512*$K512*(1+$M512)*$ES512,CI512)</f>
        <v>0</v>
      </c>
      <c r="CX512" s="66">
        <f>IF($G512="Labor Hours",CJ512*$K512*(1+$M512)*$ES512,CJ512)</f>
        <v>0</v>
      </c>
      <c r="CY512" s="66">
        <f>IF($G512="Labor Hours",CK512*$K512*(1+$M512)*$ES512,CK512)</f>
        <v>0</v>
      </c>
      <c r="CZ512" s="66">
        <f>IF($G512="Labor Hours",CL512*$K512*(1+$M512)*$ES512,CL512)</f>
        <v>0</v>
      </c>
      <c r="DA512" s="66">
        <f>IF($G512="Labor Hours",CM512*$K512*(1+$M512)*$ES512,CM512)</f>
        <v>0</v>
      </c>
      <c r="DB512" s="66">
        <f>IF($G512="Labor Hours",CN512*$K512*(1+$M512)*$ES512,CN512)</f>
        <v>0</v>
      </c>
      <c r="DC512" s="66">
        <f>IF($G512="Labor Hours",CO512*$K512*(1+$M512)*$ES512,CO512)</f>
        <v>0</v>
      </c>
      <c r="DD512" s="66">
        <f>IF($G512="Labor Hours",CP512*$K512*(1+$M512)*$ES512,CP512)</f>
        <v>0</v>
      </c>
      <c r="DE512" s="67">
        <f t="shared" si="668"/>
        <v>0</v>
      </c>
      <c r="DF512" s="67">
        <f t="shared" si="715"/>
        <v>0</v>
      </c>
      <c r="DG512" s="67">
        <f t="shared" si="716"/>
        <v>0</v>
      </c>
      <c r="DH512" s="53" cm="1">
        <f t="array" aca="1" ref="DH512" ca="1">DE512*CELL("contents",$Q512)</f>
        <v>0</v>
      </c>
      <c r="DI512" s="53" cm="1">
        <f t="array" aca="1" ref="DI512" ca="1">DF512*CELL("contents",$Q512)</f>
        <v>0</v>
      </c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>
        <f t="shared" si="671"/>
        <v>0</v>
      </c>
      <c r="DW512" s="51">
        <f t="shared" si="672"/>
        <v>0</v>
      </c>
      <c r="DX512" s="66">
        <f>IF($G512="Labor Hours",DJ512*$K512*(1+$M512)*$ET512,DJ512)</f>
        <v>0</v>
      </c>
      <c r="DY512" s="66">
        <f>IF($G512="Labor Hours",DK512*$K512*(1+$M512)*$ET512,DK512)</f>
        <v>0</v>
      </c>
      <c r="DZ512" s="66">
        <f>IF($G512="Labor Hours",DL512*$K512*(1+$M512)*$ET512,DL512)</f>
        <v>0</v>
      </c>
      <c r="EA512" s="66">
        <f>IF($G512="Labor Hours",DM512*$K512*(1+$M512)*$ET512,DM512)</f>
        <v>0</v>
      </c>
      <c r="EB512" s="66">
        <f>IF($G512="Labor Hours",DN512*$K512*(1+$M512)*$ET512,DN512)</f>
        <v>0</v>
      </c>
      <c r="EC512" s="66">
        <f>IF($G512="Labor Hours",DO512*$K512*(1+$M512)*$ET512,DO512)</f>
        <v>0</v>
      </c>
      <c r="ED512" s="66">
        <f>IF($G512="Labor Hours",DP512*$K512*(1+$M512)*$ET512,DP512)</f>
        <v>0</v>
      </c>
      <c r="EE512" s="66">
        <f>IF($G512="Labor Hours",DQ512*$K512*(1+$M512)*$ET512,DQ512)</f>
        <v>0</v>
      </c>
      <c r="EF512" s="66">
        <f>IF($G512="Labor Hours",DR512*$K512*(1+$M512)*$ET512,DR512)</f>
        <v>0</v>
      </c>
      <c r="EG512" s="66">
        <f>IF($G512="Labor Hours",DS512*$K512*(1+$M512)*$ET512,DS512)</f>
        <v>0</v>
      </c>
      <c r="EH512" s="66">
        <f>IF($G512="Labor Hours",DT512*$K512*(1+$M512)*$ET512,DT512)</f>
        <v>0</v>
      </c>
      <c r="EI512" s="66">
        <f>IF($G512="Labor Hours",DU512*$K512*(1+$M512)*$ET512,DU512)</f>
        <v>0</v>
      </c>
      <c r="EJ512" s="67">
        <f t="shared" si="673"/>
        <v>0</v>
      </c>
      <c r="EK512" s="67">
        <f t="shared" si="717"/>
        <v>0</v>
      </c>
      <c r="EL512" s="67">
        <f t="shared" si="718"/>
        <v>0</v>
      </c>
      <c r="EM512" s="53" cm="1">
        <f t="array" aca="1" ref="EM512" ca="1">EJ512*CELL("contents",$Q512)</f>
        <v>0</v>
      </c>
      <c r="EN512" s="53" cm="1">
        <f t="array" aca="1" ref="EN512" ca="1">EK512*CELL("contents",$Q512)</f>
        <v>0</v>
      </c>
      <c r="EO512" s="68">
        <f>AW512+CB512+DG512+EL512</f>
        <v>5497.3044000000009</v>
      </c>
      <c r="EP512" s="2">
        <v>1</v>
      </c>
      <c r="EQ512" s="2">
        <f t="shared" ref="EQ512:ET512" si="739">EP512*1.0215</f>
        <v>1.0215000000000001</v>
      </c>
      <c r="ER512" s="2">
        <f t="shared" si="739"/>
        <v>1.0434622500000001</v>
      </c>
      <c r="ES512" s="2">
        <f t="shared" si="739"/>
        <v>1.0658966883750003</v>
      </c>
      <c r="ET512" s="2">
        <f t="shared" si="739"/>
        <v>1.0888134671750629</v>
      </c>
      <c r="EU512" s="69">
        <f>IF($G512="Labor Hours",$K512*$AG512*EQ512,0)</f>
        <v>3546.6480000000001</v>
      </c>
      <c r="EV512" s="69">
        <f>IF($G512="Labor Hours",$K512*$BL512*ER512,0)</f>
        <v>0</v>
      </c>
      <c r="EW512" s="69">
        <f>IF($G512="Labor Hours",$K512*$CQ512*ES512,0)</f>
        <v>0</v>
      </c>
      <c r="EX512" s="69">
        <f>IF($G512="Labor Hours",$K512*$DV512*ET512,0)</f>
        <v>0</v>
      </c>
      <c r="EY512" s="69">
        <f t="shared" si="681"/>
        <v>0</v>
      </c>
      <c r="EZ512" s="69">
        <f t="shared" si="677"/>
        <v>0</v>
      </c>
      <c r="FA512" s="69">
        <f t="shared" si="678"/>
        <v>0</v>
      </c>
      <c r="FB512" s="69">
        <f t="shared" si="679"/>
        <v>0</v>
      </c>
      <c r="FC512" t="s">
        <v>1539</v>
      </c>
    </row>
    <row r="513" spans="1:159" x14ac:dyDescent="0.25">
      <c r="A513" s="2">
        <v>1.4</v>
      </c>
      <c r="B513" s="73" t="s">
        <v>1218</v>
      </c>
      <c r="C513" s="61" t="s">
        <v>1208</v>
      </c>
      <c r="D513" s="62" t="s">
        <v>1219</v>
      </c>
      <c r="E513" s="63" t="s">
        <v>1219</v>
      </c>
      <c r="F513" s="2" t="s">
        <v>1215</v>
      </c>
      <c r="G513" s="61" t="s">
        <v>151</v>
      </c>
      <c r="H513" s="64" t="s">
        <v>163</v>
      </c>
      <c r="I513" s="61" t="s">
        <v>269</v>
      </c>
      <c r="J513" s="65" t="s">
        <v>1139</v>
      </c>
      <c r="K513" s="75">
        <v>47</v>
      </c>
      <c r="L513" s="79">
        <v>46.67</v>
      </c>
      <c r="M513" s="57">
        <v>0</v>
      </c>
      <c r="N513" s="85">
        <v>0.55000000000000004</v>
      </c>
      <c r="O513" s="64" t="s">
        <v>155</v>
      </c>
      <c r="P513" s="2" t="s">
        <v>173</v>
      </c>
      <c r="Q513" s="216">
        <f>VLOOKUP(P513,Contingencies!$A$2:$D$7,4,FALSE)</f>
        <v>0.125</v>
      </c>
      <c r="R513" s="53">
        <f t="shared" si="645"/>
        <v>520.91392500000006</v>
      </c>
      <c r="S513" s="67">
        <f t="shared" si="647"/>
        <v>286.50265875000008</v>
      </c>
      <c r="T513" s="61"/>
      <c r="U513" s="2"/>
      <c r="V513" s="2"/>
      <c r="W513" s="2"/>
      <c r="X513" s="61"/>
      <c r="Y513" s="61">
        <v>56</v>
      </c>
      <c r="Z513" s="2"/>
      <c r="AA513" s="2"/>
      <c r="AB513" s="2"/>
      <c r="AC513" s="2"/>
      <c r="AD513" s="2"/>
      <c r="AE513" s="2"/>
      <c r="AF513" s="2"/>
      <c r="AG513" s="2">
        <f>IF(G513="Labor Hours",SUM(U513:AF513),0)</f>
        <v>56</v>
      </c>
      <c r="AH513" s="51">
        <f t="shared" si="658"/>
        <v>0.37333333333333329</v>
      </c>
      <c r="AI513" s="66">
        <f>IF($G513="Labor Hours",U513*$K513*(1+$M513)*$EQ513,U513)</f>
        <v>0</v>
      </c>
      <c r="AJ513" s="66">
        <f>IF($G513="Labor Hours",V513*$K513*(1+$M513)*$EQ513,V513)</f>
        <v>0</v>
      </c>
      <c r="AK513" s="66">
        <f>IF($G513="Labor Hours",W513*$K513*(1+$M513)*$EQ513,W513)</f>
        <v>0</v>
      </c>
      <c r="AL513" s="66">
        <f>IF($G513="Labor Hours",X513*$K513*(1+$M513)*$EQ513,X513)</f>
        <v>0</v>
      </c>
      <c r="AM513" s="66">
        <f>IF($G513="Labor Hours",Y513*$K513*(1+$M513)*$EQ513,Y513)</f>
        <v>2688.5880000000002</v>
      </c>
      <c r="AN513" s="66">
        <f>IF($G513="Labor Hours",Z513*$K513*(1+$M513)*$EQ513,Z513)</f>
        <v>0</v>
      </c>
      <c r="AO513" s="66">
        <f>IF($G513="Labor Hours",AA513*$K513*(1+$M513)*$EQ513,AA513)</f>
        <v>0</v>
      </c>
      <c r="AP513" s="66">
        <f>IF($G513="Labor Hours",AB513*$K513*(1+$M513)*$EQ513,AB513)</f>
        <v>0</v>
      </c>
      <c r="AQ513" s="66">
        <f>IF($G513="Labor Hours",AC513*$K513*(1+$M513)*$EQ513,AC513)</f>
        <v>0</v>
      </c>
      <c r="AR513" s="66">
        <f>IF($G513="Labor Hours",AD513*$K513*(1+$M513)*$EQ513,AD513)</f>
        <v>0</v>
      </c>
      <c r="AS513" s="66">
        <f>IF($G513="Labor Hours",AE513*$K513*(1+$M513)*$EQ513,AE513)</f>
        <v>0</v>
      </c>
      <c r="AT513" s="66">
        <f>IF($G513="Labor Hours",AF513*$K513*(1+$M513)*$EQ513,AF513)</f>
        <v>0</v>
      </c>
      <c r="AU513" s="67">
        <f t="shared" si="659"/>
        <v>2688.5880000000002</v>
      </c>
      <c r="AV513" s="67">
        <f t="shared" si="711"/>
        <v>1478.7234000000003</v>
      </c>
      <c r="AW513" s="67">
        <f t="shared" si="712"/>
        <v>4167.3114000000005</v>
      </c>
      <c r="AX513" s="53" cm="1">
        <f t="array" aca="1" ref="AX513" ca="1">AU513*CELL("contents",$Q513)</f>
        <v>336.07350000000002</v>
      </c>
      <c r="AY513" s="53" cm="1">
        <f t="array" aca="1" ref="AY513" ca="1">AV513*CELL("contents",$Q513)</f>
        <v>184.84042500000004</v>
      </c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>
        <f t="shared" si="661"/>
        <v>0</v>
      </c>
      <c r="BM513" s="51">
        <f t="shared" si="662"/>
        <v>0</v>
      </c>
      <c r="BN513" s="66">
        <f>IF($G513="Labor Hours",AZ513*$K513*(1+$M513)*$ER513,AZ513)</f>
        <v>0</v>
      </c>
      <c r="BO513" s="66">
        <f>IF($G513="Labor Hours",BA513*$K513*(1+$M513)*$ER513,BA513)</f>
        <v>0</v>
      </c>
      <c r="BP513" s="66">
        <f>IF($G513="Labor Hours",BB513*$K513*(1+$M513)*$ER513,BB513)</f>
        <v>0</v>
      </c>
      <c r="BQ513" s="66">
        <f>IF($G513="Labor Hours",BC513*$K513*(1+$M513)*$ER513,BC513)</f>
        <v>0</v>
      </c>
      <c r="BR513" s="66">
        <f>IF($G513="Labor Hours",BD513*$K513*(1+$M513)*$ER513,BD513)</f>
        <v>0</v>
      </c>
      <c r="BS513" s="66">
        <f>IF($G513="Labor Hours",BE513*$K513*(1+$M513)*$ER513,BE513)</f>
        <v>0</v>
      </c>
      <c r="BT513" s="66">
        <f>IF($G513="Labor Hours",BF513*$K513*(1+$M513)*$ER513,BF513)</f>
        <v>0</v>
      </c>
      <c r="BU513" s="66">
        <f>IF($G513="Labor Hours",BG513*$K513*(1+$M513)*$ER513,BG513)</f>
        <v>0</v>
      </c>
      <c r="BV513" s="66">
        <f>IF($G513="Labor Hours",BH513*$K513*(1+$M513)*$ER513,BH513)</f>
        <v>0</v>
      </c>
      <c r="BW513" s="66">
        <f>IF($G513="Labor Hours",BI513*$K513*(1+$M513)*$ER513,BI513)</f>
        <v>0</v>
      </c>
      <c r="BX513" s="66">
        <f>IF($G513="Labor Hours",BJ513*$K513*(1+$M513)*$ER513,BJ513)</f>
        <v>0</v>
      </c>
      <c r="BY513" s="66">
        <f>IF($G513="Labor Hours",BK513*$K513*(1+$M513)*$ER513,BK513)</f>
        <v>0</v>
      </c>
      <c r="BZ513" s="67">
        <f t="shared" si="663"/>
        <v>0</v>
      </c>
      <c r="CA513" s="67">
        <f t="shared" si="713"/>
        <v>0</v>
      </c>
      <c r="CB513" s="67">
        <f t="shared" si="714"/>
        <v>0</v>
      </c>
      <c r="CC513" s="53" cm="1">
        <f t="array" aca="1" ref="CC513" ca="1">BZ513*CELL("contents",$Q513)</f>
        <v>0</v>
      </c>
      <c r="CD513" s="53" cm="1">
        <f t="array" aca="1" ref="CD513" ca="1">CA513*CELL("contents",$Q513)</f>
        <v>0</v>
      </c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>
        <f t="shared" si="666"/>
        <v>0</v>
      </c>
      <c r="CR513" s="51">
        <f t="shared" si="667"/>
        <v>0</v>
      </c>
      <c r="CS513" s="66">
        <f>IF($G513="Labor Hours",CE513*$K513*(1+$M513)*$ES513,CE513)</f>
        <v>0</v>
      </c>
      <c r="CT513" s="66">
        <f>IF($G513="Labor Hours",CF513*$K513*(1+$M513)*$ES513,CF513)</f>
        <v>0</v>
      </c>
      <c r="CU513" s="66">
        <f>IF($G513="Labor Hours",CG513*$K513*(1+$M513)*$ES513,CG513)</f>
        <v>0</v>
      </c>
      <c r="CV513" s="66">
        <f>IF($G513="Labor Hours",CH513*$K513*(1+$M513)*$ES513,CH513)</f>
        <v>0</v>
      </c>
      <c r="CW513" s="66">
        <f>IF($G513="Labor Hours",CI513*$K513*(1+$M513)*$ES513,CI513)</f>
        <v>0</v>
      </c>
      <c r="CX513" s="66">
        <f>IF($G513="Labor Hours",CJ513*$K513*(1+$M513)*$ES513,CJ513)</f>
        <v>0</v>
      </c>
      <c r="CY513" s="66">
        <f>IF($G513="Labor Hours",CK513*$K513*(1+$M513)*$ES513,CK513)</f>
        <v>0</v>
      </c>
      <c r="CZ513" s="66">
        <f>IF($G513="Labor Hours",CL513*$K513*(1+$M513)*$ES513,CL513)</f>
        <v>0</v>
      </c>
      <c r="DA513" s="66">
        <f>IF($G513="Labor Hours",CM513*$K513*(1+$M513)*$ES513,CM513)</f>
        <v>0</v>
      </c>
      <c r="DB513" s="66">
        <f>IF($G513="Labor Hours",CN513*$K513*(1+$M513)*$ES513,CN513)</f>
        <v>0</v>
      </c>
      <c r="DC513" s="66">
        <f>IF($G513="Labor Hours",CO513*$K513*(1+$M513)*$ES513,CO513)</f>
        <v>0</v>
      </c>
      <c r="DD513" s="66">
        <f>IF($G513="Labor Hours",CP513*$K513*(1+$M513)*$ES513,CP513)</f>
        <v>0</v>
      </c>
      <c r="DE513" s="67">
        <f t="shared" si="668"/>
        <v>0</v>
      </c>
      <c r="DF513" s="67">
        <f t="shared" si="715"/>
        <v>0</v>
      </c>
      <c r="DG513" s="67">
        <f t="shared" si="716"/>
        <v>0</v>
      </c>
      <c r="DH513" s="53" cm="1">
        <f t="array" aca="1" ref="DH513" ca="1">DE513*CELL("contents",$Q513)</f>
        <v>0</v>
      </c>
      <c r="DI513" s="53" cm="1">
        <f t="array" aca="1" ref="DI513" ca="1">DF513*CELL("contents",$Q513)</f>
        <v>0</v>
      </c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>
        <f t="shared" si="671"/>
        <v>0</v>
      </c>
      <c r="DW513" s="51">
        <f t="shared" si="672"/>
        <v>0</v>
      </c>
      <c r="DX513" s="66">
        <f>IF($G513="Labor Hours",DJ513*$K513*(1+$M513)*$ET513,DJ513)</f>
        <v>0</v>
      </c>
      <c r="DY513" s="66">
        <f>IF($G513="Labor Hours",DK513*$K513*(1+$M513)*$ET513,DK513)</f>
        <v>0</v>
      </c>
      <c r="DZ513" s="66">
        <f>IF($G513="Labor Hours",DL513*$K513*(1+$M513)*$ET513,DL513)</f>
        <v>0</v>
      </c>
      <c r="EA513" s="66">
        <f>IF($G513="Labor Hours",DM513*$K513*(1+$M513)*$ET513,DM513)</f>
        <v>0</v>
      </c>
      <c r="EB513" s="66">
        <f>IF($G513="Labor Hours",DN513*$K513*(1+$M513)*$ET513,DN513)</f>
        <v>0</v>
      </c>
      <c r="EC513" s="66">
        <f>IF($G513="Labor Hours",DO513*$K513*(1+$M513)*$ET513,DO513)</f>
        <v>0</v>
      </c>
      <c r="ED513" s="66">
        <f>IF($G513="Labor Hours",DP513*$K513*(1+$M513)*$ET513,DP513)</f>
        <v>0</v>
      </c>
      <c r="EE513" s="66">
        <f>IF($G513="Labor Hours",DQ513*$K513*(1+$M513)*$ET513,DQ513)</f>
        <v>0</v>
      </c>
      <c r="EF513" s="66">
        <f>IF($G513="Labor Hours",DR513*$K513*(1+$M513)*$ET513,DR513)</f>
        <v>0</v>
      </c>
      <c r="EG513" s="66">
        <f>IF($G513="Labor Hours",DS513*$K513*(1+$M513)*$ET513,DS513)</f>
        <v>0</v>
      </c>
      <c r="EH513" s="66">
        <f>IF($G513="Labor Hours",DT513*$K513*(1+$M513)*$ET513,DT513)</f>
        <v>0</v>
      </c>
      <c r="EI513" s="66">
        <f>IF($G513="Labor Hours",DU513*$K513*(1+$M513)*$ET513,DU513)</f>
        <v>0</v>
      </c>
      <c r="EJ513" s="67">
        <f t="shared" si="673"/>
        <v>0</v>
      </c>
      <c r="EK513" s="67">
        <f t="shared" si="717"/>
        <v>0</v>
      </c>
      <c r="EL513" s="67">
        <f t="shared" si="718"/>
        <v>0</v>
      </c>
      <c r="EM513" s="53" cm="1">
        <f t="array" aca="1" ref="EM513" ca="1">EJ513*CELL("contents",$Q513)</f>
        <v>0</v>
      </c>
      <c r="EN513" s="53" cm="1">
        <f t="array" aca="1" ref="EN513" ca="1">EK513*CELL("contents",$Q513)</f>
        <v>0</v>
      </c>
      <c r="EO513" s="68">
        <f>AW513+CB513+DG513+EL513</f>
        <v>4167.3114000000005</v>
      </c>
      <c r="EP513" s="2">
        <v>1</v>
      </c>
      <c r="EQ513" s="2">
        <f t="shared" ref="EQ513:ET513" si="740">EP513*1.0215</f>
        <v>1.0215000000000001</v>
      </c>
      <c r="ER513" s="2">
        <f t="shared" si="740"/>
        <v>1.0434622500000001</v>
      </c>
      <c r="ES513" s="2">
        <f t="shared" si="740"/>
        <v>1.0658966883750003</v>
      </c>
      <c r="ET513" s="2">
        <f t="shared" si="740"/>
        <v>1.0888134671750629</v>
      </c>
      <c r="EU513" s="69">
        <f>IF($G513="Labor Hours",$K513*$AG513*EQ513,0)</f>
        <v>2688.5880000000002</v>
      </c>
      <c r="EV513" s="69">
        <f>IF($G513="Labor Hours",$K513*$BL513*ER513,0)</f>
        <v>0</v>
      </c>
      <c r="EW513" s="69">
        <f>IF($G513="Labor Hours",$K513*$CQ513*ES513,0)</f>
        <v>0</v>
      </c>
      <c r="EX513" s="69">
        <f>IF($G513="Labor Hours",$K513*$DV513*ET513,0)</f>
        <v>0</v>
      </c>
      <c r="EY513" s="69">
        <f t="shared" si="681"/>
        <v>0</v>
      </c>
      <c r="EZ513" s="69">
        <f t="shared" si="677"/>
        <v>0</v>
      </c>
      <c r="FA513" s="69">
        <f t="shared" si="678"/>
        <v>0</v>
      </c>
      <c r="FB513" s="69">
        <f t="shared" si="679"/>
        <v>0</v>
      </c>
      <c r="FC513" t="s">
        <v>1539</v>
      </c>
    </row>
    <row r="514" spans="1:159" x14ac:dyDescent="0.25">
      <c r="A514" s="2">
        <v>1.4</v>
      </c>
      <c r="B514" s="73" t="s">
        <v>1220</v>
      </c>
      <c r="C514" s="61" t="s">
        <v>1208</v>
      </c>
      <c r="D514" s="62" t="s">
        <v>1221</v>
      </c>
      <c r="E514" s="63" t="s">
        <v>1221</v>
      </c>
      <c r="F514" s="2" t="s">
        <v>1211</v>
      </c>
      <c r="G514" s="61" t="s">
        <v>151</v>
      </c>
      <c r="H514" s="64" t="s">
        <v>152</v>
      </c>
      <c r="I514" s="61" t="s">
        <v>159</v>
      </c>
      <c r="J514" s="65" t="s">
        <v>1139</v>
      </c>
      <c r="K514" s="75">
        <v>62</v>
      </c>
      <c r="L514" s="79">
        <v>62</v>
      </c>
      <c r="M514" s="57">
        <v>0</v>
      </c>
      <c r="N514" s="85">
        <v>0.55000000000000004</v>
      </c>
      <c r="O514" s="64" t="s">
        <v>155</v>
      </c>
      <c r="P514" s="2" t="s">
        <v>156</v>
      </c>
      <c r="Q514" s="216">
        <f>VLOOKUP(P514,Contingencies!$A$2:$D$7,4,FALSE)</f>
        <v>0.09</v>
      </c>
      <c r="R514" s="53">
        <f>Q514*EO514</f>
        <v>424.07776800000005</v>
      </c>
      <c r="S514" s="67">
        <f t="shared" si="647"/>
        <v>233.24277240000004</v>
      </c>
      <c r="T514" s="61"/>
      <c r="U514" s="2"/>
      <c r="V514" s="2"/>
      <c r="W514" s="2"/>
      <c r="X514" s="2"/>
      <c r="Y514" s="61">
        <v>16</v>
      </c>
      <c r="Z514" s="61">
        <v>16</v>
      </c>
      <c r="AA514" s="61">
        <v>16</v>
      </c>
      <c r="AB514" s="2"/>
      <c r="AC514" s="2"/>
      <c r="AD514" s="2"/>
      <c r="AE514" s="2"/>
      <c r="AF514" s="2"/>
      <c r="AG514" s="2">
        <f>IF(G514="Labor Hours",SUM(U514:AF514),0)</f>
        <v>48</v>
      </c>
      <c r="AH514" s="51">
        <f t="shared" si="658"/>
        <v>0.32</v>
      </c>
      <c r="AI514" s="66">
        <f>IF($G514="Labor Hours",U514*$K514*(1+$M514)*$EQ514,U514)</f>
        <v>0</v>
      </c>
      <c r="AJ514" s="66">
        <f>IF($G514="Labor Hours",V514*$K514*(1+$M514)*$EQ514,V514)</f>
        <v>0</v>
      </c>
      <c r="AK514" s="66">
        <f>IF($G514="Labor Hours",W514*$K514*(1+$M514)*$EQ514,W514)</f>
        <v>0</v>
      </c>
      <c r="AL514" s="66">
        <f>IF($G514="Labor Hours",X514*$K514*(1+$M514)*$EQ514,X514)</f>
        <v>0</v>
      </c>
      <c r="AM514" s="66">
        <f>IF($G514="Labor Hours",Y514*$K514*(1+$M514)*$EQ514,Y514)</f>
        <v>1013.3280000000001</v>
      </c>
      <c r="AN514" s="66">
        <f>IF($G514="Labor Hours",Z514*$K514*(1+$M514)*$EQ514,Z514)</f>
        <v>1013.3280000000001</v>
      </c>
      <c r="AO514" s="66">
        <f>IF($G514="Labor Hours",AA514*$K514*(1+$M514)*$EQ514,AA514)</f>
        <v>1013.3280000000001</v>
      </c>
      <c r="AP514" s="66">
        <f>IF($G514="Labor Hours",AB514*$K514*(1+$M514)*$EQ514,AB514)</f>
        <v>0</v>
      </c>
      <c r="AQ514" s="66">
        <f>IF($G514="Labor Hours",AC514*$K514*(1+$M514)*$EQ514,AC514)</f>
        <v>0</v>
      </c>
      <c r="AR514" s="66">
        <f>IF($G514="Labor Hours",AD514*$K514*(1+$M514)*$EQ514,AD514)</f>
        <v>0</v>
      </c>
      <c r="AS514" s="66">
        <f>IF($G514="Labor Hours",AE514*$K514*(1+$M514)*$EQ514,AE514)</f>
        <v>0</v>
      </c>
      <c r="AT514" s="66">
        <f>IF($G514="Labor Hours",AF514*$K514*(1+$M514)*$EQ514,AF514)</f>
        <v>0</v>
      </c>
      <c r="AU514" s="67">
        <f t="shared" si="659"/>
        <v>3039.9840000000004</v>
      </c>
      <c r="AV514" s="67">
        <f t="shared" si="711"/>
        <v>1671.9912000000004</v>
      </c>
      <c r="AW514" s="67">
        <f t="shared" si="712"/>
        <v>4711.9752000000008</v>
      </c>
      <c r="AX514" s="53" cm="1">
        <f t="array" aca="1" ref="AX514" ca="1">AU514*CELL("contents",$Q514)</f>
        <v>273.59856000000002</v>
      </c>
      <c r="AY514" s="53" cm="1">
        <f t="array" aca="1" ref="AY514" ca="1">AV514*CELL("contents",$Q514)</f>
        <v>150.47920800000003</v>
      </c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>
        <f t="shared" si="661"/>
        <v>0</v>
      </c>
      <c r="BM514" s="51">
        <f t="shared" si="662"/>
        <v>0</v>
      </c>
      <c r="BN514" s="66">
        <f>IF($G514="Labor Hours",AZ514*$K514*(1+$M514)*$ER514,AZ514)</f>
        <v>0</v>
      </c>
      <c r="BO514" s="66">
        <f>IF($G514="Labor Hours",BA514*$K514*(1+$M514)*$ER514,BA514)</f>
        <v>0</v>
      </c>
      <c r="BP514" s="66">
        <f>IF($G514="Labor Hours",BB514*$K514*(1+$M514)*$ER514,BB514)</f>
        <v>0</v>
      </c>
      <c r="BQ514" s="66">
        <f>IF($G514="Labor Hours",BC514*$K514*(1+$M514)*$ER514,BC514)</f>
        <v>0</v>
      </c>
      <c r="BR514" s="66">
        <f>IF($G514="Labor Hours",BD514*$K514*(1+$M514)*$ER514,BD514)</f>
        <v>0</v>
      </c>
      <c r="BS514" s="66">
        <f>IF($G514="Labor Hours",BE514*$K514*(1+$M514)*$ER514,BE514)</f>
        <v>0</v>
      </c>
      <c r="BT514" s="66">
        <f>IF($G514="Labor Hours",BF514*$K514*(1+$M514)*$ER514,BF514)</f>
        <v>0</v>
      </c>
      <c r="BU514" s="66">
        <f>IF($G514="Labor Hours",BG514*$K514*(1+$M514)*$ER514,BG514)</f>
        <v>0</v>
      </c>
      <c r="BV514" s="66">
        <f>IF($G514="Labor Hours",BH514*$K514*(1+$M514)*$ER514,BH514)</f>
        <v>0</v>
      </c>
      <c r="BW514" s="66">
        <f>IF($G514="Labor Hours",BI514*$K514*(1+$M514)*$ER514,BI514)</f>
        <v>0</v>
      </c>
      <c r="BX514" s="66">
        <f>IF($G514="Labor Hours",BJ514*$K514*(1+$M514)*$ER514,BJ514)</f>
        <v>0</v>
      </c>
      <c r="BY514" s="66">
        <f>IF($G514="Labor Hours",BK514*$K514*(1+$M514)*$ER514,BK514)</f>
        <v>0</v>
      </c>
      <c r="BZ514" s="67">
        <f t="shared" si="663"/>
        <v>0</v>
      </c>
      <c r="CA514" s="67">
        <f t="shared" si="713"/>
        <v>0</v>
      </c>
      <c r="CB514" s="67">
        <f t="shared" si="714"/>
        <v>0</v>
      </c>
      <c r="CC514" s="53" cm="1">
        <f t="array" aca="1" ref="CC514" ca="1">BZ514*CELL("contents",$Q514)</f>
        <v>0</v>
      </c>
      <c r="CD514" s="53" cm="1">
        <f t="array" aca="1" ref="CD514" ca="1">CA514*CELL("contents",$Q514)</f>
        <v>0</v>
      </c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>
        <f t="shared" si="666"/>
        <v>0</v>
      </c>
      <c r="CR514" s="51">
        <f t="shared" si="667"/>
        <v>0</v>
      </c>
      <c r="CS514" s="66">
        <f>IF($G514="Labor Hours",CE514*$K514*(1+$M514)*$ES514,CE514)</f>
        <v>0</v>
      </c>
      <c r="CT514" s="66">
        <f>IF($G514="Labor Hours",CF514*$K514*(1+$M514)*$ES514,CF514)</f>
        <v>0</v>
      </c>
      <c r="CU514" s="66">
        <f>IF($G514="Labor Hours",CG514*$K514*(1+$M514)*$ES514,CG514)</f>
        <v>0</v>
      </c>
      <c r="CV514" s="66">
        <f>IF($G514="Labor Hours",CH514*$K514*(1+$M514)*$ES514,CH514)</f>
        <v>0</v>
      </c>
      <c r="CW514" s="66">
        <f>IF($G514="Labor Hours",CI514*$K514*(1+$M514)*$ES514,CI514)</f>
        <v>0</v>
      </c>
      <c r="CX514" s="66">
        <f>IF($G514="Labor Hours",CJ514*$K514*(1+$M514)*$ES514,CJ514)</f>
        <v>0</v>
      </c>
      <c r="CY514" s="66">
        <f>IF($G514="Labor Hours",CK514*$K514*(1+$M514)*$ES514,CK514)</f>
        <v>0</v>
      </c>
      <c r="CZ514" s="66">
        <f>IF($G514="Labor Hours",CL514*$K514*(1+$M514)*$ES514,CL514)</f>
        <v>0</v>
      </c>
      <c r="DA514" s="66">
        <f>IF($G514="Labor Hours",CM514*$K514*(1+$M514)*$ES514,CM514)</f>
        <v>0</v>
      </c>
      <c r="DB514" s="66">
        <f>IF($G514="Labor Hours",CN514*$K514*(1+$M514)*$ES514,CN514)</f>
        <v>0</v>
      </c>
      <c r="DC514" s="66">
        <f>IF($G514="Labor Hours",CO514*$K514*(1+$M514)*$ES514,CO514)</f>
        <v>0</v>
      </c>
      <c r="DD514" s="66">
        <f>IF($G514="Labor Hours",CP514*$K514*(1+$M514)*$ES514,CP514)</f>
        <v>0</v>
      </c>
      <c r="DE514" s="67">
        <f t="shared" si="668"/>
        <v>0</v>
      </c>
      <c r="DF514" s="67">
        <f t="shared" si="715"/>
        <v>0</v>
      </c>
      <c r="DG514" s="67">
        <f t="shared" si="716"/>
        <v>0</v>
      </c>
      <c r="DH514" s="53" cm="1">
        <f t="array" aca="1" ref="DH514" ca="1">DE514*CELL("contents",$Q514)</f>
        <v>0</v>
      </c>
      <c r="DI514" s="53" cm="1">
        <f t="array" aca="1" ref="DI514" ca="1">DF514*CELL("contents",$Q514)</f>
        <v>0</v>
      </c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>
        <f t="shared" si="671"/>
        <v>0</v>
      </c>
      <c r="DW514" s="51">
        <f t="shared" si="672"/>
        <v>0</v>
      </c>
      <c r="DX514" s="66">
        <f>IF($G514="Labor Hours",DJ514*$K514*(1+$M514)*$ET514,DJ514)</f>
        <v>0</v>
      </c>
      <c r="DY514" s="66">
        <f>IF($G514="Labor Hours",DK514*$K514*(1+$M514)*$ET514,DK514)</f>
        <v>0</v>
      </c>
      <c r="DZ514" s="66">
        <f>IF($G514="Labor Hours",DL514*$K514*(1+$M514)*$ET514,DL514)</f>
        <v>0</v>
      </c>
      <c r="EA514" s="66">
        <f>IF($G514="Labor Hours",DM514*$K514*(1+$M514)*$ET514,DM514)</f>
        <v>0</v>
      </c>
      <c r="EB514" s="66">
        <f>IF($G514="Labor Hours",DN514*$K514*(1+$M514)*$ET514,DN514)</f>
        <v>0</v>
      </c>
      <c r="EC514" s="66">
        <f>IF($G514="Labor Hours",DO514*$K514*(1+$M514)*$ET514,DO514)</f>
        <v>0</v>
      </c>
      <c r="ED514" s="66">
        <f>IF($G514="Labor Hours",DP514*$K514*(1+$M514)*$ET514,DP514)</f>
        <v>0</v>
      </c>
      <c r="EE514" s="66">
        <f>IF($G514="Labor Hours",DQ514*$K514*(1+$M514)*$ET514,DQ514)</f>
        <v>0</v>
      </c>
      <c r="EF514" s="66">
        <f>IF($G514="Labor Hours",DR514*$K514*(1+$M514)*$ET514,DR514)</f>
        <v>0</v>
      </c>
      <c r="EG514" s="66">
        <f>IF($G514="Labor Hours",DS514*$K514*(1+$M514)*$ET514,DS514)</f>
        <v>0</v>
      </c>
      <c r="EH514" s="66">
        <f>IF($G514="Labor Hours",DT514*$K514*(1+$M514)*$ET514,DT514)</f>
        <v>0</v>
      </c>
      <c r="EI514" s="66">
        <f>IF($G514="Labor Hours",DU514*$K514*(1+$M514)*$ET514,DU514)</f>
        <v>0</v>
      </c>
      <c r="EJ514" s="67">
        <f t="shared" si="673"/>
        <v>0</v>
      </c>
      <c r="EK514" s="67">
        <f t="shared" si="717"/>
        <v>0</v>
      </c>
      <c r="EL514" s="67">
        <f t="shared" si="718"/>
        <v>0</v>
      </c>
      <c r="EM514" s="53" cm="1">
        <f t="array" aca="1" ref="EM514" ca="1">EJ514*CELL("contents",$Q514)</f>
        <v>0</v>
      </c>
      <c r="EN514" s="53" cm="1">
        <f t="array" aca="1" ref="EN514" ca="1">EK514*CELL("contents",$Q514)</f>
        <v>0</v>
      </c>
      <c r="EO514" s="68">
        <f>AW514+CB514+DG514+EL514</f>
        <v>4711.9752000000008</v>
      </c>
      <c r="EP514" s="2">
        <v>1</v>
      </c>
      <c r="EQ514" s="2">
        <f t="shared" ref="EQ514:ET514" si="741">EP514*1.0215</f>
        <v>1.0215000000000001</v>
      </c>
      <c r="ER514" s="2">
        <f t="shared" si="741"/>
        <v>1.0434622500000001</v>
      </c>
      <c r="ES514" s="2">
        <f t="shared" si="741"/>
        <v>1.0658966883750003</v>
      </c>
      <c r="ET514" s="2">
        <f t="shared" si="741"/>
        <v>1.0888134671750629</v>
      </c>
      <c r="EU514" s="69">
        <f>IF($G514="Labor Hours",$K514*$AG514*EQ514,0)</f>
        <v>3039.9840000000004</v>
      </c>
      <c r="EV514" s="69">
        <f>IF($G514="Labor Hours",$K514*$BL514*ER514,0)</f>
        <v>0</v>
      </c>
      <c r="EW514" s="69">
        <f>IF($G514="Labor Hours",$K514*$CQ514*ES514,0)</f>
        <v>0</v>
      </c>
      <c r="EX514" s="69">
        <f>IF($G514="Labor Hours",$K514*$DV514*ET514,0)</f>
        <v>0</v>
      </c>
      <c r="EY514" s="69">
        <f t="shared" si="681"/>
        <v>0</v>
      </c>
      <c r="EZ514" s="69">
        <f t="shared" si="677"/>
        <v>0</v>
      </c>
      <c r="FA514" s="69">
        <f t="shared" si="678"/>
        <v>0</v>
      </c>
      <c r="FB514" s="69">
        <f t="shared" si="679"/>
        <v>0</v>
      </c>
      <c r="FC514" t="s">
        <v>1539</v>
      </c>
    </row>
    <row r="515" spans="1:159" ht="25.5" x14ac:dyDescent="0.25">
      <c r="A515" s="2">
        <v>1.4</v>
      </c>
      <c r="B515" s="73" t="s">
        <v>1222</v>
      </c>
      <c r="C515" s="61" t="s">
        <v>1208</v>
      </c>
      <c r="D515" s="62" t="s">
        <v>1223</v>
      </c>
      <c r="E515" s="63" t="s">
        <v>1224</v>
      </c>
      <c r="F515" s="2" t="s">
        <v>1211</v>
      </c>
      <c r="G515" s="61" t="s">
        <v>151</v>
      </c>
      <c r="H515" s="64" t="s">
        <v>163</v>
      </c>
      <c r="I515" s="61" t="s">
        <v>159</v>
      </c>
      <c r="J515" s="65" t="s">
        <v>1139</v>
      </c>
      <c r="K515" s="75">
        <v>62</v>
      </c>
      <c r="L515" s="79">
        <v>62</v>
      </c>
      <c r="M515" s="57">
        <v>0</v>
      </c>
      <c r="N515" s="85">
        <v>0.55000000000000004</v>
      </c>
      <c r="O515" s="64" t="s">
        <v>155</v>
      </c>
      <c r="P515" s="2" t="s">
        <v>352</v>
      </c>
      <c r="Q515" s="216">
        <f>VLOOKUP(P515,Contingencies!$A$2:$D$7,4,FALSE)</f>
        <v>0.2</v>
      </c>
      <c r="R515" s="53">
        <f>Q515*EO515</f>
        <v>628.26336000000015</v>
      </c>
      <c r="S515" s="67">
        <f t="shared" ref="S515:S578" si="742">IF($H515="CapEx",0,R515*N515)</f>
        <v>345.54484800000012</v>
      </c>
      <c r="T515" s="61"/>
      <c r="U515" s="2"/>
      <c r="V515" s="2"/>
      <c r="W515" s="2"/>
      <c r="X515" s="2"/>
      <c r="Y515" s="2"/>
      <c r="Z515" s="2"/>
      <c r="AA515" s="61">
        <v>8</v>
      </c>
      <c r="AB515" s="61">
        <v>8</v>
      </c>
      <c r="AC515" s="61">
        <v>16</v>
      </c>
      <c r="AD515" s="2"/>
      <c r="AE515" s="2"/>
      <c r="AF515" s="2"/>
      <c r="AG515" s="2">
        <f>IF(G515="Labor Hours",SUM(U515:AF515),0)</f>
        <v>32</v>
      </c>
      <c r="AH515" s="51">
        <f t="shared" si="658"/>
        <v>0.21333333333333332</v>
      </c>
      <c r="AI515" s="66">
        <f>IF($G515="Labor Hours",U515*$K515*(1+$M515)*$EQ515,U515)</f>
        <v>0</v>
      </c>
      <c r="AJ515" s="66">
        <f>IF($G515="Labor Hours",V515*$K515*(1+$M515)*$EQ515,V515)</f>
        <v>0</v>
      </c>
      <c r="AK515" s="66">
        <f>IF($G515="Labor Hours",W515*$K515*(1+$M515)*$EQ515,W515)</f>
        <v>0</v>
      </c>
      <c r="AL515" s="66">
        <f>IF($G515="Labor Hours",X515*$K515*(1+$M515)*$EQ515,X515)</f>
        <v>0</v>
      </c>
      <c r="AM515" s="66">
        <f>IF($G515="Labor Hours",Y515*$K515*(1+$M515)*$EQ515,Y515)</f>
        <v>0</v>
      </c>
      <c r="AN515" s="66">
        <f>IF($G515="Labor Hours",Z515*$K515*(1+$M515)*$EQ515,Z515)</f>
        <v>0</v>
      </c>
      <c r="AO515" s="66">
        <f>IF($G515="Labor Hours",AA515*$K515*(1+$M515)*$EQ515,AA515)</f>
        <v>506.66400000000004</v>
      </c>
      <c r="AP515" s="66">
        <f>IF($G515="Labor Hours",AB515*$K515*(1+$M515)*$EQ515,AB515)</f>
        <v>506.66400000000004</v>
      </c>
      <c r="AQ515" s="66">
        <f>IF($G515="Labor Hours",AC515*$K515*(1+$M515)*$EQ515,AC515)</f>
        <v>1013.3280000000001</v>
      </c>
      <c r="AR515" s="66">
        <f>IF($G515="Labor Hours",AD515*$K515*(1+$M515)*$EQ515,AD515)</f>
        <v>0</v>
      </c>
      <c r="AS515" s="66">
        <f>IF($G515="Labor Hours",AE515*$K515*(1+$M515)*$EQ515,AE515)</f>
        <v>0</v>
      </c>
      <c r="AT515" s="66">
        <f>IF($G515="Labor Hours",AF515*$K515*(1+$M515)*$EQ515,AF515)</f>
        <v>0</v>
      </c>
      <c r="AU515" s="67">
        <f t="shared" si="659"/>
        <v>2026.6560000000002</v>
      </c>
      <c r="AV515" s="67">
        <f t="shared" si="711"/>
        <v>1114.6608000000001</v>
      </c>
      <c r="AW515" s="67">
        <f t="shared" si="712"/>
        <v>3141.3168000000005</v>
      </c>
      <c r="AX515" s="53" cm="1">
        <f t="array" aca="1" ref="AX515" ca="1">AU515*CELL("contents",$Q515)</f>
        <v>405.33120000000008</v>
      </c>
      <c r="AY515" s="53" cm="1">
        <f t="array" aca="1" ref="AY515" ca="1">AV515*CELL("contents",$Q515)</f>
        <v>222.93216000000004</v>
      </c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>
        <f t="shared" si="661"/>
        <v>0</v>
      </c>
      <c r="BM515" s="51">
        <f t="shared" si="662"/>
        <v>0</v>
      </c>
      <c r="BN515" s="66">
        <f>IF($G515="Labor Hours",AZ515*$K515*(1+$M515)*$ER515,AZ515)</f>
        <v>0</v>
      </c>
      <c r="BO515" s="66">
        <f>IF($G515="Labor Hours",BA515*$K515*(1+$M515)*$ER515,BA515)</f>
        <v>0</v>
      </c>
      <c r="BP515" s="66">
        <f>IF($G515="Labor Hours",BB515*$K515*(1+$M515)*$ER515,BB515)</f>
        <v>0</v>
      </c>
      <c r="BQ515" s="66">
        <f>IF($G515="Labor Hours",BC515*$K515*(1+$M515)*$ER515,BC515)</f>
        <v>0</v>
      </c>
      <c r="BR515" s="66">
        <f>IF($G515="Labor Hours",BD515*$K515*(1+$M515)*$ER515,BD515)</f>
        <v>0</v>
      </c>
      <c r="BS515" s="66">
        <f>IF($G515="Labor Hours",BE515*$K515*(1+$M515)*$ER515,BE515)</f>
        <v>0</v>
      </c>
      <c r="BT515" s="66">
        <f>IF($G515="Labor Hours",BF515*$K515*(1+$M515)*$ER515,BF515)</f>
        <v>0</v>
      </c>
      <c r="BU515" s="66">
        <f>IF($G515="Labor Hours",BG515*$K515*(1+$M515)*$ER515,BG515)</f>
        <v>0</v>
      </c>
      <c r="BV515" s="66">
        <f>IF($G515="Labor Hours",BH515*$K515*(1+$M515)*$ER515,BH515)</f>
        <v>0</v>
      </c>
      <c r="BW515" s="66">
        <f>IF($G515="Labor Hours",BI515*$K515*(1+$M515)*$ER515,BI515)</f>
        <v>0</v>
      </c>
      <c r="BX515" s="66">
        <f>IF($G515="Labor Hours",BJ515*$K515*(1+$M515)*$ER515,BJ515)</f>
        <v>0</v>
      </c>
      <c r="BY515" s="66">
        <f>IF($G515="Labor Hours",BK515*$K515*(1+$M515)*$ER515,BK515)</f>
        <v>0</v>
      </c>
      <c r="BZ515" s="67">
        <f t="shared" si="663"/>
        <v>0</v>
      </c>
      <c r="CA515" s="67">
        <f t="shared" si="713"/>
        <v>0</v>
      </c>
      <c r="CB515" s="67">
        <f t="shared" si="714"/>
        <v>0</v>
      </c>
      <c r="CC515" s="53" cm="1">
        <f t="array" aca="1" ref="CC515" ca="1">BZ515*CELL("contents",$Q515)</f>
        <v>0</v>
      </c>
      <c r="CD515" s="53" cm="1">
        <f t="array" aca="1" ref="CD515" ca="1">CA515*CELL("contents",$Q515)</f>
        <v>0</v>
      </c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>
        <f t="shared" si="666"/>
        <v>0</v>
      </c>
      <c r="CR515" s="51">
        <f t="shared" si="667"/>
        <v>0</v>
      </c>
      <c r="CS515" s="66">
        <f>IF($G515="Labor Hours",CE515*$K515*(1+$M515)*$ES515,CE515)</f>
        <v>0</v>
      </c>
      <c r="CT515" s="66">
        <f>IF($G515="Labor Hours",CF515*$K515*(1+$M515)*$ES515,CF515)</f>
        <v>0</v>
      </c>
      <c r="CU515" s="66">
        <f>IF($G515="Labor Hours",CG515*$K515*(1+$M515)*$ES515,CG515)</f>
        <v>0</v>
      </c>
      <c r="CV515" s="66">
        <f>IF($G515="Labor Hours",CH515*$K515*(1+$M515)*$ES515,CH515)</f>
        <v>0</v>
      </c>
      <c r="CW515" s="66">
        <f>IF($G515="Labor Hours",CI515*$K515*(1+$M515)*$ES515,CI515)</f>
        <v>0</v>
      </c>
      <c r="CX515" s="66">
        <f>IF($G515="Labor Hours",CJ515*$K515*(1+$M515)*$ES515,CJ515)</f>
        <v>0</v>
      </c>
      <c r="CY515" s="66">
        <f>IF($G515="Labor Hours",CK515*$K515*(1+$M515)*$ES515,CK515)</f>
        <v>0</v>
      </c>
      <c r="CZ515" s="66">
        <f>IF($G515="Labor Hours",CL515*$K515*(1+$M515)*$ES515,CL515)</f>
        <v>0</v>
      </c>
      <c r="DA515" s="66">
        <f>IF($G515="Labor Hours",CM515*$K515*(1+$M515)*$ES515,CM515)</f>
        <v>0</v>
      </c>
      <c r="DB515" s="66">
        <f>IF($G515="Labor Hours",CN515*$K515*(1+$M515)*$ES515,CN515)</f>
        <v>0</v>
      </c>
      <c r="DC515" s="66">
        <f>IF($G515="Labor Hours",CO515*$K515*(1+$M515)*$ES515,CO515)</f>
        <v>0</v>
      </c>
      <c r="DD515" s="66">
        <f>IF($G515="Labor Hours",CP515*$K515*(1+$M515)*$ES515,CP515)</f>
        <v>0</v>
      </c>
      <c r="DE515" s="67">
        <f t="shared" si="668"/>
        <v>0</v>
      </c>
      <c r="DF515" s="67">
        <f t="shared" si="715"/>
        <v>0</v>
      </c>
      <c r="DG515" s="67">
        <f t="shared" si="716"/>
        <v>0</v>
      </c>
      <c r="DH515" s="53" cm="1">
        <f t="array" aca="1" ref="DH515" ca="1">DE515*CELL("contents",$Q515)</f>
        <v>0</v>
      </c>
      <c r="DI515" s="53" cm="1">
        <f t="array" aca="1" ref="DI515" ca="1">DF515*CELL("contents",$Q515)</f>
        <v>0</v>
      </c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>
        <f t="shared" si="671"/>
        <v>0</v>
      </c>
      <c r="DW515" s="51">
        <f t="shared" si="672"/>
        <v>0</v>
      </c>
      <c r="DX515" s="66">
        <f>IF($G515="Labor Hours",DJ515*$K515*(1+$M515)*$ET515,DJ515)</f>
        <v>0</v>
      </c>
      <c r="DY515" s="66">
        <f>IF($G515="Labor Hours",DK515*$K515*(1+$M515)*$ET515,DK515)</f>
        <v>0</v>
      </c>
      <c r="DZ515" s="66">
        <f>IF($G515="Labor Hours",DL515*$K515*(1+$M515)*$ET515,DL515)</f>
        <v>0</v>
      </c>
      <c r="EA515" s="66">
        <f>IF($G515="Labor Hours",DM515*$K515*(1+$M515)*$ET515,DM515)</f>
        <v>0</v>
      </c>
      <c r="EB515" s="66">
        <f>IF($G515="Labor Hours",DN515*$K515*(1+$M515)*$ET515,DN515)</f>
        <v>0</v>
      </c>
      <c r="EC515" s="66">
        <f>IF($G515="Labor Hours",DO515*$K515*(1+$M515)*$ET515,DO515)</f>
        <v>0</v>
      </c>
      <c r="ED515" s="66">
        <f>IF($G515="Labor Hours",DP515*$K515*(1+$M515)*$ET515,DP515)</f>
        <v>0</v>
      </c>
      <c r="EE515" s="66">
        <f>IF($G515="Labor Hours",DQ515*$K515*(1+$M515)*$ET515,DQ515)</f>
        <v>0</v>
      </c>
      <c r="EF515" s="66">
        <f>IF($G515="Labor Hours",DR515*$K515*(1+$M515)*$ET515,DR515)</f>
        <v>0</v>
      </c>
      <c r="EG515" s="66">
        <f>IF($G515="Labor Hours",DS515*$K515*(1+$M515)*$ET515,DS515)</f>
        <v>0</v>
      </c>
      <c r="EH515" s="66">
        <f>IF($G515="Labor Hours",DT515*$K515*(1+$M515)*$ET515,DT515)</f>
        <v>0</v>
      </c>
      <c r="EI515" s="66">
        <f>IF($G515="Labor Hours",DU515*$K515*(1+$M515)*$ET515,DU515)</f>
        <v>0</v>
      </c>
      <c r="EJ515" s="67">
        <f t="shared" si="673"/>
        <v>0</v>
      </c>
      <c r="EK515" s="67">
        <f t="shared" si="717"/>
        <v>0</v>
      </c>
      <c r="EL515" s="67">
        <f t="shared" si="718"/>
        <v>0</v>
      </c>
      <c r="EM515" s="53" cm="1">
        <f t="array" aca="1" ref="EM515" ca="1">EJ515*CELL("contents",$Q515)</f>
        <v>0</v>
      </c>
      <c r="EN515" s="53" cm="1">
        <f t="array" aca="1" ref="EN515" ca="1">EK515*CELL("contents",$Q515)</f>
        <v>0</v>
      </c>
      <c r="EO515" s="68">
        <f>AW515+CB515+DG515+EL515</f>
        <v>3141.3168000000005</v>
      </c>
      <c r="EP515" s="2">
        <v>1</v>
      </c>
      <c r="EQ515" s="2">
        <f t="shared" ref="EQ515:ET515" si="743">EP515*1.0215</f>
        <v>1.0215000000000001</v>
      </c>
      <c r="ER515" s="2">
        <f t="shared" si="743"/>
        <v>1.0434622500000001</v>
      </c>
      <c r="ES515" s="2">
        <f t="shared" si="743"/>
        <v>1.0658966883750003</v>
      </c>
      <c r="ET515" s="2">
        <f t="shared" si="743"/>
        <v>1.0888134671750629</v>
      </c>
      <c r="EU515" s="69">
        <f>IF($G515="Labor Hours",$K515*$AG515*EQ515,0)</f>
        <v>2026.6560000000002</v>
      </c>
      <c r="EV515" s="69">
        <f>IF($G515="Labor Hours",$K515*$BL515*ER515,0)</f>
        <v>0</v>
      </c>
      <c r="EW515" s="69">
        <f>IF($G515="Labor Hours",$K515*$CQ515*ES515,0)</f>
        <v>0</v>
      </c>
      <c r="EX515" s="69">
        <f>IF($G515="Labor Hours",$K515*$DV515*ET515,0)</f>
        <v>0</v>
      </c>
      <c r="EY515" s="69">
        <f t="shared" si="681"/>
        <v>0</v>
      </c>
      <c r="EZ515" s="69">
        <f t="shared" si="677"/>
        <v>0</v>
      </c>
      <c r="FA515" s="69">
        <f t="shared" si="678"/>
        <v>0</v>
      </c>
      <c r="FB515" s="69">
        <f t="shared" si="679"/>
        <v>0</v>
      </c>
      <c r="FC515" t="s">
        <v>1539</v>
      </c>
    </row>
    <row r="516" spans="1:159" x14ac:dyDescent="0.25">
      <c r="A516" s="2">
        <v>1.4</v>
      </c>
      <c r="B516" s="73" t="s">
        <v>1225</v>
      </c>
      <c r="C516" s="61" t="s">
        <v>1208</v>
      </c>
      <c r="D516" s="62" t="s">
        <v>1226</v>
      </c>
      <c r="E516" s="63" t="s">
        <v>1226</v>
      </c>
      <c r="F516" s="2" t="s">
        <v>1215</v>
      </c>
      <c r="G516" s="61" t="s">
        <v>151</v>
      </c>
      <c r="H516" s="64" t="s">
        <v>163</v>
      </c>
      <c r="I516" s="61" t="s">
        <v>269</v>
      </c>
      <c r="J516" s="65" t="s">
        <v>154</v>
      </c>
      <c r="K516" s="75">
        <v>47</v>
      </c>
      <c r="L516" s="79">
        <v>46.67</v>
      </c>
      <c r="M516" s="57">
        <v>0</v>
      </c>
      <c r="N516" s="85">
        <v>0.55000000000000004</v>
      </c>
      <c r="O516" s="64" t="s">
        <v>155</v>
      </c>
      <c r="P516" s="2" t="s">
        <v>1227</v>
      </c>
      <c r="Q516" s="216">
        <f>VLOOKUP(P516,Contingencies!$A$2:$D$7,4,FALSE)</f>
        <v>0.5</v>
      </c>
      <c r="R516" s="53">
        <f>Q516*EO516</f>
        <v>297.6651</v>
      </c>
      <c r="S516" s="67">
        <f t="shared" si="742"/>
        <v>163.71580500000002</v>
      </c>
      <c r="T516" s="61"/>
      <c r="U516" s="61">
        <v>8</v>
      </c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>
        <f>IF(G516="Labor Hours",SUM(U516:AF516),0)</f>
        <v>8</v>
      </c>
      <c r="AH516" s="51">
        <f t="shared" si="658"/>
        <v>5.333333333333333E-2</v>
      </c>
      <c r="AI516" s="66">
        <f>IF($G516="Labor Hours",U516*$K516*(1+$M516)*$EQ516,U516)</f>
        <v>384.084</v>
      </c>
      <c r="AJ516" s="66">
        <f>IF($G516="Labor Hours",V516*$K516*(1+$M516)*$EQ516,V516)</f>
        <v>0</v>
      </c>
      <c r="AK516" s="66">
        <f>IF($G516="Labor Hours",W516*$K516*(1+$M516)*$EQ516,W516)</f>
        <v>0</v>
      </c>
      <c r="AL516" s="66">
        <f>IF($G516="Labor Hours",X516*$K516*(1+$M516)*$EQ516,X516)</f>
        <v>0</v>
      </c>
      <c r="AM516" s="66">
        <f>IF($G516="Labor Hours",Y516*$K516*(1+$M516)*$EQ516,Y516)</f>
        <v>0</v>
      </c>
      <c r="AN516" s="66">
        <f>IF($G516="Labor Hours",Z516*$K516*(1+$M516)*$EQ516,Z516)</f>
        <v>0</v>
      </c>
      <c r="AO516" s="66">
        <f>IF($G516="Labor Hours",AA516*$K516*(1+$M516)*$EQ516,AA516)</f>
        <v>0</v>
      </c>
      <c r="AP516" s="66">
        <f>IF($G516="Labor Hours",AB516*$K516*(1+$M516)*$EQ516,AB516)</f>
        <v>0</v>
      </c>
      <c r="AQ516" s="66">
        <f>IF($G516="Labor Hours",AC516*$K516*(1+$M516)*$EQ516,AC516)</f>
        <v>0</v>
      </c>
      <c r="AR516" s="66">
        <f>IF($G516="Labor Hours",AD516*$K516*(1+$M516)*$EQ516,AD516)</f>
        <v>0</v>
      </c>
      <c r="AS516" s="66">
        <f>IF($G516="Labor Hours",AE516*$K516*(1+$M516)*$EQ516,AE516)</f>
        <v>0</v>
      </c>
      <c r="AT516" s="66">
        <f>IF($G516="Labor Hours",AF516*$K516*(1+$M516)*$EQ516,AF516)</f>
        <v>0</v>
      </c>
      <c r="AU516" s="67">
        <f t="shared" si="659"/>
        <v>384.084</v>
      </c>
      <c r="AV516" s="67">
        <f t="shared" si="711"/>
        <v>211.24620000000002</v>
      </c>
      <c r="AW516" s="67">
        <f t="shared" si="712"/>
        <v>595.33019999999999</v>
      </c>
      <c r="AX516" s="53" cm="1">
        <f t="array" aca="1" ref="AX516" ca="1">AU516*CELL("contents",$Q516)</f>
        <v>192.042</v>
      </c>
      <c r="AY516" s="53" cm="1">
        <f t="array" aca="1" ref="AY516" ca="1">AV516*CELL("contents",$Q516)</f>
        <v>105.62310000000001</v>
      </c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>
        <f t="shared" si="661"/>
        <v>0</v>
      </c>
      <c r="BM516" s="51">
        <f t="shared" si="662"/>
        <v>0</v>
      </c>
      <c r="BN516" s="66">
        <f>IF($G516="Labor Hours",AZ516*$K516*(1+$M516)*$ER516,AZ516)</f>
        <v>0</v>
      </c>
      <c r="BO516" s="66">
        <f>IF($G516="Labor Hours",BA516*$K516*(1+$M516)*$ER516,BA516)</f>
        <v>0</v>
      </c>
      <c r="BP516" s="66">
        <f>IF($G516="Labor Hours",BB516*$K516*(1+$M516)*$ER516,BB516)</f>
        <v>0</v>
      </c>
      <c r="BQ516" s="66">
        <f>IF($G516="Labor Hours",BC516*$K516*(1+$M516)*$ER516,BC516)</f>
        <v>0</v>
      </c>
      <c r="BR516" s="66">
        <f>IF($G516="Labor Hours",BD516*$K516*(1+$M516)*$ER516,BD516)</f>
        <v>0</v>
      </c>
      <c r="BS516" s="66">
        <f>IF($G516="Labor Hours",BE516*$K516*(1+$M516)*$ER516,BE516)</f>
        <v>0</v>
      </c>
      <c r="BT516" s="66">
        <f>IF($G516="Labor Hours",BF516*$K516*(1+$M516)*$ER516,BF516)</f>
        <v>0</v>
      </c>
      <c r="BU516" s="66">
        <f>IF($G516="Labor Hours",BG516*$K516*(1+$M516)*$ER516,BG516)</f>
        <v>0</v>
      </c>
      <c r="BV516" s="66">
        <f>IF($G516="Labor Hours",BH516*$K516*(1+$M516)*$ER516,BH516)</f>
        <v>0</v>
      </c>
      <c r="BW516" s="66">
        <f>IF($G516="Labor Hours",BI516*$K516*(1+$M516)*$ER516,BI516)</f>
        <v>0</v>
      </c>
      <c r="BX516" s="66">
        <f>IF($G516="Labor Hours",BJ516*$K516*(1+$M516)*$ER516,BJ516)</f>
        <v>0</v>
      </c>
      <c r="BY516" s="66">
        <f>IF($G516="Labor Hours",BK516*$K516*(1+$M516)*$ER516,BK516)</f>
        <v>0</v>
      </c>
      <c r="BZ516" s="67">
        <f t="shared" si="663"/>
        <v>0</v>
      </c>
      <c r="CA516" s="67">
        <f t="shared" si="713"/>
        <v>0</v>
      </c>
      <c r="CB516" s="67">
        <f t="shared" si="714"/>
        <v>0</v>
      </c>
      <c r="CC516" s="53" cm="1">
        <f t="array" aca="1" ref="CC516" ca="1">BZ516*CELL("contents",$Q516)</f>
        <v>0</v>
      </c>
      <c r="CD516" s="53" cm="1">
        <f t="array" aca="1" ref="CD516" ca="1">CA516*CELL("contents",$Q516)</f>
        <v>0</v>
      </c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>
        <f t="shared" si="666"/>
        <v>0</v>
      </c>
      <c r="CR516" s="51">
        <f t="shared" si="667"/>
        <v>0</v>
      </c>
      <c r="CS516" s="66">
        <f>IF($G516="Labor Hours",CE516*$K516*(1+$M516)*$ES516,CE516)</f>
        <v>0</v>
      </c>
      <c r="CT516" s="66">
        <f>IF($G516="Labor Hours",CF516*$K516*(1+$M516)*$ES516,CF516)</f>
        <v>0</v>
      </c>
      <c r="CU516" s="66">
        <f>IF($G516="Labor Hours",CG516*$K516*(1+$M516)*$ES516,CG516)</f>
        <v>0</v>
      </c>
      <c r="CV516" s="66">
        <f>IF($G516="Labor Hours",CH516*$K516*(1+$M516)*$ES516,CH516)</f>
        <v>0</v>
      </c>
      <c r="CW516" s="66">
        <f>IF($G516="Labor Hours",CI516*$K516*(1+$M516)*$ES516,CI516)</f>
        <v>0</v>
      </c>
      <c r="CX516" s="66">
        <f>IF($G516="Labor Hours",CJ516*$K516*(1+$M516)*$ES516,CJ516)</f>
        <v>0</v>
      </c>
      <c r="CY516" s="66">
        <f>IF($G516="Labor Hours",CK516*$K516*(1+$M516)*$ES516,CK516)</f>
        <v>0</v>
      </c>
      <c r="CZ516" s="66">
        <f>IF($G516="Labor Hours",CL516*$K516*(1+$M516)*$ES516,CL516)</f>
        <v>0</v>
      </c>
      <c r="DA516" s="66">
        <f>IF($G516="Labor Hours",CM516*$K516*(1+$M516)*$ES516,CM516)</f>
        <v>0</v>
      </c>
      <c r="DB516" s="66">
        <f>IF($G516="Labor Hours",CN516*$K516*(1+$M516)*$ES516,CN516)</f>
        <v>0</v>
      </c>
      <c r="DC516" s="66">
        <f>IF($G516="Labor Hours",CO516*$K516*(1+$M516)*$ES516,CO516)</f>
        <v>0</v>
      </c>
      <c r="DD516" s="66">
        <f>IF($G516="Labor Hours",CP516*$K516*(1+$M516)*$ES516,CP516)</f>
        <v>0</v>
      </c>
      <c r="DE516" s="67">
        <f t="shared" si="668"/>
        <v>0</v>
      </c>
      <c r="DF516" s="67">
        <f t="shared" si="715"/>
        <v>0</v>
      </c>
      <c r="DG516" s="67">
        <f t="shared" si="716"/>
        <v>0</v>
      </c>
      <c r="DH516" s="53" cm="1">
        <f t="array" aca="1" ref="DH516" ca="1">DE516*CELL("contents",$Q516)</f>
        <v>0</v>
      </c>
      <c r="DI516" s="53" cm="1">
        <f t="array" aca="1" ref="DI516" ca="1">DF516*CELL("contents",$Q516)</f>
        <v>0</v>
      </c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>
        <f t="shared" si="671"/>
        <v>0</v>
      </c>
      <c r="DW516" s="51">
        <f t="shared" si="672"/>
        <v>0</v>
      </c>
      <c r="DX516" s="66">
        <f>IF($G516="Labor Hours",DJ516*$K516*(1+$M516)*$ET516,DJ516)</f>
        <v>0</v>
      </c>
      <c r="DY516" s="66">
        <f>IF($G516="Labor Hours",DK516*$K516*(1+$M516)*$ET516,DK516)</f>
        <v>0</v>
      </c>
      <c r="DZ516" s="66">
        <f>IF($G516="Labor Hours",DL516*$K516*(1+$M516)*$ET516,DL516)</f>
        <v>0</v>
      </c>
      <c r="EA516" s="66">
        <f>IF($G516="Labor Hours",DM516*$K516*(1+$M516)*$ET516,DM516)</f>
        <v>0</v>
      </c>
      <c r="EB516" s="66">
        <f>IF($G516="Labor Hours",DN516*$K516*(1+$M516)*$ET516,DN516)</f>
        <v>0</v>
      </c>
      <c r="EC516" s="66">
        <f>IF($G516="Labor Hours",DO516*$K516*(1+$M516)*$ET516,DO516)</f>
        <v>0</v>
      </c>
      <c r="ED516" s="66">
        <f>IF($G516="Labor Hours",DP516*$K516*(1+$M516)*$ET516,DP516)</f>
        <v>0</v>
      </c>
      <c r="EE516" s="66">
        <f>IF($G516="Labor Hours",DQ516*$K516*(1+$M516)*$ET516,DQ516)</f>
        <v>0</v>
      </c>
      <c r="EF516" s="66">
        <f>IF($G516="Labor Hours",DR516*$K516*(1+$M516)*$ET516,DR516)</f>
        <v>0</v>
      </c>
      <c r="EG516" s="66">
        <f>IF($G516="Labor Hours",DS516*$K516*(1+$M516)*$ET516,DS516)</f>
        <v>0</v>
      </c>
      <c r="EH516" s="66">
        <f>IF($G516="Labor Hours",DT516*$K516*(1+$M516)*$ET516,DT516)</f>
        <v>0</v>
      </c>
      <c r="EI516" s="66">
        <f>IF($G516="Labor Hours",DU516*$K516*(1+$M516)*$ET516,DU516)</f>
        <v>0</v>
      </c>
      <c r="EJ516" s="67">
        <f t="shared" si="673"/>
        <v>0</v>
      </c>
      <c r="EK516" s="67">
        <f t="shared" si="717"/>
        <v>0</v>
      </c>
      <c r="EL516" s="67">
        <f t="shared" si="718"/>
        <v>0</v>
      </c>
      <c r="EM516" s="53" cm="1">
        <f t="array" aca="1" ref="EM516" ca="1">EJ516*CELL("contents",$Q516)</f>
        <v>0</v>
      </c>
      <c r="EN516" s="53" cm="1">
        <f t="array" aca="1" ref="EN516" ca="1">EK516*CELL("contents",$Q516)</f>
        <v>0</v>
      </c>
      <c r="EO516" s="68">
        <f>AW516+CB516+DG516+EL516</f>
        <v>595.33019999999999</v>
      </c>
      <c r="EP516" s="2">
        <v>1</v>
      </c>
      <c r="EQ516" s="2">
        <f t="shared" ref="EQ516:ET516" si="744">EP516*1.0215</f>
        <v>1.0215000000000001</v>
      </c>
      <c r="ER516" s="2">
        <f t="shared" si="744"/>
        <v>1.0434622500000001</v>
      </c>
      <c r="ES516" s="2">
        <f t="shared" si="744"/>
        <v>1.0658966883750003</v>
      </c>
      <c r="ET516" s="2">
        <f t="shared" si="744"/>
        <v>1.0888134671750629</v>
      </c>
      <c r="EU516" s="69">
        <f>IF($G516="Labor Hours",$K516*$AG516*EQ516,0)</f>
        <v>384.084</v>
      </c>
      <c r="EV516" s="69">
        <f>IF($G516="Labor Hours",$K516*$BL516*ER516,0)</f>
        <v>0</v>
      </c>
      <c r="EW516" s="69">
        <f>IF($G516="Labor Hours",$K516*$CQ516*ES516,0)</f>
        <v>0</v>
      </c>
      <c r="EX516" s="69">
        <f>IF($G516="Labor Hours",$K516*$DV516*ET516,0)</f>
        <v>0</v>
      </c>
      <c r="EY516" s="69">
        <f t="shared" si="681"/>
        <v>0</v>
      </c>
      <c r="EZ516" s="69">
        <f t="shared" si="677"/>
        <v>0</v>
      </c>
      <c r="FA516" s="69">
        <f t="shared" si="678"/>
        <v>0</v>
      </c>
      <c r="FB516" s="69">
        <f t="shared" si="679"/>
        <v>0</v>
      </c>
      <c r="FC516" t="s">
        <v>1539</v>
      </c>
    </row>
    <row r="517" spans="1:159" x14ac:dyDescent="0.25">
      <c r="A517" s="2">
        <v>1.4</v>
      </c>
      <c r="B517" s="73" t="s">
        <v>1225</v>
      </c>
      <c r="C517" s="61" t="s">
        <v>1208</v>
      </c>
      <c r="D517" s="62" t="s">
        <v>1226</v>
      </c>
      <c r="E517" s="63" t="s">
        <v>1226</v>
      </c>
      <c r="F517" s="2" t="s">
        <v>1211</v>
      </c>
      <c r="G517" s="61" t="s">
        <v>151</v>
      </c>
      <c r="H517" s="64" t="s">
        <v>163</v>
      </c>
      <c r="I517" s="61" t="s">
        <v>159</v>
      </c>
      <c r="J517" s="65" t="s">
        <v>154</v>
      </c>
      <c r="K517" s="75">
        <v>62</v>
      </c>
      <c r="L517" s="79">
        <v>62</v>
      </c>
      <c r="M517" s="57">
        <v>0</v>
      </c>
      <c r="N517" s="85">
        <v>0.55000000000000004</v>
      </c>
      <c r="O517" s="64" t="s">
        <v>155</v>
      </c>
      <c r="P517" s="2" t="s">
        <v>1227</v>
      </c>
      <c r="Q517" s="216">
        <f>VLOOKUP(P517,Contingencies!$A$2:$D$7,4,FALSE)</f>
        <v>0.5</v>
      </c>
      <c r="R517" s="53">
        <f>Q517*EO517</f>
        <v>1963.3230000000003</v>
      </c>
      <c r="S517" s="67">
        <f t="shared" si="742"/>
        <v>1079.8276500000002</v>
      </c>
      <c r="T517" s="61"/>
      <c r="U517" s="61">
        <v>40</v>
      </c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>
        <f>IF(G517="Labor Hours",SUM(U517:AF517),0)</f>
        <v>40</v>
      </c>
      <c r="AH517" s="51">
        <f t="shared" si="658"/>
        <v>0.26666666666666666</v>
      </c>
      <c r="AI517" s="66">
        <f>IF($G517="Labor Hours",U517*$K517*(1+$M517)*$EQ517,U517)</f>
        <v>2533.3200000000002</v>
      </c>
      <c r="AJ517" s="66">
        <f>IF($G517="Labor Hours",V517*$K517*(1+$M517)*$EQ517,V517)</f>
        <v>0</v>
      </c>
      <c r="AK517" s="66">
        <f>IF($G517="Labor Hours",W517*$K517*(1+$M517)*$EQ517,W517)</f>
        <v>0</v>
      </c>
      <c r="AL517" s="66">
        <f>IF($G517="Labor Hours",X517*$K517*(1+$M517)*$EQ517,X517)</f>
        <v>0</v>
      </c>
      <c r="AM517" s="66">
        <f>IF($G517="Labor Hours",Y517*$K517*(1+$M517)*$EQ517,Y517)</f>
        <v>0</v>
      </c>
      <c r="AN517" s="66">
        <f>IF($G517="Labor Hours",Z517*$K517*(1+$M517)*$EQ517,Z517)</f>
        <v>0</v>
      </c>
      <c r="AO517" s="66">
        <f>IF($G517="Labor Hours",AA517*$K517*(1+$M517)*$EQ517,AA517)</f>
        <v>0</v>
      </c>
      <c r="AP517" s="66">
        <f>IF($G517="Labor Hours",AB517*$K517*(1+$M517)*$EQ517,AB517)</f>
        <v>0</v>
      </c>
      <c r="AQ517" s="66">
        <f>IF($G517="Labor Hours",AC517*$K517*(1+$M517)*$EQ517,AC517)</f>
        <v>0</v>
      </c>
      <c r="AR517" s="66">
        <f>IF($G517="Labor Hours",AD517*$K517*(1+$M517)*$EQ517,AD517)</f>
        <v>0</v>
      </c>
      <c r="AS517" s="66">
        <f>IF($G517="Labor Hours",AE517*$K517*(1+$M517)*$EQ517,AE517)</f>
        <v>0</v>
      </c>
      <c r="AT517" s="66">
        <f>IF($G517="Labor Hours",AF517*$K517*(1+$M517)*$EQ517,AF517)</f>
        <v>0</v>
      </c>
      <c r="AU517" s="67">
        <f t="shared" si="659"/>
        <v>2533.3200000000002</v>
      </c>
      <c r="AV517" s="67">
        <f t="shared" si="711"/>
        <v>1393.3260000000002</v>
      </c>
      <c r="AW517" s="67">
        <f t="shared" si="712"/>
        <v>3926.6460000000006</v>
      </c>
      <c r="AX517" s="53" cm="1">
        <f t="array" aca="1" ref="AX517" ca="1">AU517*CELL("contents",$Q517)</f>
        <v>1266.6600000000001</v>
      </c>
      <c r="AY517" s="53" cm="1">
        <f t="array" aca="1" ref="AY517" ca="1">AV517*CELL("contents",$Q517)</f>
        <v>696.66300000000012</v>
      </c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>
        <f t="shared" si="661"/>
        <v>0</v>
      </c>
      <c r="BM517" s="51">
        <f t="shared" si="662"/>
        <v>0</v>
      </c>
      <c r="BN517" s="66">
        <f>IF($G517="Labor Hours",AZ517*$K517*(1+$M517)*$ER517,AZ517)</f>
        <v>0</v>
      </c>
      <c r="BO517" s="66">
        <f>IF($G517="Labor Hours",BA517*$K517*(1+$M517)*$ER517,BA517)</f>
        <v>0</v>
      </c>
      <c r="BP517" s="66">
        <f>IF($G517="Labor Hours",BB517*$K517*(1+$M517)*$ER517,BB517)</f>
        <v>0</v>
      </c>
      <c r="BQ517" s="66">
        <f>IF($G517="Labor Hours",BC517*$K517*(1+$M517)*$ER517,BC517)</f>
        <v>0</v>
      </c>
      <c r="BR517" s="66">
        <f>IF($G517="Labor Hours",BD517*$K517*(1+$M517)*$ER517,BD517)</f>
        <v>0</v>
      </c>
      <c r="BS517" s="66">
        <f>IF($G517="Labor Hours",BE517*$K517*(1+$M517)*$ER517,BE517)</f>
        <v>0</v>
      </c>
      <c r="BT517" s="66">
        <f>IF($G517="Labor Hours",BF517*$K517*(1+$M517)*$ER517,BF517)</f>
        <v>0</v>
      </c>
      <c r="BU517" s="66">
        <f>IF($G517="Labor Hours",BG517*$K517*(1+$M517)*$ER517,BG517)</f>
        <v>0</v>
      </c>
      <c r="BV517" s="66">
        <f>IF($G517="Labor Hours",BH517*$K517*(1+$M517)*$ER517,BH517)</f>
        <v>0</v>
      </c>
      <c r="BW517" s="66">
        <f>IF($G517="Labor Hours",BI517*$K517*(1+$M517)*$ER517,BI517)</f>
        <v>0</v>
      </c>
      <c r="BX517" s="66">
        <f>IF($G517="Labor Hours",BJ517*$K517*(1+$M517)*$ER517,BJ517)</f>
        <v>0</v>
      </c>
      <c r="BY517" s="66">
        <f>IF($G517="Labor Hours",BK517*$K517*(1+$M517)*$ER517,BK517)</f>
        <v>0</v>
      </c>
      <c r="BZ517" s="67">
        <f t="shared" si="663"/>
        <v>0</v>
      </c>
      <c r="CA517" s="67">
        <f t="shared" si="713"/>
        <v>0</v>
      </c>
      <c r="CB517" s="67">
        <f t="shared" si="714"/>
        <v>0</v>
      </c>
      <c r="CC517" s="53" cm="1">
        <f t="array" aca="1" ref="CC517" ca="1">BZ517*CELL("contents",$Q517)</f>
        <v>0</v>
      </c>
      <c r="CD517" s="53" cm="1">
        <f t="array" aca="1" ref="CD517" ca="1">CA517*CELL("contents",$Q517)</f>
        <v>0</v>
      </c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>
        <f t="shared" si="666"/>
        <v>0</v>
      </c>
      <c r="CR517" s="51">
        <f t="shared" si="667"/>
        <v>0</v>
      </c>
      <c r="CS517" s="66">
        <f>IF($G517="Labor Hours",CE517*$K517*(1+$M517)*$ES517,CE517)</f>
        <v>0</v>
      </c>
      <c r="CT517" s="66">
        <f>IF($G517="Labor Hours",CF517*$K517*(1+$M517)*$ES517,CF517)</f>
        <v>0</v>
      </c>
      <c r="CU517" s="66">
        <f>IF($G517="Labor Hours",CG517*$K517*(1+$M517)*$ES517,CG517)</f>
        <v>0</v>
      </c>
      <c r="CV517" s="66">
        <f>IF($G517="Labor Hours",CH517*$K517*(1+$M517)*$ES517,CH517)</f>
        <v>0</v>
      </c>
      <c r="CW517" s="66">
        <f>IF($G517="Labor Hours",CI517*$K517*(1+$M517)*$ES517,CI517)</f>
        <v>0</v>
      </c>
      <c r="CX517" s="66">
        <f>IF($G517="Labor Hours",CJ517*$K517*(1+$M517)*$ES517,CJ517)</f>
        <v>0</v>
      </c>
      <c r="CY517" s="66">
        <f>IF($G517="Labor Hours",CK517*$K517*(1+$M517)*$ES517,CK517)</f>
        <v>0</v>
      </c>
      <c r="CZ517" s="66">
        <f>IF($G517="Labor Hours",CL517*$K517*(1+$M517)*$ES517,CL517)</f>
        <v>0</v>
      </c>
      <c r="DA517" s="66">
        <f>IF($G517="Labor Hours",CM517*$K517*(1+$M517)*$ES517,CM517)</f>
        <v>0</v>
      </c>
      <c r="DB517" s="66">
        <f>IF($G517="Labor Hours",CN517*$K517*(1+$M517)*$ES517,CN517)</f>
        <v>0</v>
      </c>
      <c r="DC517" s="66">
        <f>IF($G517="Labor Hours",CO517*$K517*(1+$M517)*$ES517,CO517)</f>
        <v>0</v>
      </c>
      <c r="DD517" s="66">
        <f>IF($G517="Labor Hours",CP517*$K517*(1+$M517)*$ES517,CP517)</f>
        <v>0</v>
      </c>
      <c r="DE517" s="67">
        <f t="shared" si="668"/>
        <v>0</v>
      </c>
      <c r="DF517" s="67">
        <f t="shared" si="715"/>
        <v>0</v>
      </c>
      <c r="DG517" s="67">
        <f t="shared" si="716"/>
        <v>0</v>
      </c>
      <c r="DH517" s="53" cm="1">
        <f t="array" aca="1" ref="DH517" ca="1">DE517*CELL("contents",$Q517)</f>
        <v>0</v>
      </c>
      <c r="DI517" s="53" cm="1">
        <f t="array" aca="1" ref="DI517" ca="1">DF517*CELL("contents",$Q517)</f>
        <v>0</v>
      </c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>
        <f t="shared" si="671"/>
        <v>0</v>
      </c>
      <c r="DW517" s="51">
        <f t="shared" si="672"/>
        <v>0</v>
      </c>
      <c r="DX517" s="66">
        <f>IF($G517="Labor Hours",DJ517*$K517*(1+$M517)*$ET517,DJ517)</f>
        <v>0</v>
      </c>
      <c r="DY517" s="66">
        <f>IF($G517="Labor Hours",DK517*$K517*(1+$M517)*$ET517,DK517)</f>
        <v>0</v>
      </c>
      <c r="DZ517" s="66">
        <f>IF($G517="Labor Hours",DL517*$K517*(1+$M517)*$ET517,DL517)</f>
        <v>0</v>
      </c>
      <c r="EA517" s="66">
        <f>IF($G517="Labor Hours",DM517*$K517*(1+$M517)*$ET517,DM517)</f>
        <v>0</v>
      </c>
      <c r="EB517" s="66">
        <f>IF($G517="Labor Hours",DN517*$K517*(1+$M517)*$ET517,DN517)</f>
        <v>0</v>
      </c>
      <c r="EC517" s="66">
        <f>IF($G517="Labor Hours",DO517*$K517*(1+$M517)*$ET517,DO517)</f>
        <v>0</v>
      </c>
      <c r="ED517" s="66">
        <f>IF($G517="Labor Hours",DP517*$K517*(1+$M517)*$ET517,DP517)</f>
        <v>0</v>
      </c>
      <c r="EE517" s="66">
        <f>IF($G517="Labor Hours",DQ517*$K517*(1+$M517)*$ET517,DQ517)</f>
        <v>0</v>
      </c>
      <c r="EF517" s="66">
        <f>IF($G517="Labor Hours",DR517*$K517*(1+$M517)*$ET517,DR517)</f>
        <v>0</v>
      </c>
      <c r="EG517" s="66">
        <f>IF($G517="Labor Hours",DS517*$K517*(1+$M517)*$ET517,DS517)</f>
        <v>0</v>
      </c>
      <c r="EH517" s="66">
        <f>IF($G517="Labor Hours",DT517*$K517*(1+$M517)*$ET517,DT517)</f>
        <v>0</v>
      </c>
      <c r="EI517" s="66">
        <f>IF($G517="Labor Hours",DU517*$K517*(1+$M517)*$ET517,DU517)</f>
        <v>0</v>
      </c>
      <c r="EJ517" s="67">
        <f t="shared" si="673"/>
        <v>0</v>
      </c>
      <c r="EK517" s="67">
        <f t="shared" si="717"/>
        <v>0</v>
      </c>
      <c r="EL517" s="67">
        <f t="shared" si="718"/>
        <v>0</v>
      </c>
      <c r="EM517" s="53" cm="1">
        <f t="array" aca="1" ref="EM517" ca="1">EJ517*CELL("contents",$Q517)</f>
        <v>0</v>
      </c>
      <c r="EN517" s="53" cm="1">
        <f t="array" aca="1" ref="EN517" ca="1">EK517*CELL("contents",$Q517)</f>
        <v>0</v>
      </c>
      <c r="EO517" s="68">
        <f>AW517+CB517+DG517+EL517</f>
        <v>3926.6460000000006</v>
      </c>
      <c r="EP517" s="2">
        <v>1</v>
      </c>
      <c r="EQ517" s="2">
        <f t="shared" ref="EQ517:ET517" si="745">EP517*1.0215</f>
        <v>1.0215000000000001</v>
      </c>
      <c r="ER517" s="2">
        <f t="shared" si="745"/>
        <v>1.0434622500000001</v>
      </c>
      <c r="ES517" s="2">
        <f t="shared" si="745"/>
        <v>1.0658966883750003</v>
      </c>
      <c r="ET517" s="2">
        <f t="shared" si="745"/>
        <v>1.0888134671750629</v>
      </c>
      <c r="EU517" s="69">
        <f>IF($G517="Labor Hours",$K517*$AG517*EQ517,0)</f>
        <v>2533.3200000000002</v>
      </c>
      <c r="EV517" s="69">
        <f>IF($G517="Labor Hours",$K517*$BL517*ER517,0)</f>
        <v>0</v>
      </c>
      <c r="EW517" s="69">
        <f>IF($G517="Labor Hours",$K517*$CQ517*ES517,0)</f>
        <v>0</v>
      </c>
      <c r="EX517" s="69">
        <f>IF($G517="Labor Hours",$K517*$DV517*ET517,0)</f>
        <v>0</v>
      </c>
      <c r="EY517" s="69">
        <f t="shared" si="681"/>
        <v>0</v>
      </c>
      <c r="EZ517" s="69">
        <f t="shared" si="677"/>
        <v>0</v>
      </c>
      <c r="FA517" s="69">
        <f t="shared" si="678"/>
        <v>0</v>
      </c>
      <c r="FB517" s="69">
        <f t="shared" si="679"/>
        <v>0</v>
      </c>
      <c r="FC517" t="s">
        <v>1539</v>
      </c>
    </row>
    <row r="518" spans="1:159" x14ac:dyDescent="0.25">
      <c r="A518" s="2">
        <v>1.4</v>
      </c>
      <c r="B518" s="73" t="s">
        <v>1228</v>
      </c>
      <c r="C518" s="61" t="s">
        <v>1208</v>
      </c>
      <c r="D518" s="62" t="s">
        <v>1229</v>
      </c>
      <c r="E518" s="63" t="s">
        <v>1229</v>
      </c>
      <c r="F518" s="2" t="s">
        <v>1211</v>
      </c>
      <c r="G518" s="61" t="s">
        <v>151</v>
      </c>
      <c r="H518" s="64" t="s">
        <v>152</v>
      </c>
      <c r="I518" s="61" t="s">
        <v>159</v>
      </c>
      <c r="J518" s="65" t="s">
        <v>1139</v>
      </c>
      <c r="K518" s="75">
        <v>62</v>
      </c>
      <c r="L518" s="79">
        <v>62</v>
      </c>
      <c r="M518" s="57">
        <v>0</v>
      </c>
      <c r="N518" s="85">
        <v>0.55000000000000004</v>
      </c>
      <c r="O518" s="64" t="s">
        <v>155</v>
      </c>
      <c r="P518" s="2" t="s">
        <v>156</v>
      </c>
      <c r="Q518" s="216">
        <f>VLOOKUP(P518,Contingencies!$A$2:$D$7,4,FALSE)</f>
        <v>0.09</v>
      </c>
      <c r="R518" s="53">
        <f>Q518*EO518</f>
        <v>282.71851200000003</v>
      </c>
      <c r="S518" s="67">
        <f t="shared" si="742"/>
        <v>155.49518160000002</v>
      </c>
      <c r="T518" s="61"/>
      <c r="U518" s="61">
        <v>16</v>
      </c>
      <c r="V518" s="61">
        <v>16</v>
      </c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>
        <f>IF(G518="Labor Hours",SUM(U518:AF518),0)</f>
        <v>32</v>
      </c>
      <c r="AH518" s="51">
        <f t="shared" si="658"/>
        <v>0.21333333333333332</v>
      </c>
      <c r="AI518" s="66">
        <f>IF($G518="Labor Hours",U518*$K518*(1+$M518)*$EQ518,U518)</f>
        <v>1013.3280000000001</v>
      </c>
      <c r="AJ518" s="66">
        <f>IF($G518="Labor Hours",V518*$K518*(1+$M518)*$EQ518,V518)</f>
        <v>1013.3280000000001</v>
      </c>
      <c r="AK518" s="66">
        <f>IF($G518="Labor Hours",W518*$K518*(1+$M518)*$EQ518,W518)</f>
        <v>0</v>
      </c>
      <c r="AL518" s="66">
        <f>IF($G518="Labor Hours",X518*$K518*(1+$M518)*$EQ518,X518)</f>
        <v>0</v>
      </c>
      <c r="AM518" s="66">
        <f>IF($G518="Labor Hours",Y518*$K518*(1+$M518)*$EQ518,Y518)</f>
        <v>0</v>
      </c>
      <c r="AN518" s="66">
        <f>IF($G518="Labor Hours",Z518*$K518*(1+$M518)*$EQ518,Z518)</f>
        <v>0</v>
      </c>
      <c r="AO518" s="66">
        <f>IF($G518="Labor Hours",AA518*$K518*(1+$M518)*$EQ518,AA518)</f>
        <v>0</v>
      </c>
      <c r="AP518" s="66">
        <f>IF($G518="Labor Hours",AB518*$K518*(1+$M518)*$EQ518,AB518)</f>
        <v>0</v>
      </c>
      <c r="AQ518" s="66">
        <f>IF($G518="Labor Hours",AC518*$K518*(1+$M518)*$EQ518,AC518)</f>
        <v>0</v>
      </c>
      <c r="AR518" s="66">
        <f>IF($G518="Labor Hours",AD518*$K518*(1+$M518)*$EQ518,AD518)</f>
        <v>0</v>
      </c>
      <c r="AS518" s="66">
        <f>IF($G518="Labor Hours",AE518*$K518*(1+$M518)*$EQ518,AE518)</f>
        <v>0</v>
      </c>
      <c r="AT518" s="66">
        <f>IF($G518="Labor Hours",AF518*$K518*(1+$M518)*$EQ518,AF518)</f>
        <v>0</v>
      </c>
      <c r="AU518" s="67">
        <f t="shared" si="659"/>
        <v>2026.6560000000002</v>
      </c>
      <c r="AV518" s="67">
        <f t="shared" si="711"/>
        <v>1114.6608000000001</v>
      </c>
      <c r="AW518" s="67">
        <f t="shared" si="712"/>
        <v>3141.3168000000005</v>
      </c>
      <c r="AX518" s="53" cm="1">
        <f t="array" aca="1" ref="AX518" ca="1">AU518*CELL("contents",$Q518)</f>
        <v>182.39904000000001</v>
      </c>
      <c r="AY518" s="53" cm="1">
        <f t="array" aca="1" ref="AY518" ca="1">AV518*CELL("contents",$Q518)</f>
        <v>100.319472</v>
      </c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>
        <f t="shared" si="661"/>
        <v>0</v>
      </c>
      <c r="BM518" s="51">
        <f t="shared" si="662"/>
        <v>0</v>
      </c>
      <c r="BN518" s="66">
        <f>IF($G518="Labor Hours",AZ518*$K518*(1+$M518)*$ER518,AZ518)</f>
        <v>0</v>
      </c>
      <c r="BO518" s="66">
        <f>IF($G518="Labor Hours",BA518*$K518*(1+$M518)*$ER518,BA518)</f>
        <v>0</v>
      </c>
      <c r="BP518" s="66">
        <f>IF($G518="Labor Hours",BB518*$K518*(1+$M518)*$ER518,BB518)</f>
        <v>0</v>
      </c>
      <c r="BQ518" s="66">
        <f>IF($G518="Labor Hours",BC518*$K518*(1+$M518)*$ER518,BC518)</f>
        <v>0</v>
      </c>
      <c r="BR518" s="66">
        <f>IF($G518="Labor Hours",BD518*$K518*(1+$M518)*$ER518,BD518)</f>
        <v>0</v>
      </c>
      <c r="BS518" s="66">
        <f>IF($G518="Labor Hours",BE518*$K518*(1+$M518)*$ER518,BE518)</f>
        <v>0</v>
      </c>
      <c r="BT518" s="66">
        <f>IF($G518="Labor Hours",BF518*$K518*(1+$M518)*$ER518,BF518)</f>
        <v>0</v>
      </c>
      <c r="BU518" s="66">
        <f>IF($G518="Labor Hours",BG518*$K518*(1+$M518)*$ER518,BG518)</f>
        <v>0</v>
      </c>
      <c r="BV518" s="66">
        <f>IF($G518="Labor Hours",BH518*$K518*(1+$M518)*$ER518,BH518)</f>
        <v>0</v>
      </c>
      <c r="BW518" s="66">
        <f>IF($G518="Labor Hours",BI518*$K518*(1+$M518)*$ER518,BI518)</f>
        <v>0</v>
      </c>
      <c r="BX518" s="66">
        <f>IF($G518="Labor Hours",BJ518*$K518*(1+$M518)*$ER518,BJ518)</f>
        <v>0</v>
      </c>
      <c r="BY518" s="66">
        <f>IF($G518="Labor Hours",BK518*$K518*(1+$M518)*$ER518,BK518)</f>
        <v>0</v>
      </c>
      <c r="BZ518" s="67">
        <f t="shared" si="663"/>
        <v>0</v>
      </c>
      <c r="CA518" s="67">
        <f t="shared" si="713"/>
        <v>0</v>
      </c>
      <c r="CB518" s="67">
        <f t="shared" si="714"/>
        <v>0</v>
      </c>
      <c r="CC518" s="53" cm="1">
        <f t="array" aca="1" ref="CC518" ca="1">BZ518*CELL("contents",$Q518)</f>
        <v>0</v>
      </c>
      <c r="CD518" s="53" cm="1">
        <f t="array" aca="1" ref="CD518" ca="1">CA518*CELL("contents",$Q518)</f>
        <v>0</v>
      </c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>
        <f t="shared" si="666"/>
        <v>0</v>
      </c>
      <c r="CR518" s="51">
        <f t="shared" si="667"/>
        <v>0</v>
      </c>
      <c r="CS518" s="66">
        <f>IF($G518="Labor Hours",CE518*$K518*(1+$M518)*$ES518,CE518)</f>
        <v>0</v>
      </c>
      <c r="CT518" s="66">
        <f>IF($G518="Labor Hours",CF518*$K518*(1+$M518)*$ES518,CF518)</f>
        <v>0</v>
      </c>
      <c r="CU518" s="66">
        <f>IF($G518="Labor Hours",CG518*$K518*(1+$M518)*$ES518,CG518)</f>
        <v>0</v>
      </c>
      <c r="CV518" s="66">
        <f>IF($G518="Labor Hours",CH518*$K518*(1+$M518)*$ES518,CH518)</f>
        <v>0</v>
      </c>
      <c r="CW518" s="66">
        <f>IF($G518="Labor Hours",CI518*$K518*(1+$M518)*$ES518,CI518)</f>
        <v>0</v>
      </c>
      <c r="CX518" s="66">
        <f>IF($G518="Labor Hours",CJ518*$K518*(1+$M518)*$ES518,CJ518)</f>
        <v>0</v>
      </c>
      <c r="CY518" s="66">
        <f>IF($G518="Labor Hours",CK518*$K518*(1+$M518)*$ES518,CK518)</f>
        <v>0</v>
      </c>
      <c r="CZ518" s="66">
        <f>IF($G518="Labor Hours",CL518*$K518*(1+$M518)*$ES518,CL518)</f>
        <v>0</v>
      </c>
      <c r="DA518" s="66">
        <f>IF($G518="Labor Hours",CM518*$K518*(1+$M518)*$ES518,CM518)</f>
        <v>0</v>
      </c>
      <c r="DB518" s="66">
        <f>IF($G518="Labor Hours",CN518*$K518*(1+$M518)*$ES518,CN518)</f>
        <v>0</v>
      </c>
      <c r="DC518" s="66">
        <f>IF($G518="Labor Hours",CO518*$K518*(1+$M518)*$ES518,CO518)</f>
        <v>0</v>
      </c>
      <c r="DD518" s="66">
        <f>IF($G518="Labor Hours",CP518*$K518*(1+$M518)*$ES518,CP518)</f>
        <v>0</v>
      </c>
      <c r="DE518" s="67">
        <f t="shared" si="668"/>
        <v>0</v>
      </c>
      <c r="DF518" s="67">
        <f t="shared" si="715"/>
        <v>0</v>
      </c>
      <c r="DG518" s="67">
        <f t="shared" si="716"/>
        <v>0</v>
      </c>
      <c r="DH518" s="53" cm="1">
        <f t="array" aca="1" ref="DH518" ca="1">DE518*CELL("contents",$Q518)</f>
        <v>0</v>
      </c>
      <c r="DI518" s="53" cm="1">
        <f t="array" aca="1" ref="DI518" ca="1">DF518*CELL("contents",$Q518)</f>
        <v>0</v>
      </c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>
        <f t="shared" si="671"/>
        <v>0</v>
      </c>
      <c r="DW518" s="51">
        <f t="shared" si="672"/>
        <v>0</v>
      </c>
      <c r="DX518" s="66">
        <f>IF($G518="Labor Hours",DJ518*$K518*(1+$M518)*$ET518,DJ518)</f>
        <v>0</v>
      </c>
      <c r="DY518" s="66">
        <f>IF($G518="Labor Hours",DK518*$K518*(1+$M518)*$ET518,DK518)</f>
        <v>0</v>
      </c>
      <c r="DZ518" s="66">
        <f>IF($G518="Labor Hours",DL518*$K518*(1+$M518)*$ET518,DL518)</f>
        <v>0</v>
      </c>
      <c r="EA518" s="66">
        <f>IF($G518="Labor Hours",DM518*$K518*(1+$M518)*$ET518,DM518)</f>
        <v>0</v>
      </c>
      <c r="EB518" s="66">
        <f>IF($G518="Labor Hours",DN518*$K518*(1+$M518)*$ET518,DN518)</f>
        <v>0</v>
      </c>
      <c r="EC518" s="66">
        <f>IF($G518="Labor Hours",DO518*$K518*(1+$M518)*$ET518,DO518)</f>
        <v>0</v>
      </c>
      <c r="ED518" s="66">
        <f>IF($G518="Labor Hours",DP518*$K518*(1+$M518)*$ET518,DP518)</f>
        <v>0</v>
      </c>
      <c r="EE518" s="66">
        <f>IF($G518="Labor Hours",DQ518*$K518*(1+$M518)*$ET518,DQ518)</f>
        <v>0</v>
      </c>
      <c r="EF518" s="66">
        <f>IF($G518="Labor Hours",DR518*$K518*(1+$M518)*$ET518,DR518)</f>
        <v>0</v>
      </c>
      <c r="EG518" s="66">
        <f>IF($G518="Labor Hours",DS518*$K518*(1+$M518)*$ET518,DS518)</f>
        <v>0</v>
      </c>
      <c r="EH518" s="66">
        <f>IF($G518="Labor Hours",DT518*$K518*(1+$M518)*$ET518,DT518)</f>
        <v>0</v>
      </c>
      <c r="EI518" s="66">
        <f>IF($G518="Labor Hours",DU518*$K518*(1+$M518)*$ET518,DU518)</f>
        <v>0</v>
      </c>
      <c r="EJ518" s="67">
        <f t="shared" si="673"/>
        <v>0</v>
      </c>
      <c r="EK518" s="67">
        <f t="shared" si="717"/>
        <v>0</v>
      </c>
      <c r="EL518" s="67">
        <f t="shared" si="718"/>
        <v>0</v>
      </c>
      <c r="EM518" s="53" cm="1">
        <f t="array" aca="1" ref="EM518" ca="1">EJ518*CELL("contents",$Q518)</f>
        <v>0</v>
      </c>
      <c r="EN518" s="53" cm="1">
        <f t="array" aca="1" ref="EN518" ca="1">EK518*CELL("contents",$Q518)</f>
        <v>0</v>
      </c>
      <c r="EO518" s="68">
        <f>AW518+CB518+DG518+EL518</f>
        <v>3141.3168000000005</v>
      </c>
      <c r="EP518" s="2">
        <v>1</v>
      </c>
      <c r="EQ518" s="2">
        <f t="shared" ref="EQ518:ET518" si="746">EP518*1.0215</f>
        <v>1.0215000000000001</v>
      </c>
      <c r="ER518" s="2">
        <f t="shared" si="746"/>
        <v>1.0434622500000001</v>
      </c>
      <c r="ES518" s="2">
        <f t="shared" si="746"/>
        <v>1.0658966883750003</v>
      </c>
      <c r="ET518" s="2">
        <f t="shared" si="746"/>
        <v>1.0888134671750629</v>
      </c>
      <c r="EU518" s="69">
        <f>IF($G518="Labor Hours",$K518*$AG518*EQ518,0)</f>
        <v>2026.6560000000002</v>
      </c>
      <c r="EV518" s="69">
        <f>IF($G518="Labor Hours",$K518*$BL518*ER518,0)</f>
        <v>0</v>
      </c>
      <c r="EW518" s="69">
        <f>IF($G518="Labor Hours",$K518*$CQ518*ES518,0)</f>
        <v>0</v>
      </c>
      <c r="EX518" s="69">
        <f>IF($G518="Labor Hours",$K518*$DV518*ET518,0)</f>
        <v>0</v>
      </c>
      <c r="EY518" s="69">
        <f t="shared" si="681"/>
        <v>0</v>
      </c>
      <c r="EZ518" s="69">
        <f t="shared" si="677"/>
        <v>0</v>
      </c>
      <c r="FA518" s="69">
        <f t="shared" si="678"/>
        <v>0</v>
      </c>
      <c r="FB518" s="69">
        <f t="shared" si="679"/>
        <v>0</v>
      </c>
      <c r="FC518" t="s">
        <v>1539</v>
      </c>
    </row>
    <row r="519" spans="1:159" x14ac:dyDescent="0.25">
      <c r="A519" s="2">
        <v>1.4</v>
      </c>
      <c r="B519" s="73" t="s">
        <v>1230</v>
      </c>
      <c r="C519" s="61" t="s">
        <v>1208</v>
      </c>
      <c r="D519" s="62" t="s">
        <v>1231</v>
      </c>
      <c r="E519" s="63" t="s">
        <v>1231</v>
      </c>
      <c r="F519" s="2" t="s">
        <v>1211</v>
      </c>
      <c r="G519" s="61" t="s">
        <v>151</v>
      </c>
      <c r="H519" s="64" t="s">
        <v>163</v>
      </c>
      <c r="I519" s="61" t="s">
        <v>159</v>
      </c>
      <c r="J519" s="65" t="s">
        <v>1139</v>
      </c>
      <c r="K519" s="75">
        <v>62</v>
      </c>
      <c r="L519" s="79">
        <v>62</v>
      </c>
      <c r="M519" s="57">
        <v>0</v>
      </c>
      <c r="N519" s="85">
        <v>0.55000000000000004</v>
      </c>
      <c r="O519" s="64" t="s">
        <v>155</v>
      </c>
      <c r="P519" s="2" t="s">
        <v>173</v>
      </c>
      <c r="Q519" s="216">
        <f>VLOOKUP(P519,Contingencies!$A$2:$D$7,4,FALSE)</f>
        <v>0.125</v>
      </c>
      <c r="R519" s="53">
        <f>Q519*EO519</f>
        <v>490.83075000000008</v>
      </c>
      <c r="S519" s="67">
        <f t="shared" si="742"/>
        <v>269.95691250000004</v>
      </c>
      <c r="T519" s="61"/>
      <c r="U519" s="2"/>
      <c r="V519" s="61">
        <v>40</v>
      </c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>
        <f>IF(G519="Labor Hours",SUM(U519:AF519),0)</f>
        <v>40</v>
      </c>
      <c r="AH519" s="51">
        <f t="shared" si="658"/>
        <v>0.26666666666666666</v>
      </c>
      <c r="AI519" s="66">
        <f>IF($G519="Labor Hours",U519*$K519*(1+$M519)*$EQ519,U519)</f>
        <v>0</v>
      </c>
      <c r="AJ519" s="66">
        <f>IF($G519="Labor Hours",V519*$K519*(1+$M519)*$EQ519,V519)</f>
        <v>2533.3200000000002</v>
      </c>
      <c r="AK519" s="66">
        <f>IF($G519="Labor Hours",W519*$K519*(1+$M519)*$EQ519,W519)</f>
        <v>0</v>
      </c>
      <c r="AL519" s="66">
        <f>IF($G519="Labor Hours",X519*$K519*(1+$M519)*$EQ519,X519)</f>
        <v>0</v>
      </c>
      <c r="AM519" s="66">
        <f>IF($G519="Labor Hours",Y519*$K519*(1+$M519)*$EQ519,Y519)</f>
        <v>0</v>
      </c>
      <c r="AN519" s="66">
        <f>IF($G519="Labor Hours",Z519*$K519*(1+$M519)*$EQ519,Z519)</f>
        <v>0</v>
      </c>
      <c r="AO519" s="66">
        <f>IF($G519="Labor Hours",AA519*$K519*(1+$M519)*$EQ519,AA519)</f>
        <v>0</v>
      </c>
      <c r="AP519" s="66">
        <f>IF($G519="Labor Hours",AB519*$K519*(1+$M519)*$EQ519,AB519)</f>
        <v>0</v>
      </c>
      <c r="AQ519" s="66">
        <f>IF($G519="Labor Hours",AC519*$K519*(1+$M519)*$EQ519,AC519)</f>
        <v>0</v>
      </c>
      <c r="AR519" s="66">
        <f>IF($G519="Labor Hours",AD519*$K519*(1+$M519)*$EQ519,AD519)</f>
        <v>0</v>
      </c>
      <c r="AS519" s="66">
        <f>IF($G519="Labor Hours",AE519*$K519*(1+$M519)*$EQ519,AE519)</f>
        <v>0</v>
      </c>
      <c r="AT519" s="66">
        <f>IF($G519="Labor Hours",AF519*$K519*(1+$M519)*$EQ519,AF519)</f>
        <v>0</v>
      </c>
      <c r="AU519" s="67">
        <f t="shared" si="659"/>
        <v>2533.3200000000002</v>
      </c>
      <c r="AV519" s="67">
        <f t="shared" si="711"/>
        <v>1393.3260000000002</v>
      </c>
      <c r="AW519" s="67">
        <f t="shared" si="712"/>
        <v>3926.6460000000006</v>
      </c>
      <c r="AX519" s="53" cm="1">
        <f t="array" aca="1" ref="AX519" ca="1">AU519*CELL("contents",$Q519)</f>
        <v>316.66500000000002</v>
      </c>
      <c r="AY519" s="53" cm="1">
        <f t="array" aca="1" ref="AY519" ca="1">AV519*CELL("contents",$Q519)</f>
        <v>174.16575000000003</v>
      </c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>
        <f t="shared" si="661"/>
        <v>0</v>
      </c>
      <c r="BM519" s="51">
        <f t="shared" si="662"/>
        <v>0</v>
      </c>
      <c r="BN519" s="66">
        <f>IF($G519="Labor Hours",AZ519*$K519*(1+$M519)*$ER519,AZ519)</f>
        <v>0</v>
      </c>
      <c r="BO519" s="66">
        <f>IF($G519="Labor Hours",BA519*$K519*(1+$M519)*$ER519,BA519)</f>
        <v>0</v>
      </c>
      <c r="BP519" s="66">
        <f>IF($G519="Labor Hours",BB519*$K519*(1+$M519)*$ER519,BB519)</f>
        <v>0</v>
      </c>
      <c r="BQ519" s="66">
        <f>IF($G519="Labor Hours",BC519*$K519*(1+$M519)*$ER519,BC519)</f>
        <v>0</v>
      </c>
      <c r="BR519" s="66">
        <f>IF($G519="Labor Hours",BD519*$K519*(1+$M519)*$ER519,BD519)</f>
        <v>0</v>
      </c>
      <c r="BS519" s="66">
        <f>IF($G519="Labor Hours",BE519*$K519*(1+$M519)*$ER519,BE519)</f>
        <v>0</v>
      </c>
      <c r="BT519" s="66">
        <f>IF($G519="Labor Hours",BF519*$K519*(1+$M519)*$ER519,BF519)</f>
        <v>0</v>
      </c>
      <c r="BU519" s="66">
        <f>IF($G519="Labor Hours",BG519*$K519*(1+$M519)*$ER519,BG519)</f>
        <v>0</v>
      </c>
      <c r="BV519" s="66">
        <f>IF($G519="Labor Hours",BH519*$K519*(1+$M519)*$ER519,BH519)</f>
        <v>0</v>
      </c>
      <c r="BW519" s="66">
        <f>IF($G519="Labor Hours",BI519*$K519*(1+$M519)*$ER519,BI519)</f>
        <v>0</v>
      </c>
      <c r="BX519" s="66">
        <f>IF($G519="Labor Hours",BJ519*$K519*(1+$M519)*$ER519,BJ519)</f>
        <v>0</v>
      </c>
      <c r="BY519" s="66">
        <f>IF($G519="Labor Hours",BK519*$K519*(1+$M519)*$ER519,BK519)</f>
        <v>0</v>
      </c>
      <c r="BZ519" s="67">
        <f t="shared" si="663"/>
        <v>0</v>
      </c>
      <c r="CA519" s="67">
        <f t="shared" si="713"/>
        <v>0</v>
      </c>
      <c r="CB519" s="67">
        <f t="shared" si="714"/>
        <v>0</v>
      </c>
      <c r="CC519" s="53" cm="1">
        <f t="array" aca="1" ref="CC519" ca="1">BZ519*CELL("contents",$Q519)</f>
        <v>0</v>
      </c>
      <c r="CD519" s="53" cm="1">
        <f t="array" aca="1" ref="CD519" ca="1">CA519*CELL("contents",$Q519)</f>
        <v>0</v>
      </c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>
        <f t="shared" si="666"/>
        <v>0</v>
      </c>
      <c r="CR519" s="51">
        <f t="shared" si="667"/>
        <v>0</v>
      </c>
      <c r="CS519" s="66">
        <f>IF($G519="Labor Hours",CE519*$K519*(1+$M519)*$ES519,CE519)</f>
        <v>0</v>
      </c>
      <c r="CT519" s="66">
        <f>IF($G519="Labor Hours",CF519*$K519*(1+$M519)*$ES519,CF519)</f>
        <v>0</v>
      </c>
      <c r="CU519" s="66">
        <f>IF($G519="Labor Hours",CG519*$K519*(1+$M519)*$ES519,CG519)</f>
        <v>0</v>
      </c>
      <c r="CV519" s="66">
        <f>IF($G519="Labor Hours",CH519*$K519*(1+$M519)*$ES519,CH519)</f>
        <v>0</v>
      </c>
      <c r="CW519" s="66">
        <f>IF($G519="Labor Hours",CI519*$K519*(1+$M519)*$ES519,CI519)</f>
        <v>0</v>
      </c>
      <c r="CX519" s="66">
        <f>IF($G519="Labor Hours",CJ519*$K519*(1+$M519)*$ES519,CJ519)</f>
        <v>0</v>
      </c>
      <c r="CY519" s="66">
        <f>IF($G519="Labor Hours",CK519*$K519*(1+$M519)*$ES519,CK519)</f>
        <v>0</v>
      </c>
      <c r="CZ519" s="66">
        <f>IF($G519="Labor Hours",CL519*$K519*(1+$M519)*$ES519,CL519)</f>
        <v>0</v>
      </c>
      <c r="DA519" s="66">
        <f>IF($G519="Labor Hours",CM519*$K519*(1+$M519)*$ES519,CM519)</f>
        <v>0</v>
      </c>
      <c r="DB519" s="66">
        <f>IF($G519="Labor Hours",CN519*$K519*(1+$M519)*$ES519,CN519)</f>
        <v>0</v>
      </c>
      <c r="DC519" s="66">
        <f>IF($G519="Labor Hours",CO519*$K519*(1+$M519)*$ES519,CO519)</f>
        <v>0</v>
      </c>
      <c r="DD519" s="66">
        <f>IF($G519="Labor Hours",CP519*$K519*(1+$M519)*$ES519,CP519)</f>
        <v>0</v>
      </c>
      <c r="DE519" s="67">
        <f t="shared" si="668"/>
        <v>0</v>
      </c>
      <c r="DF519" s="67">
        <f t="shared" si="715"/>
        <v>0</v>
      </c>
      <c r="DG519" s="67">
        <f t="shared" si="716"/>
        <v>0</v>
      </c>
      <c r="DH519" s="53" cm="1">
        <f t="array" aca="1" ref="DH519" ca="1">DE519*CELL("contents",$Q519)</f>
        <v>0</v>
      </c>
      <c r="DI519" s="53" cm="1">
        <f t="array" aca="1" ref="DI519" ca="1">DF519*CELL("contents",$Q519)</f>
        <v>0</v>
      </c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>
        <f t="shared" si="671"/>
        <v>0</v>
      </c>
      <c r="DW519" s="51">
        <f t="shared" si="672"/>
        <v>0</v>
      </c>
      <c r="DX519" s="66">
        <f>IF($G519="Labor Hours",DJ519*$K519*(1+$M519)*$ET519,DJ519)</f>
        <v>0</v>
      </c>
      <c r="DY519" s="66">
        <f>IF($G519="Labor Hours",DK519*$K519*(1+$M519)*$ET519,DK519)</f>
        <v>0</v>
      </c>
      <c r="DZ519" s="66">
        <f>IF($G519="Labor Hours",DL519*$K519*(1+$M519)*$ET519,DL519)</f>
        <v>0</v>
      </c>
      <c r="EA519" s="66">
        <f>IF($G519="Labor Hours",DM519*$K519*(1+$M519)*$ET519,DM519)</f>
        <v>0</v>
      </c>
      <c r="EB519" s="66">
        <f>IF($G519="Labor Hours",DN519*$K519*(1+$M519)*$ET519,DN519)</f>
        <v>0</v>
      </c>
      <c r="EC519" s="66">
        <f>IF($G519="Labor Hours",DO519*$K519*(1+$M519)*$ET519,DO519)</f>
        <v>0</v>
      </c>
      <c r="ED519" s="66">
        <f>IF($G519="Labor Hours",DP519*$K519*(1+$M519)*$ET519,DP519)</f>
        <v>0</v>
      </c>
      <c r="EE519" s="66">
        <f>IF($G519="Labor Hours",DQ519*$K519*(1+$M519)*$ET519,DQ519)</f>
        <v>0</v>
      </c>
      <c r="EF519" s="66">
        <f>IF($G519="Labor Hours",DR519*$K519*(1+$M519)*$ET519,DR519)</f>
        <v>0</v>
      </c>
      <c r="EG519" s="66">
        <f>IF($G519="Labor Hours",DS519*$K519*(1+$M519)*$ET519,DS519)</f>
        <v>0</v>
      </c>
      <c r="EH519" s="66">
        <f>IF($G519="Labor Hours",DT519*$K519*(1+$M519)*$ET519,DT519)</f>
        <v>0</v>
      </c>
      <c r="EI519" s="66">
        <f>IF($G519="Labor Hours",DU519*$K519*(1+$M519)*$ET519,DU519)</f>
        <v>0</v>
      </c>
      <c r="EJ519" s="67">
        <f t="shared" si="673"/>
        <v>0</v>
      </c>
      <c r="EK519" s="67">
        <f t="shared" si="717"/>
        <v>0</v>
      </c>
      <c r="EL519" s="67">
        <f t="shared" si="718"/>
        <v>0</v>
      </c>
      <c r="EM519" s="53" cm="1">
        <f t="array" aca="1" ref="EM519" ca="1">EJ519*CELL("contents",$Q519)</f>
        <v>0</v>
      </c>
      <c r="EN519" s="53" cm="1">
        <f t="array" aca="1" ref="EN519" ca="1">EK519*CELL("contents",$Q519)</f>
        <v>0</v>
      </c>
      <c r="EO519" s="68">
        <f>AW519+CB519+DG519+EL519</f>
        <v>3926.6460000000006</v>
      </c>
      <c r="EP519" s="2">
        <v>1</v>
      </c>
      <c r="EQ519" s="2">
        <f t="shared" ref="EQ519:ET519" si="747">EP519*1.0215</f>
        <v>1.0215000000000001</v>
      </c>
      <c r="ER519" s="2">
        <f t="shared" si="747"/>
        <v>1.0434622500000001</v>
      </c>
      <c r="ES519" s="2">
        <f t="shared" si="747"/>
        <v>1.0658966883750003</v>
      </c>
      <c r="ET519" s="2">
        <f t="shared" si="747"/>
        <v>1.0888134671750629</v>
      </c>
      <c r="EU519" s="69">
        <f>IF($G519="Labor Hours",$K519*$AG519*EQ519,0)</f>
        <v>2533.3200000000002</v>
      </c>
      <c r="EV519" s="69">
        <f>IF($G519="Labor Hours",$K519*$BL519*ER519,0)</f>
        <v>0</v>
      </c>
      <c r="EW519" s="69">
        <f>IF($G519="Labor Hours",$K519*$CQ519*ES519,0)</f>
        <v>0</v>
      </c>
      <c r="EX519" s="69">
        <f>IF($G519="Labor Hours",$K519*$DV519*ET519,0)</f>
        <v>0</v>
      </c>
      <c r="EY519" s="69">
        <f t="shared" si="681"/>
        <v>0</v>
      </c>
      <c r="EZ519" s="69">
        <f t="shared" si="677"/>
        <v>0</v>
      </c>
      <c r="FA519" s="69">
        <f t="shared" si="678"/>
        <v>0</v>
      </c>
      <c r="FB519" s="69">
        <f t="shared" si="679"/>
        <v>0</v>
      </c>
      <c r="FC519" t="s">
        <v>1539</v>
      </c>
    </row>
    <row r="520" spans="1:159" x14ac:dyDescent="0.25">
      <c r="A520" s="2">
        <v>1.4</v>
      </c>
      <c r="B520" s="73" t="s">
        <v>1230</v>
      </c>
      <c r="C520" s="61" t="s">
        <v>1208</v>
      </c>
      <c r="D520" s="62" t="s">
        <v>1231</v>
      </c>
      <c r="E520" s="63" t="s">
        <v>1231</v>
      </c>
      <c r="F520" s="2" t="s">
        <v>1215</v>
      </c>
      <c r="G520" s="61" t="s">
        <v>151</v>
      </c>
      <c r="H520" s="64" t="s">
        <v>163</v>
      </c>
      <c r="I520" s="61" t="s">
        <v>269</v>
      </c>
      <c r="J520" s="65" t="s">
        <v>1139</v>
      </c>
      <c r="K520" s="75">
        <v>47</v>
      </c>
      <c r="L520" s="79">
        <v>46.67</v>
      </c>
      <c r="M520" s="57">
        <v>0</v>
      </c>
      <c r="N520" s="85">
        <v>0.55000000000000004</v>
      </c>
      <c r="O520" s="64" t="s">
        <v>155</v>
      </c>
      <c r="P520" s="2" t="s">
        <v>173</v>
      </c>
      <c r="Q520" s="216">
        <f>VLOOKUP(P520,Contingencies!$A$2:$D$7,4,FALSE)</f>
        <v>0.125</v>
      </c>
      <c r="R520" s="53">
        <f>Q520*EO520</f>
        <v>372.08137500000004</v>
      </c>
      <c r="S520" s="67">
        <f t="shared" si="742"/>
        <v>204.64475625000003</v>
      </c>
      <c r="T520" s="61"/>
      <c r="U520" s="2"/>
      <c r="V520" s="61">
        <v>40</v>
      </c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>
        <f>IF(G520="Labor Hours",SUM(U520:AF520),0)</f>
        <v>40</v>
      </c>
      <c r="AH520" s="51">
        <f t="shared" si="658"/>
        <v>0.26666666666666666</v>
      </c>
      <c r="AI520" s="66">
        <f>IF($G520="Labor Hours",U520*$K520*(1+$M520)*$EQ520,U520)</f>
        <v>0</v>
      </c>
      <c r="AJ520" s="66">
        <f>IF($G520="Labor Hours",V520*$K520*(1+$M520)*$EQ520,V520)</f>
        <v>1920.42</v>
      </c>
      <c r="AK520" s="66">
        <f>IF($G520="Labor Hours",W520*$K520*(1+$M520)*$EQ520,W520)</f>
        <v>0</v>
      </c>
      <c r="AL520" s="66">
        <f>IF($G520="Labor Hours",X520*$K520*(1+$M520)*$EQ520,X520)</f>
        <v>0</v>
      </c>
      <c r="AM520" s="66">
        <f>IF($G520="Labor Hours",Y520*$K520*(1+$M520)*$EQ520,Y520)</f>
        <v>0</v>
      </c>
      <c r="AN520" s="66">
        <f>IF($G520="Labor Hours",Z520*$K520*(1+$M520)*$EQ520,Z520)</f>
        <v>0</v>
      </c>
      <c r="AO520" s="66">
        <f>IF($G520="Labor Hours",AA520*$K520*(1+$M520)*$EQ520,AA520)</f>
        <v>0</v>
      </c>
      <c r="AP520" s="66">
        <f>IF($G520="Labor Hours",AB520*$K520*(1+$M520)*$EQ520,AB520)</f>
        <v>0</v>
      </c>
      <c r="AQ520" s="66">
        <f>IF($G520="Labor Hours",AC520*$K520*(1+$M520)*$EQ520,AC520)</f>
        <v>0</v>
      </c>
      <c r="AR520" s="66">
        <f>IF($G520="Labor Hours",AD520*$K520*(1+$M520)*$EQ520,AD520)</f>
        <v>0</v>
      </c>
      <c r="AS520" s="66">
        <f>IF($G520="Labor Hours",AE520*$K520*(1+$M520)*$EQ520,AE520)</f>
        <v>0</v>
      </c>
      <c r="AT520" s="66">
        <f>IF($G520="Labor Hours",AF520*$K520*(1+$M520)*$EQ520,AF520)</f>
        <v>0</v>
      </c>
      <c r="AU520" s="67">
        <f t="shared" si="659"/>
        <v>1920.42</v>
      </c>
      <c r="AV520" s="67">
        <f t="shared" si="711"/>
        <v>1056.2310000000002</v>
      </c>
      <c r="AW520" s="67">
        <f t="shared" si="712"/>
        <v>2976.6510000000003</v>
      </c>
      <c r="AX520" s="53" cm="1">
        <f t="array" aca="1" ref="AX520" ca="1">AU520*CELL("contents",$Q520)</f>
        <v>240.05250000000001</v>
      </c>
      <c r="AY520" s="53" cm="1">
        <f t="array" aca="1" ref="AY520" ca="1">AV520*CELL("contents",$Q520)</f>
        <v>132.02887500000003</v>
      </c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>
        <f t="shared" si="661"/>
        <v>0</v>
      </c>
      <c r="BM520" s="51">
        <f t="shared" si="662"/>
        <v>0</v>
      </c>
      <c r="BN520" s="66">
        <f>IF($G520="Labor Hours",AZ520*$K520*(1+$M520)*$ER520,AZ520)</f>
        <v>0</v>
      </c>
      <c r="BO520" s="66">
        <f>IF($G520="Labor Hours",BA520*$K520*(1+$M520)*$ER520,BA520)</f>
        <v>0</v>
      </c>
      <c r="BP520" s="66">
        <f>IF($G520="Labor Hours",BB520*$K520*(1+$M520)*$ER520,BB520)</f>
        <v>0</v>
      </c>
      <c r="BQ520" s="66">
        <f>IF($G520="Labor Hours",BC520*$K520*(1+$M520)*$ER520,BC520)</f>
        <v>0</v>
      </c>
      <c r="BR520" s="66">
        <f>IF($G520="Labor Hours",BD520*$K520*(1+$M520)*$ER520,BD520)</f>
        <v>0</v>
      </c>
      <c r="BS520" s="66">
        <f>IF($G520="Labor Hours",BE520*$K520*(1+$M520)*$ER520,BE520)</f>
        <v>0</v>
      </c>
      <c r="BT520" s="66">
        <f>IF($G520="Labor Hours",BF520*$K520*(1+$M520)*$ER520,BF520)</f>
        <v>0</v>
      </c>
      <c r="BU520" s="66">
        <f>IF($G520="Labor Hours",BG520*$K520*(1+$M520)*$ER520,BG520)</f>
        <v>0</v>
      </c>
      <c r="BV520" s="66">
        <f>IF($G520="Labor Hours",BH520*$K520*(1+$M520)*$ER520,BH520)</f>
        <v>0</v>
      </c>
      <c r="BW520" s="66">
        <f>IF($G520="Labor Hours",BI520*$K520*(1+$M520)*$ER520,BI520)</f>
        <v>0</v>
      </c>
      <c r="BX520" s="66">
        <f>IF($G520="Labor Hours",BJ520*$K520*(1+$M520)*$ER520,BJ520)</f>
        <v>0</v>
      </c>
      <c r="BY520" s="66">
        <f>IF($G520="Labor Hours",BK520*$K520*(1+$M520)*$ER520,BK520)</f>
        <v>0</v>
      </c>
      <c r="BZ520" s="67">
        <f t="shared" si="663"/>
        <v>0</v>
      </c>
      <c r="CA520" s="67">
        <f t="shared" si="713"/>
        <v>0</v>
      </c>
      <c r="CB520" s="67">
        <f t="shared" si="714"/>
        <v>0</v>
      </c>
      <c r="CC520" s="53" cm="1">
        <f t="array" aca="1" ref="CC520" ca="1">BZ520*CELL("contents",$Q520)</f>
        <v>0</v>
      </c>
      <c r="CD520" s="53" cm="1">
        <f t="array" aca="1" ref="CD520" ca="1">CA520*CELL("contents",$Q520)</f>
        <v>0</v>
      </c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>
        <f t="shared" si="666"/>
        <v>0</v>
      </c>
      <c r="CR520" s="51">
        <f t="shared" si="667"/>
        <v>0</v>
      </c>
      <c r="CS520" s="66">
        <f>IF($G520="Labor Hours",CE520*$K520*(1+$M520)*$ES520,CE520)</f>
        <v>0</v>
      </c>
      <c r="CT520" s="66">
        <f>IF($G520="Labor Hours",CF520*$K520*(1+$M520)*$ES520,CF520)</f>
        <v>0</v>
      </c>
      <c r="CU520" s="66">
        <f>IF($G520="Labor Hours",CG520*$K520*(1+$M520)*$ES520,CG520)</f>
        <v>0</v>
      </c>
      <c r="CV520" s="66">
        <f>IF($G520="Labor Hours",CH520*$K520*(1+$M520)*$ES520,CH520)</f>
        <v>0</v>
      </c>
      <c r="CW520" s="66">
        <f>IF($G520="Labor Hours",CI520*$K520*(1+$M520)*$ES520,CI520)</f>
        <v>0</v>
      </c>
      <c r="CX520" s="66">
        <f>IF($G520="Labor Hours",CJ520*$K520*(1+$M520)*$ES520,CJ520)</f>
        <v>0</v>
      </c>
      <c r="CY520" s="66">
        <f>IF($G520="Labor Hours",CK520*$K520*(1+$M520)*$ES520,CK520)</f>
        <v>0</v>
      </c>
      <c r="CZ520" s="66">
        <f>IF($G520="Labor Hours",CL520*$K520*(1+$M520)*$ES520,CL520)</f>
        <v>0</v>
      </c>
      <c r="DA520" s="66">
        <f>IF($G520="Labor Hours",CM520*$K520*(1+$M520)*$ES520,CM520)</f>
        <v>0</v>
      </c>
      <c r="DB520" s="66">
        <f>IF($G520="Labor Hours",CN520*$K520*(1+$M520)*$ES520,CN520)</f>
        <v>0</v>
      </c>
      <c r="DC520" s="66">
        <f>IF($G520="Labor Hours",CO520*$K520*(1+$M520)*$ES520,CO520)</f>
        <v>0</v>
      </c>
      <c r="DD520" s="66">
        <f>IF($G520="Labor Hours",CP520*$K520*(1+$M520)*$ES520,CP520)</f>
        <v>0</v>
      </c>
      <c r="DE520" s="67">
        <f t="shared" si="668"/>
        <v>0</v>
      </c>
      <c r="DF520" s="67">
        <f t="shared" si="715"/>
        <v>0</v>
      </c>
      <c r="DG520" s="67">
        <f t="shared" si="716"/>
        <v>0</v>
      </c>
      <c r="DH520" s="53" cm="1">
        <f t="array" aca="1" ref="DH520" ca="1">DE520*CELL("contents",$Q520)</f>
        <v>0</v>
      </c>
      <c r="DI520" s="53" cm="1">
        <f t="array" aca="1" ref="DI520" ca="1">DF520*CELL("contents",$Q520)</f>
        <v>0</v>
      </c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>
        <f t="shared" si="671"/>
        <v>0</v>
      </c>
      <c r="DW520" s="51">
        <f t="shared" si="672"/>
        <v>0</v>
      </c>
      <c r="DX520" s="66">
        <f>IF($G520="Labor Hours",DJ520*$K520*(1+$M520)*$ET520,DJ520)</f>
        <v>0</v>
      </c>
      <c r="DY520" s="66">
        <f>IF($G520="Labor Hours",DK520*$K520*(1+$M520)*$ET520,DK520)</f>
        <v>0</v>
      </c>
      <c r="DZ520" s="66">
        <f>IF($G520="Labor Hours",DL520*$K520*(1+$M520)*$ET520,DL520)</f>
        <v>0</v>
      </c>
      <c r="EA520" s="66">
        <f>IF($G520="Labor Hours",DM520*$K520*(1+$M520)*$ET520,DM520)</f>
        <v>0</v>
      </c>
      <c r="EB520" s="66">
        <f>IF($G520="Labor Hours",DN520*$K520*(1+$M520)*$ET520,DN520)</f>
        <v>0</v>
      </c>
      <c r="EC520" s="66">
        <f>IF($G520="Labor Hours",DO520*$K520*(1+$M520)*$ET520,DO520)</f>
        <v>0</v>
      </c>
      <c r="ED520" s="66">
        <f>IF($G520="Labor Hours",DP520*$K520*(1+$M520)*$ET520,DP520)</f>
        <v>0</v>
      </c>
      <c r="EE520" s="66">
        <f>IF($G520="Labor Hours",DQ520*$K520*(1+$M520)*$ET520,DQ520)</f>
        <v>0</v>
      </c>
      <c r="EF520" s="66">
        <f>IF($G520="Labor Hours",DR520*$K520*(1+$M520)*$ET520,DR520)</f>
        <v>0</v>
      </c>
      <c r="EG520" s="66">
        <f>IF($G520="Labor Hours",DS520*$K520*(1+$M520)*$ET520,DS520)</f>
        <v>0</v>
      </c>
      <c r="EH520" s="66">
        <f>IF($G520="Labor Hours",DT520*$K520*(1+$M520)*$ET520,DT520)</f>
        <v>0</v>
      </c>
      <c r="EI520" s="66">
        <f>IF($G520="Labor Hours",DU520*$K520*(1+$M520)*$ET520,DU520)</f>
        <v>0</v>
      </c>
      <c r="EJ520" s="67">
        <f t="shared" si="673"/>
        <v>0</v>
      </c>
      <c r="EK520" s="67">
        <f t="shared" si="717"/>
        <v>0</v>
      </c>
      <c r="EL520" s="67">
        <f t="shared" si="718"/>
        <v>0</v>
      </c>
      <c r="EM520" s="53" cm="1">
        <f t="array" aca="1" ref="EM520" ca="1">EJ520*CELL("contents",$Q520)</f>
        <v>0</v>
      </c>
      <c r="EN520" s="53" cm="1">
        <f t="array" aca="1" ref="EN520" ca="1">EK520*CELL("contents",$Q520)</f>
        <v>0</v>
      </c>
      <c r="EO520" s="68">
        <f>AW520+CB520+DG520+EL520</f>
        <v>2976.6510000000003</v>
      </c>
      <c r="EP520" s="2">
        <v>1</v>
      </c>
      <c r="EQ520" s="2">
        <f t="shared" ref="EQ520:ET520" si="748">EP520*1.0215</f>
        <v>1.0215000000000001</v>
      </c>
      <c r="ER520" s="2">
        <f t="shared" si="748"/>
        <v>1.0434622500000001</v>
      </c>
      <c r="ES520" s="2">
        <f t="shared" si="748"/>
        <v>1.0658966883750003</v>
      </c>
      <c r="ET520" s="2">
        <f t="shared" si="748"/>
        <v>1.0888134671750629</v>
      </c>
      <c r="EU520" s="69">
        <f>IF($G520="Labor Hours",$K520*$AG520*EQ520,0)</f>
        <v>1920.42</v>
      </c>
      <c r="EV520" s="69">
        <f>IF($G520="Labor Hours",$K520*$BL520*ER520,0)</f>
        <v>0</v>
      </c>
      <c r="EW520" s="69">
        <f>IF($G520="Labor Hours",$K520*$CQ520*ES520,0)</f>
        <v>0</v>
      </c>
      <c r="EX520" s="69">
        <f>IF($G520="Labor Hours",$K520*$DV520*ET520,0)</f>
        <v>0</v>
      </c>
      <c r="EY520" s="69">
        <f t="shared" si="681"/>
        <v>0</v>
      </c>
      <c r="EZ520" s="69">
        <f t="shared" si="681"/>
        <v>0</v>
      </c>
      <c r="FA520" s="69">
        <f t="shared" si="681"/>
        <v>0</v>
      </c>
      <c r="FB520" s="69">
        <f t="shared" si="681"/>
        <v>0</v>
      </c>
      <c r="FC520" t="s">
        <v>1539</v>
      </c>
    </row>
    <row r="521" spans="1:159" x14ac:dyDescent="0.25">
      <c r="A521" s="2">
        <v>1.4</v>
      </c>
      <c r="B521" s="73" t="s">
        <v>1230</v>
      </c>
      <c r="C521" s="61" t="s">
        <v>1208</v>
      </c>
      <c r="D521" s="62" t="s">
        <v>1231</v>
      </c>
      <c r="E521" s="63" t="s">
        <v>1231</v>
      </c>
      <c r="F521" s="2" t="s">
        <v>966</v>
      </c>
      <c r="G521" s="61" t="s">
        <v>257</v>
      </c>
      <c r="H521" s="64" t="s">
        <v>257</v>
      </c>
      <c r="I521" s="61"/>
      <c r="J521" s="65" t="s">
        <v>261</v>
      </c>
      <c r="K521" s="75"/>
      <c r="L521" s="80">
        <v>1</v>
      </c>
      <c r="M521" s="57">
        <v>0</v>
      </c>
      <c r="N521" s="85">
        <v>0.55000000000000004</v>
      </c>
      <c r="O521" s="64" t="s">
        <v>155</v>
      </c>
      <c r="P521" s="2" t="s">
        <v>156</v>
      </c>
      <c r="Q521" s="216">
        <f>VLOOKUP(P521,Contingencies!$A$2:$D$7,4,FALSE)</f>
        <v>0.09</v>
      </c>
      <c r="R521" s="53">
        <f>Q521*EO521</f>
        <v>1339.2</v>
      </c>
      <c r="S521" s="67">
        <f t="shared" si="742"/>
        <v>736.56000000000006</v>
      </c>
      <c r="T521" s="61"/>
      <c r="U521" s="2"/>
      <c r="V521" s="61">
        <v>9600</v>
      </c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>
        <f>IF(G521="Labor Hours",SUM(U521:AF521),0)</f>
        <v>0</v>
      </c>
      <c r="AH521" s="51">
        <f t="shared" ref="AH521:AH583" si="749">(AG521/1800)*12</f>
        <v>0</v>
      </c>
      <c r="AI521" s="66">
        <f>IF($G521="Labor Hours",U521*$K521*(1+$M521)*$EQ521,U521)</f>
        <v>0</v>
      </c>
      <c r="AJ521" s="66">
        <f>IF($G521="Labor Hours",V521*$K521*(1+$M521)*$EQ521,V521)</f>
        <v>9600</v>
      </c>
      <c r="AK521" s="66">
        <f>IF($G521="Labor Hours",W521*$K521*(1+$M521)*$EQ521,W521)</f>
        <v>0</v>
      </c>
      <c r="AL521" s="66">
        <f>IF($G521="Labor Hours",X521*$K521*(1+$M521)*$EQ521,X521)</f>
        <v>0</v>
      </c>
      <c r="AM521" s="66">
        <f>IF($G521="Labor Hours",Y521*$K521*(1+$M521)*$EQ521,Y521)</f>
        <v>0</v>
      </c>
      <c r="AN521" s="66">
        <f>IF($G521="Labor Hours",Z521*$K521*(1+$M521)*$EQ521,Z521)</f>
        <v>0</v>
      </c>
      <c r="AO521" s="66">
        <f>IF($G521="Labor Hours",AA521*$K521*(1+$M521)*$EQ521,AA521)</f>
        <v>0</v>
      </c>
      <c r="AP521" s="66">
        <f>IF($G521="Labor Hours",AB521*$K521*(1+$M521)*$EQ521,AB521)</f>
        <v>0</v>
      </c>
      <c r="AQ521" s="66">
        <f>IF($G521="Labor Hours",AC521*$K521*(1+$M521)*$EQ521,AC521)</f>
        <v>0</v>
      </c>
      <c r="AR521" s="66">
        <f>IF($G521="Labor Hours",AD521*$K521*(1+$M521)*$EQ521,AD521)</f>
        <v>0</v>
      </c>
      <c r="AS521" s="66">
        <f>IF($G521="Labor Hours",AE521*$K521*(1+$M521)*$EQ521,AE521)</f>
        <v>0</v>
      </c>
      <c r="AT521" s="66">
        <f>IF($G521="Labor Hours",AF521*$K521*(1+$M521)*$EQ521,AF521)</f>
        <v>0</v>
      </c>
      <c r="AU521" s="67">
        <f t="shared" ref="AU521:AU583" si="750">SUM(AI521:AT521)</f>
        <v>9600</v>
      </c>
      <c r="AV521" s="67">
        <f t="shared" si="711"/>
        <v>5280</v>
      </c>
      <c r="AW521" s="67">
        <f t="shared" si="712"/>
        <v>14880</v>
      </c>
      <c r="AX521" s="53" cm="1">
        <f t="array" aca="1" ref="AX521" ca="1">AU521*CELL("contents",$Q521)</f>
        <v>864</v>
      </c>
      <c r="AY521" s="53" cm="1">
        <f t="array" aca="1" ref="AY521" ca="1">AV521*CELL("contents",$Q521)</f>
        <v>475.2</v>
      </c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>
        <f t="shared" ref="BL521:BL583" si="751">IF($G521="Labor Hours",SUM(AZ521:BK521),0)</f>
        <v>0</v>
      </c>
      <c r="BM521" s="51">
        <f t="shared" ref="BM521:BM583" si="752">(BL521/1800)*12</f>
        <v>0</v>
      </c>
      <c r="BN521" s="66">
        <f>IF($G521="Labor Hours",AZ521*$K521*(1+$M521)*$ER521,AZ521)</f>
        <v>0</v>
      </c>
      <c r="BO521" s="66">
        <f>IF($G521="Labor Hours",BA521*$K521*(1+$M521)*$ER521,BA521)</f>
        <v>0</v>
      </c>
      <c r="BP521" s="66">
        <f>IF($G521="Labor Hours",BB521*$K521*(1+$M521)*$ER521,BB521)</f>
        <v>0</v>
      </c>
      <c r="BQ521" s="66">
        <f>IF($G521="Labor Hours",BC521*$K521*(1+$M521)*$ER521,BC521)</f>
        <v>0</v>
      </c>
      <c r="BR521" s="66">
        <f>IF($G521="Labor Hours",BD521*$K521*(1+$M521)*$ER521,BD521)</f>
        <v>0</v>
      </c>
      <c r="BS521" s="66">
        <f>IF($G521="Labor Hours",BE521*$K521*(1+$M521)*$ER521,BE521)</f>
        <v>0</v>
      </c>
      <c r="BT521" s="66">
        <f>IF($G521="Labor Hours",BF521*$K521*(1+$M521)*$ER521,BF521)</f>
        <v>0</v>
      </c>
      <c r="BU521" s="66">
        <f>IF($G521="Labor Hours",BG521*$K521*(1+$M521)*$ER521,BG521)</f>
        <v>0</v>
      </c>
      <c r="BV521" s="66">
        <f>IF($G521="Labor Hours",BH521*$K521*(1+$M521)*$ER521,BH521)</f>
        <v>0</v>
      </c>
      <c r="BW521" s="66">
        <f>IF($G521="Labor Hours",BI521*$K521*(1+$M521)*$ER521,BI521)</f>
        <v>0</v>
      </c>
      <c r="BX521" s="66">
        <f>IF($G521="Labor Hours",BJ521*$K521*(1+$M521)*$ER521,BJ521)</f>
        <v>0</v>
      </c>
      <c r="BY521" s="66">
        <f>IF($G521="Labor Hours",BK521*$K521*(1+$M521)*$ER521,BK521)</f>
        <v>0</v>
      </c>
      <c r="BZ521" s="67">
        <f t="shared" ref="BZ521:BZ583" si="753">SUM(BN521:BY521)</f>
        <v>0</v>
      </c>
      <c r="CA521" s="67">
        <f t="shared" si="713"/>
        <v>0</v>
      </c>
      <c r="CB521" s="67">
        <f t="shared" si="714"/>
        <v>0</v>
      </c>
      <c r="CC521" s="53" cm="1">
        <f t="array" aca="1" ref="CC521" ca="1">BZ521*CELL("contents",$Q521)</f>
        <v>0</v>
      </c>
      <c r="CD521" s="53" cm="1">
        <f t="array" aca="1" ref="CD521" ca="1">CA521*CELL("contents",$Q521)</f>
        <v>0</v>
      </c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>
        <f t="shared" ref="CQ521:CQ583" si="754">IF($G521="Labor Hours",SUM(CE521:CP521),0)</f>
        <v>0</v>
      </c>
      <c r="CR521" s="51">
        <f t="shared" ref="CR521:CR583" si="755">(CQ521/1800)*12</f>
        <v>0</v>
      </c>
      <c r="CS521" s="66">
        <f>IF($G521="Labor Hours",CE521*$K521*(1+$M521)*$ES521,CE521)</f>
        <v>0</v>
      </c>
      <c r="CT521" s="66">
        <f>IF($G521="Labor Hours",CF521*$K521*(1+$M521)*$ES521,CF521)</f>
        <v>0</v>
      </c>
      <c r="CU521" s="66">
        <f>IF($G521="Labor Hours",CG521*$K521*(1+$M521)*$ES521,CG521)</f>
        <v>0</v>
      </c>
      <c r="CV521" s="66">
        <f>IF($G521="Labor Hours",CH521*$K521*(1+$M521)*$ES521,CH521)</f>
        <v>0</v>
      </c>
      <c r="CW521" s="66">
        <f>IF($G521="Labor Hours",CI521*$K521*(1+$M521)*$ES521,CI521)</f>
        <v>0</v>
      </c>
      <c r="CX521" s="66">
        <f>IF($G521="Labor Hours",CJ521*$K521*(1+$M521)*$ES521,CJ521)</f>
        <v>0</v>
      </c>
      <c r="CY521" s="66">
        <f>IF($G521="Labor Hours",CK521*$K521*(1+$M521)*$ES521,CK521)</f>
        <v>0</v>
      </c>
      <c r="CZ521" s="66">
        <f>IF($G521="Labor Hours",CL521*$K521*(1+$M521)*$ES521,CL521)</f>
        <v>0</v>
      </c>
      <c r="DA521" s="66">
        <f>IF($G521="Labor Hours",CM521*$K521*(1+$M521)*$ES521,CM521)</f>
        <v>0</v>
      </c>
      <c r="DB521" s="66">
        <f>IF($G521="Labor Hours",CN521*$K521*(1+$M521)*$ES521,CN521)</f>
        <v>0</v>
      </c>
      <c r="DC521" s="66">
        <f>IF($G521="Labor Hours",CO521*$K521*(1+$M521)*$ES521,CO521)</f>
        <v>0</v>
      </c>
      <c r="DD521" s="66">
        <f>IF($G521="Labor Hours",CP521*$K521*(1+$M521)*$ES521,CP521)</f>
        <v>0</v>
      </c>
      <c r="DE521" s="67">
        <f t="shared" ref="DE521:DE583" si="756">SUM(CS521:DD521)</f>
        <v>0</v>
      </c>
      <c r="DF521" s="67">
        <f t="shared" si="715"/>
        <v>0</v>
      </c>
      <c r="DG521" s="67">
        <f t="shared" si="716"/>
        <v>0</v>
      </c>
      <c r="DH521" s="53" cm="1">
        <f t="array" aca="1" ref="DH521" ca="1">DE521*CELL("contents",$Q521)</f>
        <v>0</v>
      </c>
      <c r="DI521" s="53" cm="1">
        <f t="array" aca="1" ref="DI521" ca="1">DF521*CELL("contents",$Q521)</f>
        <v>0</v>
      </c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>
        <f t="shared" ref="DV521:DV583" si="757">IF($G521="Labor Hours",SUM(DJ521:DU521),0)</f>
        <v>0</v>
      </c>
      <c r="DW521" s="51">
        <f t="shared" ref="DW521:DW583" si="758">(DV521/1800)*12</f>
        <v>0</v>
      </c>
      <c r="DX521" s="66">
        <f>IF($G521="Labor Hours",DJ521*$K521*(1+$M521)*$ET521,DJ521)</f>
        <v>0</v>
      </c>
      <c r="DY521" s="66">
        <f>IF($G521="Labor Hours",DK521*$K521*(1+$M521)*$ET521,DK521)</f>
        <v>0</v>
      </c>
      <c r="DZ521" s="66">
        <f>IF($G521="Labor Hours",DL521*$K521*(1+$M521)*$ET521,DL521)</f>
        <v>0</v>
      </c>
      <c r="EA521" s="66">
        <f>IF($G521="Labor Hours",DM521*$K521*(1+$M521)*$ET521,DM521)</f>
        <v>0</v>
      </c>
      <c r="EB521" s="66">
        <f>IF($G521="Labor Hours",DN521*$K521*(1+$M521)*$ET521,DN521)</f>
        <v>0</v>
      </c>
      <c r="EC521" s="66">
        <f>IF($G521="Labor Hours",DO521*$K521*(1+$M521)*$ET521,DO521)</f>
        <v>0</v>
      </c>
      <c r="ED521" s="66">
        <f>IF($G521="Labor Hours",DP521*$K521*(1+$M521)*$ET521,DP521)</f>
        <v>0</v>
      </c>
      <c r="EE521" s="66">
        <f>IF($G521="Labor Hours",DQ521*$K521*(1+$M521)*$ET521,DQ521)</f>
        <v>0</v>
      </c>
      <c r="EF521" s="66">
        <f>IF($G521="Labor Hours",DR521*$K521*(1+$M521)*$ET521,DR521)</f>
        <v>0</v>
      </c>
      <c r="EG521" s="66">
        <f>IF($G521="Labor Hours",DS521*$K521*(1+$M521)*$ET521,DS521)</f>
        <v>0</v>
      </c>
      <c r="EH521" s="66">
        <f>IF($G521="Labor Hours",DT521*$K521*(1+$M521)*$ET521,DT521)</f>
        <v>0</v>
      </c>
      <c r="EI521" s="66">
        <f>IF($G521="Labor Hours",DU521*$K521*(1+$M521)*$ET521,DU521)</f>
        <v>0</v>
      </c>
      <c r="EJ521" s="67">
        <f t="shared" ref="EJ521:EJ583" si="759">SUM(DX521:EI521)</f>
        <v>0</v>
      </c>
      <c r="EK521" s="67">
        <f t="shared" si="717"/>
        <v>0</v>
      </c>
      <c r="EL521" s="67">
        <f t="shared" si="718"/>
        <v>0</v>
      </c>
      <c r="EM521" s="53" cm="1">
        <f t="array" aca="1" ref="EM521" ca="1">EJ521*CELL("contents",$Q521)</f>
        <v>0</v>
      </c>
      <c r="EN521" s="53" cm="1">
        <f t="array" aca="1" ref="EN521" ca="1">EK521*CELL("contents",$Q521)</f>
        <v>0</v>
      </c>
      <c r="EO521" s="68">
        <f>AW521+CB521+DG521+EL521</f>
        <v>14880</v>
      </c>
      <c r="EP521" s="2">
        <v>1</v>
      </c>
      <c r="EQ521" s="2">
        <f t="shared" ref="EQ521:ET521" si="760">EP521*1.0215</f>
        <v>1.0215000000000001</v>
      </c>
      <c r="ER521" s="2">
        <f t="shared" si="760"/>
        <v>1.0434622500000001</v>
      </c>
      <c r="ES521" s="2">
        <f t="shared" si="760"/>
        <v>1.0658966883750003</v>
      </c>
      <c r="ET521" s="2">
        <f t="shared" si="760"/>
        <v>1.0888134671750629</v>
      </c>
      <c r="EU521" s="69">
        <f>IF($G521="Labor Hours",$K521*$AG521*EQ521,0)</f>
        <v>0</v>
      </c>
      <c r="EV521" s="69">
        <f>IF($G521="Labor Hours",$K521*$BL521*ER521,0)</f>
        <v>0</v>
      </c>
      <c r="EW521" s="69">
        <f>IF($G521="Labor Hours",$K521*$CQ521*ES521,0)</f>
        <v>0</v>
      </c>
      <c r="EX521" s="69">
        <f>IF($G521="Labor Hours",$K521*$DV521*ET521,0)</f>
        <v>0</v>
      </c>
      <c r="EY521" s="69">
        <f t="shared" ref="EY521:FB583" si="761">EU521*$M521</f>
        <v>0</v>
      </c>
      <c r="EZ521" s="69">
        <f t="shared" si="761"/>
        <v>0</v>
      </c>
      <c r="FA521" s="69">
        <f t="shared" si="761"/>
        <v>0</v>
      </c>
      <c r="FB521" s="69">
        <f t="shared" si="761"/>
        <v>0</v>
      </c>
      <c r="FC521" t="s">
        <v>1539</v>
      </c>
    </row>
    <row r="522" spans="1:159" x14ac:dyDescent="0.25">
      <c r="A522" s="2">
        <v>1.4</v>
      </c>
      <c r="B522" s="73" t="s">
        <v>1232</v>
      </c>
      <c r="C522" s="61" t="s">
        <v>1208</v>
      </c>
      <c r="D522" s="62" t="s">
        <v>1233</v>
      </c>
      <c r="E522" s="63" t="s">
        <v>1233</v>
      </c>
      <c r="F522" s="2" t="s">
        <v>1215</v>
      </c>
      <c r="G522" s="61" t="s">
        <v>151</v>
      </c>
      <c r="H522" s="64" t="s">
        <v>163</v>
      </c>
      <c r="I522" s="61" t="s">
        <v>269</v>
      </c>
      <c r="J522" s="65" t="s">
        <v>1139</v>
      </c>
      <c r="K522" s="75">
        <v>47</v>
      </c>
      <c r="L522" s="79">
        <v>46.67</v>
      </c>
      <c r="M522" s="57">
        <v>0</v>
      </c>
      <c r="N522" s="85">
        <v>0.55000000000000004</v>
      </c>
      <c r="O522" s="64" t="s">
        <v>155</v>
      </c>
      <c r="P522" s="2" t="s">
        <v>352</v>
      </c>
      <c r="Q522" s="216">
        <f>VLOOKUP(P522,Contingencies!$A$2:$D$7,4,FALSE)</f>
        <v>0.2</v>
      </c>
      <c r="R522" s="53">
        <f>Q522*EO522</f>
        <v>1428.7924800000003</v>
      </c>
      <c r="S522" s="67">
        <f t="shared" si="742"/>
        <v>785.83586400000024</v>
      </c>
      <c r="T522" s="61"/>
      <c r="U522" s="2"/>
      <c r="V522" s="2"/>
      <c r="W522" s="61">
        <v>96</v>
      </c>
      <c r="X522" s="2"/>
      <c r="Y522" s="2"/>
      <c r="Z522" s="2"/>
      <c r="AA522" s="2"/>
      <c r="AB522" s="2"/>
      <c r="AC522" s="2"/>
      <c r="AD522" s="2"/>
      <c r="AE522" s="2"/>
      <c r="AF522" s="2"/>
      <c r="AG522" s="2">
        <f>IF(G522="Labor Hours",SUM(U522:AF522),0)</f>
        <v>96</v>
      </c>
      <c r="AH522" s="51">
        <f t="shared" si="749"/>
        <v>0.64</v>
      </c>
      <c r="AI522" s="66">
        <f>IF($G522="Labor Hours",U522*$K522*(1+$M522)*$EQ522,U522)</f>
        <v>0</v>
      </c>
      <c r="AJ522" s="66">
        <f>IF($G522="Labor Hours",V522*$K522*(1+$M522)*$EQ522,V522)</f>
        <v>0</v>
      </c>
      <c r="AK522" s="66">
        <f>IF($G522="Labor Hours",W522*$K522*(1+$M522)*$EQ522,W522)</f>
        <v>4609.0080000000007</v>
      </c>
      <c r="AL522" s="66">
        <f>IF($G522="Labor Hours",X522*$K522*(1+$M522)*$EQ522,X522)</f>
        <v>0</v>
      </c>
      <c r="AM522" s="66">
        <f>IF($G522="Labor Hours",Y522*$K522*(1+$M522)*$EQ522,Y522)</f>
        <v>0</v>
      </c>
      <c r="AN522" s="66">
        <f>IF($G522="Labor Hours",Z522*$K522*(1+$M522)*$EQ522,Z522)</f>
        <v>0</v>
      </c>
      <c r="AO522" s="66">
        <f>IF($G522="Labor Hours",AA522*$K522*(1+$M522)*$EQ522,AA522)</f>
        <v>0</v>
      </c>
      <c r="AP522" s="66">
        <f>IF($G522="Labor Hours",AB522*$K522*(1+$M522)*$EQ522,AB522)</f>
        <v>0</v>
      </c>
      <c r="AQ522" s="66">
        <f>IF($G522="Labor Hours",AC522*$K522*(1+$M522)*$EQ522,AC522)</f>
        <v>0</v>
      </c>
      <c r="AR522" s="66">
        <f>IF($G522="Labor Hours",AD522*$K522*(1+$M522)*$EQ522,AD522)</f>
        <v>0</v>
      </c>
      <c r="AS522" s="66">
        <f>IF($G522="Labor Hours",AE522*$K522*(1+$M522)*$EQ522,AE522)</f>
        <v>0</v>
      </c>
      <c r="AT522" s="66">
        <f>IF($G522="Labor Hours",AF522*$K522*(1+$M522)*$EQ522,AF522)</f>
        <v>0</v>
      </c>
      <c r="AU522" s="67">
        <f t="shared" si="750"/>
        <v>4609.0080000000007</v>
      </c>
      <c r="AV522" s="67">
        <f t="shared" si="711"/>
        <v>2534.9544000000005</v>
      </c>
      <c r="AW522" s="67">
        <f t="shared" si="712"/>
        <v>7143.9624000000013</v>
      </c>
      <c r="AX522" s="53" cm="1">
        <f t="array" aca="1" ref="AX522" ca="1">AU522*CELL("contents",$Q522)</f>
        <v>921.80160000000024</v>
      </c>
      <c r="AY522" s="53" cm="1">
        <f t="array" aca="1" ref="AY522" ca="1">AV522*CELL("contents",$Q522)</f>
        <v>506.99088000000012</v>
      </c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>
        <f t="shared" si="751"/>
        <v>0</v>
      </c>
      <c r="BM522" s="51">
        <f t="shared" si="752"/>
        <v>0</v>
      </c>
      <c r="BN522" s="66">
        <f>IF($G522="Labor Hours",AZ522*$K522*(1+$M522)*$ER522,AZ522)</f>
        <v>0</v>
      </c>
      <c r="BO522" s="66">
        <f>IF($G522="Labor Hours",BA522*$K522*(1+$M522)*$ER522,BA522)</f>
        <v>0</v>
      </c>
      <c r="BP522" s="66">
        <f>IF($G522="Labor Hours",BB522*$K522*(1+$M522)*$ER522,BB522)</f>
        <v>0</v>
      </c>
      <c r="BQ522" s="66">
        <f>IF($G522="Labor Hours",BC522*$K522*(1+$M522)*$ER522,BC522)</f>
        <v>0</v>
      </c>
      <c r="BR522" s="66">
        <f>IF($G522="Labor Hours",BD522*$K522*(1+$M522)*$ER522,BD522)</f>
        <v>0</v>
      </c>
      <c r="BS522" s="66">
        <f>IF($G522="Labor Hours",BE522*$K522*(1+$M522)*$ER522,BE522)</f>
        <v>0</v>
      </c>
      <c r="BT522" s="66">
        <f>IF($G522="Labor Hours",BF522*$K522*(1+$M522)*$ER522,BF522)</f>
        <v>0</v>
      </c>
      <c r="BU522" s="66">
        <f>IF($G522="Labor Hours",BG522*$K522*(1+$M522)*$ER522,BG522)</f>
        <v>0</v>
      </c>
      <c r="BV522" s="66">
        <f>IF($G522="Labor Hours",BH522*$K522*(1+$M522)*$ER522,BH522)</f>
        <v>0</v>
      </c>
      <c r="BW522" s="66">
        <f>IF($G522="Labor Hours",BI522*$K522*(1+$M522)*$ER522,BI522)</f>
        <v>0</v>
      </c>
      <c r="BX522" s="66">
        <f>IF($G522="Labor Hours",BJ522*$K522*(1+$M522)*$ER522,BJ522)</f>
        <v>0</v>
      </c>
      <c r="BY522" s="66">
        <f>IF($G522="Labor Hours",BK522*$K522*(1+$M522)*$ER522,BK522)</f>
        <v>0</v>
      </c>
      <c r="BZ522" s="67">
        <f t="shared" si="753"/>
        <v>0</v>
      </c>
      <c r="CA522" s="67">
        <f t="shared" si="713"/>
        <v>0</v>
      </c>
      <c r="CB522" s="67">
        <f t="shared" si="714"/>
        <v>0</v>
      </c>
      <c r="CC522" s="53" cm="1">
        <f t="array" aca="1" ref="CC522" ca="1">BZ522*CELL("contents",$Q522)</f>
        <v>0</v>
      </c>
      <c r="CD522" s="53" cm="1">
        <f t="array" aca="1" ref="CD522" ca="1">CA522*CELL("contents",$Q522)</f>
        <v>0</v>
      </c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>
        <f t="shared" si="754"/>
        <v>0</v>
      </c>
      <c r="CR522" s="51">
        <f t="shared" si="755"/>
        <v>0</v>
      </c>
      <c r="CS522" s="66">
        <f>IF($G522="Labor Hours",CE522*$K522*(1+$M522)*$ES522,CE522)</f>
        <v>0</v>
      </c>
      <c r="CT522" s="66">
        <f>IF($G522="Labor Hours",CF522*$K522*(1+$M522)*$ES522,CF522)</f>
        <v>0</v>
      </c>
      <c r="CU522" s="66">
        <f>IF($G522="Labor Hours",CG522*$K522*(1+$M522)*$ES522,CG522)</f>
        <v>0</v>
      </c>
      <c r="CV522" s="66">
        <f>IF($G522="Labor Hours",CH522*$K522*(1+$M522)*$ES522,CH522)</f>
        <v>0</v>
      </c>
      <c r="CW522" s="66">
        <f>IF($G522="Labor Hours",CI522*$K522*(1+$M522)*$ES522,CI522)</f>
        <v>0</v>
      </c>
      <c r="CX522" s="66">
        <f>IF($G522="Labor Hours",CJ522*$K522*(1+$M522)*$ES522,CJ522)</f>
        <v>0</v>
      </c>
      <c r="CY522" s="66">
        <f>IF($G522="Labor Hours",CK522*$K522*(1+$M522)*$ES522,CK522)</f>
        <v>0</v>
      </c>
      <c r="CZ522" s="66">
        <f>IF($G522="Labor Hours",CL522*$K522*(1+$M522)*$ES522,CL522)</f>
        <v>0</v>
      </c>
      <c r="DA522" s="66">
        <f>IF($G522="Labor Hours",CM522*$K522*(1+$M522)*$ES522,CM522)</f>
        <v>0</v>
      </c>
      <c r="DB522" s="66">
        <f>IF($G522="Labor Hours",CN522*$K522*(1+$M522)*$ES522,CN522)</f>
        <v>0</v>
      </c>
      <c r="DC522" s="66">
        <f>IF($G522="Labor Hours",CO522*$K522*(1+$M522)*$ES522,CO522)</f>
        <v>0</v>
      </c>
      <c r="DD522" s="66">
        <f>IF($G522="Labor Hours",CP522*$K522*(1+$M522)*$ES522,CP522)</f>
        <v>0</v>
      </c>
      <c r="DE522" s="67">
        <f t="shared" si="756"/>
        <v>0</v>
      </c>
      <c r="DF522" s="67">
        <f t="shared" si="715"/>
        <v>0</v>
      </c>
      <c r="DG522" s="67">
        <f t="shared" si="716"/>
        <v>0</v>
      </c>
      <c r="DH522" s="53" cm="1">
        <f t="array" aca="1" ref="DH522" ca="1">DE522*CELL("contents",$Q522)</f>
        <v>0</v>
      </c>
      <c r="DI522" s="53" cm="1">
        <f t="array" aca="1" ref="DI522" ca="1">DF522*CELL("contents",$Q522)</f>
        <v>0</v>
      </c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>
        <f t="shared" si="757"/>
        <v>0</v>
      </c>
      <c r="DW522" s="51">
        <f t="shared" si="758"/>
        <v>0</v>
      </c>
      <c r="DX522" s="66">
        <f>IF($G522="Labor Hours",DJ522*$K522*(1+$M522)*$ET522,DJ522)</f>
        <v>0</v>
      </c>
      <c r="DY522" s="66">
        <f>IF($G522="Labor Hours",DK522*$K522*(1+$M522)*$ET522,DK522)</f>
        <v>0</v>
      </c>
      <c r="DZ522" s="66">
        <f>IF($G522="Labor Hours",DL522*$K522*(1+$M522)*$ET522,DL522)</f>
        <v>0</v>
      </c>
      <c r="EA522" s="66">
        <f>IF($G522="Labor Hours",DM522*$K522*(1+$M522)*$ET522,DM522)</f>
        <v>0</v>
      </c>
      <c r="EB522" s="66">
        <f>IF($G522="Labor Hours",DN522*$K522*(1+$M522)*$ET522,DN522)</f>
        <v>0</v>
      </c>
      <c r="EC522" s="66">
        <f>IF($G522="Labor Hours",DO522*$K522*(1+$M522)*$ET522,DO522)</f>
        <v>0</v>
      </c>
      <c r="ED522" s="66">
        <f>IF($G522="Labor Hours",DP522*$K522*(1+$M522)*$ET522,DP522)</f>
        <v>0</v>
      </c>
      <c r="EE522" s="66">
        <f>IF($G522="Labor Hours",DQ522*$K522*(1+$M522)*$ET522,DQ522)</f>
        <v>0</v>
      </c>
      <c r="EF522" s="66">
        <f>IF($G522="Labor Hours",DR522*$K522*(1+$M522)*$ET522,DR522)</f>
        <v>0</v>
      </c>
      <c r="EG522" s="66">
        <f>IF($G522="Labor Hours",DS522*$K522*(1+$M522)*$ET522,DS522)</f>
        <v>0</v>
      </c>
      <c r="EH522" s="66">
        <f>IF($G522="Labor Hours",DT522*$K522*(1+$M522)*$ET522,DT522)</f>
        <v>0</v>
      </c>
      <c r="EI522" s="66">
        <f>IF($G522="Labor Hours",DU522*$K522*(1+$M522)*$ET522,DU522)</f>
        <v>0</v>
      </c>
      <c r="EJ522" s="67">
        <f t="shared" si="759"/>
        <v>0</v>
      </c>
      <c r="EK522" s="67">
        <f t="shared" si="717"/>
        <v>0</v>
      </c>
      <c r="EL522" s="67">
        <f t="shared" si="718"/>
        <v>0</v>
      </c>
      <c r="EM522" s="53" cm="1">
        <f t="array" aca="1" ref="EM522" ca="1">EJ522*CELL("contents",$Q522)</f>
        <v>0</v>
      </c>
      <c r="EN522" s="53" cm="1">
        <f t="array" aca="1" ref="EN522" ca="1">EK522*CELL("contents",$Q522)</f>
        <v>0</v>
      </c>
      <c r="EO522" s="68">
        <f>AW522+CB522+DG522+EL522</f>
        <v>7143.9624000000013</v>
      </c>
      <c r="EP522" s="2">
        <v>1</v>
      </c>
      <c r="EQ522" s="2">
        <f t="shared" ref="EQ522:ET522" si="762">EP522*1.0215</f>
        <v>1.0215000000000001</v>
      </c>
      <c r="ER522" s="2">
        <f t="shared" si="762"/>
        <v>1.0434622500000001</v>
      </c>
      <c r="ES522" s="2">
        <f t="shared" si="762"/>
        <v>1.0658966883750003</v>
      </c>
      <c r="ET522" s="2">
        <f t="shared" si="762"/>
        <v>1.0888134671750629</v>
      </c>
      <c r="EU522" s="69">
        <f>IF($G522="Labor Hours",$K522*$AG522*EQ522,0)</f>
        <v>4609.0080000000007</v>
      </c>
      <c r="EV522" s="69">
        <f>IF($G522="Labor Hours",$K522*$BL522*ER522,0)</f>
        <v>0</v>
      </c>
      <c r="EW522" s="69">
        <f>IF($G522="Labor Hours",$K522*$CQ522*ES522,0)</f>
        <v>0</v>
      </c>
      <c r="EX522" s="69">
        <f>IF($G522="Labor Hours",$K522*$DV522*ET522,0)</f>
        <v>0</v>
      </c>
      <c r="EY522" s="69">
        <f t="shared" si="761"/>
        <v>0</v>
      </c>
      <c r="EZ522" s="69">
        <f t="shared" si="761"/>
        <v>0</v>
      </c>
      <c r="FA522" s="69">
        <f t="shared" si="761"/>
        <v>0</v>
      </c>
      <c r="FB522" s="69">
        <f t="shared" si="761"/>
        <v>0</v>
      </c>
      <c r="FC522" t="s">
        <v>1539</v>
      </c>
    </row>
    <row r="523" spans="1:159" x14ac:dyDescent="0.25">
      <c r="A523" s="2">
        <v>1.4</v>
      </c>
      <c r="B523" s="73" t="s">
        <v>1232</v>
      </c>
      <c r="C523" s="61" t="s">
        <v>1208</v>
      </c>
      <c r="D523" s="62" t="s">
        <v>1233</v>
      </c>
      <c r="E523" s="63" t="s">
        <v>1233</v>
      </c>
      <c r="F523" s="2" t="s">
        <v>1211</v>
      </c>
      <c r="G523" s="61" t="s">
        <v>151</v>
      </c>
      <c r="H523" s="64" t="s">
        <v>163</v>
      </c>
      <c r="I523" s="61" t="s">
        <v>159</v>
      </c>
      <c r="J523" s="65" t="s">
        <v>1139</v>
      </c>
      <c r="K523" s="75">
        <v>62</v>
      </c>
      <c r="L523" s="79">
        <v>62</v>
      </c>
      <c r="M523" s="57">
        <v>0</v>
      </c>
      <c r="N523" s="85">
        <v>0.55000000000000004</v>
      </c>
      <c r="O523" s="64" t="s">
        <v>155</v>
      </c>
      <c r="P523" s="2" t="s">
        <v>352</v>
      </c>
      <c r="Q523" s="216">
        <f>VLOOKUP(P523,Contingencies!$A$2:$D$7,4,FALSE)</f>
        <v>0.2</v>
      </c>
      <c r="R523" s="53">
        <f>Q523*EO523</f>
        <v>1884.7900800000004</v>
      </c>
      <c r="S523" s="67">
        <f t="shared" si="742"/>
        <v>1036.6345440000002</v>
      </c>
      <c r="T523" s="61"/>
      <c r="U523" s="2"/>
      <c r="V523" s="2"/>
      <c r="W523" s="61">
        <v>96</v>
      </c>
      <c r="X523" s="2"/>
      <c r="Y523" s="2"/>
      <c r="Z523" s="2"/>
      <c r="AA523" s="2"/>
      <c r="AB523" s="2"/>
      <c r="AC523" s="2"/>
      <c r="AD523" s="2"/>
      <c r="AE523" s="2"/>
      <c r="AF523" s="2"/>
      <c r="AG523" s="2">
        <f>IF(G523="Labor Hours",SUM(U523:AF523),0)</f>
        <v>96</v>
      </c>
      <c r="AH523" s="51">
        <f t="shared" si="749"/>
        <v>0.64</v>
      </c>
      <c r="AI523" s="66">
        <f>IF($G523="Labor Hours",U523*$K523*(1+$M523)*$EQ523,U523)</f>
        <v>0</v>
      </c>
      <c r="AJ523" s="66">
        <f>IF($G523="Labor Hours",V523*$K523*(1+$M523)*$EQ523,V523)</f>
        <v>0</v>
      </c>
      <c r="AK523" s="66">
        <f>IF($G523="Labor Hours",W523*$K523*(1+$M523)*$EQ523,W523)</f>
        <v>6079.9680000000008</v>
      </c>
      <c r="AL523" s="66">
        <f>IF($G523="Labor Hours",X523*$K523*(1+$M523)*$EQ523,X523)</f>
        <v>0</v>
      </c>
      <c r="AM523" s="66">
        <f>IF($G523="Labor Hours",Y523*$K523*(1+$M523)*$EQ523,Y523)</f>
        <v>0</v>
      </c>
      <c r="AN523" s="66">
        <f>IF($G523="Labor Hours",Z523*$K523*(1+$M523)*$EQ523,Z523)</f>
        <v>0</v>
      </c>
      <c r="AO523" s="66">
        <f>IF($G523="Labor Hours",AA523*$K523*(1+$M523)*$EQ523,AA523)</f>
        <v>0</v>
      </c>
      <c r="AP523" s="66">
        <f>IF($G523="Labor Hours",AB523*$K523*(1+$M523)*$EQ523,AB523)</f>
        <v>0</v>
      </c>
      <c r="AQ523" s="66">
        <f>IF($G523="Labor Hours",AC523*$K523*(1+$M523)*$EQ523,AC523)</f>
        <v>0</v>
      </c>
      <c r="AR523" s="66">
        <f>IF($G523="Labor Hours",AD523*$K523*(1+$M523)*$EQ523,AD523)</f>
        <v>0</v>
      </c>
      <c r="AS523" s="66">
        <f>IF($G523="Labor Hours",AE523*$K523*(1+$M523)*$EQ523,AE523)</f>
        <v>0</v>
      </c>
      <c r="AT523" s="66">
        <f>IF($G523="Labor Hours",AF523*$K523*(1+$M523)*$EQ523,AF523)</f>
        <v>0</v>
      </c>
      <c r="AU523" s="67">
        <f t="shared" si="750"/>
        <v>6079.9680000000008</v>
      </c>
      <c r="AV523" s="67">
        <f t="shared" si="711"/>
        <v>3343.9824000000008</v>
      </c>
      <c r="AW523" s="67">
        <f t="shared" si="712"/>
        <v>9423.9504000000015</v>
      </c>
      <c r="AX523" s="53" cm="1">
        <f t="array" aca="1" ref="AX523" ca="1">AU523*CELL("contents",$Q523)</f>
        <v>1215.9936000000002</v>
      </c>
      <c r="AY523" s="53" cm="1">
        <f t="array" aca="1" ref="AY523" ca="1">AV523*CELL("contents",$Q523)</f>
        <v>668.7964800000002</v>
      </c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>
        <f t="shared" si="751"/>
        <v>0</v>
      </c>
      <c r="BM523" s="51">
        <f t="shared" si="752"/>
        <v>0</v>
      </c>
      <c r="BN523" s="66">
        <f>IF($G523="Labor Hours",AZ523*$K523*(1+$M523)*$ER523,AZ523)</f>
        <v>0</v>
      </c>
      <c r="BO523" s="66">
        <f>IF($G523="Labor Hours",BA523*$K523*(1+$M523)*$ER523,BA523)</f>
        <v>0</v>
      </c>
      <c r="BP523" s="66">
        <f>IF($G523="Labor Hours",BB523*$K523*(1+$M523)*$ER523,BB523)</f>
        <v>0</v>
      </c>
      <c r="BQ523" s="66">
        <f>IF($G523="Labor Hours",BC523*$K523*(1+$M523)*$ER523,BC523)</f>
        <v>0</v>
      </c>
      <c r="BR523" s="66">
        <f>IF($G523="Labor Hours",BD523*$K523*(1+$M523)*$ER523,BD523)</f>
        <v>0</v>
      </c>
      <c r="BS523" s="66">
        <f>IF($G523="Labor Hours",BE523*$K523*(1+$M523)*$ER523,BE523)</f>
        <v>0</v>
      </c>
      <c r="BT523" s="66">
        <f>IF($G523="Labor Hours",BF523*$K523*(1+$M523)*$ER523,BF523)</f>
        <v>0</v>
      </c>
      <c r="BU523" s="66">
        <f>IF($G523="Labor Hours",BG523*$K523*(1+$M523)*$ER523,BG523)</f>
        <v>0</v>
      </c>
      <c r="BV523" s="66">
        <f>IF($G523="Labor Hours",BH523*$K523*(1+$M523)*$ER523,BH523)</f>
        <v>0</v>
      </c>
      <c r="BW523" s="66">
        <f>IF($G523="Labor Hours",BI523*$K523*(1+$M523)*$ER523,BI523)</f>
        <v>0</v>
      </c>
      <c r="BX523" s="66">
        <f>IF($G523="Labor Hours",BJ523*$K523*(1+$M523)*$ER523,BJ523)</f>
        <v>0</v>
      </c>
      <c r="BY523" s="66">
        <f>IF($G523="Labor Hours",BK523*$K523*(1+$M523)*$ER523,BK523)</f>
        <v>0</v>
      </c>
      <c r="BZ523" s="67">
        <f t="shared" si="753"/>
        <v>0</v>
      </c>
      <c r="CA523" s="67">
        <f t="shared" si="713"/>
        <v>0</v>
      </c>
      <c r="CB523" s="67">
        <f t="shared" si="714"/>
        <v>0</v>
      </c>
      <c r="CC523" s="53" cm="1">
        <f t="array" aca="1" ref="CC523" ca="1">BZ523*CELL("contents",$Q523)</f>
        <v>0</v>
      </c>
      <c r="CD523" s="53" cm="1">
        <f t="array" aca="1" ref="CD523" ca="1">CA523*CELL("contents",$Q523)</f>
        <v>0</v>
      </c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>
        <f t="shared" si="754"/>
        <v>0</v>
      </c>
      <c r="CR523" s="51">
        <f t="shared" si="755"/>
        <v>0</v>
      </c>
      <c r="CS523" s="66">
        <f>IF($G523="Labor Hours",CE523*$K523*(1+$M523)*$ES523,CE523)</f>
        <v>0</v>
      </c>
      <c r="CT523" s="66">
        <f>IF($G523="Labor Hours",CF523*$K523*(1+$M523)*$ES523,CF523)</f>
        <v>0</v>
      </c>
      <c r="CU523" s="66">
        <f>IF($G523="Labor Hours",CG523*$K523*(1+$M523)*$ES523,CG523)</f>
        <v>0</v>
      </c>
      <c r="CV523" s="66">
        <f>IF($G523="Labor Hours",CH523*$K523*(1+$M523)*$ES523,CH523)</f>
        <v>0</v>
      </c>
      <c r="CW523" s="66">
        <f>IF($G523="Labor Hours",CI523*$K523*(1+$M523)*$ES523,CI523)</f>
        <v>0</v>
      </c>
      <c r="CX523" s="66">
        <f>IF($G523="Labor Hours",CJ523*$K523*(1+$M523)*$ES523,CJ523)</f>
        <v>0</v>
      </c>
      <c r="CY523" s="66">
        <f>IF($G523="Labor Hours",CK523*$K523*(1+$M523)*$ES523,CK523)</f>
        <v>0</v>
      </c>
      <c r="CZ523" s="66">
        <f>IF($G523="Labor Hours",CL523*$K523*(1+$M523)*$ES523,CL523)</f>
        <v>0</v>
      </c>
      <c r="DA523" s="66">
        <f>IF($G523="Labor Hours",CM523*$K523*(1+$M523)*$ES523,CM523)</f>
        <v>0</v>
      </c>
      <c r="DB523" s="66">
        <f>IF($G523="Labor Hours",CN523*$K523*(1+$M523)*$ES523,CN523)</f>
        <v>0</v>
      </c>
      <c r="DC523" s="66">
        <f>IF($G523="Labor Hours",CO523*$K523*(1+$M523)*$ES523,CO523)</f>
        <v>0</v>
      </c>
      <c r="DD523" s="66">
        <f>IF($G523="Labor Hours",CP523*$K523*(1+$M523)*$ES523,CP523)</f>
        <v>0</v>
      </c>
      <c r="DE523" s="67">
        <f t="shared" si="756"/>
        <v>0</v>
      </c>
      <c r="DF523" s="67">
        <f t="shared" si="715"/>
        <v>0</v>
      </c>
      <c r="DG523" s="67">
        <f t="shared" si="716"/>
        <v>0</v>
      </c>
      <c r="DH523" s="53" cm="1">
        <f t="array" aca="1" ref="DH523" ca="1">DE523*CELL("contents",$Q523)</f>
        <v>0</v>
      </c>
      <c r="DI523" s="53" cm="1">
        <f t="array" aca="1" ref="DI523" ca="1">DF523*CELL("contents",$Q523)</f>
        <v>0</v>
      </c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>
        <f t="shared" si="757"/>
        <v>0</v>
      </c>
      <c r="DW523" s="51">
        <f t="shared" si="758"/>
        <v>0</v>
      </c>
      <c r="DX523" s="66">
        <f>IF($G523="Labor Hours",DJ523*$K523*(1+$M523)*$ET523,DJ523)</f>
        <v>0</v>
      </c>
      <c r="DY523" s="66">
        <f>IF($G523="Labor Hours",DK523*$K523*(1+$M523)*$ET523,DK523)</f>
        <v>0</v>
      </c>
      <c r="DZ523" s="66">
        <f>IF($G523="Labor Hours",DL523*$K523*(1+$M523)*$ET523,DL523)</f>
        <v>0</v>
      </c>
      <c r="EA523" s="66">
        <f>IF($G523="Labor Hours",DM523*$K523*(1+$M523)*$ET523,DM523)</f>
        <v>0</v>
      </c>
      <c r="EB523" s="66">
        <f>IF($G523="Labor Hours",DN523*$K523*(1+$M523)*$ET523,DN523)</f>
        <v>0</v>
      </c>
      <c r="EC523" s="66">
        <f>IF($G523="Labor Hours",DO523*$K523*(1+$M523)*$ET523,DO523)</f>
        <v>0</v>
      </c>
      <c r="ED523" s="66">
        <f>IF($G523="Labor Hours",DP523*$K523*(1+$M523)*$ET523,DP523)</f>
        <v>0</v>
      </c>
      <c r="EE523" s="66">
        <f>IF($G523="Labor Hours",DQ523*$K523*(1+$M523)*$ET523,DQ523)</f>
        <v>0</v>
      </c>
      <c r="EF523" s="66">
        <f>IF($G523="Labor Hours",DR523*$K523*(1+$M523)*$ET523,DR523)</f>
        <v>0</v>
      </c>
      <c r="EG523" s="66">
        <f>IF($G523="Labor Hours",DS523*$K523*(1+$M523)*$ET523,DS523)</f>
        <v>0</v>
      </c>
      <c r="EH523" s="66">
        <f>IF($G523="Labor Hours",DT523*$K523*(1+$M523)*$ET523,DT523)</f>
        <v>0</v>
      </c>
      <c r="EI523" s="66">
        <f>IF($G523="Labor Hours",DU523*$K523*(1+$M523)*$ET523,DU523)</f>
        <v>0</v>
      </c>
      <c r="EJ523" s="67">
        <f t="shared" si="759"/>
        <v>0</v>
      </c>
      <c r="EK523" s="67">
        <f t="shared" si="717"/>
        <v>0</v>
      </c>
      <c r="EL523" s="67">
        <f t="shared" si="718"/>
        <v>0</v>
      </c>
      <c r="EM523" s="53" cm="1">
        <f t="array" aca="1" ref="EM523" ca="1">EJ523*CELL("contents",$Q523)</f>
        <v>0</v>
      </c>
      <c r="EN523" s="53" cm="1">
        <f t="array" aca="1" ref="EN523" ca="1">EK523*CELL("contents",$Q523)</f>
        <v>0</v>
      </c>
      <c r="EO523" s="68">
        <f>AW523+CB523+DG523+EL523</f>
        <v>9423.9504000000015</v>
      </c>
      <c r="EP523" s="2">
        <v>1</v>
      </c>
      <c r="EQ523" s="2">
        <f t="shared" ref="EQ523:ET523" si="763">EP523*1.0215</f>
        <v>1.0215000000000001</v>
      </c>
      <c r="ER523" s="2">
        <f t="shared" si="763"/>
        <v>1.0434622500000001</v>
      </c>
      <c r="ES523" s="2">
        <f t="shared" si="763"/>
        <v>1.0658966883750003</v>
      </c>
      <c r="ET523" s="2">
        <f t="shared" si="763"/>
        <v>1.0888134671750629</v>
      </c>
      <c r="EU523" s="69">
        <f>IF($G523="Labor Hours",$K523*$AG523*EQ523,0)</f>
        <v>6079.9680000000008</v>
      </c>
      <c r="EV523" s="69">
        <f>IF($G523="Labor Hours",$K523*$BL523*ER523,0)</f>
        <v>0</v>
      </c>
      <c r="EW523" s="69">
        <f>IF($G523="Labor Hours",$K523*$CQ523*ES523,0)</f>
        <v>0</v>
      </c>
      <c r="EX523" s="69">
        <f>IF($G523="Labor Hours",$K523*$DV523*ET523,0)</f>
        <v>0</v>
      </c>
      <c r="EY523" s="69">
        <f t="shared" si="761"/>
        <v>0</v>
      </c>
      <c r="EZ523" s="69">
        <f t="shared" si="761"/>
        <v>0</v>
      </c>
      <c r="FA523" s="69">
        <f t="shared" si="761"/>
        <v>0</v>
      </c>
      <c r="FB523" s="69">
        <f t="shared" si="761"/>
        <v>0</v>
      </c>
      <c r="FC523" t="s">
        <v>1539</v>
      </c>
    </row>
    <row r="524" spans="1:159" x14ac:dyDescent="0.25">
      <c r="A524" s="2">
        <v>1.4</v>
      </c>
      <c r="B524" s="73" t="s">
        <v>1232</v>
      </c>
      <c r="C524" s="61" t="s">
        <v>1208</v>
      </c>
      <c r="D524" s="62" t="s">
        <v>1233</v>
      </c>
      <c r="E524" s="63" t="s">
        <v>1233</v>
      </c>
      <c r="F524" s="2" t="s">
        <v>260</v>
      </c>
      <c r="G524" s="61" t="s">
        <v>257</v>
      </c>
      <c r="H524" s="64" t="s">
        <v>257</v>
      </c>
      <c r="I524" s="61"/>
      <c r="J524" s="65" t="s">
        <v>261</v>
      </c>
      <c r="K524" s="75"/>
      <c r="L524" s="80">
        <v>1</v>
      </c>
      <c r="M524" s="57">
        <v>0</v>
      </c>
      <c r="N524" s="85">
        <v>0.55000000000000004</v>
      </c>
      <c r="O524" s="64" t="s">
        <v>155</v>
      </c>
      <c r="P524" s="2" t="s">
        <v>156</v>
      </c>
      <c r="Q524" s="216">
        <f>VLOOKUP(P524,Contingencies!$A$2:$D$7,4,FALSE)</f>
        <v>0.09</v>
      </c>
      <c r="R524" s="53">
        <f>Q524*EO524</f>
        <v>753.3</v>
      </c>
      <c r="S524" s="67">
        <f t="shared" si="742"/>
        <v>414.315</v>
      </c>
      <c r="T524" s="61"/>
      <c r="U524" s="2"/>
      <c r="V524" s="2"/>
      <c r="W524" s="61">
        <v>5400</v>
      </c>
      <c r="X524" s="2"/>
      <c r="Y524" s="2"/>
      <c r="Z524" s="2"/>
      <c r="AA524" s="2"/>
      <c r="AB524" s="2"/>
      <c r="AC524" s="2"/>
      <c r="AD524" s="2"/>
      <c r="AE524" s="2"/>
      <c r="AF524" s="2"/>
      <c r="AG524" s="2">
        <f>IF(G524="Labor Hours",SUM(U524:AF524),0)</f>
        <v>0</v>
      </c>
      <c r="AH524" s="51">
        <f t="shared" si="749"/>
        <v>0</v>
      </c>
      <c r="AI524" s="66">
        <f>IF($G524="Labor Hours",U524*$K524*(1+$M524)*$EQ524,U524)</f>
        <v>0</v>
      </c>
      <c r="AJ524" s="66">
        <f>IF($G524="Labor Hours",V524*$K524*(1+$M524)*$EQ524,V524)</f>
        <v>0</v>
      </c>
      <c r="AK524" s="66">
        <f>IF($G524="Labor Hours",W524*$K524*(1+$M524)*$EQ524,W524)</f>
        <v>5400</v>
      </c>
      <c r="AL524" s="66">
        <f>IF($G524="Labor Hours",X524*$K524*(1+$M524)*$EQ524,X524)</f>
        <v>0</v>
      </c>
      <c r="AM524" s="66">
        <f>IF($G524="Labor Hours",Y524*$K524*(1+$M524)*$EQ524,Y524)</f>
        <v>0</v>
      </c>
      <c r="AN524" s="66">
        <f>IF($G524="Labor Hours",Z524*$K524*(1+$M524)*$EQ524,Z524)</f>
        <v>0</v>
      </c>
      <c r="AO524" s="66">
        <f>IF($G524="Labor Hours",AA524*$K524*(1+$M524)*$EQ524,AA524)</f>
        <v>0</v>
      </c>
      <c r="AP524" s="66">
        <f>IF($G524="Labor Hours",AB524*$K524*(1+$M524)*$EQ524,AB524)</f>
        <v>0</v>
      </c>
      <c r="AQ524" s="66">
        <f>IF($G524="Labor Hours",AC524*$K524*(1+$M524)*$EQ524,AC524)</f>
        <v>0</v>
      </c>
      <c r="AR524" s="66">
        <f>IF($G524="Labor Hours",AD524*$K524*(1+$M524)*$EQ524,AD524)</f>
        <v>0</v>
      </c>
      <c r="AS524" s="66">
        <f>IF($G524="Labor Hours",AE524*$K524*(1+$M524)*$EQ524,AE524)</f>
        <v>0</v>
      </c>
      <c r="AT524" s="66">
        <f>IF($G524="Labor Hours",AF524*$K524*(1+$M524)*$EQ524,AF524)</f>
        <v>0</v>
      </c>
      <c r="AU524" s="67">
        <f t="shared" si="750"/>
        <v>5400</v>
      </c>
      <c r="AV524" s="67">
        <f t="shared" si="711"/>
        <v>2970.0000000000005</v>
      </c>
      <c r="AW524" s="67">
        <f t="shared" si="712"/>
        <v>8370</v>
      </c>
      <c r="AX524" s="53" cm="1">
        <f t="array" aca="1" ref="AX524" ca="1">AU524*CELL("contents",$Q524)</f>
        <v>486</v>
      </c>
      <c r="AY524" s="53" cm="1">
        <f t="array" aca="1" ref="AY524" ca="1">AV524*CELL("contents",$Q524)</f>
        <v>267.3</v>
      </c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>
        <f t="shared" si="751"/>
        <v>0</v>
      </c>
      <c r="BM524" s="51">
        <f t="shared" si="752"/>
        <v>0</v>
      </c>
      <c r="BN524" s="66">
        <f>IF($G524="Labor Hours",AZ524*$K524*(1+$M524)*$ER524,AZ524)</f>
        <v>0</v>
      </c>
      <c r="BO524" s="66">
        <f>IF($G524="Labor Hours",BA524*$K524*(1+$M524)*$ER524,BA524)</f>
        <v>0</v>
      </c>
      <c r="BP524" s="66">
        <f>IF($G524="Labor Hours",BB524*$K524*(1+$M524)*$ER524,BB524)</f>
        <v>0</v>
      </c>
      <c r="BQ524" s="66">
        <f>IF($G524="Labor Hours",BC524*$K524*(1+$M524)*$ER524,BC524)</f>
        <v>0</v>
      </c>
      <c r="BR524" s="66">
        <f>IF($G524="Labor Hours",BD524*$K524*(1+$M524)*$ER524,BD524)</f>
        <v>0</v>
      </c>
      <c r="BS524" s="66">
        <f>IF($G524="Labor Hours",BE524*$K524*(1+$M524)*$ER524,BE524)</f>
        <v>0</v>
      </c>
      <c r="BT524" s="66">
        <f>IF($G524="Labor Hours",BF524*$K524*(1+$M524)*$ER524,BF524)</f>
        <v>0</v>
      </c>
      <c r="BU524" s="66">
        <f>IF($G524="Labor Hours",BG524*$K524*(1+$M524)*$ER524,BG524)</f>
        <v>0</v>
      </c>
      <c r="BV524" s="66">
        <f>IF($G524="Labor Hours",BH524*$K524*(1+$M524)*$ER524,BH524)</f>
        <v>0</v>
      </c>
      <c r="BW524" s="66">
        <f>IF($G524="Labor Hours",BI524*$K524*(1+$M524)*$ER524,BI524)</f>
        <v>0</v>
      </c>
      <c r="BX524" s="66">
        <f>IF($G524="Labor Hours",BJ524*$K524*(1+$M524)*$ER524,BJ524)</f>
        <v>0</v>
      </c>
      <c r="BY524" s="66">
        <f>IF($G524="Labor Hours",BK524*$K524*(1+$M524)*$ER524,BK524)</f>
        <v>0</v>
      </c>
      <c r="BZ524" s="67">
        <f t="shared" si="753"/>
        <v>0</v>
      </c>
      <c r="CA524" s="67">
        <f t="shared" si="713"/>
        <v>0</v>
      </c>
      <c r="CB524" s="67">
        <f t="shared" si="714"/>
        <v>0</v>
      </c>
      <c r="CC524" s="53" cm="1">
        <f t="array" aca="1" ref="CC524" ca="1">BZ524*CELL("contents",$Q524)</f>
        <v>0</v>
      </c>
      <c r="CD524" s="53" cm="1">
        <f t="array" aca="1" ref="CD524" ca="1">CA524*CELL("contents",$Q524)</f>
        <v>0</v>
      </c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>
        <f t="shared" si="754"/>
        <v>0</v>
      </c>
      <c r="CR524" s="51">
        <f t="shared" si="755"/>
        <v>0</v>
      </c>
      <c r="CS524" s="66">
        <f>IF($G524="Labor Hours",CE524*$K524*(1+$M524)*$ES524,CE524)</f>
        <v>0</v>
      </c>
      <c r="CT524" s="66">
        <f>IF($G524="Labor Hours",CF524*$K524*(1+$M524)*$ES524,CF524)</f>
        <v>0</v>
      </c>
      <c r="CU524" s="66">
        <f>IF($G524="Labor Hours",CG524*$K524*(1+$M524)*$ES524,CG524)</f>
        <v>0</v>
      </c>
      <c r="CV524" s="66">
        <f>IF($G524="Labor Hours",CH524*$K524*(1+$M524)*$ES524,CH524)</f>
        <v>0</v>
      </c>
      <c r="CW524" s="66">
        <f>IF($G524="Labor Hours",CI524*$K524*(1+$M524)*$ES524,CI524)</f>
        <v>0</v>
      </c>
      <c r="CX524" s="66">
        <f>IF($G524="Labor Hours",CJ524*$K524*(1+$M524)*$ES524,CJ524)</f>
        <v>0</v>
      </c>
      <c r="CY524" s="66">
        <f>IF($G524="Labor Hours",CK524*$K524*(1+$M524)*$ES524,CK524)</f>
        <v>0</v>
      </c>
      <c r="CZ524" s="66">
        <f>IF($G524="Labor Hours",CL524*$K524*(1+$M524)*$ES524,CL524)</f>
        <v>0</v>
      </c>
      <c r="DA524" s="66">
        <f>IF($G524="Labor Hours",CM524*$K524*(1+$M524)*$ES524,CM524)</f>
        <v>0</v>
      </c>
      <c r="DB524" s="66">
        <f>IF($G524="Labor Hours",CN524*$K524*(1+$M524)*$ES524,CN524)</f>
        <v>0</v>
      </c>
      <c r="DC524" s="66">
        <f>IF($G524="Labor Hours",CO524*$K524*(1+$M524)*$ES524,CO524)</f>
        <v>0</v>
      </c>
      <c r="DD524" s="66">
        <f>IF($G524="Labor Hours",CP524*$K524*(1+$M524)*$ES524,CP524)</f>
        <v>0</v>
      </c>
      <c r="DE524" s="67">
        <f t="shared" si="756"/>
        <v>0</v>
      </c>
      <c r="DF524" s="67">
        <f t="shared" si="715"/>
        <v>0</v>
      </c>
      <c r="DG524" s="67">
        <f t="shared" si="716"/>
        <v>0</v>
      </c>
      <c r="DH524" s="53" cm="1">
        <f t="array" aca="1" ref="DH524" ca="1">DE524*CELL("contents",$Q524)</f>
        <v>0</v>
      </c>
      <c r="DI524" s="53" cm="1">
        <f t="array" aca="1" ref="DI524" ca="1">DF524*CELL("contents",$Q524)</f>
        <v>0</v>
      </c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>
        <f t="shared" si="757"/>
        <v>0</v>
      </c>
      <c r="DW524" s="51">
        <f t="shared" si="758"/>
        <v>0</v>
      </c>
      <c r="DX524" s="66">
        <f>IF($G524="Labor Hours",DJ524*$K524*(1+$M524)*$ET524,DJ524)</f>
        <v>0</v>
      </c>
      <c r="DY524" s="66">
        <f>IF($G524="Labor Hours",DK524*$K524*(1+$M524)*$ET524,DK524)</f>
        <v>0</v>
      </c>
      <c r="DZ524" s="66">
        <f>IF($G524="Labor Hours",DL524*$K524*(1+$M524)*$ET524,DL524)</f>
        <v>0</v>
      </c>
      <c r="EA524" s="66">
        <f>IF($G524="Labor Hours",DM524*$K524*(1+$M524)*$ET524,DM524)</f>
        <v>0</v>
      </c>
      <c r="EB524" s="66">
        <f>IF($G524="Labor Hours",DN524*$K524*(1+$M524)*$ET524,DN524)</f>
        <v>0</v>
      </c>
      <c r="EC524" s="66">
        <f>IF($G524="Labor Hours",DO524*$K524*(1+$M524)*$ET524,DO524)</f>
        <v>0</v>
      </c>
      <c r="ED524" s="66">
        <f>IF($G524="Labor Hours",DP524*$K524*(1+$M524)*$ET524,DP524)</f>
        <v>0</v>
      </c>
      <c r="EE524" s="66">
        <f>IF($G524="Labor Hours",DQ524*$K524*(1+$M524)*$ET524,DQ524)</f>
        <v>0</v>
      </c>
      <c r="EF524" s="66">
        <f>IF($G524="Labor Hours",DR524*$K524*(1+$M524)*$ET524,DR524)</f>
        <v>0</v>
      </c>
      <c r="EG524" s="66">
        <f>IF($G524="Labor Hours",DS524*$K524*(1+$M524)*$ET524,DS524)</f>
        <v>0</v>
      </c>
      <c r="EH524" s="66">
        <f>IF($G524="Labor Hours",DT524*$K524*(1+$M524)*$ET524,DT524)</f>
        <v>0</v>
      </c>
      <c r="EI524" s="66">
        <f>IF($G524="Labor Hours",DU524*$K524*(1+$M524)*$ET524,DU524)</f>
        <v>0</v>
      </c>
      <c r="EJ524" s="67">
        <f t="shared" si="759"/>
        <v>0</v>
      </c>
      <c r="EK524" s="67">
        <f t="shared" si="717"/>
        <v>0</v>
      </c>
      <c r="EL524" s="67">
        <f t="shared" si="718"/>
        <v>0</v>
      </c>
      <c r="EM524" s="53" cm="1">
        <f t="array" aca="1" ref="EM524" ca="1">EJ524*CELL("contents",$Q524)</f>
        <v>0</v>
      </c>
      <c r="EN524" s="53" cm="1">
        <f t="array" aca="1" ref="EN524" ca="1">EK524*CELL("contents",$Q524)</f>
        <v>0</v>
      </c>
      <c r="EO524" s="68">
        <f>AW524+CB524+DG524+EL524</f>
        <v>8370</v>
      </c>
      <c r="EP524" s="2">
        <v>1</v>
      </c>
      <c r="EQ524" s="2">
        <f t="shared" ref="EQ524:ET524" si="764">EP524*1.0215</f>
        <v>1.0215000000000001</v>
      </c>
      <c r="ER524" s="2">
        <f t="shared" si="764"/>
        <v>1.0434622500000001</v>
      </c>
      <c r="ES524" s="2">
        <f t="shared" si="764"/>
        <v>1.0658966883750003</v>
      </c>
      <c r="ET524" s="2">
        <f t="shared" si="764"/>
        <v>1.0888134671750629</v>
      </c>
      <c r="EU524" s="69">
        <f>IF($G524="Labor Hours",$K524*$AG524*EQ524,0)</f>
        <v>0</v>
      </c>
      <c r="EV524" s="69">
        <f>IF($G524="Labor Hours",$K524*$BL524*ER524,0)</f>
        <v>0</v>
      </c>
      <c r="EW524" s="69">
        <f>IF($G524="Labor Hours",$K524*$CQ524*ES524,0)</f>
        <v>0</v>
      </c>
      <c r="EX524" s="69">
        <f>IF($G524="Labor Hours",$K524*$DV524*ET524,0)</f>
        <v>0</v>
      </c>
      <c r="EY524" s="69">
        <f t="shared" si="761"/>
        <v>0</v>
      </c>
      <c r="EZ524" s="69">
        <f t="shared" si="761"/>
        <v>0</v>
      </c>
      <c r="FA524" s="69">
        <f t="shared" si="761"/>
        <v>0</v>
      </c>
      <c r="FB524" s="69">
        <f t="shared" si="761"/>
        <v>0</v>
      </c>
      <c r="FC524" t="s">
        <v>1539</v>
      </c>
    </row>
    <row r="525" spans="1:159" x14ac:dyDescent="0.25">
      <c r="A525" s="2">
        <v>1.4</v>
      </c>
      <c r="B525" s="73" t="s">
        <v>1234</v>
      </c>
      <c r="C525" s="61" t="s">
        <v>1208</v>
      </c>
      <c r="D525" s="62" t="s">
        <v>1235</v>
      </c>
      <c r="E525" s="63" t="s">
        <v>1235</v>
      </c>
      <c r="F525" s="2" t="s">
        <v>966</v>
      </c>
      <c r="G525" s="61" t="s">
        <v>257</v>
      </c>
      <c r="H525" s="64" t="s">
        <v>257</v>
      </c>
      <c r="I525" s="61"/>
      <c r="J525" s="65" t="s">
        <v>261</v>
      </c>
      <c r="K525" s="75"/>
      <c r="L525" s="80">
        <v>1</v>
      </c>
      <c r="M525" s="57">
        <v>0</v>
      </c>
      <c r="N525" s="85">
        <v>0.55000000000000004</v>
      </c>
      <c r="O525" s="64" t="s">
        <v>155</v>
      </c>
      <c r="P525" s="2" t="s">
        <v>156</v>
      </c>
      <c r="Q525" s="216">
        <f>VLOOKUP(P525,Contingencies!$A$2:$D$7,4,FALSE)</f>
        <v>0.09</v>
      </c>
      <c r="R525" s="53">
        <f>Q525*EO525</f>
        <v>892.8</v>
      </c>
      <c r="S525" s="67">
        <f t="shared" si="742"/>
        <v>491.04</v>
      </c>
      <c r="T525" s="61"/>
      <c r="U525" s="2"/>
      <c r="V525" s="2"/>
      <c r="W525" s="2"/>
      <c r="X525" s="2"/>
      <c r="Y525" s="2"/>
      <c r="Z525" s="2"/>
      <c r="AA525" s="2"/>
      <c r="AB525" s="2"/>
      <c r="AC525" s="61">
        <v>6400</v>
      </c>
      <c r="AD525" s="61"/>
      <c r="AE525" s="61"/>
      <c r="AF525" s="61"/>
      <c r="AG525" s="2">
        <f>IF(G525="Labor Hours",SUM(U525:AF525),0)</f>
        <v>0</v>
      </c>
      <c r="AH525" s="51">
        <f t="shared" si="749"/>
        <v>0</v>
      </c>
      <c r="AI525" s="66">
        <f>IF($G525="Labor Hours",U525*$K525*(1+$M525)*$EQ525,U525)</f>
        <v>0</v>
      </c>
      <c r="AJ525" s="66">
        <f>IF($G525="Labor Hours",V525*$K525*(1+$M525)*$EQ525,V525)</f>
        <v>0</v>
      </c>
      <c r="AK525" s="66">
        <f>IF($G525="Labor Hours",W525*$K525*(1+$M525)*$EQ525,W525)</f>
        <v>0</v>
      </c>
      <c r="AL525" s="66">
        <f>IF($G525="Labor Hours",X525*$K525*(1+$M525)*$EQ525,X525)</f>
        <v>0</v>
      </c>
      <c r="AM525" s="66">
        <f>IF($G525="Labor Hours",Y525*$K525*(1+$M525)*$EQ525,Y525)</f>
        <v>0</v>
      </c>
      <c r="AN525" s="66">
        <f>IF($G525="Labor Hours",Z525*$K525*(1+$M525)*$EQ525,Z525)</f>
        <v>0</v>
      </c>
      <c r="AO525" s="66">
        <f>IF($G525="Labor Hours",AA525*$K525*(1+$M525)*$EQ525,AA525)</f>
        <v>0</v>
      </c>
      <c r="AP525" s="66">
        <f>IF($G525="Labor Hours",AB525*$K525*(1+$M525)*$EQ525,AB525)</f>
        <v>0</v>
      </c>
      <c r="AQ525" s="66">
        <f>IF($G525="Labor Hours",AC525*$K525*(1+$M525)*$EQ525,AC525)</f>
        <v>6400</v>
      </c>
      <c r="AR525" s="66">
        <f>IF($G525="Labor Hours",AD525*$K525*(1+$M525)*$EQ525,AD525)</f>
        <v>0</v>
      </c>
      <c r="AS525" s="66">
        <f>IF($G525="Labor Hours",AE525*$K525*(1+$M525)*$EQ525,AE525)</f>
        <v>0</v>
      </c>
      <c r="AT525" s="66">
        <f>IF($G525="Labor Hours",AF525*$K525*(1+$M525)*$EQ525,AF525)</f>
        <v>0</v>
      </c>
      <c r="AU525" s="67">
        <f t="shared" si="750"/>
        <v>6400</v>
      </c>
      <c r="AV525" s="67">
        <f t="shared" si="711"/>
        <v>3520.0000000000005</v>
      </c>
      <c r="AW525" s="67">
        <f t="shared" si="712"/>
        <v>9920</v>
      </c>
      <c r="AX525" s="53" cm="1">
        <f t="array" aca="1" ref="AX525" ca="1">AU525*CELL("contents",$Q525)</f>
        <v>576</v>
      </c>
      <c r="AY525" s="53" cm="1">
        <f t="array" aca="1" ref="AY525" ca="1">AV525*CELL("contents",$Q525)</f>
        <v>316.8</v>
      </c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>
        <f t="shared" si="751"/>
        <v>0</v>
      </c>
      <c r="BM525" s="51">
        <f t="shared" si="752"/>
        <v>0</v>
      </c>
      <c r="BN525" s="66">
        <f>IF($G525="Labor Hours",AZ525*$K525*(1+$M525)*$ER525,AZ525)</f>
        <v>0</v>
      </c>
      <c r="BO525" s="66">
        <f>IF($G525="Labor Hours",BA525*$K525*(1+$M525)*$ER525,BA525)</f>
        <v>0</v>
      </c>
      <c r="BP525" s="66">
        <f>IF($G525="Labor Hours",BB525*$K525*(1+$M525)*$ER525,BB525)</f>
        <v>0</v>
      </c>
      <c r="BQ525" s="66">
        <f>IF($G525="Labor Hours",BC525*$K525*(1+$M525)*$ER525,BC525)</f>
        <v>0</v>
      </c>
      <c r="BR525" s="66">
        <f>IF($G525="Labor Hours",BD525*$K525*(1+$M525)*$ER525,BD525)</f>
        <v>0</v>
      </c>
      <c r="BS525" s="66">
        <f>IF($G525="Labor Hours",BE525*$K525*(1+$M525)*$ER525,BE525)</f>
        <v>0</v>
      </c>
      <c r="BT525" s="66">
        <f>IF($G525="Labor Hours",BF525*$K525*(1+$M525)*$ER525,BF525)</f>
        <v>0</v>
      </c>
      <c r="BU525" s="66">
        <f>IF($G525="Labor Hours",BG525*$K525*(1+$M525)*$ER525,BG525)</f>
        <v>0</v>
      </c>
      <c r="BV525" s="66">
        <f>IF($G525="Labor Hours",BH525*$K525*(1+$M525)*$ER525,BH525)</f>
        <v>0</v>
      </c>
      <c r="BW525" s="66">
        <f>IF($G525="Labor Hours",BI525*$K525*(1+$M525)*$ER525,BI525)</f>
        <v>0</v>
      </c>
      <c r="BX525" s="66">
        <f>IF($G525="Labor Hours",BJ525*$K525*(1+$M525)*$ER525,BJ525)</f>
        <v>0</v>
      </c>
      <c r="BY525" s="66">
        <f>IF($G525="Labor Hours",BK525*$K525*(1+$M525)*$ER525,BK525)</f>
        <v>0</v>
      </c>
      <c r="BZ525" s="67">
        <f t="shared" si="753"/>
        <v>0</v>
      </c>
      <c r="CA525" s="67">
        <f t="shared" si="713"/>
        <v>0</v>
      </c>
      <c r="CB525" s="67">
        <f t="shared" si="714"/>
        <v>0</v>
      </c>
      <c r="CC525" s="53" cm="1">
        <f t="array" aca="1" ref="CC525" ca="1">BZ525*CELL("contents",$Q525)</f>
        <v>0</v>
      </c>
      <c r="CD525" s="53" cm="1">
        <f t="array" aca="1" ref="CD525" ca="1">CA525*CELL("contents",$Q525)</f>
        <v>0</v>
      </c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>
        <f t="shared" si="754"/>
        <v>0</v>
      </c>
      <c r="CR525" s="51">
        <f t="shared" si="755"/>
        <v>0</v>
      </c>
      <c r="CS525" s="66">
        <f>IF($G525="Labor Hours",CE525*$K525*(1+$M525)*$ES525,CE525)</f>
        <v>0</v>
      </c>
      <c r="CT525" s="66">
        <f>IF($G525="Labor Hours",CF525*$K525*(1+$M525)*$ES525,CF525)</f>
        <v>0</v>
      </c>
      <c r="CU525" s="66">
        <f>IF($G525="Labor Hours",CG525*$K525*(1+$M525)*$ES525,CG525)</f>
        <v>0</v>
      </c>
      <c r="CV525" s="66">
        <f>IF($G525="Labor Hours",CH525*$K525*(1+$M525)*$ES525,CH525)</f>
        <v>0</v>
      </c>
      <c r="CW525" s="66">
        <f>IF($G525="Labor Hours",CI525*$K525*(1+$M525)*$ES525,CI525)</f>
        <v>0</v>
      </c>
      <c r="CX525" s="66">
        <f>IF($G525="Labor Hours",CJ525*$K525*(1+$M525)*$ES525,CJ525)</f>
        <v>0</v>
      </c>
      <c r="CY525" s="66">
        <f>IF($G525="Labor Hours",CK525*$K525*(1+$M525)*$ES525,CK525)</f>
        <v>0</v>
      </c>
      <c r="CZ525" s="66">
        <f>IF($G525="Labor Hours",CL525*$K525*(1+$M525)*$ES525,CL525)</f>
        <v>0</v>
      </c>
      <c r="DA525" s="66">
        <f>IF($G525="Labor Hours",CM525*$K525*(1+$M525)*$ES525,CM525)</f>
        <v>0</v>
      </c>
      <c r="DB525" s="66">
        <f>IF($G525="Labor Hours",CN525*$K525*(1+$M525)*$ES525,CN525)</f>
        <v>0</v>
      </c>
      <c r="DC525" s="66">
        <f>IF($G525="Labor Hours",CO525*$K525*(1+$M525)*$ES525,CO525)</f>
        <v>0</v>
      </c>
      <c r="DD525" s="66">
        <f>IF($G525="Labor Hours",CP525*$K525*(1+$M525)*$ES525,CP525)</f>
        <v>0</v>
      </c>
      <c r="DE525" s="67">
        <f t="shared" si="756"/>
        <v>0</v>
      </c>
      <c r="DF525" s="67">
        <f t="shared" si="715"/>
        <v>0</v>
      </c>
      <c r="DG525" s="67">
        <f t="shared" si="716"/>
        <v>0</v>
      </c>
      <c r="DH525" s="53" cm="1">
        <f t="array" aca="1" ref="DH525" ca="1">DE525*CELL("contents",$Q525)</f>
        <v>0</v>
      </c>
      <c r="DI525" s="53" cm="1">
        <f t="array" aca="1" ref="DI525" ca="1">DF525*CELL("contents",$Q525)</f>
        <v>0</v>
      </c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>
        <f t="shared" si="757"/>
        <v>0</v>
      </c>
      <c r="DW525" s="51">
        <f t="shared" si="758"/>
        <v>0</v>
      </c>
      <c r="DX525" s="66">
        <f>IF($G525="Labor Hours",DJ525*$K525*(1+$M525)*$ET525,DJ525)</f>
        <v>0</v>
      </c>
      <c r="DY525" s="66">
        <f>IF($G525="Labor Hours",DK525*$K525*(1+$M525)*$ET525,DK525)</f>
        <v>0</v>
      </c>
      <c r="DZ525" s="66">
        <f>IF($G525="Labor Hours",DL525*$K525*(1+$M525)*$ET525,DL525)</f>
        <v>0</v>
      </c>
      <c r="EA525" s="66">
        <f>IF($G525="Labor Hours",DM525*$K525*(1+$M525)*$ET525,DM525)</f>
        <v>0</v>
      </c>
      <c r="EB525" s="66">
        <f>IF($G525="Labor Hours",DN525*$K525*(1+$M525)*$ET525,DN525)</f>
        <v>0</v>
      </c>
      <c r="EC525" s="66">
        <f>IF($G525="Labor Hours",DO525*$K525*(1+$M525)*$ET525,DO525)</f>
        <v>0</v>
      </c>
      <c r="ED525" s="66">
        <f>IF($G525="Labor Hours",DP525*$K525*(1+$M525)*$ET525,DP525)</f>
        <v>0</v>
      </c>
      <c r="EE525" s="66">
        <f>IF($G525="Labor Hours",DQ525*$K525*(1+$M525)*$ET525,DQ525)</f>
        <v>0</v>
      </c>
      <c r="EF525" s="66">
        <f>IF($G525="Labor Hours",DR525*$K525*(1+$M525)*$ET525,DR525)</f>
        <v>0</v>
      </c>
      <c r="EG525" s="66">
        <f>IF($G525="Labor Hours",DS525*$K525*(1+$M525)*$ET525,DS525)</f>
        <v>0</v>
      </c>
      <c r="EH525" s="66">
        <f>IF($G525="Labor Hours",DT525*$K525*(1+$M525)*$ET525,DT525)</f>
        <v>0</v>
      </c>
      <c r="EI525" s="66">
        <f>IF($G525="Labor Hours",DU525*$K525*(1+$M525)*$ET525,DU525)</f>
        <v>0</v>
      </c>
      <c r="EJ525" s="67">
        <f t="shared" si="759"/>
        <v>0</v>
      </c>
      <c r="EK525" s="67">
        <f t="shared" si="717"/>
        <v>0</v>
      </c>
      <c r="EL525" s="67">
        <f t="shared" si="718"/>
        <v>0</v>
      </c>
      <c r="EM525" s="53" cm="1">
        <f t="array" aca="1" ref="EM525" ca="1">EJ525*CELL("contents",$Q525)</f>
        <v>0</v>
      </c>
      <c r="EN525" s="53" cm="1">
        <f t="array" aca="1" ref="EN525" ca="1">EK525*CELL("contents",$Q525)</f>
        <v>0</v>
      </c>
      <c r="EO525" s="68">
        <f>AW525+CB525+DG525+EL525</f>
        <v>9920</v>
      </c>
      <c r="EP525" s="2">
        <v>1</v>
      </c>
      <c r="EQ525" s="2">
        <f t="shared" ref="EQ525:ET525" si="765">EP525*1.0215</f>
        <v>1.0215000000000001</v>
      </c>
      <c r="ER525" s="2">
        <f t="shared" si="765"/>
        <v>1.0434622500000001</v>
      </c>
      <c r="ES525" s="2">
        <f t="shared" si="765"/>
        <v>1.0658966883750003</v>
      </c>
      <c r="ET525" s="2">
        <f t="shared" si="765"/>
        <v>1.0888134671750629</v>
      </c>
      <c r="EU525" s="69">
        <f>IF($G525="Labor Hours",$K525*$AG525*EQ525,0)</f>
        <v>0</v>
      </c>
      <c r="EV525" s="69">
        <f>IF($G525="Labor Hours",$K525*$BL525*ER525,0)</f>
        <v>0</v>
      </c>
      <c r="EW525" s="69">
        <f>IF($G525="Labor Hours",$K525*$CQ525*ES525,0)</f>
        <v>0</v>
      </c>
      <c r="EX525" s="69">
        <f>IF($G525="Labor Hours",$K525*$DV525*ET525,0)</f>
        <v>0</v>
      </c>
      <c r="EY525" s="69">
        <f t="shared" si="761"/>
        <v>0</v>
      </c>
      <c r="EZ525" s="69">
        <f t="shared" si="761"/>
        <v>0</v>
      </c>
      <c r="FA525" s="69">
        <f t="shared" si="761"/>
        <v>0</v>
      </c>
      <c r="FB525" s="69">
        <f t="shared" si="761"/>
        <v>0</v>
      </c>
      <c r="FC525" t="s">
        <v>1539</v>
      </c>
    </row>
    <row r="526" spans="1:159" x14ac:dyDescent="0.25">
      <c r="A526" s="2">
        <v>1.4</v>
      </c>
      <c r="B526" s="73" t="s">
        <v>1234</v>
      </c>
      <c r="C526" s="61" t="s">
        <v>1208</v>
      </c>
      <c r="D526" s="62" t="s">
        <v>1235</v>
      </c>
      <c r="E526" s="63" t="s">
        <v>1235</v>
      </c>
      <c r="F526" s="2" t="s">
        <v>1211</v>
      </c>
      <c r="G526" s="61" t="s">
        <v>151</v>
      </c>
      <c r="H526" s="64" t="s">
        <v>152</v>
      </c>
      <c r="I526" s="61" t="s">
        <v>159</v>
      </c>
      <c r="J526" s="65" t="s">
        <v>1139</v>
      </c>
      <c r="K526" s="75">
        <v>62</v>
      </c>
      <c r="L526" s="79">
        <v>62</v>
      </c>
      <c r="M526" s="57">
        <v>0</v>
      </c>
      <c r="N526" s="85">
        <v>0.55000000000000004</v>
      </c>
      <c r="O526" s="64" t="s">
        <v>155</v>
      </c>
      <c r="P526" s="2" t="s">
        <v>156</v>
      </c>
      <c r="Q526" s="216">
        <f>VLOOKUP(P526,Contingencies!$A$2:$D$7,4,FALSE)</f>
        <v>0.09</v>
      </c>
      <c r="R526" s="53">
        <f>Q526*EO526</f>
        <v>494.75739600000009</v>
      </c>
      <c r="S526" s="67">
        <f t="shared" si="742"/>
        <v>272.11656780000004</v>
      </c>
      <c r="T526" s="61"/>
      <c r="U526" s="2"/>
      <c r="V526" s="2"/>
      <c r="W526" s="2"/>
      <c r="X526" s="2"/>
      <c r="Y526" s="2"/>
      <c r="Z526" s="2"/>
      <c r="AA526" s="2"/>
      <c r="AB526" s="2"/>
      <c r="AC526" s="61">
        <v>16</v>
      </c>
      <c r="AD526" s="61">
        <v>16</v>
      </c>
      <c r="AE526" s="61">
        <v>16</v>
      </c>
      <c r="AF526" s="61">
        <v>8</v>
      </c>
      <c r="AG526" s="2">
        <f>IF(G526="Labor Hours",SUM(U526:AF526),0)</f>
        <v>56</v>
      </c>
      <c r="AH526" s="51">
        <f t="shared" si="749"/>
        <v>0.37333333333333329</v>
      </c>
      <c r="AI526" s="66">
        <f>IF($G526="Labor Hours",U526*$K526*(1+$M526)*$EQ526,U526)</f>
        <v>0</v>
      </c>
      <c r="AJ526" s="66">
        <f>IF($G526="Labor Hours",V526*$K526*(1+$M526)*$EQ526,V526)</f>
        <v>0</v>
      </c>
      <c r="AK526" s="66">
        <f>IF($G526="Labor Hours",W526*$K526*(1+$M526)*$EQ526,W526)</f>
        <v>0</v>
      </c>
      <c r="AL526" s="66">
        <f>IF($G526="Labor Hours",X526*$K526*(1+$M526)*$EQ526,X526)</f>
        <v>0</v>
      </c>
      <c r="AM526" s="66">
        <f>IF($G526="Labor Hours",Y526*$K526*(1+$M526)*$EQ526,Y526)</f>
        <v>0</v>
      </c>
      <c r="AN526" s="66">
        <f>IF($G526="Labor Hours",Z526*$K526*(1+$M526)*$EQ526,Z526)</f>
        <v>0</v>
      </c>
      <c r="AO526" s="66">
        <f>IF($G526="Labor Hours",AA526*$K526*(1+$M526)*$EQ526,AA526)</f>
        <v>0</v>
      </c>
      <c r="AP526" s="66">
        <f>IF($G526="Labor Hours",AB526*$K526*(1+$M526)*$EQ526,AB526)</f>
        <v>0</v>
      </c>
      <c r="AQ526" s="66">
        <f>IF($G526="Labor Hours",AC526*$K526*(1+$M526)*$EQ526,AC526)</f>
        <v>1013.3280000000001</v>
      </c>
      <c r="AR526" s="66">
        <f>IF($G526="Labor Hours",AD526*$K526*(1+$M526)*$EQ526,AD526)</f>
        <v>1013.3280000000001</v>
      </c>
      <c r="AS526" s="66">
        <f>IF($G526="Labor Hours",AE526*$K526*(1+$M526)*$EQ526,AE526)</f>
        <v>1013.3280000000001</v>
      </c>
      <c r="AT526" s="66">
        <f>IF($G526="Labor Hours",AF526*$K526*(1+$M526)*$EQ526,AF526)</f>
        <v>506.66400000000004</v>
      </c>
      <c r="AU526" s="67">
        <f t="shared" si="750"/>
        <v>3546.6480000000006</v>
      </c>
      <c r="AV526" s="67">
        <f t="shared" si="711"/>
        <v>1950.6564000000005</v>
      </c>
      <c r="AW526" s="67">
        <f t="shared" si="712"/>
        <v>5497.3044000000009</v>
      </c>
      <c r="AX526" s="53" cm="1">
        <f t="array" aca="1" ref="AX526" ca="1">AU526*CELL("contents",$Q526)</f>
        <v>319.19832000000002</v>
      </c>
      <c r="AY526" s="53" cm="1">
        <f t="array" aca="1" ref="AY526" ca="1">AV526*CELL("contents",$Q526)</f>
        <v>175.55907600000003</v>
      </c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>
        <f t="shared" si="751"/>
        <v>0</v>
      </c>
      <c r="BM526" s="51">
        <f t="shared" si="752"/>
        <v>0</v>
      </c>
      <c r="BN526" s="66">
        <f>IF($G526="Labor Hours",AZ526*$K526*(1+$M526)*$ER526,AZ526)</f>
        <v>0</v>
      </c>
      <c r="BO526" s="66">
        <f>IF($G526="Labor Hours",BA526*$K526*(1+$M526)*$ER526,BA526)</f>
        <v>0</v>
      </c>
      <c r="BP526" s="66">
        <f>IF($G526="Labor Hours",BB526*$K526*(1+$M526)*$ER526,BB526)</f>
        <v>0</v>
      </c>
      <c r="BQ526" s="66">
        <f>IF($G526="Labor Hours",BC526*$K526*(1+$M526)*$ER526,BC526)</f>
        <v>0</v>
      </c>
      <c r="BR526" s="66">
        <f>IF($G526="Labor Hours",BD526*$K526*(1+$M526)*$ER526,BD526)</f>
        <v>0</v>
      </c>
      <c r="BS526" s="66">
        <f>IF($G526="Labor Hours",BE526*$K526*(1+$M526)*$ER526,BE526)</f>
        <v>0</v>
      </c>
      <c r="BT526" s="66">
        <f>IF($G526="Labor Hours",BF526*$K526*(1+$M526)*$ER526,BF526)</f>
        <v>0</v>
      </c>
      <c r="BU526" s="66">
        <f>IF($G526="Labor Hours",BG526*$K526*(1+$M526)*$ER526,BG526)</f>
        <v>0</v>
      </c>
      <c r="BV526" s="66">
        <f>IF($G526="Labor Hours",BH526*$K526*(1+$M526)*$ER526,BH526)</f>
        <v>0</v>
      </c>
      <c r="BW526" s="66">
        <f>IF($G526="Labor Hours",BI526*$K526*(1+$M526)*$ER526,BI526)</f>
        <v>0</v>
      </c>
      <c r="BX526" s="66">
        <f>IF($G526="Labor Hours",BJ526*$K526*(1+$M526)*$ER526,BJ526)</f>
        <v>0</v>
      </c>
      <c r="BY526" s="66">
        <f>IF($G526="Labor Hours",BK526*$K526*(1+$M526)*$ER526,BK526)</f>
        <v>0</v>
      </c>
      <c r="BZ526" s="67">
        <f t="shared" si="753"/>
        <v>0</v>
      </c>
      <c r="CA526" s="67">
        <f t="shared" si="713"/>
        <v>0</v>
      </c>
      <c r="CB526" s="67">
        <f t="shared" si="714"/>
        <v>0</v>
      </c>
      <c r="CC526" s="53" cm="1">
        <f t="array" aca="1" ref="CC526" ca="1">BZ526*CELL("contents",$Q526)</f>
        <v>0</v>
      </c>
      <c r="CD526" s="53" cm="1">
        <f t="array" aca="1" ref="CD526" ca="1">CA526*CELL("contents",$Q526)</f>
        <v>0</v>
      </c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>
        <f t="shared" si="754"/>
        <v>0</v>
      </c>
      <c r="CR526" s="51">
        <f t="shared" si="755"/>
        <v>0</v>
      </c>
      <c r="CS526" s="66">
        <f>IF($G526="Labor Hours",CE526*$K526*(1+$M526)*$ES526,CE526)</f>
        <v>0</v>
      </c>
      <c r="CT526" s="66">
        <f>IF($G526="Labor Hours",CF526*$K526*(1+$M526)*$ES526,CF526)</f>
        <v>0</v>
      </c>
      <c r="CU526" s="66">
        <f>IF($G526="Labor Hours",CG526*$K526*(1+$M526)*$ES526,CG526)</f>
        <v>0</v>
      </c>
      <c r="CV526" s="66">
        <f>IF($G526="Labor Hours",CH526*$K526*(1+$M526)*$ES526,CH526)</f>
        <v>0</v>
      </c>
      <c r="CW526" s="66">
        <f>IF($G526="Labor Hours",CI526*$K526*(1+$M526)*$ES526,CI526)</f>
        <v>0</v>
      </c>
      <c r="CX526" s="66">
        <f>IF($G526="Labor Hours",CJ526*$K526*(1+$M526)*$ES526,CJ526)</f>
        <v>0</v>
      </c>
      <c r="CY526" s="66">
        <f>IF($G526="Labor Hours",CK526*$K526*(1+$M526)*$ES526,CK526)</f>
        <v>0</v>
      </c>
      <c r="CZ526" s="66">
        <f>IF($G526="Labor Hours",CL526*$K526*(1+$M526)*$ES526,CL526)</f>
        <v>0</v>
      </c>
      <c r="DA526" s="66">
        <f>IF($G526="Labor Hours",CM526*$K526*(1+$M526)*$ES526,CM526)</f>
        <v>0</v>
      </c>
      <c r="DB526" s="66">
        <f>IF($G526="Labor Hours",CN526*$K526*(1+$M526)*$ES526,CN526)</f>
        <v>0</v>
      </c>
      <c r="DC526" s="66">
        <f>IF($G526="Labor Hours",CO526*$K526*(1+$M526)*$ES526,CO526)</f>
        <v>0</v>
      </c>
      <c r="DD526" s="66">
        <f>IF($G526="Labor Hours",CP526*$K526*(1+$M526)*$ES526,CP526)</f>
        <v>0</v>
      </c>
      <c r="DE526" s="67">
        <f t="shared" si="756"/>
        <v>0</v>
      </c>
      <c r="DF526" s="67">
        <f t="shared" si="715"/>
        <v>0</v>
      </c>
      <c r="DG526" s="67">
        <f t="shared" si="716"/>
        <v>0</v>
      </c>
      <c r="DH526" s="53" cm="1">
        <f t="array" aca="1" ref="DH526" ca="1">DE526*CELL("contents",$Q526)</f>
        <v>0</v>
      </c>
      <c r="DI526" s="53" cm="1">
        <f t="array" aca="1" ref="DI526" ca="1">DF526*CELL("contents",$Q526)</f>
        <v>0</v>
      </c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>
        <f t="shared" si="757"/>
        <v>0</v>
      </c>
      <c r="DW526" s="51">
        <f t="shared" si="758"/>
        <v>0</v>
      </c>
      <c r="DX526" s="66">
        <f>IF($G526="Labor Hours",DJ526*$K526*(1+$M526)*$ET526,DJ526)</f>
        <v>0</v>
      </c>
      <c r="DY526" s="66">
        <f>IF($G526="Labor Hours",DK526*$K526*(1+$M526)*$ET526,DK526)</f>
        <v>0</v>
      </c>
      <c r="DZ526" s="66">
        <f>IF($G526="Labor Hours",DL526*$K526*(1+$M526)*$ET526,DL526)</f>
        <v>0</v>
      </c>
      <c r="EA526" s="66">
        <f>IF($G526="Labor Hours",DM526*$K526*(1+$M526)*$ET526,DM526)</f>
        <v>0</v>
      </c>
      <c r="EB526" s="66">
        <f>IF($G526="Labor Hours",DN526*$K526*(1+$M526)*$ET526,DN526)</f>
        <v>0</v>
      </c>
      <c r="EC526" s="66">
        <f>IF($G526="Labor Hours",DO526*$K526*(1+$M526)*$ET526,DO526)</f>
        <v>0</v>
      </c>
      <c r="ED526" s="66">
        <f>IF($G526="Labor Hours",DP526*$K526*(1+$M526)*$ET526,DP526)</f>
        <v>0</v>
      </c>
      <c r="EE526" s="66">
        <f>IF($G526="Labor Hours",DQ526*$K526*(1+$M526)*$ET526,DQ526)</f>
        <v>0</v>
      </c>
      <c r="EF526" s="66">
        <f>IF($G526="Labor Hours",DR526*$K526*(1+$M526)*$ET526,DR526)</f>
        <v>0</v>
      </c>
      <c r="EG526" s="66">
        <f>IF($G526="Labor Hours",DS526*$K526*(1+$M526)*$ET526,DS526)</f>
        <v>0</v>
      </c>
      <c r="EH526" s="66">
        <f>IF($G526="Labor Hours",DT526*$K526*(1+$M526)*$ET526,DT526)</f>
        <v>0</v>
      </c>
      <c r="EI526" s="66">
        <f>IF($G526="Labor Hours",DU526*$K526*(1+$M526)*$ET526,DU526)</f>
        <v>0</v>
      </c>
      <c r="EJ526" s="67">
        <f t="shared" si="759"/>
        <v>0</v>
      </c>
      <c r="EK526" s="67">
        <f t="shared" si="717"/>
        <v>0</v>
      </c>
      <c r="EL526" s="67">
        <f t="shared" si="718"/>
        <v>0</v>
      </c>
      <c r="EM526" s="53" cm="1">
        <f t="array" aca="1" ref="EM526" ca="1">EJ526*CELL("contents",$Q526)</f>
        <v>0</v>
      </c>
      <c r="EN526" s="53" cm="1">
        <f t="array" aca="1" ref="EN526" ca="1">EK526*CELL("contents",$Q526)</f>
        <v>0</v>
      </c>
      <c r="EO526" s="68">
        <f>AW526+CB526+DG526+EL526</f>
        <v>5497.3044000000009</v>
      </c>
      <c r="EP526" s="2">
        <v>1</v>
      </c>
      <c r="EQ526" s="2">
        <f t="shared" ref="EQ526:ET526" si="766">EP526*1.0215</f>
        <v>1.0215000000000001</v>
      </c>
      <c r="ER526" s="2">
        <f t="shared" si="766"/>
        <v>1.0434622500000001</v>
      </c>
      <c r="ES526" s="2">
        <f t="shared" si="766"/>
        <v>1.0658966883750003</v>
      </c>
      <c r="ET526" s="2">
        <f t="shared" si="766"/>
        <v>1.0888134671750629</v>
      </c>
      <c r="EU526" s="69">
        <f>IF($G526="Labor Hours",$K526*$AG526*EQ526,0)</f>
        <v>3546.6480000000001</v>
      </c>
      <c r="EV526" s="69">
        <f>IF($G526="Labor Hours",$K526*$BL526*ER526,0)</f>
        <v>0</v>
      </c>
      <c r="EW526" s="69">
        <f>IF($G526="Labor Hours",$K526*$CQ526*ES526,0)</f>
        <v>0</v>
      </c>
      <c r="EX526" s="69">
        <f>IF($G526="Labor Hours",$K526*$DV526*ET526,0)</f>
        <v>0</v>
      </c>
      <c r="EY526" s="69">
        <f t="shared" si="761"/>
        <v>0</v>
      </c>
      <c r="EZ526" s="69">
        <f t="shared" si="761"/>
        <v>0</v>
      </c>
      <c r="FA526" s="69">
        <f t="shared" si="761"/>
        <v>0</v>
      </c>
      <c r="FB526" s="69">
        <f t="shared" si="761"/>
        <v>0</v>
      </c>
      <c r="FC526" t="s">
        <v>1539</v>
      </c>
    </row>
    <row r="527" spans="1:159" x14ac:dyDescent="0.25">
      <c r="A527" s="2">
        <v>1.4</v>
      </c>
      <c r="B527" s="73" t="s">
        <v>1236</v>
      </c>
      <c r="C527" s="61" t="s">
        <v>1208</v>
      </c>
      <c r="D527" s="62" t="s">
        <v>1237</v>
      </c>
      <c r="E527" s="63" t="s">
        <v>1237</v>
      </c>
      <c r="F527" s="2" t="s">
        <v>1215</v>
      </c>
      <c r="G527" s="61" t="s">
        <v>151</v>
      </c>
      <c r="H527" s="64" t="s">
        <v>163</v>
      </c>
      <c r="I527" s="61" t="s">
        <v>269</v>
      </c>
      <c r="J527" s="65" t="s">
        <v>1139</v>
      </c>
      <c r="K527" s="75">
        <v>47</v>
      </c>
      <c r="L527" s="79">
        <v>46.67</v>
      </c>
      <c r="M527" s="57">
        <v>0</v>
      </c>
      <c r="N527" s="85">
        <v>0.55000000000000004</v>
      </c>
      <c r="O527" s="64" t="s">
        <v>155</v>
      </c>
      <c r="P527" s="2" t="s">
        <v>352</v>
      </c>
      <c r="Q527" s="216">
        <f>VLOOKUP(P527,Contingencies!$A$2:$D$7,4,FALSE)</f>
        <v>0.2</v>
      </c>
      <c r="R527" s="53">
        <f>Q527*EO527</f>
        <v>833.46228000000019</v>
      </c>
      <c r="S527" s="67">
        <f t="shared" si="742"/>
        <v>458.40425400000015</v>
      </c>
      <c r="T527" s="61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61">
        <v>56</v>
      </c>
      <c r="AG527" s="2">
        <f>IF(G527="Labor Hours",SUM(U527:AF527),0)</f>
        <v>56</v>
      </c>
      <c r="AH527" s="51">
        <f t="shared" si="749"/>
        <v>0.37333333333333329</v>
      </c>
      <c r="AI527" s="66">
        <f>IF($G527="Labor Hours",U527*$K527*(1+$M527)*$EQ527,U527)</f>
        <v>0</v>
      </c>
      <c r="AJ527" s="66">
        <f>IF($G527="Labor Hours",V527*$K527*(1+$M527)*$EQ527,V527)</f>
        <v>0</v>
      </c>
      <c r="AK527" s="66">
        <f>IF($G527="Labor Hours",W527*$K527*(1+$M527)*$EQ527,W527)</f>
        <v>0</v>
      </c>
      <c r="AL527" s="66">
        <f>IF($G527="Labor Hours",X527*$K527*(1+$M527)*$EQ527,X527)</f>
        <v>0</v>
      </c>
      <c r="AM527" s="66">
        <f>IF($G527="Labor Hours",Y527*$K527*(1+$M527)*$EQ527,Y527)</f>
        <v>0</v>
      </c>
      <c r="AN527" s="66">
        <f>IF($G527="Labor Hours",Z527*$K527*(1+$M527)*$EQ527,Z527)</f>
        <v>0</v>
      </c>
      <c r="AO527" s="66">
        <f>IF($G527="Labor Hours",AA527*$K527*(1+$M527)*$EQ527,AA527)</f>
        <v>0</v>
      </c>
      <c r="AP527" s="66">
        <f>IF($G527="Labor Hours",AB527*$K527*(1+$M527)*$EQ527,AB527)</f>
        <v>0</v>
      </c>
      <c r="AQ527" s="66">
        <f>IF($G527="Labor Hours",AC527*$K527*(1+$M527)*$EQ527,AC527)</f>
        <v>0</v>
      </c>
      <c r="AR527" s="66">
        <f>IF($G527="Labor Hours",AD527*$K527*(1+$M527)*$EQ527,AD527)</f>
        <v>0</v>
      </c>
      <c r="AS527" s="66">
        <f>IF($G527="Labor Hours",AE527*$K527*(1+$M527)*$EQ527,AE527)</f>
        <v>0</v>
      </c>
      <c r="AT527" s="66">
        <f>IF($G527="Labor Hours",AF527*$K527*(1+$M527)*$EQ527,AF527)</f>
        <v>2688.5880000000002</v>
      </c>
      <c r="AU527" s="67">
        <f t="shared" si="750"/>
        <v>2688.5880000000002</v>
      </c>
      <c r="AV527" s="67">
        <f t="shared" si="711"/>
        <v>1478.7234000000003</v>
      </c>
      <c r="AW527" s="67">
        <f t="shared" si="712"/>
        <v>4167.3114000000005</v>
      </c>
      <c r="AX527" s="53" cm="1">
        <f t="array" aca="1" ref="AX527" ca="1">AU527*CELL("contents",$Q527)</f>
        <v>537.71760000000006</v>
      </c>
      <c r="AY527" s="53" cm="1">
        <f t="array" aca="1" ref="AY527" ca="1">AV527*CELL("contents",$Q527)</f>
        <v>295.74468000000007</v>
      </c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>
        <f t="shared" si="751"/>
        <v>0</v>
      </c>
      <c r="BM527" s="51">
        <f t="shared" si="752"/>
        <v>0</v>
      </c>
      <c r="BN527" s="66">
        <f>IF($G527="Labor Hours",AZ527*$K527*(1+$M527)*$ER527,AZ527)</f>
        <v>0</v>
      </c>
      <c r="BO527" s="66">
        <f>IF($G527="Labor Hours",BA527*$K527*(1+$M527)*$ER527,BA527)</f>
        <v>0</v>
      </c>
      <c r="BP527" s="66">
        <f>IF($G527="Labor Hours",BB527*$K527*(1+$M527)*$ER527,BB527)</f>
        <v>0</v>
      </c>
      <c r="BQ527" s="66">
        <f>IF($G527="Labor Hours",BC527*$K527*(1+$M527)*$ER527,BC527)</f>
        <v>0</v>
      </c>
      <c r="BR527" s="66">
        <f>IF($G527="Labor Hours",BD527*$K527*(1+$M527)*$ER527,BD527)</f>
        <v>0</v>
      </c>
      <c r="BS527" s="66">
        <f>IF($G527="Labor Hours",BE527*$K527*(1+$M527)*$ER527,BE527)</f>
        <v>0</v>
      </c>
      <c r="BT527" s="66">
        <f>IF($G527="Labor Hours",BF527*$K527*(1+$M527)*$ER527,BF527)</f>
        <v>0</v>
      </c>
      <c r="BU527" s="66">
        <f>IF($G527="Labor Hours",BG527*$K527*(1+$M527)*$ER527,BG527)</f>
        <v>0</v>
      </c>
      <c r="BV527" s="66">
        <f>IF($G527="Labor Hours",BH527*$K527*(1+$M527)*$ER527,BH527)</f>
        <v>0</v>
      </c>
      <c r="BW527" s="66">
        <f>IF($G527="Labor Hours",BI527*$K527*(1+$M527)*$ER527,BI527)</f>
        <v>0</v>
      </c>
      <c r="BX527" s="66">
        <f>IF($G527="Labor Hours",BJ527*$K527*(1+$M527)*$ER527,BJ527)</f>
        <v>0</v>
      </c>
      <c r="BY527" s="66">
        <f>IF($G527="Labor Hours",BK527*$K527*(1+$M527)*$ER527,BK527)</f>
        <v>0</v>
      </c>
      <c r="BZ527" s="67">
        <f t="shared" si="753"/>
        <v>0</v>
      </c>
      <c r="CA527" s="67">
        <f t="shared" si="713"/>
        <v>0</v>
      </c>
      <c r="CB527" s="67">
        <f t="shared" si="714"/>
        <v>0</v>
      </c>
      <c r="CC527" s="53" cm="1">
        <f t="array" aca="1" ref="CC527" ca="1">BZ527*CELL("contents",$Q527)</f>
        <v>0</v>
      </c>
      <c r="CD527" s="53" cm="1">
        <f t="array" aca="1" ref="CD527" ca="1">CA527*CELL("contents",$Q527)</f>
        <v>0</v>
      </c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>
        <f t="shared" si="754"/>
        <v>0</v>
      </c>
      <c r="CR527" s="51">
        <f t="shared" si="755"/>
        <v>0</v>
      </c>
      <c r="CS527" s="66">
        <f>IF($G527="Labor Hours",CE527*$K527*(1+$M527)*$ES527,CE527)</f>
        <v>0</v>
      </c>
      <c r="CT527" s="66">
        <f>IF($G527="Labor Hours",CF527*$K527*(1+$M527)*$ES527,CF527)</f>
        <v>0</v>
      </c>
      <c r="CU527" s="66">
        <f>IF($G527="Labor Hours",CG527*$K527*(1+$M527)*$ES527,CG527)</f>
        <v>0</v>
      </c>
      <c r="CV527" s="66">
        <f>IF($G527="Labor Hours",CH527*$K527*(1+$M527)*$ES527,CH527)</f>
        <v>0</v>
      </c>
      <c r="CW527" s="66">
        <f>IF($G527="Labor Hours",CI527*$K527*(1+$M527)*$ES527,CI527)</f>
        <v>0</v>
      </c>
      <c r="CX527" s="66">
        <f>IF($G527="Labor Hours",CJ527*$K527*(1+$M527)*$ES527,CJ527)</f>
        <v>0</v>
      </c>
      <c r="CY527" s="66">
        <f>IF($G527="Labor Hours",CK527*$K527*(1+$M527)*$ES527,CK527)</f>
        <v>0</v>
      </c>
      <c r="CZ527" s="66">
        <f>IF($G527="Labor Hours",CL527*$K527*(1+$M527)*$ES527,CL527)</f>
        <v>0</v>
      </c>
      <c r="DA527" s="66">
        <f>IF($G527="Labor Hours",CM527*$K527*(1+$M527)*$ES527,CM527)</f>
        <v>0</v>
      </c>
      <c r="DB527" s="66">
        <f>IF($G527="Labor Hours",CN527*$K527*(1+$M527)*$ES527,CN527)</f>
        <v>0</v>
      </c>
      <c r="DC527" s="66">
        <f>IF($G527="Labor Hours",CO527*$K527*(1+$M527)*$ES527,CO527)</f>
        <v>0</v>
      </c>
      <c r="DD527" s="66">
        <f>IF($G527="Labor Hours",CP527*$K527*(1+$M527)*$ES527,CP527)</f>
        <v>0</v>
      </c>
      <c r="DE527" s="67">
        <f t="shared" si="756"/>
        <v>0</v>
      </c>
      <c r="DF527" s="67">
        <f t="shared" si="715"/>
        <v>0</v>
      </c>
      <c r="DG527" s="67">
        <f t="shared" si="716"/>
        <v>0</v>
      </c>
      <c r="DH527" s="53" cm="1">
        <f t="array" aca="1" ref="DH527" ca="1">DE527*CELL("contents",$Q527)</f>
        <v>0</v>
      </c>
      <c r="DI527" s="53" cm="1">
        <f t="array" aca="1" ref="DI527" ca="1">DF527*CELL("contents",$Q527)</f>
        <v>0</v>
      </c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>
        <f t="shared" si="757"/>
        <v>0</v>
      </c>
      <c r="DW527" s="51">
        <f t="shared" si="758"/>
        <v>0</v>
      </c>
      <c r="DX527" s="66">
        <f>IF($G527="Labor Hours",DJ527*$K527*(1+$M527)*$ET527,DJ527)</f>
        <v>0</v>
      </c>
      <c r="DY527" s="66">
        <f>IF($G527="Labor Hours",DK527*$K527*(1+$M527)*$ET527,DK527)</f>
        <v>0</v>
      </c>
      <c r="DZ527" s="66">
        <f>IF($G527="Labor Hours",DL527*$K527*(1+$M527)*$ET527,DL527)</f>
        <v>0</v>
      </c>
      <c r="EA527" s="66">
        <f>IF($G527="Labor Hours",DM527*$K527*(1+$M527)*$ET527,DM527)</f>
        <v>0</v>
      </c>
      <c r="EB527" s="66">
        <f>IF($G527="Labor Hours",DN527*$K527*(1+$M527)*$ET527,DN527)</f>
        <v>0</v>
      </c>
      <c r="EC527" s="66">
        <f>IF($G527="Labor Hours",DO527*$K527*(1+$M527)*$ET527,DO527)</f>
        <v>0</v>
      </c>
      <c r="ED527" s="66">
        <f>IF($G527="Labor Hours",DP527*$K527*(1+$M527)*$ET527,DP527)</f>
        <v>0</v>
      </c>
      <c r="EE527" s="66">
        <f>IF($G527="Labor Hours",DQ527*$K527*(1+$M527)*$ET527,DQ527)</f>
        <v>0</v>
      </c>
      <c r="EF527" s="66">
        <f>IF($G527="Labor Hours",DR527*$K527*(1+$M527)*$ET527,DR527)</f>
        <v>0</v>
      </c>
      <c r="EG527" s="66">
        <f>IF($G527="Labor Hours",DS527*$K527*(1+$M527)*$ET527,DS527)</f>
        <v>0</v>
      </c>
      <c r="EH527" s="66">
        <f>IF($G527="Labor Hours",DT527*$K527*(1+$M527)*$ET527,DT527)</f>
        <v>0</v>
      </c>
      <c r="EI527" s="66">
        <f>IF($G527="Labor Hours",DU527*$K527*(1+$M527)*$ET527,DU527)</f>
        <v>0</v>
      </c>
      <c r="EJ527" s="67">
        <f t="shared" si="759"/>
        <v>0</v>
      </c>
      <c r="EK527" s="67">
        <f t="shared" si="717"/>
        <v>0</v>
      </c>
      <c r="EL527" s="67">
        <f t="shared" si="718"/>
        <v>0</v>
      </c>
      <c r="EM527" s="53" cm="1">
        <f t="array" aca="1" ref="EM527" ca="1">EJ527*CELL("contents",$Q527)</f>
        <v>0</v>
      </c>
      <c r="EN527" s="53" cm="1">
        <f t="array" aca="1" ref="EN527" ca="1">EK527*CELL("contents",$Q527)</f>
        <v>0</v>
      </c>
      <c r="EO527" s="68">
        <f>AW527+CB527+DG527+EL527</f>
        <v>4167.3114000000005</v>
      </c>
      <c r="EP527" s="2">
        <v>1</v>
      </c>
      <c r="EQ527" s="2">
        <f t="shared" ref="EQ527:ET527" si="767">EP527*1.0215</f>
        <v>1.0215000000000001</v>
      </c>
      <c r="ER527" s="2">
        <f t="shared" si="767"/>
        <v>1.0434622500000001</v>
      </c>
      <c r="ES527" s="2">
        <f t="shared" si="767"/>
        <v>1.0658966883750003</v>
      </c>
      <c r="ET527" s="2">
        <f t="shared" si="767"/>
        <v>1.0888134671750629</v>
      </c>
      <c r="EU527" s="69">
        <f>IF($G527="Labor Hours",$K527*$AG527*EQ527,0)</f>
        <v>2688.5880000000002</v>
      </c>
      <c r="EV527" s="69">
        <f>IF($G527="Labor Hours",$K527*$BL527*ER527,0)</f>
        <v>0</v>
      </c>
      <c r="EW527" s="69">
        <f>IF($G527="Labor Hours",$K527*$CQ527*ES527,0)</f>
        <v>0</v>
      </c>
      <c r="EX527" s="69">
        <f>IF($G527="Labor Hours",$K527*$DV527*ET527,0)</f>
        <v>0</v>
      </c>
      <c r="EY527" s="69">
        <f t="shared" si="761"/>
        <v>0</v>
      </c>
      <c r="EZ527" s="69">
        <f t="shared" si="761"/>
        <v>0</v>
      </c>
      <c r="FA527" s="69">
        <f t="shared" si="761"/>
        <v>0</v>
      </c>
      <c r="FB527" s="69">
        <f t="shared" si="761"/>
        <v>0</v>
      </c>
      <c r="FC527" t="s">
        <v>1539</v>
      </c>
    </row>
    <row r="528" spans="1:159" x14ac:dyDescent="0.25">
      <c r="A528" s="2">
        <v>1.4</v>
      </c>
      <c r="B528" s="73" t="s">
        <v>1236</v>
      </c>
      <c r="C528" s="61" t="s">
        <v>1208</v>
      </c>
      <c r="D528" s="62" t="s">
        <v>1237</v>
      </c>
      <c r="E528" s="63" t="s">
        <v>1237</v>
      </c>
      <c r="F528" s="2" t="s">
        <v>1211</v>
      </c>
      <c r="G528" s="61" t="s">
        <v>151</v>
      </c>
      <c r="H528" s="64" t="s">
        <v>163</v>
      </c>
      <c r="I528" s="61" t="s">
        <v>159</v>
      </c>
      <c r="J528" s="65" t="s">
        <v>1139</v>
      </c>
      <c r="K528" s="75">
        <v>62</v>
      </c>
      <c r="L528" s="79">
        <v>62</v>
      </c>
      <c r="M528" s="57">
        <v>0</v>
      </c>
      <c r="N528" s="85">
        <v>0.55000000000000004</v>
      </c>
      <c r="O528" s="64" t="s">
        <v>155</v>
      </c>
      <c r="P528" s="2" t="s">
        <v>352</v>
      </c>
      <c r="Q528" s="216">
        <f>VLOOKUP(P528,Contingencies!$A$2:$D$7,4,FALSE)</f>
        <v>0.2</v>
      </c>
      <c r="R528" s="53">
        <f>Q528*EO528</f>
        <v>1099.4608800000003</v>
      </c>
      <c r="S528" s="67">
        <f t="shared" si="742"/>
        <v>604.70348400000023</v>
      </c>
      <c r="T528" s="61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61">
        <v>56</v>
      </c>
      <c r="AG528" s="2">
        <f>IF(G528="Labor Hours",SUM(U528:AF528),0)</f>
        <v>56</v>
      </c>
      <c r="AH528" s="51">
        <f t="shared" si="749"/>
        <v>0.37333333333333329</v>
      </c>
      <c r="AI528" s="66">
        <f>IF($G528="Labor Hours",U528*$K528*(1+$M528)*$EQ528,U528)</f>
        <v>0</v>
      </c>
      <c r="AJ528" s="66">
        <f>IF($G528="Labor Hours",V528*$K528*(1+$M528)*$EQ528,V528)</f>
        <v>0</v>
      </c>
      <c r="AK528" s="66">
        <f>IF($G528="Labor Hours",W528*$K528*(1+$M528)*$EQ528,W528)</f>
        <v>0</v>
      </c>
      <c r="AL528" s="66">
        <f>IF($G528="Labor Hours",X528*$K528*(1+$M528)*$EQ528,X528)</f>
        <v>0</v>
      </c>
      <c r="AM528" s="66">
        <f>IF($G528="Labor Hours",Y528*$K528*(1+$M528)*$EQ528,Y528)</f>
        <v>0</v>
      </c>
      <c r="AN528" s="66">
        <f>IF($G528="Labor Hours",Z528*$K528*(1+$M528)*$EQ528,Z528)</f>
        <v>0</v>
      </c>
      <c r="AO528" s="66">
        <f>IF($G528="Labor Hours",AA528*$K528*(1+$M528)*$EQ528,AA528)</f>
        <v>0</v>
      </c>
      <c r="AP528" s="66">
        <f>IF($G528="Labor Hours",AB528*$K528*(1+$M528)*$EQ528,AB528)</f>
        <v>0</v>
      </c>
      <c r="AQ528" s="66">
        <f>IF($G528="Labor Hours",AC528*$K528*(1+$M528)*$EQ528,AC528)</f>
        <v>0</v>
      </c>
      <c r="AR528" s="66">
        <f>IF($G528="Labor Hours",AD528*$K528*(1+$M528)*$EQ528,AD528)</f>
        <v>0</v>
      </c>
      <c r="AS528" s="66">
        <f>IF($G528="Labor Hours",AE528*$K528*(1+$M528)*$EQ528,AE528)</f>
        <v>0</v>
      </c>
      <c r="AT528" s="66">
        <f>IF($G528="Labor Hours",AF528*$K528*(1+$M528)*$EQ528,AF528)</f>
        <v>3546.6480000000001</v>
      </c>
      <c r="AU528" s="67">
        <f t="shared" si="750"/>
        <v>3546.6480000000001</v>
      </c>
      <c r="AV528" s="67">
        <f t="shared" si="711"/>
        <v>1950.6564000000003</v>
      </c>
      <c r="AW528" s="67">
        <f t="shared" si="712"/>
        <v>5497.3044000000009</v>
      </c>
      <c r="AX528" s="53" cm="1">
        <f t="array" aca="1" ref="AX528" ca="1">AU528*CELL("contents",$Q528)</f>
        <v>709.32960000000003</v>
      </c>
      <c r="AY528" s="53" cm="1">
        <f t="array" aca="1" ref="AY528" ca="1">AV528*CELL("contents",$Q528)</f>
        <v>390.13128000000006</v>
      </c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>
        <f t="shared" si="751"/>
        <v>0</v>
      </c>
      <c r="BM528" s="51">
        <f t="shared" si="752"/>
        <v>0</v>
      </c>
      <c r="BN528" s="66">
        <f>IF($G528="Labor Hours",AZ528*$K528*(1+$M528)*$ER528,AZ528)</f>
        <v>0</v>
      </c>
      <c r="BO528" s="66">
        <f>IF($G528="Labor Hours",BA528*$K528*(1+$M528)*$ER528,BA528)</f>
        <v>0</v>
      </c>
      <c r="BP528" s="66">
        <f>IF($G528="Labor Hours",BB528*$K528*(1+$M528)*$ER528,BB528)</f>
        <v>0</v>
      </c>
      <c r="BQ528" s="66">
        <f>IF($G528="Labor Hours",BC528*$K528*(1+$M528)*$ER528,BC528)</f>
        <v>0</v>
      </c>
      <c r="BR528" s="66">
        <f>IF($G528="Labor Hours",BD528*$K528*(1+$M528)*$ER528,BD528)</f>
        <v>0</v>
      </c>
      <c r="BS528" s="66">
        <f>IF($G528="Labor Hours",BE528*$K528*(1+$M528)*$ER528,BE528)</f>
        <v>0</v>
      </c>
      <c r="BT528" s="66">
        <f>IF($G528="Labor Hours",BF528*$K528*(1+$M528)*$ER528,BF528)</f>
        <v>0</v>
      </c>
      <c r="BU528" s="66">
        <f>IF($G528="Labor Hours",BG528*$K528*(1+$M528)*$ER528,BG528)</f>
        <v>0</v>
      </c>
      <c r="BV528" s="66">
        <f>IF($G528="Labor Hours",BH528*$K528*(1+$M528)*$ER528,BH528)</f>
        <v>0</v>
      </c>
      <c r="BW528" s="66">
        <f>IF($G528="Labor Hours",BI528*$K528*(1+$M528)*$ER528,BI528)</f>
        <v>0</v>
      </c>
      <c r="BX528" s="66">
        <f>IF($G528="Labor Hours",BJ528*$K528*(1+$M528)*$ER528,BJ528)</f>
        <v>0</v>
      </c>
      <c r="BY528" s="66">
        <f>IF($G528="Labor Hours",BK528*$K528*(1+$M528)*$ER528,BK528)</f>
        <v>0</v>
      </c>
      <c r="BZ528" s="67">
        <f t="shared" si="753"/>
        <v>0</v>
      </c>
      <c r="CA528" s="67">
        <f t="shared" si="713"/>
        <v>0</v>
      </c>
      <c r="CB528" s="67">
        <f t="shared" si="714"/>
        <v>0</v>
      </c>
      <c r="CC528" s="53" cm="1">
        <f t="array" aca="1" ref="CC528" ca="1">BZ528*CELL("contents",$Q528)</f>
        <v>0</v>
      </c>
      <c r="CD528" s="53" cm="1">
        <f t="array" aca="1" ref="CD528" ca="1">CA528*CELL("contents",$Q528)</f>
        <v>0</v>
      </c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>
        <f t="shared" si="754"/>
        <v>0</v>
      </c>
      <c r="CR528" s="51">
        <f t="shared" si="755"/>
        <v>0</v>
      </c>
      <c r="CS528" s="66">
        <f>IF($G528="Labor Hours",CE528*$K528*(1+$M528)*$ES528,CE528)</f>
        <v>0</v>
      </c>
      <c r="CT528" s="66">
        <f>IF($G528="Labor Hours",CF528*$K528*(1+$M528)*$ES528,CF528)</f>
        <v>0</v>
      </c>
      <c r="CU528" s="66">
        <f>IF($G528="Labor Hours",CG528*$K528*(1+$M528)*$ES528,CG528)</f>
        <v>0</v>
      </c>
      <c r="CV528" s="66">
        <f>IF($G528="Labor Hours",CH528*$K528*(1+$M528)*$ES528,CH528)</f>
        <v>0</v>
      </c>
      <c r="CW528" s="66">
        <f>IF($G528="Labor Hours",CI528*$K528*(1+$M528)*$ES528,CI528)</f>
        <v>0</v>
      </c>
      <c r="CX528" s="66">
        <f>IF($G528="Labor Hours",CJ528*$K528*(1+$M528)*$ES528,CJ528)</f>
        <v>0</v>
      </c>
      <c r="CY528" s="66">
        <f>IF($G528="Labor Hours",CK528*$K528*(1+$M528)*$ES528,CK528)</f>
        <v>0</v>
      </c>
      <c r="CZ528" s="66">
        <f>IF($G528="Labor Hours",CL528*$K528*(1+$M528)*$ES528,CL528)</f>
        <v>0</v>
      </c>
      <c r="DA528" s="66">
        <f>IF($G528="Labor Hours",CM528*$K528*(1+$M528)*$ES528,CM528)</f>
        <v>0</v>
      </c>
      <c r="DB528" s="66">
        <f>IF($G528="Labor Hours",CN528*$K528*(1+$M528)*$ES528,CN528)</f>
        <v>0</v>
      </c>
      <c r="DC528" s="66">
        <f>IF($G528="Labor Hours",CO528*$K528*(1+$M528)*$ES528,CO528)</f>
        <v>0</v>
      </c>
      <c r="DD528" s="66">
        <f>IF($G528="Labor Hours",CP528*$K528*(1+$M528)*$ES528,CP528)</f>
        <v>0</v>
      </c>
      <c r="DE528" s="67">
        <f t="shared" si="756"/>
        <v>0</v>
      </c>
      <c r="DF528" s="67">
        <f t="shared" si="715"/>
        <v>0</v>
      </c>
      <c r="DG528" s="67">
        <f t="shared" si="716"/>
        <v>0</v>
      </c>
      <c r="DH528" s="53" cm="1">
        <f t="array" aca="1" ref="DH528" ca="1">DE528*CELL("contents",$Q528)</f>
        <v>0</v>
      </c>
      <c r="DI528" s="53" cm="1">
        <f t="array" aca="1" ref="DI528" ca="1">DF528*CELL("contents",$Q528)</f>
        <v>0</v>
      </c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>
        <f t="shared" si="757"/>
        <v>0</v>
      </c>
      <c r="DW528" s="51">
        <f t="shared" si="758"/>
        <v>0</v>
      </c>
      <c r="DX528" s="66">
        <f>IF($G528="Labor Hours",DJ528*$K528*(1+$M528)*$ET528,DJ528)</f>
        <v>0</v>
      </c>
      <c r="DY528" s="66">
        <f>IF($G528="Labor Hours",DK528*$K528*(1+$M528)*$ET528,DK528)</f>
        <v>0</v>
      </c>
      <c r="DZ528" s="66">
        <f>IF($G528="Labor Hours",DL528*$K528*(1+$M528)*$ET528,DL528)</f>
        <v>0</v>
      </c>
      <c r="EA528" s="66">
        <f>IF($G528="Labor Hours",DM528*$K528*(1+$M528)*$ET528,DM528)</f>
        <v>0</v>
      </c>
      <c r="EB528" s="66">
        <f>IF($G528="Labor Hours",DN528*$K528*(1+$M528)*$ET528,DN528)</f>
        <v>0</v>
      </c>
      <c r="EC528" s="66">
        <f>IF($G528="Labor Hours",DO528*$K528*(1+$M528)*$ET528,DO528)</f>
        <v>0</v>
      </c>
      <c r="ED528" s="66">
        <f>IF($G528="Labor Hours",DP528*$K528*(1+$M528)*$ET528,DP528)</f>
        <v>0</v>
      </c>
      <c r="EE528" s="66">
        <f>IF($G528="Labor Hours",DQ528*$K528*(1+$M528)*$ET528,DQ528)</f>
        <v>0</v>
      </c>
      <c r="EF528" s="66">
        <f>IF($G528="Labor Hours",DR528*$K528*(1+$M528)*$ET528,DR528)</f>
        <v>0</v>
      </c>
      <c r="EG528" s="66">
        <f>IF($G528="Labor Hours",DS528*$K528*(1+$M528)*$ET528,DS528)</f>
        <v>0</v>
      </c>
      <c r="EH528" s="66">
        <f>IF($G528="Labor Hours",DT528*$K528*(1+$M528)*$ET528,DT528)</f>
        <v>0</v>
      </c>
      <c r="EI528" s="66">
        <f>IF($G528="Labor Hours",DU528*$K528*(1+$M528)*$ET528,DU528)</f>
        <v>0</v>
      </c>
      <c r="EJ528" s="67">
        <f t="shared" si="759"/>
        <v>0</v>
      </c>
      <c r="EK528" s="67">
        <f t="shared" si="717"/>
        <v>0</v>
      </c>
      <c r="EL528" s="67">
        <f t="shared" si="718"/>
        <v>0</v>
      </c>
      <c r="EM528" s="53" cm="1">
        <f t="array" aca="1" ref="EM528" ca="1">EJ528*CELL("contents",$Q528)</f>
        <v>0</v>
      </c>
      <c r="EN528" s="53" cm="1">
        <f t="array" aca="1" ref="EN528" ca="1">EK528*CELL("contents",$Q528)</f>
        <v>0</v>
      </c>
      <c r="EO528" s="68">
        <f>AW528+CB528+DG528+EL528</f>
        <v>5497.3044000000009</v>
      </c>
      <c r="EP528" s="2">
        <v>1</v>
      </c>
      <c r="EQ528" s="2">
        <f t="shared" ref="EQ528:ET528" si="768">EP528*1.0215</f>
        <v>1.0215000000000001</v>
      </c>
      <c r="ER528" s="2">
        <f t="shared" si="768"/>
        <v>1.0434622500000001</v>
      </c>
      <c r="ES528" s="2">
        <f t="shared" si="768"/>
        <v>1.0658966883750003</v>
      </c>
      <c r="ET528" s="2">
        <f t="shared" si="768"/>
        <v>1.0888134671750629</v>
      </c>
      <c r="EU528" s="69">
        <f>IF($G528="Labor Hours",$K528*$AG528*EQ528,0)</f>
        <v>3546.6480000000001</v>
      </c>
      <c r="EV528" s="69">
        <f>IF($G528="Labor Hours",$K528*$BL528*ER528,0)</f>
        <v>0</v>
      </c>
      <c r="EW528" s="69">
        <f>IF($G528="Labor Hours",$K528*$CQ528*ES528,0)</f>
        <v>0</v>
      </c>
      <c r="EX528" s="69">
        <f>IF($G528="Labor Hours",$K528*$DV528*ET528,0)</f>
        <v>0</v>
      </c>
      <c r="EY528" s="69">
        <f t="shared" si="761"/>
        <v>0</v>
      </c>
      <c r="EZ528" s="69">
        <f t="shared" si="761"/>
        <v>0</v>
      </c>
      <c r="FA528" s="69">
        <f t="shared" si="761"/>
        <v>0</v>
      </c>
      <c r="FB528" s="69">
        <f t="shared" si="761"/>
        <v>0</v>
      </c>
      <c r="FC528" t="s">
        <v>1539</v>
      </c>
    </row>
    <row r="529" spans="1:159" ht="25.5" x14ac:dyDescent="0.25">
      <c r="A529" s="2">
        <v>1.4</v>
      </c>
      <c r="B529" s="73" t="s">
        <v>1238</v>
      </c>
      <c r="C529" s="61" t="s">
        <v>1208</v>
      </c>
      <c r="D529" s="62" t="s">
        <v>1239</v>
      </c>
      <c r="E529" s="63" t="s">
        <v>1240</v>
      </c>
      <c r="F529" s="2" t="s">
        <v>1211</v>
      </c>
      <c r="G529" s="61" t="s">
        <v>151</v>
      </c>
      <c r="H529" s="64" t="s">
        <v>163</v>
      </c>
      <c r="I529" s="61" t="s">
        <v>159</v>
      </c>
      <c r="J529" s="65" t="s">
        <v>1139</v>
      </c>
      <c r="K529" s="75">
        <v>62</v>
      </c>
      <c r="L529" s="79">
        <v>62</v>
      </c>
      <c r="M529" s="57">
        <v>0</v>
      </c>
      <c r="N529" s="85">
        <v>0.55000000000000004</v>
      </c>
      <c r="O529" s="64" t="s">
        <v>155</v>
      </c>
      <c r="P529" s="2" t="s">
        <v>352</v>
      </c>
      <c r="Q529" s="216">
        <f>VLOOKUP(P529,Contingencies!$A$2:$D$7,4,FALSE)</f>
        <v>0.2</v>
      </c>
      <c r="R529" s="53">
        <f>Q529*EO529</f>
        <v>635.01719112000012</v>
      </c>
      <c r="S529" s="67">
        <f t="shared" si="742"/>
        <v>349.25945511600008</v>
      </c>
      <c r="T529" s="61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61">
        <v>16</v>
      </c>
      <c r="AG529" s="2">
        <f>IF(G529="Labor Hours",SUM(U529:AF529),0)</f>
        <v>16</v>
      </c>
      <c r="AH529" s="51">
        <f t="shared" si="749"/>
        <v>0.10666666666666666</v>
      </c>
      <c r="AI529" s="66">
        <f>IF($G529="Labor Hours",U529*$K529*(1+$M529)*$EQ529,U529)</f>
        <v>0</v>
      </c>
      <c r="AJ529" s="66">
        <f>IF($G529="Labor Hours",V529*$K529*(1+$M529)*$EQ529,V529)</f>
        <v>0</v>
      </c>
      <c r="AK529" s="66">
        <f>IF($G529="Labor Hours",W529*$K529*(1+$M529)*$EQ529,W529)</f>
        <v>0</v>
      </c>
      <c r="AL529" s="66">
        <f>IF($G529="Labor Hours",X529*$K529*(1+$M529)*$EQ529,X529)</f>
        <v>0</v>
      </c>
      <c r="AM529" s="66">
        <f>IF($G529="Labor Hours",Y529*$K529*(1+$M529)*$EQ529,Y529)</f>
        <v>0</v>
      </c>
      <c r="AN529" s="66">
        <f>IF($G529="Labor Hours",Z529*$K529*(1+$M529)*$EQ529,Z529)</f>
        <v>0</v>
      </c>
      <c r="AO529" s="66">
        <f>IF($G529="Labor Hours",AA529*$K529*(1+$M529)*$EQ529,AA529)</f>
        <v>0</v>
      </c>
      <c r="AP529" s="66">
        <f>IF($G529="Labor Hours",AB529*$K529*(1+$M529)*$EQ529,AB529)</f>
        <v>0</v>
      </c>
      <c r="AQ529" s="66">
        <f>IF($G529="Labor Hours",AC529*$K529*(1+$M529)*$EQ529,AC529)</f>
        <v>0</v>
      </c>
      <c r="AR529" s="66">
        <f>IF($G529="Labor Hours",AD529*$K529*(1+$M529)*$EQ529,AD529)</f>
        <v>0</v>
      </c>
      <c r="AS529" s="66">
        <f>IF($G529="Labor Hours",AE529*$K529*(1+$M529)*$EQ529,AE529)</f>
        <v>0</v>
      </c>
      <c r="AT529" s="66">
        <f>IF($G529="Labor Hours",AF529*$K529*(1+$M529)*$EQ529,AF529)</f>
        <v>1013.3280000000001</v>
      </c>
      <c r="AU529" s="67">
        <f t="shared" si="750"/>
        <v>1013.3280000000001</v>
      </c>
      <c r="AV529" s="67">
        <f t="shared" si="711"/>
        <v>557.33040000000005</v>
      </c>
      <c r="AW529" s="67">
        <f t="shared" si="712"/>
        <v>1570.6584000000003</v>
      </c>
      <c r="AX529" s="53" cm="1">
        <f t="array" aca="1" ref="AX529" ca="1">AU529*CELL("contents",$Q529)</f>
        <v>202.66560000000004</v>
      </c>
      <c r="AY529" s="53" cm="1">
        <f t="array" aca="1" ref="AY529" ca="1">AV529*CELL("contents",$Q529)</f>
        <v>111.46608000000002</v>
      </c>
      <c r="AZ529" s="61">
        <v>8</v>
      </c>
      <c r="BA529" s="61">
        <v>8</v>
      </c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>
        <f t="shared" si="751"/>
        <v>16</v>
      </c>
      <c r="BM529" s="51">
        <f t="shared" si="752"/>
        <v>0.10666666666666666</v>
      </c>
      <c r="BN529" s="66">
        <f>IF($G529="Labor Hours",AZ529*$K529*(1+$M529)*$ER529,AZ529)</f>
        <v>517.55727600000012</v>
      </c>
      <c r="BO529" s="66">
        <f>IF($G529="Labor Hours",BA529*$K529*(1+$M529)*$ER529,BA529)</f>
        <v>517.55727600000012</v>
      </c>
      <c r="BP529" s="66">
        <f>IF($G529="Labor Hours",BB529*$K529*(1+$M529)*$ER529,BB529)</f>
        <v>0</v>
      </c>
      <c r="BQ529" s="66">
        <f>IF($G529="Labor Hours",BC529*$K529*(1+$M529)*$ER529,BC529)</f>
        <v>0</v>
      </c>
      <c r="BR529" s="66">
        <f>IF($G529="Labor Hours",BD529*$K529*(1+$M529)*$ER529,BD529)</f>
        <v>0</v>
      </c>
      <c r="BS529" s="66">
        <f>IF($G529="Labor Hours",BE529*$K529*(1+$M529)*$ER529,BE529)</f>
        <v>0</v>
      </c>
      <c r="BT529" s="66">
        <f>IF($G529="Labor Hours",BF529*$K529*(1+$M529)*$ER529,BF529)</f>
        <v>0</v>
      </c>
      <c r="BU529" s="66">
        <f>IF($G529="Labor Hours",BG529*$K529*(1+$M529)*$ER529,BG529)</f>
        <v>0</v>
      </c>
      <c r="BV529" s="66">
        <f>IF($G529="Labor Hours",BH529*$K529*(1+$M529)*$ER529,BH529)</f>
        <v>0</v>
      </c>
      <c r="BW529" s="66">
        <f>IF($G529="Labor Hours",BI529*$K529*(1+$M529)*$ER529,BI529)</f>
        <v>0</v>
      </c>
      <c r="BX529" s="66">
        <f>IF($G529="Labor Hours",BJ529*$K529*(1+$M529)*$ER529,BJ529)</f>
        <v>0</v>
      </c>
      <c r="BY529" s="66">
        <f>IF($G529="Labor Hours",BK529*$K529*(1+$M529)*$ER529,BK529)</f>
        <v>0</v>
      </c>
      <c r="BZ529" s="67">
        <f t="shared" si="753"/>
        <v>1035.1145520000002</v>
      </c>
      <c r="CA529" s="67">
        <f t="shared" si="713"/>
        <v>569.31300360000023</v>
      </c>
      <c r="CB529" s="67">
        <f t="shared" si="714"/>
        <v>1604.4275556000005</v>
      </c>
      <c r="CC529" s="53" cm="1">
        <f t="array" aca="1" ref="CC529" ca="1">BZ529*CELL("contents",$Q529)</f>
        <v>207.02291040000006</v>
      </c>
      <c r="CD529" s="53" cm="1">
        <f t="array" aca="1" ref="CD529" ca="1">CA529*CELL("contents",$Q529)</f>
        <v>113.86260072000005</v>
      </c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>
        <f t="shared" si="754"/>
        <v>0</v>
      </c>
      <c r="CR529" s="51">
        <f t="shared" si="755"/>
        <v>0</v>
      </c>
      <c r="CS529" s="66">
        <f>IF($G529="Labor Hours",CE529*$K529*(1+$M529)*$ES529,CE529)</f>
        <v>0</v>
      </c>
      <c r="CT529" s="66">
        <f>IF($G529="Labor Hours",CF529*$K529*(1+$M529)*$ES529,CF529)</f>
        <v>0</v>
      </c>
      <c r="CU529" s="66">
        <f>IF($G529="Labor Hours",CG529*$K529*(1+$M529)*$ES529,CG529)</f>
        <v>0</v>
      </c>
      <c r="CV529" s="66">
        <f>IF($G529="Labor Hours",CH529*$K529*(1+$M529)*$ES529,CH529)</f>
        <v>0</v>
      </c>
      <c r="CW529" s="66">
        <f>IF($G529="Labor Hours",CI529*$K529*(1+$M529)*$ES529,CI529)</f>
        <v>0</v>
      </c>
      <c r="CX529" s="66">
        <f>IF($G529="Labor Hours",CJ529*$K529*(1+$M529)*$ES529,CJ529)</f>
        <v>0</v>
      </c>
      <c r="CY529" s="66">
        <f>IF($G529="Labor Hours",CK529*$K529*(1+$M529)*$ES529,CK529)</f>
        <v>0</v>
      </c>
      <c r="CZ529" s="66">
        <f>IF($G529="Labor Hours",CL529*$K529*(1+$M529)*$ES529,CL529)</f>
        <v>0</v>
      </c>
      <c r="DA529" s="66">
        <f>IF($G529="Labor Hours",CM529*$K529*(1+$M529)*$ES529,CM529)</f>
        <v>0</v>
      </c>
      <c r="DB529" s="66">
        <f>IF($G529="Labor Hours",CN529*$K529*(1+$M529)*$ES529,CN529)</f>
        <v>0</v>
      </c>
      <c r="DC529" s="66">
        <f>IF($G529="Labor Hours",CO529*$K529*(1+$M529)*$ES529,CO529)</f>
        <v>0</v>
      </c>
      <c r="DD529" s="66">
        <f>IF($G529="Labor Hours",CP529*$K529*(1+$M529)*$ES529,CP529)</f>
        <v>0</v>
      </c>
      <c r="DE529" s="67">
        <f t="shared" si="756"/>
        <v>0</v>
      </c>
      <c r="DF529" s="67">
        <f t="shared" si="715"/>
        <v>0</v>
      </c>
      <c r="DG529" s="67">
        <f t="shared" si="716"/>
        <v>0</v>
      </c>
      <c r="DH529" s="53" cm="1">
        <f t="array" aca="1" ref="DH529" ca="1">DE529*CELL("contents",$Q529)</f>
        <v>0</v>
      </c>
      <c r="DI529" s="53" cm="1">
        <f t="array" aca="1" ref="DI529" ca="1">DF529*CELL("contents",$Q529)</f>
        <v>0</v>
      </c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>
        <f t="shared" si="757"/>
        <v>0</v>
      </c>
      <c r="DW529" s="51">
        <f t="shared" si="758"/>
        <v>0</v>
      </c>
      <c r="DX529" s="66">
        <f>IF($G529="Labor Hours",DJ529*$K529*(1+$M529)*$ET529,DJ529)</f>
        <v>0</v>
      </c>
      <c r="DY529" s="66">
        <f>IF($G529="Labor Hours",DK529*$K529*(1+$M529)*$ET529,DK529)</f>
        <v>0</v>
      </c>
      <c r="DZ529" s="66">
        <f>IF($G529="Labor Hours",DL529*$K529*(1+$M529)*$ET529,DL529)</f>
        <v>0</v>
      </c>
      <c r="EA529" s="66">
        <f>IF($G529="Labor Hours",DM529*$K529*(1+$M529)*$ET529,DM529)</f>
        <v>0</v>
      </c>
      <c r="EB529" s="66">
        <f>IF($G529="Labor Hours",DN529*$K529*(1+$M529)*$ET529,DN529)</f>
        <v>0</v>
      </c>
      <c r="EC529" s="66">
        <f>IF($G529="Labor Hours",DO529*$K529*(1+$M529)*$ET529,DO529)</f>
        <v>0</v>
      </c>
      <c r="ED529" s="66">
        <f>IF($G529="Labor Hours",DP529*$K529*(1+$M529)*$ET529,DP529)</f>
        <v>0</v>
      </c>
      <c r="EE529" s="66">
        <f>IF($G529="Labor Hours",DQ529*$K529*(1+$M529)*$ET529,DQ529)</f>
        <v>0</v>
      </c>
      <c r="EF529" s="66">
        <f>IF($G529="Labor Hours",DR529*$K529*(1+$M529)*$ET529,DR529)</f>
        <v>0</v>
      </c>
      <c r="EG529" s="66">
        <f>IF($G529="Labor Hours",DS529*$K529*(1+$M529)*$ET529,DS529)</f>
        <v>0</v>
      </c>
      <c r="EH529" s="66">
        <f>IF($G529="Labor Hours",DT529*$K529*(1+$M529)*$ET529,DT529)</f>
        <v>0</v>
      </c>
      <c r="EI529" s="66">
        <f>IF($G529="Labor Hours",DU529*$K529*(1+$M529)*$ET529,DU529)</f>
        <v>0</v>
      </c>
      <c r="EJ529" s="67">
        <f t="shared" si="759"/>
        <v>0</v>
      </c>
      <c r="EK529" s="67">
        <f t="shared" si="717"/>
        <v>0</v>
      </c>
      <c r="EL529" s="67">
        <f t="shared" si="718"/>
        <v>0</v>
      </c>
      <c r="EM529" s="53" cm="1">
        <f t="array" aca="1" ref="EM529" ca="1">EJ529*CELL("contents",$Q529)</f>
        <v>0</v>
      </c>
      <c r="EN529" s="53" cm="1">
        <f t="array" aca="1" ref="EN529" ca="1">EK529*CELL("contents",$Q529)</f>
        <v>0</v>
      </c>
      <c r="EO529" s="68">
        <f>AW529+CB529+DG529+EL529</f>
        <v>3175.0859556000005</v>
      </c>
      <c r="EP529" s="2">
        <v>1</v>
      </c>
      <c r="EQ529" s="2">
        <f t="shared" ref="EQ529:ET529" si="769">EP529*1.0215</f>
        <v>1.0215000000000001</v>
      </c>
      <c r="ER529" s="2">
        <f t="shared" si="769"/>
        <v>1.0434622500000001</v>
      </c>
      <c r="ES529" s="2">
        <f t="shared" si="769"/>
        <v>1.0658966883750003</v>
      </c>
      <c r="ET529" s="2">
        <f t="shared" si="769"/>
        <v>1.0888134671750629</v>
      </c>
      <c r="EU529" s="69">
        <f>IF($G529="Labor Hours",$K529*$AG529*EQ529,0)</f>
        <v>1013.3280000000001</v>
      </c>
      <c r="EV529" s="69">
        <f>IF($G529="Labor Hours",$K529*$BL529*ER529,0)</f>
        <v>1035.1145520000002</v>
      </c>
      <c r="EW529" s="69">
        <f>IF($G529="Labor Hours",$K529*$CQ529*ES529,0)</f>
        <v>0</v>
      </c>
      <c r="EX529" s="69">
        <f>IF($G529="Labor Hours",$K529*$DV529*ET529,0)</f>
        <v>0</v>
      </c>
      <c r="EY529" s="69">
        <f t="shared" si="761"/>
        <v>0</v>
      </c>
      <c r="EZ529" s="69">
        <f t="shared" si="761"/>
        <v>0</v>
      </c>
      <c r="FA529" s="69">
        <f t="shared" si="761"/>
        <v>0</v>
      </c>
      <c r="FB529" s="69">
        <f t="shared" si="761"/>
        <v>0</v>
      </c>
      <c r="FC529" t="s">
        <v>1539</v>
      </c>
    </row>
    <row r="530" spans="1:159" x14ac:dyDescent="0.25">
      <c r="A530" s="2">
        <v>1.4</v>
      </c>
      <c r="B530" s="73" t="s">
        <v>1241</v>
      </c>
      <c r="C530" s="61" t="s">
        <v>1208</v>
      </c>
      <c r="D530" s="62" t="s">
        <v>1242</v>
      </c>
      <c r="E530" s="63" t="s">
        <v>1243</v>
      </c>
      <c r="F530" s="2" t="s">
        <v>1211</v>
      </c>
      <c r="G530" s="61" t="s">
        <v>151</v>
      </c>
      <c r="H530" s="64" t="s">
        <v>163</v>
      </c>
      <c r="I530" s="61" t="s">
        <v>159</v>
      </c>
      <c r="J530" s="65" t="s">
        <v>1139</v>
      </c>
      <c r="K530" s="75">
        <v>62</v>
      </c>
      <c r="L530" s="79">
        <v>62</v>
      </c>
      <c r="M530" s="57">
        <v>0</v>
      </c>
      <c r="N530" s="85">
        <v>0.55000000000000004</v>
      </c>
      <c r="O530" s="64" t="s">
        <v>155</v>
      </c>
      <c r="P530" s="2" t="s">
        <v>356</v>
      </c>
      <c r="Q530" s="216">
        <f>VLOOKUP(P530,Contingencies!$A$2:$D$7,4,FALSE)</f>
        <v>0.35</v>
      </c>
      <c r="R530" s="53">
        <f>Q530*EO530</f>
        <v>1030.7445750000002</v>
      </c>
      <c r="S530" s="67">
        <f t="shared" si="742"/>
        <v>566.90951625000014</v>
      </c>
      <c r="T530" s="61"/>
      <c r="U530" s="61">
        <v>30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>
        <f>IF(G530="Labor Hours",SUM(U530:AF530),0)</f>
        <v>30</v>
      </c>
      <c r="AH530" s="51">
        <f t="shared" si="749"/>
        <v>0.2</v>
      </c>
      <c r="AI530" s="66">
        <f>IF($G530="Labor Hours",U530*$K530*(1+$M530)*$EQ530,U530)</f>
        <v>1899.9900000000002</v>
      </c>
      <c r="AJ530" s="66">
        <f>IF($G530="Labor Hours",V530*$K530*(1+$M530)*$EQ530,V530)</f>
        <v>0</v>
      </c>
      <c r="AK530" s="66">
        <f>IF($G530="Labor Hours",W530*$K530*(1+$M530)*$EQ530,W530)</f>
        <v>0</v>
      </c>
      <c r="AL530" s="66">
        <f>IF($G530="Labor Hours",X530*$K530*(1+$M530)*$EQ530,X530)</f>
        <v>0</v>
      </c>
      <c r="AM530" s="66">
        <f>IF($G530="Labor Hours",Y530*$K530*(1+$M530)*$EQ530,Y530)</f>
        <v>0</v>
      </c>
      <c r="AN530" s="66">
        <f>IF($G530="Labor Hours",Z530*$K530*(1+$M530)*$EQ530,Z530)</f>
        <v>0</v>
      </c>
      <c r="AO530" s="66">
        <f>IF($G530="Labor Hours",AA530*$K530*(1+$M530)*$EQ530,AA530)</f>
        <v>0</v>
      </c>
      <c r="AP530" s="66">
        <f>IF($G530="Labor Hours",AB530*$K530*(1+$M530)*$EQ530,AB530)</f>
        <v>0</v>
      </c>
      <c r="AQ530" s="66">
        <f>IF($G530="Labor Hours",AC530*$K530*(1+$M530)*$EQ530,AC530)</f>
        <v>0</v>
      </c>
      <c r="AR530" s="66">
        <f>IF($G530="Labor Hours",AD530*$K530*(1+$M530)*$EQ530,AD530)</f>
        <v>0</v>
      </c>
      <c r="AS530" s="66">
        <f>IF($G530="Labor Hours",AE530*$K530*(1+$M530)*$EQ530,AE530)</f>
        <v>0</v>
      </c>
      <c r="AT530" s="66">
        <f>IF($G530="Labor Hours",AF530*$K530*(1+$M530)*$EQ530,AF530)</f>
        <v>0</v>
      </c>
      <c r="AU530" s="67">
        <f t="shared" si="750"/>
        <v>1899.9900000000002</v>
      </c>
      <c r="AV530" s="67">
        <f t="shared" si="711"/>
        <v>1044.9945000000002</v>
      </c>
      <c r="AW530" s="67">
        <f t="shared" si="712"/>
        <v>2944.9845000000005</v>
      </c>
      <c r="AX530" s="53" cm="1">
        <f t="array" aca="1" ref="AX530" ca="1">AU530*CELL("contents",$Q530)</f>
        <v>664.99650000000008</v>
      </c>
      <c r="AY530" s="53" cm="1">
        <f t="array" aca="1" ref="AY530" ca="1">AV530*CELL("contents",$Q530)</f>
        <v>365.74807500000009</v>
      </c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>
        <f t="shared" si="751"/>
        <v>0</v>
      </c>
      <c r="BM530" s="51">
        <f t="shared" si="752"/>
        <v>0</v>
      </c>
      <c r="BN530" s="66">
        <f>IF($G530="Labor Hours",AZ530*$K530*(1+$M530)*$ER530,AZ530)</f>
        <v>0</v>
      </c>
      <c r="BO530" s="66">
        <f>IF($G530="Labor Hours",BA530*$K530*(1+$M530)*$ER530,BA530)</f>
        <v>0</v>
      </c>
      <c r="BP530" s="66">
        <f>IF($G530="Labor Hours",BB530*$K530*(1+$M530)*$ER530,BB530)</f>
        <v>0</v>
      </c>
      <c r="BQ530" s="66">
        <f>IF($G530="Labor Hours",BC530*$K530*(1+$M530)*$ER530,BC530)</f>
        <v>0</v>
      </c>
      <c r="BR530" s="66">
        <f>IF($G530="Labor Hours",BD530*$K530*(1+$M530)*$ER530,BD530)</f>
        <v>0</v>
      </c>
      <c r="BS530" s="66">
        <f>IF($G530="Labor Hours",BE530*$K530*(1+$M530)*$ER530,BE530)</f>
        <v>0</v>
      </c>
      <c r="BT530" s="66">
        <f>IF($G530="Labor Hours",BF530*$K530*(1+$M530)*$ER530,BF530)</f>
        <v>0</v>
      </c>
      <c r="BU530" s="66">
        <f>IF($G530="Labor Hours",BG530*$K530*(1+$M530)*$ER530,BG530)</f>
        <v>0</v>
      </c>
      <c r="BV530" s="66">
        <f>IF($G530="Labor Hours",BH530*$K530*(1+$M530)*$ER530,BH530)</f>
        <v>0</v>
      </c>
      <c r="BW530" s="66">
        <f>IF($G530="Labor Hours",BI530*$K530*(1+$M530)*$ER530,BI530)</f>
        <v>0</v>
      </c>
      <c r="BX530" s="66">
        <f>IF($G530="Labor Hours",BJ530*$K530*(1+$M530)*$ER530,BJ530)</f>
        <v>0</v>
      </c>
      <c r="BY530" s="66">
        <f>IF($G530="Labor Hours",BK530*$K530*(1+$M530)*$ER530,BK530)</f>
        <v>0</v>
      </c>
      <c r="BZ530" s="67">
        <f t="shared" si="753"/>
        <v>0</v>
      </c>
      <c r="CA530" s="67">
        <f t="shared" si="713"/>
        <v>0</v>
      </c>
      <c r="CB530" s="67">
        <f t="shared" si="714"/>
        <v>0</v>
      </c>
      <c r="CC530" s="53" cm="1">
        <f t="array" aca="1" ref="CC530" ca="1">BZ530*CELL("contents",$Q530)</f>
        <v>0</v>
      </c>
      <c r="CD530" s="53" cm="1">
        <f t="array" aca="1" ref="CD530" ca="1">CA530*CELL("contents",$Q530)</f>
        <v>0</v>
      </c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>
        <f t="shared" si="754"/>
        <v>0</v>
      </c>
      <c r="CR530" s="51">
        <f t="shared" si="755"/>
        <v>0</v>
      </c>
      <c r="CS530" s="66">
        <f>IF($G530="Labor Hours",CE530*$K530*(1+$M530)*$ES530,CE530)</f>
        <v>0</v>
      </c>
      <c r="CT530" s="66">
        <f>IF($G530="Labor Hours",CF530*$K530*(1+$M530)*$ES530,CF530)</f>
        <v>0</v>
      </c>
      <c r="CU530" s="66">
        <f>IF($G530="Labor Hours",CG530*$K530*(1+$M530)*$ES530,CG530)</f>
        <v>0</v>
      </c>
      <c r="CV530" s="66">
        <f>IF($G530="Labor Hours",CH530*$K530*(1+$M530)*$ES530,CH530)</f>
        <v>0</v>
      </c>
      <c r="CW530" s="66">
        <f>IF($G530="Labor Hours",CI530*$K530*(1+$M530)*$ES530,CI530)</f>
        <v>0</v>
      </c>
      <c r="CX530" s="66">
        <f>IF($G530="Labor Hours",CJ530*$K530*(1+$M530)*$ES530,CJ530)</f>
        <v>0</v>
      </c>
      <c r="CY530" s="66">
        <f>IF($G530="Labor Hours",CK530*$K530*(1+$M530)*$ES530,CK530)</f>
        <v>0</v>
      </c>
      <c r="CZ530" s="66">
        <f>IF($G530="Labor Hours",CL530*$K530*(1+$M530)*$ES530,CL530)</f>
        <v>0</v>
      </c>
      <c r="DA530" s="66">
        <f>IF($G530="Labor Hours",CM530*$K530*(1+$M530)*$ES530,CM530)</f>
        <v>0</v>
      </c>
      <c r="DB530" s="66">
        <f>IF($G530="Labor Hours",CN530*$K530*(1+$M530)*$ES530,CN530)</f>
        <v>0</v>
      </c>
      <c r="DC530" s="66">
        <f>IF($G530="Labor Hours",CO530*$K530*(1+$M530)*$ES530,CO530)</f>
        <v>0</v>
      </c>
      <c r="DD530" s="66">
        <f>IF($G530="Labor Hours",CP530*$K530*(1+$M530)*$ES530,CP530)</f>
        <v>0</v>
      </c>
      <c r="DE530" s="67">
        <f t="shared" si="756"/>
        <v>0</v>
      </c>
      <c r="DF530" s="67">
        <f t="shared" si="715"/>
        <v>0</v>
      </c>
      <c r="DG530" s="67">
        <f t="shared" si="716"/>
        <v>0</v>
      </c>
      <c r="DH530" s="53" cm="1">
        <f t="array" aca="1" ref="DH530" ca="1">DE530*CELL("contents",$Q530)</f>
        <v>0</v>
      </c>
      <c r="DI530" s="53" cm="1">
        <f t="array" aca="1" ref="DI530" ca="1">DF530*CELL("contents",$Q530)</f>
        <v>0</v>
      </c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>
        <f t="shared" si="757"/>
        <v>0</v>
      </c>
      <c r="DW530" s="51">
        <f t="shared" si="758"/>
        <v>0</v>
      </c>
      <c r="DX530" s="66">
        <f>IF($G530="Labor Hours",DJ530*$K530*(1+$M530)*$ET530,DJ530)</f>
        <v>0</v>
      </c>
      <c r="DY530" s="66">
        <f>IF($G530="Labor Hours",DK530*$K530*(1+$M530)*$ET530,DK530)</f>
        <v>0</v>
      </c>
      <c r="DZ530" s="66">
        <f>IF($G530="Labor Hours",DL530*$K530*(1+$M530)*$ET530,DL530)</f>
        <v>0</v>
      </c>
      <c r="EA530" s="66">
        <f>IF($G530="Labor Hours",DM530*$K530*(1+$M530)*$ET530,DM530)</f>
        <v>0</v>
      </c>
      <c r="EB530" s="66">
        <f>IF($G530="Labor Hours",DN530*$K530*(1+$M530)*$ET530,DN530)</f>
        <v>0</v>
      </c>
      <c r="EC530" s="66">
        <f>IF($G530="Labor Hours",DO530*$K530*(1+$M530)*$ET530,DO530)</f>
        <v>0</v>
      </c>
      <c r="ED530" s="66">
        <f>IF($G530="Labor Hours",DP530*$K530*(1+$M530)*$ET530,DP530)</f>
        <v>0</v>
      </c>
      <c r="EE530" s="66">
        <f>IF($G530="Labor Hours",DQ530*$K530*(1+$M530)*$ET530,DQ530)</f>
        <v>0</v>
      </c>
      <c r="EF530" s="66">
        <f>IF($G530="Labor Hours",DR530*$K530*(1+$M530)*$ET530,DR530)</f>
        <v>0</v>
      </c>
      <c r="EG530" s="66">
        <f>IF($G530="Labor Hours",DS530*$K530*(1+$M530)*$ET530,DS530)</f>
        <v>0</v>
      </c>
      <c r="EH530" s="66">
        <f>IF($G530="Labor Hours",DT530*$K530*(1+$M530)*$ET530,DT530)</f>
        <v>0</v>
      </c>
      <c r="EI530" s="66">
        <f>IF($G530="Labor Hours",DU530*$K530*(1+$M530)*$ET530,DU530)</f>
        <v>0</v>
      </c>
      <c r="EJ530" s="67">
        <f t="shared" si="759"/>
        <v>0</v>
      </c>
      <c r="EK530" s="67">
        <f t="shared" si="717"/>
        <v>0</v>
      </c>
      <c r="EL530" s="67">
        <f t="shared" si="718"/>
        <v>0</v>
      </c>
      <c r="EM530" s="53" cm="1">
        <f t="array" aca="1" ref="EM530" ca="1">EJ530*CELL("contents",$Q530)</f>
        <v>0</v>
      </c>
      <c r="EN530" s="53" cm="1">
        <f t="array" aca="1" ref="EN530" ca="1">EK530*CELL("contents",$Q530)</f>
        <v>0</v>
      </c>
      <c r="EO530" s="68">
        <f>AW530+CB530+DG530+EL530</f>
        <v>2944.9845000000005</v>
      </c>
      <c r="EP530" s="2">
        <v>1</v>
      </c>
      <c r="EQ530" s="2">
        <f t="shared" ref="EQ530:ET530" si="770">EP530*1.0215</f>
        <v>1.0215000000000001</v>
      </c>
      <c r="ER530" s="2">
        <f t="shared" si="770"/>
        <v>1.0434622500000001</v>
      </c>
      <c r="ES530" s="2">
        <f t="shared" si="770"/>
        <v>1.0658966883750003</v>
      </c>
      <c r="ET530" s="2">
        <f t="shared" si="770"/>
        <v>1.0888134671750629</v>
      </c>
      <c r="EU530" s="69">
        <f>IF($G530="Labor Hours",$K530*$AG530*EQ530,0)</f>
        <v>1899.9900000000002</v>
      </c>
      <c r="EV530" s="69">
        <f>IF($G530="Labor Hours",$K530*$BL530*ER530,0)</f>
        <v>0</v>
      </c>
      <c r="EW530" s="69">
        <f>IF($G530="Labor Hours",$K530*$CQ530*ES530,0)</f>
        <v>0</v>
      </c>
      <c r="EX530" s="69">
        <f>IF($G530="Labor Hours",$K530*$DV530*ET530,0)</f>
        <v>0</v>
      </c>
      <c r="EY530" s="69">
        <f t="shared" si="761"/>
        <v>0</v>
      </c>
      <c r="EZ530" s="69">
        <f t="shared" si="761"/>
        <v>0</v>
      </c>
      <c r="FA530" s="69">
        <f t="shared" si="761"/>
        <v>0</v>
      </c>
      <c r="FB530" s="69">
        <f t="shared" si="761"/>
        <v>0</v>
      </c>
      <c r="FC530" t="s">
        <v>1539</v>
      </c>
    </row>
    <row r="531" spans="1:159" x14ac:dyDescent="0.25">
      <c r="A531" s="2">
        <v>1.4</v>
      </c>
      <c r="B531" s="73" t="s">
        <v>1241</v>
      </c>
      <c r="C531" s="61" t="s">
        <v>1208</v>
      </c>
      <c r="D531" s="62" t="s">
        <v>1242</v>
      </c>
      <c r="E531" s="63" t="s">
        <v>1243</v>
      </c>
      <c r="F531" s="2" t="s">
        <v>1215</v>
      </c>
      <c r="G531" s="61" t="s">
        <v>151</v>
      </c>
      <c r="H531" s="64" t="s">
        <v>163</v>
      </c>
      <c r="I531" s="61" t="s">
        <v>269</v>
      </c>
      <c r="J531" s="65" t="s">
        <v>1139</v>
      </c>
      <c r="K531" s="75">
        <v>47</v>
      </c>
      <c r="L531" s="79">
        <v>46.67</v>
      </c>
      <c r="M531" s="57">
        <v>0</v>
      </c>
      <c r="N531" s="85">
        <v>0.55000000000000004</v>
      </c>
      <c r="O531" s="64" t="s">
        <v>155</v>
      </c>
      <c r="P531" s="2" t="s">
        <v>356</v>
      </c>
      <c r="Q531" s="216">
        <f>VLOOKUP(P531,Contingencies!$A$2:$D$7,4,FALSE)</f>
        <v>0.35</v>
      </c>
      <c r="R531" s="53">
        <f>Q531*EO531</f>
        <v>781.37088750000009</v>
      </c>
      <c r="S531" s="67">
        <f t="shared" si="742"/>
        <v>429.75398812500009</v>
      </c>
      <c r="T531" s="61"/>
      <c r="U531" s="61">
        <v>30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>
        <f>IF(G531="Labor Hours",SUM(U531:AF531),0)</f>
        <v>30</v>
      </c>
      <c r="AH531" s="51">
        <f t="shared" si="749"/>
        <v>0.2</v>
      </c>
      <c r="AI531" s="66">
        <f>IF($G531="Labor Hours",U531*$K531*(1+$M531)*$EQ531,U531)</f>
        <v>1440.3150000000001</v>
      </c>
      <c r="AJ531" s="66">
        <f>IF($G531="Labor Hours",V531*$K531*(1+$M531)*$EQ531,V531)</f>
        <v>0</v>
      </c>
      <c r="AK531" s="66">
        <f>IF($G531="Labor Hours",W531*$K531*(1+$M531)*$EQ531,W531)</f>
        <v>0</v>
      </c>
      <c r="AL531" s="66">
        <f>IF($G531="Labor Hours",X531*$K531*(1+$M531)*$EQ531,X531)</f>
        <v>0</v>
      </c>
      <c r="AM531" s="66">
        <f>IF($G531="Labor Hours",Y531*$K531*(1+$M531)*$EQ531,Y531)</f>
        <v>0</v>
      </c>
      <c r="AN531" s="66">
        <f>IF($G531="Labor Hours",Z531*$K531*(1+$M531)*$EQ531,Z531)</f>
        <v>0</v>
      </c>
      <c r="AO531" s="66">
        <f>IF($G531="Labor Hours",AA531*$K531*(1+$M531)*$EQ531,AA531)</f>
        <v>0</v>
      </c>
      <c r="AP531" s="66">
        <f>IF($G531="Labor Hours",AB531*$K531*(1+$M531)*$EQ531,AB531)</f>
        <v>0</v>
      </c>
      <c r="AQ531" s="66">
        <f>IF($G531="Labor Hours",AC531*$K531*(1+$M531)*$EQ531,AC531)</f>
        <v>0</v>
      </c>
      <c r="AR531" s="66">
        <f>IF($G531="Labor Hours",AD531*$K531*(1+$M531)*$EQ531,AD531)</f>
        <v>0</v>
      </c>
      <c r="AS531" s="66">
        <f>IF($G531="Labor Hours",AE531*$K531*(1+$M531)*$EQ531,AE531)</f>
        <v>0</v>
      </c>
      <c r="AT531" s="66">
        <f>IF($G531="Labor Hours",AF531*$K531*(1+$M531)*$EQ531,AF531)</f>
        <v>0</v>
      </c>
      <c r="AU531" s="67">
        <f t="shared" si="750"/>
        <v>1440.3150000000001</v>
      </c>
      <c r="AV531" s="67">
        <f t="shared" si="711"/>
        <v>792.17325000000005</v>
      </c>
      <c r="AW531" s="67">
        <f t="shared" si="712"/>
        <v>2232.4882500000003</v>
      </c>
      <c r="AX531" s="53" cm="1">
        <f t="array" aca="1" ref="AX531" ca="1">AU531*CELL("contents",$Q531)</f>
        <v>504.11025000000001</v>
      </c>
      <c r="AY531" s="53" cm="1">
        <f t="array" aca="1" ref="AY531" ca="1">AV531*CELL("contents",$Q531)</f>
        <v>277.26063749999997</v>
      </c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>
        <f t="shared" si="751"/>
        <v>0</v>
      </c>
      <c r="BM531" s="51">
        <f t="shared" si="752"/>
        <v>0</v>
      </c>
      <c r="BN531" s="66">
        <f>IF($G531="Labor Hours",AZ531*$K531*(1+$M531)*$ER531,AZ531)</f>
        <v>0</v>
      </c>
      <c r="BO531" s="66">
        <f>IF($G531="Labor Hours",BA531*$K531*(1+$M531)*$ER531,BA531)</f>
        <v>0</v>
      </c>
      <c r="BP531" s="66">
        <f>IF($G531="Labor Hours",BB531*$K531*(1+$M531)*$ER531,BB531)</f>
        <v>0</v>
      </c>
      <c r="BQ531" s="66">
        <f>IF($G531="Labor Hours",BC531*$K531*(1+$M531)*$ER531,BC531)</f>
        <v>0</v>
      </c>
      <c r="BR531" s="66">
        <f>IF($G531="Labor Hours",BD531*$K531*(1+$M531)*$ER531,BD531)</f>
        <v>0</v>
      </c>
      <c r="BS531" s="66">
        <f>IF($G531="Labor Hours",BE531*$K531*(1+$M531)*$ER531,BE531)</f>
        <v>0</v>
      </c>
      <c r="BT531" s="66">
        <f>IF($G531="Labor Hours",BF531*$K531*(1+$M531)*$ER531,BF531)</f>
        <v>0</v>
      </c>
      <c r="BU531" s="66">
        <f>IF($G531="Labor Hours",BG531*$K531*(1+$M531)*$ER531,BG531)</f>
        <v>0</v>
      </c>
      <c r="BV531" s="66">
        <f>IF($G531="Labor Hours",BH531*$K531*(1+$M531)*$ER531,BH531)</f>
        <v>0</v>
      </c>
      <c r="BW531" s="66">
        <f>IF($G531="Labor Hours",BI531*$K531*(1+$M531)*$ER531,BI531)</f>
        <v>0</v>
      </c>
      <c r="BX531" s="66">
        <f>IF($G531="Labor Hours",BJ531*$K531*(1+$M531)*$ER531,BJ531)</f>
        <v>0</v>
      </c>
      <c r="BY531" s="66">
        <f>IF($G531="Labor Hours",BK531*$K531*(1+$M531)*$ER531,BK531)</f>
        <v>0</v>
      </c>
      <c r="BZ531" s="67">
        <f t="shared" si="753"/>
        <v>0</v>
      </c>
      <c r="CA531" s="67">
        <f t="shared" si="713"/>
        <v>0</v>
      </c>
      <c r="CB531" s="67">
        <f t="shared" si="714"/>
        <v>0</v>
      </c>
      <c r="CC531" s="53" cm="1">
        <f t="array" aca="1" ref="CC531" ca="1">BZ531*CELL("contents",$Q531)</f>
        <v>0</v>
      </c>
      <c r="CD531" s="53" cm="1">
        <f t="array" aca="1" ref="CD531" ca="1">CA531*CELL("contents",$Q531)</f>
        <v>0</v>
      </c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>
        <f t="shared" si="754"/>
        <v>0</v>
      </c>
      <c r="CR531" s="51">
        <f t="shared" si="755"/>
        <v>0</v>
      </c>
      <c r="CS531" s="66">
        <f>IF($G531="Labor Hours",CE531*$K531*(1+$M531)*$ES531,CE531)</f>
        <v>0</v>
      </c>
      <c r="CT531" s="66">
        <f>IF($G531="Labor Hours",CF531*$K531*(1+$M531)*$ES531,CF531)</f>
        <v>0</v>
      </c>
      <c r="CU531" s="66">
        <f>IF($G531="Labor Hours",CG531*$K531*(1+$M531)*$ES531,CG531)</f>
        <v>0</v>
      </c>
      <c r="CV531" s="66">
        <f>IF($G531="Labor Hours",CH531*$K531*(1+$M531)*$ES531,CH531)</f>
        <v>0</v>
      </c>
      <c r="CW531" s="66">
        <f>IF($G531="Labor Hours",CI531*$K531*(1+$M531)*$ES531,CI531)</f>
        <v>0</v>
      </c>
      <c r="CX531" s="66">
        <f>IF($G531="Labor Hours",CJ531*$K531*(1+$M531)*$ES531,CJ531)</f>
        <v>0</v>
      </c>
      <c r="CY531" s="66">
        <f>IF($G531="Labor Hours",CK531*$K531*(1+$M531)*$ES531,CK531)</f>
        <v>0</v>
      </c>
      <c r="CZ531" s="66">
        <f>IF($G531="Labor Hours",CL531*$K531*(1+$M531)*$ES531,CL531)</f>
        <v>0</v>
      </c>
      <c r="DA531" s="66">
        <f>IF($G531="Labor Hours",CM531*$K531*(1+$M531)*$ES531,CM531)</f>
        <v>0</v>
      </c>
      <c r="DB531" s="66">
        <f>IF($G531="Labor Hours",CN531*$K531*(1+$M531)*$ES531,CN531)</f>
        <v>0</v>
      </c>
      <c r="DC531" s="66">
        <f>IF($G531="Labor Hours",CO531*$K531*(1+$M531)*$ES531,CO531)</f>
        <v>0</v>
      </c>
      <c r="DD531" s="66">
        <f>IF($G531="Labor Hours",CP531*$K531*(1+$M531)*$ES531,CP531)</f>
        <v>0</v>
      </c>
      <c r="DE531" s="67">
        <f t="shared" si="756"/>
        <v>0</v>
      </c>
      <c r="DF531" s="67">
        <f t="shared" si="715"/>
        <v>0</v>
      </c>
      <c r="DG531" s="67">
        <f t="shared" si="716"/>
        <v>0</v>
      </c>
      <c r="DH531" s="53" cm="1">
        <f t="array" aca="1" ref="DH531" ca="1">DE531*CELL("contents",$Q531)</f>
        <v>0</v>
      </c>
      <c r="DI531" s="53" cm="1">
        <f t="array" aca="1" ref="DI531" ca="1">DF531*CELL("contents",$Q531)</f>
        <v>0</v>
      </c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>
        <f t="shared" si="757"/>
        <v>0</v>
      </c>
      <c r="DW531" s="51">
        <f t="shared" si="758"/>
        <v>0</v>
      </c>
      <c r="DX531" s="66">
        <f>IF($G531="Labor Hours",DJ531*$K531*(1+$M531)*$ET531,DJ531)</f>
        <v>0</v>
      </c>
      <c r="DY531" s="66">
        <f>IF($G531="Labor Hours",DK531*$K531*(1+$M531)*$ET531,DK531)</f>
        <v>0</v>
      </c>
      <c r="DZ531" s="66">
        <f>IF($G531="Labor Hours",DL531*$K531*(1+$M531)*$ET531,DL531)</f>
        <v>0</v>
      </c>
      <c r="EA531" s="66">
        <f>IF($G531="Labor Hours",DM531*$K531*(1+$M531)*$ET531,DM531)</f>
        <v>0</v>
      </c>
      <c r="EB531" s="66">
        <f>IF($G531="Labor Hours",DN531*$K531*(1+$M531)*$ET531,DN531)</f>
        <v>0</v>
      </c>
      <c r="EC531" s="66">
        <f>IF($G531="Labor Hours",DO531*$K531*(1+$M531)*$ET531,DO531)</f>
        <v>0</v>
      </c>
      <c r="ED531" s="66">
        <f>IF($G531="Labor Hours",DP531*$K531*(1+$M531)*$ET531,DP531)</f>
        <v>0</v>
      </c>
      <c r="EE531" s="66">
        <f>IF($G531="Labor Hours",DQ531*$K531*(1+$M531)*$ET531,DQ531)</f>
        <v>0</v>
      </c>
      <c r="EF531" s="66">
        <f>IF($G531="Labor Hours",DR531*$K531*(1+$M531)*$ET531,DR531)</f>
        <v>0</v>
      </c>
      <c r="EG531" s="66">
        <f>IF($G531="Labor Hours",DS531*$K531*(1+$M531)*$ET531,DS531)</f>
        <v>0</v>
      </c>
      <c r="EH531" s="66">
        <f>IF($G531="Labor Hours",DT531*$K531*(1+$M531)*$ET531,DT531)</f>
        <v>0</v>
      </c>
      <c r="EI531" s="66">
        <f>IF($G531="Labor Hours",DU531*$K531*(1+$M531)*$ET531,DU531)</f>
        <v>0</v>
      </c>
      <c r="EJ531" s="67">
        <f t="shared" si="759"/>
        <v>0</v>
      </c>
      <c r="EK531" s="67">
        <f t="shared" si="717"/>
        <v>0</v>
      </c>
      <c r="EL531" s="67">
        <f t="shared" si="718"/>
        <v>0</v>
      </c>
      <c r="EM531" s="53" cm="1">
        <f t="array" aca="1" ref="EM531" ca="1">EJ531*CELL("contents",$Q531)</f>
        <v>0</v>
      </c>
      <c r="EN531" s="53" cm="1">
        <f t="array" aca="1" ref="EN531" ca="1">EK531*CELL("contents",$Q531)</f>
        <v>0</v>
      </c>
      <c r="EO531" s="68">
        <f>AW531+CB531+DG531+EL531</f>
        <v>2232.4882500000003</v>
      </c>
      <c r="EP531" s="2">
        <v>1</v>
      </c>
      <c r="EQ531" s="2">
        <f t="shared" ref="EQ531:ET531" si="771">EP531*1.0215</f>
        <v>1.0215000000000001</v>
      </c>
      <c r="ER531" s="2">
        <f t="shared" si="771"/>
        <v>1.0434622500000001</v>
      </c>
      <c r="ES531" s="2">
        <f t="shared" si="771"/>
        <v>1.0658966883750003</v>
      </c>
      <c r="ET531" s="2">
        <f t="shared" si="771"/>
        <v>1.0888134671750629</v>
      </c>
      <c r="EU531" s="69">
        <f>IF($G531="Labor Hours",$K531*$AG531*EQ531,0)</f>
        <v>1440.3150000000001</v>
      </c>
      <c r="EV531" s="69">
        <f>IF($G531="Labor Hours",$K531*$BL531*ER531,0)</f>
        <v>0</v>
      </c>
      <c r="EW531" s="69">
        <f>IF($G531="Labor Hours",$K531*$CQ531*ES531,0)</f>
        <v>0</v>
      </c>
      <c r="EX531" s="69">
        <f>IF($G531="Labor Hours",$K531*$DV531*ET531,0)</f>
        <v>0</v>
      </c>
      <c r="EY531" s="69">
        <f t="shared" si="761"/>
        <v>0</v>
      </c>
      <c r="EZ531" s="69">
        <f t="shared" si="761"/>
        <v>0</v>
      </c>
      <c r="FA531" s="69">
        <f t="shared" si="761"/>
        <v>0</v>
      </c>
      <c r="FB531" s="69">
        <f t="shared" si="761"/>
        <v>0</v>
      </c>
      <c r="FC531" t="s">
        <v>1539</v>
      </c>
    </row>
    <row r="532" spans="1:159" x14ac:dyDescent="0.25">
      <c r="A532" s="2">
        <v>1.4</v>
      </c>
      <c r="B532" s="73" t="s">
        <v>1241</v>
      </c>
      <c r="C532" s="61" t="s">
        <v>1208</v>
      </c>
      <c r="D532" s="62" t="s">
        <v>1242</v>
      </c>
      <c r="E532" s="63" t="s">
        <v>1243</v>
      </c>
      <c r="F532" s="2" t="s">
        <v>966</v>
      </c>
      <c r="G532" s="61" t="s">
        <v>257</v>
      </c>
      <c r="H532" s="64" t="s">
        <v>257</v>
      </c>
      <c r="I532" s="61"/>
      <c r="J532" s="65" t="s">
        <v>261</v>
      </c>
      <c r="K532" s="75"/>
      <c r="L532" s="80">
        <v>1</v>
      </c>
      <c r="M532" s="57">
        <v>0</v>
      </c>
      <c r="N532" s="85">
        <v>0.55000000000000004</v>
      </c>
      <c r="O532" s="64" t="s">
        <v>155</v>
      </c>
      <c r="P532" s="2" t="s">
        <v>156</v>
      </c>
      <c r="Q532" s="216">
        <f>VLOOKUP(P532,Contingencies!$A$2:$D$7,4,FALSE)</f>
        <v>0.09</v>
      </c>
      <c r="R532" s="53">
        <f>Q532*EO532</f>
        <v>1339.2</v>
      </c>
      <c r="S532" s="67">
        <f t="shared" si="742"/>
        <v>736.56000000000006</v>
      </c>
      <c r="T532" s="61"/>
      <c r="U532" s="61">
        <v>9600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>
        <f>IF(G532="Labor Hours",SUM(U532:AF532),0)</f>
        <v>0</v>
      </c>
      <c r="AH532" s="51">
        <f t="shared" si="749"/>
        <v>0</v>
      </c>
      <c r="AI532" s="66">
        <f>IF($G532="Labor Hours",U532*$K532*(1+$M532)*$EQ532,U532)</f>
        <v>9600</v>
      </c>
      <c r="AJ532" s="66">
        <f>IF($G532="Labor Hours",V532*$K532*(1+$M532)*$EQ532,V532)</f>
        <v>0</v>
      </c>
      <c r="AK532" s="66">
        <f>IF($G532="Labor Hours",W532*$K532*(1+$M532)*$EQ532,W532)</f>
        <v>0</v>
      </c>
      <c r="AL532" s="66">
        <f>IF($G532="Labor Hours",X532*$K532*(1+$M532)*$EQ532,X532)</f>
        <v>0</v>
      </c>
      <c r="AM532" s="66">
        <f>IF($G532="Labor Hours",Y532*$K532*(1+$M532)*$EQ532,Y532)</f>
        <v>0</v>
      </c>
      <c r="AN532" s="66">
        <f>IF($G532="Labor Hours",Z532*$K532*(1+$M532)*$EQ532,Z532)</f>
        <v>0</v>
      </c>
      <c r="AO532" s="66">
        <f>IF($G532="Labor Hours",AA532*$K532*(1+$M532)*$EQ532,AA532)</f>
        <v>0</v>
      </c>
      <c r="AP532" s="66">
        <f>IF($G532="Labor Hours",AB532*$K532*(1+$M532)*$EQ532,AB532)</f>
        <v>0</v>
      </c>
      <c r="AQ532" s="66">
        <f>IF($G532="Labor Hours",AC532*$K532*(1+$M532)*$EQ532,AC532)</f>
        <v>0</v>
      </c>
      <c r="AR532" s="66">
        <f>IF($G532="Labor Hours",AD532*$K532*(1+$M532)*$EQ532,AD532)</f>
        <v>0</v>
      </c>
      <c r="AS532" s="66">
        <f>IF($G532="Labor Hours",AE532*$K532*(1+$M532)*$EQ532,AE532)</f>
        <v>0</v>
      </c>
      <c r="AT532" s="66">
        <f>IF($G532="Labor Hours",AF532*$K532*(1+$M532)*$EQ532,AF532)</f>
        <v>0</v>
      </c>
      <c r="AU532" s="67">
        <f t="shared" si="750"/>
        <v>9600</v>
      </c>
      <c r="AV532" s="67">
        <f t="shared" si="711"/>
        <v>5280</v>
      </c>
      <c r="AW532" s="67">
        <f t="shared" si="712"/>
        <v>14880</v>
      </c>
      <c r="AX532" s="53" cm="1">
        <f t="array" aca="1" ref="AX532" ca="1">AU532*CELL("contents",$Q532)</f>
        <v>864</v>
      </c>
      <c r="AY532" s="53" cm="1">
        <f t="array" aca="1" ref="AY532" ca="1">AV532*CELL("contents",$Q532)</f>
        <v>475.2</v>
      </c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>
        <f t="shared" si="751"/>
        <v>0</v>
      </c>
      <c r="BM532" s="51">
        <f t="shared" si="752"/>
        <v>0</v>
      </c>
      <c r="BN532" s="66">
        <f>IF($G532="Labor Hours",AZ532*$K532*(1+$M532)*$ER532,AZ532)</f>
        <v>0</v>
      </c>
      <c r="BO532" s="66">
        <f>IF($G532="Labor Hours",BA532*$K532*(1+$M532)*$ER532,BA532)</f>
        <v>0</v>
      </c>
      <c r="BP532" s="66">
        <f>IF($G532="Labor Hours",BB532*$K532*(1+$M532)*$ER532,BB532)</f>
        <v>0</v>
      </c>
      <c r="BQ532" s="66">
        <f>IF($G532="Labor Hours",BC532*$K532*(1+$M532)*$ER532,BC532)</f>
        <v>0</v>
      </c>
      <c r="BR532" s="66">
        <f>IF($G532="Labor Hours",BD532*$K532*(1+$M532)*$ER532,BD532)</f>
        <v>0</v>
      </c>
      <c r="BS532" s="66">
        <f>IF($G532="Labor Hours",BE532*$K532*(1+$M532)*$ER532,BE532)</f>
        <v>0</v>
      </c>
      <c r="BT532" s="66">
        <f>IF($G532="Labor Hours",BF532*$K532*(1+$M532)*$ER532,BF532)</f>
        <v>0</v>
      </c>
      <c r="BU532" s="66">
        <f>IF($G532="Labor Hours",BG532*$K532*(1+$M532)*$ER532,BG532)</f>
        <v>0</v>
      </c>
      <c r="BV532" s="66">
        <f>IF($G532="Labor Hours",BH532*$K532*(1+$M532)*$ER532,BH532)</f>
        <v>0</v>
      </c>
      <c r="BW532" s="66">
        <f>IF($G532="Labor Hours",BI532*$K532*(1+$M532)*$ER532,BI532)</f>
        <v>0</v>
      </c>
      <c r="BX532" s="66">
        <f>IF($G532="Labor Hours",BJ532*$K532*(1+$M532)*$ER532,BJ532)</f>
        <v>0</v>
      </c>
      <c r="BY532" s="66">
        <f>IF($G532="Labor Hours",BK532*$K532*(1+$M532)*$ER532,BK532)</f>
        <v>0</v>
      </c>
      <c r="BZ532" s="67">
        <f t="shared" si="753"/>
        <v>0</v>
      </c>
      <c r="CA532" s="67">
        <f t="shared" si="713"/>
        <v>0</v>
      </c>
      <c r="CB532" s="67">
        <f t="shared" si="714"/>
        <v>0</v>
      </c>
      <c r="CC532" s="53" cm="1">
        <f t="array" aca="1" ref="CC532" ca="1">BZ532*CELL("contents",$Q532)</f>
        <v>0</v>
      </c>
      <c r="CD532" s="53" cm="1">
        <f t="array" aca="1" ref="CD532" ca="1">CA532*CELL("contents",$Q532)</f>
        <v>0</v>
      </c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>
        <f t="shared" si="754"/>
        <v>0</v>
      </c>
      <c r="CR532" s="51">
        <f t="shared" si="755"/>
        <v>0</v>
      </c>
      <c r="CS532" s="66">
        <f>IF($G532="Labor Hours",CE532*$K532*(1+$M532)*$ES532,CE532)</f>
        <v>0</v>
      </c>
      <c r="CT532" s="66">
        <f>IF($G532="Labor Hours",CF532*$K532*(1+$M532)*$ES532,CF532)</f>
        <v>0</v>
      </c>
      <c r="CU532" s="66">
        <f>IF($G532="Labor Hours",CG532*$K532*(1+$M532)*$ES532,CG532)</f>
        <v>0</v>
      </c>
      <c r="CV532" s="66">
        <f>IF($G532="Labor Hours",CH532*$K532*(1+$M532)*$ES532,CH532)</f>
        <v>0</v>
      </c>
      <c r="CW532" s="66">
        <f>IF($G532="Labor Hours",CI532*$K532*(1+$M532)*$ES532,CI532)</f>
        <v>0</v>
      </c>
      <c r="CX532" s="66">
        <f>IF($G532="Labor Hours",CJ532*$K532*(1+$M532)*$ES532,CJ532)</f>
        <v>0</v>
      </c>
      <c r="CY532" s="66">
        <f>IF($G532="Labor Hours",CK532*$K532*(1+$M532)*$ES532,CK532)</f>
        <v>0</v>
      </c>
      <c r="CZ532" s="66">
        <f>IF($G532="Labor Hours",CL532*$K532*(1+$M532)*$ES532,CL532)</f>
        <v>0</v>
      </c>
      <c r="DA532" s="66">
        <f>IF($G532="Labor Hours",CM532*$K532*(1+$M532)*$ES532,CM532)</f>
        <v>0</v>
      </c>
      <c r="DB532" s="66">
        <f>IF($G532="Labor Hours",CN532*$K532*(1+$M532)*$ES532,CN532)</f>
        <v>0</v>
      </c>
      <c r="DC532" s="66">
        <f>IF($G532="Labor Hours",CO532*$K532*(1+$M532)*$ES532,CO532)</f>
        <v>0</v>
      </c>
      <c r="DD532" s="66">
        <f>IF($G532="Labor Hours",CP532*$K532*(1+$M532)*$ES532,CP532)</f>
        <v>0</v>
      </c>
      <c r="DE532" s="67">
        <f t="shared" si="756"/>
        <v>0</v>
      </c>
      <c r="DF532" s="67">
        <f t="shared" si="715"/>
        <v>0</v>
      </c>
      <c r="DG532" s="67">
        <f t="shared" si="716"/>
        <v>0</v>
      </c>
      <c r="DH532" s="53" cm="1">
        <f t="array" aca="1" ref="DH532" ca="1">DE532*CELL("contents",$Q532)</f>
        <v>0</v>
      </c>
      <c r="DI532" s="53" cm="1">
        <f t="array" aca="1" ref="DI532" ca="1">DF532*CELL("contents",$Q532)</f>
        <v>0</v>
      </c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>
        <f t="shared" si="757"/>
        <v>0</v>
      </c>
      <c r="DW532" s="51">
        <f t="shared" si="758"/>
        <v>0</v>
      </c>
      <c r="DX532" s="66">
        <f>IF($G532="Labor Hours",DJ532*$K532*(1+$M532)*$ET532,DJ532)</f>
        <v>0</v>
      </c>
      <c r="DY532" s="66">
        <f>IF($G532="Labor Hours",DK532*$K532*(1+$M532)*$ET532,DK532)</f>
        <v>0</v>
      </c>
      <c r="DZ532" s="66">
        <f>IF($G532="Labor Hours",DL532*$K532*(1+$M532)*$ET532,DL532)</f>
        <v>0</v>
      </c>
      <c r="EA532" s="66">
        <f>IF($G532="Labor Hours",DM532*$K532*(1+$M532)*$ET532,DM532)</f>
        <v>0</v>
      </c>
      <c r="EB532" s="66">
        <f>IF($G532="Labor Hours",DN532*$K532*(1+$M532)*$ET532,DN532)</f>
        <v>0</v>
      </c>
      <c r="EC532" s="66">
        <f>IF($G532="Labor Hours",DO532*$K532*(1+$M532)*$ET532,DO532)</f>
        <v>0</v>
      </c>
      <c r="ED532" s="66">
        <f>IF($G532="Labor Hours",DP532*$K532*(1+$M532)*$ET532,DP532)</f>
        <v>0</v>
      </c>
      <c r="EE532" s="66">
        <f>IF($G532="Labor Hours",DQ532*$K532*(1+$M532)*$ET532,DQ532)</f>
        <v>0</v>
      </c>
      <c r="EF532" s="66">
        <f>IF($G532="Labor Hours",DR532*$K532*(1+$M532)*$ET532,DR532)</f>
        <v>0</v>
      </c>
      <c r="EG532" s="66">
        <f>IF($G532="Labor Hours",DS532*$K532*(1+$M532)*$ET532,DS532)</f>
        <v>0</v>
      </c>
      <c r="EH532" s="66">
        <f>IF($G532="Labor Hours",DT532*$K532*(1+$M532)*$ET532,DT532)</f>
        <v>0</v>
      </c>
      <c r="EI532" s="66">
        <f>IF($G532="Labor Hours",DU532*$K532*(1+$M532)*$ET532,DU532)</f>
        <v>0</v>
      </c>
      <c r="EJ532" s="67">
        <f t="shared" si="759"/>
        <v>0</v>
      </c>
      <c r="EK532" s="67">
        <f t="shared" si="717"/>
        <v>0</v>
      </c>
      <c r="EL532" s="67">
        <f t="shared" si="718"/>
        <v>0</v>
      </c>
      <c r="EM532" s="53" cm="1">
        <f t="array" aca="1" ref="EM532" ca="1">EJ532*CELL("contents",$Q532)</f>
        <v>0</v>
      </c>
      <c r="EN532" s="53" cm="1">
        <f t="array" aca="1" ref="EN532" ca="1">EK532*CELL("contents",$Q532)</f>
        <v>0</v>
      </c>
      <c r="EO532" s="68">
        <f>AW532+CB532+DG532+EL532</f>
        <v>14880</v>
      </c>
      <c r="EP532" s="2">
        <v>1</v>
      </c>
      <c r="EQ532" s="2">
        <f t="shared" ref="EQ532:ET532" si="772">EP532*1.0215</f>
        <v>1.0215000000000001</v>
      </c>
      <c r="ER532" s="2">
        <f t="shared" si="772"/>
        <v>1.0434622500000001</v>
      </c>
      <c r="ES532" s="2">
        <f t="shared" si="772"/>
        <v>1.0658966883750003</v>
      </c>
      <c r="ET532" s="2">
        <f t="shared" si="772"/>
        <v>1.0888134671750629</v>
      </c>
      <c r="EU532" s="69">
        <f>IF($G532="Labor Hours",$K532*$AG532*EQ532,0)</f>
        <v>0</v>
      </c>
      <c r="EV532" s="69">
        <f>IF($G532="Labor Hours",$K532*$BL532*ER532,0)</f>
        <v>0</v>
      </c>
      <c r="EW532" s="69">
        <f>IF($G532="Labor Hours",$K532*$CQ532*ES532,0)</f>
        <v>0</v>
      </c>
      <c r="EX532" s="69">
        <f>IF($G532="Labor Hours",$K532*$DV532*ET532,0)</f>
        <v>0</v>
      </c>
      <c r="EY532" s="69">
        <f t="shared" si="761"/>
        <v>0</v>
      </c>
      <c r="EZ532" s="69">
        <f t="shared" si="761"/>
        <v>0</v>
      </c>
      <c r="FA532" s="69">
        <f t="shared" si="761"/>
        <v>0</v>
      </c>
      <c r="FB532" s="69">
        <f t="shared" si="761"/>
        <v>0</v>
      </c>
      <c r="FC532" t="s">
        <v>1539</v>
      </c>
    </row>
    <row r="533" spans="1:159" x14ac:dyDescent="0.25">
      <c r="A533" s="2">
        <v>1.4</v>
      </c>
      <c r="B533" s="73" t="s">
        <v>1244</v>
      </c>
      <c r="C533" s="61" t="s">
        <v>1208</v>
      </c>
      <c r="D533" s="62" t="s">
        <v>1245</v>
      </c>
      <c r="E533" s="63" t="s">
        <v>1245</v>
      </c>
      <c r="F533" s="2" t="s">
        <v>1211</v>
      </c>
      <c r="G533" s="61" t="s">
        <v>151</v>
      </c>
      <c r="H533" s="64" t="s">
        <v>163</v>
      </c>
      <c r="I533" s="61" t="s">
        <v>159</v>
      </c>
      <c r="J533" s="65" t="s">
        <v>154</v>
      </c>
      <c r="K533" s="75">
        <v>62</v>
      </c>
      <c r="L533" s="79">
        <v>62</v>
      </c>
      <c r="M533" s="57">
        <v>0</v>
      </c>
      <c r="N533" s="85">
        <v>0.55000000000000004</v>
      </c>
      <c r="O533" s="64" t="s">
        <v>155</v>
      </c>
      <c r="P533" s="2" t="s">
        <v>356</v>
      </c>
      <c r="Q533" s="216">
        <f>VLOOKUP(P533,Contingencies!$A$2:$D$7,4,FALSE)</f>
        <v>0.35</v>
      </c>
      <c r="R533" s="53">
        <f>Q533*EO533</f>
        <v>4810.1413500000008</v>
      </c>
      <c r="S533" s="67">
        <f t="shared" si="742"/>
        <v>2645.5777425000006</v>
      </c>
      <c r="T533" s="61"/>
      <c r="U533" s="61">
        <v>80</v>
      </c>
      <c r="V533" s="61">
        <v>60</v>
      </c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>
        <f>IF(G533="Labor Hours",SUM(U533:AF533),0)</f>
        <v>140</v>
      </c>
      <c r="AH533" s="51">
        <f t="shared" si="749"/>
        <v>0.93333333333333335</v>
      </c>
      <c r="AI533" s="66">
        <f>IF($G533="Labor Hours",U533*$K533*(1+$M533)*$EQ533,U533)</f>
        <v>5066.6400000000003</v>
      </c>
      <c r="AJ533" s="66">
        <f>IF($G533="Labor Hours",V533*$K533*(1+$M533)*$EQ533,V533)</f>
        <v>3799.9800000000005</v>
      </c>
      <c r="AK533" s="66">
        <f>IF($G533="Labor Hours",W533*$K533*(1+$M533)*$EQ533,W533)</f>
        <v>0</v>
      </c>
      <c r="AL533" s="66">
        <f>IF($G533="Labor Hours",X533*$K533*(1+$M533)*$EQ533,X533)</f>
        <v>0</v>
      </c>
      <c r="AM533" s="66">
        <f>IF($G533="Labor Hours",Y533*$K533*(1+$M533)*$EQ533,Y533)</f>
        <v>0</v>
      </c>
      <c r="AN533" s="66">
        <f>IF($G533="Labor Hours",Z533*$K533*(1+$M533)*$EQ533,Z533)</f>
        <v>0</v>
      </c>
      <c r="AO533" s="66">
        <f>IF($G533="Labor Hours",AA533*$K533*(1+$M533)*$EQ533,AA533)</f>
        <v>0</v>
      </c>
      <c r="AP533" s="66">
        <f>IF($G533="Labor Hours",AB533*$K533*(1+$M533)*$EQ533,AB533)</f>
        <v>0</v>
      </c>
      <c r="AQ533" s="66">
        <f>IF($G533="Labor Hours",AC533*$K533*(1+$M533)*$EQ533,AC533)</f>
        <v>0</v>
      </c>
      <c r="AR533" s="66">
        <f>IF($G533="Labor Hours",AD533*$K533*(1+$M533)*$EQ533,AD533)</f>
        <v>0</v>
      </c>
      <c r="AS533" s="66">
        <f>IF($G533="Labor Hours",AE533*$K533*(1+$M533)*$EQ533,AE533)</f>
        <v>0</v>
      </c>
      <c r="AT533" s="66">
        <f>IF($G533="Labor Hours",AF533*$K533*(1+$M533)*$EQ533,AF533)</f>
        <v>0</v>
      </c>
      <c r="AU533" s="67">
        <f t="shared" si="750"/>
        <v>8866.6200000000008</v>
      </c>
      <c r="AV533" s="67">
        <f t="shared" si="711"/>
        <v>4876.6410000000005</v>
      </c>
      <c r="AW533" s="67">
        <f t="shared" si="712"/>
        <v>13743.261000000002</v>
      </c>
      <c r="AX533" s="53" cm="1">
        <f t="array" aca="1" ref="AX533" ca="1">AU533*CELL("contents",$Q533)</f>
        <v>3103.317</v>
      </c>
      <c r="AY533" s="53" cm="1">
        <f t="array" aca="1" ref="AY533" ca="1">AV533*CELL("contents",$Q533)</f>
        <v>1706.8243500000001</v>
      </c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>
        <f t="shared" si="751"/>
        <v>0</v>
      </c>
      <c r="BM533" s="51">
        <f t="shared" si="752"/>
        <v>0</v>
      </c>
      <c r="BN533" s="66">
        <f>IF($G533="Labor Hours",AZ533*$K533*(1+$M533)*$ER533,AZ533)</f>
        <v>0</v>
      </c>
      <c r="BO533" s="66">
        <f>IF($G533="Labor Hours",BA533*$K533*(1+$M533)*$ER533,BA533)</f>
        <v>0</v>
      </c>
      <c r="BP533" s="66">
        <f>IF($G533="Labor Hours",BB533*$K533*(1+$M533)*$ER533,BB533)</f>
        <v>0</v>
      </c>
      <c r="BQ533" s="66">
        <f>IF($G533="Labor Hours",BC533*$K533*(1+$M533)*$ER533,BC533)</f>
        <v>0</v>
      </c>
      <c r="BR533" s="66">
        <f>IF($G533="Labor Hours",BD533*$K533*(1+$M533)*$ER533,BD533)</f>
        <v>0</v>
      </c>
      <c r="BS533" s="66">
        <f>IF($G533="Labor Hours",BE533*$K533*(1+$M533)*$ER533,BE533)</f>
        <v>0</v>
      </c>
      <c r="BT533" s="66">
        <f>IF($G533="Labor Hours",BF533*$K533*(1+$M533)*$ER533,BF533)</f>
        <v>0</v>
      </c>
      <c r="BU533" s="66">
        <f>IF($G533="Labor Hours",BG533*$K533*(1+$M533)*$ER533,BG533)</f>
        <v>0</v>
      </c>
      <c r="BV533" s="66">
        <f>IF($G533="Labor Hours",BH533*$K533*(1+$M533)*$ER533,BH533)</f>
        <v>0</v>
      </c>
      <c r="BW533" s="66">
        <f>IF($G533="Labor Hours",BI533*$K533*(1+$M533)*$ER533,BI533)</f>
        <v>0</v>
      </c>
      <c r="BX533" s="66">
        <f>IF($G533="Labor Hours",BJ533*$K533*(1+$M533)*$ER533,BJ533)</f>
        <v>0</v>
      </c>
      <c r="BY533" s="66">
        <f>IF($G533="Labor Hours",BK533*$K533*(1+$M533)*$ER533,BK533)</f>
        <v>0</v>
      </c>
      <c r="BZ533" s="67">
        <f t="shared" si="753"/>
        <v>0</v>
      </c>
      <c r="CA533" s="67">
        <f t="shared" si="713"/>
        <v>0</v>
      </c>
      <c r="CB533" s="67">
        <f t="shared" si="714"/>
        <v>0</v>
      </c>
      <c r="CC533" s="53" cm="1">
        <f t="array" aca="1" ref="CC533" ca="1">BZ533*CELL("contents",$Q533)</f>
        <v>0</v>
      </c>
      <c r="CD533" s="53" cm="1">
        <f t="array" aca="1" ref="CD533" ca="1">CA533*CELL("contents",$Q533)</f>
        <v>0</v>
      </c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>
        <f t="shared" si="754"/>
        <v>0</v>
      </c>
      <c r="CR533" s="51">
        <f t="shared" si="755"/>
        <v>0</v>
      </c>
      <c r="CS533" s="66">
        <f>IF($G533="Labor Hours",CE533*$K533*(1+$M533)*$ES533,CE533)</f>
        <v>0</v>
      </c>
      <c r="CT533" s="66">
        <f>IF($G533="Labor Hours",CF533*$K533*(1+$M533)*$ES533,CF533)</f>
        <v>0</v>
      </c>
      <c r="CU533" s="66">
        <f>IF($G533="Labor Hours",CG533*$K533*(1+$M533)*$ES533,CG533)</f>
        <v>0</v>
      </c>
      <c r="CV533" s="66">
        <f>IF($G533="Labor Hours",CH533*$K533*(1+$M533)*$ES533,CH533)</f>
        <v>0</v>
      </c>
      <c r="CW533" s="66">
        <f>IF($G533="Labor Hours",CI533*$K533*(1+$M533)*$ES533,CI533)</f>
        <v>0</v>
      </c>
      <c r="CX533" s="66">
        <f>IF($G533="Labor Hours",CJ533*$K533*(1+$M533)*$ES533,CJ533)</f>
        <v>0</v>
      </c>
      <c r="CY533" s="66">
        <f>IF($G533="Labor Hours",CK533*$K533*(1+$M533)*$ES533,CK533)</f>
        <v>0</v>
      </c>
      <c r="CZ533" s="66">
        <f>IF($G533="Labor Hours",CL533*$K533*(1+$M533)*$ES533,CL533)</f>
        <v>0</v>
      </c>
      <c r="DA533" s="66">
        <f>IF($G533="Labor Hours",CM533*$K533*(1+$M533)*$ES533,CM533)</f>
        <v>0</v>
      </c>
      <c r="DB533" s="66">
        <f>IF($G533="Labor Hours",CN533*$K533*(1+$M533)*$ES533,CN533)</f>
        <v>0</v>
      </c>
      <c r="DC533" s="66">
        <f>IF($G533="Labor Hours",CO533*$K533*(1+$M533)*$ES533,CO533)</f>
        <v>0</v>
      </c>
      <c r="DD533" s="66">
        <f>IF($G533="Labor Hours",CP533*$K533*(1+$M533)*$ES533,CP533)</f>
        <v>0</v>
      </c>
      <c r="DE533" s="67">
        <f t="shared" si="756"/>
        <v>0</v>
      </c>
      <c r="DF533" s="67">
        <f t="shared" si="715"/>
        <v>0</v>
      </c>
      <c r="DG533" s="67">
        <f t="shared" si="716"/>
        <v>0</v>
      </c>
      <c r="DH533" s="53" cm="1">
        <f t="array" aca="1" ref="DH533" ca="1">DE533*CELL("contents",$Q533)</f>
        <v>0</v>
      </c>
      <c r="DI533" s="53" cm="1">
        <f t="array" aca="1" ref="DI533" ca="1">DF533*CELL("contents",$Q533)</f>
        <v>0</v>
      </c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>
        <f t="shared" si="757"/>
        <v>0</v>
      </c>
      <c r="DW533" s="51">
        <f t="shared" si="758"/>
        <v>0</v>
      </c>
      <c r="DX533" s="66">
        <f>IF($G533="Labor Hours",DJ533*$K533*(1+$M533)*$ET533,DJ533)</f>
        <v>0</v>
      </c>
      <c r="DY533" s="66">
        <f>IF($G533="Labor Hours",DK533*$K533*(1+$M533)*$ET533,DK533)</f>
        <v>0</v>
      </c>
      <c r="DZ533" s="66">
        <f>IF($G533="Labor Hours",DL533*$K533*(1+$M533)*$ET533,DL533)</f>
        <v>0</v>
      </c>
      <c r="EA533" s="66">
        <f>IF($G533="Labor Hours",DM533*$K533*(1+$M533)*$ET533,DM533)</f>
        <v>0</v>
      </c>
      <c r="EB533" s="66">
        <f>IF($G533="Labor Hours",DN533*$K533*(1+$M533)*$ET533,DN533)</f>
        <v>0</v>
      </c>
      <c r="EC533" s="66">
        <f>IF($G533="Labor Hours",DO533*$K533*(1+$M533)*$ET533,DO533)</f>
        <v>0</v>
      </c>
      <c r="ED533" s="66">
        <f>IF($G533="Labor Hours",DP533*$K533*(1+$M533)*$ET533,DP533)</f>
        <v>0</v>
      </c>
      <c r="EE533" s="66">
        <f>IF($G533="Labor Hours",DQ533*$K533*(1+$M533)*$ET533,DQ533)</f>
        <v>0</v>
      </c>
      <c r="EF533" s="66">
        <f>IF($G533="Labor Hours",DR533*$K533*(1+$M533)*$ET533,DR533)</f>
        <v>0</v>
      </c>
      <c r="EG533" s="66">
        <f>IF($G533="Labor Hours",DS533*$K533*(1+$M533)*$ET533,DS533)</f>
        <v>0</v>
      </c>
      <c r="EH533" s="66">
        <f>IF($G533="Labor Hours",DT533*$K533*(1+$M533)*$ET533,DT533)</f>
        <v>0</v>
      </c>
      <c r="EI533" s="66">
        <f>IF($G533="Labor Hours",DU533*$K533*(1+$M533)*$ET533,DU533)</f>
        <v>0</v>
      </c>
      <c r="EJ533" s="67">
        <f t="shared" si="759"/>
        <v>0</v>
      </c>
      <c r="EK533" s="67">
        <f t="shared" si="717"/>
        <v>0</v>
      </c>
      <c r="EL533" s="67">
        <f t="shared" si="718"/>
        <v>0</v>
      </c>
      <c r="EM533" s="53" cm="1">
        <f t="array" aca="1" ref="EM533" ca="1">EJ533*CELL("contents",$Q533)</f>
        <v>0</v>
      </c>
      <c r="EN533" s="53" cm="1">
        <f t="array" aca="1" ref="EN533" ca="1">EK533*CELL("contents",$Q533)</f>
        <v>0</v>
      </c>
      <c r="EO533" s="68">
        <f>AW533+CB533+DG533+EL533</f>
        <v>13743.261000000002</v>
      </c>
      <c r="EP533" s="2">
        <v>1</v>
      </c>
      <c r="EQ533" s="2">
        <f t="shared" ref="EQ533:ET533" si="773">EP533*1.0215</f>
        <v>1.0215000000000001</v>
      </c>
      <c r="ER533" s="2">
        <f t="shared" si="773"/>
        <v>1.0434622500000001</v>
      </c>
      <c r="ES533" s="2">
        <f t="shared" si="773"/>
        <v>1.0658966883750003</v>
      </c>
      <c r="ET533" s="2">
        <f t="shared" si="773"/>
        <v>1.0888134671750629</v>
      </c>
      <c r="EU533" s="69">
        <f>IF($G533="Labor Hours",$K533*$AG533*EQ533,0)</f>
        <v>8866.6200000000008</v>
      </c>
      <c r="EV533" s="69">
        <f>IF($G533="Labor Hours",$K533*$BL533*ER533,0)</f>
        <v>0</v>
      </c>
      <c r="EW533" s="69">
        <f>IF($G533="Labor Hours",$K533*$CQ533*ES533,0)</f>
        <v>0</v>
      </c>
      <c r="EX533" s="69">
        <f>IF($G533="Labor Hours",$K533*$DV533*ET533,0)</f>
        <v>0</v>
      </c>
      <c r="EY533" s="69">
        <f t="shared" si="761"/>
        <v>0</v>
      </c>
      <c r="EZ533" s="69">
        <f t="shared" si="761"/>
        <v>0</v>
      </c>
      <c r="FA533" s="69">
        <f t="shared" si="761"/>
        <v>0</v>
      </c>
      <c r="FB533" s="69">
        <f t="shared" si="761"/>
        <v>0</v>
      </c>
      <c r="FC533" t="s">
        <v>1539</v>
      </c>
    </row>
    <row r="534" spans="1:159" x14ac:dyDescent="0.25">
      <c r="A534" s="2">
        <v>1.4</v>
      </c>
      <c r="B534" s="73" t="s">
        <v>1244</v>
      </c>
      <c r="C534" s="61" t="s">
        <v>1208</v>
      </c>
      <c r="D534" s="62" t="s">
        <v>1245</v>
      </c>
      <c r="E534" s="63" t="s">
        <v>1245</v>
      </c>
      <c r="F534" s="2" t="s">
        <v>1215</v>
      </c>
      <c r="G534" s="61" t="s">
        <v>151</v>
      </c>
      <c r="H534" s="64" t="s">
        <v>163</v>
      </c>
      <c r="I534" s="61" t="s">
        <v>269</v>
      </c>
      <c r="J534" s="65" t="s">
        <v>154</v>
      </c>
      <c r="K534" s="75">
        <v>47</v>
      </c>
      <c r="L534" s="79">
        <v>46.67</v>
      </c>
      <c r="M534" s="57">
        <v>0</v>
      </c>
      <c r="N534" s="85">
        <v>0.55000000000000004</v>
      </c>
      <c r="O534" s="64" t="s">
        <v>155</v>
      </c>
      <c r="P534" s="2" t="s">
        <v>356</v>
      </c>
      <c r="Q534" s="216">
        <f>VLOOKUP(P534,Contingencies!$A$2:$D$7,4,FALSE)</f>
        <v>0.35</v>
      </c>
      <c r="R534" s="53">
        <f>Q534*EO534</f>
        <v>2083.6557000000003</v>
      </c>
      <c r="S534" s="67">
        <f t="shared" si="742"/>
        <v>1146.0106350000003</v>
      </c>
      <c r="T534" s="61"/>
      <c r="U534" s="61">
        <v>40</v>
      </c>
      <c r="V534" s="61">
        <v>40</v>
      </c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>
        <f>IF(G534="Labor Hours",SUM(U534:AF534),0)</f>
        <v>80</v>
      </c>
      <c r="AH534" s="51">
        <f t="shared" si="749"/>
        <v>0.53333333333333333</v>
      </c>
      <c r="AI534" s="66">
        <f>IF($G534="Labor Hours",U534*$K534*(1+$M534)*$EQ534,U534)</f>
        <v>1920.42</v>
      </c>
      <c r="AJ534" s="66">
        <f>IF($G534="Labor Hours",V534*$K534*(1+$M534)*$EQ534,V534)</f>
        <v>1920.42</v>
      </c>
      <c r="AK534" s="66">
        <f>IF($G534="Labor Hours",W534*$K534*(1+$M534)*$EQ534,W534)</f>
        <v>0</v>
      </c>
      <c r="AL534" s="66">
        <f>IF($G534="Labor Hours",X534*$K534*(1+$M534)*$EQ534,X534)</f>
        <v>0</v>
      </c>
      <c r="AM534" s="66">
        <f>IF($G534="Labor Hours",Y534*$K534*(1+$M534)*$EQ534,Y534)</f>
        <v>0</v>
      </c>
      <c r="AN534" s="66">
        <f>IF($G534="Labor Hours",Z534*$K534*(1+$M534)*$EQ534,Z534)</f>
        <v>0</v>
      </c>
      <c r="AO534" s="66">
        <f>IF($G534="Labor Hours",AA534*$K534*(1+$M534)*$EQ534,AA534)</f>
        <v>0</v>
      </c>
      <c r="AP534" s="66">
        <f>IF($G534="Labor Hours",AB534*$K534*(1+$M534)*$EQ534,AB534)</f>
        <v>0</v>
      </c>
      <c r="AQ534" s="66">
        <f>IF($G534="Labor Hours",AC534*$K534*(1+$M534)*$EQ534,AC534)</f>
        <v>0</v>
      </c>
      <c r="AR534" s="66">
        <f>IF($G534="Labor Hours",AD534*$K534*(1+$M534)*$EQ534,AD534)</f>
        <v>0</v>
      </c>
      <c r="AS534" s="66">
        <f>IF($G534="Labor Hours",AE534*$K534*(1+$M534)*$EQ534,AE534)</f>
        <v>0</v>
      </c>
      <c r="AT534" s="66">
        <f>IF($G534="Labor Hours",AF534*$K534*(1+$M534)*$EQ534,AF534)</f>
        <v>0</v>
      </c>
      <c r="AU534" s="67">
        <f t="shared" si="750"/>
        <v>3840.84</v>
      </c>
      <c r="AV534" s="67">
        <f t="shared" si="711"/>
        <v>2112.4620000000004</v>
      </c>
      <c r="AW534" s="67">
        <f t="shared" si="712"/>
        <v>5953.3020000000006</v>
      </c>
      <c r="AX534" s="53" cm="1">
        <f t="array" aca="1" ref="AX534" ca="1">AU534*CELL("contents",$Q534)</f>
        <v>1344.2939999999999</v>
      </c>
      <c r="AY534" s="53" cm="1">
        <f t="array" aca="1" ref="AY534" ca="1">AV534*CELL("contents",$Q534)</f>
        <v>739.36170000000016</v>
      </c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>
        <f t="shared" si="751"/>
        <v>0</v>
      </c>
      <c r="BM534" s="51">
        <f t="shared" si="752"/>
        <v>0</v>
      </c>
      <c r="BN534" s="66">
        <f>IF($G534="Labor Hours",AZ534*$K534*(1+$M534)*$ER534,AZ534)</f>
        <v>0</v>
      </c>
      <c r="BO534" s="66">
        <f>IF($G534="Labor Hours",BA534*$K534*(1+$M534)*$ER534,BA534)</f>
        <v>0</v>
      </c>
      <c r="BP534" s="66">
        <f>IF($G534="Labor Hours",BB534*$K534*(1+$M534)*$ER534,BB534)</f>
        <v>0</v>
      </c>
      <c r="BQ534" s="66">
        <f>IF($G534="Labor Hours",BC534*$K534*(1+$M534)*$ER534,BC534)</f>
        <v>0</v>
      </c>
      <c r="BR534" s="66">
        <f>IF($G534="Labor Hours",BD534*$K534*(1+$M534)*$ER534,BD534)</f>
        <v>0</v>
      </c>
      <c r="BS534" s="66">
        <f>IF($G534="Labor Hours",BE534*$K534*(1+$M534)*$ER534,BE534)</f>
        <v>0</v>
      </c>
      <c r="BT534" s="66">
        <f>IF($G534="Labor Hours",BF534*$K534*(1+$M534)*$ER534,BF534)</f>
        <v>0</v>
      </c>
      <c r="BU534" s="66">
        <f>IF($G534="Labor Hours",BG534*$K534*(1+$M534)*$ER534,BG534)</f>
        <v>0</v>
      </c>
      <c r="BV534" s="66">
        <f>IF($G534="Labor Hours",BH534*$K534*(1+$M534)*$ER534,BH534)</f>
        <v>0</v>
      </c>
      <c r="BW534" s="66">
        <f>IF($G534="Labor Hours",BI534*$K534*(1+$M534)*$ER534,BI534)</f>
        <v>0</v>
      </c>
      <c r="BX534" s="66">
        <f>IF($G534="Labor Hours",BJ534*$K534*(1+$M534)*$ER534,BJ534)</f>
        <v>0</v>
      </c>
      <c r="BY534" s="66">
        <f>IF($G534="Labor Hours",BK534*$K534*(1+$M534)*$ER534,BK534)</f>
        <v>0</v>
      </c>
      <c r="BZ534" s="67">
        <f t="shared" si="753"/>
        <v>0</v>
      </c>
      <c r="CA534" s="67">
        <f t="shared" si="713"/>
        <v>0</v>
      </c>
      <c r="CB534" s="67">
        <f t="shared" si="714"/>
        <v>0</v>
      </c>
      <c r="CC534" s="53" cm="1">
        <f t="array" aca="1" ref="CC534" ca="1">BZ534*CELL("contents",$Q534)</f>
        <v>0</v>
      </c>
      <c r="CD534" s="53" cm="1">
        <f t="array" aca="1" ref="CD534" ca="1">CA534*CELL("contents",$Q534)</f>
        <v>0</v>
      </c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>
        <f t="shared" si="754"/>
        <v>0</v>
      </c>
      <c r="CR534" s="51">
        <f t="shared" si="755"/>
        <v>0</v>
      </c>
      <c r="CS534" s="66">
        <f>IF($G534="Labor Hours",CE534*$K534*(1+$M534)*$ES534,CE534)</f>
        <v>0</v>
      </c>
      <c r="CT534" s="66">
        <f>IF($G534="Labor Hours",CF534*$K534*(1+$M534)*$ES534,CF534)</f>
        <v>0</v>
      </c>
      <c r="CU534" s="66">
        <f>IF($G534="Labor Hours",CG534*$K534*(1+$M534)*$ES534,CG534)</f>
        <v>0</v>
      </c>
      <c r="CV534" s="66">
        <f>IF($G534="Labor Hours",CH534*$K534*(1+$M534)*$ES534,CH534)</f>
        <v>0</v>
      </c>
      <c r="CW534" s="66">
        <f>IF($G534="Labor Hours",CI534*$K534*(1+$M534)*$ES534,CI534)</f>
        <v>0</v>
      </c>
      <c r="CX534" s="66">
        <f>IF($G534="Labor Hours",CJ534*$K534*(1+$M534)*$ES534,CJ534)</f>
        <v>0</v>
      </c>
      <c r="CY534" s="66">
        <f>IF($G534="Labor Hours",CK534*$K534*(1+$M534)*$ES534,CK534)</f>
        <v>0</v>
      </c>
      <c r="CZ534" s="66">
        <f>IF($G534="Labor Hours",CL534*$K534*(1+$M534)*$ES534,CL534)</f>
        <v>0</v>
      </c>
      <c r="DA534" s="66">
        <f>IF($G534="Labor Hours",CM534*$K534*(1+$M534)*$ES534,CM534)</f>
        <v>0</v>
      </c>
      <c r="DB534" s="66">
        <f>IF($G534="Labor Hours",CN534*$K534*(1+$M534)*$ES534,CN534)</f>
        <v>0</v>
      </c>
      <c r="DC534" s="66">
        <f>IF($G534="Labor Hours",CO534*$K534*(1+$M534)*$ES534,CO534)</f>
        <v>0</v>
      </c>
      <c r="DD534" s="66">
        <f>IF($G534="Labor Hours",CP534*$K534*(1+$M534)*$ES534,CP534)</f>
        <v>0</v>
      </c>
      <c r="DE534" s="67">
        <f t="shared" si="756"/>
        <v>0</v>
      </c>
      <c r="DF534" s="67">
        <f t="shared" si="715"/>
        <v>0</v>
      </c>
      <c r="DG534" s="67">
        <f t="shared" si="716"/>
        <v>0</v>
      </c>
      <c r="DH534" s="53" cm="1">
        <f t="array" aca="1" ref="DH534" ca="1">DE534*CELL("contents",$Q534)</f>
        <v>0</v>
      </c>
      <c r="DI534" s="53" cm="1">
        <f t="array" aca="1" ref="DI534" ca="1">DF534*CELL("contents",$Q534)</f>
        <v>0</v>
      </c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>
        <f t="shared" si="757"/>
        <v>0</v>
      </c>
      <c r="DW534" s="51">
        <f t="shared" si="758"/>
        <v>0</v>
      </c>
      <c r="DX534" s="66">
        <f>IF($G534="Labor Hours",DJ534*$K534*(1+$M534)*$ET534,DJ534)</f>
        <v>0</v>
      </c>
      <c r="DY534" s="66">
        <f>IF($G534="Labor Hours",DK534*$K534*(1+$M534)*$ET534,DK534)</f>
        <v>0</v>
      </c>
      <c r="DZ534" s="66">
        <f>IF($G534="Labor Hours",DL534*$K534*(1+$M534)*$ET534,DL534)</f>
        <v>0</v>
      </c>
      <c r="EA534" s="66">
        <f>IF($G534="Labor Hours",DM534*$K534*(1+$M534)*$ET534,DM534)</f>
        <v>0</v>
      </c>
      <c r="EB534" s="66">
        <f>IF($G534="Labor Hours",DN534*$K534*(1+$M534)*$ET534,DN534)</f>
        <v>0</v>
      </c>
      <c r="EC534" s="66">
        <f>IF($G534="Labor Hours",DO534*$K534*(1+$M534)*$ET534,DO534)</f>
        <v>0</v>
      </c>
      <c r="ED534" s="66">
        <f>IF($G534="Labor Hours",DP534*$K534*(1+$M534)*$ET534,DP534)</f>
        <v>0</v>
      </c>
      <c r="EE534" s="66">
        <f>IF($G534="Labor Hours",DQ534*$K534*(1+$M534)*$ET534,DQ534)</f>
        <v>0</v>
      </c>
      <c r="EF534" s="66">
        <f>IF($G534="Labor Hours",DR534*$K534*(1+$M534)*$ET534,DR534)</f>
        <v>0</v>
      </c>
      <c r="EG534" s="66">
        <f>IF($G534="Labor Hours",DS534*$K534*(1+$M534)*$ET534,DS534)</f>
        <v>0</v>
      </c>
      <c r="EH534" s="66">
        <f>IF($G534="Labor Hours",DT534*$K534*(1+$M534)*$ET534,DT534)</f>
        <v>0</v>
      </c>
      <c r="EI534" s="66">
        <f>IF($G534="Labor Hours",DU534*$K534*(1+$M534)*$ET534,DU534)</f>
        <v>0</v>
      </c>
      <c r="EJ534" s="67">
        <f t="shared" si="759"/>
        <v>0</v>
      </c>
      <c r="EK534" s="67">
        <f t="shared" si="717"/>
        <v>0</v>
      </c>
      <c r="EL534" s="67">
        <f t="shared" si="718"/>
        <v>0</v>
      </c>
      <c r="EM534" s="53" cm="1">
        <f t="array" aca="1" ref="EM534" ca="1">EJ534*CELL("contents",$Q534)</f>
        <v>0</v>
      </c>
      <c r="EN534" s="53" cm="1">
        <f t="array" aca="1" ref="EN534" ca="1">EK534*CELL("contents",$Q534)</f>
        <v>0</v>
      </c>
      <c r="EO534" s="68">
        <f>AW534+CB534+DG534+EL534</f>
        <v>5953.3020000000006</v>
      </c>
      <c r="EP534" s="2">
        <v>1</v>
      </c>
      <c r="EQ534" s="2">
        <f t="shared" ref="EQ534:ET534" si="774">EP534*1.0215</f>
        <v>1.0215000000000001</v>
      </c>
      <c r="ER534" s="2">
        <f t="shared" si="774"/>
        <v>1.0434622500000001</v>
      </c>
      <c r="ES534" s="2">
        <f t="shared" si="774"/>
        <v>1.0658966883750003</v>
      </c>
      <c r="ET534" s="2">
        <f t="shared" si="774"/>
        <v>1.0888134671750629</v>
      </c>
      <c r="EU534" s="69">
        <f>IF($G534="Labor Hours",$K534*$AG534*EQ534,0)</f>
        <v>3840.84</v>
      </c>
      <c r="EV534" s="69">
        <f>IF($G534="Labor Hours",$K534*$BL534*ER534,0)</f>
        <v>0</v>
      </c>
      <c r="EW534" s="69">
        <f>IF($G534="Labor Hours",$K534*$CQ534*ES534,0)</f>
        <v>0</v>
      </c>
      <c r="EX534" s="69">
        <f>IF($G534="Labor Hours",$K534*$DV534*ET534,0)</f>
        <v>0</v>
      </c>
      <c r="EY534" s="69">
        <f t="shared" si="761"/>
        <v>0</v>
      </c>
      <c r="EZ534" s="69">
        <f t="shared" si="761"/>
        <v>0</v>
      </c>
      <c r="FA534" s="69">
        <f t="shared" si="761"/>
        <v>0</v>
      </c>
      <c r="FB534" s="69">
        <f t="shared" si="761"/>
        <v>0</v>
      </c>
      <c r="FC534" t="s">
        <v>1539</v>
      </c>
    </row>
    <row r="535" spans="1:159" x14ac:dyDescent="0.25">
      <c r="A535" s="2">
        <v>1.4</v>
      </c>
      <c r="B535" s="73" t="s">
        <v>1246</v>
      </c>
      <c r="C535" s="61" t="s">
        <v>1208</v>
      </c>
      <c r="D535" s="62" t="s">
        <v>1247</v>
      </c>
      <c r="E535" s="63" t="s">
        <v>1247</v>
      </c>
      <c r="F535" s="2" t="s">
        <v>1211</v>
      </c>
      <c r="G535" s="61" t="s">
        <v>151</v>
      </c>
      <c r="H535" s="64" t="s">
        <v>163</v>
      </c>
      <c r="I535" s="61" t="s">
        <v>159</v>
      </c>
      <c r="J535" s="65" t="s">
        <v>1139</v>
      </c>
      <c r="K535" s="75">
        <v>62</v>
      </c>
      <c r="L535" s="79">
        <v>62</v>
      </c>
      <c r="M535" s="57">
        <v>0</v>
      </c>
      <c r="N535" s="85">
        <v>0.55000000000000004</v>
      </c>
      <c r="O535" s="64" t="s">
        <v>155</v>
      </c>
      <c r="P535" s="2" t="s">
        <v>173</v>
      </c>
      <c r="Q535" s="216">
        <f>VLOOKUP(P535,Contingencies!$A$2:$D$7,4,FALSE)</f>
        <v>0.125</v>
      </c>
      <c r="R535" s="53">
        <f>Q535*EO535</f>
        <v>1177.9938</v>
      </c>
      <c r="S535" s="67">
        <f t="shared" si="742"/>
        <v>647.89659000000006</v>
      </c>
      <c r="T535" s="61"/>
      <c r="U535" s="2"/>
      <c r="V535" s="61">
        <v>20</v>
      </c>
      <c r="W535" s="61">
        <v>76</v>
      </c>
      <c r="X535" s="2"/>
      <c r="Y535" s="2"/>
      <c r="Z535" s="2"/>
      <c r="AA535" s="2"/>
      <c r="AB535" s="2"/>
      <c r="AC535" s="2"/>
      <c r="AD535" s="2"/>
      <c r="AE535" s="2"/>
      <c r="AF535" s="2"/>
      <c r="AG535" s="2">
        <f>IF(G535="Labor Hours",SUM(U535:AF535),0)</f>
        <v>96</v>
      </c>
      <c r="AH535" s="51">
        <f t="shared" si="749"/>
        <v>0.64</v>
      </c>
      <c r="AI535" s="66">
        <f>IF($G535="Labor Hours",U535*$K535*(1+$M535)*$EQ535,U535)</f>
        <v>0</v>
      </c>
      <c r="AJ535" s="66">
        <f>IF($G535="Labor Hours",V535*$K535*(1+$M535)*$EQ535,V535)</f>
        <v>1266.6600000000001</v>
      </c>
      <c r="AK535" s="66">
        <f>IF($G535="Labor Hours",W535*$K535*(1+$M535)*$EQ535,W535)</f>
        <v>4813.308</v>
      </c>
      <c r="AL535" s="66">
        <f>IF($G535="Labor Hours",X535*$K535*(1+$M535)*$EQ535,X535)</f>
        <v>0</v>
      </c>
      <c r="AM535" s="66">
        <f>IF($G535="Labor Hours",Y535*$K535*(1+$M535)*$EQ535,Y535)</f>
        <v>0</v>
      </c>
      <c r="AN535" s="66">
        <f>IF($G535="Labor Hours",Z535*$K535*(1+$M535)*$EQ535,Z535)</f>
        <v>0</v>
      </c>
      <c r="AO535" s="66">
        <f>IF($G535="Labor Hours",AA535*$K535*(1+$M535)*$EQ535,AA535)</f>
        <v>0</v>
      </c>
      <c r="AP535" s="66">
        <f>IF($G535="Labor Hours",AB535*$K535*(1+$M535)*$EQ535,AB535)</f>
        <v>0</v>
      </c>
      <c r="AQ535" s="66">
        <f>IF($G535="Labor Hours",AC535*$K535*(1+$M535)*$EQ535,AC535)</f>
        <v>0</v>
      </c>
      <c r="AR535" s="66">
        <f>IF($G535="Labor Hours",AD535*$K535*(1+$M535)*$EQ535,AD535)</f>
        <v>0</v>
      </c>
      <c r="AS535" s="66">
        <f>IF($G535="Labor Hours",AE535*$K535*(1+$M535)*$EQ535,AE535)</f>
        <v>0</v>
      </c>
      <c r="AT535" s="66">
        <f>IF($G535="Labor Hours",AF535*$K535*(1+$M535)*$EQ535,AF535)</f>
        <v>0</v>
      </c>
      <c r="AU535" s="67">
        <f t="shared" si="750"/>
        <v>6079.9679999999998</v>
      </c>
      <c r="AV535" s="67">
        <f t="shared" si="711"/>
        <v>3343.9824000000003</v>
      </c>
      <c r="AW535" s="67">
        <f t="shared" si="712"/>
        <v>9423.9503999999997</v>
      </c>
      <c r="AX535" s="53" cm="1">
        <f t="array" aca="1" ref="AX535" ca="1">AU535*CELL("contents",$Q535)</f>
        <v>759.99599999999998</v>
      </c>
      <c r="AY535" s="53" cm="1">
        <f t="array" aca="1" ref="AY535" ca="1">AV535*CELL("contents",$Q535)</f>
        <v>417.99780000000004</v>
      </c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>
        <f t="shared" si="751"/>
        <v>0</v>
      </c>
      <c r="BM535" s="51">
        <f t="shared" si="752"/>
        <v>0</v>
      </c>
      <c r="BN535" s="66">
        <f>IF($G535="Labor Hours",AZ535*$K535*(1+$M535)*$ER535,AZ535)</f>
        <v>0</v>
      </c>
      <c r="BO535" s="66">
        <f>IF($G535="Labor Hours",BA535*$K535*(1+$M535)*$ER535,BA535)</f>
        <v>0</v>
      </c>
      <c r="BP535" s="66">
        <f>IF($G535="Labor Hours",BB535*$K535*(1+$M535)*$ER535,BB535)</f>
        <v>0</v>
      </c>
      <c r="BQ535" s="66">
        <f>IF($G535="Labor Hours",BC535*$K535*(1+$M535)*$ER535,BC535)</f>
        <v>0</v>
      </c>
      <c r="BR535" s="66">
        <f>IF($G535="Labor Hours",BD535*$K535*(1+$M535)*$ER535,BD535)</f>
        <v>0</v>
      </c>
      <c r="BS535" s="66">
        <f>IF($G535="Labor Hours",BE535*$K535*(1+$M535)*$ER535,BE535)</f>
        <v>0</v>
      </c>
      <c r="BT535" s="66">
        <f>IF($G535="Labor Hours",BF535*$K535*(1+$M535)*$ER535,BF535)</f>
        <v>0</v>
      </c>
      <c r="BU535" s="66">
        <f>IF($G535="Labor Hours",BG535*$K535*(1+$M535)*$ER535,BG535)</f>
        <v>0</v>
      </c>
      <c r="BV535" s="66">
        <f>IF($G535="Labor Hours",BH535*$K535*(1+$M535)*$ER535,BH535)</f>
        <v>0</v>
      </c>
      <c r="BW535" s="66">
        <f>IF($G535="Labor Hours",BI535*$K535*(1+$M535)*$ER535,BI535)</f>
        <v>0</v>
      </c>
      <c r="BX535" s="66">
        <f>IF($G535="Labor Hours",BJ535*$K535*(1+$M535)*$ER535,BJ535)</f>
        <v>0</v>
      </c>
      <c r="BY535" s="66">
        <f>IF($G535="Labor Hours",BK535*$K535*(1+$M535)*$ER535,BK535)</f>
        <v>0</v>
      </c>
      <c r="BZ535" s="67">
        <f t="shared" si="753"/>
        <v>0</v>
      </c>
      <c r="CA535" s="67">
        <f t="shared" si="713"/>
        <v>0</v>
      </c>
      <c r="CB535" s="67">
        <f t="shared" si="714"/>
        <v>0</v>
      </c>
      <c r="CC535" s="53" cm="1">
        <f t="array" aca="1" ref="CC535" ca="1">BZ535*CELL("contents",$Q535)</f>
        <v>0</v>
      </c>
      <c r="CD535" s="53" cm="1">
        <f t="array" aca="1" ref="CD535" ca="1">CA535*CELL("contents",$Q535)</f>
        <v>0</v>
      </c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>
        <f t="shared" si="754"/>
        <v>0</v>
      </c>
      <c r="CR535" s="51">
        <f t="shared" si="755"/>
        <v>0</v>
      </c>
      <c r="CS535" s="66">
        <f>IF($G535="Labor Hours",CE535*$K535*(1+$M535)*$ES535,CE535)</f>
        <v>0</v>
      </c>
      <c r="CT535" s="66">
        <f>IF($G535="Labor Hours",CF535*$K535*(1+$M535)*$ES535,CF535)</f>
        <v>0</v>
      </c>
      <c r="CU535" s="66">
        <f>IF($G535="Labor Hours",CG535*$K535*(1+$M535)*$ES535,CG535)</f>
        <v>0</v>
      </c>
      <c r="CV535" s="66">
        <f>IF($G535="Labor Hours",CH535*$K535*(1+$M535)*$ES535,CH535)</f>
        <v>0</v>
      </c>
      <c r="CW535" s="66">
        <f>IF($G535="Labor Hours",CI535*$K535*(1+$M535)*$ES535,CI535)</f>
        <v>0</v>
      </c>
      <c r="CX535" s="66">
        <f>IF($G535="Labor Hours",CJ535*$K535*(1+$M535)*$ES535,CJ535)</f>
        <v>0</v>
      </c>
      <c r="CY535" s="66">
        <f>IF($G535="Labor Hours",CK535*$K535*(1+$M535)*$ES535,CK535)</f>
        <v>0</v>
      </c>
      <c r="CZ535" s="66">
        <f>IF($G535="Labor Hours",CL535*$K535*(1+$M535)*$ES535,CL535)</f>
        <v>0</v>
      </c>
      <c r="DA535" s="66">
        <f>IF($G535="Labor Hours",CM535*$K535*(1+$M535)*$ES535,CM535)</f>
        <v>0</v>
      </c>
      <c r="DB535" s="66">
        <f>IF($G535="Labor Hours",CN535*$K535*(1+$M535)*$ES535,CN535)</f>
        <v>0</v>
      </c>
      <c r="DC535" s="66">
        <f>IF($G535="Labor Hours",CO535*$K535*(1+$M535)*$ES535,CO535)</f>
        <v>0</v>
      </c>
      <c r="DD535" s="66">
        <f>IF($G535="Labor Hours",CP535*$K535*(1+$M535)*$ES535,CP535)</f>
        <v>0</v>
      </c>
      <c r="DE535" s="67">
        <f t="shared" si="756"/>
        <v>0</v>
      </c>
      <c r="DF535" s="67">
        <f t="shared" si="715"/>
        <v>0</v>
      </c>
      <c r="DG535" s="67">
        <f t="shared" si="716"/>
        <v>0</v>
      </c>
      <c r="DH535" s="53" cm="1">
        <f t="array" aca="1" ref="DH535" ca="1">DE535*CELL("contents",$Q535)</f>
        <v>0</v>
      </c>
      <c r="DI535" s="53" cm="1">
        <f t="array" aca="1" ref="DI535" ca="1">DF535*CELL("contents",$Q535)</f>
        <v>0</v>
      </c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>
        <f t="shared" si="757"/>
        <v>0</v>
      </c>
      <c r="DW535" s="51">
        <f t="shared" si="758"/>
        <v>0</v>
      </c>
      <c r="DX535" s="66">
        <f>IF($G535="Labor Hours",DJ535*$K535*(1+$M535)*$ET535,DJ535)</f>
        <v>0</v>
      </c>
      <c r="DY535" s="66">
        <f>IF($G535="Labor Hours",DK535*$K535*(1+$M535)*$ET535,DK535)</f>
        <v>0</v>
      </c>
      <c r="DZ535" s="66">
        <f>IF($G535="Labor Hours",DL535*$K535*(1+$M535)*$ET535,DL535)</f>
        <v>0</v>
      </c>
      <c r="EA535" s="66">
        <f>IF($G535="Labor Hours",DM535*$K535*(1+$M535)*$ET535,DM535)</f>
        <v>0</v>
      </c>
      <c r="EB535" s="66">
        <f>IF($G535="Labor Hours",DN535*$K535*(1+$M535)*$ET535,DN535)</f>
        <v>0</v>
      </c>
      <c r="EC535" s="66">
        <f>IF($G535="Labor Hours",DO535*$K535*(1+$M535)*$ET535,DO535)</f>
        <v>0</v>
      </c>
      <c r="ED535" s="66">
        <f>IF($G535="Labor Hours",DP535*$K535*(1+$M535)*$ET535,DP535)</f>
        <v>0</v>
      </c>
      <c r="EE535" s="66">
        <f>IF($G535="Labor Hours",DQ535*$K535*(1+$M535)*$ET535,DQ535)</f>
        <v>0</v>
      </c>
      <c r="EF535" s="66">
        <f>IF($G535="Labor Hours",DR535*$K535*(1+$M535)*$ET535,DR535)</f>
        <v>0</v>
      </c>
      <c r="EG535" s="66">
        <f>IF($G535="Labor Hours",DS535*$K535*(1+$M535)*$ET535,DS535)</f>
        <v>0</v>
      </c>
      <c r="EH535" s="66">
        <f>IF($G535="Labor Hours",DT535*$K535*(1+$M535)*$ET535,DT535)</f>
        <v>0</v>
      </c>
      <c r="EI535" s="66">
        <f>IF($G535="Labor Hours",DU535*$K535*(1+$M535)*$ET535,DU535)</f>
        <v>0</v>
      </c>
      <c r="EJ535" s="67">
        <f t="shared" si="759"/>
        <v>0</v>
      </c>
      <c r="EK535" s="67">
        <f t="shared" si="717"/>
        <v>0</v>
      </c>
      <c r="EL535" s="67">
        <f t="shared" si="718"/>
        <v>0</v>
      </c>
      <c r="EM535" s="53" cm="1">
        <f t="array" aca="1" ref="EM535" ca="1">EJ535*CELL("contents",$Q535)</f>
        <v>0</v>
      </c>
      <c r="EN535" s="53" cm="1">
        <f t="array" aca="1" ref="EN535" ca="1">EK535*CELL("contents",$Q535)</f>
        <v>0</v>
      </c>
      <c r="EO535" s="68">
        <f>AW535+CB535+DG535+EL535</f>
        <v>9423.9503999999997</v>
      </c>
      <c r="EP535" s="2">
        <v>1</v>
      </c>
      <c r="EQ535" s="2">
        <f t="shared" ref="EQ535:ET535" si="775">EP535*1.0215</f>
        <v>1.0215000000000001</v>
      </c>
      <c r="ER535" s="2">
        <f t="shared" si="775"/>
        <v>1.0434622500000001</v>
      </c>
      <c r="ES535" s="2">
        <f t="shared" si="775"/>
        <v>1.0658966883750003</v>
      </c>
      <c r="ET535" s="2">
        <f t="shared" si="775"/>
        <v>1.0888134671750629</v>
      </c>
      <c r="EU535" s="69">
        <f>IF($G535="Labor Hours",$K535*$AG535*EQ535,0)</f>
        <v>6079.9680000000008</v>
      </c>
      <c r="EV535" s="69">
        <f>IF($G535="Labor Hours",$K535*$BL535*ER535,0)</f>
        <v>0</v>
      </c>
      <c r="EW535" s="69">
        <f>IF($G535="Labor Hours",$K535*$CQ535*ES535,0)</f>
        <v>0</v>
      </c>
      <c r="EX535" s="69">
        <f>IF($G535="Labor Hours",$K535*$DV535*ET535,0)</f>
        <v>0</v>
      </c>
      <c r="EY535" s="69">
        <f t="shared" si="761"/>
        <v>0</v>
      </c>
      <c r="EZ535" s="69">
        <f t="shared" si="761"/>
        <v>0</v>
      </c>
      <c r="FA535" s="69">
        <f t="shared" si="761"/>
        <v>0</v>
      </c>
      <c r="FB535" s="69">
        <f t="shared" si="761"/>
        <v>0</v>
      </c>
      <c r="FC535" t="s">
        <v>1539</v>
      </c>
    </row>
    <row r="536" spans="1:159" x14ac:dyDescent="0.25">
      <c r="A536" s="2">
        <v>1.4</v>
      </c>
      <c r="B536" s="73" t="s">
        <v>1246</v>
      </c>
      <c r="C536" s="61" t="s">
        <v>1208</v>
      </c>
      <c r="D536" s="62" t="s">
        <v>1247</v>
      </c>
      <c r="E536" s="63" t="s">
        <v>1247</v>
      </c>
      <c r="F536" s="2" t="s">
        <v>1215</v>
      </c>
      <c r="G536" s="61" t="s">
        <v>151</v>
      </c>
      <c r="H536" s="64" t="s">
        <v>163</v>
      </c>
      <c r="I536" s="61" t="s">
        <v>269</v>
      </c>
      <c r="J536" s="65" t="s">
        <v>1139</v>
      </c>
      <c r="K536" s="75">
        <v>47</v>
      </c>
      <c r="L536" s="79">
        <v>46.67</v>
      </c>
      <c r="M536" s="57">
        <v>0</v>
      </c>
      <c r="N536" s="85">
        <v>0.55000000000000004</v>
      </c>
      <c r="O536" s="64" t="s">
        <v>155</v>
      </c>
      <c r="P536" s="2" t="s">
        <v>173</v>
      </c>
      <c r="Q536" s="216">
        <f>VLOOKUP(P536,Contingencies!$A$2:$D$7,4,FALSE)</f>
        <v>0.125</v>
      </c>
      <c r="R536" s="53">
        <f>Q536*EO536</f>
        <v>892.99530000000004</v>
      </c>
      <c r="S536" s="67">
        <f t="shared" si="742"/>
        <v>491.14741500000008</v>
      </c>
      <c r="T536" s="61"/>
      <c r="U536" s="2"/>
      <c r="V536" s="61">
        <v>20</v>
      </c>
      <c r="W536" s="61">
        <v>76</v>
      </c>
      <c r="X536" s="2"/>
      <c r="Y536" s="2"/>
      <c r="Z536" s="2"/>
      <c r="AA536" s="2"/>
      <c r="AB536" s="2"/>
      <c r="AC536" s="2"/>
      <c r="AD536" s="2"/>
      <c r="AE536" s="2"/>
      <c r="AF536" s="2"/>
      <c r="AG536" s="2">
        <f>IF(G536="Labor Hours",SUM(U536:AF536),0)</f>
        <v>96</v>
      </c>
      <c r="AH536" s="51">
        <f t="shared" si="749"/>
        <v>0.64</v>
      </c>
      <c r="AI536" s="66">
        <f>IF($G536="Labor Hours",U536*$K536*(1+$M536)*$EQ536,U536)</f>
        <v>0</v>
      </c>
      <c r="AJ536" s="66">
        <f>IF($G536="Labor Hours",V536*$K536*(1+$M536)*$EQ536,V536)</f>
        <v>960.21</v>
      </c>
      <c r="AK536" s="66">
        <f>IF($G536="Labor Hours",W536*$K536*(1+$M536)*$EQ536,W536)</f>
        <v>3648.7980000000002</v>
      </c>
      <c r="AL536" s="66">
        <f>IF($G536="Labor Hours",X536*$K536*(1+$M536)*$EQ536,X536)</f>
        <v>0</v>
      </c>
      <c r="AM536" s="66">
        <f>IF($G536="Labor Hours",Y536*$K536*(1+$M536)*$EQ536,Y536)</f>
        <v>0</v>
      </c>
      <c r="AN536" s="66">
        <f>IF($G536="Labor Hours",Z536*$K536*(1+$M536)*$EQ536,Z536)</f>
        <v>0</v>
      </c>
      <c r="AO536" s="66">
        <f>IF($G536="Labor Hours",AA536*$K536*(1+$M536)*$EQ536,AA536)</f>
        <v>0</v>
      </c>
      <c r="AP536" s="66">
        <f>IF($G536="Labor Hours",AB536*$K536*(1+$M536)*$EQ536,AB536)</f>
        <v>0</v>
      </c>
      <c r="AQ536" s="66">
        <f>IF($G536="Labor Hours",AC536*$K536*(1+$M536)*$EQ536,AC536)</f>
        <v>0</v>
      </c>
      <c r="AR536" s="66">
        <f>IF($G536="Labor Hours",AD536*$K536*(1+$M536)*$EQ536,AD536)</f>
        <v>0</v>
      </c>
      <c r="AS536" s="66">
        <f>IF($G536="Labor Hours",AE536*$K536*(1+$M536)*$EQ536,AE536)</f>
        <v>0</v>
      </c>
      <c r="AT536" s="66">
        <f>IF($G536="Labor Hours",AF536*$K536*(1+$M536)*$EQ536,AF536)</f>
        <v>0</v>
      </c>
      <c r="AU536" s="67">
        <f t="shared" si="750"/>
        <v>4609.0079999999998</v>
      </c>
      <c r="AV536" s="67">
        <f t="shared" si="711"/>
        <v>2534.9544000000001</v>
      </c>
      <c r="AW536" s="67">
        <f t="shared" si="712"/>
        <v>7143.9624000000003</v>
      </c>
      <c r="AX536" s="53" cm="1">
        <f t="array" aca="1" ref="AX536" ca="1">AU536*CELL("contents",$Q536)</f>
        <v>576.12599999999998</v>
      </c>
      <c r="AY536" s="53" cm="1">
        <f t="array" aca="1" ref="AY536" ca="1">AV536*CELL("contents",$Q536)</f>
        <v>316.86930000000001</v>
      </c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>
        <f t="shared" si="751"/>
        <v>0</v>
      </c>
      <c r="BM536" s="51">
        <f t="shared" si="752"/>
        <v>0</v>
      </c>
      <c r="BN536" s="66">
        <f>IF($G536="Labor Hours",AZ536*$K536*(1+$M536)*$ER536,AZ536)</f>
        <v>0</v>
      </c>
      <c r="BO536" s="66">
        <f>IF($G536="Labor Hours",BA536*$K536*(1+$M536)*$ER536,BA536)</f>
        <v>0</v>
      </c>
      <c r="BP536" s="66">
        <f>IF($G536="Labor Hours",BB536*$K536*(1+$M536)*$ER536,BB536)</f>
        <v>0</v>
      </c>
      <c r="BQ536" s="66">
        <f>IF($G536="Labor Hours",BC536*$K536*(1+$M536)*$ER536,BC536)</f>
        <v>0</v>
      </c>
      <c r="BR536" s="66">
        <f>IF($G536="Labor Hours",BD536*$K536*(1+$M536)*$ER536,BD536)</f>
        <v>0</v>
      </c>
      <c r="BS536" s="66">
        <f>IF($G536="Labor Hours",BE536*$K536*(1+$M536)*$ER536,BE536)</f>
        <v>0</v>
      </c>
      <c r="BT536" s="66">
        <f>IF($G536="Labor Hours",BF536*$K536*(1+$M536)*$ER536,BF536)</f>
        <v>0</v>
      </c>
      <c r="BU536" s="66">
        <f>IF($G536="Labor Hours",BG536*$K536*(1+$M536)*$ER536,BG536)</f>
        <v>0</v>
      </c>
      <c r="BV536" s="66">
        <f>IF($G536="Labor Hours",BH536*$K536*(1+$M536)*$ER536,BH536)</f>
        <v>0</v>
      </c>
      <c r="BW536" s="66">
        <f>IF($G536="Labor Hours",BI536*$K536*(1+$M536)*$ER536,BI536)</f>
        <v>0</v>
      </c>
      <c r="BX536" s="66">
        <f>IF($G536="Labor Hours",BJ536*$K536*(1+$M536)*$ER536,BJ536)</f>
        <v>0</v>
      </c>
      <c r="BY536" s="66">
        <f>IF($G536="Labor Hours",BK536*$K536*(1+$M536)*$ER536,BK536)</f>
        <v>0</v>
      </c>
      <c r="BZ536" s="67">
        <f t="shared" si="753"/>
        <v>0</v>
      </c>
      <c r="CA536" s="67">
        <f t="shared" si="713"/>
        <v>0</v>
      </c>
      <c r="CB536" s="67">
        <f t="shared" si="714"/>
        <v>0</v>
      </c>
      <c r="CC536" s="53" cm="1">
        <f t="array" aca="1" ref="CC536" ca="1">BZ536*CELL("contents",$Q536)</f>
        <v>0</v>
      </c>
      <c r="CD536" s="53" cm="1">
        <f t="array" aca="1" ref="CD536" ca="1">CA536*CELL("contents",$Q536)</f>
        <v>0</v>
      </c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>
        <f t="shared" si="754"/>
        <v>0</v>
      </c>
      <c r="CR536" s="51">
        <f t="shared" si="755"/>
        <v>0</v>
      </c>
      <c r="CS536" s="66">
        <f>IF($G536="Labor Hours",CE536*$K536*(1+$M536)*$ES536,CE536)</f>
        <v>0</v>
      </c>
      <c r="CT536" s="66">
        <f>IF($G536="Labor Hours",CF536*$K536*(1+$M536)*$ES536,CF536)</f>
        <v>0</v>
      </c>
      <c r="CU536" s="66">
        <f>IF($G536="Labor Hours",CG536*$K536*(1+$M536)*$ES536,CG536)</f>
        <v>0</v>
      </c>
      <c r="CV536" s="66">
        <f>IF($G536="Labor Hours",CH536*$K536*(1+$M536)*$ES536,CH536)</f>
        <v>0</v>
      </c>
      <c r="CW536" s="66">
        <f>IF($G536="Labor Hours",CI536*$K536*(1+$M536)*$ES536,CI536)</f>
        <v>0</v>
      </c>
      <c r="CX536" s="66">
        <f>IF($G536="Labor Hours",CJ536*$K536*(1+$M536)*$ES536,CJ536)</f>
        <v>0</v>
      </c>
      <c r="CY536" s="66">
        <f>IF($G536="Labor Hours",CK536*$K536*(1+$M536)*$ES536,CK536)</f>
        <v>0</v>
      </c>
      <c r="CZ536" s="66">
        <f>IF($G536="Labor Hours",CL536*$K536*(1+$M536)*$ES536,CL536)</f>
        <v>0</v>
      </c>
      <c r="DA536" s="66">
        <f>IF($G536="Labor Hours",CM536*$K536*(1+$M536)*$ES536,CM536)</f>
        <v>0</v>
      </c>
      <c r="DB536" s="66">
        <f>IF($G536="Labor Hours",CN536*$K536*(1+$M536)*$ES536,CN536)</f>
        <v>0</v>
      </c>
      <c r="DC536" s="66">
        <f>IF($G536="Labor Hours",CO536*$K536*(1+$M536)*$ES536,CO536)</f>
        <v>0</v>
      </c>
      <c r="DD536" s="66">
        <f>IF($G536="Labor Hours",CP536*$K536*(1+$M536)*$ES536,CP536)</f>
        <v>0</v>
      </c>
      <c r="DE536" s="67">
        <f t="shared" si="756"/>
        <v>0</v>
      </c>
      <c r="DF536" s="67">
        <f t="shared" si="715"/>
        <v>0</v>
      </c>
      <c r="DG536" s="67">
        <f t="shared" si="716"/>
        <v>0</v>
      </c>
      <c r="DH536" s="53" cm="1">
        <f t="array" aca="1" ref="DH536" ca="1">DE536*CELL("contents",$Q536)</f>
        <v>0</v>
      </c>
      <c r="DI536" s="53" cm="1">
        <f t="array" aca="1" ref="DI536" ca="1">DF536*CELL("contents",$Q536)</f>
        <v>0</v>
      </c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>
        <f t="shared" si="757"/>
        <v>0</v>
      </c>
      <c r="DW536" s="51">
        <f t="shared" si="758"/>
        <v>0</v>
      </c>
      <c r="DX536" s="66">
        <f>IF($G536="Labor Hours",DJ536*$K536*(1+$M536)*$ET536,DJ536)</f>
        <v>0</v>
      </c>
      <c r="DY536" s="66">
        <f>IF($G536="Labor Hours",DK536*$K536*(1+$M536)*$ET536,DK536)</f>
        <v>0</v>
      </c>
      <c r="DZ536" s="66">
        <f>IF($G536="Labor Hours",DL536*$K536*(1+$M536)*$ET536,DL536)</f>
        <v>0</v>
      </c>
      <c r="EA536" s="66">
        <f>IF($G536="Labor Hours",DM536*$K536*(1+$M536)*$ET536,DM536)</f>
        <v>0</v>
      </c>
      <c r="EB536" s="66">
        <f>IF($G536="Labor Hours",DN536*$K536*(1+$M536)*$ET536,DN536)</f>
        <v>0</v>
      </c>
      <c r="EC536" s="66">
        <f>IF($G536="Labor Hours",DO536*$K536*(1+$M536)*$ET536,DO536)</f>
        <v>0</v>
      </c>
      <c r="ED536" s="66">
        <f>IF($G536="Labor Hours",DP536*$K536*(1+$M536)*$ET536,DP536)</f>
        <v>0</v>
      </c>
      <c r="EE536" s="66">
        <f>IF($G536="Labor Hours",DQ536*$K536*(1+$M536)*$ET536,DQ536)</f>
        <v>0</v>
      </c>
      <c r="EF536" s="66">
        <f>IF($G536="Labor Hours",DR536*$K536*(1+$M536)*$ET536,DR536)</f>
        <v>0</v>
      </c>
      <c r="EG536" s="66">
        <f>IF($G536="Labor Hours",DS536*$K536*(1+$M536)*$ET536,DS536)</f>
        <v>0</v>
      </c>
      <c r="EH536" s="66">
        <f>IF($G536="Labor Hours",DT536*$K536*(1+$M536)*$ET536,DT536)</f>
        <v>0</v>
      </c>
      <c r="EI536" s="66">
        <f>IF($G536="Labor Hours",DU536*$K536*(1+$M536)*$ET536,DU536)</f>
        <v>0</v>
      </c>
      <c r="EJ536" s="67">
        <f t="shared" si="759"/>
        <v>0</v>
      </c>
      <c r="EK536" s="67">
        <f t="shared" si="717"/>
        <v>0</v>
      </c>
      <c r="EL536" s="67">
        <f t="shared" si="718"/>
        <v>0</v>
      </c>
      <c r="EM536" s="53" cm="1">
        <f t="array" aca="1" ref="EM536" ca="1">EJ536*CELL("contents",$Q536)</f>
        <v>0</v>
      </c>
      <c r="EN536" s="53" cm="1">
        <f t="array" aca="1" ref="EN536" ca="1">EK536*CELL("contents",$Q536)</f>
        <v>0</v>
      </c>
      <c r="EO536" s="68">
        <f>AW536+CB536+DG536+EL536</f>
        <v>7143.9624000000003</v>
      </c>
      <c r="EP536" s="2">
        <v>1</v>
      </c>
      <c r="EQ536" s="2">
        <f t="shared" ref="EQ536:ET536" si="776">EP536*1.0215</f>
        <v>1.0215000000000001</v>
      </c>
      <c r="ER536" s="2">
        <f t="shared" si="776"/>
        <v>1.0434622500000001</v>
      </c>
      <c r="ES536" s="2">
        <f t="shared" si="776"/>
        <v>1.0658966883750003</v>
      </c>
      <c r="ET536" s="2">
        <f t="shared" si="776"/>
        <v>1.0888134671750629</v>
      </c>
      <c r="EU536" s="69">
        <f>IF($G536="Labor Hours",$K536*$AG536*EQ536,0)</f>
        <v>4609.0080000000007</v>
      </c>
      <c r="EV536" s="69">
        <f>IF($G536="Labor Hours",$K536*$BL536*ER536,0)</f>
        <v>0</v>
      </c>
      <c r="EW536" s="69">
        <f>IF($G536="Labor Hours",$K536*$CQ536*ES536,0)</f>
        <v>0</v>
      </c>
      <c r="EX536" s="69">
        <f>IF($G536="Labor Hours",$K536*$DV536*ET536,0)</f>
        <v>0</v>
      </c>
      <c r="EY536" s="69">
        <f t="shared" si="761"/>
        <v>0</v>
      </c>
      <c r="EZ536" s="69">
        <f t="shared" si="761"/>
        <v>0</v>
      </c>
      <c r="FA536" s="69">
        <f t="shared" si="761"/>
        <v>0</v>
      </c>
      <c r="FB536" s="69">
        <f t="shared" si="761"/>
        <v>0</v>
      </c>
      <c r="FC536" t="s">
        <v>1539</v>
      </c>
    </row>
    <row r="537" spans="1:159" x14ac:dyDescent="0.25">
      <c r="A537" s="2">
        <v>1.4</v>
      </c>
      <c r="B537" s="73" t="s">
        <v>1246</v>
      </c>
      <c r="C537" s="61" t="s">
        <v>1208</v>
      </c>
      <c r="D537" s="62" t="s">
        <v>1247</v>
      </c>
      <c r="E537" s="63" t="s">
        <v>1247</v>
      </c>
      <c r="F537" s="2" t="s">
        <v>260</v>
      </c>
      <c r="G537" s="61" t="s">
        <v>257</v>
      </c>
      <c r="H537" s="64" t="s">
        <v>257</v>
      </c>
      <c r="I537" s="61"/>
      <c r="J537" s="65" t="s">
        <v>261</v>
      </c>
      <c r="K537" s="75"/>
      <c r="L537" s="80">
        <v>1</v>
      </c>
      <c r="M537" s="57">
        <v>0</v>
      </c>
      <c r="N537" s="85">
        <v>0.55000000000000004</v>
      </c>
      <c r="O537" s="64" t="s">
        <v>155</v>
      </c>
      <c r="P537" s="2" t="s">
        <v>156</v>
      </c>
      <c r="Q537" s="216">
        <f>VLOOKUP(P537,Contingencies!$A$2:$D$7,4,FALSE)</f>
        <v>0.09</v>
      </c>
      <c r="R537" s="53">
        <f>Q537*EO537</f>
        <v>753.3</v>
      </c>
      <c r="S537" s="67">
        <f t="shared" si="742"/>
        <v>414.315</v>
      </c>
      <c r="T537" s="61"/>
      <c r="U537" s="2"/>
      <c r="V537" s="61"/>
      <c r="W537" s="61">
        <v>5400</v>
      </c>
      <c r="X537" s="2"/>
      <c r="Y537" s="2"/>
      <c r="Z537" s="2"/>
      <c r="AA537" s="2"/>
      <c r="AB537" s="2"/>
      <c r="AC537" s="2"/>
      <c r="AD537" s="2"/>
      <c r="AE537" s="2"/>
      <c r="AF537" s="2"/>
      <c r="AG537" s="2">
        <f>IF(G537="Labor Hours",SUM(U537:AF537),0)</f>
        <v>0</v>
      </c>
      <c r="AH537" s="51">
        <f t="shared" si="749"/>
        <v>0</v>
      </c>
      <c r="AI537" s="66">
        <f>IF($G537="Labor Hours",U537*$K537*(1+$M537)*$EQ537,U537)</f>
        <v>0</v>
      </c>
      <c r="AJ537" s="66">
        <f>IF($G537="Labor Hours",V537*$K537*(1+$M537)*$EQ537,V537)</f>
        <v>0</v>
      </c>
      <c r="AK537" s="66">
        <f>IF($G537="Labor Hours",W537*$K537*(1+$M537)*$EQ537,W537)</f>
        <v>5400</v>
      </c>
      <c r="AL537" s="66">
        <f>IF($G537="Labor Hours",X537*$K537*(1+$M537)*$EQ537,X537)</f>
        <v>0</v>
      </c>
      <c r="AM537" s="66">
        <f>IF($G537="Labor Hours",Y537*$K537*(1+$M537)*$EQ537,Y537)</f>
        <v>0</v>
      </c>
      <c r="AN537" s="66">
        <f>IF($G537="Labor Hours",Z537*$K537*(1+$M537)*$EQ537,Z537)</f>
        <v>0</v>
      </c>
      <c r="AO537" s="66">
        <f>IF($G537="Labor Hours",AA537*$K537*(1+$M537)*$EQ537,AA537)</f>
        <v>0</v>
      </c>
      <c r="AP537" s="66">
        <f>IF($G537="Labor Hours",AB537*$K537*(1+$M537)*$EQ537,AB537)</f>
        <v>0</v>
      </c>
      <c r="AQ537" s="66">
        <f>IF($G537="Labor Hours",AC537*$K537*(1+$M537)*$EQ537,AC537)</f>
        <v>0</v>
      </c>
      <c r="AR537" s="66">
        <f>IF($G537="Labor Hours",AD537*$K537*(1+$M537)*$EQ537,AD537)</f>
        <v>0</v>
      </c>
      <c r="AS537" s="66">
        <f>IF($G537="Labor Hours",AE537*$K537*(1+$M537)*$EQ537,AE537)</f>
        <v>0</v>
      </c>
      <c r="AT537" s="66">
        <f>IF($G537="Labor Hours",AF537*$K537*(1+$M537)*$EQ537,AF537)</f>
        <v>0</v>
      </c>
      <c r="AU537" s="67">
        <f t="shared" si="750"/>
        <v>5400</v>
      </c>
      <c r="AV537" s="67">
        <f t="shared" si="711"/>
        <v>2970.0000000000005</v>
      </c>
      <c r="AW537" s="67">
        <f t="shared" si="712"/>
        <v>8370</v>
      </c>
      <c r="AX537" s="53" cm="1">
        <f t="array" aca="1" ref="AX537" ca="1">AU537*CELL("contents",$Q537)</f>
        <v>486</v>
      </c>
      <c r="AY537" s="53" cm="1">
        <f t="array" aca="1" ref="AY537" ca="1">AV537*CELL("contents",$Q537)</f>
        <v>267.3</v>
      </c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>
        <f t="shared" si="751"/>
        <v>0</v>
      </c>
      <c r="BM537" s="51">
        <f t="shared" si="752"/>
        <v>0</v>
      </c>
      <c r="BN537" s="66">
        <f>IF($G537="Labor Hours",AZ537*$K537*(1+$M537)*$ER537,AZ537)</f>
        <v>0</v>
      </c>
      <c r="BO537" s="66">
        <f>IF($G537="Labor Hours",BA537*$K537*(1+$M537)*$ER537,BA537)</f>
        <v>0</v>
      </c>
      <c r="BP537" s="66">
        <f>IF($G537="Labor Hours",BB537*$K537*(1+$M537)*$ER537,BB537)</f>
        <v>0</v>
      </c>
      <c r="BQ537" s="66">
        <f>IF($G537="Labor Hours",BC537*$K537*(1+$M537)*$ER537,BC537)</f>
        <v>0</v>
      </c>
      <c r="BR537" s="66">
        <f>IF($G537="Labor Hours",BD537*$K537*(1+$M537)*$ER537,BD537)</f>
        <v>0</v>
      </c>
      <c r="BS537" s="66">
        <f>IF($G537="Labor Hours",BE537*$K537*(1+$M537)*$ER537,BE537)</f>
        <v>0</v>
      </c>
      <c r="BT537" s="66">
        <f>IF($G537="Labor Hours",BF537*$K537*(1+$M537)*$ER537,BF537)</f>
        <v>0</v>
      </c>
      <c r="BU537" s="66">
        <f>IF($G537="Labor Hours",BG537*$K537*(1+$M537)*$ER537,BG537)</f>
        <v>0</v>
      </c>
      <c r="BV537" s="66">
        <f>IF($G537="Labor Hours",BH537*$K537*(1+$M537)*$ER537,BH537)</f>
        <v>0</v>
      </c>
      <c r="BW537" s="66">
        <f>IF($G537="Labor Hours",BI537*$K537*(1+$M537)*$ER537,BI537)</f>
        <v>0</v>
      </c>
      <c r="BX537" s="66">
        <f>IF($G537="Labor Hours",BJ537*$K537*(1+$M537)*$ER537,BJ537)</f>
        <v>0</v>
      </c>
      <c r="BY537" s="66">
        <f>IF($G537="Labor Hours",BK537*$K537*(1+$M537)*$ER537,BK537)</f>
        <v>0</v>
      </c>
      <c r="BZ537" s="67">
        <f t="shared" si="753"/>
        <v>0</v>
      </c>
      <c r="CA537" s="67">
        <f t="shared" si="713"/>
        <v>0</v>
      </c>
      <c r="CB537" s="67">
        <f t="shared" si="714"/>
        <v>0</v>
      </c>
      <c r="CC537" s="53" cm="1">
        <f t="array" aca="1" ref="CC537" ca="1">BZ537*CELL("contents",$Q537)</f>
        <v>0</v>
      </c>
      <c r="CD537" s="53" cm="1">
        <f t="array" aca="1" ref="CD537" ca="1">CA537*CELL("contents",$Q537)</f>
        <v>0</v>
      </c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>
        <f t="shared" si="754"/>
        <v>0</v>
      </c>
      <c r="CR537" s="51">
        <f t="shared" si="755"/>
        <v>0</v>
      </c>
      <c r="CS537" s="66">
        <f>IF($G537="Labor Hours",CE537*$K537*(1+$M537)*$ES537,CE537)</f>
        <v>0</v>
      </c>
      <c r="CT537" s="66">
        <f>IF($G537="Labor Hours",CF537*$K537*(1+$M537)*$ES537,CF537)</f>
        <v>0</v>
      </c>
      <c r="CU537" s="66">
        <f>IF($G537="Labor Hours",CG537*$K537*(1+$M537)*$ES537,CG537)</f>
        <v>0</v>
      </c>
      <c r="CV537" s="66">
        <f>IF($G537="Labor Hours",CH537*$K537*(1+$M537)*$ES537,CH537)</f>
        <v>0</v>
      </c>
      <c r="CW537" s="66">
        <f>IF($G537="Labor Hours",CI537*$K537*(1+$M537)*$ES537,CI537)</f>
        <v>0</v>
      </c>
      <c r="CX537" s="66">
        <f>IF($G537="Labor Hours",CJ537*$K537*(1+$M537)*$ES537,CJ537)</f>
        <v>0</v>
      </c>
      <c r="CY537" s="66">
        <f>IF($G537="Labor Hours",CK537*$K537*(1+$M537)*$ES537,CK537)</f>
        <v>0</v>
      </c>
      <c r="CZ537" s="66">
        <f>IF($G537="Labor Hours",CL537*$K537*(1+$M537)*$ES537,CL537)</f>
        <v>0</v>
      </c>
      <c r="DA537" s="66">
        <f>IF($G537="Labor Hours",CM537*$K537*(1+$M537)*$ES537,CM537)</f>
        <v>0</v>
      </c>
      <c r="DB537" s="66">
        <f>IF($G537="Labor Hours",CN537*$K537*(1+$M537)*$ES537,CN537)</f>
        <v>0</v>
      </c>
      <c r="DC537" s="66">
        <f>IF($G537="Labor Hours",CO537*$K537*(1+$M537)*$ES537,CO537)</f>
        <v>0</v>
      </c>
      <c r="DD537" s="66">
        <f>IF($G537="Labor Hours",CP537*$K537*(1+$M537)*$ES537,CP537)</f>
        <v>0</v>
      </c>
      <c r="DE537" s="67">
        <f t="shared" si="756"/>
        <v>0</v>
      </c>
      <c r="DF537" s="67">
        <f t="shared" si="715"/>
        <v>0</v>
      </c>
      <c r="DG537" s="67">
        <f t="shared" si="716"/>
        <v>0</v>
      </c>
      <c r="DH537" s="53" cm="1">
        <f t="array" aca="1" ref="DH537" ca="1">DE537*CELL("contents",$Q537)</f>
        <v>0</v>
      </c>
      <c r="DI537" s="53" cm="1">
        <f t="array" aca="1" ref="DI537" ca="1">DF537*CELL("contents",$Q537)</f>
        <v>0</v>
      </c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>
        <f t="shared" si="757"/>
        <v>0</v>
      </c>
      <c r="DW537" s="51">
        <f t="shared" si="758"/>
        <v>0</v>
      </c>
      <c r="DX537" s="66">
        <f>IF($G537="Labor Hours",DJ537*$K537*(1+$M537)*$ET537,DJ537)</f>
        <v>0</v>
      </c>
      <c r="DY537" s="66">
        <f>IF($G537="Labor Hours",DK537*$K537*(1+$M537)*$ET537,DK537)</f>
        <v>0</v>
      </c>
      <c r="DZ537" s="66">
        <f>IF($G537="Labor Hours",DL537*$K537*(1+$M537)*$ET537,DL537)</f>
        <v>0</v>
      </c>
      <c r="EA537" s="66">
        <f>IF($G537="Labor Hours",DM537*$K537*(1+$M537)*$ET537,DM537)</f>
        <v>0</v>
      </c>
      <c r="EB537" s="66">
        <f>IF($G537="Labor Hours",DN537*$K537*(1+$M537)*$ET537,DN537)</f>
        <v>0</v>
      </c>
      <c r="EC537" s="66">
        <f>IF($G537="Labor Hours",DO537*$K537*(1+$M537)*$ET537,DO537)</f>
        <v>0</v>
      </c>
      <c r="ED537" s="66">
        <f>IF($G537="Labor Hours",DP537*$K537*(1+$M537)*$ET537,DP537)</f>
        <v>0</v>
      </c>
      <c r="EE537" s="66">
        <f>IF($G537="Labor Hours",DQ537*$K537*(1+$M537)*$ET537,DQ537)</f>
        <v>0</v>
      </c>
      <c r="EF537" s="66">
        <f>IF($G537="Labor Hours",DR537*$K537*(1+$M537)*$ET537,DR537)</f>
        <v>0</v>
      </c>
      <c r="EG537" s="66">
        <f>IF($G537="Labor Hours",DS537*$K537*(1+$M537)*$ET537,DS537)</f>
        <v>0</v>
      </c>
      <c r="EH537" s="66">
        <f>IF($G537="Labor Hours",DT537*$K537*(1+$M537)*$ET537,DT537)</f>
        <v>0</v>
      </c>
      <c r="EI537" s="66">
        <f>IF($G537="Labor Hours",DU537*$K537*(1+$M537)*$ET537,DU537)</f>
        <v>0</v>
      </c>
      <c r="EJ537" s="67">
        <f t="shared" si="759"/>
        <v>0</v>
      </c>
      <c r="EK537" s="67">
        <f t="shared" si="717"/>
        <v>0</v>
      </c>
      <c r="EL537" s="67">
        <f t="shared" si="718"/>
        <v>0</v>
      </c>
      <c r="EM537" s="53" cm="1">
        <f t="array" aca="1" ref="EM537" ca="1">EJ537*CELL("contents",$Q537)</f>
        <v>0</v>
      </c>
      <c r="EN537" s="53" cm="1">
        <f t="array" aca="1" ref="EN537" ca="1">EK537*CELL("contents",$Q537)</f>
        <v>0</v>
      </c>
      <c r="EO537" s="68">
        <f>AW537+CB537+DG537+EL537</f>
        <v>8370</v>
      </c>
      <c r="EP537" s="2">
        <v>1</v>
      </c>
      <c r="EQ537" s="2">
        <f t="shared" ref="EQ537:ET537" si="777">EP537*1.0215</f>
        <v>1.0215000000000001</v>
      </c>
      <c r="ER537" s="2">
        <f t="shared" si="777"/>
        <v>1.0434622500000001</v>
      </c>
      <c r="ES537" s="2">
        <f t="shared" si="777"/>
        <v>1.0658966883750003</v>
      </c>
      <c r="ET537" s="2">
        <f t="shared" si="777"/>
        <v>1.0888134671750629</v>
      </c>
      <c r="EU537" s="69">
        <f>IF($G537="Labor Hours",$K537*$AG537*EQ537,0)</f>
        <v>0</v>
      </c>
      <c r="EV537" s="69">
        <f>IF($G537="Labor Hours",$K537*$BL537*ER537,0)</f>
        <v>0</v>
      </c>
      <c r="EW537" s="69">
        <f>IF($G537="Labor Hours",$K537*$CQ537*ES537,0)</f>
        <v>0</v>
      </c>
      <c r="EX537" s="69">
        <f>IF($G537="Labor Hours",$K537*$DV537*ET537,0)</f>
        <v>0</v>
      </c>
      <c r="EY537" s="69">
        <f t="shared" si="761"/>
        <v>0</v>
      </c>
      <c r="EZ537" s="69">
        <f t="shared" si="761"/>
        <v>0</v>
      </c>
      <c r="FA537" s="69">
        <f t="shared" si="761"/>
        <v>0</v>
      </c>
      <c r="FB537" s="69">
        <f t="shared" si="761"/>
        <v>0</v>
      </c>
      <c r="FC537" t="s">
        <v>1539</v>
      </c>
    </row>
    <row r="538" spans="1:159" x14ac:dyDescent="0.25">
      <c r="A538" s="2">
        <v>1.4</v>
      </c>
      <c r="B538" s="73" t="s">
        <v>1248</v>
      </c>
      <c r="C538" s="61" t="s">
        <v>1208</v>
      </c>
      <c r="D538" s="62" t="s">
        <v>1249</v>
      </c>
      <c r="E538" s="63" t="s">
        <v>1249</v>
      </c>
      <c r="F538" s="2" t="s">
        <v>1211</v>
      </c>
      <c r="G538" s="61" t="s">
        <v>151</v>
      </c>
      <c r="H538" s="64" t="s">
        <v>163</v>
      </c>
      <c r="I538" s="61" t="s">
        <v>159</v>
      </c>
      <c r="J538" s="65" t="s">
        <v>154</v>
      </c>
      <c r="K538" s="75">
        <v>62</v>
      </c>
      <c r="L538" s="79">
        <v>62</v>
      </c>
      <c r="M538" s="57">
        <v>0</v>
      </c>
      <c r="N538" s="85">
        <v>0.55000000000000004</v>
      </c>
      <c r="O538" s="64" t="s">
        <v>155</v>
      </c>
      <c r="P538" s="2" t="s">
        <v>356</v>
      </c>
      <c r="Q538" s="216">
        <f>VLOOKUP(P538,Contingencies!$A$2:$D$7,4,FALSE)</f>
        <v>0.35</v>
      </c>
      <c r="R538" s="53">
        <f>Q538*EO538</f>
        <v>2748.6522000000004</v>
      </c>
      <c r="S538" s="67">
        <f t="shared" si="742"/>
        <v>1511.7587100000003</v>
      </c>
      <c r="T538" s="61"/>
      <c r="U538" s="2"/>
      <c r="V538" s="2"/>
      <c r="W538" s="61">
        <v>40</v>
      </c>
      <c r="X538" s="61">
        <v>32</v>
      </c>
      <c r="Y538" s="61">
        <v>8</v>
      </c>
      <c r="Z538" s="2"/>
      <c r="AA538" s="2"/>
      <c r="AB538" s="2"/>
      <c r="AC538" s="2"/>
      <c r="AD538" s="2"/>
      <c r="AE538" s="2"/>
      <c r="AF538" s="2"/>
      <c r="AG538" s="2">
        <f>IF(G538="Labor Hours",SUM(U538:AF538),0)</f>
        <v>80</v>
      </c>
      <c r="AH538" s="51">
        <f t="shared" si="749"/>
        <v>0.53333333333333333</v>
      </c>
      <c r="AI538" s="66">
        <f>IF($G538="Labor Hours",U538*$K538*(1+$M538)*$EQ538,U538)</f>
        <v>0</v>
      </c>
      <c r="AJ538" s="66">
        <f>IF($G538="Labor Hours",V538*$K538*(1+$M538)*$EQ538,V538)</f>
        <v>0</v>
      </c>
      <c r="AK538" s="66">
        <f>IF($G538="Labor Hours",W538*$K538*(1+$M538)*$EQ538,W538)</f>
        <v>2533.3200000000002</v>
      </c>
      <c r="AL538" s="66">
        <f>IF($G538="Labor Hours",X538*$K538*(1+$M538)*$EQ538,X538)</f>
        <v>2026.6560000000002</v>
      </c>
      <c r="AM538" s="66">
        <f>IF($G538="Labor Hours",Y538*$K538*(1+$M538)*$EQ538,Y538)</f>
        <v>506.66400000000004</v>
      </c>
      <c r="AN538" s="66">
        <f>IF($G538="Labor Hours",Z538*$K538*(1+$M538)*$EQ538,Z538)</f>
        <v>0</v>
      </c>
      <c r="AO538" s="66">
        <f>IF($G538="Labor Hours",AA538*$K538*(1+$M538)*$EQ538,AA538)</f>
        <v>0</v>
      </c>
      <c r="AP538" s="66">
        <f>IF($G538="Labor Hours",AB538*$K538*(1+$M538)*$EQ538,AB538)</f>
        <v>0</v>
      </c>
      <c r="AQ538" s="66">
        <f>IF($G538="Labor Hours",AC538*$K538*(1+$M538)*$EQ538,AC538)</f>
        <v>0</v>
      </c>
      <c r="AR538" s="66">
        <f>IF($G538="Labor Hours",AD538*$K538*(1+$M538)*$EQ538,AD538)</f>
        <v>0</v>
      </c>
      <c r="AS538" s="66">
        <f>IF($G538="Labor Hours",AE538*$K538*(1+$M538)*$EQ538,AE538)</f>
        <v>0</v>
      </c>
      <c r="AT538" s="66">
        <f>IF($G538="Labor Hours",AF538*$K538*(1+$M538)*$EQ538,AF538)</f>
        <v>0</v>
      </c>
      <c r="AU538" s="67">
        <f t="shared" si="750"/>
        <v>5066.6400000000003</v>
      </c>
      <c r="AV538" s="67">
        <f t="shared" si="711"/>
        <v>2786.6520000000005</v>
      </c>
      <c r="AW538" s="67">
        <f t="shared" si="712"/>
        <v>7853.2920000000013</v>
      </c>
      <c r="AX538" s="53" cm="1">
        <f t="array" aca="1" ref="AX538" ca="1">AU538*CELL("contents",$Q538)</f>
        <v>1773.3240000000001</v>
      </c>
      <c r="AY538" s="53" cm="1">
        <f t="array" aca="1" ref="AY538" ca="1">AV538*CELL("contents",$Q538)</f>
        <v>975.32820000000015</v>
      </c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>
        <f t="shared" si="751"/>
        <v>0</v>
      </c>
      <c r="BM538" s="51">
        <f t="shared" si="752"/>
        <v>0</v>
      </c>
      <c r="BN538" s="66">
        <f>IF($G538="Labor Hours",AZ538*$K538*(1+$M538)*$ER538,AZ538)</f>
        <v>0</v>
      </c>
      <c r="BO538" s="66">
        <f>IF($G538="Labor Hours",BA538*$K538*(1+$M538)*$ER538,BA538)</f>
        <v>0</v>
      </c>
      <c r="BP538" s="66">
        <f>IF($G538="Labor Hours",BB538*$K538*(1+$M538)*$ER538,BB538)</f>
        <v>0</v>
      </c>
      <c r="BQ538" s="66">
        <f>IF($G538="Labor Hours",BC538*$K538*(1+$M538)*$ER538,BC538)</f>
        <v>0</v>
      </c>
      <c r="BR538" s="66">
        <f>IF($G538="Labor Hours",BD538*$K538*(1+$M538)*$ER538,BD538)</f>
        <v>0</v>
      </c>
      <c r="BS538" s="66">
        <f>IF($G538="Labor Hours",BE538*$K538*(1+$M538)*$ER538,BE538)</f>
        <v>0</v>
      </c>
      <c r="BT538" s="66">
        <f>IF($G538="Labor Hours",BF538*$K538*(1+$M538)*$ER538,BF538)</f>
        <v>0</v>
      </c>
      <c r="BU538" s="66">
        <f>IF($G538="Labor Hours",BG538*$K538*(1+$M538)*$ER538,BG538)</f>
        <v>0</v>
      </c>
      <c r="BV538" s="66">
        <f>IF($G538="Labor Hours",BH538*$K538*(1+$M538)*$ER538,BH538)</f>
        <v>0</v>
      </c>
      <c r="BW538" s="66">
        <f>IF($G538="Labor Hours",BI538*$K538*(1+$M538)*$ER538,BI538)</f>
        <v>0</v>
      </c>
      <c r="BX538" s="66">
        <f>IF($G538="Labor Hours",BJ538*$K538*(1+$M538)*$ER538,BJ538)</f>
        <v>0</v>
      </c>
      <c r="BY538" s="66">
        <f>IF($G538="Labor Hours",BK538*$K538*(1+$M538)*$ER538,BK538)</f>
        <v>0</v>
      </c>
      <c r="BZ538" s="67">
        <f t="shared" si="753"/>
        <v>0</v>
      </c>
      <c r="CA538" s="67">
        <f t="shared" si="713"/>
        <v>0</v>
      </c>
      <c r="CB538" s="67">
        <f t="shared" si="714"/>
        <v>0</v>
      </c>
      <c r="CC538" s="53" cm="1">
        <f t="array" aca="1" ref="CC538" ca="1">BZ538*CELL("contents",$Q538)</f>
        <v>0</v>
      </c>
      <c r="CD538" s="53" cm="1">
        <f t="array" aca="1" ref="CD538" ca="1">CA538*CELL("contents",$Q538)</f>
        <v>0</v>
      </c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>
        <f t="shared" si="754"/>
        <v>0</v>
      </c>
      <c r="CR538" s="51">
        <f t="shared" si="755"/>
        <v>0</v>
      </c>
      <c r="CS538" s="66">
        <f>IF($G538="Labor Hours",CE538*$K538*(1+$M538)*$ES538,CE538)</f>
        <v>0</v>
      </c>
      <c r="CT538" s="66">
        <f>IF($G538="Labor Hours",CF538*$K538*(1+$M538)*$ES538,CF538)</f>
        <v>0</v>
      </c>
      <c r="CU538" s="66">
        <f>IF($G538="Labor Hours",CG538*$K538*(1+$M538)*$ES538,CG538)</f>
        <v>0</v>
      </c>
      <c r="CV538" s="66">
        <f>IF($G538="Labor Hours",CH538*$K538*(1+$M538)*$ES538,CH538)</f>
        <v>0</v>
      </c>
      <c r="CW538" s="66">
        <f>IF($G538="Labor Hours",CI538*$K538*(1+$M538)*$ES538,CI538)</f>
        <v>0</v>
      </c>
      <c r="CX538" s="66">
        <f>IF($G538="Labor Hours",CJ538*$K538*(1+$M538)*$ES538,CJ538)</f>
        <v>0</v>
      </c>
      <c r="CY538" s="66">
        <f>IF($G538="Labor Hours",CK538*$K538*(1+$M538)*$ES538,CK538)</f>
        <v>0</v>
      </c>
      <c r="CZ538" s="66">
        <f>IF($G538="Labor Hours",CL538*$K538*(1+$M538)*$ES538,CL538)</f>
        <v>0</v>
      </c>
      <c r="DA538" s="66">
        <f>IF($G538="Labor Hours",CM538*$K538*(1+$M538)*$ES538,CM538)</f>
        <v>0</v>
      </c>
      <c r="DB538" s="66">
        <f>IF($G538="Labor Hours",CN538*$K538*(1+$M538)*$ES538,CN538)</f>
        <v>0</v>
      </c>
      <c r="DC538" s="66">
        <f>IF($G538="Labor Hours",CO538*$K538*(1+$M538)*$ES538,CO538)</f>
        <v>0</v>
      </c>
      <c r="DD538" s="66">
        <f>IF($G538="Labor Hours",CP538*$K538*(1+$M538)*$ES538,CP538)</f>
        <v>0</v>
      </c>
      <c r="DE538" s="67">
        <f t="shared" si="756"/>
        <v>0</v>
      </c>
      <c r="DF538" s="67">
        <f t="shared" si="715"/>
        <v>0</v>
      </c>
      <c r="DG538" s="67">
        <f t="shared" si="716"/>
        <v>0</v>
      </c>
      <c r="DH538" s="53" cm="1">
        <f t="array" aca="1" ref="DH538" ca="1">DE538*CELL("contents",$Q538)</f>
        <v>0</v>
      </c>
      <c r="DI538" s="53" cm="1">
        <f t="array" aca="1" ref="DI538" ca="1">DF538*CELL("contents",$Q538)</f>
        <v>0</v>
      </c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>
        <f t="shared" si="757"/>
        <v>0</v>
      </c>
      <c r="DW538" s="51">
        <f t="shared" si="758"/>
        <v>0</v>
      </c>
      <c r="DX538" s="66">
        <f>IF($G538="Labor Hours",DJ538*$K538*(1+$M538)*$ET538,DJ538)</f>
        <v>0</v>
      </c>
      <c r="DY538" s="66">
        <f>IF($G538="Labor Hours",DK538*$K538*(1+$M538)*$ET538,DK538)</f>
        <v>0</v>
      </c>
      <c r="DZ538" s="66">
        <f>IF($G538="Labor Hours",DL538*$K538*(1+$M538)*$ET538,DL538)</f>
        <v>0</v>
      </c>
      <c r="EA538" s="66">
        <f>IF($G538="Labor Hours",DM538*$K538*(1+$M538)*$ET538,DM538)</f>
        <v>0</v>
      </c>
      <c r="EB538" s="66">
        <f>IF($G538="Labor Hours",DN538*$K538*(1+$M538)*$ET538,DN538)</f>
        <v>0</v>
      </c>
      <c r="EC538" s="66">
        <f>IF($G538="Labor Hours",DO538*$K538*(1+$M538)*$ET538,DO538)</f>
        <v>0</v>
      </c>
      <c r="ED538" s="66">
        <f>IF($G538="Labor Hours",DP538*$K538*(1+$M538)*$ET538,DP538)</f>
        <v>0</v>
      </c>
      <c r="EE538" s="66">
        <f>IF($G538="Labor Hours",DQ538*$K538*(1+$M538)*$ET538,DQ538)</f>
        <v>0</v>
      </c>
      <c r="EF538" s="66">
        <f>IF($G538="Labor Hours",DR538*$K538*(1+$M538)*$ET538,DR538)</f>
        <v>0</v>
      </c>
      <c r="EG538" s="66">
        <f>IF($G538="Labor Hours",DS538*$K538*(1+$M538)*$ET538,DS538)</f>
        <v>0</v>
      </c>
      <c r="EH538" s="66">
        <f>IF($G538="Labor Hours",DT538*$K538*(1+$M538)*$ET538,DT538)</f>
        <v>0</v>
      </c>
      <c r="EI538" s="66">
        <f>IF($G538="Labor Hours",DU538*$K538*(1+$M538)*$ET538,DU538)</f>
        <v>0</v>
      </c>
      <c r="EJ538" s="67">
        <f t="shared" si="759"/>
        <v>0</v>
      </c>
      <c r="EK538" s="67">
        <f t="shared" si="717"/>
        <v>0</v>
      </c>
      <c r="EL538" s="67">
        <f t="shared" si="718"/>
        <v>0</v>
      </c>
      <c r="EM538" s="53" cm="1">
        <f t="array" aca="1" ref="EM538" ca="1">EJ538*CELL("contents",$Q538)</f>
        <v>0</v>
      </c>
      <c r="EN538" s="53" cm="1">
        <f t="array" aca="1" ref="EN538" ca="1">EK538*CELL("contents",$Q538)</f>
        <v>0</v>
      </c>
      <c r="EO538" s="68">
        <f>AW538+CB538+DG538+EL538</f>
        <v>7853.2920000000013</v>
      </c>
      <c r="EP538" s="2">
        <v>1</v>
      </c>
      <c r="EQ538" s="2">
        <f t="shared" ref="EQ538:ET538" si="778">EP538*1.0215</f>
        <v>1.0215000000000001</v>
      </c>
      <c r="ER538" s="2">
        <f t="shared" si="778"/>
        <v>1.0434622500000001</v>
      </c>
      <c r="ES538" s="2">
        <f t="shared" si="778"/>
        <v>1.0658966883750003</v>
      </c>
      <c r="ET538" s="2">
        <f t="shared" si="778"/>
        <v>1.0888134671750629</v>
      </c>
      <c r="EU538" s="69">
        <f>IF($G538="Labor Hours",$K538*$AG538*EQ538,0)</f>
        <v>5066.6400000000003</v>
      </c>
      <c r="EV538" s="69">
        <f>IF($G538="Labor Hours",$K538*$BL538*ER538,0)</f>
        <v>0</v>
      </c>
      <c r="EW538" s="69">
        <f>IF($G538="Labor Hours",$K538*$CQ538*ES538,0)</f>
        <v>0</v>
      </c>
      <c r="EX538" s="69">
        <f>IF($G538="Labor Hours",$K538*$DV538*ET538,0)</f>
        <v>0</v>
      </c>
      <c r="EY538" s="69">
        <f t="shared" si="761"/>
        <v>0</v>
      </c>
      <c r="EZ538" s="69">
        <f t="shared" si="761"/>
        <v>0</v>
      </c>
      <c r="FA538" s="69">
        <f t="shared" si="761"/>
        <v>0</v>
      </c>
      <c r="FB538" s="69">
        <f t="shared" si="761"/>
        <v>0</v>
      </c>
      <c r="FC538" t="s">
        <v>1539</v>
      </c>
    </row>
    <row r="539" spans="1:159" x14ac:dyDescent="0.25">
      <c r="A539" s="2">
        <v>1.4</v>
      </c>
      <c r="B539" s="73" t="s">
        <v>1250</v>
      </c>
      <c r="C539" s="61" t="s">
        <v>1208</v>
      </c>
      <c r="D539" s="62" t="s">
        <v>1251</v>
      </c>
      <c r="E539" s="63" t="s">
        <v>1252</v>
      </c>
      <c r="F539" s="2" t="s">
        <v>1211</v>
      </c>
      <c r="G539" s="61" t="s">
        <v>151</v>
      </c>
      <c r="H539" s="64" t="s">
        <v>152</v>
      </c>
      <c r="I539" s="61" t="s">
        <v>159</v>
      </c>
      <c r="J539" s="65" t="s">
        <v>1139</v>
      </c>
      <c r="K539" s="75">
        <v>62</v>
      </c>
      <c r="L539" s="79">
        <v>62</v>
      </c>
      <c r="M539" s="57">
        <v>0</v>
      </c>
      <c r="N539" s="85">
        <v>0.55000000000000004</v>
      </c>
      <c r="O539" s="64" t="s">
        <v>155</v>
      </c>
      <c r="P539" s="2" t="s">
        <v>156</v>
      </c>
      <c r="Q539" s="216">
        <f>VLOOKUP(P539,Contingencies!$A$2:$D$7,4,FALSE)</f>
        <v>0.09</v>
      </c>
      <c r="R539" s="53">
        <f>Q539*EO539</f>
        <v>706.79628000000014</v>
      </c>
      <c r="S539" s="67">
        <f t="shared" si="742"/>
        <v>388.73795400000012</v>
      </c>
      <c r="T539" s="61"/>
      <c r="U539" s="2"/>
      <c r="V539" s="2"/>
      <c r="W539" s="2"/>
      <c r="X539" s="2"/>
      <c r="Y539" s="61">
        <v>16</v>
      </c>
      <c r="Z539" s="61">
        <v>16</v>
      </c>
      <c r="AA539" s="61">
        <v>16</v>
      </c>
      <c r="AB539" s="61">
        <v>16</v>
      </c>
      <c r="AC539" s="61">
        <v>16</v>
      </c>
      <c r="AD539" s="2"/>
      <c r="AE539" s="2"/>
      <c r="AF539" s="2"/>
      <c r="AG539" s="2">
        <f>IF(G539="Labor Hours",SUM(U539:AF539),0)</f>
        <v>80</v>
      </c>
      <c r="AH539" s="51">
        <f t="shared" si="749"/>
        <v>0.53333333333333333</v>
      </c>
      <c r="AI539" s="66">
        <f>IF($G539="Labor Hours",U539*$K539*(1+$M539)*$EQ539,U539)</f>
        <v>0</v>
      </c>
      <c r="AJ539" s="66">
        <f>IF($G539="Labor Hours",V539*$K539*(1+$M539)*$EQ539,V539)</f>
        <v>0</v>
      </c>
      <c r="AK539" s="66">
        <f>IF($G539="Labor Hours",W539*$K539*(1+$M539)*$EQ539,W539)</f>
        <v>0</v>
      </c>
      <c r="AL539" s="66">
        <f>IF($G539="Labor Hours",X539*$K539*(1+$M539)*$EQ539,X539)</f>
        <v>0</v>
      </c>
      <c r="AM539" s="66">
        <f>IF($G539="Labor Hours",Y539*$K539*(1+$M539)*$EQ539,Y539)</f>
        <v>1013.3280000000001</v>
      </c>
      <c r="AN539" s="66">
        <f>IF($G539="Labor Hours",Z539*$K539*(1+$M539)*$EQ539,Z539)</f>
        <v>1013.3280000000001</v>
      </c>
      <c r="AO539" s="66">
        <f>IF($G539="Labor Hours",AA539*$K539*(1+$M539)*$EQ539,AA539)</f>
        <v>1013.3280000000001</v>
      </c>
      <c r="AP539" s="66">
        <f>IF($G539="Labor Hours",AB539*$K539*(1+$M539)*$EQ539,AB539)</f>
        <v>1013.3280000000001</v>
      </c>
      <c r="AQ539" s="66">
        <f>IF($G539="Labor Hours",AC539*$K539*(1+$M539)*$EQ539,AC539)</f>
        <v>1013.3280000000001</v>
      </c>
      <c r="AR539" s="66">
        <f>IF($G539="Labor Hours",AD539*$K539*(1+$M539)*$EQ539,AD539)</f>
        <v>0</v>
      </c>
      <c r="AS539" s="66">
        <f>IF($G539="Labor Hours",AE539*$K539*(1+$M539)*$EQ539,AE539)</f>
        <v>0</v>
      </c>
      <c r="AT539" s="66">
        <f>IF($G539="Labor Hours",AF539*$K539*(1+$M539)*$EQ539,AF539)</f>
        <v>0</v>
      </c>
      <c r="AU539" s="67">
        <f t="shared" si="750"/>
        <v>5066.6400000000003</v>
      </c>
      <c r="AV539" s="67">
        <f t="shared" si="711"/>
        <v>2786.6520000000005</v>
      </c>
      <c r="AW539" s="67">
        <f t="shared" si="712"/>
        <v>7853.2920000000013</v>
      </c>
      <c r="AX539" s="53" cm="1">
        <f t="array" aca="1" ref="AX539" ca="1">AU539*CELL("contents",$Q539)</f>
        <v>455.99760000000003</v>
      </c>
      <c r="AY539" s="53" cm="1">
        <f t="array" aca="1" ref="AY539" ca="1">AV539*CELL("contents",$Q539)</f>
        <v>250.79868000000005</v>
      </c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>
        <f t="shared" si="751"/>
        <v>0</v>
      </c>
      <c r="BM539" s="51">
        <f t="shared" si="752"/>
        <v>0</v>
      </c>
      <c r="BN539" s="66">
        <f>IF($G539="Labor Hours",AZ539*$K539*(1+$M539)*$ER539,AZ539)</f>
        <v>0</v>
      </c>
      <c r="BO539" s="66">
        <f>IF($G539="Labor Hours",BA539*$K539*(1+$M539)*$ER539,BA539)</f>
        <v>0</v>
      </c>
      <c r="BP539" s="66">
        <f>IF($G539="Labor Hours",BB539*$K539*(1+$M539)*$ER539,BB539)</f>
        <v>0</v>
      </c>
      <c r="BQ539" s="66">
        <f>IF($G539="Labor Hours",BC539*$K539*(1+$M539)*$ER539,BC539)</f>
        <v>0</v>
      </c>
      <c r="BR539" s="66">
        <f>IF($G539="Labor Hours",BD539*$K539*(1+$M539)*$ER539,BD539)</f>
        <v>0</v>
      </c>
      <c r="BS539" s="66">
        <f>IF($G539="Labor Hours",BE539*$K539*(1+$M539)*$ER539,BE539)</f>
        <v>0</v>
      </c>
      <c r="BT539" s="66">
        <f>IF($G539="Labor Hours",BF539*$K539*(1+$M539)*$ER539,BF539)</f>
        <v>0</v>
      </c>
      <c r="BU539" s="66">
        <f>IF($G539="Labor Hours",BG539*$K539*(1+$M539)*$ER539,BG539)</f>
        <v>0</v>
      </c>
      <c r="BV539" s="66">
        <f>IF($G539="Labor Hours",BH539*$K539*(1+$M539)*$ER539,BH539)</f>
        <v>0</v>
      </c>
      <c r="BW539" s="66">
        <f>IF($G539="Labor Hours",BI539*$K539*(1+$M539)*$ER539,BI539)</f>
        <v>0</v>
      </c>
      <c r="BX539" s="66">
        <f>IF($G539="Labor Hours",BJ539*$K539*(1+$M539)*$ER539,BJ539)</f>
        <v>0</v>
      </c>
      <c r="BY539" s="66">
        <f>IF($G539="Labor Hours",BK539*$K539*(1+$M539)*$ER539,BK539)</f>
        <v>0</v>
      </c>
      <c r="BZ539" s="67">
        <f t="shared" si="753"/>
        <v>0</v>
      </c>
      <c r="CA539" s="67">
        <f t="shared" si="713"/>
        <v>0</v>
      </c>
      <c r="CB539" s="67">
        <f t="shared" si="714"/>
        <v>0</v>
      </c>
      <c r="CC539" s="53" cm="1">
        <f t="array" aca="1" ref="CC539" ca="1">BZ539*CELL("contents",$Q539)</f>
        <v>0</v>
      </c>
      <c r="CD539" s="53" cm="1">
        <f t="array" aca="1" ref="CD539" ca="1">CA539*CELL("contents",$Q539)</f>
        <v>0</v>
      </c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>
        <f t="shared" si="754"/>
        <v>0</v>
      </c>
      <c r="CR539" s="51">
        <f t="shared" si="755"/>
        <v>0</v>
      </c>
      <c r="CS539" s="66">
        <f>IF($G539="Labor Hours",CE539*$K539*(1+$M539)*$ES539,CE539)</f>
        <v>0</v>
      </c>
      <c r="CT539" s="66">
        <f>IF($G539="Labor Hours",CF539*$K539*(1+$M539)*$ES539,CF539)</f>
        <v>0</v>
      </c>
      <c r="CU539" s="66">
        <f>IF($G539="Labor Hours",CG539*$K539*(1+$M539)*$ES539,CG539)</f>
        <v>0</v>
      </c>
      <c r="CV539" s="66">
        <f>IF($G539="Labor Hours",CH539*$K539*(1+$M539)*$ES539,CH539)</f>
        <v>0</v>
      </c>
      <c r="CW539" s="66">
        <f>IF($G539="Labor Hours",CI539*$K539*(1+$M539)*$ES539,CI539)</f>
        <v>0</v>
      </c>
      <c r="CX539" s="66">
        <f>IF($G539="Labor Hours",CJ539*$K539*(1+$M539)*$ES539,CJ539)</f>
        <v>0</v>
      </c>
      <c r="CY539" s="66">
        <f>IF($G539="Labor Hours",CK539*$K539*(1+$M539)*$ES539,CK539)</f>
        <v>0</v>
      </c>
      <c r="CZ539" s="66">
        <f>IF($G539="Labor Hours",CL539*$K539*(1+$M539)*$ES539,CL539)</f>
        <v>0</v>
      </c>
      <c r="DA539" s="66">
        <f>IF($G539="Labor Hours",CM539*$K539*(1+$M539)*$ES539,CM539)</f>
        <v>0</v>
      </c>
      <c r="DB539" s="66">
        <f>IF($G539="Labor Hours",CN539*$K539*(1+$M539)*$ES539,CN539)</f>
        <v>0</v>
      </c>
      <c r="DC539" s="66">
        <f>IF($G539="Labor Hours",CO539*$K539*(1+$M539)*$ES539,CO539)</f>
        <v>0</v>
      </c>
      <c r="DD539" s="66">
        <f>IF($G539="Labor Hours",CP539*$K539*(1+$M539)*$ES539,CP539)</f>
        <v>0</v>
      </c>
      <c r="DE539" s="67">
        <f t="shared" si="756"/>
        <v>0</v>
      </c>
      <c r="DF539" s="67">
        <f t="shared" si="715"/>
        <v>0</v>
      </c>
      <c r="DG539" s="67">
        <f t="shared" si="716"/>
        <v>0</v>
      </c>
      <c r="DH539" s="53" cm="1">
        <f t="array" aca="1" ref="DH539" ca="1">DE539*CELL("contents",$Q539)</f>
        <v>0</v>
      </c>
      <c r="DI539" s="53" cm="1">
        <f t="array" aca="1" ref="DI539" ca="1">DF539*CELL("contents",$Q539)</f>
        <v>0</v>
      </c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>
        <f t="shared" si="757"/>
        <v>0</v>
      </c>
      <c r="DW539" s="51">
        <f t="shared" si="758"/>
        <v>0</v>
      </c>
      <c r="DX539" s="66">
        <f>IF($G539="Labor Hours",DJ539*$K539*(1+$M539)*$ET539,DJ539)</f>
        <v>0</v>
      </c>
      <c r="DY539" s="66">
        <f>IF($G539="Labor Hours",DK539*$K539*(1+$M539)*$ET539,DK539)</f>
        <v>0</v>
      </c>
      <c r="DZ539" s="66">
        <f>IF($G539="Labor Hours",DL539*$K539*(1+$M539)*$ET539,DL539)</f>
        <v>0</v>
      </c>
      <c r="EA539" s="66">
        <f>IF($G539="Labor Hours",DM539*$K539*(1+$M539)*$ET539,DM539)</f>
        <v>0</v>
      </c>
      <c r="EB539" s="66">
        <f>IF($G539="Labor Hours",DN539*$K539*(1+$M539)*$ET539,DN539)</f>
        <v>0</v>
      </c>
      <c r="EC539" s="66">
        <f>IF($G539="Labor Hours",DO539*$K539*(1+$M539)*$ET539,DO539)</f>
        <v>0</v>
      </c>
      <c r="ED539" s="66">
        <f>IF($G539="Labor Hours",DP539*$K539*(1+$M539)*$ET539,DP539)</f>
        <v>0</v>
      </c>
      <c r="EE539" s="66">
        <f>IF($G539="Labor Hours",DQ539*$K539*(1+$M539)*$ET539,DQ539)</f>
        <v>0</v>
      </c>
      <c r="EF539" s="66">
        <f>IF($G539="Labor Hours",DR539*$K539*(1+$M539)*$ET539,DR539)</f>
        <v>0</v>
      </c>
      <c r="EG539" s="66">
        <f>IF($G539="Labor Hours",DS539*$K539*(1+$M539)*$ET539,DS539)</f>
        <v>0</v>
      </c>
      <c r="EH539" s="66">
        <f>IF($G539="Labor Hours",DT539*$K539*(1+$M539)*$ET539,DT539)</f>
        <v>0</v>
      </c>
      <c r="EI539" s="66">
        <f>IF($G539="Labor Hours",DU539*$K539*(1+$M539)*$ET539,DU539)</f>
        <v>0</v>
      </c>
      <c r="EJ539" s="67">
        <f t="shared" si="759"/>
        <v>0</v>
      </c>
      <c r="EK539" s="67">
        <f t="shared" si="717"/>
        <v>0</v>
      </c>
      <c r="EL539" s="67">
        <f t="shared" si="718"/>
        <v>0</v>
      </c>
      <c r="EM539" s="53" cm="1">
        <f t="array" aca="1" ref="EM539" ca="1">EJ539*CELL("contents",$Q539)</f>
        <v>0</v>
      </c>
      <c r="EN539" s="53" cm="1">
        <f t="array" aca="1" ref="EN539" ca="1">EK539*CELL("contents",$Q539)</f>
        <v>0</v>
      </c>
      <c r="EO539" s="68">
        <f>AW539+CB539+DG539+EL539</f>
        <v>7853.2920000000013</v>
      </c>
      <c r="EP539" s="2">
        <v>1</v>
      </c>
      <c r="EQ539" s="2">
        <f t="shared" ref="EQ539:ET539" si="779">EP539*1.0215</f>
        <v>1.0215000000000001</v>
      </c>
      <c r="ER539" s="2">
        <f t="shared" si="779"/>
        <v>1.0434622500000001</v>
      </c>
      <c r="ES539" s="2">
        <f t="shared" si="779"/>
        <v>1.0658966883750003</v>
      </c>
      <c r="ET539" s="2">
        <f t="shared" si="779"/>
        <v>1.0888134671750629</v>
      </c>
      <c r="EU539" s="69">
        <f>IF($G539="Labor Hours",$K539*$AG539*EQ539,0)</f>
        <v>5066.6400000000003</v>
      </c>
      <c r="EV539" s="69">
        <f>IF($G539="Labor Hours",$K539*$BL539*ER539,0)</f>
        <v>0</v>
      </c>
      <c r="EW539" s="69">
        <f>IF($G539="Labor Hours",$K539*$CQ539*ES539,0)</f>
        <v>0</v>
      </c>
      <c r="EX539" s="69">
        <f>IF($G539="Labor Hours",$K539*$DV539*ET539,0)</f>
        <v>0</v>
      </c>
      <c r="EY539" s="69">
        <f t="shared" si="761"/>
        <v>0</v>
      </c>
      <c r="EZ539" s="69">
        <f t="shared" si="761"/>
        <v>0</v>
      </c>
      <c r="FA539" s="69">
        <f t="shared" si="761"/>
        <v>0</v>
      </c>
      <c r="FB539" s="69">
        <f t="shared" si="761"/>
        <v>0</v>
      </c>
      <c r="FC539" t="s">
        <v>1539</v>
      </c>
    </row>
    <row r="540" spans="1:159" x14ac:dyDescent="0.25">
      <c r="A540" s="2">
        <v>1.4</v>
      </c>
      <c r="B540" s="73" t="s">
        <v>1250</v>
      </c>
      <c r="C540" s="61" t="s">
        <v>1208</v>
      </c>
      <c r="D540" s="62" t="s">
        <v>1251</v>
      </c>
      <c r="E540" s="63" t="s">
        <v>1252</v>
      </c>
      <c r="F540" s="2" t="s">
        <v>966</v>
      </c>
      <c r="G540" s="61" t="s">
        <v>257</v>
      </c>
      <c r="H540" s="64" t="s">
        <v>257</v>
      </c>
      <c r="I540" s="61"/>
      <c r="J540" s="65" t="s">
        <v>261</v>
      </c>
      <c r="K540" s="75"/>
      <c r="L540" s="80">
        <v>1</v>
      </c>
      <c r="M540" s="57">
        <v>0</v>
      </c>
      <c r="N540" s="85">
        <v>0.55000000000000004</v>
      </c>
      <c r="O540" s="64" t="s">
        <v>155</v>
      </c>
      <c r="P540" s="2" t="s">
        <v>156</v>
      </c>
      <c r="Q540" s="216">
        <f>VLOOKUP(P540,Contingencies!$A$2:$D$7,4,FALSE)</f>
        <v>0.09</v>
      </c>
      <c r="R540" s="53">
        <f>Q540*EO540</f>
        <v>892.8</v>
      </c>
      <c r="S540" s="67">
        <f t="shared" si="742"/>
        <v>491.04</v>
      </c>
      <c r="T540" s="61"/>
      <c r="U540" s="2"/>
      <c r="V540" s="2"/>
      <c r="W540" s="2"/>
      <c r="X540" s="2"/>
      <c r="Y540" s="61"/>
      <c r="Z540" s="61">
        <v>6400</v>
      </c>
      <c r="AA540" s="61"/>
      <c r="AB540" s="61"/>
      <c r="AC540" s="61"/>
      <c r="AD540" s="2"/>
      <c r="AE540" s="2"/>
      <c r="AF540" s="2"/>
      <c r="AG540" s="2">
        <f>IF(G540="Labor Hours",SUM(U540:AF540),0)</f>
        <v>0</v>
      </c>
      <c r="AH540" s="51">
        <f t="shared" si="749"/>
        <v>0</v>
      </c>
      <c r="AI540" s="66">
        <f>IF($G540="Labor Hours",U540*$K540*(1+$M540)*$EQ540,U540)</f>
        <v>0</v>
      </c>
      <c r="AJ540" s="66">
        <f>IF($G540="Labor Hours",V540*$K540*(1+$M540)*$EQ540,V540)</f>
        <v>0</v>
      </c>
      <c r="AK540" s="66">
        <f>IF($G540="Labor Hours",W540*$K540*(1+$M540)*$EQ540,W540)</f>
        <v>0</v>
      </c>
      <c r="AL540" s="66">
        <f>IF($G540="Labor Hours",X540*$K540*(1+$M540)*$EQ540,X540)</f>
        <v>0</v>
      </c>
      <c r="AM540" s="66">
        <f>IF($G540="Labor Hours",Y540*$K540*(1+$M540)*$EQ540,Y540)</f>
        <v>0</v>
      </c>
      <c r="AN540" s="66">
        <f>IF($G540="Labor Hours",Z540*$K540*(1+$M540)*$EQ540,Z540)</f>
        <v>6400</v>
      </c>
      <c r="AO540" s="66">
        <f>IF($G540="Labor Hours",AA540*$K540*(1+$M540)*$EQ540,AA540)</f>
        <v>0</v>
      </c>
      <c r="AP540" s="66">
        <f>IF($G540="Labor Hours",AB540*$K540*(1+$M540)*$EQ540,AB540)</f>
        <v>0</v>
      </c>
      <c r="AQ540" s="66">
        <f>IF($G540="Labor Hours",AC540*$K540*(1+$M540)*$EQ540,AC540)</f>
        <v>0</v>
      </c>
      <c r="AR540" s="66">
        <f>IF($G540="Labor Hours",AD540*$K540*(1+$M540)*$EQ540,AD540)</f>
        <v>0</v>
      </c>
      <c r="AS540" s="66">
        <f>IF($G540="Labor Hours",AE540*$K540*(1+$M540)*$EQ540,AE540)</f>
        <v>0</v>
      </c>
      <c r="AT540" s="66">
        <f>IF($G540="Labor Hours",AF540*$K540*(1+$M540)*$EQ540,AF540)</f>
        <v>0</v>
      </c>
      <c r="AU540" s="67">
        <f t="shared" si="750"/>
        <v>6400</v>
      </c>
      <c r="AV540" s="67">
        <f t="shared" si="711"/>
        <v>3520.0000000000005</v>
      </c>
      <c r="AW540" s="67">
        <f t="shared" si="712"/>
        <v>9920</v>
      </c>
      <c r="AX540" s="53" cm="1">
        <f t="array" aca="1" ref="AX540" ca="1">AU540*CELL("contents",$Q540)</f>
        <v>576</v>
      </c>
      <c r="AY540" s="53" cm="1">
        <f t="array" aca="1" ref="AY540" ca="1">AV540*CELL("contents",$Q540)</f>
        <v>316.8</v>
      </c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>
        <f t="shared" si="751"/>
        <v>0</v>
      </c>
      <c r="BM540" s="51">
        <f t="shared" si="752"/>
        <v>0</v>
      </c>
      <c r="BN540" s="66">
        <f>IF($G540="Labor Hours",AZ540*$K540*(1+$M540)*$ER540,AZ540)</f>
        <v>0</v>
      </c>
      <c r="BO540" s="66">
        <f>IF($G540="Labor Hours",BA540*$K540*(1+$M540)*$ER540,BA540)</f>
        <v>0</v>
      </c>
      <c r="BP540" s="66">
        <f>IF($G540="Labor Hours",BB540*$K540*(1+$M540)*$ER540,BB540)</f>
        <v>0</v>
      </c>
      <c r="BQ540" s="66">
        <f>IF($G540="Labor Hours",BC540*$K540*(1+$M540)*$ER540,BC540)</f>
        <v>0</v>
      </c>
      <c r="BR540" s="66">
        <f>IF($G540="Labor Hours",BD540*$K540*(1+$M540)*$ER540,BD540)</f>
        <v>0</v>
      </c>
      <c r="BS540" s="66">
        <f>IF($G540="Labor Hours",BE540*$K540*(1+$M540)*$ER540,BE540)</f>
        <v>0</v>
      </c>
      <c r="BT540" s="66">
        <f>IF($G540="Labor Hours",BF540*$K540*(1+$M540)*$ER540,BF540)</f>
        <v>0</v>
      </c>
      <c r="BU540" s="66">
        <f>IF($G540="Labor Hours",BG540*$K540*(1+$M540)*$ER540,BG540)</f>
        <v>0</v>
      </c>
      <c r="BV540" s="66">
        <f>IF($G540="Labor Hours",BH540*$K540*(1+$M540)*$ER540,BH540)</f>
        <v>0</v>
      </c>
      <c r="BW540" s="66">
        <f>IF($G540="Labor Hours",BI540*$K540*(1+$M540)*$ER540,BI540)</f>
        <v>0</v>
      </c>
      <c r="BX540" s="66">
        <f>IF($G540="Labor Hours",BJ540*$K540*(1+$M540)*$ER540,BJ540)</f>
        <v>0</v>
      </c>
      <c r="BY540" s="66">
        <f>IF($G540="Labor Hours",BK540*$K540*(1+$M540)*$ER540,BK540)</f>
        <v>0</v>
      </c>
      <c r="BZ540" s="67">
        <f t="shared" si="753"/>
        <v>0</v>
      </c>
      <c r="CA540" s="67">
        <f t="shared" si="713"/>
        <v>0</v>
      </c>
      <c r="CB540" s="67">
        <f t="shared" si="714"/>
        <v>0</v>
      </c>
      <c r="CC540" s="53" cm="1">
        <f t="array" aca="1" ref="CC540" ca="1">BZ540*CELL("contents",$Q540)</f>
        <v>0</v>
      </c>
      <c r="CD540" s="53" cm="1">
        <f t="array" aca="1" ref="CD540" ca="1">CA540*CELL("contents",$Q540)</f>
        <v>0</v>
      </c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>
        <f t="shared" si="754"/>
        <v>0</v>
      </c>
      <c r="CR540" s="51">
        <f t="shared" si="755"/>
        <v>0</v>
      </c>
      <c r="CS540" s="66">
        <f>IF($G540="Labor Hours",CE540*$K540*(1+$M540)*$ES540,CE540)</f>
        <v>0</v>
      </c>
      <c r="CT540" s="66">
        <f>IF($G540="Labor Hours",CF540*$K540*(1+$M540)*$ES540,CF540)</f>
        <v>0</v>
      </c>
      <c r="CU540" s="66">
        <f>IF($G540="Labor Hours",CG540*$K540*(1+$M540)*$ES540,CG540)</f>
        <v>0</v>
      </c>
      <c r="CV540" s="66">
        <f>IF($G540="Labor Hours",CH540*$K540*(1+$M540)*$ES540,CH540)</f>
        <v>0</v>
      </c>
      <c r="CW540" s="66">
        <f>IF($G540="Labor Hours",CI540*$K540*(1+$M540)*$ES540,CI540)</f>
        <v>0</v>
      </c>
      <c r="CX540" s="66">
        <f>IF($G540="Labor Hours",CJ540*$K540*(1+$M540)*$ES540,CJ540)</f>
        <v>0</v>
      </c>
      <c r="CY540" s="66">
        <f>IF($G540="Labor Hours",CK540*$K540*(1+$M540)*$ES540,CK540)</f>
        <v>0</v>
      </c>
      <c r="CZ540" s="66">
        <f>IF($G540="Labor Hours",CL540*$K540*(1+$M540)*$ES540,CL540)</f>
        <v>0</v>
      </c>
      <c r="DA540" s="66">
        <f>IF($G540="Labor Hours",CM540*$K540*(1+$M540)*$ES540,CM540)</f>
        <v>0</v>
      </c>
      <c r="DB540" s="66">
        <f>IF($G540="Labor Hours",CN540*$K540*(1+$M540)*$ES540,CN540)</f>
        <v>0</v>
      </c>
      <c r="DC540" s="66">
        <f>IF($G540="Labor Hours",CO540*$K540*(1+$M540)*$ES540,CO540)</f>
        <v>0</v>
      </c>
      <c r="DD540" s="66">
        <f>IF($G540="Labor Hours",CP540*$K540*(1+$M540)*$ES540,CP540)</f>
        <v>0</v>
      </c>
      <c r="DE540" s="67">
        <f t="shared" si="756"/>
        <v>0</v>
      </c>
      <c r="DF540" s="67">
        <f t="shared" si="715"/>
        <v>0</v>
      </c>
      <c r="DG540" s="67">
        <f t="shared" si="716"/>
        <v>0</v>
      </c>
      <c r="DH540" s="53" cm="1">
        <f t="array" aca="1" ref="DH540" ca="1">DE540*CELL("contents",$Q540)</f>
        <v>0</v>
      </c>
      <c r="DI540" s="53" cm="1">
        <f t="array" aca="1" ref="DI540" ca="1">DF540*CELL("contents",$Q540)</f>
        <v>0</v>
      </c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>
        <f t="shared" si="757"/>
        <v>0</v>
      </c>
      <c r="DW540" s="51">
        <f t="shared" si="758"/>
        <v>0</v>
      </c>
      <c r="DX540" s="66">
        <f>IF($G540="Labor Hours",DJ540*$K540*(1+$M540)*$ET540,DJ540)</f>
        <v>0</v>
      </c>
      <c r="DY540" s="66">
        <f>IF($G540="Labor Hours",DK540*$K540*(1+$M540)*$ET540,DK540)</f>
        <v>0</v>
      </c>
      <c r="DZ540" s="66">
        <f>IF($G540="Labor Hours",DL540*$K540*(1+$M540)*$ET540,DL540)</f>
        <v>0</v>
      </c>
      <c r="EA540" s="66">
        <f>IF($G540="Labor Hours",DM540*$K540*(1+$M540)*$ET540,DM540)</f>
        <v>0</v>
      </c>
      <c r="EB540" s="66">
        <f>IF($G540="Labor Hours",DN540*$K540*(1+$M540)*$ET540,DN540)</f>
        <v>0</v>
      </c>
      <c r="EC540" s="66">
        <f>IF($G540="Labor Hours",DO540*$K540*(1+$M540)*$ET540,DO540)</f>
        <v>0</v>
      </c>
      <c r="ED540" s="66">
        <f>IF($G540="Labor Hours",DP540*$K540*(1+$M540)*$ET540,DP540)</f>
        <v>0</v>
      </c>
      <c r="EE540" s="66">
        <f>IF($G540="Labor Hours",DQ540*$K540*(1+$M540)*$ET540,DQ540)</f>
        <v>0</v>
      </c>
      <c r="EF540" s="66">
        <f>IF($G540="Labor Hours",DR540*$K540*(1+$M540)*$ET540,DR540)</f>
        <v>0</v>
      </c>
      <c r="EG540" s="66">
        <f>IF($G540="Labor Hours",DS540*$K540*(1+$M540)*$ET540,DS540)</f>
        <v>0</v>
      </c>
      <c r="EH540" s="66">
        <f>IF($G540="Labor Hours",DT540*$K540*(1+$M540)*$ET540,DT540)</f>
        <v>0</v>
      </c>
      <c r="EI540" s="66">
        <f>IF($G540="Labor Hours",DU540*$K540*(1+$M540)*$ET540,DU540)</f>
        <v>0</v>
      </c>
      <c r="EJ540" s="67">
        <f t="shared" si="759"/>
        <v>0</v>
      </c>
      <c r="EK540" s="67">
        <f t="shared" si="717"/>
        <v>0</v>
      </c>
      <c r="EL540" s="67">
        <f t="shared" si="718"/>
        <v>0</v>
      </c>
      <c r="EM540" s="53" cm="1">
        <f t="array" aca="1" ref="EM540" ca="1">EJ540*CELL("contents",$Q540)</f>
        <v>0</v>
      </c>
      <c r="EN540" s="53" cm="1">
        <f t="array" aca="1" ref="EN540" ca="1">EK540*CELL("contents",$Q540)</f>
        <v>0</v>
      </c>
      <c r="EO540" s="68">
        <f>AW540+CB540+DG540+EL540</f>
        <v>9920</v>
      </c>
      <c r="EP540" s="2">
        <v>1</v>
      </c>
      <c r="EQ540" s="2">
        <f t="shared" ref="EQ540:ET540" si="780">EP540*1.0215</f>
        <v>1.0215000000000001</v>
      </c>
      <c r="ER540" s="2">
        <f t="shared" si="780"/>
        <v>1.0434622500000001</v>
      </c>
      <c r="ES540" s="2">
        <f t="shared" si="780"/>
        <v>1.0658966883750003</v>
      </c>
      <c r="ET540" s="2">
        <f t="shared" si="780"/>
        <v>1.0888134671750629</v>
      </c>
      <c r="EU540" s="69">
        <f>IF($G540="Labor Hours",$K540*$AG540*EQ540,0)</f>
        <v>0</v>
      </c>
      <c r="EV540" s="69">
        <f>IF($G540="Labor Hours",$K540*$BL540*ER540,0)</f>
        <v>0</v>
      </c>
      <c r="EW540" s="69">
        <f>IF($G540="Labor Hours",$K540*$CQ540*ES540,0)</f>
        <v>0</v>
      </c>
      <c r="EX540" s="69">
        <f>IF($G540="Labor Hours",$K540*$DV540*ET540,0)</f>
        <v>0</v>
      </c>
      <c r="EY540" s="69">
        <f t="shared" si="761"/>
        <v>0</v>
      </c>
      <c r="EZ540" s="69">
        <f t="shared" si="761"/>
        <v>0</v>
      </c>
      <c r="FA540" s="69">
        <f t="shared" si="761"/>
        <v>0</v>
      </c>
      <c r="FB540" s="69">
        <f t="shared" si="761"/>
        <v>0</v>
      </c>
      <c r="FC540" t="s">
        <v>1539</v>
      </c>
    </row>
    <row r="541" spans="1:159" ht="25.5" x14ac:dyDescent="0.25">
      <c r="A541" s="2">
        <v>1.4</v>
      </c>
      <c r="B541" s="73" t="s">
        <v>1250</v>
      </c>
      <c r="C541" s="61" t="s">
        <v>1208</v>
      </c>
      <c r="D541" s="62" t="s">
        <v>1251</v>
      </c>
      <c r="E541" s="63" t="s">
        <v>1253</v>
      </c>
      <c r="F541" s="2"/>
      <c r="G541" s="61" t="s">
        <v>347</v>
      </c>
      <c r="H541" s="64" t="s">
        <v>347</v>
      </c>
      <c r="I541" s="61"/>
      <c r="J541" s="61" t="s">
        <v>1139</v>
      </c>
      <c r="K541" s="75"/>
      <c r="L541" s="80">
        <v>1</v>
      </c>
      <c r="M541" s="57">
        <v>0</v>
      </c>
      <c r="N541" s="85">
        <v>0.55000000000000004</v>
      </c>
      <c r="O541" s="64" t="s">
        <v>155</v>
      </c>
      <c r="P541" s="2" t="s">
        <v>352</v>
      </c>
      <c r="Q541" s="216">
        <f>VLOOKUP(P541,Contingencies!$A$2:$D$7,4,FALSE)</f>
        <v>0.2</v>
      </c>
      <c r="R541" s="53">
        <f>Q541*EO541</f>
        <v>4340</v>
      </c>
      <c r="S541" s="67">
        <f t="shared" si="742"/>
        <v>0</v>
      </c>
      <c r="T541" s="61" t="s">
        <v>1254</v>
      </c>
      <c r="U541" s="2"/>
      <c r="V541" s="2"/>
      <c r="W541" s="2"/>
      <c r="X541" s="2"/>
      <c r="Y541" s="61">
        <v>21700</v>
      </c>
      <c r="Z541" s="61"/>
      <c r="AA541" s="61"/>
      <c r="AB541" s="61"/>
      <c r="AC541" s="61"/>
      <c r="AD541" s="2"/>
      <c r="AE541" s="2"/>
      <c r="AF541" s="2"/>
      <c r="AG541" s="2">
        <f>IF(G541="Labor Hours",SUM(U541:AF541),0)</f>
        <v>0</v>
      </c>
      <c r="AH541" s="51">
        <f t="shared" si="749"/>
        <v>0</v>
      </c>
      <c r="AI541" s="66">
        <f>IF($G541="Labor Hours",U541*$K541*(1+$M541)*$EQ541,U541)</f>
        <v>0</v>
      </c>
      <c r="AJ541" s="66">
        <f>IF($G541="Labor Hours",V541*$K541*(1+$M541)*$EQ541,V541)</f>
        <v>0</v>
      </c>
      <c r="AK541" s="66">
        <f>IF($G541="Labor Hours",W541*$K541*(1+$M541)*$EQ541,W541)</f>
        <v>0</v>
      </c>
      <c r="AL541" s="66">
        <f>IF($G541="Labor Hours",X541*$K541*(1+$M541)*$EQ541,X541)</f>
        <v>0</v>
      </c>
      <c r="AM541" s="66">
        <f>IF($G541="Labor Hours",Y541*$K541*(1+$M541)*$EQ541,Y541)</f>
        <v>21700</v>
      </c>
      <c r="AN541" s="66">
        <f>IF($G541="Labor Hours",Z541*$K541*(1+$M541)*$EQ541,Z541)</f>
        <v>0</v>
      </c>
      <c r="AO541" s="66">
        <f>IF($G541="Labor Hours",AA541*$K541*(1+$M541)*$EQ541,AA541)</f>
        <v>0</v>
      </c>
      <c r="AP541" s="66">
        <f>IF($G541="Labor Hours",AB541*$K541*(1+$M541)*$EQ541,AB541)</f>
        <v>0</v>
      </c>
      <c r="AQ541" s="66">
        <f>IF($G541="Labor Hours",AC541*$K541*(1+$M541)*$EQ541,AC541)</f>
        <v>0</v>
      </c>
      <c r="AR541" s="66">
        <f>IF($G541="Labor Hours",AD541*$K541*(1+$M541)*$EQ541,AD541)</f>
        <v>0</v>
      </c>
      <c r="AS541" s="66">
        <f>IF($G541="Labor Hours",AE541*$K541*(1+$M541)*$EQ541,AE541)</f>
        <v>0</v>
      </c>
      <c r="AT541" s="66">
        <f>IF($G541="Labor Hours",AF541*$K541*(1+$M541)*$EQ541,AF541)</f>
        <v>0</v>
      </c>
      <c r="AU541" s="67">
        <f t="shared" si="750"/>
        <v>21700</v>
      </c>
      <c r="AV541" s="67">
        <f t="shared" si="711"/>
        <v>0</v>
      </c>
      <c r="AW541" s="67">
        <f t="shared" si="712"/>
        <v>21700</v>
      </c>
      <c r="AX541" s="53" cm="1">
        <f t="array" aca="1" ref="AX541" ca="1">AU541*CELL("contents",$Q541)</f>
        <v>4340</v>
      </c>
      <c r="AY541" s="53" cm="1">
        <f t="array" aca="1" ref="AY541" ca="1">AV541*CELL("contents",$Q541)</f>
        <v>0</v>
      </c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>
        <f t="shared" si="751"/>
        <v>0</v>
      </c>
      <c r="BM541" s="51">
        <f t="shared" si="752"/>
        <v>0</v>
      </c>
      <c r="BN541" s="66">
        <f>IF($G541="Labor Hours",AZ541*$K541*(1+$M541)*$ER541,AZ541)</f>
        <v>0</v>
      </c>
      <c r="BO541" s="66">
        <f>IF($G541="Labor Hours",BA541*$K541*(1+$M541)*$ER541,BA541)</f>
        <v>0</v>
      </c>
      <c r="BP541" s="66">
        <f>IF($G541="Labor Hours",BB541*$K541*(1+$M541)*$ER541,BB541)</f>
        <v>0</v>
      </c>
      <c r="BQ541" s="66">
        <f>IF($G541="Labor Hours",BC541*$K541*(1+$M541)*$ER541,BC541)</f>
        <v>0</v>
      </c>
      <c r="BR541" s="66">
        <f>IF($G541="Labor Hours",BD541*$K541*(1+$M541)*$ER541,BD541)</f>
        <v>0</v>
      </c>
      <c r="BS541" s="66">
        <f>IF($G541="Labor Hours",BE541*$K541*(1+$M541)*$ER541,BE541)</f>
        <v>0</v>
      </c>
      <c r="BT541" s="66">
        <f>IF($G541="Labor Hours",BF541*$K541*(1+$M541)*$ER541,BF541)</f>
        <v>0</v>
      </c>
      <c r="BU541" s="66">
        <f>IF($G541="Labor Hours",BG541*$K541*(1+$M541)*$ER541,BG541)</f>
        <v>0</v>
      </c>
      <c r="BV541" s="66">
        <f>IF($G541="Labor Hours",BH541*$K541*(1+$M541)*$ER541,BH541)</f>
        <v>0</v>
      </c>
      <c r="BW541" s="66">
        <f>IF($G541="Labor Hours",BI541*$K541*(1+$M541)*$ER541,BI541)</f>
        <v>0</v>
      </c>
      <c r="BX541" s="66">
        <f>IF($G541="Labor Hours",BJ541*$K541*(1+$M541)*$ER541,BJ541)</f>
        <v>0</v>
      </c>
      <c r="BY541" s="66">
        <f>IF($G541="Labor Hours",BK541*$K541*(1+$M541)*$ER541,BK541)</f>
        <v>0</v>
      </c>
      <c r="BZ541" s="67">
        <f t="shared" si="753"/>
        <v>0</v>
      </c>
      <c r="CA541" s="67">
        <f t="shared" si="713"/>
        <v>0</v>
      </c>
      <c r="CB541" s="67">
        <f t="shared" si="714"/>
        <v>0</v>
      </c>
      <c r="CC541" s="53" cm="1">
        <f t="array" aca="1" ref="CC541" ca="1">BZ541*CELL("contents",$Q541)</f>
        <v>0</v>
      </c>
      <c r="CD541" s="53" cm="1">
        <f t="array" aca="1" ref="CD541" ca="1">CA541*CELL("contents",$Q541)</f>
        <v>0</v>
      </c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>
        <f t="shared" si="754"/>
        <v>0</v>
      </c>
      <c r="CR541" s="51">
        <f t="shared" si="755"/>
        <v>0</v>
      </c>
      <c r="CS541" s="66">
        <f>IF($G541="Labor Hours",CE541*$K541*(1+$M541)*$ES541,CE541)</f>
        <v>0</v>
      </c>
      <c r="CT541" s="66">
        <f>IF($G541="Labor Hours",CF541*$K541*(1+$M541)*$ES541,CF541)</f>
        <v>0</v>
      </c>
      <c r="CU541" s="66">
        <f>IF($G541="Labor Hours",CG541*$K541*(1+$M541)*$ES541,CG541)</f>
        <v>0</v>
      </c>
      <c r="CV541" s="66">
        <f>IF($G541="Labor Hours",CH541*$K541*(1+$M541)*$ES541,CH541)</f>
        <v>0</v>
      </c>
      <c r="CW541" s="66">
        <f>IF($G541="Labor Hours",CI541*$K541*(1+$M541)*$ES541,CI541)</f>
        <v>0</v>
      </c>
      <c r="CX541" s="66">
        <f>IF($G541="Labor Hours",CJ541*$K541*(1+$M541)*$ES541,CJ541)</f>
        <v>0</v>
      </c>
      <c r="CY541" s="66">
        <f>IF($G541="Labor Hours",CK541*$K541*(1+$M541)*$ES541,CK541)</f>
        <v>0</v>
      </c>
      <c r="CZ541" s="66">
        <f>IF($G541="Labor Hours",CL541*$K541*(1+$M541)*$ES541,CL541)</f>
        <v>0</v>
      </c>
      <c r="DA541" s="66">
        <f>IF($G541="Labor Hours",CM541*$K541*(1+$M541)*$ES541,CM541)</f>
        <v>0</v>
      </c>
      <c r="DB541" s="66">
        <f>IF($G541="Labor Hours",CN541*$K541*(1+$M541)*$ES541,CN541)</f>
        <v>0</v>
      </c>
      <c r="DC541" s="66">
        <f>IF($G541="Labor Hours",CO541*$K541*(1+$M541)*$ES541,CO541)</f>
        <v>0</v>
      </c>
      <c r="DD541" s="66">
        <f>IF($G541="Labor Hours",CP541*$K541*(1+$M541)*$ES541,CP541)</f>
        <v>0</v>
      </c>
      <c r="DE541" s="67">
        <f t="shared" si="756"/>
        <v>0</v>
      </c>
      <c r="DF541" s="67">
        <f t="shared" si="715"/>
        <v>0</v>
      </c>
      <c r="DG541" s="67">
        <f t="shared" si="716"/>
        <v>0</v>
      </c>
      <c r="DH541" s="53" cm="1">
        <f t="array" aca="1" ref="DH541" ca="1">DE541*CELL("contents",$Q541)</f>
        <v>0</v>
      </c>
      <c r="DI541" s="53" cm="1">
        <f t="array" aca="1" ref="DI541" ca="1">DF541*CELL("contents",$Q541)</f>
        <v>0</v>
      </c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>
        <f t="shared" si="757"/>
        <v>0</v>
      </c>
      <c r="DW541" s="51">
        <f t="shared" si="758"/>
        <v>0</v>
      </c>
      <c r="DX541" s="66">
        <f>IF($G541="Labor Hours",DJ541*$K541*(1+$M541)*$ET541,DJ541)</f>
        <v>0</v>
      </c>
      <c r="DY541" s="66">
        <f>IF($G541="Labor Hours",DK541*$K541*(1+$M541)*$ET541,DK541)</f>
        <v>0</v>
      </c>
      <c r="DZ541" s="66">
        <f>IF($G541="Labor Hours",DL541*$K541*(1+$M541)*$ET541,DL541)</f>
        <v>0</v>
      </c>
      <c r="EA541" s="66">
        <f>IF($G541="Labor Hours",DM541*$K541*(1+$M541)*$ET541,DM541)</f>
        <v>0</v>
      </c>
      <c r="EB541" s="66">
        <f>IF($G541="Labor Hours",DN541*$K541*(1+$M541)*$ET541,DN541)</f>
        <v>0</v>
      </c>
      <c r="EC541" s="66">
        <f>IF($G541="Labor Hours",DO541*$K541*(1+$M541)*$ET541,DO541)</f>
        <v>0</v>
      </c>
      <c r="ED541" s="66">
        <f>IF($G541="Labor Hours",DP541*$K541*(1+$M541)*$ET541,DP541)</f>
        <v>0</v>
      </c>
      <c r="EE541" s="66">
        <f>IF($G541="Labor Hours",DQ541*$K541*(1+$M541)*$ET541,DQ541)</f>
        <v>0</v>
      </c>
      <c r="EF541" s="66">
        <f>IF($G541="Labor Hours",DR541*$K541*(1+$M541)*$ET541,DR541)</f>
        <v>0</v>
      </c>
      <c r="EG541" s="66">
        <f>IF($G541="Labor Hours",DS541*$K541*(1+$M541)*$ET541,DS541)</f>
        <v>0</v>
      </c>
      <c r="EH541" s="66">
        <f>IF($G541="Labor Hours",DT541*$K541*(1+$M541)*$ET541,DT541)</f>
        <v>0</v>
      </c>
      <c r="EI541" s="66">
        <f>IF($G541="Labor Hours",DU541*$K541*(1+$M541)*$ET541,DU541)</f>
        <v>0</v>
      </c>
      <c r="EJ541" s="67">
        <f t="shared" si="759"/>
        <v>0</v>
      </c>
      <c r="EK541" s="67">
        <f t="shared" si="717"/>
        <v>0</v>
      </c>
      <c r="EL541" s="67">
        <f t="shared" si="718"/>
        <v>0</v>
      </c>
      <c r="EM541" s="53" cm="1">
        <f t="array" aca="1" ref="EM541" ca="1">EJ541*CELL("contents",$Q541)</f>
        <v>0</v>
      </c>
      <c r="EN541" s="53" cm="1">
        <f t="array" aca="1" ref="EN541" ca="1">EK541*CELL("contents",$Q541)</f>
        <v>0</v>
      </c>
      <c r="EO541" s="68">
        <f>AW541+CB541+DG541+EL541</f>
        <v>21700</v>
      </c>
      <c r="EP541" s="2">
        <v>1</v>
      </c>
      <c r="EQ541" s="2">
        <f t="shared" ref="EQ541:ET541" si="781">EP541*1.0215</f>
        <v>1.0215000000000001</v>
      </c>
      <c r="ER541" s="2">
        <f t="shared" si="781"/>
        <v>1.0434622500000001</v>
      </c>
      <c r="ES541" s="2">
        <f t="shared" si="781"/>
        <v>1.0658966883750003</v>
      </c>
      <c r="ET541" s="2">
        <f t="shared" si="781"/>
        <v>1.0888134671750629</v>
      </c>
      <c r="EU541" s="69">
        <f>IF($G541="Labor Hours",$K541*$AG541*EQ541,0)</f>
        <v>0</v>
      </c>
      <c r="EV541" s="69">
        <f>IF($G541="Labor Hours",$K541*$BL541*ER541,0)</f>
        <v>0</v>
      </c>
      <c r="EW541" s="69">
        <f>IF($G541="Labor Hours",$K541*$CQ541*ES541,0)</f>
        <v>0</v>
      </c>
      <c r="EX541" s="69">
        <f>IF($G541="Labor Hours",$K541*$DV541*ET541,0)</f>
        <v>0</v>
      </c>
      <c r="EY541" s="69">
        <f t="shared" si="761"/>
        <v>0</v>
      </c>
      <c r="EZ541" s="69">
        <f t="shared" si="761"/>
        <v>0</v>
      </c>
      <c r="FA541" s="69">
        <f t="shared" si="761"/>
        <v>0</v>
      </c>
      <c r="FB541" s="69">
        <f t="shared" si="761"/>
        <v>0</v>
      </c>
      <c r="FC541" t="s">
        <v>1539</v>
      </c>
    </row>
    <row r="542" spans="1:159" x14ac:dyDescent="0.25">
      <c r="A542" s="2">
        <v>1.4</v>
      </c>
      <c r="B542" s="73" t="s">
        <v>1250</v>
      </c>
      <c r="C542" s="61" t="s">
        <v>1208</v>
      </c>
      <c r="D542" s="62" t="s">
        <v>1251</v>
      </c>
      <c r="E542" s="63" t="s">
        <v>1255</v>
      </c>
      <c r="F542" s="2"/>
      <c r="G542" s="61" t="s">
        <v>347</v>
      </c>
      <c r="H542" s="64" t="s">
        <v>347</v>
      </c>
      <c r="I542" s="61"/>
      <c r="J542" s="61" t="s">
        <v>1139</v>
      </c>
      <c r="K542" s="75"/>
      <c r="L542" s="80">
        <v>1</v>
      </c>
      <c r="M542" s="57">
        <v>0</v>
      </c>
      <c r="N542" s="85">
        <v>0.55000000000000004</v>
      </c>
      <c r="O542" s="64" t="s">
        <v>155</v>
      </c>
      <c r="P542" s="2" t="s">
        <v>356</v>
      </c>
      <c r="Q542" s="216">
        <f>VLOOKUP(P542,Contingencies!$A$2:$D$7,4,FALSE)</f>
        <v>0.35</v>
      </c>
      <c r="R542" s="53">
        <f>Q542*EO542</f>
        <v>10500</v>
      </c>
      <c r="S542" s="67">
        <f t="shared" si="742"/>
        <v>0</v>
      </c>
      <c r="T542" s="61" t="s">
        <v>1256</v>
      </c>
      <c r="U542" s="2"/>
      <c r="V542" s="2"/>
      <c r="W542" s="2"/>
      <c r="X542" s="2"/>
      <c r="Y542" s="61">
        <v>30000</v>
      </c>
      <c r="Z542" s="61"/>
      <c r="AA542" s="61"/>
      <c r="AB542" s="61"/>
      <c r="AC542" s="61"/>
      <c r="AD542" s="2"/>
      <c r="AE542" s="2"/>
      <c r="AF542" s="2"/>
      <c r="AG542" s="2">
        <f>IF(G542="Labor Hours",SUM(U542:AF542),0)</f>
        <v>0</v>
      </c>
      <c r="AH542" s="51">
        <f t="shared" si="749"/>
        <v>0</v>
      </c>
      <c r="AI542" s="66">
        <f>IF($G542="Labor Hours",U542*$K542*(1+$M542)*$EQ542,U542)</f>
        <v>0</v>
      </c>
      <c r="AJ542" s="66">
        <f>IF($G542="Labor Hours",V542*$K542*(1+$M542)*$EQ542,V542)</f>
        <v>0</v>
      </c>
      <c r="AK542" s="66">
        <f>IF($G542="Labor Hours",W542*$K542*(1+$M542)*$EQ542,W542)</f>
        <v>0</v>
      </c>
      <c r="AL542" s="66">
        <f>IF($G542="Labor Hours",X542*$K542*(1+$M542)*$EQ542,X542)</f>
        <v>0</v>
      </c>
      <c r="AM542" s="66">
        <f>IF($G542="Labor Hours",Y542*$K542*(1+$M542)*$EQ542,Y542)</f>
        <v>30000</v>
      </c>
      <c r="AN542" s="66">
        <f>IF($G542="Labor Hours",Z542*$K542*(1+$M542)*$EQ542,Z542)</f>
        <v>0</v>
      </c>
      <c r="AO542" s="66">
        <f>IF($G542="Labor Hours",AA542*$K542*(1+$M542)*$EQ542,AA542)</f>
        <v>0</v>
      </c>
      <c r="AP542" s="66">
        <f>IF($G542="Labor Hours",AB542*$K542*(1+$M542)*$EQ542,AB542)</f>
        <v>0</v>
      </c>
      <c r="AQ542" s="66">
        <f>IF($G542="Labor Hours",AC542*$K542*(1+$M542)*$EQ542,AC542)</f>
        <v>0</v>
      </c>
      <c r="AR542" s="66">
        <f>IF($G542="Labor Hours",AD542*$K542*(1+$M542)*$EQ542,AD542)</f>
        <v>0</v>
      </c>
      <c r="AS542" s="66">
        <f>IF($G542="Labor Hours",AE542*$K542*(1+$M542)*$EQ542,AE542)</f>
        <v>0</v>
      </c>
      <c r="AT542" s="66">
        <f>IF($G542="Labor Hours",AF542*$K542*(1+$M542)*$EQ542,AF542)</f>
        <v>0</v>
      </c>
      <c r="AU542" s="67">
        <f t="shared" si="750"/>
        <v>30000</v>
      </c>
      <c r="AV542" s="67">
        <f t="shared" si="711"/>
        <v>0</v>
      </c>
      <c r="AW542" s="67">
        <f t="shared" si="712"/>
        <v>30000</v>
      </c>
      <c r="AX542" s="53" cm="1">
        <f t="array" aca="1" ref="AX542" ca="1">AU542*CELL("contents",$Q542)</f>
        <v>10500</v>
      </c>
      <c r="AY542" s="53" cm="1">
        <f t="array" aca="1" ref="AY542" ca="1">AV542*CELL("contents",$Q542)</f>
        <v>0</v>
      </c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>
        <f t="shared" si="751"/>
        <v>0</v>
      </c>
      <c r="BM542" s="51">
        <f t="shared" si="752"/>
        <v>0</v>
      </c>
      <c r="BN542" s="66">
        <f>IF($G542="Labor Hours",AZ542*$K542*(1+$M542)*$ER542,AZ542)</f>
        <v>0</v>
      </c>
      <c r="BO542" s="66">
        <f>IF($G542="Labor Hours",BA542*$K542*(1+$M542)*$ER542,BA542)</f>
        <v>0</v>
      </c>
      <c r="BP542" s="66">
        <f>IF($G542="Labor Hours",BB542*$K542*(1+$M542)*$ER542,BB542)</f>
        <v>0</v>
      </c>
      <c r="BQ542" s="66">
        <f>IF($G542="Labor Hours",BC542*$K542*(1+$M542)*$ER542,BC542)</f>
        <v>0</v>
      </c>
      <c r="BR542" s="66">
        <f>IF($G542="Labor Hours",BD542*$K542*(1+$M542)*$ER542,BD542)</f>
        <v>0</v>
      </c>
      <c r="BS542" s="66">
        <f>IF($G542="Labor Hours",BE542*$K542*(1+$M542)*$ER542,BE542)</f>
        <v>0</v>
      </c>
      <c r="BT542" s="66">
        <f>IF($G542="Labor Hours",BF542*$K542*(1+$M542)*$ER542,BF542)</f>
        <v>0</v>
      </c>
      <c r="BU542" s="66">
        <f>IF($G542="Labor Hours",BG542*$K542*(1+$M542)*$ER542,BG542)</f>
        <v>0</v>
      </c>
      <c r="BV542" s="66">
        <f>IF($G542="Labor Hours",BH542*$K542*(1+$M542)*$ER542,BH542)</f>
        <v>0</v>
      </c>
      <c r="BW542" s="66">
        <f>IF($G542="Labor Hours",BI542*$K542*(1+$M542)*$ER542,BI542)</f>
        <v>0</v>
      </c>
      <c r="BX542" s="66">
        <f>IF($G542="Labor Hours",BJ542*$K542*(1+$M542)*$ER542,BJ542)</f>
        <v>0</v>
      </c>
      <c r="BY542" s="66">
        <f>IF($G542="Labor Hours",BK542*$K542*(1+$M542)*$ER542,BK542)</f>
        <v>0</v>
      </c>
      <c r="BZ542" s="67">
        <f t="shared" si="753"/>
        <v>0</v>
      </c>
      <c r="CA542" s="67">
        <f t="shared" si="713"/>
        <v>0</v>
      </c>
      <c r="CB542" s="67">
        <f t="shared" si="714"/>
        <v>0</v>
      </c>
      <c r="CC542" s="53" cm="1">
        <f t="array" aca="1" ref="CC542" ca="1">BZ542*CELL("contents",$Q542)</f>
        <v>0</v>
      </c>
      <c r="CD542" s="53" cm="1">
        <f t="array" aca="1" ref="CD542" ca="1">CA542*CELL("contents",$Q542)</f>
        <v>0</v>
      </c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>
        <f t="shared" si="754"/>
        <v>0</v>
      </c>
      <c r="CR542" s="51">
        <f t="shared" si="755"/>
        <v>0</v>
      </c>
      <c r="CS542" s="66">
        <f>IF($G542="Labor Hours",CE542*$K542*(1+$M542)*$ES542,CE542)</f>
        <v>0</v>
      </c>
      <c r="CT542" s="66">
        <f>IF($G542="Labor Hours",CF542*$K542*(1+$M542)*$ES542,CF542)</f>
        <v>0</v>
      </c>
      <c r="CU542" s="66">
        <f>IF($G542="Labor Hours",CG542*$K542*(1+$M542)*$ES542,CG542)</f>
        <v>0</v>
      </c>
      <c r="CV542" s="66">
        <f>IF($G542="Labor Hours",CH542*$K542*(1+$M542)*$ES542,CH542)</f>
        <v>0</v>
      </c>
      <c r="CW542" s="66">
        <f>IF($G542="Labor Hours",CI542*$K542*(1+$M542)*$ES542,CI542)</f>
        <v>0</v>
      </c>
      <c r="CX542" s="66">
        <f>IF($G542="Labor Hours",CJ542*$K542*(1+$M542)*$ES542,CJ542)</f>
        <v>0</v>
      </c>
      <c r="CY542" s="66">
        <f>IF($G542="Labor Hours",CK542*$K542*(1+$M542)*$ES542,CK542)</f>
        <v>0</v>
      </c>
      <c r="CZ542" s="66">
        <f>IF($G542="Labor Hours",CL542*$K542*(1+$M542)*$ES542,CL542)</f>
        <v>0</v>
      </c>
      <c r="DA542" s="66">
        <f>IF($G542="Labor Hours",CM542*$K542*(1+$M542)*$ES542,CM542)</f>
        <v>0</v>
      </c>
      <c r="DB542" s="66">
        <f>IF($G542="Labor Hours",CN542*$K542*(1+$M542)*$ES542,CN542)</f>
        <v>0</v>
      </c>
      <c r="DC542" s="66">
        <f>IF($G542="Labor Hours",CO542*$K542*(1+$M542)*$ES542,CO542)</f>
        <v>0</v>
      </c>
      <c r="DD542" s="66">
        <f>IF($G542="Labor Hours",CP542*$K542*(1+$M542)*$ES542,CP542)</f>
        <v>0</v>
      </c>
      <c r="DE542" s="67">
        <f t="shared" si="756"/>
        <v>0</v>
      </c>
      <c r="DF542" s="67">
        <f t="shared" si="715"/>
        <v>0</v>
      </c>
      <c r="DG542" s="67">
        <f t="shared" si="716"/>
        <v>0</v>
      </c>
      <c r="DH542" s="53" cm="1">
        <f t="array" aca="1" ref="DH542" ca="1">DE542*CELL("contents",$Q542)</f>
        <v>0</v>
      </c>
      <c r="DI542" s="53" cm="1">
        <f t="array" aca="1" ref="DI542" ca="1">DF542*CELL("contents",$Q542)</f>
        <v>0</v>
      </c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>
        <f t="shared" si="757"/>
        <v>0</v>
      </c>
      <c r="DW542" s="51">
        <f t="shared" si="758"/>
        <v>0</v>
      </c>
      <c r="DX542" s="66">
        <f>IF($G542="Labor Hours",DJ542*$K542*(1+$M542)*$ET542,DJ542)</f>
        <v>0</v>
      </c>
      <c r="DY542" s="66">
        <f>IF($G542="Labor Hours",DK542*$K542*(1+$M542)*$ET542,DK542)</f>
        <v>0</v>
      </c>
      <c r="DZ542" s="66">
        <f>IF($G542="Labor Hours",DL542*$K542*(1+$M542)*$ET542,DL542)</f>
        <v>0</v>
      </c>
      <c r="EA542" s="66">
        <f>IF($G542="Labor Hours",DM542*$K542*(1+$M542)*$ET542,DM542)</f>
        <v>0</v>
      </c>
      <c r="EB542" s="66">
        <f>IF($G542="Labor Hours",DN542*$K542*(1+$M542)*$ET542,DN542)</f>
        <v>0</v>
      </c>
      <c r="EC542" s="66">
        <f>IF($G542="Labor Hours",DO542*$K542*(1+$M542)*$ET542,DO542)</f>
        <v>0</v>
      </c>
      <c r="ED542" s="66">
        <f>IF($G542="Labor Hours",DP542*$K542*(1+$M542)*$ET542,DP542)</f>
        <v>0</v>
      </c>
      <c r="EE542" s="66">
        <f>IF($G542="Labor Hours",DQ542*$K542*(1+$M542)*$ET542,DQ542)</f>
        <v>0</v>
      </c>
      <c r="EF542" s="66">
        <f>IF($G542="Labor Hours",DR542*$K542*(1+$M542)*$ET542,DR542)</f>
        <v>0</v>
      </c>
      <c r="EG542" s="66">
        <f>IF($G542="Labor Hours",DS542*$K542*(1+$M542)*$ET542,DS542)</f>
        <v>0</v>
      </c>
      <c r="EH542" s="66">
        <f>IF($G542="Labor Hours",DT542*$K542*(1+$M542)*$ET542,DT542)</f>
        <v>0</v>
      </c>
      <c r="EI542" s="66">
        <f>IF($G542="Labor Hours",DU542*$K542*(1+$M542)*$ET542,DU542)</f>
        <v>0</v>
      </c>
      <c r="EJ542" s="67">
        <f t="shared" si="759"/>
        <v>0</v>
      </c>
      <c r="EK542" s="67">
        <f t="shared" si="717"/>
        <v>0</v>
      </c>
      <c r="EL542" s="67">
        <f t="shared" si="718"/>
        <v>0</v>
      </c>
      <c r="EM542" s="53" cm="1">
        <f t="array" aca="1" ref="EM542" ca="1">EJ542*CELL("contents",$Q542)</f>
        <v>0</v>
      </c>
      <c r="EN542" s="53" cm="1">
        <f t="array" aca="1" ref="EN542" ca="1">EK542*CELL("contents",$Q542)</f>
        <v>0</v>
      </c>
      <c r="EO542" s="68">
        <f>AW542+CB542+DG542+EL542</f>
        <v>30000</v>
      </c>
      <c r="EP542" s="2">
        <v>1</v>
      </c>
      <c r="EQ542" s="2">
        <f t="shared" ref="EQ542:ET542" si="782">EP542*1.0215</f>
        <v>1.0215000000000001</v>
      </c>
      <c r="ER542" s="2">
        <f t="shared" si="782"/>
        <v>1.0434622500000001</v>
      </c>
      <c r="ES542" s="2">
        <f t="shared" si="782"/>
        <v>1.0658966883750003</v>
      </c>
      <c r="ET542" s="2">
        <f t="shared" si="782"/>
        <v>1.0888134671750629</v>
      </c>
      <c r="EU542" s="69">
        <f>IF($G542="Labor Hours",$K542*$AG542*EQ542,0)</f>
        <v>0</v>
      </c>
      <c r="EV542" s="69">
        <f>IF($G542="Labor Hours",$K542*$BL542*ER542,0)</f>
        <v>0</v>
      </c>
      <c r="EW542" s="69">
        <f>IF($G542="Labor Hours",$K542*$CQ542*ES542,0)</f>
        <v>0</v>
      </c>
      <c r="EX542" s="69">
        <f>IF($G542="Labor Hours",$K542*$DV542*ET542,0)</f>
        <v>0</v>
      </c>
      <c r="EY542" s="69">
        <f t="shared" si="761"/>
        <v>0</v>
      </c>
      <c r="EZ542" s="69">
        <f t="shared" si="761"/>
        <v>0</v>
      </c>
      <c r="FA542" s="69">
        <f t="shared" si="761"/>
        <v>0</v>
      </c>
      <c r="FB542" s="69">
        <f t="shared" si="761"/>
        <v>0</v>
      </c>
      <c r="FC542" t="s">
        <v>1539</v>
      </c>
    </row>
    <row r="543" spans="1:159" x14ac:dyDescent="0.25">
      <c r="A543" s="2">
        <v>1.4</v>
      </c>
      <c r="B543" s="73" t="s">
        <v>1250</v>
      </c>
      <c r="C543" s="61" t="s">
        <v>1208</v>
      </c>
      <c r="D543" s="62" t="s">
        <v>1251</v>
      </c>
      <c r="E543" s="63" t="s">
        <v>1257</v>
      </c>
      <c r="F543" s="2"/>
      <c r="G543" s="61" t="s">
        <v>347</v>
      </c>
      <c r="H543" s="64" t="s">
        <v>347</v>
      </c>
      <c r="I543" s="61"/>
      <c r="J543" s="61" t="s">
        <v>154</v>
      </c>
      <c r="K543" s="75"/>
      <c r="L543" s="80">
        <v>1</v>
      </c>
      <c r="M543" s="57">
        <v>0</v>
      </c>
      <c r="N543" s="85">
        <v>0.55000000000000004</v>
      </c>
      <c r="O543" s="64" t="s">
        <v>155</v>
      </c>
      <c r="P543" s="2" t="s">
        <v>356</v>
      </c>
      <c r="Q543" s="216">
        <f>VLOOKUP(P543,Contingencies!$A$2:$D$7,4,FALSE)</f>
        <v>0.35</v>
      </c>
      <c r="R543" s="53">
        <f>Q543*EO543</f>
        <v>8750</v>
      </c>
      <c r="S543" s="67">
        <f t="shared" si="742"/>
        <v>0</v>
      </c>
      <c r="T543" s="61"/>
      <c r="U543" s="2"/>
      <c r="V543" s="2"/>
      <c r="W543" s="2"/>
      <c r="X543" s="2"/>
      <c r="Y543" s="61"/>
      <c r="Z543" s="61"/>
      <c r="AA543" s="61"/>
      <c r="AB543" s="61"/>
      <c r="AC543" s="61">
        <v>25000</v>
      </c>
      <c r="AD543" s="2"/>
      <c r="AE543" s="2"/>
      <c r="AF543" s="2"/>
      <c r="AG543" s="2">
        <f>IF(G543="Labor Hours",SUM(U543:AF543),0)</f>
        <v>0</v>
      </c>
      <c r="AH543" s="51">
        <f t="shared" si="749"/>
        <v>0</v>
      </c>
      <c r="AI543" s="66">
        <f>IF($G543="Labor Hours",U543*$K543*(1+$M543)*$EQ543,U543)</f>
        <v>0</v>
      </c>
      <c r="AJ543" s="66">
        <f>IF($G543="Labor Hours",V543*$K543*(1+$M543)*$EQ543,V543)</f>
        <v>0</v>
      </c>
      <c r="AK543" s="66">
        <f>IF($G543="Labor Hours",W543*$K543*(1+$M543)*$EQ543,W543)</f>
        <v>0</v>
      </c>
      <c r="AL543" s="66">
        <f>IF($G543="Labor Hours",X543*$K543*(1+$M543)*$EQ543,X543)</f>
        <v>0</v>
      </c>
      <c r="AM543" s="66">
        <f>IF($G543="Labor Hours",Y543*$K543*(1+$M543)*$EQ543,Y543)</f>
        <v>0</v>
      </c>
      <c r="AN543" s="66">
        <f>IF($G543="Labor Hours",Z543*$K543*(1+$M543)*$EQ543,Z543)</f>
        <v>0</v>
      </c>
      <c r="AO543" s="66">
        <f>IF($G543="Labor Hours",AA543*$K543*(1+$M543)*$EQ543,AA543)</f>
        <v>0</v>
      </c>
      <c r="AP543" s="66">
        <f>IF($G543="Labor Hours",AB543*$K543*(1+$M543)*$EQ543,AB543)</f>
        <v>0</v>
      </c>
      <c r="AQ543" s="66">
        <f>IF($G543="Labor Hours",AC543*$K543*(1+$M543)*$EQ543,AC543)</f>
        <v>25000</v>
      </c>
      <c r="AR543" s="66">
        <f>IF($G543="Labor Hours",AD543*$K543*(1+$M543)*$EQ543,AD543)</f>
        <v>0</v>
      </c>
      <c r="AS543" s="66">
        <f>IF($G543="Labor Hours",AE543*$K543*(1+$M543)*$EQ543,AE543)</f>
        <v>0</v>
      </c>
      <c r="AT543" s="66">
        <f>IF($G543="Labor Hours",AF543*$K543*(1+$M543)*$EQ543,AF543)</f>
        <v>0</v>
      </c>
      <c r="AU543" s="67">
        <f t="shared" si="750"/>
        <v>25000</v>
      </c>
      <c r="AV543" s="67">
        <f t="shared" si="711"/>
        <v>0</v>
      </c>
      <c r="AW543" s="67">
        <f t="shared" si="712"/>
        <v>25000</v>
      </c>
      <c r="AX543" s="53" cm="1">
        <f t="array" aca="1" ref="AX543" ca="1">AU543*CELL("contents",$Q543)</f>
        <v>8750</v>
      </c>
      <c r="AY543" s="53" cm="1">
        <f t="array" aca="1" ref="AY543" ca="1">AV543*CELL("contents",$Q543)</f>
        <v>0</v>
      </c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>
        <f t="shared" si="751"/>
        <v>0</v>
      </c>
      <c r="BM543" s="51">
        <f t="shared" si="752"/>
        <v>0</v>
      </c>
      <c r="BN543" s="66">
        <f>IF($G543="Labor Hours",AZ543*$K543*(1+$M543)*$ER543,AZ543)</f>
        <v>0</v>
      </c>
      <c r="BO543" s="66">
        <f>IF($G543="Labor Hours",BA543*$K543*(1+$M543)*$ER543,BA543)</f>
        <v>0</v>
      </c>
      <c r="BP543" s="66">
        <f>IF($G543="Labor Hours",BB543*$K543*(1+$M543)*$ER543,BB543)</f>
        <v>0</v>
      </c>
      <c r="BQ543" s="66">
        <f>IF($G543="Labor Hours",BC543*$K543*(1+$M543)*$ER543,BC543)</f>
        <v>0</v>
      </c>
      <c r="BR543" s="66">
        <f>IF($G543="Labor Hours",BD543*$K543*(1+$M543)*$ER543,BD543)</f>
        <v>0</v>
      </c>
      <c r="BS543" s="66">
        <f>IF($G543="Labor Hours",BE543*$K543*(1+$M543)*$ER543,BE543)</f>
        <v>0</v>
      </c>
      <c r="BT543" s="66">
        <f>IF($G543="Labor Hours",BF543*$K543*(1+$M543)*$ER543,BF543)</f>
        <v>0</v>
      </c>
      <c r="BU543" s="66">
        <f>IF($G543="Labor Hours",BG543*$K543*(1+$M543)*$ER543,BG543)</f>
        <v>0</v>
      </c>
      <c r="BV543" s="66">
        <f>IF($G543="Labor Hours",BH543*$K543*(1+$M543)*$ER543,BH543)</f>
        <v>0</v>
      </c>
      <c r="BW543" s="66">
        <f>IF($G543="Labor Hours",BI543*$K543*(1+$M543)*$ER543,BI543)</f>
        <v>0</v>
      </c>
      <c r="BX543" s="66">
        <f>IF($G543="Labor Hours",BJ543*$K543*(1+$M543)*$ER543,BJ543)</f>
        <v>0</v>
      </c>
      <c r="BY543" s="66">
        <f>IF($G543="Labor Hours",BK543*$K543*(1+$M543)*$ER543,BK543)</f>
        <v>0</v>
      </c>
      <c r="BZ543" s="67">
        <f t="shared" si="753"/>
        <v>0</v>
      </c>
      <c r="CA543" s="67">
        <f t="shared" si="713"/>
        <v>0</v>
      </c>
      <c r="CB543" s="67">
        <f t="shared" si="714"/>
        <v>0</v>
      </c>
      <c r="CC543" s="53" cm="1">
        <f t="array" aca="1" ref="CC543" ca="1">BZ543*CELL("contents",$Q543)</f>
        <v>0</v>
      </c>
      <c r="CD543" s="53" cm="1">
        <f t="array" aca="1" ref="CD543" ca="1">CA543*CELL("contents",$Q543)</f>
        <v>0</v>
      </c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>
        <f t="shared" si="754"/>
        <v>0</v>
      </c>
      <c r="CR543" s="51">
        <f t="shared" si="755"/>
        <v>0</v>
      </c>
      <c r="CS543" s="66">
        <f>IF($G543="Labor Hours",CE543*$K543*(1+$M543)*$ES543,CE543)</f>
        <v>0</v>
      </c>
      <c r="CT543" s="66">
        <f>IF($G543="Labor Hours",CF543*$K543*(1+$M543)*$ES543,CF543)</f>
        <v>0</v>
      </c>
      <c r="CU543" s="66">
        <f>IF($G543="Labor Hours",CG543*$K543*(1+$M543)*$ES543,CG543)</f>
        <v>0</v>
      </c>
      <c r="CV543" s="66">
        <f>IF($G543="Labor Hours",CH543*$K543*(1+$M543)*$ES543,CH543)</f>
        <v>0</v>
      </c>
      <c r="CW543" s="66">
        <f>IF($G543="Labor Hours",CI543*$K543*(1+$M543)*$ES543,CI543)</f>
        <v>0</v>
      </c>
      <c r="CX543" s="66">
        <f>IF($G543="Labor Hours",CJ543*$K543*(1+$M543)*$ES543,CJ543)</f>
        <v>0</v>
      </c>
      <c r="CY543" s="66">
        <f>IF($G543="Labor Hours",CK543*$K543*(1+$M543)*$ES543,CK543)</f>
        <v>0</v>
      </c>
      <c r="CZ543" s="66">
        <f>IF($G543="Labor Hours",CL543*$K543*(1+$M543)*$ES543,CL543)</f>
        <v>0</v>
      </c>
      <c r="DA543" s="66">
        <f>IF($G543="Labor Hours",CM543*$K543*(1+$M543)*$ES543,CM543)</f>
        <v>0</v>
      </c>
      <c r="DB543" s="66">
        <f>IF($G543="Labor Hours",CN543*$K543*(1+$M543)*$ES543,CN543)</f>
        <v>0</v>
      </c>
      <c r="DC543" s="66">
        <f>IF($G543="Labor Hours",CO543*$K543*(1+$M543)*$ES543,CO543)</f>
        <v>0</v>
      </c>
      <c r="DD543" s="66">
        <f>IF($G543="Labor Hours",CP543*$K543*(1+$M543)*$ES543,CP543)</f>
        <v>0</v>
      </c>
      <c r="DE543" s="67">
        <f t="shared" si="756"/>
        <v>0</v>
      </c>
      <c r="DF543" s="67">
        <f t="shared" si="715"/>
        <v>0</v>
      </c>
      <c r="DG543" s="67">
        <f t="shared" si="716"/>
        <v>0</v>
      </c>
      <c r="DH543" s="53" cm="1">
        <f t="array" aca="1" ref="DH543" ca="1">DE543*CELL("contents",$Q543)</f>
        <v>0</v>
      </c>
      <c r="DI543" s="53" cm="1">
        <f t="array" aca="1" ref="DI543" ca="1">DF543*CELL("contents",$Q543)</f>
        <v>0</v>
      </c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>
        <f t="shared" si="757"/>
        <v>0</v>
      </c>
      <c r="DW543" s="51">
        <f t="shared" si="758"/>
        <v>0</v>
      </c>
      <c r="DX543" s="66">
        <f>IF($G543="Labor Hours",DJ543*$K543*(1+$M543)*$ET543,DJ543)</f>
        <v>0</v>
      </c>
      <c r="DY543" s="66">
        <f>IF($G543="Labor Hours",DK543*$K543*(1+$M543)*$ET543,DK543)</f>
        <v>0</v>
      </c>
      <c r="DZ543" s="66">
        <f>IF($G543="Labor Hours",DL543*$K543*(1+$M543)*$ET543,DL543)</f>
        <v>0</v>
      </c>
      <c r="EA543" s="66">
        <f>IF($G543="Labor Hours",DM543*$K543*(1+$M543)*$ET543,DM543)</f>
        <v>0</v>
      </c>
      <c r="EB543" s="66">
        <f>IF($G543="Labor Hours",DN543*$K543*(1+$M543)*$ET543,DN543)</f>
        <v>0</v>
      </c>
      <c r="EC543" s="66">
        <f>IF($G543="Labor Hours",DO543*$K543*(1+$M543)*$ET543,DO543)</f>
        <v>0</v>
      </c>
      <c r="ED543" s="66">
        <f>IF($G543="Labor Hours",DP543*$K543*(1+$M543)*$ET543,DP543)</f>
        <v>0</v>
      </c>
      <c r="EE543" s="66">
        <f>IF($G543="Labor Hours",DQ543*$K543*(1+$M543)*$ET543,DQ543)</f>
        <v>0</v>
      </c>
      <c r="EF543" s="66">
        <f>IF($G543="Labor Hours",DR543*$K543*(1+$M543)*$ET543,DR543)</f>
        <v>0</v>
      </c>
      <c r="EG543" s="66">
        <f>IF($G543="Labor Hours",DS543*$K543*(1+$M543)*$ET543,DS543)</f>
        <v>0</v>
      </c>
      <c r="EH543" s="66">
        <f>IF($G543="Labor Hours",DT543*$K543*(1+$M543)*$ET543,DT543)</f>
        <v>0</v>
      </c>
      <c r="EI543" s="66">
        <f>IF($G543="Labor Hours",DU543*$K543*(1+$M543)*$ET543,DU543)</f>
        <v>0</v>
      </c>
      <c r="EJ543" s="67">
        <f t="shared" si="759"/>
        <v>0</v>
      </c>
      <c r="EK543" s="67">
        <f t="shared" si="717"/>
        <v>0</v>
      </c>
      <c r="EL543" s="67">
        <f t="shared" si="718"/>
        <v>0</v>
      </c>
      <c r="EM543" s="53" cm="1">
        <f t="array" aca="1" ref="EM543" ca="1">EJ543*CELL("contents",$Q543)</f>
        <v>0</v>
      </c>
      <c r="EN543" s="53" cm="1">
        <f t="array" aca="1" ref="EN543" ca="1">EK543*CELL("contents",$Q543)</f>
        <v>0</v>
      </c>
      <c r="EO543" s="68">
        <f>AW543+CB543+DG543+EL543</f>
        <v>25000</v>
      </c>
      <c r="EP543" s="2">
        <v>1</v>
      </c>
      <c r="EQ543" s="2">
        <f t="shared" ref="EQ543:ET543" si="783">EP543*1.0215</f>
        <v>1.0215000000000001</v>
      </c>
      <c r="ER543" s="2">
        <f t="shared" si="783"/>
        <v>1.0434622500000001</v>
      </c>
      <c r="ES543" s="2">
        <f t="shared" si="783"/>
        <v>1.0658966883750003</v>
      </c>
      <c r="ET543" s="2">
        <f t="shared" si="783"/>
        <v>1.0888134671750629</v>
      </c>
      <c r="EU543" s="69">
        <f>IF($G543="Labor Hours",$K543*$AG543*EQ543,0)</f>
        <v>0</v>
      </c>
      <c r="EV543" s="69">
        <f>IF($G543="Labor Hours",$K543*$BL543*ER543,0)</f>
        <v>0</v>
      </c>
      <c r="EW543" s="69">
        <f>IF($G543="Labor Hours",$K543*$CQ543*ES543,0)</f>
        <v>0</v>
      </c>
      <c r="EX543" s="69">
        <f>IF($G543="Labor Hours",$K543*$DV543*ET543,0)</f>
        <v>0</v>
      </c>
      <c r="EY543" s="69">
        <f t="shared" si="761"/>
        <v>0</v>
      </c>
      <c r="EZ543" s="69">
        <f t="shared" si="761"/>
        <v>0</v>
      </c>
      <c r="FA543" s="69">
        <f t="shared" si="761"/>
        <v>0</v>
      </c>
      <c r="FB543" s="69">
        <f t="shared" si="761"/>
        <v>0</v>
      </c>
      <c r="FC543" t="s">
        <v>1539</v>
      </c>
    </row>
    <row r="544" spans="1:159" x14ac:dyDescent="0.25">
      <c r="A544" s="2">
        <v>1.4</v>
      </c>
      <c r="B544" s="73" t="s">
        <v>1258</v>
      </c>
      <c r="C544" s="61" t="s">
        <v>1208</v>
      </c>
      <c r="D544" s="62" t="s">
        <v>1259</v>
      </c>
      <c r="E544" s="63" t="s">
        <v>1259</v>
      </c>
      <c r="F544" s="2" t="s">
        <v>1211</v>
      </c>
      <c r="G544" s="61" t="s">
        <v>151</v>
      </c>
      <c r="H544" s="64" t="s">
        <v>163</v>
      </c>
      <c r="I544" s="61" t="s">
        <v>159</v>
      </c>
      <c r="J544" s="65" t="s">
        <v>1139</v>
      </c>
      <c r="K544" s="75">
        <v>62</v>
      </c>
      <c r="L544" s="79">
        <v>62</v>
      </c>
      <c r="M544" s="57">
        <v>0</v>
      </c>
      <c r="N544" s="85">
        <v>0.55000000000000004</v>
      </c>
      <c r="O544" s="64" t="s">
        <v>155</v>
      </c>
      <c r="P544" s="2" t="s">
        <v>352</v>
      </c>
      <c r="Q544" s="216">
        <f>VLOOKUP(P544,Contingencies!$A$2:$D$7,4,FALSE)</f>
        <v>0.2</v>
      </c>
      <c r="R544" s="53">
        <f>Q544*EO544</f>
        <v>1099.4608800000003</v>
      </c>
      <c r="S544" s="67">
        <f t="shared" si="742"/>
        <v>604.70348400000023</v>
      </c>
      <c r="T544" s="61"/>
      <c r="U544" s="2"/>
      <c r="V544" s="2"/>
      <c r="W544" s="2"/>
      <c r="X544" s="2"/>
      <c r="Y544" s="2"/>
      <c r="Z544" s="2"/>
      <c r="AA544" s="2"/>
      <c r="AB544" s="2"/>
      <c r="AC544" s="61">
        <v>56</v>
      </c>
      <c r="AD544" s="2"/>
      <c r="AE544" s="2"/>
      <c r="AF544" s="2"/>
      <c r="AG544" s="2">
        <f>IF(G544="Labor Hours",SUM(U544:AF544),0)</f>
        <v>56</v>
      </c>
      <c r="AH544" s="51">
        <f t="shared" si="749"/>
        <v>0.37333333333333329</v>
      </c>
      <c r="AI544" s="66">
        <f>IF($G544="Labor Hours",U544*$K544*(1+$M544)*$EQ544,U544)</f>
        <v>0</v>
      </c>
      <c r="AJ544" s="66">
        <f>IF($G544="Labor Hours",V544*$K544*(1+$M544)*$EQ544,V544)</f>
        <v>0</v>
      </c>
      <c r="AK544" s="66">
        <f>IF($G544="Labor Hours",W544*$K544*(1+$M544)*$EQ544,W544)</f>
        <v>0</v>
      </c>
      <c r="AL544" s="66">
        <f>IF($G544="Labor Hours",X544*$K544*(1+$M544)*$EQ544,X544)</f>
        <v>0</v>
      </c>
      <c r="AM544" s="66">
        <f>IF($G544="Labor Hours",Y544*$K544*(1+$M544)*$EQ544,Y544)</f>
        <v>0</v>
      </c>
      <c r="AN544" s="66">
        <f>IF($G544="Labor Hours",Z544*$K544*(1+$M544)*$EQ544,Z544)</f>
        <v>0</v>
      </c>
      <c r="AO544" s="66">
        <f>IF($G544="Labor Hours",AA544*$K544*(1+$M544)*$EQ544,AA544)</f>
        <v>0</v>
      </c>
      <c r="AP544" s="66">
        <f>IF($G544="Labor Hours",AB544*$K544*(1+$M544)*$EQ544,AB544)</f>
        <v>0</v>
      </c>
      <c r="AQ544" s="66">
        <f>IF($G544="Labor Hours",AC544*$K544*(1+$M544)*$EQ544,AC544)</f>
        <v>3546.6480000000001</v>
      </c>
      <c r="AR544" s="66">
        <f>IF($G544="Labor Hours",AD544*$K544*(1+$M544)*$EQ544,AD544)</f>
        <v>0</v>
      </c>
      <c r="AS544" s="66">
        <f>IF($G544="Labor Hours",AE544*$K544*(1+$M544)*$EQ544,AE544)</f>
        <v>0</v>
      </c>
      <c r="AT544" s="66">
        <f>IF($G544="Labor Hours",AF544*$K544*(1+$M544)*$EQ544,AF544)</f>
        <v>0</v>
      </c>
      <c r="AU544" s="67">
        <f t="shared" si="750"/>
        <v>3546.6480000000001</v>
      </c>
      <c r="AV544" s="67">
        <f t="shared" si="711"/>
        <v>1950.6564000000003</v>
      </c>
      <c r="AW544" s="67">
        <f t="shared" si="712"/>
        <v>5497.3044000000009</v>
      </c>
      <c r="AX544" s="53" cm="1">
        <f t="array" aca="1" ref="AX544" ca="1">AU544*CELL("contents",$Q544)</f>
        <v>709.32960000000003</v>
      </c>
      <c r="AY544" s="53" cm="1">
        <f t="array" aca="1" ref="AY544" ca="1">AV544*CELL("contents",$Q544)</f>
        <v>390.13128000000006</v>
      </c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>
        <f t="shared" si="751"/>
        <v>0</v>
      </c>
      <c r="BM544" s="51">
        <f t="shared" si="752"/>
        <v>0</v>
      </c>
      <c r="BN544" s="66">
        <f>IF($G544="Labor Hours",AZ544*$K544*(1+$M544)*$ER544,AZ544)</f>
        <v>0</v>
      </c>
      <c r="BO544" s="66">
        <f>IF($G544="Labor Hours",BA544*$K544*(1+$M544)*$ER544,BA544)</f>
        <v>0</v>
      </c>
      <c r="BP544" s="66">
        <f>IF($G544="Labor Hours",BB544*$K544*(1+$M544)*$ER544,BB544)</f>
        <v>0</v>
      </c>
      <c r="BQ544" s="66">
        <f>IF($G544="Labor Hours",BC544*$K544*(1+$M544)*$ER544,BC544)</f>
        <v>0</v>
      </c>
      <c r="BR544" s="66">
        <f>IF($G544="Labor Hours",BD544*$K544*(1+$M544)*$ER544,BD544)</f>
        <v>0</v>
      </c>
      <c r="BS544" s="66">
        <f>IF($G544="Labor Hours",BE544*$K544*(1+$M544)*$ER544,BE544)</f>
        <v>0</v>
      </c>
      <c r="BT544" s="66">
        <f>IF($G544="Labor Hours",BF544*$K544*(1+$M544)*$ER544,BF544)</f>
        <v>0</v>
      </c>
      <c r="BU544" s="66">
        <f>IF($G544="Labor Hours",BG544*$K544*(1+$M544)*$ER544,BG544)</f>
        <v>0</v>
      </c>
      <c r="BV544" s="66">
        <f>IF($G544="Labor Hours",BH544*$K544*(1+$M544)*$ER544,BH544)</f>
        <v>0</v>
      </c>
      <c r="BW544" s="66">
        <f>IF($G544="Labor Hours",BI544*$K544*(1+$M544)*$ER544,BI544)</f>
        <v>0</v>
      </c>
      <c r="BX544" s="66">
        <f>IF($G544="Labor Hours",BJ544*$K544*(1+$M544)*$ER544,BJ544)</f>
        <v>0</v>
      </c>
      <c r="BY544" s="66">
        <f>IF($G544="Labor Hours",BK544*$K544*(1+$M544)*$ER544,BK544)</f>
        <v>0</v>
      </c>
      <c r="BZ544" s="67">
        <f t="shared" si="753"/>
        <v>0</v>
      </c>
      <c r="CA544" s="67">
        <f t="shared" si="713"/>
        <v>0</v>
      </c>
      <c r="CB544" s="67">
        <f t="shared" si="714"/>
        <v>0</v>
      </c>
      <c r="CC544" s="53" cm="1">
        <f t="array" aca="1" ref="CC544" ca="1">BZ544*CELL("contents",$Q544)</f>
        <v>0</v>
      </c>
      <c r="CD544" s="53" cm="1">
        <f t="array" aca="1" ref="CD544" ca="1">CA544*CELL("contents",$Q544)</f>
        <v>0</v>
      </c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>
        <f t="shared" si="754"/>
        <v>0</v>
      </c>
      <c r="CR544" s="51">
        <f t="shared" si="755"/>
        <v>0</v>
      </c>
      <c r="CS544" s="66">
        <f>IF($G544="Labor Hours",CE544*$K544*(1+$M544)*$ES544,CE544)</f>
        <v>0</v>
      </c>
      <c r="CT544" s="66">
        <f>IF($G544="Labor Hours",CF544*$K544*(1+$M544)*$ES544,CF544)</f>
        <v>0</v>
      </c>
      <c r="CU544" s="66">
        <f>IF($G544="Labor Hours",CG544*$K544*(1+$M544)*$ES544,CG544)</f>
        <v>0</v>
      </c>
      <c r="CV544" s="66">
        <f>IF($G544="Labor Hours",CH544*$K544*(1+$M544)*$ES544,CH544)</f>
        <v>0</v>
      </c>
      <c r="CW544" s="66">
        <f>IF($G544="Labor Hours",CI544*$K544*(1+$M544)*$ES544,CI544)</f>
        <v>0</v>
      </c>
      <c r="CX544" s="66">
        <f>IF($G544="Labor Hours",CJ544*$K544*(1+$M544)*$ES544,CJ544)</f>
        <v>0</v>
      </c>
      <c r="CY544" s="66">
        <f>IF($G544="Labor Hours",CK544*$K544*(1+$M544)*$ES544,CK544)</f>
        <v>0</v>
      </c>
      <c r="CZ544" s="66">
        <f>IF($G544="Labor Hours",CL544*$K544*(1+$M544)*$ES544,CL544)</f>
        <v>0</v>
      </c>
      <c r="DA544" s="66">
        <f>IF($G544="Labor Hours",CM544*$K544*(1+$M544)*$ES544,CM544)</f>
        <v>0</v>
      </c>
      <c r="DB544" s="66">
        <f>IF($G544="Labor Hours",CN544*$K544*(1+$M544)*$ES544,CN544)</f>
        <v>0</v>
      </c>
      <c r="DC544" s="66">
        <f>IF($G544="Labor Hours",CO544*$K544*(1+$M544)*$ES544,CO544)</f>
        <v>0</v>
      </c>
      <c r="DD544" s="66">
        <f>IF($G544="Labor Hours",CP544*$K544*(1+$M544)*$ES544,CP544)</f>
        <v>0</v>
      </c>
      <c r="DE544" s="67">
        <f t="shared" si="756"/>
        <v>0</v>
      </c>
      <c r="DF544" s="67">
        <f t="shared" si="715"/>
        <v>0</v>
      </c>
      <c r="DG544" s="67">
        <f t="shared" si="716"/>
        <v>0</v>
      </c>
      <c r="DH544" s="53" cm="1">
        <f t="array" aca="1" ref="DH544" ca="1">DE544*CELL("contents",$Q544)</f>
        <v>0</v>
      </c>
      <c r="DI544" s="53" cm="1">
        <f t="array" aca="1" ref="DI544" ca="1">DF544*CELL("contents",$Q544)</f>
        <v>0</v>
      </c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>
        <f t="shared" si="757"/>
        <v>0</v>
      </c>
      <c r="DW544" s="51">
        <f t="shared" si="758"/>
        <v>0</v>
      </c>
      <c r="DX544" s="66">
        <f>IF($G544="Labor Hours",DJ544*$K544*(1+$M544)*$ET544,DJ544)</f>
        <v>0</v>
      </c>
      <c r="DY544" s="66">
        <f>IF($G544="Labor Hours",DK544*$K544*(1+$M544)*$ET544,DK544)</f>
        <v>0</v>
      </c>
      <c r="DZ544" s="66">
        <f>IF($G544="Labor Hours",DL544*$K544*(1+$M544)*$ET544,DL544)</f>
        <v>0</v>
      </c>
      <c r="EA544" s="66">
        <f>IF($G544="Labor Hours",DM544*$K544*(1+$M544)*$ET544,DM544)</f>
        <v>0</v>
      </c>
      <c r="EB544" s="66">
        <f>IF($G544="Labor Hours",DN544*$K544*(1+$M544)*$ET544,DN544)</f>
        <v>0</v>
      </c>
      <c r="EC544" s="66">
        <f>IF($G544="Labor Hours",DO544*$K544*(1+$M544)*$ET544,DO544)</f>
        <v>0</v>
      </c>
      <c r="ED544" s="66">
        <f>IF($G544="Labor Hours",DP544*$K544*(1+$M544)*$ET544,DP544)</f>
        <v>0</v>
      </c>
      <c r="EE544" s="66">
        <f>IF($G544="Labor Hours",DQ544*$K544*(1+$M544)*$ET544,DQ544)</f>
        <v>0</v>
      </c>
      <c r="EF544" s="66">
        <f>IF($G544="Labor Hours",DR544*$K544*(1+$M544)*$ET544,DR544)</f>
        <v>0</v>
      </c>
      <c r="EG544" s="66">
        <f>IF($G544="Labor Hours",DS544*$K544*(1+$M544)*$ET544,DS544)</f>
        <v>0</v>
      </c>
      <c r="EH544" s="66">
        <f>IF($G544="Labor Hours",DT544*$K544*(1+$M544)*$ET544,DT544)</f>
        <v>0</v>
      </c>
      <c r="EI544" s="66">
        <f>IF($G544="Labor Hours",DU544*$K544*(1+$M544)*$ET544,DU544)</f>
        <v>0</v>
      </c>
      <c r="EJ544" s="67">
        <f t="shared" si="759"/>
        <v>0</v>
      </c>
      <c r="EK544" s="67">
        <f t="shared" si="717"/>
        <v>0</v>
      </c>
      <c r="EL544" s="67">
        <f t="shared" si="718"/>
        <v>0</v>
      </c>
      <c r="EM544" s="53" cm="1">
        <f t="array" aca="1" ref="EM544" ca="1">EJ544*CELL("contents",$Q544)</f>
        <v>0</v>
      </c>
      <c r="EN544" s="53" cm="1">
        <f t="array" aca="1" ref="EN544" ca="1">EK544*CELL("contents",$Q544)</f>
        <v>0</v>
      </c>
      <c r="EO544" s="68">
        <f>AW544+CB544+DG544+EL544</f>
        <v>5497.3044000000009</v>
      </c>
      <c r="EP544" s="2">
        <v>1</v>
      </c>
      <c r="EQ544" s="2">
        <f t="shared" ref="EQ544:ET544" si="784">EP544*1.0215</f>
        <v>1.0215000000000001</v>
      </c>
      <c r="ER544" s="2">
        <f t="shared" si="784"/>
        <v>1.0434622500000001</v>
      </c>
      <c r="ES544" s="2">
        <f t="shared" si="784"/>
        <v>1.0658966883750003</v>
      </c>
      <c r="ET544" s="2">
        <f t="shared" si="784"/>
        <v>1.0888134671750629</v>
      </c>
      <c r="EU544" s="69">
        <f>IF($G544="Labor Hours",$K544*$AG544*EQ544,0)</f>
        <v>3546.6480000000001</v>
      </c>
      <c r="EV544" s="69">
        <f>IF($G544="Labor Hours",$K544*$BL544*ER544,0)</f>
        <v>0</v>
      </c>
      <c r="EW544" s="69">
        <f>IF($G544="Labor Hours",$K544*$CQ544*ES544,0)</f>
        <v>0</v>
      </c>
      <c r="EX544" s="69">
        <f>IF($G544="Labor Hours",$K544*$DV544*ET544,0)</f>
        <v>0</v>
      </c>
      <c r="EY544" s="69">
        <f t="shared" si="761"/>
        <v>0</v>
      </c>
      <c r="EZ544" s="69">
        <f t="shared" si="761"/>
        <v>0</v>
      </c>
      <c r="FA544" s="69">
        <f t="shared" si="761"/>
        <v>0</v>
      </c>
      <c r="FB544" s="69">
        <f t="shared" si="761"/>
        <v>0</v>
      </c>
      <c r="FC544" t="s">
        <v>1539</v>
      </c>
    </row>
    <row r="545" spans="1:159" ht="25.5" x14ac:dyDescent="0.25">
      <c r="A545" s="2">
        <v>1.4</v>
      </c>
      <c r="B545" s="73" t="s">
        <v>1260</v>
      </c>
      <c r="C545" s="61" t="s">
        <v>1208</v>
      </c>
      <c r="D545" s="62" t="s">
        <v>1261</v>
      </c>
      <c r="E545" s="63" t="s">
        <v>1262</v>
      </c>
      <c r="F545" s="2" t="s">
        <v>1211</v>
      </c>
      <c r="G545" s="61" t="s">
        <v>151</v>
      </c>
      <c r="H545" s="64" t="s">
        <v>163</v>
      </c>
      <c r="I545" s="61" t="s">
        <v>159</v>
      </c>
      <c r="J545" s="65" t="s">
        <v>1139</v>
      </c>
      <c r="K545" s="75">
        <v>62</v>
      </c>
      <c r="L545" s="79">
        <v>62</v>
      </c>
      <c r="M545" s="57">
        <v>0</v>
      </c>
      <c r="N545" s="85">
        <v>0.55000000000000004</v>
      </c>
      <c r="O545" s="64" t="s">
        <v>155</v>
      </c>
      <c r="P545" s="2" t="s">
        <v>352</v>
      </c>
      <c r="Q545" s="216">
        <f>VLOOKUP(P545,Contingencies!$A$2:$D$7,4,FALSE)</f>
        <v>0.2</v>
      </c>
      <c r="R545" s="53">
        <f>Q545*EO545</f>
        <v>628.26336000000015</v>
      </c>
      <c r="S545" s="67">
        <f t="shared" si="742"/>
        <v>345.54484800000012</v>
      </c>
      <c r="T545" s="61"/>
      <c r="U545" s="2"/>
      <c r="V545" s="2"/>
      <c r="W545" s="2"/>
      <c r="X545" s="2"/>
      <c r="Y545" s="2"/>
      <c r="Z545" s="2"/>
      <c r="AA545" s="2"/>
      <c r="AB545" s="2"/>
      <c r="AC545" s="61">
        <v>16</v>
      </c>
      <c r="AD545" s="61">
        <v>16</v>
      </c>
      <c r="AE545" s="2"/>
      <c r="AF545" s="2"/>
      <c r="AG545" s="2">
        <f>IF(G545="Labor Hours",SUM(U545:AF545),0)</f>
        <v>32</v>
      </c>
      <c r="AH545" s="51">
        <f t="shared" si="749"/>
        <v>0.21333333333333332</v>
      </c>
      <c r="AI545" s="66">
        <f>IF($G545="Labor Hours",U545*$K545*(1+$M545)*$EQ545,U545)</f>
        <v>0</v>
      </c>
      <c r="AJ545" s="66">
        <f>IF($G545="Labor Hours",V545*$K545*(1+$M545)*$EQ545,V545)</f>
        <v>0</v>
      </c>
      <c r="AK545" s="66">
        <f>IF($G545="Labor Hours",W545*$K545*(1+$M545)*$EQ545,W545)</f>
        <v>0</v>
      </c>
      <c r="AL545" s="66">
        <f>IF($G545="Labor Hours",X545*$K545*(1+$M545)*$EQ545,X545)</f>
        <v>0</v>
      </c>
      <c r="AM545" s="66">
        <f>IF($G545="Labor Hours",Y545*$K545*(1+$M545)*$EQ545,Y545)</f>
        <v>0</v>
      </c>
      <c r="AN545" s="66">
        <f>IF($G545="Labor Hours",Z545*$K545*(1+$M545)*$EQ545,Z545)</f>
        <v>0</v>
      </c>
      <c r="AO545" s="66">
        <f>IF($G545="Labor Hours",AA545*$K545*(1+$M545)*$EQ545,AA545)</f>
        <v>0</v>
      </c>
      <c r="AP545" s="66">
        <f>IF($G545="Labor Hours",AB545*$K545*(1+$M545)*$EQ545,AB545)</f>
        <v>0</v>
      </c>
      <c r="AQ545" s="66">
        <f>IF($G545="Labor Hours",AC545*$K545*(1+$M545)*$EQ545,AC545)</f>
        <v>1013.3280000000001</v>
      </c>
      <c r="AR545" s="66">
        <f>IF($G545="Labor Hours",AD545*$K545*(1+$M545)*$EQ545,AD545)</f>
        <v>1013.3280000000001</v>
      </c>
      <c r="AS545" s="66">
        <f>IF($G545="Labor Hours",AE545*$K545*(1+$M545)*$EQ545,AE545)</f>
        <v>0</v>
      </c>
      <c r="AT545" s="66">
        <f>IF($G545="Labor Hours",AF545*$K545*(1+$M545)*$EQ545,AF545)</f>
        <v>0</v>
      </c>
      <c r="AU545" s="67">
        <f t="shared" si="750"/>
        <v>2026.6560000000002</v>
      </c>
      <c r="AV545" s="67">
        <f t="shared" si="711"/>
        <v>1114.6608000000001</v>
      </c>
      <c r="AW545" s="67">
        <f t="shared" si="712"/>
        <v>3141.3168000000005</v>
      </c>
      <c r="AX545" s="53" cm="1">
        <f t="array" aca="1" ref="AX545" ca="1">AU545*CELL("contents",$Q545)</f>
        <v>405.33120000000008</v>
      </c>
      <c r="AY545" s="53" cm="1">
        <f t="array" aca="1" ref="AY545" ca="1">AV545*CELL("contents",$Q545)</f>
        <v>222.93216000000004</v>
      </c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>
        <f t="shared" si="751"/>
        <v>0</v>
      </c>
      <c r="BM545" s="51">
        <f t="shared" si="752"/>
        <v>0</v>
      </c>
      <c r="BN545" s="66">
        <f>IF($G545="Labor Hours",AZ545*$K545*(1+$M545)*$ER545,AZ545)</f>
        <v>0</v>
      </c>
      <c r="BO545" s="66">
        <f>IF($G545="Labor Hours",BA545*$K545*(1+$M545)*$ER545,BA545)</f>
        <v>0</v>
      </c>
      <c r="BP545" s="66">
        <f>IF($G545="Labor Hours",BB545*$K545*(1+$M545)*$ER545,BB545)</f>
        <v>0</v>
      </c>
      <c r="BQ545" s="66">
        <f>IF($G545="Labor Hours",BC545*$K545*(1+$M545)*$ER545,BC545)</f>
        <v>0</v>
      </c>
      <c r="BR545" s="66">
        <f>IF($G545="Labor Hours",BD545*$K545*(1+$M545)*$ER545,BD545)</f>
        <v>0</v>
      </c>
      <c r="BS545" s="66">
        <f>IF($G545="Labor Hours",BE545*$K545*(1+$M545)*$ER545,BE545)</f>
        <v>0</v>
      </c>
      <c r="BT545" s="66">
        <f>IF($G545="Labor Hours",BF545*$K545*(1+$M545)*$ER545,BF545)</f>
        <v>0</v>
      </c>
      <c r="BU545" s="66">
        <f>IF($G545="Labor Hours",BG545*$K545*(1+$M545)*$ER545,BG545)</f>
        <v>0</v>
      </c>
      <c r="BV545" s="66">
        <f>IF($G545="Labor Hours",BH545*$K545*(1+$M545)*$ER545,BH545)</f>
        <v>0</v>
      </c>
      <c r="BW545" s="66">
        <f>IF($G545="Labor Hours",BI545*$K545*(1+$M545)*$ER545,BI545)</f>
        <v>0</v>
      </c>
      <c r="BX545" s="66">
        <f>IF($G545="Labor Hours",BJ545*$K545*(1+$M545)*$ER545,BJ545)</f>
        <v>0</v>
      </c>
      <c r="BY545" s="66">
        <f>IF($G545="Labor Hours",BK545*$K545*(1+$M545)*$ER545,BK545)</f>
        <v>0</v>
      </c>
      <c r="BZ545" s="67">
        <f t="shared" si="753"/>
        <v>0</v>
      </c>
      <c r="CA545" s="67">
        <f t="shared" si="713"/>
        <v>0</v>
      </c>
      <c r="CB545" s="67">
        <f t="shared" si="714"/>
        <v>0</v>
      </c>
      <c r="CC545" s="53" cm="1">
        <f t="array" aca="1" ref="CC545" ca="1">BZ545*CELL("contents",$Q545)</f>
        <v>0</v>
      </c>
      <c r="CD545" s="53" cm="1">
        <f t="array" aca="1" ref="CD545" ca="1">CA545*CELL("contents",$Q545)</f>
        <v>0</v>
      </c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>
        <f t="shared" si="754"/>
        <v>0</v>
      </c>
      <c r="CR545" s="51">
        <f t="shared" si="755"/>
        <v>0</v>
      </c>
      <c r="CS545" s="66">
        <f>IF($G545="Labor Hours",CE545*$K545*(1+$M545)*$ES545,CE545)</f>
        <v>0</v>
      </c>
      <c r="CT545" s="66">
        <f>IF($G545="Labor Hours",CF545*$K545*(1+$M545)*$ES545,CF545)</f>
        <v>0</v>
      </c>
      <c r="CU545" s="66">
        <f>IF($G545="Labor Hours",CG545*$K545*(1+$M545)*$ES545,CG545)</f>
        <v>0</v>
      </c>
      <c r="CV545" s="66">
        <f>IF($G545="Labor Hours",CH545*$K545*(1+$M545)*$ES545,CH545)</f>
        <v>0</v>
      </c>
      <c r="CW545" s="66">
        <f>IF($G545="Labor Hours",CI545*$K545*(1+$M545)*$ES545,CI545)</f>
        <v>0</v>
      </c>
      <c r="CX545" s="66">
        <f>IF($G545="Labor Hours",CJ545*$K545*(1+$M545)*$ES545,CJ545)</f>
        <v>0</v>
      </c>
      <c r="CY545" s="66">
        <f>IF($G545="Labor Hours",CK545*$K545*(1+$M545)*$ES545,CK545)</f>
        <v>0</v>
      </c>
      <c r="CZ545" s="66">
        <f>IF($G545="Labor Hours",CL545*$K545*(1+$M545)*$ES545,CL545)</f>
        <v>0</v>
      </c>
      <c r="DA545" s="66">
        <f>IF($G545="Labor Hours",CM545*$K545*(1+$M545)*$ES545,CM545)</f>
        <v>0</v>
      </c>
      <c r="DB545" s="66">
        <f>IF($G545="Labor Hours",CN545*$K545*(1+$M545)*$ES545,CN545)</f>
        <v>0</v>
      </c>
      <c r="DC545" s="66">
        <f>IF($G545="Labor Hours",CO545*$K545*(1+$M545)*$ES545,CO545)</f>
        <v>0</v>
      </c>
      <c r="DD545" s="66">
        <f>IF($G545="Labor Hours",CP545*$K545*(1+$M545)*$ES545,CP545)</f>
        <v>0</v>
      </c>
      <c r="DE545" s="67">
        <f t="shared" si="756"/>
        <v>0</v>
      </c>
      <c r="DF545" s="67">
        <f t="shared" si="715"/>
        <v>0</v>
      </c>
      <c r="DG545" s="67">
        <f t="shared" si="716"/>
        <v>0</v>
      </c>
      <c r="DH545" s="53" cm="1">
        <f t="array" aca="1" ref="DH545" ca="1">DE545*CELL("contents",$Q545)</f>
        <v>0</v>
      </c>
      <c r="DI545" s="53" cm="1">
        <f t="array" aca="1" ref="DI545" ca="1">DF545*CELL("contents",$Q545)</f>
        <v>0</v>
      </c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>
        <f t="shared" si="757"/>
        <v>0</v>
      </c>
      <c r="DW545" s="51">
        <f t="shared" si="758"/>
        <v>0</v>
      </c>
      <c r="DX545" s="66">
        <f>IF($G545="Labor Hours",DJ545*$K545*(1+$M545)*$ET545,DJ545)</f>
        <v>0</v>
      </c>
      <c r="DY545" s="66">
        <f>IF($G545="Labor Hours",DK545*$K545*(1+$M545)*$ET545,DK545)</f>
        <v>0</v>
      </c>
      <c r="DZ545" s="66">
        <f>IF($G545="Labor Hours",DL545*$K545*(1+$M545)*$ET545,DL545)</f>
        <v>0</v>
      </c>
      <c r="EA545" s="66">
        <f>IF($G545="Labor Hours",DM545*$K545*(1+$M545)*$ET545,DM545)</f>
        <v>0</v>
      </c>
      <c r="EB545" s="66">
        <f>IF($G545="Labor Hours",DN545*$K545*(1+$M545)*$ET545,DN545)</f>
        <v>0</v>
      </c>
      <c r="EC545" s="66">
        <f>IF($G545="Labor Hours",DO545*$K545*(1+$M545)*$ET545,DO545)</f>
        <v>0</v>
      </c>
      <c r="ED545" s="66">
        <f>IF($G545="Labor Hours",DP545*$K545*(1+$M545)*$ET545,DP545)</f>
        <v>0</v>
      </c>
      <c r="EE545" s="66">
        <f>IF($G545="Labor Hours",DQ545*$K545*(1+$M545)*$ET545,DQ545)</f>
        <v>0</v>
      </c>
      <c r="EF545" s="66">
        <f>IF($G545="Labor Hours",DR545*$K545*(1+$M545)*$ET545,DR545)</f>
        <v>0</v>
      </c>
      <c r="EG545" s="66">
        <f>IF($G545="Labor Hours",DS545*$K545*(1+$M545)*$ET545,DS545)</f>
        <v>0</v>
      </c>
      <c r="EH545" s="66">
        <f>IF($G545="Labor Hours",DT545*$K545*(1+$M545)*$ET545,DT545)</f>
        <v>0</v>
      </c>
      <c r="EI545" s="66">
        <f>IF($G545="Labor Hours",DU545*$K545*(1+$M545)*$ET545,DU545)</f>
        <v>0</v>
      </c>
      <c r="EJ545" s="67">
        <f t="shared" si="759"/>
        <v>0</v>
      </c>
      <c r="EK545" s="67">
        <f t="shared" si="717"/>
        <v>0</v>
      </c>
      <c r="EL545" s="67">
        <f t="shared" si="718"/>
        <v>0</v>
      </c>
      <c r="EM545" s="53" cm="1">
        <f t="array" aca="1" ref="EM545" ca="1">EJ545*CELL("contents",$Q545)</f>
        <v>0</v>
      </c>
      <c r="EN545" s="53" cm="1">
        <f t="array" aca="1" ref="EN545" ca="1">EK545*CELL("contents",$Q545)</f>
        <v>0</v>
      </c>
      <c r="EO545" s="68">
        <f>AW545+CB545+DG545+EL545</f>
        <v>3141.3168000000005</v>
      </c>
      <c r="EP545" s="2">
        <v>1</v>
      </c>
      <c r="EQ545" s="2">
        <f t="shared" ref="EQ545:ET545" si="785">EP545*1.0215</f>
        <v>1.0215000000000001</v>
      </c>
      <c r="ER545" s="2">
        <f t="shared" si="785"/>
        <v>1.0434622500000001</v>
      </c>
      <c r="ES545" s="2">
        <f t="shared" si="785"/>
        <v>1.0658966883750003</v>
      </c>
      <c r="ET545" s="2">
        <f t="shared" si="785"/>
        <v>1.0888134671750629</v>
      </c>
      <c r="EU545" s="69">
        <f>IF($G545="Labor Hours",$K545*$AG545*EQ545,0)</f>
        <v>2026.6560000000002</v>
      </c>
      <c r="EV545" s="69">
        <f>IF($G545="Labor Hours",$K545*$BL545*ER545,0)</f>
        <v>0</v>
      </c>
      <c r="EW545" s="69">
        <f>IF($G545="Labor Hours",$K545*$CQ545*ES545,0)</f>
        <v>0</v>
      </c>
      <c r="EX545" s="69">
        <f>IF($G545="Labor Hours",$K545*$DV545*ET545,0)</f>
        <v>0</v>
      </c>
      <c r="EY545" s="69">
        <f t="shared" si="761"/>
        <v>0</v>
      </c>
      <c r="EZ545" s="69">
        <f t="shared" si="761"/>
        <v>0</v>
      </c>
      <c r="FA545" s="69">
        <f t="shared" si="761"/>
        <v>0</v>
      </c>
      <c r="FB545" s="69">
        <f t="shared" si="761"/>
        <v>0</v>
      </c>
      <c r="FC545" t="s">
        <v>1539</v>
      </c>
    </row>
    <row r="546" spans="1:159" ht="25.5" x14ac:dyDescent="0.25">
      <c r="A546" s="2">
        <v>1.4</v>
      </c>
      <c r="B546" s="73" t="s">
        <v>1260</v>
      </c>
      <c r="C546" s="61" t="s">
        <v>1208</v>
      </c>
      <c r="D546" s="62" t="s">
        <v>1261</v>
      </c>
      <c r="E546" s="63" t="s">
        <v>1263</v>
      </c>
      <c r="F546" s="2"/>
      <c r="G546" s="61" t="s">
        <v>267</v>
      </c>
      <c r="H546" s="64" t="s">
        <v>267</v>
      </c>
      <c r="I546" s="61"/>
      <c r="J546" s="65" t="s">
        <v>154</v>
      </c>
      <c r="K546" s="75"/>
      <c r="L546" s="80">
        <v>1</v>
      </c>
      <c r="M546" s="57">
        <v>0</v>
      </c>
      <c r="N546" s="85">
        <v>0.55000000000000004</v>
      </c>
      <c r="O546" s="64" t="s">
        <v>155</v>
      </c>
      <c r="P546" s="2" t="s">
        <v>356</v>
      </c>
      <c r="Q546" s="216">
        <f>VLOOKUP(P546,Contingencies!$A$2:$D$7,4,FALSE)</f>
        <v>0.35</v>
      </c>
      <c r="R546" s="53">
        <f>Q546*EO546</f>
        <v>813.75</v>
      </c>
      <c r="S546" s="67">
        <f t="shared" si="742"/>
        <v>447.56250000000006</v>
      </c>
      <c r="T546" s="61"/>
      <c r="U546" s="2"/>
      <c r="V546" s="2"/>
      <c r="W546" s="2"/>
      <c r="X546" s="2"/>
      <c r="Y546" s="2"/>
      <c r="Z546" s="2"/>
      <c r="AA546" s="2"/>
      <c r="AB546" s="2"/>
      <c r="AC546" s="61">
        <v>1500</v>
      </c>
      <c r="AD546" s="61"/>
      <c r="AE546" s="2"/>
      <c r="AF546" s="2"/>
      <c r="AG546" s="2">
        <f>IF(G546="Labor Hours",SUM(U546:AF546),0)</f>
        <v>0</v>
      </c>
      <c r="AH546" s="51">
        <f t="shared" si="749"/>
        <v>0</v>
      </c>
      <c r="AI546" s="66">
        <f>IF($G546="Labor Hours",U546*$K546*(1+$M546)*$EQ546,U546)</f>
        <v>0</v>
      </c>
      <c r="AJ546" s="66">
        <f>IF($G546="Labor Hours",V546*$K546*(1+$M546)*$EQ546,V546)</f>
        <v>0</v>
      </c>
      <c r="AK546" s="66">
        <f>IF($G546="Labor Hours",W546*$K546*(1+$M546)*$EQ546,W546)</f>
        <v>0</v>
      </c>
      <c r="AL546" s="66">
        <f>IF($G546="Labor Hours",X546*$K546*(1+$M546)*$EQ546,X546)</f>
        <v>0</v>
      </c>
      <c r="AM546" s="66">
        <f>IF($G546="Labor Hours",Y546*$K546*(1+$M546)*$EQ546,Y546)</f>
        <v>0</v>
      </c>
      <c r="AN546" s="66">
        <f>IF($G546="Labor Hours",Z546*$K546*(1+$M546)*$EQ546,Z546)</f>
        <v>0</v>
      </c>
      <c r="AO546" s="66">
        <f>IF($G546="Labor Hours",AA546*$K546*(1+$M546)*$EQ546,AA546)</f>
        <v>0</v>
      </c>
      <c r="AP546" s="66">
        <f>IF($G546="Labor Hours",AB546*$K546*(1+$M546)*$EQ546,AB546)</f>
        <v>0</v>
      </c>
      <c r="AQ546" s="66">
        <f>IF($G546="Labor Hours",AC546*$K546*(1+$M546)*$EQ546,AC546)</f>
        <v>1500</v>
      </c>
      <c r="AR546" s="66">
        <f>IF($G546="Labor Hours",AD546*$K546*(1+$M546)*$EQ546,AD546)</f>
        <v>0</v>
      </c>
      <c r="AS546" s="66">
        <f>IF($G546="Labor Hours",AE546*$K546*(1+$M546)*$EQ546,AE546)</f>
        <v>0</v>
      </c>
      <c r="AT546" s="66">
        <f>IF($G546="Labor Hours",AF546*$K546*(1+$M546)*$EQ546,AF546)</f>
        <v>0</v>
      </c>
      <c r="AU546" s="67">
        <f t="shared" si="750"/>
        <v>1500</v>
      </c>
      <c r="AV546" s="67">
        <f t="shared" si="711"/>
        <v>825.00000000000011</v>
      </c>
      <c r="AW546" s="67">
        <f t="shared" si="712"/>
        <v>2325</v>
      </c>
      <c r="AX546" s="53" cm="1">
        <f t="array" aca="1" ref="AX546" ca="1">AU546*CELL("contents",$Q546)</f>
        <v>525</v>
      </c>
      <c r="AY546" s="53" cm="1">
        <f t="array" aca="1" ref="AY546" ca="1">AV546*CELL("contents",$Q546)</f>
        <v>288.75</v>
      </c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>
        <f t="shared" si="751"/>
        <v>0</v>
      </c>
      <c r="BM546" s="51">
        <f t="shared" si="752"/>
        <v>0</v>
      </c>
      <c r="BN546" s="66">
        <f>IF($G546="Labor Hours",AZ546*$K546*(1+$M546)*$ER546,AZ546)</f>
        <v>0</v>
      </c>
      <c r="BO546" s="66">
        <f>IF($G546="Labor Hours",BA546*$K546*(1+$M546)*$ER546,BA546)</f>
        <v>0</v>
      </c>
      <c r="BP546" s="66">
        <f>IF($G546="Labor Hours",BB546*$K546*(1+$M546)*$ER546,BB546)</f>
        <v>0</v>
      </c>
      <c r="BQ546" s="66">
        <f>IF($G546="Labor Hours",BC546*$K546*(1+$M546)*$ER546,BC546)</f>
        <v>0</v>
      </c>
      <c r="BR546" s="66">
        <f>IF($G546="Labor Hours",BD546*$K546*(1+$M546)*$ER546,BD546)</f>
        <v>0</v>
      </c>
      <c r="BS546" s="66">
        <f>IF($G546="Labor Hours",BE546*$K546*(1+$M546)*$ER546,BE546)</f>
        <v>0</v>
      </c>
      <c r="BT546" s="66">
        <f>IF($G546="Labor Hours",BF546*$K546*(1+$M546)*$ER546,BF546)</f>
        <v>0</v>
      </c>
      <c r="BU546" s="66">
        <f>IF($G546="Labor Hours",BG546*$K546*(1+$M546)*$ER546,BG546)</f>
        <v>0</v>
      </c>
      <c r="BV546" s="66">
        <f>IF($G546="Labor Hours",BH546*$K546*(1+$M546)*$ER546,BH546)</f>
        <v>0</v>
      </c>
      <c r="BW546" s="66">
        <f>IF($G546="Labor Hours",BI546*$K546*(1+$M546)*$ER546,BI546)</f>
        <v>0</v>
      </c>
      <c r="BX546" s="66">
        <f>IF($G546="Labor Hours",BJ546*$K546*(1+$M546)*$ER546,BJ546)</f>
        <v>0</v>
      </c>
      <c r="BY546" s="66">
        <f>IF($G546="Labor Hours",BK546*$K546*(1+$M546)*$ER546,BK546)</f>
        <v>0</v>
      </c>
      <c r="BZ546" s="67">
        <f t="shared" si="753"/>
        <v>0</v>
      </c>
      <c r="CA546" s="67">
        <f t="shared" si="713"/>
        <v>0</v>
      </c>
      <c r="CB546" s="67">
        <f t="shared" si="714"/>
        <v>0</v>
      </c>
      <c r="CC546" s="53" cm="1">
        <f t="array" aca="1" ref="CC546" ca="1">BZ546*CELL("contents",$Q546)</f>
        <v>0</v>
      </c>
      <c r="CD546" s="53" cm="1">
        <f t="array" aca="1" ref="CD546" ca="1">CA546*CELL("contents",$Q546)</f>
        <v>0</v>
      </c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>
        <f t="shared" si="754"/>
        <v>0</v>
      </c>
      <c r="CR546" s="51">
        <f t="shared" si="755"/>
        <v>0</v>
      </c>
      <c r="CS546" s="66">
        <f>IF($G546="Labor Hours",CE546*$K546*(1+$M546)*$ES546,CE546)</f>
        <v>0</v>
      </c>
      <c r="CT546" s="66">
        <f>IF($G546="Labor Hours",CF546*$K546*(1+$M546)*$ES546,CF546)</f>
        <v>0</v>
      </c>
      <c r="CU546" s="66">
        <f>IF($G546="Labor Hours",CG546*$K546*(1+$M546)*$ES546,CG546)</f>
        <v>0</v>
      </c>
      <c r="CV546" s="66">
        <f>IF($G546="Labor Hours",CH546*$K546*(1+$M546)*$ES546,CH546)</f>
        <v>0</v>
      </c>
      <c r="CW546" s="66">
        <f>IF($G546="Labor Hours",CI546*$K546*(1+$M546)*$ES546,CI546)</f>
        <v>0</v>
      </c>
      <c r="CX546" s="66">
        <f>IF($G546="Labor Hours",CJ546*$K546*(1+$M546)*$ES546,CJ546)</f>
        <v>0</v>
      </c>
      <c r="CY546" s="66">
        <f>IF($G546="Labor Hours",CK546*$K546*(1+$M546)*$ES546,CK546)</f>
        <v>0</v>
      </c>
      <c r="CZ546" s="66">
        <f>IF($G546="Labor Hours",CL546*$K546*(1+$M546)*$ES546,CL546)</f>
        <v>0</v>
      </c>
      <c r="DA546" s="66">
        <f>IF($G546="Labor Hours",CM546*$K546*(1+$M546)*$ES546,CM546)</f>
        <v>0</v>
      </c>
      <c r="DB546" s="66">
        <f>IF($G546="Labor Hours",CN546*$K546*(1+$M546)*$ES546,CN546)</f>
        <v>0</v>
      </c>
      <c r="DC546" s="66">
        <f>IF($G546="Labor Hours",CO546*$K546*(1+$M546)*$ES546,CO546)</f>
        <v>0</v>
      </c>
      <c r="DD546" s="66">
        <f>IF($G546="Labor Hours",CP546*$K546*(1+$M546)*$ES546,CP546)</f>
        <v>0</v>
      </c>
      <c r="DE546" s="67">
        <f t="shared" si="756"/>
        <v>0</v>
      </c>
      <c r="DF546" s="67">
        <f t="shared" si="715"/>
        <v>0</v>
      </c>
      <c r="DG546" s="67">
        <f t="shared" si="716"/>
        <v>0</v>
      </c>
      <c r="DH546" s="53" cm="1">
        <f t="array" aca="1" ref="DH546" ca="1">DE546*CELL("contents",$Q546)</f>
        <v>0</v>
      </c>
      <c r="DI546" s="53" cm="1">
        <f t="array" aca="1" ref="DI546" ca="1">DF546*CELL("contents",$Q546)</f>
        <v>0</v>
      </c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>
        <f t="shared" si="757"/>
        <v>0</v>
      </c>
      <c r="DW546" s="51">
        <f t="shared" si="758"/>
        <v>0</v>
      </c>
      <c r="DX546" s="66">
        <f>IF($G546="Labor Hours",DJ546*$K546*(1+$M546)*$ET546,DJ546)</f>
        <v>0</v>
      </c>
      <c r="DY546" s="66">
        <f>IF($G546="Labor Hours",DK546*$K546*(1+$M546)*$ET546,DK546)</f>
        <v>0</v>
      </c>
      <c r="DZ546" s="66">
        <f>IF($G546="Labor Hours",DL546*$K546*(1+$M546)*$ET546,DL546)</f>
        <v>0</v>
      </c>
      <c r="EA546" s="66">
        <f>IF($G546="Labor Hours",DM546*$K546*(1+$M546)*$ET546,DM546)</f>
        <v>0</v>
      </c>
      <c r="EB546" s="66">
        <f>IF($G546="Labor Hours",DN546*$K546*(1+$M546)*$ET546,DN546)</f>
        <v>0</v>
      </c>
      <c r="EC546" s="66">
        <f>IF($G546="Labor Hours",DO546*$K546*(1+$M546)*$ET546,DO546)</f>
        <v>0</v>
      </c>
      <c r="ED546" s="66">
        <f>IF($G546="Labor Hours",DP546*$K546*(1+$M546)*$ET546,DP546)</f>
        <v>0</v>
      </c>
      <c r="EE546" s="66">
        <f>IF($G546="Labor Hours",DQ546*$K546*(1+$M546)*$ET546,DQ546)</f>
        <v>0</v>
      </c>
      <c r="EF546" s="66">
        <f>IF($G546="Labor Hours",DR546*$K546*(1+$M546)*$ET546,DR546)</f>
        <v>0</v>
      </c>
      <c r="EG546" s="66">
        <f>IF($G546="Labor Hours",DS546*$K546*(1+$M546)*$ET546,DS546)</f>
        <v>0</v>
      </c>
      <c r="EH546" s="66">
        <f>IF($G546="Labor Hours",DT546*$K546*(1+$M546)*$ET546,DT546)</f>
        <v>0</v>
      </c>
      <c r="EI546" s="66">
        <f>IF($G546="Labor Hours",DU546*$K546*(1+$M546)*$ET546,DU546)</f>
        <v>0</v>
      </c>
      <c r="EJ546" s="67">
        <f t="shared" si="759"/>
        <v>0</v>
      </c>
      <c r="EK546" s="67">
        <f t="shared" si="717"/>
        <v>0</v>
      </c>
      <c r="EL546" s="67">
        <f t="shared" si="718"/>
        <v>0</v>
      </c>
      <c r="EM546" s="53" cm="1">
        <f t="array" aca="1" ref="EM546" ca="1">EJ546*CELL("contents",$Q546)</f>
        <v>0</v>
      </c>
      <c r="EN546" s="53" cm="1">
        <f t="array" aca="1" ref="EN546" ca="1">EK546*CELL("contents",$Q546)</f>
        <v>0</v>
      </c>
      <c r="EO546" s="68">
        <f>AW546+CB546+DG546+EL546</f>
        <v>2325</v>
      </c>
      <c r="EP546" s="2">
        <v>1</v>
      </c>
      <c r="EQ546" s="2">
        <f t="shared" ref="EQ546:ET546" si="786">EP546*1.0215</f>
        <v>1.0215000000000001</v>
      </c>
      <c r="ER546" s="2">
        <f t="shared" si="786"/>
        <v>1.0434622500000001</v>
      </c>
      <c r="ES546" s="2">
        <f t="shared" si="786"/>
        <v>1.0658966883750003</v>
      </c>
      <c r="ET546" s="2">
        <f t="shared" si="786"/>
        <v>1.0888134671750629</v>
      </c>
      <c r="EU546" s="69">
        <f>IF($G546="Labor Hours",$K546*$AG546*EQ546,0)</f>
        <v>0</v>
      </c>
      <c r="EV546" s="69">
        <f>IF($G546="Labor Hours",$K546*$BL546*ER546,0)</f>
        <v>0</v>
      </c>
      <c r="EW546" s="69">
        <f>IF($G546="Labor Hours",$K546*$CQ546*ES546,0)</f>
        <v>0</v>
      </c>
      <c r="EX546" s="69">
        <f>IF($G546="Labor Hours",$K546*$DV546*ET546,0)</f>
        <v>0</v>
      </c>
      <c r="EY546" s="69">
        <f t="shared" si="761"/>
        <v>0</v>
      </c>
      <c r="EZ546" s="69">
        <f t="shared" si="761"/>
        <v>0</v>
      </c>
      <c r="FA546" s="69">
        <f t="shared" si="761"/>
        <v>0</v>
      </c>
      <c r="FB546" s="69">
        <f t="shared" si="761"/>
        <v>0</v>
      </c>
      <c r="FC546" t="s">
        <v>1539</v>
      </c>
    </row>
    <row r="547" spans="1:159" x14ac:dyDescent="0.25">
      <c r="A547" s="2">
        <v>1.4</v>
      </c>
      <c r="B547" s="73" t="s">
        <v>1264</v>
      </c>
      <c r="C547" s="61" t="s">
        <v>1208</v>
      </c>
      <c r="D547" s="62" t="s">
        <v>1265</v>
      </c>
      <c r="E547" s="63" t="s">
        <v>1251</v>
      </c>
      <c r="F547" s="2" t="s">
        <v>1211</v>
      </c>
      <c r="G547" s="61" t="s">
        <v>151</v>
      </c>
      <c r="H547" s="64" t="s">
        <v>152</v>
      </c>
      <c r="I547" s="61" t="s">
        <v>159</v>
      </c>
      <c r="J547" s="65" t="s">
        <v>1139</v>
      </c>
      <c r="K547" s="75">
        <v>62</v>
      </c>
      <c r="L547" s="79">
        <v>62</v>
      </c>
      <c r="M547" s="57">
        <v>0</v>
      </c>
      <c r="N547" s="85">
        <v>0.55000000000000004</v>
      </c>
      <c r="O547" s="64" t="s">
        <v>155</v>
      </c>
      <c r="P547" s="2" t="s">
        <v>156</v>
      </c>
      <c r="Q547" s="216">
        <f>VLOOKUP(P547,Contingencies!$A$2:$D$7,4,FALSE)</f>
        <v>0.09</v>
      </c>
      <c r="R547" s="53">
        <f>Q547*EO547</f>
        <v>568.47624800400001</v>
      </c>
      <c r="S547" s="67">
        <f t="shared" si="742"/>
        <v>312.66193640220001</v>
      </c>
      <c r="T547" s="61"/>
      <c r="U547" s="2"/>
      <c r="V547" s="2"/>
      <c r="W547" s="2"/>
      <c r="X547" s="2"/>
      <c r="Y547" s="2"/>
      <c r="Z547" s="2"/>
      <c r="AA547" s="2"/>
      <c r="AB547" s="2"/>
      <c r="AC547" s="61"/>
      <c r="AD547" s="61">
        <v>16</v>
      </c>
      <c r="AE547" s="61">
        <v>16</v>
      </c>
      <c r="AF547" s="61">
        <v>16</v>
      </c>
      <c r="AG547" s="2">
        <f>IF(G547="Labor Hours",SUM(U547:AF547),0)</f>
        <v>48</v>
      </c>
      <c r="AH547" s="51">
        <f t="shared" si="749"/>
        <v>0.32</v>
      </c>
      <c r="AI547" s="66">
        <f>IF($G547="Labor Hours",U547*$K547*(1+$M547)*$EQ547,U547)</f>
        <v>0</v>
      </c>
      <c r="AJ547" s="66">
        <f>IF($G547="Labor Hours",V547*$K547*(1+$M547)*$EQ547,V547)</f>
        <v>0</v>
      </c>
      <c r="AK547" s="66">
        <f>IF($G547="Labor Hours",W547*$K547*(1+$M547)*$EQ547,W547)</f>
        <v>0</v>
      </c>
      <c r="AL547" s="66">
        <f>IF($G547="Labor Hours",X547*$K547*(1+$M547)*$EQ547,X547)</f>
        <v>0</v>
      </c>
      <c r="AM547" s="66">
        <f>IF($G547="Labor Hours",Y547*$K547*(1+$M547)*$EQ547,Y547)</f>
        <v>0</v>
      </c>
      <c r="AN547" s="66">
        <f>IF($G547="Labor Hours",Z547*$K547*(1+$M547)*$EQ547,Z547)</f>
        <v>0</v>
      </c>
      <c r="AO547" s="66">
        <f>IF($G547="Labor Hours",AA547*$K547*(1+$M547)*$EQ547,AA547)</f>
        <v>0</v>
      </c>
      <c r="AP547" s="66">
        <f>IF($G547="Labor Hours",AB547*$K547*(1+$M547)*$EQ547,AB547)</f>
        <v>0</v>
      </c>
      <c r="AQ547" s="66">
        <f>IF($G547="Labor Hours",AC547*$K547*(1+$M547)*$EQ547,AC547)</f>
        <v>0</v>
      </c>
      <c r="AR547" s="66">
        <f>IF($G547="Labor Hours",AD547*$K547*(1+$M547)*$EQ547,AD547)</f>
        <v>1013.3280000000001</v>
      </c>
      <c r="AS547" s="66">
        <f>IF($G547="Labor Hours",AE547*$K547*(1+$M547)*$EQ547,AE547)</f>
        <v>1013.3280000000001</v>
      </c>
      <c r="AT547" s="66">
        <f>IF($G547="Labor Hours",AF547*$K547*(1+$M547)*$EQ547,AF547)</f>
        <v>1013.3280000000001</v>
      </c>
      <c r="AU547" s="67">
        <f t="shared" si="750"/>
        <v>3039.9840000000004</v>
      </c>
      <c r="AV547" s="67">
        <f t="shared" si="711"/>
        <v>1671.9912000000004</v>
      </c>
      <c r="AW547" s="67">
        <f t="shared" si="712"/>
        <v>4711.9752000000008</v>
      </c>
      <c r="AX547" s="53" cm="1">
        <f t="array" aca="1" ref="AX547" ca="1">AU547*CELL("contents",$Q547)</f>
        <v>273.59856000000002</v>
      </c>
      <c r="AY547" s="53" cm="1">
        <f t="array" aca="1" ref="AY547" ca="1">AV547*CELL("contents",$Q547)</f>
        <v>150.47920800000003</v>
      </c>
      <c r="AZ547" s="61">
        <v>16</v>
      </c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>
        <f t="shared" si="751"/>
        <v>16</v>
      </c>
      <c r="BM547" s="51">
        <f t="shared" si="752"/>
        <v>0.10666666666666666</v>
      </c>
      <c r="BN547" s="66">
        <f>IF($G547="Labor Hours",AZ547*$K547*(1+$M547)*$ER547,AZ547)</f>
        <v>1035.1145520000002</v>
      </c>
      <c r="BO547" s="66">
        <f>IF($G547="Labor Hours",BA547*$K547*(1+$M547)*$ER547,BA547)</f>
        <v>0</v>
      </c>
      <c r="BP547" s="66">
        <f>IF($G547="Labor Hours",BB547*$K547*(1+$M547)*$ER547,BB547)</f>
        <v>0</v>
      </c>
      <c r="BQ547" s="66">
        <f>IF($G547="Labor Hours",BC547*$K547*(1+$M547)*$ER547,BC547)</f>
        <v>0</v>
      </c>
      <c r="BR547" s="66">
        <f>IF($G547="Labor Hours",BD547*$K547*(1+$M547)*$ER547,BD547)</f>
        <v>0</v>
      </c>
      <c r="BS547" s="66">
        <f>IF($G547="Labor Hours",BE547*$K547*(1+$M547)*$ER547,BE547)</f>
        <v>0</v>
      </c>
      <c r="BT547" s="66">
        <f>IF($G547="Labor Hours",BF547*$K547*(1+$M547)*$ER547,BF547)</f>
        <v>0</v>
      </c>
      <c r="BU547" s="66">
        <f>IF($G547="Labor Hours",BG547*$K547*(1+$M547)*$ER547,BG547)</f>
        <v>0</v>
      </c>
      <c r="BV547" s="66">
        <f>IF($G547="Labor Hours",BH547*$K547*(1+$M547)*$ER547,BH547)</f>
        <v>0</v>
      </c>
      <c r="BW547" s="66">
        <f>IF($G547="Labor Hours",BI547*$K547*(1+$M547)*$ER547,BI547)</f>
        <v>0</v>
      </c>
      <c r="BX547" s="66">
        <f>IF($G547="Labor Hours",BJ547*$K547*(1+$M547)*$ER547,BJ547)</f>
        <v>0</v>
      </c>
      <c r="BY547" s="66">
        <f>IF($G547="Labor Hours",BK547*$K547*(1+$M547)*$ER547,BK547)</f>
        <v>0</v>
      </c>
      <c r="BZ547" s="67">
        <f t="shared" si="753"/>
        <v>1035.1145520000002</v>
      </c>
      <c r="CA547" s="67">
        <f t="shared" si="713"/>
        <v>569.31300360000023</v>
      </c>
      <c r="CB547" s="67">
        <f t="shared" si="714"/>
        <v>1604.4275556000005</v>
      </c>
      <c r="CC547" s="53" cm="1">
        <f t="array" aca="1" ref="CC547" ca="1">BZ547*CELL("contents",$Q547)</f>
        <v>93.160309680000012</v>
      </c>
      <c r="CD547" s="53" cm="1">
        <f t="array" aca="1" ref="CD547" ca="1">CA547*CELL("contents",$Q547)</f>
        <v>51.238170324000016</v>
      </c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>
        <f t="shared" si="754"/>
        <v>0</v>
      </c>
      <c r="CR547" s="51">
        <f t="shared" si="755"/>
        <v>0</v>
      </c>
      <c r="CS547" s="66">
        <f>IF($G547="Labor Hours",CE547*$K547*(1+$M547)*$ES547,CE547)</f>
        <v>0</v>
      </c>
      <c r="CT547" s="66">
        <f>IF($G547="Labor Hours",CF547*$K547*(1+$M547)*$ES547,CF547)</f>
        <v>0</v>
      </c>
      <c r="CU547" s="66">
        <f>IF($G547="Labor Hours",CG547*$K547*(1+$M547)*$ES547,CG547)</f>
        <v>0</v>
      </c>
      <c r="CV547" s="66">
        <f>IF($G547="Labor Hours",CH547*$K547*(1+$M547)*$ES547,CH547)</f>
        <v>0</v>
      </c>
      <c r="CW547" s="66">
        <f>IF($G547="Labor Hours",CI547*$K547*(1+$M547)*$ES547,CI547)</f>
        <v>0</v>
      </c>
      <c r="CX547" s="66">
        <f>IF($G547="Labor Hours",CJ547*$K547*(1+$M547)*$ES547,CJ547)</f>
        <v>0</v>
      </c>
      <c r="CY547" s="66">
        <f>IF($G547="Labor Hours",CK547*$K547*(1+$M547)*$ES547,CK547)</f>
        <v>0</v>
      </c>
      <c r="CZ547" s="66">
        <f>IF($G547="Labor Hours",CL547*$K547*(1+$M547)*$ES547,CL547)</f>
        <v>0</v>
      </c>
      <c r="DA547" s="66">
        <f>IF($G547="Labor Hours",CM547*$K547*(1+$M547)*$ES547,CM547)</f>
        <v>0</v>
      </c>
      <c r="DB547" s="66">
        <f>IF($G547="Labor Hours",CN547*$K547*(1+$M547)*$ES547,CN547)</f>
        <v>0</v>
      </c>
      <c r="DC547" s="66">
        <f>IF($G547="Labor Hours",CO547*$K547*(1+$M547)*$ES547,CO547)</f>
        <v>0</v>
      </c>
      <c r="DD547" s="66">
        <f>IF($G547="Labor Hours",CP547*$K547*(1+$M547)*$ES547,CP547)</f>
        <v>0</v>
      </c>
      <c r="DE547" s="67">
        <f t="shared" si="756"/>
        <v>0</v>
      </c>
      <c r="DF547" s="67">
        <f t="shared" si="715"/>
        <v>0</v>
      </c>
      <c r="DG547" s="67">
        <f t="shared" si="716"/>
        <v>0</v>
      </c>
      <c r="DH547" s="53" cm="1">
        <f t="array" aca="1" ref="DH547" ca="1">DE547*CELL("contents",$Q547)</f>
        <v>0</v>
      </c>
      <c r="DI547" s="53" cm="1">
        <f t="array" aca="1" ref="DI547" ca="1">DF547*CELL("contents",$Q547)</f>
        <v>0</v>
      </c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>
        <f t="shared" si="757"/>
        <v>0</v>
      </c>
      <c r="DW547" s="51">
        <f t="shared" si="758"/>
        <v>0</v>
      </c>
      <c r="DX547" s="66">
        <f>IF($G547="Labor Hours",DJ547*$K547*(1+$M547)*$ET547,DJ547)</f>
        <v>0</v>
      </c>
      <c r="DY547" s="66">
        <f>IF($G547="Labor Hours",DK547*$K547*(1+$M547)*$ET547,DK547)</f>
        <v>0</v>
      </c>
      <c r="DZ547" s="66">
        <f>IF($G547="Labor Hours",DL547*$K547*(1+$M547)*$ET547,DL547)</f>
        <v>0</v>
      </c>
      <c r="EA547" s="66">
        <f>IF($G547="Labor Hours",DM547*$K547*(1+$M547)*$ET547,DM547)</f>
        <v>0</v>
      </c>
      <c r="EB547" s="66">
        <f>IF($G547="Labor Hours",DN547*$K547*(1+$M547)*$ET547,DN547)</f>
        <v>0</v>
      </c>
      <c r="EC547" s="66">
        <f>IF($G547="Labor Hours",DO547*$K547*(1+$M547)*$ET547,DO547)</f>
        <v>0</v>
      </c>
      <c r="ED547" s="66">
        <f>IF($G547="Labor Hours",DP547*$K547*(1+$M547)*$ET547,DP547)</f>
        <v>0</v>
      </c>
      <c r="EE547" s="66">
        <f>IF($G547="Labor Hours",DQ547*$K547*(1+$M547)*$ET547,DQ547)</f>
        <v>0</v>
      </c>
      <c r="EF547" s="66">
        <f>IF($G547="Labor Hours",DR547*$K547*(1+$M547)*$ET547,DR547)</f>
        <v>0</v>
      </c>
      <c r="EG547" s="66">
        <f>IF($G547="Labor Hours",DS547*$K547*(1+$M547)*$ET547,DS547)</f>
        <v>0</v>
      </c>
      <c r="EH547" s="66">
        <f>IF($G547="Labor Hours",DT547*$K547*(1+$M547)*$ET547,DT547)</f>
        <v>0</v>
      </c>
      <c r="EI547" s="66">
        <f>IF($G547="Labor Hours",DU547*$K547*(1+$M547)*$ET547,DU547)</f>
        <v>0</v>
      </c>
      <c r="EJ547" s="67">
        <f t="shared" si="759"/>
        <v>0</v>
      </c>
      <c r="EK547" s="67">
        <f t="shared" si="717"/>
        <v>0</v>
      </c>
      <c r="EL547" s="67">
        <f t="shared" si="718"/>
        <v>0</v>
      </c>
      <c r="EM547" s="53" cm="1">
        <f t="array" aca="1" ref="EM547" ca="1">EJ547*CELL("contents",$Q547)</f>
        <v>0</v>
      </c>
      <c r="EN547" s="53" cm="1">
        <f t="array" aca="1" ref="EN547" ca="1">EK547*CELL("contents",$Q547)</f>
        <v>0</v>
      </c>
      <c r="EO547" s="68">
        <f>AW547+CB547+DG547+EL547</f>
        <v>6316.402755600001</v>
      </c>
      <c r="EP547" s="2">
        <v>1</v>
      </c>
      <c r="EQ547" s="2">
        <f t="shared" ref="EQ547:ET547" si="787">EP547*1.0215</f>
        <v>1.0215000000000001</v>
      </c>
      <c r="ER547" s="2">
        <f t="shared" si="787"/>
        <v>1.0434622500000001</v>
      </c>
      <c r="ES547" s="2">
        <f t="shared" si="787"/>
        <v>1.0658966883750003</v>
      </c>
      <c r="ET547" s="2">
        <f t="shared" si="787"/>
        <v>1.0888134671750629</v>
      </c>
      <c r="EU547" s="69">
        <f>IF($G547="Labor Hours",$K547*$AG547*EQ547,0)</f>
        <v>3039.9840000000004</v>
      </c>
      <c r="EV547" s="69">
        <f>IF($G547="Labor Hours",$K547*$BL547*ER547,0)</f>
        <v>1035.1145520000002</v>
      </c>
      <c r="EW547" s="69">
        <f>IF($G547="Labor Hours",$K547*$CQ547*ES547,0)</f>
        <v>0</v>
      </c>
      <c r="EX547" s="69">
        <f>IF($G547="Labor Hours",$K547*$DV547*ET547,0)</f>
        <v>0</v>
      </c>
      <c r="EY547" s="69">
        <f t="shared" si="761"/>
        <v>0</v>
      </c>
      <c r="EZ547" s="69">
        <f t="shared" si="761"/>
        <v>0</v>
      </c>
      <c r="FA547" s="69">
        <f t="shared" si="761"/>
        <v>0</v>
      </c>
      <c r="FB547" s="69">
        <f t="shared" si="761"/>
        <v>0</v>
      </c>
      <c r="FC547" t="s">
        <v>1539</v>
      </c>
    </row>
    <row r="548" spans="1:159" x14ac:dyDescent="0.25">
      <c r="A548" s="2">
        <v>1.4</v>
      </c>
      <c r="B548" s="73" t="s">
        <v>1264</v>
      </c>
      <c r="C548" s="61" t="s">
        <v>1208</v>
      </c>
      <c r="D548" s="62" t="s">
        <v>1265</v>
      </c>
      <c r="E548" s="63" t="s">
        <v>1251</v>
      </c>
      <c r="F548" s="2" t="s">
        <v>966</v>
      </c>
      <c r="G548" s="61" t="s">
        <v>257</v>
      </c>
      <c r="H548" s="64" t="s">
        <v>257</v>
      </c>
      <c r="I548" s="61"/>
      <c r="J548" s="65" t="s">
        <v>261</v>
      </c>
      <c r="K548" s="75"/>
      <c r="L548" s="80">
        <v>1</v>
      </c>
      <c r="M548" s="57">
        <v>0</v>
      </c>
      <c r="N548" s="85">
        <v>0.55000000000000004</v>
      </c>
      <c r="O548" s="64" t="s">
        <v>155</v>
      </c>
      <c r="P548" s="2" t="s">
        <v>156</v>
      </c>
      <c r="Q548" s="216">
        <f>VLOOKUP(P548,Contingencies!$A$2:$D$7,4,FALSE)</f>
        <v>0.09</v>
      </c>
      <c r="R548" s="53">
        <f>Q548*EO548</f>
        <v>892.8</v>
      </c>
      <c r="S548" s="67">
        <f t="shared" si="742"/>
        <v>491.04</v>
      </c>
      <c r="T548" s="61"/>
      <c r="U548" s="2"/>
      <c r="V548" s="2"/>
      <c r="W548" s="2"/>
      <c r="X548" s="2"/>
      <c r="Y548" s="2"/>
      <c r="Z548" s="2"/>
      <c r="AA548" s="2"/>
      <c r="AB548" s="2"/>
      <c r="AC548" s="61"/>
      <c r="AD548" s="61"/>
      <c r="AE548" s="61"/>
      <c r="AF548" s="61">
        <v>6400</v>
      </c>
      <c r="AG548" s="2">
        <f>IF(G548="Labor Hours",SUM(U548:AF548),0)</f>
        <v>0</v>
      </c>
      <c r="AH548" s="51">
        <f t="shared" si="749"/>
        <v>0</v>
      </c>
      <c r="AI548" s="66">
        <f>IF($G548="Labor Hours",U548*$K548*(1+$M548)*$EQ548,U548)</f>
        <v>0</v>
      </c>
      <c r="AJ548" s="66">
        <f>IF($G548="Labor Hours",V548*$K548*(1+$M548)*$EQ548,V548)</f>
        <v>0</v>
      </c>
      <c r="AK548" s="66">
        <f>IF($G548="Labor Hours",W548*$K548*(1+$M548)*$EQ548,W548)</f>
        <v>0</v>
      </c>
      <c r="AL548" s="66">
        <f>IF($G548="Labor Hours",X548*$K548*(1+$M548)*$EQ548,X548)</f>
        <v>0</v>
      </c>
      <c r="AM548" s="66">
        <f>IF($G548="Labor Hours",Y548*$K548*(1+$M548)*$EQ548,Y548)</f>
        <v>0</v>
      </c>
      <c r="AN548" s="66">
        <f>IF($G548="Labor Hours",Z548*$K548*(1+$M548)*$EQ548,Z548)</f>
        <v>0</v>
      </c>
      <c r="AO548" s="66">
        <f>IF($G548="Labor Hours",AA548*$K548*(1+$M548)*$EQ548,AA548)</f>
        <v>0</v>
      </c>
      <c r="AP548" s="66">
        <f>IF($G548="Labor Hours",AB548*$K548*(1+$M548)*$EQ548,AB548)</f>
        <v>0</v>
      </c>
      <c r="AQ548" s="66">
        <f>IF($G548="Labor Hours",AC548*$K548*(1+$M548)*$EQ548,AC548)</f>
        <v>0</v>
      </c>
      <c r="AR548" s="66">
        <f>IF($G548="Labor Hours",AD548*$K548*(1+$M548)*$EQ548,AD548)</f>
        <v>0</v>
      </c>
      <c r="AS548" s="66">
        <f>IF($G548="Labor Hours",AE548*$K548*(1+$M548)*$EQ548,AE548)</f>
        <v>0</v>
      </c>
      <c r="AT548" s="66">
        <f>IF($G548="Labor Hours",AF548*$K548*(1+$M548)*$EQ548,AF548)</f>
        <v>6400</v>
      </c>
      <c r="AU548" s="67">
        <f t="shared" si="750"/>
        <v>6400</v>
      </c>
      <c r="AV548" s="67">
        <f t="shared" si="711"/>
        <v>3520.0000000000005</v>
      </c>
      <c r="AW548" s="67">
        <f t="shared" si="712"/>
        <v>9920</v>
      </c>
      <c r="AX548" s="53" cm="1">
        <f t="array" aca="1" ref="AX548" ca="1">AU548*CELL("contents",$Q548)</f>
        <v>576</v>
      </c>
      <c r="AY548" s="53" cm="1">
        <f t="array" aca="1" ref="AY548" ca="1">AV548*CELL("contents",$Q548)</f>
        <v>316.8</v>
      </c>
      <c r="AZ548" s="61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>
        <f t="shared" si="751"/>
        <v>0</v>
      </c>
      <c r="BM548" s="51">
        <f t="shared" si="752"/>
        <v>0</v>
      </c>
      <c r="BN548" s="66">
        <f>IF($G548="Labor Hours",AZ548*$K548*(1+$M548)*$ER548,AZ548)</f>
        <v>0</v>
      </c>
      <c r="BO548" s="66">
        <f>IF($G548="Labor Hours",BA548*$K548*(1+$M548)*$ER548,BA548)</f>
        <v>0</v>
      </c>
      <c r="BP548" s="66">
        <f>IF($G548="Labor Hours",BB548*$K548*(1+$M548)*$ER548,BB548)</f>
        <v>0</v>
      </c>
      <c r="BQ548" s="66">
        <f>IF($G548="Labor Hours",BC548*$K548*(1+$M548)*$ER548,BC548)</f>
        <v>0</v>
      </c>
      <c r="BR548" s="66">
        <f>IF($G548="Labor Hours",BD548*$K548*(1+$M548)*$ER548,BD548)</f>
        <v>0</v>
      </c>
      <c r="BS548" s="66">
        <f>IF($G548="Labor Hours",BE548*$K548*(1+$M548)*$ER548,BE548)</f>
        <v>0</v>
      </c>
      <c r="BT548" s="66">
        <f>IF($G548="Labor Hours",BF548*$K548*(1+$M548)*$ER548,BF548)</f>
        <v>0</v>
      </c>
      <c r="BU548" s="66">
        <f>IF($G548="Labor Hours",BG548*$K548*(1+$M548)*$ER548,BG548)</f>
        <v>0</v>
      </c>
      <c r="BV548" s="66">
        <f>IF($G548="Labor Hours",BH548*$K548*(1+$M548)*$ER548,BH548)</f>
        <v>0</v>
      </c>
      <c r="BW548" s="66">
        <f>IF($G548="Labor Hours",BI548*$K548*(1+$M548)*$ER548,BI548)</f>
        <v>0</v>
      </c>
      <c r="BX548" s="66">
        <f>IF($G548="Labor Hours",BJ548*$K548*(1+$M548)*$ER548,BJ548)</f>
        <v>0</v>
      </c>
      <c r="BY548" s="66">
        <f>IF($G548="Labor Hours",BK548*$K548*(1+$M548)*$ER548,BK548)</f>
        <v>0</v>
      </c>
      <c r="BZ548" s="67">
        <f t="shared" si="753"/>
        <v>0</v>
      </c>
      <c r="CA548" s="67">
        <f t="shared" si="713"/>
        <v>0</v>
      </c>
      <c r="CB548" s="67">
        <f t="shared" si="714"/>
        <v>0</v>
      </c>
      <c r="CC548" s="53" cm="1">
        <f t="array" aca="1" ref="CC548" ca="1">BZ548*CELL("contents",$Q548)</f>
        <v>0</v>
      </c>
      <c r="CD548" s="53" cm="1">
        <f t="array" aca="1" ref="CD548" ca="1">CA548*CELL("contents",$Q548)</f>
        <v>0</v>
      </c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>
        <f t="shared" si="754"/>
        <v>0</v>
      </c>
      <c r="CR548" s="51">
        <f t="shared" si="755"/>
        <v>0</v>
      </c>
      <c r="CS548" s="66">
        <f>IF($G548="Labor Hours",CE548*$K548*(1+$M548)*$ES548,CE548)</f>
        <v>0</v>
      </c>
      <c r="CT548" s="66">
        <f>IF($G548="Labor Hours",CF548*$K548*(1+$M548)*$ES548,CF548)</f>
        <v>0</v>
      </c>
      <c r="CU548" s="66">
        <f>IF($G548="Labor Hours",CG548*$K548*(1+$M548)*$ES548,CG548)</f>
        <v>0</v>
      </c>
      <c r="CV548" s="66">
        <f>IF($G548="Labor Hours",CH548*$K548*(1+$M548)*$ES548,CH548)</f>
        <v>0</v>
      </c>
      <c r="CW548" s="66">
        <f>IF($G548="Labor Hours",CI548*$K548*(1+$M548)*$ES548,CI548)</f>
        <v>0</v>
      </c>
      <c r="CX548" s="66">
        <f>IF($G548="Labor Hours",CJ548*$K548*(1+$M548)*$ES548,CJ548)</f>
        <v>0</v>
      </c>
      <c r="CY548" s="66">
        <f>IF($G548="Labor Hours",CK548*$K548*(1+$M548)*$ES548,CK548)</f>
        <v>0</v>
      </c>
      <c r="CZ548" s="66">
        <f>IF($G548="Labor Hours",CL548*$K548*(1+$M548)*$ES548,CL548)</f>
        <v>0</v>
      </c>
      <c r="DA548" s="66">
        <f>IF($G548="Labor Hours",CM548*$K548*(1+$M548)*$ES548,CM548)</f>
        <v>0</v>
      </c>
      <c r="DB548" s="66">
        <f>IF($G548="Labor Hours",CN548*$K548*(1+$M548)*$ES548,CN548)</f>
        <v>0</v>
      </c>
      <c r="DC548" s="66">
        <f>IF($G548="Labor Hours",CO548*$K548*(1+$M548)*$ES548,CO548)</f>
        <v>0</v>
      </c>
      <c r="DD548" s="66">
        <f>IF($G548="Labor Hours",CP548*$K548*(1+$M548)*$ES548,CP548)</f>
        <v>0</v>
      </c>
      <c r="DE548" s="67">
        <f t="shared" si="756"/>
        <v>0</v>
      </c>
      <c r="DF548" s="67">
        <f t="shared" si="715"/>
        <v>0</v>
      </c>
      <c r="DG548" s="67">
        <f t="shared" si="716"/>
        <v>0</v>
      </c>
      <c r="DH548" s="53" cm="1">
        <f t="array" aca="1" ref="DH548" ca="1">DE548*CELL("contents",$Q548)</f>
        <v>0</v>
      </c>
      <c r="DI548" s="53" cm="1">
        <f t="array" aca="1" ref="DI548" ca="1">DF548*CELL("contents",$Q548)</f>
        <v>0</v>
      </c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>
        <f t="shared" si="757"/>
        <v>0</v>
      </c>
      <c r="DW548" s="51">
        <f t="shared" si="758"/>
        <v>0</v>
      </c>
      <c r="DX548" s="66">
        <f>IF($G548="Labor Hours",DJ548*$K548*(1+$M548)*$ET548,DJ548)</f>
        <v>0</v>
      </c>
      <c r="DY548" s="66">
        <f>IF($G548="Labor Hours",DK548*$K548*(1+$M548)*$ET548,DK548)</f>
        <v>0</v>
      </c>
      <c r="DZ548" s="66">
        <f>IF($G548="Labor Hours",DL548*$K548*(1+$M548)*$ET548,DL548)</f>
        <v>0</v>
      </c>
      <c r="EA548" s="66">
        <f>IF($G548="Labor Hours",DM548*$K548*(1+$M548)*$ET548,DM548)</f>
        <v>0</v>
      </c>
      <c r="EB548" s="66">
        <f>IF($G548="Labor Hours",DN548*$K548*(1+$M548)*$ET548,DN548)</f>
        <v>0</v>
      </c>
      <c r="EC548" s="66">
        <f>IF($G548="Labor Hours",DO548*$K548*(1+$M548)*$ET548,DO548)</f>
        <v>0</v>
      </c>
      <c r="ED548" s="66">
        <f>IF($G548="Labor Hours",DP548*$K548*(1+$M548)*$ET548,DP548)</f>
        <v>0</v>
      </c>
      <c r="EE548" s="66">
        <f>IF($G548="Labor Hours",DQ548*$K548*(1+$M548)*$ET548,DQ548)</f>
        <v>0</v>
      </c>
      <c r="EF548" s="66">
        <f>IF($G548="Labor Hours",DR548*$K548*(1+$M548)*$ET548,DR548)</f>
        <v>0</v>
      </c>
      <c r="EG548" s="66">
        <f>IF($G548="Labor Hours",DS548*$K548*(1+$M548)*$ET548,DS548)</f>
        <v>0</v>
      </c>
      <c r="EH548" s="66">
        <f>IF($G548="Labor Hours",DT548*$K548*(1+$M548)*$ET548,DT548)</f>
        <v>0</v>
      </c>
      <c r="EI548" s="66">
        <f>IF($G548="Labor Hours",DU548*$K548*(1+$M548)*$ET548,DU548)</f>
        <v>0</v>
      </c>
      <c r="EJ548" s="67">
        <f t="shared" si="759"/>
        <v>0</v>
      </c>
      <c r="EK548" s="67">
        <f t="shared" si="717"/>
        <v>0</v>
      </c>
      <c r="EL548" s="67">
        <f t="shared" si="718"/>
        <v>0</v>
      </c>
      <c r="EM548" s="53" cm="1">
        <f t="array" aca="1" ref="EM548" ca="1">EJ548*CELL("contents",$Q548)</f>
        <v>0</v>
      </c>
      <c r="EN548" s="53" cm="1">
        <f t="array" aca="1" ref="EN548" ca="1">EK548*CELL("contents",$Q548)</f>
        <v>0</v>
      </c>
      <c r="EO548" s="68">
        <f>AW548+CB548+DG548+EL548</f>
        <v>9920</v>
      </c>
      <c r="EP548" s="2">
        <v>1</v>
      </c>
      <c r="EQ548" s="2">
        <f t="shared" ref="EQ548:ET548" si="788">EP548*1.0215</f>
        <v>1.0215000000000001</v>
      </c>
      <c r="ER548" s="2">
        <f t="shared" si="788"/>
        <v>1.0434622500000001</v>
      </c>
      <c r="ES548" s="2">
        <f t="shared" si="788"/>
        <v>1.0658966883750003</v>
      </c>
      <c r="ET548" s="2">
        <f t="shared" si="788"/>
        <v>1.0888134671750629</v>
      </c>
      <c r="EU548" s="69">
        <f>IF($G548="Labor Hours",$K548*$AG548*EQ548,0)</f>
        <v>0</v>
      </c>
      <c r="EV548" s="69">
        <f>IF($G548="Labor Hours",$K548*$BL548*ER548,0)</f>
        <v>0</v>
      </c>
      <c r="EW548" s="69">
        <f>IF($G548="Labor Hours",$K548*$CQ548*ES548,0)</f>
        <v>0</v>
      </c>
      <c r="EX548" s="69">
        <f>IF($G548="Labor Hours",$K548*$DV548*ET548,0)</f>
        <v>0</v>
      </c>
      <c r="EY548" s="69">
        <f t="shared" si="761"/>
        <v>0</v>
      </c>
      <c r="EZ548" s="69">
        <f t="shared" si="761"/>
        <v>0</v>
      </c>
      <c r="FA548" s="69">
        <f t="shared" si="761"/>
        <v>0</v>
      </c>
      <c r="FB548" s="69">
        <f t="shared" si="761"/>
        <v>0</v>
      </c>
      <c r="FC548" t="s">
        <v>1539</v>
      </c>
    </row>
    <row r="549" spans="1:159" ht="25.5" x14ac:dyDescent="0.25">
      <c r="A549" s="2">
        <v>1.4</v>
      </c>
      <c r="B549" s="73" t="s">
        <v>1264</v>
      </c>
      <c r="C549" s="61" t="s">
        <v>1208</v>
      </c>
      <c r="D549" s="62" t="s">
        <v>1265</v>
      </c>
      <c r="E549" s="63" t="s">
        <v>1266</v>
      </c>
      <c r="F549" s="2"/>
      <c r="G549" s="61" t="s">
        <v>347</v>
      </c>
      <c r="H549" s="64" t="s">
        <v>347</v>
      </c>
      <c r="I549" s="61"/>
      <c r="J549" s="61" t="s">
        <v>1139</v>
      </c>
      <c r="K549" s="75"/>
      <c r="L549" s="80">
        <v>1</v>
      </c>
      <c r="M549" s="57">
        <v>0</v>
      </c>
      <c r="N549" s="85">
        <v>0.55000000000000004</v>
      </c>
      <c r="O549" s="64" t="s">
        <v>155</v>
      </c>
      <c r="P549" s="2" t="s">
        <v>352</v>
      </c>
      <c r="Q549" s="216">
        <f>VLOOKUP(P549,Contingencies!$A$2:$D$7,4,FALSE)</f>
        <v>0.2</v>
      </c>
      <c r="R549" s="53">
        <f>Q549*EO549</f>
        <v>7700</v>
      </c>
      <c r="S549" s="67">
        <f t="shared" si="742"/>
        <v>0</v>
      </c>
      <c r="T549" s="61"/>
      <c r="U549" s="2"/>
      <c r="V549" s="2"/>
      <c r="W549" s="2"/>
      <c r="X549" s="2"/>
      <c r="Y549" s="2">
        <v>38500</v>
      </c>
      <c r="Z549" s="2"/>
      <c r="AA549" s="2"/>
      <c r="AB549" s="2"/>
      <c r="AC549" s="61"/>
      <c r="AD549" s="61"/>
      <c r="AE549" s="61"/>
      <c r="AF549" s="61"/>
      <c r="AG549" s="2">
        <f>IF(G549="Labor Hours",SUM(U549:AF549),0)</f>
        <v>0</v>
      </c>
      <c r="AH549" s="51">
        <f t="shared" si="749"/>
        <v>0</v>
      </c>
      <c r="AI549" s="66">
        <f>IF($G549="Labor Hours",U549*$K549*(1+$M549)*$EQ549,U549)</f>
        <v>0</v>
      </c>
      <c r="AJ549" s="66">
        <f>IF($G549="Labor Hours",V549*$K549*(1+$M549)*$EQ549,V549)</f>
        <v>0</v>
      </c>
      <c r="AK549" s="66">
        <f>IF($G549="Labor Hours",W549*$K549*(1+$M549)*$EQ549,W549)</f>
        <v>0</v>
      </c>
      <c r="AL549" s="66">
        <f>IF($G549="Labor Hours",X549*$K549*(1+$M549)*$EQ549,X549)</f>
        <v>0</v>
      </c>
      <c r="AM549" s="66">
        <f>IF($G549="Labor Hours",Y549*$K549*(1+$M549)*$EQ549,Y549)</f>
        <v>38500</v>
      </c>
      <c r="AN549" s="66">
        <f>IF($G549="Labor Hours",Z549*$K549*(1+$M549)*$EQ549,Z549)</f>
        <v>0</v>
      </c>
      <c r="AO549" s="66">
        <f>IF($G549="Labor Hours",AA549*$K549*(1+$M549)*$EQ549,AA549)</f>
        <v>0</v>
      </c>
      <c r="AP549" s="66">
        <f>IF($G549="Labor Hours",AB549*$K549*(1+$M549)*$EQ549,AB549)</f>
        <v>0</v>
      </c>
      <c r="AQ549" s="66">
        <f>IF($G549="Labor Hours",AC549*$K549*(1+$M549)*$EQ549,AC549)</f>
        <v>0</v>
      </c>
      <c r="AR549" s="66">
        <f>IF($G549="Labor Hours",AD549*$K549*(1+$M549)*$EQ549,AD549)</f>
        <v>0</v>
      </c>
      <c r="AS549" s="66">
        <f>IF($G549="Labor Hours",AE549*$K549*(1+$M549)*$EQ549,AE549)</f>
        <v>0</v>
      </c>
      <c r="AT549" s="66">
        <f>IF($G549="Labor Hours",AF549*$K549*(1+$M549)*$EQ549,AF549)</f>
        <v>0</v>
      </c>
      <c r="AU549" s="67">
        <f t="shared" si="750"/>
        <v>38500</v>
      </c>
      <c r="AV549" s="67">
        <f t="shared" si="711"/>
        <v>0</v>
      </c>
      <c r="AW549" s="67">
        <f t="shared" si="712"/>
        <v>38500</v>
      </c>
      <c r="AX549" s="53" cm="1">
        <f t="array" aca="1" ref="AX549" ca="1">AU549*CELL("contents",$Q549)</f>
        <v>7700</v>
      </c>
      <c r="AY549" s="53" cm="1">
        <f t="array" aca="1" ref="AY549" ca="1">AV549*CELL("contents",$Q549)</f>
        <v>0</v>
      </c>
      <c r="AZ549" s="61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>
        <f t="shared" si="751"/>
        <v>0</v>
      </c>
      <c r="BM549" s="51">
        <f t="shared" si="752"/>
        <v>0</v>
      </c>
      <c r="BN549" s="66">
        <f>IF($G549="Labor Hours",AZ549*$K549*(1+$M549)*$ER549,AZ549)</f>
        <v>0</v>
      </c>
      <c r="BO549" s="66">
        <f>IF($G549="Labor Hours",BA549*$K549*(1+$M549)*$ER549,BA549)</f>
        <v>0</v>
      </c>
      <c r="BP549" s="66">
        <f>IF($G549="Labor Hours",BB549*$K549*(1+$M549)*$ER549,BB549)</f>
        <v>0</v>
      </c>
      <c r="BQ549" s="66">
        <f>IF($G549="Labor Hours",BC549*$K549*(1+$M549)*$ER549,BC549)</f>
        <v>0</v>
      </c>
      <c r="BR549" s="66">
        <f>IF($G549="Labor Hours",BD549*$K549*(1+$M549)*$ER549,BD549)</f>
        <v>0</v>
      </c>
      <c r="BS549" s="66">
        <f>IF($G549="Labor Hours",BE549*$K549*(1+$M549)*$ER549,BE549)</f>
        <v>0</v>
      </c>
      <c r="BT549" s="66">
        <f>IF($G549="Labor Hours",BF549*$K549*(1+$M549)*$ER549,BF549)</f>
        <v>0</v>
      </c>
      <c r="BU549" s="66">
        <f>IF($G549="Labor Hours",BG549*$K549*(1+$M549)*$ER549,BG549)</f>
        <v>0</v>
      </c>
      <c r="BV549" s="66">
        <f>IF($G549="Labor Hours",BH549*$K549*(1+$M549)*$ER549,BH549)</f>
        <v>0</v>
      </c>
      <c r="BW549" s="66">
        <f>IF($G549="Labor Hours",BI549*$K549*(1+$M549)*$ER549,BI549)</f>
        <v>0</v>
      </c>
      <c r="BX549" s="66">
        <f>IF($G549="Labor Hours",BJ549*$K549*(1+$M549)*$ER549,BJ549)</f>
        <v>0</v>
      </c>
      <c r="BY549" s="66">
        <f>IF($G549="Labor Hours",BK549*$K549*(1+$M549)*$ER549,BK549)</f>
        <v>0</v>
      </c>
      <c r="BZ549" s="67">
        <f t="shared" si="753"/>
        <v>0</v>
      </c>
      <c r="CA549" s="67">
        <f t="shared" si="713"/>
        <v>0</v>
      </c>
      <c r="CB549" s="67">
        <f t="shared" si="714"/>
        <v>0</v>
      </c>
      <c r="CC549" s="53" cm="1">
        <f t="array" aca="1" ref="CC549" ca="1">BZ549*CELL("contents",$Q549)</f>
        <v>0</v>
      </c>
      <c r="CD549" s="53" cm="1">
        <f t="array" aca="1" ref="CD549" ca="1">CA549*CELL("contents",$Q549)</f>
        <v>0</v>
      </c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>
        <f t="shared" si="754"/>
        <v>0</v>
      </c>
      <c r="CR549" s="51">
        <f t="shared" si="755"/>
        <v>0</v>
      </c>
      <c r="CS549" s="66">
        <f>IF($G549="Labor Hours",CE549*$K549*(1+$M549)*$ES549,CE549)</f>
        <v>0</v>
      </c>
      <c r="CT549" s="66">
        <f>IF($G549="Labor Hours",CF549*$K549*(1+$M549)*$ES549,CF549)</f>
        <v>0</v>
      </c>
      <c r="CU549" s="66">
        <f>IF($G549="Labor Hours",CG549*$K549*(1+$M549)*$ES549,CG549)</f>
        <v>0</v>
      </c>
      <c r="CV549" s="66">
        <f>IF($G549="Labor Hours",CH549*$K549*(1+$M549)*$ES549,CH549)</f>
        <v>0</v>
      </c>
      <c r="CW549" s="66">
        <f>IF($G549="Labor Hours",CI549*$K549*(1+$M549)*$ES549,CI549)</f>
        <v>0</v>
      </c>
      <c r="CX549" s="66">
        <f>IF($G549="Labor Hours",CJ549*$K549*(1+$M549)*$ES549,CJ549)</f>
        <v>0</v>
      </c>
      <c r="CY549" s="66">
        <f>IF($G549="Labor Hours",CK549*$K549*(1+$M549)*$ES549,CK549)</f>
        <v>0</v>
      </c>
      <c r="CZ549" s="66">
        <f>IF($G549="Labor Hours",CL549*$K549*(1+$M549)*$ES549,CL549)</f>
        <v>0</v>
      </c>
      <c r="DA549" s="66">
        <f>IF($G549="Labor Hours",CM549*$K549*(1+$M549)*$ES549,CM549)</f>
        <v>0</v>
      </c>
      <c r="DB549" s="66">
        <f>IF($G549="Labor Hours",CN549*$K549*(1+$M549)*$ES549,CN549)</f>
        <v>0</v>
      </c>
      <c r="DC549" s="66">
        <f>IF($G549="Labor Hours",CO549*$K549*(1+$M549)*$ES549,CO549)</f>
        <v>0</v>
      </c>
      <c r="DD549" s="66">
        <f>IF($G549="Labor Hours",CP549*$K549*(1+$M549)*$ES549,CP549)</f>
        <v>0</v>
      </c>
      <c r="DE549" s="67">
        <f t="shared" si="756"/>
        <v>0</v>
      </c>
      <c r="DF549" s="67">
        <f t="shared" si="715"/>
        <v>0</v>
      </c>
      <c r="DG549" s="67">
        <f t="shared" si="716"/>
        <v>0</v>
      </c>
      <c r="DH549" s="53" cm="1">
        <f t="array" aca="1" ref="DH549" ca="1">DE549*CELL("contents",$Q549)</f>
        <v>0</v>
      </c>
      <c r="DI549" s="53" cm="1">
        <f t="array" aca="1" ref="DI549" ca="1">DF549*CELL("contents",$Q549)</f>
        <v>0</v>
      </c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>
        <f t="shared" si="757"/>
        <v>0</v>
      </c>
      <c r="DW549" s="51">
        <f t="shared" si="758"/>
        <v>0</v>
      </c>
      <c r="DX549" s="66">
        <f>IF($G549="Labor Hours",DJ549*$K549*(1+$M549)*$ET549,DJ549)</f>
        <v>0</v>
      </c>
      <c r="DY549" s="66">
        <f>IF($G549="Labor Hours",DK549*$K549*(1+$M549)*$ET549,DK549)</f>
        <v>0</v>
      </c>
      <c r="DZ549" s="66">
        <f>IF($G549="Labor Hours",DL549*$K549*(1+$M549)*$ET549,DL549)</f>
        <v>0</v>
      </c>
      <c r="EA549" s="66">
        <f>IF($G549="Labor Hours",DM549*$K549*(1+$M549)*$ET549,DM549)</f>
        <v>0</v>
      </c>
      <c r="EB549" s="66">
        <f>IF($G549="Labor Hours",DN549*$K549*(1+$M549)*$ET549,DN549)</f>
        <v>0</v>
      </c>
      <c r="EC549" s="66">
        <f>IF($G549="Labor Hours",DO549*$K549*(1+$M549)*$ET549,DO549)</f>
        <v>0</v>
      </c>
      <c r="ED549" s="66">
        <f>IF($G549="Labor Hours",DP549*$K549*(1+$M549)*$ET549,DP549)</f>
        <v>0</v>
      </c>
      <c r="EE549" s="66">
        <f>IF($G549="Labor Hours",DQ549*$K549*(1+$M549)*$ET549,DQ549)</f>
        <v>0</v>
      </c>
      <c r="EF549" s="66">
        <f>IF($G549="Labor Hours",DR549*$K549*(1+$M549)*$ET549,DR549)</f>
        <v>0</v>
      </c>
      <c r="EG549" s="66">
        <f>IF($G549="Labor Hours",DS549*$K549*(1+$M549)*$ET549,DS549)</f>
        <v>0</v>
      </c>
      <c r="EH549" s="66">
        <f>IF($G549="Labor Hours",DT549*$K549*(1+$M549)*$ET549,DT549)</f>
        <v>0</v>
      </c>
      <c r="EI549" s="66">
        <f>IF($G549="Labor Hours",DU549*$K549*(1+$M549)*$ET549,DU549)</f>
        <v>0</v>
      </c>
      <c r="EJ549" s="67">
        <f t="shared" si="759"/>
        <v>0</v>
      </c>
      <c r="EK549" s="67">
        <f t="shared" si="717"/>
        <v>0</v>
      </c>
      <c r="EL549" s="67">
        <f t="shared" si="718"/>
        <v>0</v>
      </c>
      <c r="EM549" s="53" cm="1">
        <f t="array" aca="1" ref="EM549" ca="1">EJ549*CELL("contents",$Q549)</f>
        <v>0</v>
      </c>
      <c r="EN549" s="53" cm="1">
        <f t="array" aca="1" ref="EN549" ca="1">EK549*CELL("contents",$Q549)</f>
        <v>0</v>
      </c>
      <c r="EO549" s="68">
        <f>AW549+CB549+DG549+EL549</f>
        <v>38500</v>
      </c>
      <c r="EP549" s="2">
        <v>1</v>
      </c>
      <c r="EQ549" s="2">
        <f t="shared" ref="EQ549:ET549" si="789">EP549*1.0215</f>
        <v>1.0215000000000001</v>
      </c>
      <c r="ER549" s="2">
        <f t="shared" si="789"/>
        <v>1.0434622500000001</v>
      </c>
      <c r="ES549" s="2">
        <f t="shared" si="789"/>
        <v>1.0658966883750003</v>
      </c>
      <c r="ET549" s="2">
        <f t="shared" si="789"/>
        <v>1.0888134671750629</v>
      </c>
      <c r="EU549" s="69">
        <f>IF($G549="Labor Hours",$K549*$AG549*EQ549,0)</f>
        <v>0</v>
      </c>
      <c r="EV549" s="69">
        <f>IF($G549="Labor Hours",$K549*$BL549*ER549,0)</f>
        <v>0</v>
      </c>
      <c r="EW549" s="69">
        <f>IF($G549="Labor Hours",$K549*$CQ549*ES549,0)</f>
        <v>0</v>
      </c>
      <c r="EX549" s="69">
        <f>IF($G549="Labor Hours",$K549*$DV549*ET549,0)</f>
        <v>0</v>
      </c>
      <c r="EY549" s="69">
        <f t="shared" si="761"/>
        <v>0</v>
      </c>
      <c r="EZ549" s="69">
        <f t="shared" si="761"/>
        <v>0</v>
      </c>
      <c r="FA549" s="69">
        <f t="shared" si="761"/>
        <v>0</v>
      </c>
      <c r="FB549" s="69">
        <f t="shared" si="761"/>
        <v>0</v>
      </c>
      <c r="FC549" t="s">
        <v>1539</v>
      </c>
    </row>
    <row r="550" spans="1:159" x14ac:dyDescent="0.25">
      <c r="A550" s="2">
        <v>1.4</v>
      </c>
      <c r="B550" s="73" t="s">
        <v>1264</v>
      </c>
      <c r="C550" s="61" t="s">
        <v>1208</v>
      </c>
      <c r="D550" s="62" t="s">
        <v>1265</v>
      </c>
      <c r="E550" s="63" t="s">
        <v>1267</v>
      </c>
      <c r="F550" s="2"/>
      <c r="G550" s="61" t="s">
        <v>347</v>
      </c>
      <c r="H550" s="64" t="s">
        <v>347</v>
      </c>
      <c r="I550" s="61"/>
      <c r="J550" s="61" t="s">
        <v>1139</v>
      </c>
      <c r="K550" s="75"/>
      <c r="L550" s="80">
        <v>1</v>
      </c>
      <c r="M550" s="57">
        <v>0</v>
      </c>
      <c r="N550" s="85">
        <v>0.55000000000000004</v>
      </c>
      <c r="O550" s="64" t="s">
        <v>155</v>
      </c>
      <c r="P550" s="2" t="s">
        <v>356</v>
      </c>
      <c r="Q550" s="216">
        <f>VLOOKUP(P550,Contingencies!$A$2:$D$7,4,FALSE)</f>
        <v>0.35</v>
      </c>
      <c r="R550" s="53">
        <f>Q550*EO550</f>
        <v>23919</v>
      </c>
      <c r="S550" s="67">
        <f t="shared" si="742"/>
        <v>0</v>
      </c>
      <c r="T550" s="61" t="s">
        <v>1268</v>
      </c>
      <c r="U550" s="2"/>
      <c r="V550" s="2"/>
      <c r="W550" s="2"/>
      <c r="X550" s="2"/>
      <c r="Y550" s="2">
        <v>68340</v>
      </c>
      <c r="Z550" s="2"/>
      <c r="AA550" s="2"/>
      <c r="AB550" s="2"/>
      <c r="AC550" s="61"/>
      <c r="AD550" s="61"/>
      <c r="AE550" s="61"/>
      <c r="AF550" s="61"/>
      <c r="AG550" s="2">
        <f>IF(G550="Labor Hours",SUM(U550:AF550),0)</f>
        <v>0</v>
      </c>
      <c r="AH550" s="51">
        <f t="shared" si="749"/>
        <v>0</v>
      </c>
      <c r="AI550" s="66">
        <f>IF($G550="Labor Hours",U550*$K550*(1+$M550)*$EQ550,U550)</f>
        <v>0</v>
      </c>
      <c r="AJ550" s="66">
        <f>IF($G550="Labor Hours",V550*$K550*(1+$M550)*$EQ550,V550)</f>
        <v>0</v>
      </c>
      <c r="AK550" s="66">
        <f>IF($G550="Labor Hours",W550*$K550*(1+$M550)*$EQ550,W550)</f>
        <v>0</v>
      </c>
      <c r="AL550" s="66">
        <f>IF($G550="Labor Hours",X550*$K550*(1+$M550)*$EQ550,X550)</f>
        <v>0</v>
      </c>
      <c r="AM550" s="66">
        <f>IF($G550="Labor Hours",Y550*$K550*(1+$M550)*$EQ550,Y550)</f>
        <v>68340</v>
      </c>
      <c r="AN550" s="66">
        <f>IF($G550="Labor Hours",Z550*$K550*(1+$M550)*$EQ550,Z550)</f>
        <v>0</v>
      </c>
      <c r="AO550" s="66">
        <f>IF($G550="Labor Hours",AA550*$K550*(1+$M550)*$EQ550,AA550)</f>
        <v>0</v>
      </c>
      <c r="AP550" s="66">
        <f>IF($G550="Labor Hours",AB550*$K550*(1+$M550)*$EQ550,AB550)</f>
        <v>0</v>
      </c>
      <c r="AQ550" s="66">
        <f>IF($G550="Labor Hours",AC550*$K550*(1+$M550)*$EQ550,AC550)</f>
        <v>0</v>
      </c>
      <c r="AR550" s="66">
        <f>IF($G550="Labor Hours",AD550*$K550*(1+$M550)*$EQ550,AD550)</f>
        <v>0</v>
      </c>
      <c r="AS550" s="66">
        <f>IF($G550="Labor Hours",AE550*$K550*(1+$M550)*$EQ550,AE550)</f>
        <v>0</v>
      </c>
      <c r="AT550" s="66">
        <f>IF($G550="Labor Hours",AF550*$K550*(1+$M550)*$EQ550,AF550)</f>
        <v>0</v>
      </c>
      <c r="AU550" s="67">
        <f t="shared" si="750"/>
        <v>68340</v>
      </c>
      <c r="AV550" s="67">
        <f t="shared" si="711"/>
        <v>0</v>
      </c>
      <c r="AW550" s="67">
        <f t="shared" si="712"/>
        <v>68340</v>
      </c>
      <c r="AX550" s="53" cm="1">
        <f t="array" aca="1" ref="AX550" ca="1">AU550*CELL("contents",$Q550)</f>
        <v>23919</v>
      </c>
      <c r="AY550" s="53" cm="1">
        <f t="array" aca="1" ref="AY550" ca="1">AV550*CELL("contents",$Q550)</f>
        <v>0</v>
      </c>
      <c r="AZ550" s="61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>
        <f t="shared" si="751"/>
        <v>0</v>
      </c>
      <c r="BM550" s="51">
        <f t="shared" si="752"/>
        <v>0</v>
      </c>
      <c r="BN550" s="66">
        <f>IF($G550="Labor Hours",AZ550*$K550*(1+$M550)*$ER550,AZ550)</f>
        <v>0</v>
      </c>
      <c r="BO550" s="66">
        <f>IF($G550="Labor Hours",BA550*$K550*(1+$M550)*$ER550,BA550)</f>
        <v>0</v>
      </c>
      <c r="BP550" s="66">
        <f>IF($G550="Labor Hours",BB550*$K550*(1+$M550)*$ER550,BB550)</f>
        <v>0</v>
      </c>
      <c r="BQ550" s="66">
        <f>IF($G550="Labor Hours",BC550*$K550*(1+$M550)*$ER550,BC550)</f>
        <v>0</v>
      </c>
      <c r="BR550" s="66">
        <f>IF($G550="Labor Hours",BD550*$K550*(1+$M550)*$ER550,BD550)</f>
        <v>0</v>
      </c>
      <c r="BS550" s="66">
        <f>IF($G550="Labor Hours",BE550*$K550*(1+$M550)*$ER550,BE550)</f>
        <v>0</v>
      </c>
      <c r="BT550" s="66">
        <f>IF($G550="Labor Hours",BF550*$K550*(1+$M550)*$ER550,BF550)</f>
        <v>0</v>
      </c>
      <c r="BU550" s="66">
        <f>IF($G550="Labor Hours",BG550*$K550*(1+$M550)*$ER550,BG550)</f>
        <v>0</v>
      </c>
      <c r="BV550" s="66">
        <f>IF($G550="Labor Hours",BH550*$K550*(1+$M550)*$ER550,BH550)</f>
        <v>0</v>
      </c>
      <c r="BW550" s="66">
        <f>IF($G550="Labor Hours",BI550*$K550*(1+$M550)*$ER550,BI550)</f>
        <v>0</v>
      </c>
      <c r="BX550" s="66">
        <f>IF($G550="Labor Hours",BJ550*$K550*(1+$M550)*$ER550,BJ550)</f>
        <v>0</v>
      </c>
      <c r="BY550" s="66">
        <f>IF($G550="Labor Hours",BK550*$K550*(1+$M550)*$ER550,BK550)</f>
        <v>0</v>
      </c>
      <c r="BZ550" s="67">
        <f t="shared" si="753"/>
        <v>0</v>
      </c>
      <c r="CA550" s="67">
        <f t="shared" si="713"/>
        <v>0</v>
      </c>
      <c r="CB550" s="67">
        <f t="shared" si="714"/>
        <v>0</v>
      </c>
      <c r="CC550" s="53" cm="1">
        <f t="array" aca="1" ref="CC550" ca="1">BZ550*CELL("contents",$Q550)</f>
        <v>0</v>
      </c>
      <c r="CD550" s="53" cm="1">
        <f t="array" aca="1" ref="CD550" ca="1">CA550*CELL("contents",$Q550)</f>
        <v>0</v>
      </c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>
        <f t="shared" si="754"/>
        <v>0</v>
      </c>
      <c r="CR550" s="51">
        <f t="shared" si="755"/>
        <v>0</v>
      </c>
      <c r="CS550" s="66">
        <f>IF($G550="Labor Hours",CE550*$K550*(1+$M550)*$ES550,CE550)</f>
        <v>0</v>
      </c>
      <c r="CT550" s="66">
        <f>IF($G550="Labor Hours",CF550*$K550*(1+$M550)*$ES550,CF550)</f>
        <v>0</v>
      </c>
      <c r="CU550" s="66">
        <f>IF($G550="Labor Hours",CG550*$K550*(1+$M550)*$ES550,CG550)</f>
        <v>0</v>
      </c>
      <c r="CV550" s="66">
        <f>IF($G550="Labor Hours",CH550*$K550*(1+$M550)*$ES550,CH550)</f>
        <v>0</v>
      </c>
      <c r="CW550" s="66">
        <f>IF($G550="Labor Hours",CI550*$K550*(1+$M550)*$ES550,CI550)</f>
        <v>0</v>
      </c>
      <c r="CX550" s="66">
        <f>IF($G550="Labor Hours",CJ550*$K550*(1+$M550)*$ES550,CJ550)</f>
        <v>0</v>
      </c>
      <c r="CY550" s="66">
        <f>IF($G550="Labor Hours",CK550*$K550*(1+$M550)*$ES550,CK550)</f>
        <v>0</v>
      </c>
      <c r="CZ550" s="66">
        <f>IF($G550="Labor Hours",CL550*$K550*(1+$M550)*$ES550,CL550)</f>
        <v>0</v>
      </c>
      <c r="DA550" s="66">
        <f>IF($G550="Labor Hours",CM550*$K550*(1+$M550)*$ES550,CM550)</f>
        <v>0</v>
      </c>
      <c r="DB550" s="66">
        <f>IF($G550="Labor Hours",CN550*$K550*(1+$M550)*$ES550,CN550)</f>
        <v>0</v>
      </c>
      <c r="DC550" s="66">
        <f>IF($G550="Labor Hours",CO550*$K550*(1+$M550)*$ES550,CO550)</f>
        <v>0</v>
      </c>
      <c r="DD550" s="66">
        <f>IF($G550="Labor Hours",CP550*$K550*(1+$M550)*$ES550,CP550)</f>
        <v>0</v>
      </c>
      <c r="DE550" s="67">
        <f t="shared" si="756"/>
        <v>0</v>
      </c>
      <c r="DF550" s="67">
        <f t="shared" si="715"/>
        <v>0</v>
      </c>
      <c r="DG550" s="67">
        <f t="shared" si="716"/>
        <v>0</v>
      </c>
      <c r="DH550" s="53" cm="1">
        <f t="array" aca="1" ref="DH550" ca="1">DE550*CELL("contents",$Q550)</f>
        <v>0</v>
      </c>
      <c r="DI550" s="53" cm="1">
        <f t="array" aca="1" ref="DI550" ca="1">DF550*CELL("contents",$Q550)</f>
        <v>0</v>
      </c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>
        <f t="shared" si="757"/>
        <v>0</v>
      </c>
      <c r="DW550" s="51">
        <f t="shared" si="758"/>
        <v>0</v>
      </c>
      <c r="DX550" s="66">
        <f>IF($G550="Labor Hours",DJ550*$K550*(1+$M550)*$ET550,DJ550)</f>
        <v>0</v>
      </c>
      <c r="DY550" s="66">
        <f>IF($G550="Labor Hours",DK550*$K550*(1+$M550)*$ET550,DK550)</f>
        <v>0</v>
      </c>
      <c r="DZ550" s="66">
        <f>IF($G550="Labor Hours",DL550*$K550*(1+$M550)*$ET550,DL550)</f>
        <v>0</v>
      </c>
      <c r="EA550" s="66">
        <f>IF($G550="Labor Hours",DM550*$K550*(1+$M550)*$ET550,DM550)</f>
        <v>0</v>
      </c>
      <c r="EB550" s="66">
        <f>IF($G550="Labor Hours",DN550*$K550*(1+$M550)*$ET550,DN550)</f>
        <v>0</v>
      </c>
      <c r="EC550" s="66">
        <f>IF($G550="Labor Hours",DO550*$K550*(1+$M550)*$ET550,DO550)</f>
        <v>0</v>
      </c>
      <c r="ED550" s="66">
        <f>IF($G550="Labor Hours",DP550*$K550*(1+$M550)*$ET550,DP550)</f>
        <v>0</v>
      </c>
      <c r="EE550" s="66">
        <f>IF($G550="Labor Hours",DQ550*$K550*(1+$M550)*$ET550,DQ550)</f>
        <v>0</v>
      </c>
      <c r="EF550" s="66">
        <f>IF($G550="Labor Hours",DR550*$K550*(1+$M550)*$ET550,DR550)</f>
        <v>0</v>
      </c>
      <c r="EG550" s="66">
        <f>IF($G550="Labor Hours",DS550*$K550*(1+$M550)*$ET550,DS550)</f>
        <v>0</v>
      </c>
      <c r="EH550" s="66">
        <f>IF($G550="Labor Hours",DT550*$K550*(1+$M550)*$ET550,DT550)</f>
        <v>0</v>
      </c>
      <c r="EI550" s="66">
        <f>IF($G550="Labor Hours",DU550*$K550*(1+$M550)*$ET550,DU550)</f>
        <v>0</v>
      </c>
      <c r="EJ550" s="67">
        <f t="shared" si="759"/>
        <v>0</v>
      </c>
      <c r="EK550" s="67">
        <f t="shared" si="717"/>
        <v>0</v>
      </c>
      <c r="EL550" s="67">
        <f t="shared" si="718"/>
        <v>0</v>
      </c>
      <c r="EM550" s="53" cm="1">
        <f t="array" aca="1" ref="EM550" ca="1">EJ550*CELL("contents",$Q550)</f>
        <v>0</v>
      </c>
      <c r="EN550" s="53" cm="1">
        <f t="array" aca="1" ref="EN550" ca="1">EK550*CELL("contents",$Q550)</f>
        <v>0</v>
      </c>
      <c r="EO550" s="68">
        <f>AW550+CB550+DG550+EL550</f>
        <v>68340</v>
      </c>
      <c r="EP550" s="2">
        <v>1</v>
      </c>
      <c r="EQ550" s="2">
        <f t="shared" ref="EQ550:ET550" si="790">EP550*1.0215</f>
        <v>1.0215000000000001</v>
      </c>
      <c r="ER550" s="2">
        <f t="shared" si="790"/>
        <v>1.0434622500000001</v>
      </c>
      <c r="ES550" s="2">
        <f t="shared" si="790"/>
        <v>1.0658966883750003</v>
      </c>
      <c r="ET550" s="2">
        <f t="shared" si="790"/>
        <v>1.0888134671750629</v>
      </c>
      <c r="EU550" s="69">
        <f>IF($G550="Labor Hours",$K550*$AG550*EQ550,0)</f>
        <v>0</v>
      </c>
      <c r="EV550" s="69">
        <f>IF($G550="Labor Hours",$K550*$BL550*ER550,0)</f>
        <v>0</v>
      </c>
      <c r="EW550" s="69">
        <f>IF($G550="Labor Hours",$K550*$CQ550*ES550,0)</f>
        <v>0</v>
      </c>
      <c r="EX550" s="69">
        <f>IF($G550="Labor Hours",$K550*$DV550*ET550,0)</f>
        <v>0</v>
      </c>
      <c r="EY550" s="69">
        <f t="shared" si="761"/>
        <v>0</v>
      </c>
      <c r="EZ550" s="69">
        <f t="shared" si="761"/>
        <v>0</v>
      </c>
      <c r="FA550" s="69">
        <f t="shared" si="761"/>
        <v>0</v>
      </c>
      <c r="FB550" s="69">
        <f t="shared" si="761"/>
        <v>0</v>
      </c>
      <c r="FC550" t="s">
        <v>1539</v>
      </c>
    </row>
    <row r="551" spans="1:159" x14ac:dyDescent="0.25">
      <c r="A551" s="2">
        <v>1.4</v>
      </c>
      <c r="B551" s="73" t="s">
        <v>1264</v>
      </c>
      <c r="C551" s="61" t="s">
        <v>1208</v>
      </c>
      <c r="D551" s="62" t="s">
        <v>1265</v>
      </c>
      <c r="E551" s="63" t="s">
        <v>1269</v>
      </c>
      <c r="F551" s="2"/>
      <c r="G551" s="61" t="s">
        <v>347</v>
      </c>
      <c r="H551" s="64" t="s">
        <v>347</v>
      </c>
      <c r="I551" s="61"/>
      <c r="J551" s="61" t="s">
        <v>154</v>
      </c>
      <c r="K551" s="75"/>
      <c r="L551" s="80">
        <v>1</v>
      </c>
      <c r="M551" s="57">
        <v>0</v>
      </c>
      <c r="N551" s="85">
        <v>0.55000000000000004</v>
      </c>
      <c r="O551" s="64" t="s">
        <v>155</v>
      </c>
      <c r="P551" s="2" t="s">
        <v>356</v>
      </c>
      <c r="Q551" s="216">
        <f>VLOOKUP(P551,Contingencies!$A$2:$D$7,4,FALSE)</f>
        <v>0.35</v>
      </c>
      <c r="R551" s="53">
        <f>Q551*EO551</f>
        <v>15749.999999999998</v>
      </c>
      <c r="S551" s="67">
        <f t="shared" si="742"/>
        <v>0</v>
      </c>
      <c r="T551" s="61"/>
      <c r="U551" s="2"/>
      <c r="V551" s="2"/>
      <c r="W551" s="2"/>
      <c r="X551" s="2"/>
      <c r="Y551" s="2"/>
      <c r="Z551" s="2"/>
      <c r="AA551" s="2"/>
      <c r="AB551" s="2"/>
      <c r="AC551" s="61"/>
      <c r="AD551" s="61"/>
      <c r="AE551" s="61"/>
      <c r="AF551" s="61"/>
      <c r="AG551" s="2">
        <f>IF(G551="Labor Hours",SUM(U551:AF551),0)</f>
        <v>0</v>
      </c>
      <c r="AH551" s="51">
        <f t="shared" si="749"/>
        <v>0</v>
      </c>
      <c r="AI551" s="66">
        <f>IF($G551="Labor Hours",U551*$K551*(1+$M551)*$EQ551,U551)</f>
        <v>0</v>
      </c>
      <c r="AJ551" s="66">
        <f>IF($G551="Labor Hours",V551*$K551*(1+$M551)*$EQ551,V551)</f>
        <v>0</v>
      </c>
      <c r="AK551" s="66">
        <f>IF($G551="Labor Hours",W551*$K551*(1+$M551)*$EQ551,W551)</f>
        <v>0</v>
      </c>
      <c r="AL551" s="66">
        <f>IF($G551="Labor Hours",X551*$K551*(1+$M551)*$EQ551,X551)</f>
        <v>0</v>
      </c>
      <c r="AM551" s="66">
        <f>IF($G551="Labor Hours",Y551*$K551*(1+$M551)*$EQ551,Y551)</f>
        <v>0</v>
      </c>
      <c r="AN551" s="66">
        <f>IF($G551="Labor Hours",Z551*$K551*(1+$M551)*$EQ551,Z551)</f>
        <v>0</v>
      </c>
      <c r="AO551" s="66">
        <f>IF($G551="Labor Hours",AA551*$K551*(1+$M551)*$EQ551,AA551)</f>
        <v>0</v>
      </c>
      <c r="AP551" s="66">
        <f>IF($G551="Labor Hours",AB551*$K551*(1+$M551)*$EQ551,AB551)</f>
        <v>0</v>
      </c>
      <c r="AQ551" s="66">
        <f>IF($G551="Labor Hours",AC551*$K551*(1+$M551)*$EQ551,AC551)</f>
        <v>0</v>
      </c>
      <c r="AR551" s="66">
        <f>IF($G551="Labor Hours",AD551*$K551*(1+$M551)*$EQ551,AD551)</f>
        <v>0</v>
      </c>
      <c r="AS551" s="66">
        <f>IF($G551="Labor Hours",AE551*$K551*(1+$M551)*$EQ551,AE551)</f>
        <v>0</v>
      </c>
      <c r="AT551" s="66">
        <f>IF($G551="Labor Hours",AF551*$K551*(1+$M551)*$EQ551,AF551)</f>
        <v>0</v>
      </c>
      <c r="AU551" s="67">
        <f t="shared" si="750"/>
        <v>0</v>
      </c>
      <c r="AV551" s="67">
        <f t="shared" si="711"/>
        <v>0</v>
      </c>
      <c r="AW551" s="67">
        <f t="shared" si="712"/>
        <v>0</v>
      </c>
      <c r="AX551" s="53" cm="1">
        <f t="array" aca="1" ref="AX551" ca="1">AU551*CELL("contents",$Q551)</f>
        <v>0</v>
      </c>
      <c r="AY551" s="53" cm="1">
        <f t="array" aca="1" ref="AY551" ca="1">AV551*CELL("contents",$Q551)</f>
        <v>0</v>
      </c>
      <c r="AZ551" s="61">
        <v>45000</v>
      </c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>
        <f t="shared" si="751"/>
        <v>0</v>
      </c>
      <c r="BM551" s="51">
        <f t="shared" si="752"/>
        <v>0</v>
      </c>
      <c r="BN551" s="66">
        <f>IF($G551="Labor Hours",AZ551*$K551*(1+$M551)*$ER551,AZ551)</f>
        <v>45000</v>
      </c>
      <c r="BO551" s="66">
        <f>IF($G551="Labor Hours",BA551*$K551*(1+$M551)*$ER551,BA551)</f>
        <v>0</v>
      </c>
      <c r="BP551" s="66">
        <f>IF($G551="Labor Hours",BB551*$K551*(1+$M551)*$ER551,BB551)</f>
        <v>0</v>
      </c>
      <c r="BQ551" s="66">
        <f>IF($G551="Labor Hours",BC551*$K551*(1+$M551)*$ER551,BC551)</f>
        <v>0</v>
      </c>
      <c r="BR551" s="66">
        <f>IF($G551="Labor Hours",BD551*$K551*(1+$M551)*$ER551,BD551)</f>
        <v>0</v>
      </c>
      <c r="BS551" s="66">
        <f>IF($G551="Labor Hours",BE551*$K551*(1+$M551)*$ER551,BE551)</f>
        <v>0</v>
      </c>
      <c r="BT551" s="66">
        <f>IF($G551="Labor Hours",BF551*$K551*(1+$M551)*$ER551,BF551)</f>
        <v>0</v>
      </c>
      <c r="BU551" s="66">
        <f>IF($G551="Labor Hours",BG551*$K551*(1+$M551)*$ER551,BG551)</f>
        <v>0</v>
      </c>
      <c r="BV551" s="66">
        <f>IF($G551="Labor Hours",BH551*$K551*(1+$M551)*$ER551,BH551)</f>
        <v>0</v>
      </c>
      <c r="BW551" s="66">
        <f>IF($G551="Labor Hours",BI551*$K551*(1+$M551)*$ER551,BI551)</f>
        <v>0</v>
      </c>
      <c r="BX551" s="66">
        <f>IF($G551="Labor Hours",BJ551*$K551*(1+$M551)*$ER551,BJ551)</f>
        <v>0</v>
      </c>
      <c r="BY551" s="66">
        <f>IF($G551="Labor Hours",BK551*$K551*(1+$M551)*$ER551,BK551)</f>
        <v>0</v>
      </c>
      <c r="BZ551" s="67">
        <f t="shared" si="753"/>
        <v>45000</v>
      </c>
      <c r="CA551" s="67">
        <f t="shared" si="713"/>
        <v>0</v>
      </c>
      <c r="CB551" s="67">
        <f t="shared" si="714"/>
        <v>45000</v>
      </c>
      <c r="CC551" s="53" cm="1">
        <f t="array" aca="1" ref="CC551" ca="1">BZ551*CELL("contents",$Q551)</f>
        <v>15749.999999999998</v>
      </c>
      <c r="CD551" s="53" cm="1">
        <f t="array" aca="1" ref="CD551" ca="1">CA551*CELL("contents",$Q551)</f>
        <v>0</v>
      </c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>
        <f t="shared" si="754"/>
        <v>0</v>
      </c>
      <c r="CR551" s="51">
        <f t="shared" si="755"/>
        <v>0</v>
      </c>
      <c r="CS551" s="66">
        <f>IF($G551="Labor Hours",CE551*$K551*(1+$M551)*$ES551,CE551)</f>
        <v>0</v>
      </c>
      <c r="CT551" s="66">
        <f>IF($G551="Labor Hours",CF551*$K551*(1+$M551)*$ES551,CF551)</f>
        <v>0</v>
      </c>
      <c r="CU551" s="66">
        <f>IF($G551="Labor Hours",CG551*$K551*(1+$M551)*$ES551,CG551)</f>
        <v>0</v>
      </c>
      <c r="CV551" s="66">
        <f>IF($G551="Labor Hours",CH551*$K551*(1+$M551)*$ES551,CH551)</f>
        <v>0</v>
      </c>
      <c r="CW551" s="66">
        <f>IF($G551="Labor Hours",CI551*$K551*(1+$M551)*$ES551,CI551)</f>
        <v>0</v>
      </c>
      <c r="CX551" s="66">
        <f>IF($G551="Labor Hours",CJ551*$K551*(1+$M551)*$ES551,CJ551)</f>
        <v>0</v>
      </c>
      <c r="CY551" s="66">
        <f>IF($G551="Labor Hours",CK551*$K551*(1+$M551)*$ES551,CK551)</f>
        <v>0</v>
      </c>
      <c r="CZ551" s="66">
        <f>IF($G551="Labor Hours",CL551*$K551*(1+$M551)*$ES551,CL551)</f>
        <v>0</v>
      </c>
      <c r="DA551" s="66">
        <f>IF($G551="Labor Hours",CM551*$K551*(1+$M551)*$ES551,CM551)</f>
        <v>0</v>
      </c>
      <c r="DB551" s="66">
        <f>IF($G551="Labor Hours",CN551*$K551*(1+$M551)*$ES551,CN551)</f>
        <v>0</v>
      </c>
      <c r="DC551" s="66">
        <f>IF($G551="Labor Hours",CO551*$K551*(1+$M551)*$ES551,CO551)</f>
        <v>0</v>
      </c>
      <c r="DD551" s="66">
        <f>IF($G551="Labor Hours",CP551*$K551*(1+$M551)*$ES551,CP551)</f>
        <v>0</v>
      </c>
      <c r="DE551" s="67">
        <f t="shared" si="756"/>
        <v>0</v>
      </c>
      <c r="DF551" s="67">
        <f t="shared" si="715"/>
        <v>0</v>
      </c>
      <c r="DG551" s="67">
        <f t="shared" si="716"/>
        <v>0</v>
      </c>
      <c r="DH551" s="53" cm="1">
        <f t="array" aca="1" ref="DH551" ca="1">DE551*CELL("contents",$Q551)</f>
        <v>0</v>
      </c>
      <c r="DI551" s="53" cm="1">
        <f t="array" aca="1" ref="DI551" ca="1">DF551*CELL("contents",$Q551)</f>
        <v>0</v>
      </c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>
        <f t="shared" si="757"/>
        <v>0</v>
      </c>
      <c r="DW551" s="51">
        <f t="shared" si="758"/>
        <v>0</v>
      </c>
      <c r="DX551" s="66">
        <f>IF($G551="Labor Hours",DJ551*$K551*(1+$M551)*$ET551,DJ551)</f>
        <v>0</v>
      </c>
      <c r="DY551" s="66">
        <f>IF($G551="Labor Hours",DK551*$K551*(1+$M551)*$ET551,DK551)</f>
        <v>0</v>
      </c>
      <c r="DZ551" s="66">
        <f>IF($G551="Labor Hours",DL551*$K551*(1+$M551)*$ET551,DL551)</f>
        <v>0</v>
      </c>
      <c r="EA551" s="66">
        <f>IF($G551="Labor Hours",DM551*$K551*(1+$M551)*$ET551,DM551)</f>
        <v>0</v>
      </c>
      <c r="EB551" s="66">
        <f>IF($G551="Labor Hours",DN551*$K551*(1+$M551)*$ET551,DN551)</f>
        <v>0</v>
      </c>
      <c r="EC551" s="66">
        <f>IF($G551="Labor Hours",DO551*$K551*(1+$M551)*$ET551,DO551)</f>
        <v>0</v>
      </c>
      <c r="ED551" s="66">
        <f>IF($G551="Labor Hours",DP551*$K551*(1+$M551)*$ET551,DP551)</f>
        <v>0</v>
      </c>
      <c r="EE551" s="66">
        <f>IF($G551="Labor Hours",DQ551*$K551*(1+$M551)*$ET551,DQ551)</f>
        <v>0</v>
      </c>
      <c r="EF551" s="66">
        <f>IF($G551="Labor Hours",DR551*$K551*(1+$M551)*$ET551,DR551)</f>
        <v>0</v>
      </c>
      <c r="EG551" s="66">
        <f>IF($G551="Labor Hours",DS551*$K551*(1+$M551)*$ET551,DS551)</f>
        <v>0</v>
      </c>
      <c r="EH551" s="66">
        <f>IF($G551="Labor Hours",DT551*$K551*(1+$M551)*$ET551,DT551)</f>
        <v>0</v>
      </c>
      <c r="EI551" s="66">
        <f>IF($G551="Labor Hours",DU551*$K551*(1+$M551)*$ET551,DU551)</f>
        <v>0</v>
      </c>
      <c r="EJ551" s="67">
        <f t="shared" si="759"/>
        <v>0</v>
      </c>
      <c r="EK551" s="67">
        <f t="shared" si="717"/>
        <v>0</v>
      </c>
      <c r="EL551" s="67">
        <f t="shared" si="718"/>
        <v>0</v>
      </c>
      <c r="EM551" s="53" cm="1">
        <f t="array" aca="1" ref="EM551" ca="1">EJ551*CELL("contents",$Q551)</f>
        <v>0</v>
      </c>
      <c r="EN551" s="53" cm="1">
        <f t="array" aca="1" ref="EN551" ca="1">EK551*CELL("contents",$Q551)</f>
        <v>0</v>
      </c>
      <c r="EO551" s="68">
        <f>AW551+CB551+DG551+EL551</f>
        <v>45000</v>
      </c>
      <c r="EP551" s="2">
        <v>1</v>
      </c>
      <c r="EQ551" s="2">
        <f t="shared" ref="EQ551:ET551" si="791">EP551*1.0215</f>
        <v>1.0215000000000001</v>
      </c>
      <c r="ER551" s="2">
        <f t="shared" si="791"/>
        <v>1.0434622500000001</v>
      </c>
      <c r="ES551" s="2">
        <f t="shared" si="791"/>
        <v>1.0658966883750003</v>
      </c>
      <c r="ET551" s="2">
        <f t="shared" si="791"/>
        <v>1.0888134671750629</v>
      </c>
      <c r="EU551" s="69">
        <f>IF($G551="Labor Hours",$K551*$AG551*EQ551,0)</f>
        <v>0</v>
      </c>
      <c r="EV551" s="69">
        <f>IF($G551="Labor Hours",$K551*$BL551*ER551,0)</f>
        <v>0</v>
      </c>
      <c r="EW551" s="69">
        <f>IF($G551="Labor Hours",$K551*$CQ551*ES551,0)</f>
        <v>0</v>
      </c>
      <c r="EX551" s="69">
        <f>IF($G551="Labor Hours",$K551*$DV551*ET551,0)</f>
        <v>0</v>
      </c>
      <c r="EY551" s="69">
        <f t="shared" si="761"/>
        <v>0</v>
      </c>
      <c r="EZ551" s="69">
        <f t="shared" si="761"/>
        <v>0</v>
      </c>
      <c r="FA551" s="69">
        <f t="shared" si="761"/>
        <v>0</v>
      </c>
      <c r="FB551" s="69">
        <f t="shared" si="761"/>
        <v>0</v>
      </c>
      <c r="FC551" t="s">
        <v>1539</v>
      </c>
    </row>
    <row r="552" spans="1:159" ht="25.5" x14ac:dyDescent="0.25">
      <c r="A552" s="2">
        <v>1.4</v>
      </c>
      <c r="B552" s="73" t="s">
        <v>1270</v>
      </c>
      <c r="C552" s="61" t="s">
        <v>1208</v>
      </c>
      <c r="D552" s="62" t="s">
        <v>1271</v>
      </c>
      <c r="E552" s="63" t="s">
        <v>1262</v>
      </c>
      <c r="F552" s="2" t="s">
        <v>1211</v>
      </c>
      <c r="G552" s="61" t="s">
        <v>151</v>
      </c>
      <c r="H552" s="64" t="s">
        <v>163</v>
      </c>
      <c r="I552" s="61" t="s">
        <v>159</v>
      </c>
      <c r="J552" s="65" t="s">
        <v>1139</v>
      </c>
      <c r="K552" s="75">
        <v>62</v>
      </c>
      <c r="L552" s="79">
        <v>62</v>
      </c>
      <c r="M552" s="57">
        <v>0</v>
      </c>
      <c r="N552" s="85">
        <v>0.55000000000000004</v>
      </c>
      <c r="O552" s="64" t="s">
        <v>155</v>
      </c>
      <c r="P552" s="2" t="s">
        <v>173</v>
      </c>
      <c r="Q552" s="216">
        <f>VLOOKUP(P552,Contingencies!$A$2:$D$7,4,FALSE)</f>
        <v>0.125</v>
      </c>
      <c r="R552" s="53">
        <f>Q552*EO552</f>
        <v>401.10688890000011</v>
      </c>
      <c r="S552" s="67">
        <f t="shared" si="742"/>
        <v>220.60878889500009</v>
      </c>
      <c r="T552" s="61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>
        <f>IF(G552="Labor Hours",SUM(U552:AF552),0)</f>
        <v>0</v>
      </c>
      <c r="AH552" s="51">
        <f t="shared" si="749"/>
        <v>0</v>
      </c>
      <c r="AI552" s="66">
        <f>IF($G552="Labor Hours",U552*$K552*(1+$M552)*$EQ552,U552)</f>
        <v>0</v>
      </c>
      <c r="AJ552" s="66">
        <f>IF($G552="Labor Hours",V552*$K552*(1+$M552)*$EQ552,V552)</f>
        <v>0</v>
      </c>
      <c r="AK552" s="66">
        <f>IF($G552="Labor Hours",W552*$K552*(1+$M552)*$EQ552,W552)</f>
        <v>0</v>
      </c>
      <c r="AL552" s="66">
        <f>IF($G552="Labor Hours",X552*$K552*(1+$M552)*$EQ552,X552)</f>
        <v>0</v>
      </c>
      <c r="AM552" s="66">
        <f>IF($G552="Labor Hours",Y552*$K552*(1+$M552)*$EQ552,Y552)</f>
        <v>0</v>
      </c>
      <c r="AN552" s="66">
        <f>IF($G552="Labor Hours",Z552*$K552*(1+$M552)*$EQ552,Z552)</f>
        <v>0</v>
      </c>
      <c r="AO552" s="66">
        <f>IF($G552="Labor Hours",AA552*$K552*(1+$M552)*$EQ552,AA552)</f>
        <v>0</v>
      </c>
      <c r="AP552" s="66">
        <f>IF($G552="Labor Hours",AB552*$K552*(1+$M552)*$EQ552,AB552)</f>
        <v>0</v>
      </c>
      <c r="AQ552" s="66">
        <f>IF($G552="Labor Hours",AC552*$K552*(1+$M552)*$EQ552,AC552)</f>
        <v>0</v>
      </c>
      <c r="AR552" s="66">
        <f>IF($G552="Labor Hours",AD552*$K552*(1+$M552)*$EQ552,AD552)</f>
        <v>0</v>
      </c>
      <c r="AS552" s="66">
        <f>IF($G552="Labor Hours",AE552*$K552*(1+$M552)*$EQ552,AE552)</f>
        <v>0</v>
      </c>
      <c r="AT552" s="66">
        <f>IF($G552="Labor Hours",AF552*$K552*(1+$M552)*$EQ552,AF552)</f>
        <v>0</v>
      </c>
      <c r="AU552" s="67">
        <f t="shared" si="750"/>
        <v>0</v>
      </c>
      <c r="AV552" s="67">
        <f t="shared" si="711"/>
        <v>0</v>
      </c>
      <c r="AW552" s="67">
        <f t="shared" si="712"/>
        <v>0</v>
      </c>
      <c r="AX552" s="53" cm="1">
        <f t="array" aca="1" ref="AX552" ca="1">AU552*CELL("contents",$Q552)</f>
        <v>0</v>
      </c>
      <c r="AY552" s="53" cm="1">
        <f t="array" aca="1" ref="AY552" ca="1">AV552*CELL("contents",$Q552)</f>
        <v>0</v>
      </c>
      <c r="AZ552" s="61">
        <v>32</v>
      </c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>
        <f t="shared" si="751"/>
        <v>32</v>
      </c>
      <c r="BM552" s="51">
        <f t="shared" si="752"/>
        <v>0.21333333333333332</v>
      </c>
      <c r="BN552" s="66">
        <f>IF($G552="Labor Hours",AZ552*$K552*(1+$M552)*$ER552,AZ552)</f>
        <v>2070.2291040000005</v>
      </c>
      <c r="BO552" s="66">
        <f>IF($G552="Labor Hours",BA552*$K552*(1+$M552)*$ER552,BA552)</f>
        <v>0</v>
      </c>
      <c r="BP552" s="66">
        <f>IF($G552="Labor Hours",BB552*$K552*(1+$M552)*$ER552,BB552)</f>
        <v>0</v>
      </c>
      <c r="BQ552" s="66">
        <f>IF($G552="Labor Hours",BC552*$K552*(1+$M552)*$ER552,BC552)</f>
        <v>0</v>
      </c>
      <c r="BR552" s="66">
        <f>IF($G552="Labor Hours",BD552*$K552*(1+$M552)*$ER552,BD552)</f>
        <v>0</v>
      </c>
      <c r="BS552" s="66">
        <f>IF($G552="Labor Hours",BE552*$K552*(1+$M552)*$ER552,BE552)</f>
        <v>0</v>
      </c>
      <c r="BT552" s="66">
        <f>IF($G552="Labor Hours",BF552*$K552*(1+$M552)*$ER552,BF552)</f>
        <v>0</v>
      </c>
      <c r="BU552" s="66">
        <f>IF($G552="Labor Hours",BG552*$K552*(1+$M552)*$ER552,BG552)</f>
        <v>0</v>
      </c>
      <c r="BV552" s="66">
        <f>IF($G552="Labor Hours",BH552*$K552*(1+$M552)*$ER552,BH552)</f>
        <v>0</v>
      </c>
      <c r="BW552" s="66">
        <f>IF($G552="Labor Hours",BI552*$K552*(1+$M552)*$ER552,BI552)</f>
        <v>0</v>
      </c>
      <c r="BX552" s="66">
        <f>IF($G552="Labor Hours",BJ552*$K552*(1+$M552)*$ER552,BJ552)</f>
        <v>0</v>
      </c>
      <c r="BY552" s="66">
        <f>IF($G552="Labor Hours",BK552*$K552*(1+$M552)*$ER552,BK552)</f>
        <v>0</v>
      </c>
      <c r="BZ552" s="67">
        <f t="shared" si="753"/>
        <v>2070.2291040000005</v>
      </c>
      <c r="CA552" s="67">
        <f t="shared" si="713"/>
        <v>1138.6260072000005</v>
      </c>
      <c r="CB552" s="67">
        <f t="shared" si="714"/>
        <v>3208.8551112000009</v>
      </c>
      <c r="CC552" s="53" cm="1">
        <f t="array" aca="1" ref="CC552" ca="1">BZ552*CELL("contents",$Q552)</f>
        <v>258.77863800000006</v>
      </c>
      <c r="CD552" s="53" cm="1">
        <f t="array" aca="1" ref="CD552" ca="1">CA552*CELL("contents",$Q552)</f>
        <v>142.32825090000006</v>
      </c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>
        <f t="shared" si="754"/>
        <v>0</v>
      </c>
      <c r="CR552" s="51">
        <f t="shared" si="755"/>
        <v>0</v>
      </c>
      <c r="CS552" s="66">
        <f>IF($G552="Labor Hours",CE552*$K552*(1+$M552)*$ES552,CE552)</f>
        <v>0</v>
      </c>
      <c r="CT552" s="66">
        <f>IF($G552="Labor Hours",CF552*$K552*(1+$M552)*$ES552,CF552)</f>
        <v>0</v>
      </c>
      <c r="CU552" s="66">
        <f>IF($G552="Labor Hours",CG552*$K552*(1+$M552)*$ES552,CG552)</f>
        <v>0</v>
      </c>
      <c r="CV552" s="66">
        <f>IF($G552="Labor Hours",CH552*$K552*(1+$M552)*$ES552,CH552)</f>
        <v>0</v>
      </c>
      <c r="CW552" s="66">
        <f>IF($G552="Labor Hours",CI552*$K552*(1+$M552)*$ES552,CI552)</f>
        <v>0</v>
      </c>
      <c r="CX552" s="66">
        <f>IF($G552="Labor Hours",CJ552*$K552*(1+$M552)*$ES552,CJ552)</f>
        <v>0</v>
      </c>
      <c r="CY552" s="66">
        <f>IF($G552="Labor Hours",CK552*$K552*(1+$M552)*$ES552,CK552)</f>
        <v>0</v>
      </c>
      <c r="CZ552" s="66">
        <f>IF($G552="Labor Hours",CL552*$K552*(1+$M552)*$ES552,CL552)</f>
        <v>0</v>
      </c>
      <c r="DA552" s="66">
        <f>IF($G552="Labor Hours",CM552*$K552*(1+$M552)*$ES552,CM552)</f>
        <v>0</v>
      </c>
      <c r="DB552" s="66">
        <f>IF($G552="Labor Hours",CN552*$K552*(1+$M552)*$ES552,CN552)</f>
        <v>0</v>
      </c>
      <c r="DC552" s="66">
        <f>IF($G552="Labor Hours",CO552*$K552*(1+$M552)*$ES552,CO552)</f>
        <v>0</v>
      </c>
      <c r="DD552" s="66">
        <f>IF($G552="Labor Hours",CP552*$K552*(1+$M552)*$ES552,CP552)</f>
        <v>0</v>
      </c>
      <c r="DE552" s="67">
        <f t="shared" si="756"/>
        <v>0</v>
      </c>
      <c r="DF552" s="67">
        <f t="shared" si="715"/>
        <v>0</v>
      </c>
      <c r="DG552" s="67">
        <f t="shared" si="716"/>
        <v>0</v>
      </c>
      <c r="DH552" s="53" cm="1">
        <f t="array" aca="1" ref="DH552" ca="1">DE552*CELL("contents",$Q552)</f>
        <v>0</v>
      </c>
      <c r="DI552" s="53" cm="1">
        <f t="array" aca="1" ref="DI552" ca="1">DF552*CELL("contents",$Q552)</f>
        <v>0</v>
      </c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>
        <f t="shared" si="757"/>
        <v>0</v>
      </c>
      <c r="DW552" s="51">
        <f t="shared" si="758"/>
        <v>0</v>
      </c>
      <c r="DX552" s="66">
        <f>IF($G552="Labor Hours",DJ552*$K552*(1+$M552)*$ET552,DJ552)</f>
        <v>0</v>
      </c>
      <c r="DY552" s="66">
        <f>IF($G552="Labor Hours",DK552*$K552*(1+$M552)*$ET552,DK552)</f>
        <v>0</v>
      </c>
      <c r="DZ552" s="66">
        <f>IF($G552="Labor Hours",DL552*$K552*(1+$M552)*$ET552,DL552)</f>
        <v>0</v>
      </c>
      <c r="EA552" s="66">
        <f>IF($G552="Labor Hours",DM552*$K552*(1+$M552)*$ET552,DM552)</f>
        <v>0</v>
      </c>
      <c r="EB552" s="66">
        <f>IF($G552="Labor Hours",DN552*$K552*(1+$M552)*$ET552,DN552)</f>
        <v>0</v>
      </c>
      <c r="EC552" s="66">
        <f>IF($G552="Labor Hours",DO552*$K552*(1+$M552)*$ET552,DO552)</f>
        <v>0</v>
      </c>
      <c r="ED552" s="66">
        <f>IF($G552="Labor Hours",DP552*$K552*(1+$M552)*$ET552,DP552)</f>
        <v>0</v>
      </c>
      <c r="EE552" s="66">
        <f>IF($G552="Labor Hours",DQ552*$K552*(1+$M552)*$ET552,DQ552)</f>
        <v>0</v>
      </c>
      <c r="EF552" s="66">
        <f>IF($G552="Labor Hours",DR552*$K552*(1+$M552)*$ET552,DR552)</f>
        <v>0</v>
      </c>
      <c r="EG552" s="66">
        <f>IF($G552="Labor Hours",DS552*$K552*(1+$M552)*$ET552,DS552)</f>
        <v>0</v>
      </c>
      <c r="EH552" s="66">
        <f>IF($G552="Labor Hours",DT552*$K552*(1+$M552)*$ET552,DT552)</f>
        <v>0</v>
      </c>
      <c r="EI552" s="66">
        <f>IF($G552="Labor Hours",DU552*$K552*(1+$M552)*$ET552,DU552)</f>
        <v>0</v>
      </c>
      <c r="EJ552" s="67">
        <f t="shared" si="759"/>
        <v>0</v>
      </c>
      <c r="EK552" s="67">
        <f t="shared" si="717"/>
        <v>0</v>
      </c>
      <c r="EL552" s="67">
        <f t="shared" si="718"/>
        <v>0</v>
      </c>
      <c r="EM552" s="53" cm="1">
        <f t="array" aca="1" ref="EM552" ca="1">EJ552*CELL("contents",$Q552)</f>
        <v>0</v>
      </c>
      <c r="EN552" s="53" cm="1">
        <f t="array" aca="1" ref="EN552" ca="1">EK552*CELL("contents",$Q552)</f>
        <v>0</v>
      </c>
      <c r="EO552" s="68">
        <f>AW552+CB552+DG552+EL552</f>
        <v>3208.8551112000009</v>
      </c>
      <c r="EP552" s="2">
        <v>1</v>
      </c>
      <c r="EQ552" s="2">
        <f t="shared" ref="EQ552:ET552" si="792">EP552*1.0215</f>
        <v>1.0215000000000001</v>
      </c>
      <c r="ER552" s="2">
        <f t="shared" si="792"/>
        <v>1.0434622500000001</v>
      </c>
      <c r="ES552" s="2">
        <f t="shared" si="792"/>
        <v>1.0658966883750003</v>
      </c>
      <c r="ET552" s="2">
        <f t="shared" si="792"/>
        <v>1.0888134671750629</v>
      </c>
      <c r="EU552" s="69">
        <f>IF($G552="Labor Hours",$K552*$AG552*EQ552,0)</f>
        <v>0</v>
      </c>
      <c r="EV552" s="69">
        <f>IF($G552="Labor Hours",$K552*$BL552*ER552,0)</f>
        <v>2070.2291040000005</v>
      </c>
      <c r="EW552" s="69">
        <f>IF($G552="Labor Hours",$K552*$CQ552*ES552,0)</f>
        <v>0</v>
      </c>
      <c r="EX552" s="69">
        <f>IF($G552="Labor Hours",$K552*$DV552*ET552,0)</f>
        <v>0</v>
      </c>
      <c r="EY552" s="69">
        <f t="shared" si="761"/>
        <v>0</v>
      </c>
      <c r="EZ552" s="69">
        <f t="shared" si="761"/>
        <v>0</v>
      </c>
      <c r="FA552" s="69">
        <f t="shared" si="761"/>
        <v>0</v>
      </c>
      <c r="FB552" s="69">
        <f t="shared" si="761"/>
        <v>0</v>
      </c>
      <c r="FC552" t="s">
        <v>1539</v>
      </c>
    </row>
    <row r="553" spans="1:159" ht="25.5" x14ac:dyDescent="0.25">
      <c r="A553" s="2">
        <v>1.4</v>
      </c>
      <c r="B553" s="73" t="s">
        <v>1270</v>
      </c>
      <c r="C553" s="61" t="s">
        <v>1208</v>
      </c>
      <c r="D553" s="62" t="s">
        <v>1271</v>
      </c>
      <c r="E553" s="63" t="s">
        <v>1272</v>
      </c>
      <c r="F553" s="2"/>
      <c r="G553" s="61" t="s">
        <v>267</v>
      </c>
      <c r="H553" s="64" t="s">
        <v>267</v>
      </c>
      <c r="I553" s="61"/>
      <c r="J553" s="65" t="s">
        <v>154</v>
      </c>
      <c r="K553" s="75"/>
      <c r="L553" s="80">
        <v>1</v>
      </c>
      <c r="M553" s="57">
        <v>0</v>
      </c>
      <c r="N553" s="85">
        <v>0.55000000000000004</v>
      </c>
      <c r="O553" s="64" t="s">
        <v>155</v>
      </c>
      <c r="P553" s="2" t="s">
        <v>356</v>
      </c>
      <c r="Q553" s="216">
        <f>VLOOKUP(P553,Contingencies!$A$2:$D$7,4,FALSE)</f>
        <v>0.35</v>
      </c>
      <c r="R553" s="53">
        <f>Q553*EO553</f>
        <v>1085</v>
      </c>
      <c r="S553" s="67">
        <f t="shared" si="742"/>
        <v>596.75</v>
      </c>
      <c r="T553" s="61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>
        <f>IF(G553="Labor Hours",SUM(U553:AF553),0)</f>
        <v>0</v>
      </c>
      <c r="AH553" s="51">
        <f t="shared" si="749"/>
        <v>0</v>
      </c>
      <c r="AI553" s="66">
        <f>IF($G553="Labor Hours",U553*$K553*(1+$M553)*$EQ553,U553)</f>
        <v>0</v>
      </c>
      <c r="AJ553" s="66">
        <f>IF($G553="Labor Hours",V553*$K553*(1+$M553)*$EQ553,V553)</f>
        <v>0</v>
      </c>
      <c r="AK553" s="66">
        <f>IF($G553="Labor Hours",W553*$K553*(1+$M553)*$EQ553,W553)</f>
        <v>0</v>
      </c>
      <c r="AL553" s="66">
        <f>IF($G553="Labor Hours",X553*$K553*(1+$M553)*$EQ553,X553)</f>
        <v>0</v>
      </c>
      <c r="AM553" s="66">
        <f>IF($G553="Labor Hours",Y553*$K553*(1+$M553)*$EQ553,Y553)</f>
        <v>0</v>
      </c>
      <c r="AN553" s="66">
        <f>IF($G553="Labor Hours",Z553*$K553*(1+$M553)*$EQ553,Z553)</f>
        <v>0</v>
      </c>
      <c r="AO553" s="66">
        <f>IF($G553="Labor Hours",AA553*$K553*(1+$M553)*$EQ553,AA553)</f>
        <v>0</v>
      </c>
      <c r="AP553" s="66">
        <f>IF($G553="Labor Hours",AB553*$K553*(1+$M553)*$EQ553,AB553)</f>
        <v>0</v>
      </c>
      <c r="AQ553" s="66">
        <f>IF($G553="Labor Hours",AC553*$K553*(1+$M553)*$EQ553,AC553)</f>
        <v>0</v>
      </c>
      <c r="AR553" s="66">
        <f>IF($G553="Labor Hours",AD553*$K553*(1+$M553)*$EQ553,AD553)</f>
        <v>0</v>
      </c>
      <c r="AS553" s="66">
        <f>IF($G553="Labor Hours",AE553*$K553*(1+$M553)*$EQ553,AE553)</f>
        <v>0</v>
      </c>
      <c r="AT553" s="66">
        <f>IF($G553="Labor Hours",AF553*$K553*(1+$M553)*$EQ553,AF553)</f>
        <v>0</v>
      </c>
      <c r="AU553" s="67">
        <f t="shared" si="750"/>
        <v>0</v>
      </c>
      <c r="AV553" s="67">
        <f t="shared" si="711"/>
        <v>0</v>
      </c>
      <c r="AW553" s="67">
        <f t="shared" si="712"/>
        <v>0</v>
      </c>
      <c r="AX553" s="53" cm="1">
        <f t="array" aca="1" ref="AX553" ca="1">AU553*CELL("contents",$Q553)</f>
        <v>0</v>
      </c>
      <c r="AY553" s="53" cm="1">
        <f t="array" aca="1" ref="AY553" ca="1">AV553*CELL("contents",$Q553)</f>
        <v>0</v>
      </c>
      <c r="AZ553" s="61">
        <v>2000</v>
      </c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>
        <f t="shared" si="751"/>
        <v>0</v>
      </c>
      <c r="BM553" s="51">
        <f t="shared" si="752"/>
        <v>0</v>
      </c>
      <c r="BN553" s="66">
        <f>IF($G553="Labor Hours",AZ553*$K553*(1+$M553)*$ER553,AZ553)</f>
        <v>2000</v>
      </c>
      <c r="BO553" s="66">
        <f>IF($G553="Labor Hours",BA553*$K553*(1+$M553)*$ER553,BA553)</f>
        <v>0</v>
      </c>
      <c r="BP553" s="66">
        <f>IF($G553="Labor Hours",BB553*$K553*(1+$M553)*$ER553,BB553)</f>
        <v>0</v>
      </c>
      <c r="BQ553" s="66">
        <f>IF($G553="Labor Hours",BC553*$K553*(1+$M553)*$ER553,BC553)</f>
        <v>0</v>
      </c>
      <c r="BR553" s="66">
        <f>IF($G553="Labor Hours",BD553*$K553*(1+$M553)*$ER553,BD553)</f>
        <v>0</v>
      </c>
      <c r="BS553" s="66">
        <f>IF($G553="Labor Hours",BE553*$K553*(1+$M553)*$ER553,BE553)</f>
        <v>0</v>
      </c>
      <c r="BT553" s="66">
        <f>IF($G553="Labor Hours",BF553*$K553*(1+$M553)*$ER553,BF553)</f>
        <v>0</v>
      </c>
      <c r="BU553" s="66">
        <f>IF($G553="Labor Hours",BG553*$K553*(1+$M553)*$ER553,BG553)</f>
        <v>0</v>
      </c>
      <c r="BV553" s="66">
        <f>IF($G553="Labor Hours",BH553*$K553*(1+$M553)*$ER553,BH553)</f>
        <v>0</v>
      </c>
      <c r="BW553" s="66">
        <f>IF($G553="Labor Hours",BI553*$K553*(1+$M553)*$ER553,BI553)</f>
        <v>0</v>
      </c>
      <c r="BX553" s="66">
        <f>IF($G553="Labor Hours",BJ553*$K553*(1+$M553)*$ER553,BJ553)</f>
        <v>0</v>
      </c>
      <c r="BY553" s="66">
        <f>IF($G553="Labor Hours",BK553*$K553*(1+$M553)*$ER553,BK553)</f>
        <v>0</v>
      </c>
      <c r="BZ553" s="67">
        <f t="shared" si="753"/>
        <v>2000</v>
      </c>
      <c r="CA553" s="67">
        <f t="shared" si="713"/>
        <v>1100</v>
      </c>
      <c r="CB553" s="67">
        <f t="shared" si="714"/>
        <v>3100</v>
      </c>
      <c r="CC553" s="53" cm="1">
        <f t="array" aca="1" ref="CC553" ca="1">BZ553*CELL("contents",$Q553)</f>
        <v>700</v>
      </c>
      <c r="CD553" s="53" cm="1">
        <f t="array" aca="1" ref="CD553" ca="1">CA553*CELL("contents",$Q553)</f>
        <v>385</v>
      </c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>
        <f t="shared" si="754"/>
        <v>0</v>
      </c>
      <c r="CR553" s="51">
        <f t="shared" si="755"/>
        <v>0</v>
      </c>
      <c r="CS553" s="66">
        <f>IF($G553="Labor Hours",CE553*$K553*(1+$M553)*$ES553,CE553)</f>
        <v>0</v>
      </c>
      <c r="CT553" s="66">
        <f>IF($G553="Labor Hours",CF553*$K553*(1+$M553)*$ES553,CF553)</f>
        <v>0</v>
      </c>
      <c r="CU553" s="66">
        <f>IF($G553="Labor Hours",CG553*$K553*(1+$M553)*$ES553,CG553)</f>
        <v>0</v>
      </c>
      <c r="CV553" s="66">
        <f>IF($G553="Labor Hours",CH553*$K553*(1+$M553)*$ES553,CH553)</f>
        <v>0</v>
      </c>
      <c r="CW553" s="66">
        <f>IF($G553="Labor Hours",CI553*$K553*(1+$M553)*$ES553,CI553)</f>
        <v>0</v>
      </c>
      <c r="CX553" s="66">
        <f>IF($G553="Labor Hours",CJ553*$K553*(1+$M553)*$ES553,CJ553)</f>
        <v>0</v>
      </c>
      <c r="CY553" s="66">
        <f>IF($G553="Labor Hours",CK553*$K553*(1+$M553)*$ES553,CK553)</f>
        <v>0</v>
      </c>
      <c r="CZ553" s="66">
        <f>IF($G553="Labor Hours",CL553*$K553*(1+$M553)*$ES553,CL553)</f>
        <v>0</v>
      </c>
      <c r="DA553" s="66">
        <f>IF($G553="Labor Hours",CM553*$K553*(1+$M553)*$ES553,CM553)</f>
        <v>0</v>
      </c>
      <c r="DB553" s="66">
        <f>IF($G553="Labor Hours",CN553*$K553*(1+$M553)*$ES553,CN553)</f>
        <v>0</v>
      </c>
      <c r="DC553" s="66">
        <f>IF($G553="Labor Hours",CO553*$K553*(1+$M553)*$ES553,CO553)</f>
        <v>0</v>
      </c>
      <c r="DD553" s="66">
        <f>IF($G553="Labor Hours",CP553*$K553*(1+$M553)*$ES553,CP553)</f>
        <v>0</v>
      </c>
      <c r="DE553" s="67">
        <f t="shared" si="756"/>
        <v>0</v>
      </c>
      <c r="DF553" s="67">
        <f t="shared" si="715"/>
        <v>0</v>
      </c>
      <c r="DG553" s="67">
        <f t="shared" si="716"/>
        <v>0</v>
      </c>
      <c r="DH553" s="53" cm="1">
        <f t="array" aca="1" ref="DH553" ca="1">DE553*CELL("contents",$Q553)</f>
        <v>0</v>
      </c>
      <c r="DI553" s="53" cm="1">
        <f t="array" aca="1" ref="DI553" ca="1">DF553*CELL("contents",$Q553)</f>
        <v>0</v>
      </c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>
        <f t="shared" si="757"/>
        <v>0</v>
      </c>
      <c r="DW553" s="51">
        <f t="shared" si="758"/>
        <v>0</v>
      </c>
      <c r="DX553" s="66">
        <f>IF($G553="Labor Hours",DJ553*$K553*(1+$M553)*$ET553,DJ553)</f>
        <v>0</v>
      </c>
      <c r="DY553" s="66">
        <f>IF($G553="Labor Hours",DK553*$K553*(1+$M553)*$ET553,DK553)</f>
        <v>0</v>
      </c>
      <c r="DZ553" s="66">
        <f>IF($G553="Labor Hours",DL553*$K553*(1+$M553)*$ET553,DL553)</f>
        <v>0</v>
      </c>
      <c r="EA553" s="66">
        <f>IF($G553="Labor Hours",DM553*$K553*(1+$M553)*$ET553,DM553)</f>
        <v>0</v>
      </c>
      <c r="EB553" s="66">
        <f>IF($G553="Labor Hours",DN553*$K553*(1+$M553)*$ET553,DN553)</f>
        <v>0</v>
      </c>
      <c r="EC553" s="66">
        <f>IF($G553="Labor Hours",DO553*$K553*(1+$M553)*$ET553,DO553)</f>
        <v>0</v>
      </c>
      <c r="ED553" s="66">
        <f>IF($G553="Labor Hours",DP553*$K553*(1+$M553)*$ET553,DP553)</f>
        <v>0</v>
      </c>
      <c r="EE553" s="66">
        <f>IF($G553="Labor Hours",DQ553*$K553*(1+$M553)*$ET553,DQ553)</f>
        <v>0</v>
      </c>
      <c r="EF553" s="66">
        <f>IF($G553="Labor Hours",DR553*$K553*(1+$M553)*$ET553,DR553)</f>
        <v>0</v>
      </c>
      <c r="EG553" s="66">
        <f>IF($G553="Labor Hours",DS553*$K553*(1+$M553)*$ET553,DS553)</f>
        <v>0</v>
      </c>
      <c r="EH553" s="66">
        <f>IF($G553="Labor Hours",DT553*$K553*(1+$M553)*$ET553,DT553)</f>
        <v>0</v>
      </c>
      <c r="EI553" s="66">
        <f>IF($G553="Labor Hours",DU553*$K553*(1+$M553)*$ET553,DU553)</f>
        <v>0</v>
      </c>
      <c r="EJ553" s="67">
        <f t="shared" si="759"/>
        <v>0</v>
      </c>
      <c r="EK553" s="67">
        <f t="shared" si="717"/>
        <v>0</v>
      </c>
      <c r="EL553" s="67">
        <f t="shared" si="718"/>
        <v>0</v>
      </c>
      <c r="EM553" s="53" cm="1">
        <f t="array" aca="1" ref="EM553" ca="1">EJ553*CELL("contents",$Q553)</f>
        <v>0</v>
      </c>
      <c r="EN553" s="53" cm="1">
        <f t="array" aca="1" ref="EN553" ca="1">EK553*CELL("contents",$Q553)</f>
        <v>0</v>
      </c>
      <c r="EO553" s="68">
        <f>AW553+CB553+DG553+EL553</f>
        <v>3100</v>
      </c>
      <c r="EP553" s="2">
        <v>1</v>
      </c>
      <c r="EQ553" s="2">
        <f t="shared" ref="EQ553:ET553" si="793">EP553*1.0215</f>
        <v>1.0215000000000001</v>
      </c>
      <c r="ER553" s="2">
        <f t="shared" si="793"/>
        <v>1.0434622500000001</v>
      </c>
      <c r="ES553" s="2">
        <f t="shared" si="793"/>
        <v>1.0658966883750003</v>
      </c>
      <c r="ET553" s="2">
        <f t="shared" si="793"/>
        <v>1.0888134671750629</v>
      </c>
      <c r="EU553" s="69">
        <f>IF($G553="Labor Hours",$K553*$AG553*EQ553,0)</f>
        <v>0</v>
      </c>
      <c r="EV553" s="69">
        <f>IF($G553="Labor Hours",$K553*$BL553*ER553,0)</f>
        <v>0</v>
      </c>
      <c r="EW553" s="69">
        <f>IF($G553="Labor Hours",$K553*$CQ553*ES553,0)</f>
        <v>0</v>
      </c>
      <c r="EX553" s="69">
        <f>IF($G553="Labor Hours",$K553*$DV553*ET553,0)</f>
        <v>0</v>
      </c>
      <c r="EY553" s="69">
        <f t="shared" si="761"/>
        <v>0</v>
      </c>
      <c r="EZ553" s="69">
        <f t="shared" si="761"/>
        <v>0</v>
      </c>
      <c r="FA553" s="69">
        <f t="shared" si="761"/>
        <v>0</v>
      </c>
      <c r="FB553" s="69">
        <f t="shared" si="761"/>
        <v>0</v>
      </c>
      <c r="FC553" t="s">
        <v>1539</v>
      </c>
    </row>
    <row r="554" spans="1:159" x14ac:dyDescent="0.25">
      <c r="A554" s="2">
        <v>1.4</v>
      </c>
      <c r="B554" s="73" t="s">
        <v>1273</v>
      </c>
      <c r="C554" s="61" t="s">
        <v>1208</v>
      </c>
      <c r="D554" s="62" t="s">
        <v>1274</v>
      </c>
      <c r="E554" s="63" t="s">
        <v>1275</v>
      </c>
      <c r="F554" s="2"/>
      <c r="G554" s="61" t="s">
        <v>267</v>
      </c>
      <c r="H554" s="64" t="s">
        <v>267</v>
      </c>
      <c r="I554" s="61"/>
      <c r="J554" s="65" t="s">
        <v>1276</v>
      </c>
      <c r="K554" s="75"/>
      <c r="L554" s="80">
        <v>1</v>
      </c>
      <c r="M554" s="57">
        <v>0</v>
      </c>
      <c r="N554" s="85">
        <v>0.55000000000000004</v>
      </c>
      <c r="O554" s="64" t="s">
        <v>155</v>
      </c>
      <c r="P554" s="2" t="s">
        <v>156</v>
      </c>
      <c r="Q554" s="216">
        <f>VLOOKUP(P554,Contingencies!$A$2:$D$7,4,FALSE)</f>
        <v>0.09</v>
      </c>
      <c r="R554" s="53">
        <f>Q554*EO554</f>
        <v>87.1875</v>
      </c>
      <c r="S554" s="67">
        <f t="shared" si="742"/>
        <v>47.953125000000007</v>
      </c>
      <c r="T554" s="61"/>
      <c r="U554" s="61">
        <v>125</v>
      </c>
      <c r="V554" s="61"/>
      <c r="W554" s="61"/>
      <c r="X554" s="61">
        <v>125</v>
      </c>
      <c r="Y554" s="61"/>
      <c r="Z554" s="61"/>
      <c r="AA554" s="61">
        <v>125</v>
      </c>
      <c r="AB554" s="61"/>
      <c r="AC554" s="61"/>
      <c r="AD554" s="61">
        <v>125</v>
      </c>
      <c r="AE554" s="61"/>
      <c r="AF554" s="61"/>
      <c r="AG554" s="2">
        <f>IF(G554="Labor Hours",SUM(U554:AF554),0)</f>
        <v>0</v>
      </c>
      <c r="AH554" s="51">
        <f t="shared" si="749"/>
        <v>0</v>
      </c>
      <c r="AI554" s="66">
        <f>IF($G554="Labor Hours",U554*$K554*(1+$M554)*$EQ554,U554)</f>
        <v>125</v>
      </c>
      <c r="AJ554" s="66">
        <f>IF($G554="Labor Hours",V554*$K554*(1+$M554)*$EQ554,V554)</f>
        <v>0</v>
      </c>
      <c r="AK554" s="66">
        <f>IF($G554="Labor Hours",W554*$K554*(1+$M554)*$EQ554,W554)</f>
        <v>0</v>
      </c>
      <c r="AL554" s="66">
        <f>IF($G554="Labor Hours",X554*$K554*(1+$M554)*$EQ554,X554)</f>
        <v>125</v>
      </c>
      <c r="AM554" s="66">
        <f>IF($G554="Labor Hours",Y554*$K554*(1+$M554)*$EQ554,Y554)</f>
        <v>0</v>
      </c>
      <c r="AN554" s="66">
        <f>IF($G554="Labor Hours",Z554*$K554*(1+$M554)*$EQ554,Z554)</f>
        <v>0</v>
      </c>
      <c r="AO554" s="66">
        <f>IF($G554="Labor Hours",AA554*$K554*(1+$M554)*$EQ554,AA554)</f>
        <v>125</v>
      </c>
      <c r="AP554" s="66">
        <f>IF($G554="Labor Hours",AB554*$K554*(1+$M554)*$EQ554,AB554)</f>
        <v>0</v>
      </c>
      <c r="AQ554" s="66">
        <f>IF($G554="Labor Hours",AC554*$K554*(1+$M554)*$EQ554,AC554)</f>
        <v>0</v>
      </c>
      <c r="AR554" s="66">
        <f>IF($G554="Labor Hours",AD554*$K554*(1+$M554)*$EQ554,AD554)</f>
        <v>125</v>
      </c>
      <c r="AS554" s="66">
        <f>IF($G554="Labor Hours",AE554*$K554*(1+$M554)*$EQ554,AE554)</f>
        <v>0</v>
      </c>
      <c r="AT554" s="66">
        <f>IF($G554="Labor Hours",AF554*$K554*(1+$M554)*$EQ554,AF554)</f>
        <v>0</v>
      </c>
      <c r="AU554" s="67">
        <f t="shared" si="750"/>
        <v>500</v>
      </c>
      <c r="AV554" s="67">
        <f t="shared" ref="AV554:AV615" si="794">IF($H554="CapEx",0,AU554*$N554)</f>
        <v>275</v>
      </c>
      <c r="AW554" s="67">
        <f t="shared" ref="AW554:AW615" si="795">SUM(AU554:AV554)</f>
        <v>775</v>
      </c>
      <c r="AX554" s="53" cm="1">
        <f t="array" aca="1" ref="AX554" ca="1">AU554*CELL("contents",$Q554)</f>
        <v>45</v>
      </c>
      <c r="AY554" s="53" cm="1">
        <f t="array" aca="1" ref="AY554" ca="1">AV554*CELL("contents",$Q554)</f>
        <v>24.75</v>
      </c>
      <c r="AZ554" s="61">
        <v>125</v>
      </c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>
        <f t="shared" si="751"/>
        <v>0</v>
      </c>
      <c r="BM554" s="51">
        <f t="shared" si="752"/>
        <v>0</v>
      </c>
      <c r="BN554" s="66">
        <f>IF($G554="Labor Hours",AZ554*$K554*(1+$M554)*$ER554,AZ554)</f>
        <v>125</v>
      </c>
      <c r="BO554" s="66">
        <f>IF($G554="Labor Hours",BA554*$K554*(1+$M554)*$ER554,BA554)</f>
        <v>0</v>
      </c>
      <c r="BP554" s="66">
        <f>IF($G554="Labor Hours",BB554*$K554*(1+$M554)*$ER554,BB554)</f>
        <v>0</v>
      </c>
      <c r="BQ554" s="66">
        <f>IF($G554="Labor Hours",BC554*$K554*(1+$M554)*$ER554,BC554)</f>
        <v>0</v>
      </c>
      <c r="BR554" s="66">
        <f>IF($G554="Labor Hours",BD554*$K554*(1+$M554)*$ER554,BD554)</f>
        <v>0</v>
      </c>
      <c r="BS554" s="66">
        <f>IF($G554="Labor Hours",BE554*$K554*(1+$M554)*$ER554,BE554)</f>
        <v>0</v>
      </c>
      <c r="BT554" s="66">
        <f>IF($G554="Labor Hours",BF554*$K554*(1+$M554)*$ER554,BF554)</f>
        <v>0</v>
      </c>
      <c r="BU554" s="66">
        <f>IF($G554="Labor Hours",BG554*$K554*(1+$M554)*$ER554,BG554)</f>
        <v>0</v>
      </c>
      <c r="BV554" s="66">
        <f>IF($G554="Labor Hours",BH554*$K554*(1+$M554)*$ER554,BH554)</f>
        <v>0</v>
      </c>
      <c r="BW554" s="66">
        <f>IF($G554="Labor Hours",BI554*$K554*(1+$M554)*$ER554,BI554)</f>
        <v>0</v>
      </c>
      <c r="BX554" s="66">
        <f>IF($G554="Labor Hours",BJ554*$K554*(1+$M554)*$ER554,BJ554)</f>
        <v>0</v>
      </c>
      <c r="BY554" s="66">
        <f>IF($G554="Labor Hours",BK554*$K554*(1+$M554)*$ER554,BK554)</f>
        <v>0</v>
      </c>
      <c r="BZ554" s="67">
        <f t="shared" si="753"/>
        <v>125</v>
      </c>
      <c r="CA554" s="67">
        <f t="shared" ref="CA554:CA615" si="796">IF($H554="CapEx",0,BZ554*$N554)</f>
        <v>68.75</v>
      </c>
      <c r="CB554" s="67">
        <f t="shared" ref="CB554:CB615" si="797">SUM(BZ554:CA554)</f>
        <v>193.75</v>
      </c>
      <c r="CC554" s="53" cm="1">
        <f t="array" aca="1" ref="CC554" ca="1">BZ554*CELL("contents",$Q554)</f>
        <v>11.25</v>
      </c>
      <c r="CD554" s="53" cm="1">
        <f t="array" aca="1" ref="CD554" ca="1">CA554*CELL("contents",$Q554)</f>
        <v>6.1875</v>
      </c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>
        <f t="shared" si="754"/>
        <v>0</v>
      </c>
      <c r="CR554" s="51">
        <f t="shared" si="755"/>
        <v>0</v>
      </c>
      <c r="CS554" s="66">
        <f>IF($G554="Labor Hours",CE554*$K554*(1+$M554)*$ES554,CE554)</f>
        <v>0</v>
      </c>
      <c r="CT554" s="66">
        <f>IF($G554="Labor Hours",CF554*$K554*(1+$M554)*$ES554,CF554)</f>
        <v>0</v>
      </c>
      <c r="CU554" s="66">
        <f>IF($G554="Labor Hours",CG554*$K554*(1+$M554)*$ES554,CG554)</f>
        <v>0</v>
      </c>
      <c r="CV554" s="66">
        <f>IF($G554="Labor Hours",CH554*$K554*(1+$M554)*$ES554,CH554)</f>
        <v>0</v>
      </c>
      <c r="CW554" s="66">
        <f>IF($G554="Labor Hours",CI554*$K554*(1+$M554)*$ES554,CI554)</f>
        <v>0</v>
      </c>
      <c r="CX554" s="66">
        <f>IF($G554="Labor Hours",CJ554*$K554*(1+$M554)*$ES554,CJ554)</f>
        <v>0</v>
      </c>
      <c r="CY554" s="66">
        <f>IF($G554="Labor Hours",CK554*$K554*(1+$M554)*$ES554,CK554)</f>
        <v>0</v>
      </c>
      <c r="CZ554" s="66">
        <f>IF($G554="Labor Hours",CL554*$K554*(1+$M554)*$ES554,CL554)</f>
        <v>0</v>
      </c>
      <c r="DA554" s="66">
        <f>IF($G554="Labor Hours",CM554*$K554*(1+$M554)*$ES554,CM554)</f>
        <v>0</v>
      </c>
      <c r="DB554" s="66">
        <f>IF($G554="Labor Hours",CN554*$K554*(1+$M554)*$ES554,CN554)</f>
        <v>0</v>
      </c>
      <c r="DC554" s="66">
        <f>IF($G554="Labor Hours",CO554*$K554*(1+$M554)*$ES554,CO554)</f>
        <v>0</v>
      </c>
      <c r="DD554" s="66">
        <f>IF($G554="Labor Hours",CP554*$K554*(1+$M554)*$ES554,CP554)</f>
        <v>0</v>
      </c>
      <c r="DE554" s="67">
        <f t="shared" si="756"/>
        <v>0</v>
      </c>
      <c r="DF554" s="67">
        <f t="shared" ref="DF554:DF615" si="798">IF($H554="CapEx",0,DE554*$N554)</f>
        <v>0</v>
      </c>
      <c r="DG554" s="67">
        <f t="shared" ref="DG554:DG615" si="799">SUM(DE554:DF554)</f>
        <v>0</v>
      </c>
      <c r="DH554" s="53" cm="1">
        <f t="array" aca="1" ref="DH554" ca="1">DE554*CELL("contents",$Q554)</f>
        <v>0</v>
      </c>
      <c r="DI554" s="53" cm="1">
        <f t="array" aca="1" ref="DI554" ca="1">DF554*CELL("contents",$Q554)</f>
        <v>0</v>
      </c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>
        <f t="shared" si="757"/>
        <v>0</v>
      </c>
      <c r="DW554" s="51">
        <f t="shared" si="758"/>
        <v>0</v>
      </c>
      <c r="DX554" s="66">
        <f>IF($G554="Labor Hours",DJ554*$K554*(1+$M554)*$ET554,DJ554)</f>
        <v>0</v>
      </c>
      <c r="DY554" s="66">
        <f>IF($G554="Labor Hours",DK554*$K554*(1+$M554)*$ET554,DK554)</f>
        <v>0</v>
      </c>
      <c r="DZ554" s="66">
        <f>IF($G554="Labor Hours",DL554*$K554*(1+$M554)*$ET554,DL554)</f>
        <v>0</v>
      </c>
      <c r="EA554" s="66">
        <f>IF($G554="Labor Hours",DM554*$K554*(1+$M554)*$ET554,DM554)</f>
        <v>0</v>
      </c>
      <c r="EB554" s="66">
        <f>IF($G554="Labor Hours",DN554*$K554*(1+$M554)*$ET554,DN554)</f>
        <v>0</v>
      </c>
      <c r="EC554" s="66">
        <f>IF($G554="Labor Hours",DO554*$K554*(1+$M554)*$ET554,DO554)</f>
        <v>0</v>
      </c>
      <c r="ED554" s="66">
        <f>IF($G554="Labor Hours",DP554*$K554*(1+$M554)*$ET554,DP554)</f>
        <v>0</v>
      </c>
      <c r="EE554" s="66">
        <f>IF($G554="Labor Hours",DQ554*$K554*(1+$M554)*$ET554,DQ554)</f>
        <v>0</v>
      </c>
      <c r="EF554" s="66">
        <f>IF($G554="Labor Hours",DR554*$K554*(1+$M554)*$ET554,DR554)</f>
        <v>0</v>
      </c>
      <c r="EG554" s="66">
        <f>IF($G554="Labor Hours",DS554*$K554*(1+$M554)*$ET554,DS554)</f>
        <v>0</v>
      </c>
      <c r="EH554" s="66">
        <f>IF($G554="Labor Hours",DT554*$K554*(1+$M554)*$ET554,DT554)</f>
        <v>0</v>
      </c>
      <c r="EI554" s="66">
        <f>IF($G554="Labor Hours",DU554*$K554*(1+$M554)*$ET554,DU554)</f>
        <v>0</v>
      </c>
      <c r="EJ554" s="67">
        <f t="shared" si="759"/>
        <v>0</v>
      </c>
      <c r="EK554" s="67">
        <f t="shared" ref="EK554:EK615" si="800">IF($H554="CapEx",0,EJ554*$N554)</f>
        <v>0</v>
      </c>
      <c r="EL554" s="67">
        <f t="shared" ref="EL554:EL615" si="801">SUM(EJ554:EK554)</f>
        <v>0</v>
      </c>
      <c r="EM554" s="53" cm="1">
        <f t="array" aca="1" ref="EM554" ca="1">EJ554*CELL("contents",$Q554)</f>
        <v>0</v>
      </c>
      <c r="EN554" s="53" cm="1">
        <f t="array" aca="1" ref="EN554" ca="1">EK554*CELL("contents",$Q554)</f>
        <v>0</v>
      </c>
      <c r="EO554" s="68">
        <f>AW554+CB554+DG554+EL554</f>
        <v>968.75</v>
      </c>
      <c r="EP554" s="2">
        <v>1</v>
      </c>
      <c r="EQ554" s="2">
        <f t="shared" ref="EQ554:ET554" si="802">EP554*1.0215</f>
        <v>1.0215000000000001</v>
      </c>
      <c r="ER554" s="2">
        <f t="shared" si="802"/>
        <v>1.0434622500000001</v>
      </c>
      <c r="ES554" s="2">
        <f t="shared" si="802"/>
        <v>1.0658966883750003</v>
      </c>
      <c r="ET554" s="2">
        <f t="shared" si="802"/>
        <v>1.0888134671750629</v>
      </c>
      <c r="EU554" s="69">
        <f>IF($G554="Labor Hours",$K554*$AG554*EQ554,0)</f>
        <v>0</v>
      </c>
      <c r="EV554" s="69">
        <f>IF($G554="Labor Hours",$K554*$BL554*ER554,0)</f>
        <v>0</v>
      </c>
      <c r="EW554" s="69">
        <f>IF($G554="Labor Hours",$K554*$CQ554*ES554,0)</f>
        <v>0</v>
      </c>
      <c r="EX554" s="69">
        <f>IF($G554="Labor Hours",$K554*$DV554*ET554,0)</f>
        <v>0</v>
      </c>
      <c r="EY554" s="69">
        <f t="shared" si="761"/>
        <v>0</v>
      </c>
      <c r="EZ554" s="69">
        <f t="shared" si="761"/>
        <v>0</v>
      </c>
      <c r="FA554" s="69">
        <f t="shared" si="761"/>
        <v>0</v>
      </c>
      <c r="FB554" s="69">
        <f t="shared" si="761"/>
        <v>0</v>
      </c>
      <c r="FC554" t="s">
        <v>1539</v>
      </c>
    </row>
    <row r="555" spans="1:159" x14ac:dyDescent="0.25">
      <c r="A555" s="2">
        <v>1.4</v>
      </c>
      <c r="B555" s="73" t="s">
        <v>1277</v>
      </c>
      <c r="C555" s="61" t="s">
        <v>1208</v>
      </c>
      <c r="D555" s="62" t="s">
        <v>1278</v>
      </c>
      <c r="E555" s="63" t="s">
        <v>1279</v>
      </c>
      <c r="F555" s="2"/>
      <c r="G555" s="61" t="s">
        <v>267</v>
      </c>
      <c r="H555" s="64" t="s">
        <v>267</v>
      </c>
      <c r="I555" s="61"/>
      <c r="J555" s="65" t="s">
        <v>268</v>
      </c>
      <c r="K555" s="75"/>
      <c r="L555" s="80">
        <v>1</v>
      </c>
      <c r="M555" s="57">
        <v>0</v>
      </c>
      <c r="N555" s="85">
        <v>0.55000000000000004</v>
      </c>
      <c r="O555" s="64" t="s">
        <v>155</v>
      </c>
      <c r="P555" s="2" t="s">
        <v>173</v>
      </c>
      <c r="Q555" s="216">
        <f>VLOOKUP(P555,Contingencies!$A$2:$D$7,4,FALSE)</f>
        <v>0.125</v>
      </c>
      <c r="R555" s="53">
        <f>Q555*EO555</f>
        <v>186</v>
      </c>
      <c r="S555" s="67">
        <f t="shared" si="742"/>
        <v>102.30000000000001</v>
      </c>
      <c r="T555" s="61"/>
      <c r="U555" s="61">
        <v>960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>
        <f>IF(G555="Labor Hours",SUM(U555:AF555),0)</f>
        <v>0</v>
      </c>
      <c r="AH555" s="51">
        <f t="shared" si="749"/>
        <v>0</v>
      </c>
      <c r="AI555" s="66">
        <f>IF($G555="Labor Hours",U555*$K555*(1+$M555)*$EQ555,U555)</f>
        <v>960</v>
      </c>
      <c r="AJ555" s="66">
        <f>IF($G555="Labor Hours",V555*$K555*(1+$M555)*$EQ555,V555)</f>
        <v>0</v>
      </c>
      <c r="AK555" s="66">
        <f>IF($G555="Labor Hours",W555*$K555*(1+$M555)*$EQ555,W555)</f>
        <v>0</v>
      </c>
      <c r="AL555" s="66">
        <f>IF($G555="Labor Hours",X555*$K555*(1+$M555)*$EQ555,X555)</f>
        <v>0</v>
      </c>
      <c r="AM555" s="66">
        <f>IF($G555="Labor Hours",Y555*$K555*(1+$M555)*$EQ555,Y555)</f>
        <v>0</v>
      </c>
      <c r="AN555" s="66">
        <f>IF($G555="Labor Hours",Z555*$K555*(1+$M555)*$EQ555,Z555)</f>
        <v>0</v>
      </c>
      <c r="AO555" s="66">
        <f>IF($G555="Labor Hours",AA555*$K555*(1+$M555)*$EQ555,AA555)</f>
        <v>0</v>
      </c>
      <c r="AP555" s="66">
        <f>IF($G555="Labor Hours",AB555*$K555*(1+$M555)*$EQ555,AB555)</f>
        <v>0</v>
      </c>
      <c r="AQ555" s="66">
        <f>IF($G555="Labor Hours",AC555*$K555*(1+$M555)*$EQ555,AC555)</f>
        <v>0</v>
      </c>
      <c r="AR555" s="66">
        <f>IF($G555="Labor Hours",AD555*$K555*(1+$M555)*$EQ555,AD555)</f>
        <v>0</v>
      </c>
      <c r="AS555" s="66">
        <f>IF($G555="Labor Hours",AE555*$K555*(1+$M555)*$EQ555,AE555)</f>
        <v>0</v>
      </c>
      <c r="AT555" s="66">
        <f>IF($G555="Labor Hours",AF555*$K555*(1+$M555)*$EQ555,AF555)</f>
        <v>0</v>
      </c>
      <c r="AU555" s="67">
        <f t="shared" si="750"/>
        <v>960</v>
      </c>
      <c r="AV555" s="67">
        <f t="shared" si="794"/>
        <v>528</v>
      </c>
      <c r="AW555" s="67">
        <f t="shared" si="795"/>
        <v>1488</v>
      </c>
      <c r="AX555" s="53" cm="1">
        <f t="array" aca="1" ref="AX555" ca="1">AU555*CELL("contents",$Q555)</f>
        <v>120</v>
      </c>
      <c r="AY555" s="53" cm="1">
        <f t="array" aca="1" ref="AY555" ca="1">AV555*CELL("contents",$Q555)</f>
        <v>66</v>
      </c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>
        <f t="shared" si="751"/>
        <v>0</v>
      </c>
      <c r="BM555" s="51">
        <f t="shared" si="752"/>
        <v>0</v>
      </c>
      <c r="BN555" s="66">
        <f>IF($G555="Labor Hours",AZ555*$K555*(1+$M555)*$ER555,AZ555)</f>
        <v>0</v>
      </c>
      <c r="BO555" s="66">
        <f>IF($G555="Labor Hours",BA555*$K555*(1+$M555)*$ER555,BA555)</f>
        <v>0</v>
      </c>
      <c r="BP555" s="66">
        <f>IF($G555="Labor Hours",BB555*$K555*(1+$M555)*$ER555,BB555)</f>
        <v>0</v>
      </c>
      <c r="BQ555" s="66">
        <f>IF($G555="Labor Hours",BC555*$K555*(1+$M555)*$ER555,BC555)</f>
        <v>0</v>
      </c>
      <c r="BR555" s="66">
        <f>IF($G555="Labor Hours",BD555*$K555*(1+$M555)*$ER555,BD555)</f>
        <v>0</v>
      </c>
      <c r="BS555" s="66">
        <f>IF($G555="Labor Hours",BE555*$K555*(1+$M555)*$ER555,BE555)</f>
        <v>0</v>
      </c>
      <c r="BT555" s="66">
        <f>IF($G555="Labor Hours",BF555*$K555*(1+$M555)*$ER555,BF555)</f>
        <v>0</v>
      </c>
      <c r="BU555" s="66">
        <f>IF($G555="Labor Hours",BG555*$K555*(1+$M555)*$ER555,BG555)</f>
        <v>0</v>
      </c>
      <c r="BV555" s="66">
        <f>IF($G555="Labor Hours",BH555*$K555*(1+$M555)*$ER555,BH555)</f>
        <v>0</v>
      </c>
      <c r="BW555" s="66">
        <f>IF($G555="Labor Hours",BI555*$K555*(1+$M555)*$ER555,BI555)</f>
        <v>0</v>
      </c>
      <c r="BX555" s="66">
        <f>IF($G555="Labor Hours",BJ555*$K555*(1+$M555)*$ER555,BJ555)</f>
        <v>0</v>
      </c>
      <c r="BY555" s="66">
        <f>IF($G555="Labor Hours",BK555*$K555*(1+$M555)*$ER555,BK555)</f>
        <v>0</v>
      </c>
      <c r="BZ555" s="67">
        <f t="shared" si="753"/>
        <v>0</v>
      </c>
      <c r="CA555" s="67">
        <f t="shared" si="796"/>
        <v>0</v>
      </c>
      <c r="CB555" s="67">
        <f t="shared" si="797"/>
        <v>0</v>
      </c>
      <c r="CC555" s="53" cm="1">
        <f t="array" aca="1" ref="CC555" ca="1">BZ555*CELL("contents",$Q555)</f>
        <v>0</v>
      </c>
      <c r="CD555" s="53" cm="1">
        <f t="array" aca="1" ref="CD555" ca="1">CA555*CELL("contents",$Q555)</f>
        <v>0</v>
      </c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>
        <f t="shared" si="754"/>
        <v>0</v>
      </c>
      <c r="CR555" s="51">
        <f t="shared" si="755"/>
        <v>0</v>
      </c>
      <c r="CS555" s="66">
        <f>IF($G555="Labor Hours",CE555*$K555*(1+$M555)*$ES555,CE555)</f>
        <v>0</v>
      </c>
      <c r="CT555" s="66">
        <f>IF($G555="Labor Hours",CF555*$K555*(1+$M555)*$ES555,CF555)</f>
        <v>0</v>
      </c>
      <c r="CU555" s="66">
        <f>IF($G555="Labor Hours",CG555*$K555*(1+$M555)*$ES555,CG555)</f>
        <v>0</v>
      </c>
      <c r="CV555" s="66">
        <f>IF($G555="Labor Hours",CH555*$K555*(1+$M555)*$ES555,CH555)</f>
        <v>0</v>
      </c>
      <c r="CW555" s="66">
        <f>IF($G555="Labor Hours",CI555*$K555*(1+$M555)*$ES555,CI555)</f>
        <v>0</v>
      </c>
      <c r="CX555" s="66">
        <f>IF($G555="Labor Hours",CJ555*$K555*(1+$M555)*$ES555,CJ555)</f>
        <v>0</v>
      </c>
      <c r="CY555" s="66">
        <f>IF($G555="Labor Hours",CK555*$K555*(1+$M555)*$ES555,CK555)</f>
        <v>0</v>
      </c>
      <c r="CZ555" s="66">
        <f>IF($G555="Labor Hours",CL555*$K555*(1+$M555)*$ES555,CL555)</f>
        <v>0</v>
      </c>
      <c r="DA555" s="66">
        <f>IF($G555="Labor Hours",CM555*$K555*(1+$M555)*$ES555,CM555)</f>
        <v>0</v>
      </c>
      <c r="DB555" s="66">
        <f>IF($G555="Labor Hours",CN555*$K555*(1+$M555)*$ES555,CN555)</f>
        <v>0</v>
      </c>
      <c r="DC555" s="66">
        <f>IF($G555="Labor Hours",CO555*$K555*(1+$M555)*$ES555,CO555)</f>
        <v>0</v>
      </c>
      <c r="DD555" s="66">
        <f>IF($G555="Labor Hours",CP555*$K555*(1+$M555)*$ES555,CP555)</f>
        <v>0</v>
      </c>
      <c r="DE555" s="67">
        <f t="shared" si="756"/>
        <v>0</v>
      </c>
      <c r="DF555" s="67">
        <f t="shared" si="798"/>
        <v>0</v>
      </c>
      <c r="DG555" s="67">
        <f t="shared" si="799"/>
        <v>0</v>
      </c>
      <c r="DH555" s="53" cm="1">
        <f t="array" aca="1" ref="DH555" ca="1">DE555*CELL("contents",$Q555)</f>
        <v>0</v>
      </c>
      <c r="DI555" s="53" cm="1">
        <f t="array" aca="1" ref="DI555" ca="1">DF555*CELL("contents",$Q555)</f>
        <v>0</v>
      </c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>
        <f t="shared" si="757"/>
        <v>0</v>
      </c>
      <c r="DW555" s="51">
        <f t="shared" si="758"/>
        <v>0</v>
      </c>
      <c r="DX555" s="66">
        <f>IF($G555="Labor Hours",DJ555*$K555*(1+$M555)*$ET555,DJ555)</f>
        <v>0</v>
      </c>
      <c r="DY555" s="66">
        <f>IF($G555="Labor Hours",DK555*$K555*(1+$M555)*$ET555,DK555)</f>
        <v>0</v>
      </c>
      <c r="DZ555" s="66">
        <f>IF($G555="Labor Hours",DL555*$K555*(1+$M555)*$ET555,DL555)</f>
        <v>0</v>
      </c>
      <c r="EA555" s="66">
        <f>IF($G555="Labor Hours",DM555*$K555*(1+$M555)*$ET555,DM555)</f>
        <v>0</v>
      </c>
      <c r="EB555" s="66">
        <f>IF($G555="Labor Hours",DN555*$K555*(1+$M555)*$ET555,DN555)</f>
        <v>0</v>
      </c>
      <c r="EC555" s="66">
        <f>IF($G555="Labor Hours",DO555*$K555*(1+$M555)*$ET555,DO555)</f>
        <v>0</v>
      </c>
      <c r="ED555" s="66">
        <f>IF($G555="Labor Hours",DP555*$K555*(1+$M555)*$ET555,DP555)</f>
        <v>0</v>
      </c>
      <c r="EE555" s="66">
        <f>IF($G555="Labor Hours",DQ555*$K555*(1+$M555)*$ET555,DQ555)</f>
        <v>0</v>
      </c>
      <c r="EF555" s="66">
        <f>IF($G555="Labor Hours",DR555*$K555*(1+$M555)*$ET555,DR555)</f>
        <v>0</v>
      </c>
      <c r="EG555" s="66">
        <f>IF($G555="Labor Hours",DS555*$K555*(1+$M555)*$ET555,DS555)</f>
        <v>0</v>
      </c>
      <c r="EH555" s="66">
        <f>IF($G555="Labor Hours",DT555*$K555*(1+$M555)*$ET555,DT555)</f>
        <v>0</v>
      </c>
      <c r="EI555" s="66">
        <f>IF($G555="Labor Hours",DU555*$K555*(1+$M555)*$ET555,DU555)</f>
        <v>0</v>
      </c>
      <c r="EJ555" s="67">
        <f t="shared" si="759"/>
        <v>0</v>
      </c>
      <c r="EK555" s="67">
        <f t="shared" si="800"/>
        <v>0</v>
      </c>
      <c r="EL555" s="67">
        <f t="shared" si="801"/>
        <v>0</v>
      </c>
      <c r="EM555" s="53" cm="1">
        <f t="array" aca="1" ref="EM555" ca="1">EJ555*CELL("contents",$Q555)</f>
        <v>0</v>
      </c>
      <c r="EN555" s="53" cm="1">
        <f t="array" aca="1" ref="EN555" ca="1">EK555*CELL("contents",$Q555)</f>
        <v>0</v>
      </c>
      <c r="EO555" s="68">
        <f>AW555+CB555+DG555+EL555</f>
        <v>1488</v>
      </c>
      <c r="EP555" s="2">
        <v>1</v>
      </c>
      <c r="EQ555" s="2">
        <f t="shared" ref="EQ555:ET555" si="803">EP555*1.0215</f>
        <v>1.0215000000000001</v>
      </c>
      <c r="ER555" s="2">
        <f t="shared" si="803"/>
        <v>1.0434622500000001</v>
      </c>
      <c r="ES555" s="2">
        <f t="shared" si="803"/>
        <v>1.0658966883750003</v>
      </c>
      <c r="ET555" s="2">
        <f t="shared" si="803"/>
        <v>1.0888134671750629</v>
      </c>
      <c r="EU555" s="69">
        <f>IF($G555="Labor Hours",$K555*$AG555*EQ555,0)</f>
        <v>0</v>
      </c>
      <c r="EV555" s="69">
        <f>IF($G555="Labor Hours",$K555*$BL555*ER555,0)</f>
        <v>0</v>
      </c>
      <c r="EW555" s="69">
        <f>IF($G555="Labor Hours",$K555*$CQ555*ES555,0)</f>
        <v>0</v>
      </c>
      <c r="EX555" s="69">
        <f>IF($G555="Labor Hours",$K555*$DV555*ET555,0)</f>
        <v>0</v>
      </c>
      <c r="EY555" s="69">
        <f t="shared" si="761"/>
        <v>0</v>
      </c>
      <c r="EZ555" s="69">
        <f t="shared" si="761"/>
        <v>0</v>
      </c>
      <c r="FA555" s="69">
        <f t="shared" si="761"/>
        <v>0</v>
      </c>
      <c r="FB555" s="69">
        <f t="shared" si="761"/>
        <v>0</v>
      </c>
      <c r="FC555" t="s">
        <v>1539</v>
      </c>
    </row>
    <row r="556" spans="1:159" x14ac:dyDescent="0.25">
      <c r="A556" s="2">
        <v>1.4</v>
      </c>
      <c r="B556" s="73" t="s">
        <v>1280</v>
      </c>
      <c r="C556" s="61" t="s">
        <v>1208</v>
      </c>
      <c r="D556" s="62" t="s">
        <v>1281</v>
      </c>
      <c r="E556" s="63" t="s">
        <v>1281</v>
      </c>
      <c r="F556" s="2" t="s">
        <v>1215</v>
      </c>
      <c r="G556" s="61" t="s">
        <v>151</v>
      </c>
      <c r="H556" s="64" t="s">
        <v>163</v>
      </c>
      <c r="I556" s="61" t="s">
        <v>269</v>
      </c>
      <c r="J556" s="65" t="s">
        <v>1139</v>
      </c>
      <c r="K556" s="75">
        <v>47</v>
      </c>
      <c r="L556" s="79">
        <v>46.67</v>
      </c>
      <c r="M556" s="57">
        <v>0</v>
      </c>
      <c r="N556" s="85">
        <v>0.55000000000000004</v>
      </c>
      <c r="O556" s="64" t="s">
        <v>155</v>
      </c>
      <c r="P556" s="2" t="s">
        <v>352</v>
      </c>
      <c r="Q556" s="216">
        <f>VLOOKUP(P556,Contingencies!$A$2:$D$7,4,FALSE)</f>
        <v>0.2</v>
      </c>
      <c r="R556" s="53">
        <f>Q556*EO556</f>
        <v>595.3302000000001</v>
      </c>
      <c r="S556" s="67">
        <f t="shared" si="742"/>
        <v>327.43161000000009</v>
      </c>
      <c r="T556" s="61"/>
      <c r="U556" s="61">
        <v>40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>
        <f>IF(G556="Labor Hours",SUM(U556:AF556),0)</f>
        <v>40</v>
      </c>
      <c r="AH556" s="51">
        <f t="shared" si="749"/>
        <v>0.26666666666666666</v>
      </c>
      <c r="AI556" s="66">
        <f>IF($G556="Labor Hours",U556*$K556*(1+$M556)*$EQ556,U556)</f>
        <v>1920.42</v>
      </c>
      <c r="AJ556" s="66">
        <f>IF($G556="Labor Hours",V556*$K556*(1+$M556)*$EQ556,V556)</f>
        <v>0</v>
      </c>
      <c r="AK556" s="66">
        <f>IF($G556="Labor Hours",W556*$K556*(1+$M556)*$EQ556,W556)</f>
        <v>0</v>
      </c>
      <c r="AL556" s="66">
        <f>IF($G556="Labor Hours",X556*$K556*(1+$M556)*$EQ556,X556)</f>
        <v>0</v>
      </c>
      <c r="AM556" s="66">
        <f>IF($G556="Labor Hours",Y556*$K556*(1+$M556)*$EQ556,Y556)</f>
        <v>0</v>
      </c>
      <c r="AN556" s="66">
        <f>IF($G556="Labor Hours",Z556*$K556*(1+$M556)*$EQ556,Z556)</f>
        <v>0</v>
      </c>
      <c r="AO556" s="66">
        <f>IF($G556="Labor Hours",AA556*$K556*(1+$M556)*$EQ556,AA556)</f>
        <v>0</v>
      </c>
      <c r="AP556" s="66">
        <f>IF($G556="Labor Hours",AB556*$K556*(1+$M556)*$EQ556,AB556)</f>
        <v>0</v>
      </c>
      <c r="AQ556" s="66">
        <f>IF($G556="Labor Hours",AC556*$K556*(1+$M556)*$EQ556,AC556)</f>
        <v>0</v>
      </c>
      <c r="AR556" s="66">
        <f>IF($G556="Labor Hours",AD556*$K556*(1+$M556)*$EQ556,AD556)</f>
        <v>0</v>
      </c>
      <c r="AS556" s="66">
        <f>IF($G556="Labor Hours",AE556*$K556*(1+$M556)*$EQ556,AE556)</f>
        <v>0</v>
      </c>
      <c r="AT556" s="66">
        <f>IF($G556="Labor Hours",AF556*$K556*(1+$M556)*$EQ556,AF556)</f>
        <v>0</v>
      </c>
      <c r="AU556" s="67">
        <f t="shared" si="750"/>
        <v>1920.42</v>
      </c>
      <c r="AV556" s="67">
        <f t="shared" si="794"/>
        <v>1056.2310000000002</v>
      </c>
      <c r="AW556" s="67">
        <f t="shared" si="795"/>
        <v>2976.6510000000003</v>
      </c>
      <c r="AX556" s="53" cm="1">
        <f t="array" aca="1" ref="AX556" ca="1">AU556*CELL("contents",$Q556)</f>
        <v>384.08400000000006</v>
      </c>
      <c r="AY556" s="53" cm="1">
        <f t="array" aca="1" ref="AY556" ca="1">AV556*CELL("contents",$Q556)</f>
        <v>211.24620000000004</v>
      </c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>
        <f t="shared" si="751"/>
        <v>0</v>
      </c>
      <c r="BM556" s="51">
        <f t="shared" si="752"/>
        <v>0</v>
      </c>
      <c r="BN556" s="66">
        <f>IF($G556="Labor Hours",AZ556*$K556*(1+$M556)*$ER556,AZ556)</f>
        <v>0</v>
      </c>
      <c r="BO556" s="66">
        <f>IF($G556="Labor Hours",BA556*$K556*(1+$M556)*$ER556,BA556)</f>
        <v>0</v>
      </c>
      <c r="BP556" s="66">
        <f>IF($G556="Labor Hours",BB556*$K556*(1+$M556)*$ER556,BB556)</f>
        <v>0</v>
      </c>
      <c r="BQ556" s="66">
        <f>IF($G556="Labor Hours",BC556*$K556*(1+$M556)*$ER556,BC556)</f>
        <v>0</v>
      </c>
      <c r="BR556" s="66">
        <f>IF($G556="Labor Hours",BD556*$K556*(1+$M556)*$ER556,BD556)</f>
        <v>0</v>
      </c>
      <c r="BS556" s="66">
        <f>IF($G556="Labor Hours",BE556*$K556*(1+$M556)*$ER556,BE556)</f>
        <v>0</v>
      </c>
      <c r="BT556" s="66">
        <f>IF($G556="Labor Hours",BF556*$K556*(1+$M556)*$ER556,BF556)</f>
        <v>0</v>
      </c>
      <c r="BU556" s="66">
        <f>IF($G556="Labor Hours",BG556*$K556*(1+$M556)*$ER556,BG556)</f>
        <v>0</v>
      </c>
      <c r="BV556" s="66">
        <f>IF($G556="Labor Hours",BH556*$K556*(1+$M556)*$ER556,BH556)</f>
        <v>0</v>
      </c>
      <c r="BW556" s="66">
        <f>IF($G556="Labor Hours",BI556*$K556*(1+$M556)*$ER556,BI556)</f>
        <v>0</v>
      </c>
      <c r="BX556" s="66">
        <f>IF($G556="Labor Hours",BJ556*$K556*(1+$M556)*$ER556,BJ556)</f>
        <v>0</v>
      </c>
      <c r="BY556" s="66">
        <f>IF($G556="Labor Hours",BK556*$K556*(1+$M556)*$ER556,BK556)</f>
        <v>0</v>
      </c>
      <c r="BZ556" s="67">
        <f t="shared" si="753"/>
        <v>0</v>
      </c>
      <c r="CA556" s="67">
        <f t="shared" si="796"/>
        <v>0</v>
      </c>
      <c r="CB556" s="67">
        <f t="shared" si="797"/>
        <v>0</v>
      </c>
      <c r="CC556" s="53" cm="1">
        <f t="array" aca="1" ref="CC556" ca="1">BZ556*CELL("contents",$Q556)</f>
        <v>0</v>
      </c>
      <c r="CD556" s="53" cm="1">
        <f t="array" aca="1" ref="CD556" ca="1">CA556*CELL("contents",$Q556)</f>
        <v>0</v>
      </c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>
        <f t="shared" si="754"/>
        <v>0</v>
      </c>
      <c r="CR556" s="51">
        <f t="shared" si="755"/>
        <v>0</v>
      </c>
      <c r="CS556" s="66">
        <f>IF($G556="Labor Hours",CE556*$K556*(1+$M556)*$ES556,CE556)</f>
        <v>0</v>
      </c>
      <c r="CT556" s="66">
        <f>IF($G556="Labor Hours",CF556*$K556*(1+$M556)*$ES556,CF556)</f>
        <v>0</v>
      </c>
      <c r="CU556" s="66">
        <f>IF($G556="Labor Hours",CG556*$K556*(1+$M556)*$ES556,CG556)</f>
        <v>0</v>
      </c>
      <c r="CV556" s="66">
        <f>IF($G556="Labor Hours",CH556*$K556*(1+$M556)*$ES556,CH556)</f>
        <v>0</v>
      </c>
      <c r="CW556" s="66">
        <f>IF($G556="Labor Hours",CI556*$K556*(1+$M556)*$ES556,CI556)</f>
        <v>0</v>
      </c>
      <c r="CX556" s="66">
        <f>IF($G556="Labor Hours",CJ556*$K556*(1+$M556)*$ES556,CJ556)</f>
        <v>0</v>
      </c>
      <c r="CY556" s="66">
        <f>IF($G556="Labor Hours",CK556*$K556*(1+$M556)*$ES556,CK556)</f>
        <v>0</v>
      </c>
      <c r="CZ556" s="66">
        <f>IF($G556="Labor Hours",CL556*$K556*(1+$M556)*$ES556,CL556)</f>
        <v>0</v>
      </c>
      <c r="DA556" s="66">
        <f>IF($G556="Labor Hours",CM556*$K556*(1+$M556)*$ES556,CM556)</f>
        <v>0</v>
      </c>
      <c r="DB556" s="66">
        <f>IF($G556="Labor Hours",CN556*$K556*(1+$M556)*$ES556,CN556)</f>
        <v>0</v>
      </c>
      <c r="DC556" s="66">
        <f>IF($G556="Labor Hours",CO556*$K556*(1+$M556)*$ES556,CO556)</f>
        <v>0</v>
      </c>
      <c r="DD556" s="66">
        <f>IF($G556="Labor Hours",CP556*$K556*(1+$M556)*$ES556,CP556)</f>
        <v>0</v>
      </c>
      <c r="DE556" s="67">
        <f t="shared" si="756"/>
        <v>0</v>
      </c>
      <c r="DF556" s="67">
        <f t="shared" si="798"/>
        <v>0</v>
      </c>
      <c r="DG556" s="67">
        <f t="shared" si="799"/>
        <v>0</v>
      </c>
      <c r="DH556" s="53" cm="1">
        <f t="array" aca="1" ref="DH556" ca="1">DE556*CELL("contents",$Q556)</f>
        <v>0</v>
      </c>
      <c r="DI556" s="53" cm="1">
        <f t="array" aca="1" ref="DI556" ca="1">DF556*CELL("contents",$Q556)</f>
        <v>0</v>
      </c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>
        <f t="shared" si="757"/>
        <v>0</v>
      </c>
      <c r="DW556" s="51">
        <f t="shared" si="758"/>
        <v>0</v>
      </c>
      <c r="DX556" s="66">
        <f>IF($G556="Labor Hours",DJ556*$K556*(1+$M556)*$ET556,DJ556)</f>
        <v>0</v>
      </c>
      <c r="DY556" s="66">
        <f>IF($G556="Labor Hours",DK556*$K556*(1+$M556)*$ET556,DK556)</f>
        <v>0</v>
      </c>
      <c r="DZ556" s="66">
        <f>IF($G556="Labor Hours",DL556*$K556*(1+$M556)*$ET556,DL556)</f>
        <v>0</v>
      </c>
      <c r="EA556" s="66">
        <f>IF($G556="Labor Hours",DM556*$K556*(1+$M556)*$ET556,DM556)</f>
        <v>0</v>
      </c>
      <c r="EB556" s="66">
        <f>IF($G556="Labor Hours",DN556*$K556*(1+$M556)*$ET556,DN556)</f>
        <v>0</v>
      </c>
      <c r="EC556" s="66">
        <f>IF($G556="Labor Hours",DO556*$K556*(1+$M556)*$ET556,DO556)</f>
        <v>0</v>
      </c>
      <c r="ED556" s="66">
        <f>IF($G556="Labor Hours",DP556*$K556*(1+$M556)*$ET556,DP556)</f>
        <v>0</v>
      </c>
      <c r="EE556" s="66">
        <f>IF($G556="Labor Hours",DQ556*$K556*(1+$M556)*$ET556,DQ556)</f>
        <v>0</v>
      </c>
      <c r="EF556" s="66">
        <f>IF($G556="Labor Hours",DR556*$K556*(1+$M556)*$ET556,DR556)</f>
        <v>0</v>
      </c>
      <c r="EG556" s="66">
        <f>IF($G556="Labor Hours",DS556*$K556*(1+$M556)*$ET556,DS556)</f>
        <v>0</v>
      </c>
      <c r="EH556" s="66">
        <f>IF($G556="Labor Hours",DT556*$K556*(1+$M556)*$ET556,DT556)</f>
        <v>0</v>
      </c>
      <c r="EI556" s="66">
        <f>IF($G556="Labor Hours",DU556*$K556*(1+$M556)*$ET556,DU556)</f>
        <v>0</v>
      </c>
      <c r="EJ556" s="67">
        <f t="shared" si="759"/>
        <v>0</v>
      </c>
      <c r="EK556" s="67">
        <f t="shared" si="800"/>
        <v>0</v>
      </c>
      <c r="EL556" s="67">
        <f t="shared" si="801"/>
        <v>0</v>
      </c>
      <c r="EM556" s="53" cm="1">
        <f t="array" aca="1" ref="EM556" ca="1">EJ556*CELL("contents",$Q556)</f>
        <v>0</v>
      </c>
      <c r="EN556" s="53" cm="1">
        <f t="array" aca="1" ref="EN556" ca="1">EK556*CELL("contents",$Q556)</f>
        <v>0</v>
      </c>
      <c r="EO556" s="68">
        <f>AW556+CB556+DG556+EL556</f>
        <v>2976.6510000000003</v>
      </c>
      <c r="EP556" s="2">
        <v>1</v>
      </c>
      <c r="EQ556" s="2">
        <f t="shared" ref="EQ556:ET556" si="804">EP556*1.0215</f>
        <v>1.0215000000000001</v>
      </c>
      <c r="ER556" s="2">
        <f t="shared" si="804"/>
        <v>1.0434622500000001</v>
      </c>
      <c r="ES556" s="2">
        <f t="shared" si="804"/>
        <v>1.0658966883750003</v>
      </c>
      <c r="ET556" s="2">
        <f t="shared" si="804"/>
        <v>1.0888134671750629</v>
      </c>
      <c r="EU556" s="69">
        <f>IF($G556="Labor Hours",$K556*$AG556*EQ556,0)</f>
        <v>1920.42</v>
      </c>
      <c r="EV556" s="69">
        <f>IF($G556="Labor Hours",$K556*$BL556*ER556,0)</f>
        <v>0</v>
      </c>
      <c r="EW556" s="69">
        <f>IF($G556="Labor Hours",$K556*$CQ556*ES556,0)</f>
        <v>0</v>
      </c>
      <c r="EX556" s="69">
        <f>IF($G556="Labor Hours",$K556*$DV556*ET556,0)</f>
        <v>0</v>
      </c>
      <c r="EY556" s="69">
        <f t="shared" si="761"/>
        <v>0</v>
      </c>
      <c r="EZ556" s="69">
        <f t="shared" si="761"/>
        <v>0</v>
      </c>
      <c r="FA556" s="69">
        <f t="shared" si="761"/>
        <v>0</v>
      </c>
      <c r="FB556" s="69">
        <f t="shared" si="761"/>
        <v>0</v>
      </c>
      <c r="FC556" t="s">
        <v>1539</v>
      </c>
    </row>
    <row r="557" spans="1:159" x14ac:dyDescent="0.25">
      <c r="A557" s="2">
        <v>1.4</v>
      </c>
      <c r="B557" s="73" t="s">
        <v>1282</v>
      </c>
      <c r="C557" s="61" t="s">
        <v>1208</v>
      </c>
      <c r="D557" s="62" t="s">
        <v>1283</v>
      </c>
      <c r="E557" s="63" t="s">
        <v>1284</v>
      </c>
      <c r="F557" s="2" t="s">
        <v>1215</v>
      </c>
      <c r="G557" s="61" t="s">
        <v>151</v>
      </c>
      <c r="H557" s="64" t="s">
        <v>163</v>
      </c>
      <c r="I557" s="61" t="s">
        <v>269</v>
      </c>
      <c r="J557" s="65" t="s">
        <v>1139</v>
      </c>
      <c r="K557" s="75">
        <v>47</v>
      </c>
      <c r="L557" s="79">
        <v>46.67</v>
      </c>
      <c r="M557" s="57">
        <v>0</v>
      </c>
      <c r="N557" s="85">
        <v>0.55000000000000004</v>
      </c>
      <c r="O557" s="64" t="s">
        <v>155</v>
      </c>
      <c r="P557" s="2" t="s">
        <v>173</v>
      </c>
      <c r="Q557" s="216">
        <f>VLOOKUP(P557,Contingencies!$A$2:$D$7,4,FALSE)</f>
        <v>0.125</v>
      </c>
      <c r="R557" s="53">
        <f>Q557*EO557</f>
        <v>74.416274999999999</v>
      </c>
      <c r="S557" s="67">
        <f t="shared" si="742"/>
        <v>40.928951250000004</v>
      </c>
      <c r="T557" s="61"/>
      <c r="U557" s="2"/>
      <c r="V557" s="61">
        <v>8</v>
      </c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>
        <f>IF(G557="Labor Hours",SUM(U557:AF557),0)</f>
        <v>8</v>
      </c>
      <c r="AH557" s="51">
        <f t="shared" si="749"/>
        <v>5.333333333333333E-2</v>
      </c>
      <c r="AI557" s="66">
        <f>IF($G557="Labor Hours",U557*$K557*(1+$M557)*$EQ557,U557)</f>
        <v>0</v>
      </c>
      <c r="AJ557" s="66">
        <f>IF($G557="Labor Hours",V557*$K557*(1+$M557)*$EQ557,V557)</f>
        <v>384.084</v>
      </c>
      <c r="AK557" s="66">
        <f>IF($G557="Labor Hours",W557*$K557*(1+$M557)*$EQ557,W557)</f>
        <v>0</v>
      </c>
      <c r="AL557" s="66">
        <f>IF($G557="Labor Hours",X557*$K557*(1+$M557)*$EQ557,X557)</f>
        <v>0</v>
      </c>
      <c r="AM557" s="66">
        <f>IF($G557="Labor Hours",Y557*$K557*(1+$M557)*$EQ557,Y557)</f>
        <v>0</v>
      </c>
      <c r="AN557" s="66">
        <f>IF($G557="Labor Hours",Z557*$K557*(1+$M557)*$EQ557,Z557)</f>
        <v>0</v>
      </c>
      <c r="AO557" s="66">
        <f>IF($G557="Labor Hours",AA557*$K557*(1+$M557)*$EQ557,AA557)</f>
        <v>0</v>
      </c>
      <c r="AP557" s="66">
        <f>IF($G557="Labor Hours",AB557*$K557*(1+$M557)*$EQ557,AB557)</f>
        <v>0</v>
      </c>
      <c r="AQ557" s="66">
        <f>IF($G557="Labor Hours",AC557*$K557*(1+$M557)*$EQ557,AC557)</f>
        <v>0</v>
      </c>
      <c r="AR557" s="66">
        <f>IF($G557="Labor Hours",AD557*$K557*(1+$M557)*$EQ557,AD557)</f>
        <v>0</v>
      </c>
      <c r="AS557" s="66">
        <f>IF($G557="Labor Hours",AE557*$K557*(1+$M557)*$EQ557,AE557)</f>
        <v>0</v>
      </c>
      <c r="AT557" s="66">
        <f>IF($G557="Labor Hours",AF557*$K557*(1+$M557)*$EQ557,AF557)</f>
        <v>0</v>
      </c>
      <c r="AU557" s="67">
        <f t="shared" si="750"/>
        <v>384.084</v>
      </c>
      <c r="AV557" s="67">
        <f t="shared" si="794"/>
        <v>211.24620000000002</v>
      </c>
      <c r="AW557" s="67">
        <f t="shared" si="795"/>
        <v>595.33019999999999</v>
      </c>
      <c r="AX557" s="53" cm="1">
        <f t="array" aca="1" ref="AX557" ca="1">AU557*CELL("contents",$Q557)</f>
        <v>48.0105</v>
      </c>
      <c r="AY557" s="53" cm="1">
        <f t="array" aca="1" ref="AY557" ca="1">AV557*CELL("contents",$Q557)</f>
        <v>26.405775000000002</v>
      </c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>
        <f t="shared" si="751"/>
        <v>0</v>
      </c>
      <c r="BM557" s="51">
        <f t="shared" si="752"/>
        <v>0</v>
      </c>
      <c r="BN557" s="66">
        <f>IF($G557="Labor Hours",AZ557*$K557*(1+$M557)*$ER557,AZ557)</f>
        <v>0</v>
      </c>
      <c r="BO557" s="66">
        <f>IF($G557="Labor Hours",BA557*$K557*(1+$M557)*$ER557,BA557)</f>
        <v>0</v>
      </c>
      <c r="BP557" s="66">
        <f>IF($G557="Labor Hours",BB557*$K557*(1+$M557)*$ER557,BB557)</f>
        <v>0</v>
      </c>
      <c r="BQ557" s="66">
        <f>IF($G557="Labor Hours",BC557*$K557*(1+$M557)*$ER557,BC557)</f>
        <v>0</v>
      </c>
      <c r="BR557" s="66">
        <f>IF($G557="Labor Hours",BD557*$K557*(1+$M557)*$ER557,BD557)</f>
        <v>0</v>
      </c>
      <c r="BS557" s="66">
        <f>IF($G557="Labor Hours",BE557*$K557*(1+$M557)*$ER557,BE557)</f>
        <v>0</v>
      </c>
      <c r="BT557" s="66">
        <f>IF($G557="Labor Hours",BF557*$K557*(1+$M557)*$ER557,BF557)</f>
        <v>0</v>
      </c>
      <c r="BU557" s="66">
        <f>IF($G557="Labor Hours",BG557*$K557*(1+$M557)*$ER557,BG557)</f>
        <v>0</v>
      </c>
      <c r="BV557" s="66">
        <f>IF($G557="Labor Hours",BH557*$K557*(1+$M557)*$ER557,BH557)</f>
        <v>0</v>
      </c>
      <c r="BW557" s="66">
        <f>IF($G557="Labor Hours",BI557*$K557*(1+$M557)*$ER557,BI557)</f>
        <v>0</v>
      </c>
      <c r="BX557" s="66">
        <f>IF($G557="Labor Hours",BJ557*$K557*(1+$M557)*$ER557,BJ557)</f>
        <v>0</v>
      </c>
      <c r="BY557" s="66">
        <f>IF($G557="Labor Hours",BK557*$K557*(1+$M557)*$ER557,BK557)</f>
        <v>0</v>
      </c>
      <c r="BZ557" s="67">
        <f t="shared" si="753"/>
        <v>0</v>
      </c>
      <c r="CA557" s="67">
        <f t="shared" si="796"/>
        <v>0</v>
      </c>
      <c r="CB557" s="67">
        <f t="shared" si="797"/>
        <v>0</v>
      </c>
      <c r="CC557" s="53" cm="1">
        <f t="array" aca="1" ref="CC557" ca="1">BZ557*CELL("contents",$Q557)</f>
        <v>0</v>
      </c>
      <c r="CD557" s="53" cm="1">
        <f t="array" aca="1" ref="CD557" ca="1">CA557*CELL("contents",$Q557)</f>
        <v>0</v>
      </c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>
        <f t="shared" si="754"/>
        <v>0</v>
      </c>
      <c r="CR557" s="51">
        <f t="shared" si="755"/>
        <v>0</v>
      </c>
      <c r="CS557" s="66">
        <f>IF($G557="Labor Hours",CE557*$K557*(1+$M557)*$ES557,CE557)</f>
        <v>0</v>
      </c>
      <c r="CT557" s="66">
        <f>IF($G557="Labor Hours",CF557*$K557*(1+$M557)*$ES557,CF557)</f>
        <v>0</v>
      </c>
      <c r="CU557" s="66">
        <f>IF($G557="Labor Hours",CG557*$K557*(1+$M557)*$ES557,CG557)</f>
        <v>0</v>
      </c>
      <c r="CV557" s="66">
        <f>IF($G557="Labor Hours",CH557*$K557*(1+$M557)*$ES557,CH557)</f>
        <v>0</v>
      </c>
      <c r="CW557" s="66">
        <f>IF($G557="Labor Hours",CI557*$K557*(1+$M557)*$ES557,CI557)</f>
        <v>0</v>
      </c>
      <c r="CX557" s="66">
        <f>IF($G557="Labor Hours",CJ557*$K557*(1+$M557)*$ES557,CJ557)</f>
        <v>0</v>
      </c>
      <c r="CY557" s="66">
        <f>IF($G557="Labor Hours",CK557*$K557*(1+$M557)*$ES557,CK557)</f>
        <v>0</v>
      </c>
      <c r="CZ557" s="66">
        <f>IF($G557="Labor Hours",CL557*$K557*(1+$M557)*$ES557,CL557)</f>
        <v>0</v>
      </c>
      <c r="DA557" s="66">
        <f>IF($G557="Labor Hours",CM557*$K557*(1+$M557)*$ES557,CM557)</f>
        <v>0</v>
      </c>
      <c r="DB557" s="66">
        <f>IF($G557="Labor Hours",CN557*$K557*(1+$M557)*$ES557,CN557)</f>
        <v>0</v>
      </c>
      <c r="DC557" s="66">
        <f>IF($G557="Labor Hours",CO557*$K557*(1+$M557)*$ES557,CO557)</f>
        <v>0</v>
      </c>
      <c r="DD557" s="66">
        <f>IF($G557="Labor Hours",CP557*$K557*(1+$M557)*$ES557,CP557)</f>
        <v>0</v>
      </c>
      <c r="DE557" s="67">
        <f t="shared" si="756"/>
        <v>0</v>
      </c>
      <c r="DF557" s="67">
        <f t="shared" si="798"/>
        <v>0</v>
      </c>
      <c r="DG557" s="67">
        <f t="shared" si="799"/>
        <v>0</v>
      </c>
      <c r="DH557" s="53" cm="1">
        <f t="array" aca="1" ref="DH557" ca="1">DE557*CELL("contents",$Q557)</f>
        <v>0</v>
      </c>
      <c r="DI557" s="53" cm="1">
        <f t="array" aca="1" ref="DI557" ca="1">DF557*CELL("contents",$Q557)</f>
        <v>0</v>
      </c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>
        <f t="shared" si="757"/>
        <v>0</v>
      </c>
      <c r="DW557" s="51">
        <f t="shared" si="758"/>
        <v>0</v>
      </c>
      <c r="DX557" s="66">
        <f>IF($G557="Labor Hours",DJ557*$K557*(1+$M557)*$ET557,DJ557)</f>
        <v>0</v>
      </c>
      <c r="DY557" s="66">
        <f>IF($G557="Labor Hours",DK557*$K557*(1+$M557)*$ET557,DK557)</f>
        <v>0</v>
      </c>
      <c r="DZ557" s="66">
        <f>IF($G557="Labor Hours",DL557*$K557*(1+$M557)*$ET557,DL557)</f>
        <v>0</v>
      </c>
      <c r="EA557" s="66">
        <f>IF($G557="Labor Hours",DM557*$K557*(1+$M557)*$ET557,DM557)</f>
        <v>0</v>
      </c>
      <c r="EB557" s="66">
        <f>IF($G557="Labor Hours",DN557*$K557*(1+$M557)*$ET557,DN557)</f>
        <v>0</v>
      </c>
      <c r="EC557" s="66">
        <f>IF($G557="Labor Hours",DO557*$K557*(1+$M557)*$ET557,DO557)</f>
        <v>0</v>
      </c>
      <c r="ED557" s="66">
        <f>IF($G557="Labor Hours",DP557*$K557*(1+$M557)*$ET557,DP557)</f>
        <v>0</v>
      </c>
      <c r="EE557" s="66">
        <f>IF($G557="Labor Hours",DQ557*$K557*(1+$M557)*$ET557,DQ557)</f>
        <v>0</v>
      </c>
      <c r="EF557" s="66">
        <f>IF($G557="Labor Hours",DR557*$K557*(1+$M557)*$ET557,DR557)</f>
        <v>0</v>
      </c>
      <c r="EG557" s="66">
        <f>IF($G557="Labor Hours",DS557*$K557*(1+$M557)*$ET557,DS557)</f>
        <v>0</v>
      </c>
      <c r="EH557" s="66">
        <f>IF($G557="Labor Hours",DT557*$K557*(1+$M557)*$ET557,DT557)</f>
        <v>0</v>
      </c>
      <c r="EI557" s="66">
        <f>IF($G557="Labor Hours",DU557*$K557*(1+$M557)*$ET557,DU557)</f>
        <v>0</v>
      </c>
      <c r="EJ557" s="67">
        <f t="shared" si="759"/>
        <v>0</v>
      </c>
      <c r="EK557" s="67">
        <f t="shared" si="800"/>
        <v>0</v>
      </c>
      <c r="EL557" s="67">
        <f t="shared" si="801"/>
        <v>0</v>
      </c>
      <c r="EM557" s="53" cm="1">
        <f t="array" aca="1" ref="EM557" ca="1">EJ557*CELL("contents",$Q557)</f>
        <v>0</v>
      </c>
      <c r="EN557" s="53" cm="1">
        <f t="array" aca="1" ref="EN557" ca="1">EK557*CELL("contents",$Q557)</f>
        <v>0</v>
      </c>
      <c r="EO557" s="68">
        <f>AW557+CB557+DG557+EL557</f>
        <v>595.33019999999999</v>
      </c>
      <c r="EP557" s="2">
        <v>1</v>
      </c>
      <c r="EQ557" s="2">
        <f t="shared" ref="EQ557:ET557" si="805">EP557*1.0215</f>
        <v>1.0215000000000001</v>
      </c>
      <c r="ER557" s="2">
        <f t="shared" si="805"/>
        <v>1.0434622500000001</v>
      </c>
      <c r="ES557" s="2">
        <f t="shared" si="805"/>
        <v>1.0658966883750003</v>
      </c>
      <c r="ET557" s="2">
        <f t="shared" si="805"/>
        <v>1.0888134671750629</v>
      </c>
      <c r="EU557" s="69">
        <f>IF($G557="Labor Hours",$K557*$AG557*EQ557,0)</f>
        <v>384.084</v>
      </c>
      <c r="EV557" s="69">
        <f>IF($G557="Labor Hours",$K557*$BL557*ER557,0)</f>
        <v>0</v>
      </c>
      <c r="EW557" s="69">
        <f>IF($G557="Labor Hours",$K557*$CQ557*ES557,0)</f>
        <v>0</v>
      </c>
      <c r="EX557" s="69">
        <f>IF($G557="Labor Hours",$K557*$DV557*ET557,0)</f>
        <v>0</v>
      </c>
      <c r="EY557" s="69">
        <f t="shared" si="761"/>
        <v>0</v>
      </c>
      <c r="EZ557" s="69">
        <f t="shared" si="761"/>
        <v>0</v>
      </c>
      <c r="FA557" s="69">
        <f t="shared" si="761"/>
        <v>0</v>
      </c>
      <c r="FB557" s="69">
        <f t="shared" si="761"/>
        <v>0</v>
      </c>
      <c r="FC557" t="s">
        <v>1539</v>
      </c>
    </row>
    <row r="558" spans="1:159" x14ac:dyDescent="0.25">
      <c r="A558" s="2">
        <v>1.4</v>
      </c>
      <c r="B558" s="73" t="s">
        <v>1285</v>
      </c>
      <c r="C558" s="61" t="s">
        <v>1208</v>
      </c>
      <c r="D558" s="62" t="s">
        <v>1286</v>
      </c>
      <c r="E558" s="63" t="s">
        <v>1287</v>
      </c>
      <c r="F558" s="2"/>
      <c r="G558" s="61" t="s">
        <v>267</v>
      </c>
      <c r="H558" s="64" t="s">
        <v>267</v>
      </c>
      <c r="I558" s="61"/>
      <c r="J558" s="65" t="s">
        <v>1276</v>
      </c>
      <c r="K558" s="75"/>
      <c r="L558" s="80">
        <v>1</v>
      </c>
      <c r="M558" s="57">
        <v>0</v>
      </c>
      <c r="N558" s="85">
        <v>0.55000000000000004</v>
      </c>
      <c r="O558" s="64" t="s">
        <v>155</v>
      </c>
      <c r="P558" s="2" t="s">
        <v>156</v>
      </c>
      <c r="Q558" s="216">
        <f>VLOOKUP(P558,Contingencies!$A$2:$D$7,4,FALSE)</f>
        <v>0.09</v>
      </c>
      <c r="R558" s="53">
        <f>Q558*EO558</f>
        <v>17.4375</v>
      </c>
      <c r="S558" s="67">
        <f t="shared" si="742"/>
        <v>9.5906250000000011</v>
      </c>
      <c r="T558" s="61"/>
      <c r="U558" s="61">
        <v>125</v>
      </c>
      <c r="V558" s="61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>
        <f>IF(G558="Labor Hours",SUM(U558:AF558),0)</f>
        <v>0</v>
      </c>
      <c r="AH558" s="51">
        <f t="shared" si="749"/>
        <v>0</v>
      </c>
      <c r="AI558" s="66">
        <f>IF($G558="Labor Hours",U558*$K558*(1+$M558)*$EQ558,U558)</f>
        <v>125</v>
      </c>
      <c r="AJ558" s="66">
        <f>IF($G558="Labor Hours",V558*$K558*(1+$M558)*$EQ558,V558)</f>
        <v>0</v>
      </c>
      <c r="AK558" s="66">
        <f>IF($G558="Labor Hours",W558*$K558*(1+$M558)*$EQ558,W558)</f>
        <v>0</v>
      </c>
      <c r="AL558" s="66">
        <f>IF($G558="Labor Hours",X558*$K558*(1+$M558)*$EQ558,X558)</f>
        <v>0</v>
      </c>
      <c r="AM558" s="66">
        <f>IF($G558="Labor Hours",Y558*$K558*(1+$M558)*$EQ558,Y558)</f>
        <v>0</v>
      </c>
      <c r="AN558" s="66">
        <f>IF($G558="Labor Hours",Z558*$K558*(1+$M558)*$EQ558,Z558)</f>
        <v>0</v>
      </c>
      <c r="AO558" s="66">
        <f>IF($G558="Labor Hours",AA558*$K558*(1+$M558)*$EQ558,AA558)</f>
        <v>0</v>
      </c>
      <c r="AP558" s="66">
        <f>IF($G558="Labor Hours",AB558*$K558*(1+$M558)*$EQ558,AB558)</f>
        <v>0</v>
      </c>
      <c r="AQ558" s="66">
        <f>IF($G558="Labor Hours",AC558*$K558*(1+$M558)*$EQ558,AC558)</f>
        <v>0</v>
      </c>
      <c r="AR558" s="66">
        <f>IF($G558="Labor Hours",AD558*$K558*(1+$M558)*$EQ558,AD558)</f>
        <v>0</v>
      </c>
      <c r="AS558" s="66">
        <f>IF($G558="Labor Hours",AE558*$K558*(1+$M558)*$EQ558,AE558)</f>
        <v>0</v>
      </c>
      <c r="AT558" s="66">
        <f>IF($G558="Labor Hours",AF558*$K558*(1+$M558)*$EQ558,AF558)</f>
        <v>0</v>
      </c>
      <c r="AU558" s="67">
        <f t="shared" si="750"/>
        <v>125</v>
      </c>
      <c r="AV558" s="67">
        <f t="shared" si="794"/>
        <v>68.75</v>
      </c>
      <c r="AW558" s="67">
        <f t="shared" si="795"/>
        <v>193.75</v>
      </c>
      <c r="AX558" s="53" cm="1">
        <f t="array" aca="1" ref="AX558" ca="1">AU558*CELL("contents",$Q558)</f>
        <v>11.25</v>
      </c>
      <c r="AY558" s="53" cm="1">
        <f t="array" aca="1" ref="AY558" ca="1">AV558*CELL("contents",$Q558)</f>
        <v>6.1875</v>
      </c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>
        <f t="shared" si="751"/>
        <v>0</v>
      </c>
      <c r="BM558" s="51">
        <f t="shared" si="752"/>
        <v>0</v>
      </c>
      <c r="BN558" s="66">
        <f>IF($G558="Labor Hours",AZ558*$K558*(1+$M558)*$ER558,AZ558)</f>
        <v>0</v>
      </c>
      <c r="BO558" s="66">
        <f>IF($G558="Labor Hours",BA558*$K558*(1+$M558)*$ER558,BA558)</f>
        <v>0</v>
      </c>
      <c r="BP558" s="66">
        <f>IF($G558="Labor Hours",BB558*$K558*(1+$M558)*$ER558,BB558)</f>
        <v>0</v>
      </c>
      <c r="BQ558" s="66">
        <f>IF($G558="Labor Hours",BC558*$K558*(1+$M558)*$ER558,BC558)</f>
        <v>0</v>
      </c>
      <c r="BR558" s="66">
        <f>IF($G558="Labor Hours",BD558*$K558*(1+$M558)*$ER558,BD558)</f>
        <v>0</v>
      </c>
      <c r="BS558" s="66">
        <f>IF($G558="Labor Hours",BE558*$K558*(1+$M558)*$ER558,BE558)</f>
        <v>0</v>
      </c>
      <c r="BT558" s="66">
        <f>IF($G558="Labor Hours",BF558*$K558*(1+$M558)*$ER558,BF558)</f>
        <v>0</v>
      </c>
      <c r="BU558" s="66">
        <f>IF($G558="Labor Hours",BG558*$K558*(1+$M558)*$ER558,BG558)</f>
        <v>0</v>
      </c>
      <c r="BV558" s="66">
        <f>IF($G558="Labor Hours",BH558*$K558*(1+$M558)*$ER558,BH558)</f>
        <v>0</v>
      </c>
      <c r="BW558" s="66">
        <f>IF($G558="Labor Hours",BI558*$K558*(1+$M558)*$ER558,BI558)</f>
        <v>0</v>
      </c>
      <c r="BX558" s="66">
        <f>IF($G558="Labor Hours",BJ558*$K558*(1+$M558)*$ER558,BJ558)</f>
        <v>0</v>
      </c>
      <c r="BY558" s="66">
        <f>IF($G558="Labor Hours",BK558*$K558*(1+$M558)*$ER558,BK558)</f>
        <v>0</v>
      </c>
      <c r="BZ558" s="67">
        <f t="shared" si="753"/>
        <v>0</v>
      </c>
      <c r="CA558" s="67">
        <f t="shared" si="796"/>
        <v>0</v>
      </c>
      <c r="CB558" s="67">
        <f t="shared" si="797"/>
        <v>0</v>
      </c>
      <c r="CC558" s="53" cm="1">
        <f t="array" aca="1" ref="CC558" ca="1">BZ558*CELL("contents",$Q558)</f>
        <v>0</v>
      </c>
      <c r="CD558" s="53" cm="1">
        <f t="array" aca="1" ref="CD558" ca="1">CA558*CELL("contents",$Q558)</f>
        <v>0</v>
      </c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>
        <f t="shared" si="754"/>
        <v>0</v>
      </c>
      <c r="CR558" s="51">
        <f t="shared" si="755"/>
        <v>0</v>
      </c>
      <c r="CS558" s="66">
        <f>IF($G558="Labor Hours",CE558*$K558*(1+$M558)*$ES558,CE558)</f>
        <v>0</v>
      </c>
      <c r="CT558" s="66">
        <f>IF($G558="Labor Hours",CF558*$K558*(1+$M558)*$ES558,CF558)</f>
        <v>0</v>
      </c>
      <c r="CU558" s="66">
        <f>IF($G558="Labor Hours",CG558*$K558*(1+$M558)*$ES558,CG558)</f>
        <v>0</v>
      </c>
      <c r="CV558" s="66">
        <f>IF($G558="Labor Hours",CH558*$K558*(1+$M558)*$ES558,CH558)</f>
        <v>0</v>
      </c>
      <c r="CW558" s="66">
        <f>IF($G558="Labor Hours",CI558*$K558*(1+$M558)*$ES558,CI558)</f>
        <v>0</v>
      </c>
      <c r="CX558" s="66">
        <f>IF($G558="Labor Hours",CJ558*$K558*(1+$M558)*$ES558,CJ558)</f>
        <v>0</v>
      </c>
      <c r="CY558" s="66">
        <f>IF($G558="Labor Hours",CK558*$K558*(1+$M558)*$ES558,CK558)</f>
        <v>0</v>
      </c>
      <c r="CZ558" s="66">
        <f>IF($G558="Labor Hours",CL558*$K558*(1+$M558)*$ES558,CL558)</f>
        <v>0</v>
      </c>
      <c r="DA558" s="66">
        <f>IF($G558="Labor Hours",CM558*$K558*(1+$M558)*$ES558,CM558)</f>
        <v>0</v>
      </c>
      <c r="DB558" s="66">
        <f>IF($G558="Labor Hours",CN558*$K558*(1+$M558)*$ES558,CN558)</f>
        <v>0</v>
      </c>
      <c r="DC558" s="66">
        <f>IF($G558="Labor Hours",CO558*$K558*(1+$M558)*$ES558,CO558)</f>
        <v>0</v>
      </c>
      <c r="DD558" s="66">
        <f>IF($G558="Labor Hours",CP558*$K558*(1+$M558)*$ES558,CP558)</f>
        <v>0</v>
      </c>
      <c r="DE558" s="67">
        <f t="shared" si="756"/>
        <v>0</v>
      </c>
      <c r="DF558" s="67">
        <f t="shared" si="798"/>
        <v>0</v>
      </c>
      <c r="DG558" s="67">
        <f t="shared" si="799"/>
        <v>0</v>
      </c>
      <c r="DH558" s="53" cm="1">
        <f t="array" aca="1" ref="DH558" ca="1">DE558*CELL("contents",$Q558)</f>
        <v>0</v>
      </c>
      <c r="DI558" s="53" cm="1">
        <f t="array" aca="1" ref="DI558" ca="1">DF558*CELL("contents",$Q558)</f>
        <v>0</v>
      </c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>
        <f t="shared" si="757"/>
        <v>0</v>
      </c>
      <c r="DW558" s="51">
        <f t="shared" si="758"/>
        <v>0</v>
      </c>
      <c r="DX558" s="66">
        <f>IF($G558="Labor Hours",DJ558*$K558*(1+$M558)*$ET558,DJ558)</f>
        <v>0</v>
      </c>
      <c r="DY558" s="66">
        <f>IF($G558="Labor Hours",DK558*$K558*(1+$M558)*$ET558,DK558)</f>
        <v>0</v>
      </c>
      <c r="DZ558" s="66">
        <f>IF($G558="Labor Hours",DL558*$K558*(1+$M558)*$ET558,DL558)</f>
        <v>0</v>
      </c>
      <c r="EA558" s="66">
        <f>IF($G558="Labor Hours",DM558*$K558*(1+$M558)*$ET558,DM558)</f>
        <v>0</v>
      </c>
      <c r="EB558" s="66">
        <f>IF($G558="Labor Hours",DN558*$K558*(1+$M558)*$ET558,DN558)</f>
        <v>0</v>
      </c>
      <c r="EC558" s="66">
        <f>IF($G558="Labor Hours",DO558*$K558*(1+$M558)*$ET558,DO558)</f>
        <v>0</v>
      </c>
      <c r="ED558" s="66">
        <f>IF($G558="Labor Hours",DP558*$K558*(1+$M558)*$ET558,DP558)</f>
        <v>0</v>
      </c>
      <c r="EE558" s="66">
        <f>IF($G558="Labor Hours",DQ558*$K558*(1+$M558)*$ET558,DQ558)</f>
        <v>0</v>
      </c>
      <c r="EF558" s="66">
        <f>IF($G558="Labor Hours",DR558*$K558*(1+$M558)*$ET558,DR558)</f>
        <v>0</v>
      </c>
      <c r="EG558" s="66">
        <f>IF($G558="Labor Hours",DS558*$K558*(1+$M558)*$ET558,DS558)</f>
        <v>0</v>
      </c>
      <c r="EH558" s="66">
        <f>IF($G558="Labor Hours",DT558*$K558*(1+$M558)*$ET558,DT558)</f>
        <v>0</v>
      </c>
      <c r="EI558" s="66">
        <f>IF($G558="Labor Hours",DU558*$K558*(1+$M558)*$ET558,DU558)</f>
        <v>0</v>
      </c>
      <c r="EJ558" s="67">
        <f t="shared" si="759"/>
        <v>0</v>
      </c>
      <c r="EK558" s="67">
        <f t="shared" si="800"/>
        <v>0</v>
      </c>
      <c r="EL558" s="67">
        <f t="shared" si="801"/>
        <v>0</v>
      </c>
      <c r="EM558" s="53" cm="1">
        <f t="array" aca="1" ref="EM558" ca="1">EJ558*CELL("contents",$Q558)</f>
        <v>0</v>
      </c>
      <c r="EN558" s="53" cm="1">
        <f t="array" aca="1" ref="EN558" ca="1">EK558*CELL("contents",$Q558)</f>
        <v>0</v>
      </c>
      <c r="EO558" s="68">
        <f>AW558+CB558+DG558+EL558</f>
        <v>193.75</v>
      </c>
      <c r="EP558" s="2">
        <v>1</v>
      </c>
      <c r="EQ558" s="2">
        <f t="shared" ref="EQ558:ET558" si="806">EP558*1.0215</f>
        <v>1.0215000000000001</v>
      </c>
      <c r="ER558" s="2">
        <f t="shared" si="806"/>
        <v>1.0434622500000001</v>
      </c>
      <c r="ES558" s="2">
        <f t="shared" si="806"/>
        <v>1.0658966883750003</v>
      </c>
      <c r="ET558" s="2">
        <f t="shared" si="806"/>
        <v>1.0888134671750629</v>
      </c>
      <c r="EU558" s="69">
        <f>IF($G558="Labor Hours",$K558*$AG558*EQ558,0)</f>
        <v>0</v>
      </c>
      <c r="EV558" s="69">
        <f>IF($G558="Labor Hours",$K558*$BL558*ER558,0)</f>
        <v>0</v>
      </c>
      <c r="EW558" s="69">
        <f>IF($G558="Labor Hours",$K558*$CQ558*ES558,0)</f>
        <v>0</v>
      </c>
      <c r="EX558" s="69">
        <f>IF($G558="Labor Hours",$K558*$DV558*ET558,0)</f>
        <v>0</v>
      </c>
      <c r="EY558" s="69">
        <f t="shared" si="761"/>
        <v>0</v>
      </c>
      <c r="EZ558" s="69">
        <f t="shared" si="761"/>
        <v>0</v>
      </c>
      <c r="FA558" s="69">
        <f t="shared" si="761"/>
        <v>0</v>
      </c>
      <c r="FB558" s="69">
        <f t="shared" si="761"/>
        <v>0</v>
      </c>
      <c r="FC558" t="s">
        <v>1539</v>
      </c>
    </row>
    <row r="559" spans="1:159" x14ac:dyDescent="0.25">
      <c r="A559" s="2">
        <v>1.4</v>
      </c>
      <c r="B559" s="73" t="s">
        <v>1288</v>
      </c>
      <c r="C559" s="61" t="s">
        <v>1208</v>
      </c>
      <c r="D559" s="62" t="s">
        <v>1289</v>
      </c>
      <c r="E559" s="63" t="s">
        <v>1289</v>
      </c>
      <c r="F559" s="2" t="s">
        <v>260</v>
      </c>
      <c r="G559" s="61" t="s">
        <v>257</v>
      </c>
      <c r="H559" s="64" t="s">
        <v>257</v>
      </c>
      <c r="I559" s="61"/>
      <c r="J559" s="65" t="s">
        <v>261</v>
      </c>
      <c r="K559" s="75"/>
      <c r="L559" s="80">
        <v>1</v>
      </c>
      <c r="M559" s="57">
        <v>0</v>
      </c>
      <c r="N559" s="85">
        <v>0.55000000000000004</v>
      </c>
      <c r="O559" s="64" t="s">
        <v>155</v>
      </c>
      <c r="P559" s="2" t="s">
        <v>156</v>
      </c>
      <c r="Q559" s="216">
        <f>VLOOKUP(P559,Contingencies!$A$2:$D$7,4,FALSE)</f>
        <v>0.09</v>
      </c>
      <c r="R559" s="53">
        <f>Q559*EO559</f>
        <v>502.2</v>
      </c>
      <c r="S559" s="67">
        <f t="shared" si="742"/>
        <v>276.21000000000004</v>
      </c>
      <c r="T559" s="61"/>
      <c r="U559" s="61">
        <v>3600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>
        <f>IF(G559="Labor Hours",SUM(U559:AF559),0)</f>
        <v>0</v>
      </c>
      <c r="AH559" s="51">
        <f t="shared" si="749"/>
        <v>0</v>
      </c>
      <c r="AI559" s="66">
        <f>IF($G559="Labor Hours",U559*$K559*(1+$M559)*$EQ559,U559)</f>
        <v>3600</v>
      </c>
      <c r="AJ559" s="66">
        <f>IF($G559="Labor Hours",V559*$K559*(1+$M559)*$EQ559,V559)</f>
        <v>0</v>
      </c>
      <c r="AK559" s="66">
        <f>IF($G559="Labor Hours",W559*$K559*(1+$M559)*$EQ559,W559)</f>
        <v>0</v>
      </c>
      <c r="AL559" s="66">
        <f>IF($G559="Labor Hours",X559*$K559*(1+$M559)*$EQ559,X559)</f>
        <v>0</v>
      </c>
      <c r="AM559" s="66">
        <f>IF($G559="Labor Hours",Y559*$K559*(1+$M559)*$EQ559,Y559)</f>
        <v>0</v>
      </c>
      <c r="AN559" s="66">
        <f>IF($G559="Labor Hours",Z559*$K559*(1+$M559)*$EQ559,Z559)</f>
        <v>0</v>
      </c>
      <c r="AO559" s="66">
        <f>IF($G559="Labor Hours",AA559*$K559*(1+$M559)*$EQ559,AA559)</f>
        <v>0</v>
      </c>
      <c r="AP559" s="66">
        <f>IF($G559="Labor Hours",AB559*$K559*(1+$M559)*$EQ559,AB559)</f>
        <v>0</v>
      </c>
      <c r="AQ559" s="66">
        <f>IF($G559="Labor Hours",AC559*$K559*(1+$M559)*$EQ559,AC559)</f>
        <v>0</v>
      </c>
      <c r="AR559" s="66">
        <f>IF($G559="Labor Hours",AD559*$K559*(1+$M559)*$EQ559,AD559)</f>
        <v>0</v>
      </c>
      <c r="AS559" s="66">
        <f>IF($G559="Labor Hours",AE559*$K559*(1+$M559)*$EQ559,AE559)</f>
        <v>0</v>
      </c>
      <c r="AT559" s="66">
        <f>IF($G559="Labor Hours",AF559*$K559*(1+$M559)*$EQ559,AF559)</f>
        <v>0</v>
      </c>
      <c r="AU559" s="67">
        <f t="shared" si="750"/>
        <v>3600</v>
      </c>
      <c r="AV559" s="67">
        <f t="shared" si="794"/>
        <v>1980.0000000000002</v>
      </c>
      <c r="AW559" s="67">
        <f t="shared" si="795"/>
        <v>5580</v>
      </c>
      <c r="AX559" s="53" cm="1">
        <f t="array" aca="1" ref="AX559" ca="1">AU559*CELL("contents",$Q559)</f>
        <v>324</v>
      </c>
      <c r="AY559" s="53" cm="1">
        <f t="array" aca="1" ref="AY559" ca="1">AV559*CELL("contents",$Q559)</f>
        <v>178.20000000000002</v>
      </c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>
        <f t="shared" si="751"/>
        <v>0</v>
      </c>
      <c r="BM559" s="51">
        <f t="shared" si="752"/>
        <v>0</v>
      </c>
      <c r="BN559" s="66">
        <f>IF($G559="Labor Hours",AZ559*$K559*(1+$M559)*$ER559,AZ559)</f>
        <v>0</v>
      </c>
      <c r="BO559" s="66">
        <f>IF($G559="Labor Hours",BA559*$K559*(1+$M559)*$ER559,BA559)</f>
        <v>0</v>
      </c>
      <c r="BP559" s="66">
        <f>IF($G559="Labor Hours",BB559*$K559*(1+$M559)*$ER559,BB559)</f>
        <v>0</v>
      </c>
      <c r="BQ559" s="66">
        <f>IF($G559="Labor Hours",BC559*$K559*(1+$M559)*$ER559,BC559)</f>
        <v>0</v>
      </c>
      <c r="BR559" s="66">
        <f>IF($G559="Labor Hours",BD559*$K559*(1+$M559)*$ER559,BD559)</f>
        <v>0</v>
      </c>
      <c r="BS559" s="66">
        <f>IF($G559="Labor Hours",BE559*$K559*(1+$M559)*$ER559,BE559)</f>
        <v>0</v>
      </c>
      <c r="BT559" s="66">
        <f>IF($G559="Labor Hours",BF559*$K559*(1+$M559)*$ER559,BF559)</f>
        <v>0</v>
      </c>
      <c r="BU559" s="66">
        <f>IF($G559="Labor Hours",BG559*$K559*(1+$M559)*$ER559,BG559)</f>
        <v>0</v>
      </c>
      <c r="BV559" s="66">
        <f>IF($G559="Labor Hours",BH559*$K559*(1+$M559)*$ER559,BH559)</f>
        <v>0</v>
      </c>
      <c r="BW559" s="66">
        <f>IF($G559="Labor Hours",BI559*$K559*(1+$M559)*$ER559,BI559)</f>
        <v>0</v>
      </c>
      <c r="BX559" s="66">
        <f>IF($G559="Labor Hours",BJ559*$K559*(1+$M559)*$ER559,BJ559)</f>
        <v>0</v>
      </c>
      <c r="BY559" s="66">
        <f>IF($G559="Labor Hours",BK559*$K559*(1+$M559)*$ER559,BK559)</f>
        <v>0</v>
      </c>
      <c r="BZ559" s="67">
        <f t="shared" si="753"/>
        <v>0</v>
      </c>
      <c r="CA559" s="67">
        <f t="shared" si="796"/>
        <v>0</v>
      </c>
      <c r="CB559" s="67">
        <f t="shared" si="797"/>
        <v>0</v>
      </c>
      <c r="CC559" s="53" cm="1">
        <f t="array" aca="1" ref="CC559" ca="1">BZ559*CELL("contents",$Q559)</f>
        <v>0</v>
      </c>
      <c r="CD559" s="53" cm="1">
        <f t="array" aca="1" ref="CD559" ca="1">CA559*CELL("contents",$Q559)</f>
        <v>0</v>
      </c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>
        <f t="shared" si="754"/>
        <v>0</v>
      </c>
      <c r="CR559" s="51">
        <f t="shared" si="755"/>
        <v>0</v>
      </c>
      <c r="CS559" s="66">
        <f>IF($G559="Labor Hours",CE559*$K559*(1+$M559)*$ES559,CE559)</f>
        <v>0</v>
      </c>
      <c r="CT559" s="66">
        <f>IF($G559="Labor Hours",CF559*$K559*(1+$M559)*$ES559,CF559)</f>
        <v>0</v>
      </c>
      <c r="CU559" s="66">
        <f>IF($G559="Labor Hours",CG559*$K559*(1+$M559)*$ES559,CG559)</f>
        <v>0</v>
      </c>
      <c r="CV559" s="66">
        <f>IF($G559="Labor Hours",CH559*$K559*(1+$M559)*$ES559,CH559)</f>
        <v>0</v>
      </c>
      <c r="CW559" s="66">
        <f>IF($G559="Labor Hours",CI559*$K559*(1+$M559)*$ES559,CI559)</f>
        <v>0</v>
      </c>
      <c r="CX559" s="66">
        <f>IF($G559="Labor Hours",CJ559*$K559*(1+$M559)*$ES559,CJ559)</f>
        <v>0</v>
      </c>
      <c r="CY559" s="66">
        <f>IF($G559="Labor Hours",CK559*$K559*(1+$M559)*$ES559,CK559)</f>
        <v>0</v>
      </c>
      <c r="CZ559" s="66">
        <f>IF($G559="Labor Hours",CL559*$K559*(1+$M559)*$ES559,CL559)</f>
        <v>0</v>
      </c>
      <c r="DA559" s="66">
        <f>IF($G559="Labor Hours",CM559*$K559*(1+$M559)*$ES559,CM559)</f>
        <v>0</v>
      </c>
      <c r="DB559" s="66">
        <f>IF($G559="Labor Hours",CN559*$K559*(1+$M559)*$ES559,CN559)</f>
        <v>0</v>
      </c>
      <c r="DC559" s="66">
        <f>IF($G559="Labor Hours",CO559*$K559*(1+$M559)*$ES559,CO559)</f>
        <v>0</v>
      </c>
      <c r="DD559" s="66">
        <f>IF($G559="Labor Hours",CP559*$K559*(1+$M559)*$ES559,CP559)</f>
        <v>0</v>
      </c>
      <c r="DE559" s="67">
        <f t="shared" si="756"/>
        <v>0</v>
      </c>
      <c r="DF559" s="67">
        <f t="shared" si="798"/>
        <v>0</v>
      </c>
      <c r="DG559" s="67">
        <f t="shared" si="799"/>
        <v>0</v>
      </c>
      <c r="DH559" s="53" cm="1">
        <f t="array" aca="1" ref="DH559" ca="1">DE559*CELL("contents",$Q559)</f>
        <v>0</v>
      </c>
      <c r="DI559" s="53" cm="1">
        <f t="array" aca="1" ref="DI559" ca="1">DF559*CELL("contents",$Q559)</f>
        <v>0</v>
      </c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>
        <f t="shared" si="757"/>
        <v>0</v>
      </c>
      <c r="DW559" s="51">
        <f t="shared" si="758"/>
        <v>0</v>
      </c>
      <c r="DX559" s="66">
        <f>IF($G559="Labor Hours",DJ559*$K559*(1+$M559)*$ET559,DJ559)</f>
        <v>0</v>
      </c>
      <c r="DY559" s="66">
        <f>IF($G559="Labor Hours",DK559*$K559*(1+$M559)*$ET559,DK559)</f>
        <v>0</v>
      </c>
      <c r="DZ559" s="66">
        <f>IF($G559="Labor Hours",DL559*$K559*(1+$M559)*$ET559,DL559)</f>
        <v>0</v>
      </c>
      <c r="EA559" s="66">
        <f>IF($G559="Labor Hours",DM559*$K559*(1+$M559)*$ET559,DM559)</f>
        <v>0</v>
      </c>
      <c r="EB559" s="66">
        <f>IF($G559="Labor Hours",DN559*$K559*(1+$M559)*$ET559,DN559)</f>
        <v>0</v>
      </c>
      <c r="EC559" s="66">
        <f>IF($G559="Labor Hours",DO559*$K559*(1+$M559)*$ET559,DO559)</f>
        <v>0</v>
      </c>
      <c r="ED559" s="66">
        <f>IF($G559="Labor Hours",DP559*$K559*(1+$M559)*$ET559,DP559)</f>
        <v>0</v>
      </c>
      <c r="EE559" s="66">
        <f>IF($G559="Labor Hours",DQ559*$K559*(1+$M559)*$ET559,DQ559)</f>
        <v>0</v>
      </c>
      <c r="EF559" s="66">
        <f>IF($G559="Labor Hours",DR559*$K559*(1+$M559)*$ET559,DR559)</f>
        <v>0</v>
      </c>
      <c r="EG559" s="66">
        <f>IF($G559="Labor Hours",DS559*$K559*(1+$M559)*$ET559,DS559)</f>
        <v>0</v>
      </c>
      <c r="EH559" s="66">
        <f>IF($G559="Labor Hours",DT559*$K559*(1+$M559)*$ET559,DT559)</f>
        <v>0</v>
      </c>
      <c r="EI559" s="66">
        <f>IF($G559="Labor Hours",DU559*$K559*(1+$M559)*$ET559,DU559)</f>
        <v>0</v>
      </c>
      <c r="EJ559" s="67">
        <f t="shared" si="759"/>
        <v>0</v>
      </c>
      <c r="EK559" s="67">
        <f t="shared" si="800"/>
        <v>0</v>
      </c>
      <c r="EL559" s="67">
        <f t="shared" si="801"/>
        <v>0</v>
      </c>
      <c r="EM559" s="53" cm="1">
        <f t="array" aca="1" ref="EM559" ca="1">EJ559*CELL("contents",$Q559)</f>
        <v>0</v>
      </c>
      <c r="EN559" s="53" cm="1">
        <f t="array" aca="1" ref="EN559" ca="1">EK559*CELL("contents",$Q559)</f>
        <v>0</v>
      </c>
      <c r="EO559" s="68">
        <f>AW559+CB559+DG559+EL559</f>
        <v>5580</v>
      </c>
      <c r="EP559" s="2">
        <v>1</v>
      </c>
      <c r="EQ559" s="2">
        <f t="shared" ref="EQ559:ET559" si="807">EP559*1.0215</f>
        <v>1.0215000000000001</v>
      </c>
      <c r="ER559" s="2">
        <f t="shared" si="807"/>
        <v>1.0434622500000001</v>
      </c>
      <c r="ES559" s="2">
        <f t="shared" si="807"/>
        <v>1.0658966883750003</v>
      </c>
      <c r="ET559" s="2">
        <f t="shared" si="807"/>
        <v>1.0888134671750629</v>
      </c>
      <c r="EU559" s="69">
        <f>IF($G559="Labor Hours",$K559*$AG559*EQ559,0)</f>
        <v>0</v>
      </c>
      <c r="EV559" s="69">
        <f>IF($G559="Labor Hours",$K559*$BL559*ER559,0)</f>
        <v>0</v>
      </c>
      <c r="EW559" s="69">
        <f>IF($G559="Labor Hours",$K559*$CQ559*ES559,0)</f>
        <v>0</v>
      </c>
      <c r="EX559" s="69">
        <f>IF($G559="Labor Hours",$K559*$DV559*ET559,0)</f>
        <v>0</v>
      </c>
      <c r="EY559" s="69">
        <f t="shared" si="761"/>
        <v>0</v>
      </c>
      <c r="EZ559" s="69">
        <f t="shared" si="761"/>
        <v>0</v>
      </c>
      <c r="FA559" s="69">
        <f t="shared" si="761"/>
        <v>0</v>
      </c>
      <c r="FB559" s="69">
        <f t="shared" si="761"/>
        <v>0</v>
      </c>
      <c r="FC559" t="s">
        <v>1539</v>
      </c>
    </row>
    <row r="560" spans="1:159" x14ac:dyDescent="0.25">
      <c r="A560" s="2">
        <v>1.4</v>
      </c>
      <c r="B560" s="73" t="s">
        <v>1290</v>
      </c>
      <c r="C560" s="61" t="s">
        <v>1208</v>
      </c>
      <c r="D560" s="62" t="s">
        <v>1291</v>
      </c>
      <c r="E560" s="63" t="s">
        <v>1292</v>
      </c>
      <c r="F560" s="2" t="s">
        <v>1211</v>
      </c>
      <c r="G560" s="61" t="s">
        <v>151</v>
      </c>
      <c r="H560" s="64" t="s">
        <v>163</v>
      </c>
      <c r="I560" s="61" t="s">
        <v>159</v>
      </c>
      <c r="J560" s="65" t="s">
        <v>1139</v>
      </c>
      <c r="K560" s="75">
        <v>62</v>
      </c>
      <c r="L560" s="79">
        <v>62</v>
      </c>
      <c r="M560" s="57">
        <v>0</v>
      </c>
      <c r="N560" s="85">
        <v>0.55000000000000004</v>
      </c>
      <c r="O560" s="64" t="s">
        <v>155</v>
      </c>
      <c r="P560" s="2" t="s">
        <v>352</v>
      </c>
      <c r="Q560" s="216">
        <f>VLOOKUP(P560,Contingencies!$A$2:$D$7,4,FALSE)</f>
        <v>0.2</v>
      </c>
      <c r="R560" s="53">
        <f>Q560*EO560</f>
        <v>314.13168000000007</v>
      </c>
      <c r="S560" s="67">
        <f t="shared" si="742"/>
        <v>172.77242400000006</v>
      </c>
      <c r="T560" s="61"/>
      <c r="U560" s="2">
        <v>8</v>
      </c>
      <c r="V560" s="2">
        <v>8</v>
      </c>
      <c r="W560" s="2"/>
      <c r="X560" s="61"/>
      <c r="Y560" s="61"/>
      <c r="Z560" s="61"/>
      <c r="AA560" s="2"/>
      <c r="AB560" s="2"/>
      <c r="AC560" s="2"/>
      <c r="AD560" s="2"/>
      <c r="AE560" s="2"/>
      <c r="AF560" s="2"/>
      <c r="AG560" s="2">
        <f>IF(G560="Labor Hours",SUM(U560:AF560),0)</f>
        <v>16</v>
      </c>
      <c r="AH560" s="51">
        <f t="shared" si="749"/>
        <v>0.10666666666666666</v>
      </c>
      <c r="AI560" s="66">
        <f>IF($G560="Labor Hours",U560*$K560*(1+$M560)*$EQ560,U560)</f>
        <v>506.66400000000004</v>
      </c>
      <c r="AJ560" s="66">
        <f>IF($G560="Labor Hours",V560*$K560*(1+$M560)*$EQ560,V560)</f>
        <v>506.66400000000004</v>
      </c>
      <c r="AK560" s="66">
        <f>IF($G560="Labor Hours",W560*$K560*(1+$M560)*$EQ560,W560)</f>
        <v>0</v>
      </c>
      <c r="AL560" s="66">
        <f>IF($G560="Labor Hours",X560*$K560*(1+$M560)*$EQ560,X560)</f>
        <v>0</v>
      </c>
      <c r="AM560" s="66">
        <f>IF($G560="Labor Hours",Y560*$K560*(1+$M560)*$EQ560,Y560)</f>
        <v>0</v>
      </c>
      <c r="AN560" s="66">
        <f>IF($G560="Labor Hours",Z560*$K560*(1+$M560)*$EQ560,Z560)</f>
        <v>0</v>
      </c>
      <c r="AO560" s="66">
        <f>IF($G560="Labor Hours",AA560*$K560*(1+$M560)*$EQ560,AA560)</f>
        <v>0</v>
      </c>
      <c r="AP560" s="66">
        <f>IF($G560="Labor Hours",AB560*$K560*(1+$M560)*$EQ560,AB560)</f>
        <v>0</v>
      </c>
      <c r="AQ560" s="66">
        <f>IF($G560="Labor Hours",AC560*$K560*(1+$M560)*$EQ560,AC560)</f>
        <v>0</v>
      </c>
      <c r="AR560" s="66">
        <f>IF($G560="Labor Hours",AD560*$K560*(1+$M560)*$EQ560,AD560)</f>
        <v>0</v>
      </c>
      <c r="AS560" s="66">
        <f>IF($G560="Labor Hours",AE560*$K560*(1+$M560)*$EQ560,AE560)</f>
        <v>0</v>
      </c>
      <c r="AT560" s="66">
        <f>IF($G560="Labor Hours",AF560*$K560*(1+$M560)*$EQ560,AF560)</f>
        <v>0</v>
      </c>
      <c r="AU560" s="67">
        <f t="shared" si="750"/>
        <v>1013.3280000000001</v>
      </c>
      <c r="AV560" s="67">
        <f t="shared" si="794"/>
        <v>557.33040000000005</v>
      </c>
      <c r="AW560" s="67">
        <f t="shared" si="795"/>
        <v>1570.6584000000003</v>
      </c>
      <c r="AX560" s="53" cm="1">
        <f t="array" aca="1" ref="AX560" ca="1">AU560*CELL("contents",$Q560)</f>
        <v>202.66560000000004</v>
      </c>
      <c r="AY560" s="53" cm="1">
        <f t="array" aca="1" ref="AY560" ca="1">AV560*CELL("contents",$Q560)</f>
        <v>111.46608000000002</v>
      </c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>
        <f t="shared" si="751"/>
        <v>0</v>
      </c>
      <c r="BM560" s="51">
        <f t="shared" si="752"/>
        <v>0</v>
      </c>
      <c r="BN560" s="66">
        <f>IF($G560="Labor Hours",AZ560*$K560*(1+$M560)*$ER560,AZ560)</f>
        <v>0</v>
      </c>
      <c r="BO560" s="66">
        <f>IF($G560="Labor Hours",BA560*$K560*(1+$M560)*$ER560,BA560)</f>
        <v>0</v>
      </c>
      <c r="BP560" s="66">
        <f>IF($G560="Labor Hours",BB560*$K560*(1+$M560)*$ER560,BB560)</f>
        <v>0</v>
      </c>
      <c r="BQ560" s="66">
        <f>IF($G560="Labor Hours",BC560*$K560*(1+$M560)*$ER560,BC560)</f>
        <v>0</v>
      </c>
      <c r="BR560" s="66">
        <f>IF($G560="Labor Hours",BD560*$K560*(1+$M560)*$ER560,BD560)</f>
        <v>0</v>
      </c>
      <c r="BS560" s="66">
        <f>IF($G560="Labor Hours",BE560*$K560*(1+$M560)*$ER560,BE560)</f>
        <v>0</v>
      </c>
      <c r="BT560" s="66">
        <f>IF($G560="Labor Hours",BF560*$K560*(1+$M560)*$ER560,BF560)</f>
        <v>0</v>
      </c>
      <c r="BU560" s="66">
        <f>IF($G560="Labor Hours",BG560*$K560*(1+$M560)*$ER560,BG560)</f>
        <v>0</v>
      </c>
      <c r="BV560" s="66">
        <f>IF($G560="Labor Hours",BH560*$K560*(1+$M560)*$ER560,BH560)</f>
        <v>0</v>
      </c>
      <c r="BW560" s="66">
        <f>IF($G560="Labor Hours",BI560*$K560*(1+$M560)*$ER560,BI560)</f>
        <v>0</v>
      </c>
      <c r="BX560" s="66">
        <f>IF($G560="Labor Hours",BJ560*$K560*(1+$M560)*$ER560,BJ560)</f>
        <v>0</v>
      </c>
      <c r="BY560" s="66">
        <f>IF($G560="Labor Hours",BK560*$K560*(1+$M560)*$ER560,BK560)</f>
        <v>0</v>
      </c>
      <c r="BZ560" s="67">
        <f t="shared" si="753"/>
        <v>0</v>
      </c>
      <c r="CA560" s="67">
        <f t="shared" si="796"/>
        <v>0</v>
      </c>
      <c r="CB560" s="67">
        <f t="shared" si="797"/>
        <v>0</v>
      </c>
      <c r="CC560" s="53" cm="1">
        <f t="array" aca="1" ref="CC560" ca="1">BZ560*CELL("contents",$Q560)</f>
        <v>0</v>
      </c>
      <c r="CD560" s="53" cm="1">
        <f t="array" aca="1" ref="CD560" ca="1">CA560*CELL("contents",$Q560)</f>
        <v>0</v>
      </c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>
        <f t="shared" si="754"/>
        <v>0</v>
      </c>
      <c r="CR560" s="51">
        <f t="shared" si="755"/>
        <v>0</v>
      </c>
      <c r="CS560" s="66">
        <f>IF($G560="Labor Hours",CE560*$K560*(1+$M560)*$ES560,CE560)</f>
        <v>0</v>
      </c>
      <c r="CT560" s="66">
        <f>IF($G560="Labor Hours",CF560*$K560*(1+$M560)*$ES560,CF560)</f>
        <v>0</v>
      </c>
      <c r="CU560" s="66">
        <f>IF($G560="Labor Hours",CG560*$K560*(1+$M560)*$ES560,CG560)</f>
        <v>0</v>
      </c>
      <c r="CV560" s="66">
        <f>IF($G560="Labor Hours",CH560*$K560*(1+$M560)*$ES560,CH560)</f>
        <v>0</v>
      </c>
      <c r="CW560" s="66">
        <f>IF($G560="Labor Hours",CI560*$K560*(1+$M560)*$ES560,CI560)</f>
        <v>0</v>
      </c>
      <c r="CX560" s="66">
        <f>IF($G560="Labor Hours",CJ560*$K560*(1+$M560)*$ES560,CJ560)</f>
        <v>0</v>
      </c>
      <c r="CY560" s="66">
        <f>IF($G560="Labor Hours",CK560*$K560*(1+$M560)*$ES560,CK560)</f>
        <v>0</v>
      </c>
      <c r="CZ560" s="66">
        <f>IF($G560="Labor Hours",CL560*$K560*(1+$M560)*$ES560,CL560)</f>
        <v>0</v>
      </c>
      <c r="DA560" s="66">
        <f>IF($G560="Labor Hours",CM560*$K560*(1+$M560)*$ES560,CM560)</f>
        <v>0</v>
      </c>
      <c r="DB560" s="66">
        <f>IF($G560="Labor Hours",CN560*$K560*(1+$M560)*$ES560,CN560)</f>
        <v>0</v>
      </c>
      <c r="DC560" s="66">
        <f>IF($G560="Labor Hours",CO560*$K560*(1+$M560)*$ES560,CO560)</f>
        <v>0</v>
      </c>
      <c r="DD560" s="66">
        <f>IF($G560="Labor Hours",CP560*$K560*(1+$M560)*$ES560,CP560)</f>
        <v>0</v>
      </c>
      <c r="DE560" s="67">
        <f t="shared" si="756"/>
        <v>0</v>
      </c>
      <c r="DF560" s="67">
        <f t="shared" si="798"/>
        <v>0</v>
      </c>
      <c r="DG560" s="67">
        <f t="shared" si="799"/>
        <v>0</v>
      </c>
      <c r="DH560" s="53" cm="1">
        <f t="array" aca="1" ref="DH560" ca="1">DE560*CELL("contents",$Q560)</f>
        <v>0</v>
      </c>
      <c r="DI560" s="53" cm="1">
        <f t="array" aca="1" ref="DI560" ca="1">DF560*CELL("contents",$Q560)</f>
        <v>0</v>
      </c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>
        <f t="shared" si="757"/>
        <v>0</v>
      </c>
      <c r="DW560" s="51">
        <f t="shared" si="758"/>
        <v>0</v>
      </c>
      <c r="DX560" s="66">
        <f>IF($G560="Labor Hours",DJ560*$K560*(1+$M560)*$ET560,DJ560)</f>
        <v>0</v>
      </c>
      <c r="DY560" s="66">
        <f>IF($G560="Labor Hours",DK560*$K560*(1+$M560)*$ET560,DK560)</f>
        <v>0</v>
      </c>
      <c r="DZ560" s="66">
        <f>IF($G560="Labor Hours",DL560*$K560*(1+$M560)*$ET560,DL560)</f>
        <v>0</v>
      </c>
      <c r="EA560" s="66">
        <f>IF($G560="Labor Hours",DM560*$K560*(1+$M560)*$ET560,DM560)</f>
        <v>0</v>
      </c>
      <c r="EB560" s="66">
        <f>IF($G560="Labor Hours",DN560*$K560*(1+$M560)*$ET560,DN560)</f>
        <v>0</v>
      </c>
      <c r="EC560" s="66">
        <f>IF($G560="Labor Hours",DO560*$K560*(1+$M560)*$ET560,DO560)</f>
        <v>0</v>
      </c>
      <c r="ED560" s="66">
        <f>IF($G560="Labor Hours",DP560*$K560*(1+$M560)*$ET560,DP560)</f>
        <v>0</v>
      </c>
      <c r="EE560" s="66">
        <f>IF($G560="Labor Hours",DQ560*$K560*(1+$M560)*$ET560,DQ560)</f>
        <v>0</v>
      </c>
      <c r="EF560" s="66">
        <f>IF($G560="Labor Hours",DR560*$K560*(1+$M560)*$ET560,DR560)</f>
        <v>0</v>
      </c>
      <c r="EG560" s="66">
        <f>IF($G560="Labor Hours",DS560*$K560*(1+$M560)*$ET560,DS560)</f>
        <v>0</v>
      </c>
      <c r="EH560" s="66">
        <f>IF($G560="Labor Hours",DT560*$K560*(1+$M560)*$ET560,DT560)</f>
        <v>0</v>
      </c>
      <c r="EI560" s="66">
        <f>IF($G560="Labor Hours",DU560*$K560*(1+$M560)*$ET560,DU560)</f>
        <v>0</v>
      </c>
      <c r="EJ560" s="67">
        <f t="shared" si="759"/>
        <v>0</v>
      </c>
      <c r="EK560" s="67">
        <f t="shared" si="800"/>
        <v>0</v>
      </c>
      <c r="EL560" s="67">
        <f t="shared" si="801"/>
        <v>0</v>
      </c>
      <c r="EM560" s="53" cm="1">
        <f t="array" aca="1" ref="EM560" ca="1">EJ560*CELL("contents",$Q560)</f>
        <v>0</v>
      </c>
      <c r="EN560" s="53" cm="1">
        <f t="array" aca="1" ref="EN560" ca="1">EK560*CELL("contents",$Q560)</f>
        <v>0</v>
      </c>
      <c r="EO560" s="68">
        <f>AW560+CB560+DG560+EL560</f>
        <v>1570.6584000000003</v>
      </c>
      <c r="EP560" s="2">
        <v>1</v>
      </c>
      <c r="EQ560" s="2">
        <f t="shared" ref="EQ560:ET560" si="808">EP560*1.0215</f>
        <v>1.0215000000000001</v>
      </c>
      <c r="ER560" s="2">
        <f t="shared" si="808"/>
        <v>1.0434622500000001</v>
      </c>
      <c r="ES560" s="2">
        <f t="shared" si="808"/>
        <v>1.0658966883750003</v>
      </c>
      <c r="ET560" s="2">
        <f t="shared" si="808"/>
        <v>1.0888134671750629</v>
      </c>
      <c r="EU560" s="69">
        <f>IF($G560="Labor Hours",$K560*$AG560*EQ560,0)</f>
        <v>1013.3280000000001</v>
      </c>
      <c r="EV560" s="69">
        <f>IF($G560="Labor Hours",$K560*$BL560*ER560,0)</f>
        <v>0</v>
      </c>
      <c r="EW560" s="69">
        <f>IF($G560="Labor Hours",$K560*$CQ560*ES560,0)</f>
        <v>0</v>
      </c>
      <c r="EX560" s="69">
        <f>IF($G560="Labor Hours",$K560*$DV560*ET560,0)</f>
        <v>0</v>
      </c>
      <c r="EY560" s="69">
        <f t="shared" si="761"/>
        <v>0</v>
      </c>
      <c r="EZ560" s="69">
        <f t="shared" si="761"/>
        <v>0</v>
      </c>
      <c r="FA560" s="69">
        <f t="shared" si="761"/>
        <v>0</v>
      </c>
      <c r="FB560" s="69">
        <f t="shared" si="761"/>
        <v>0</v>
      </c>
      <c r="FC560" t="s">
        <v>1539</v>
      </c>
    </row>
    <row r="561" spans="1:159" x14ac:dyDescent="0.25">
      <c r="A561" s="2">
        <v>1.4</v>
      </c>
      <c r="B561" s="73" t="s">
        <v>1293</v>
      </c>
      <c r="C561" s="61" t="s">
        <v>1208</v>
      </c>
      <c r="D561" s="62" t="s">
        <v>1294</v>
      </c>
      <c r="E561" s="63" t="s">
        <v>1295</v>
      </c>
      <c r="F561" s="2"/>
      <c r="G561" s="61" t="s">
        <v>267</v>
      </c>
      <c r="H561" s="64" t="s">
        <v>267</v>
      </c>
      <c r="I561" s="61"/>
      <c r="J561" s="65" t="s">
        <v>1276</v>
      </c>
      <c r="K561" s="75"/>
      <c r="L561" s="80">
        <v>1</v>
      </c>
      <c r="M561" s="57">
        <v>0</v>
      </c>
      <c r="N561" s="85">
        <v>0.55000000000000004</v>
      </c>
      <c r="O561" s="64" t="s">
        <v>155</v>
      </c>
      <c r="P561" s="2" t="s">
        <v>156</v>
      </c>
      <c r="Q561" s="216">
        <f>VLOOKUP(P561,Contingencies!$A$2:$D$7,4,FALSE)</f>
        <v>0.09</v>
      </c>
      <c r="R561" s="53">
        <f>Q561*EO561</f>
        <v>34.875</v>
      </c>
      <c r="S561" s="67">
        <f t="shared" si="742"/>
        <v>19.181250000000002</v>
      </c>
      <c r="T561" s="61"/>
      <c r="U561" s="61">
        <v>125</v>
      </c>
      <c r="V561" s="61"/>
      <c r="W561" s="61"/>
      <c r="X561" s="2">
        <v>125</v>
      </c>
      <c r="Y561" s="2"/>
      <c r="Z561" s="2"/>
      <c r="AA561" s="2"/>
      <c r="AB561" s="2"/>
      <c r="AC561" s="2"/>
      <c r="AD561" s="2"/>
      <c r="AE561" s="2"/>
      <c r="AF561" s="2"/>
      <c r="AG561" s="2">
        <f>IF(G561="Labor Hours",SUM(U561:AF561),0)</f>
        <v>0</v>
      </c>
      <c r="AH561" s="51">
        <f t="shared" si="749"/>
        <v>0</v>
      </c>
      <c r="AI561" s="66">
        <f>IF($G561="Labor Hours",U561*$K561*(1+$M561)*$EQ561,U561)</f>
        <v>125</v>
      </c>
      <c r="AJ561" s="66">
        <f>IF($G561="Labor Hours",V561*$K561*(1+$M561)*$EQ561,V561)</f>
        <v>0</v>
      </c>
      <c r="AK561" s="66">
        <f>IF($G561="Labor Hours",W561*$K561*(1+$M561)*$EQ561,W561)</f>
        <v>0</v>
      </c>
      <c r="AL561" s="66">
        <f>IF($G561="Labor Hours",X561*$K561*(1+$M561)*$EQ561,X561)</f>
        <v>125</v>
      </c>
      <c r="AM561" s="66">
        <f>IF($G561="Labor Hours",Y561*$K561*(1+$M561)*$EQ561,Y561)</f>
        <v>0</v>
      </c>
      <c r="AN561" s="66">
        <f>IF($G561="Labor Hours",Z561*$K561*(1+$M561)*$EQ561,Z561)</f>
        <v>0</v>
      </c>
      <c r="AO561" s="66">
        <f>IF($G561="Labor Hours",AA561*$K561*(1+$M561)*$EQ561,AA561)</f>
        <v>0</v>
      </c>
      <c r="AP561" s="66">
        <f>IF($G561="Labor Hours",AB561*$K561*(1+$M561)*$EQ561,AB561)</f>
        <v>0</v>
      </c>
      <c r="AQ561" s="66">
        <f>IF($G561="Labor Hours",AC561*$K561*(1+$M561)*$EQ561,AC561)</f>
        <v>0</v>
      </c>
      <c r="AR561" s="66">
        <f>IF($G561="Labor Hours",AD561*$K561*(1+$M561)*$EQ561,AD561)</f>
        <v>0</v>
      </c>
      <c r="AS561" s="66">
        <f>IF($G561="Labor Hours",AE561*$K561*(1+$M561)*$EQ561,AE561)</f>
        <v>0</v>
      </c>
      <c r="AT561" s="66">
        <f>IF($G561="Labor Hours",AF561*$K561*(1+$M561)*$EQ561,AF561)</f>
        <v>0</v>
      </c>
      <c r="AU561" s="67">
        <f t="shared" si="750"/>
        <v>250</v>
      </c>
      <c r="AV561" s="67">
        <f t="shared" si="794"/>
        <v>137.5</v>
      </c>
      <c r="AW561" s="67">
        <f t="shared" si="795"/>
        <v>387.5</v>
      </c>
      <c r="AX561" s="53" cm="1">
        <f t="array" aca="1" ref="AX561" ca="1">AU561*CELL("contents",$Q561)</f>
        <v>22.5</v>
      </c>
      <c r="AY561" s="53" cm="1">
        <f t="array" aca="1" ref="AY561" ca="1">AV561*CELL("contents",$Q561)</f>
        <v>12.375</v>
      </c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>
        <f t="shared" si="751"/>
        <v>0</v>
      </c>
      <c r="BM561" s="51">
        <f t="shared" si="752"/>
        <v>0</v>
      </c>
      <c r="BN561" s="66">
        <f>IF($G561="Labor Hours",AZ561*$K561*(1+$M561)*$ER561,AZ561)</f>
        <v>0</v>
      </c>
      <c r="BO561" s="66">
        <f>IF($G561="Labor Hours",BA561*$K561*(1+$M561)*$ER561,BA561)</f>
        <v>0</v>
      </c>
      <c r="BP561" s="66">
        <f>IF($G561="Labor Hours",BB561*$K561*(1+$M561)*$ER561,BB561)</f>
        <v>0</v>
      </c>
      <c r="BQ561" s="66">
        <f>IF($G561="Labor Hours",BC561*$K561*(1+$M561)*$ER561,BC561)</f>
        <v>0</v>
      </c>
      <c r="BR561" s="66">
        <f>IF($G561="Labor Hours",BD561*$K561*(1+$M561)*$ER561,BD561)</f>
        <v>0</v>
      </c>
      <c r="BS561" s="66">
        <f>IF($G561="Labor Hours",BE561*$K561*(1+$M561)*$ER561,BE561)</f>
        <v>0</v>
      </c>
      <c r="BT561" s="66">
        <f>IF($G561="Labor Hours",BF561*$K561*(1+$M561)*$ER561,BF561)</f>
        <v>0</v>
      </c>
      <c r="BU561" s="66">
        <f>IF($G561="Labor Hours",BG561*$K561*(1+$M561)*$ER561,BG561)</f>
        <v>0</v>
      </c>
      <c r="BV561" s="66">
        <f>IF($G561="Labor Hours",BH561*$K561*(1+$M561)*$ER561,BH561)</f>
        <v>0</v>
      </c>
      <c r="BW561" s="66">
        <f>IF($G561="Labor Hours",BI561*$K561*(1+$M561)*$ER561,BI561)</f>
        <v>0</v>
      </c>
      <c r="BX561" s="66">
        <f>IF($G561="Labor Hours",BJ561*$K561*(1+$M561)*$ER561,BJ561)</f>
        <v>0</v>
      </c>
      <c r="BY561" s="66">
        <f>IF($G561="Labor Hours",BK561*$K561*(1+$M561)*$ER561,BK561)</f>
        <v>0</v>
      </c>
      <c r="BZ561" s="67">
        <f t="shared" si="753"/>
        <v>0</v>
      </c>
      <c r="CA561" s="67">
        <f t="shared" si="796"/>
        <v>0</v>
      </c>
      <c r="CB561" s="67">
        <f t="shared" si="797"/>
        <v>0</v>
      </c>
      <c r="CC561" s="53" cm="1">
        <f t="array" aca="1" ref="CC561" ca="1">BZ561*CELL("contents",$Q561)</f>
        <v>0</v>
      </c>
      <c r="CD561" s="53" cm="1">
        <f t="array" aca="1" ref="CD561" ca="1">CA561*CELL("contents",$Q561)</f>
        <v>0</v>
      </c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>
        <f t="shared" si="754"/>
        <v>0</v>
      </c>
      <c r="CR561" s="51">
        <f t="shared" si="755"/>
        <v>0</v>
      </c>
      <c r="CS561" s="66">
        <f>IF($G561="Labor Hours",CE561*$K561*(1+$M561)*$ES561,CE561)</f>
        <v>0</v>
      </c>
      <c r="CT561" s="66">
        <f>IF($G561="Labor Hours",CF561*$K561*(1+$M561)*$ES561,CF561)</f>
        <v>0</v>
      </c>
      <c r="CU561" s="66">
        <f>IF($G561="Labor Hours",CG561*$K561*(1+$M561)*$ES561,CG561)</f>
        <v>0</v>
      </c>
      <c r="CV561" s="66">
        <f>IF($G561="Labor Hours",CH561*$K561*(1+$M561)*$ES561,CH561)</f>
        <v>0</v>
      </c>
      <c r="CW561" s="66">
        <f>IF($G561="Labor Hours",CI561*$K561*(1+$M561)*$ES561,CI561)</f>
        <v>0</v>
      </c>
      <c r="CX561" s="66">
        <f>IF($G561="Labor Hours",CJ561*$K561*(1+$M561)*$ES561,CJ561)</f>
        <v>0</v>
      </c>
      <c r="CY561" s="66">
        <f>IF($G561="Labor Hours",CK561*$K561*(1+$M561)*$ES561,CK561)</f>
        <v>0</v>
      </c>
      <c r="CZ561" s="66">
        <f>IF($G561="Labor Hours",CL561*$K561*(1+$M561)*$ES561,CL561)</f>
        <v>0</v>
      </c>
      <c r="DA561" s="66">
        <f>IF($G561="Labor Hours",CM561*$K561*(1+$M561)*$ES561,CM561)</f>
        <v>0</v>
      </c>
      <c r="DB561" s="66">
        <f>IF($G561="Labor Hours",CN561*$K561*(1+$M561)*$ES561,CN561)</f>
        <v>0</v>
      </c>
      <c r="DC561" s="66">
        <f>IF($G561="Labor Hours",CO561*$K561*(1+$M561)*$ES561,CO561)</f>
        <v>0</v>
      </c>
      <c r="DD561" s="66">
        <f>IF($G561="Labor Hours",CP561*$K561*(1+$M561)*$ES561,CP561)</f>
        <v>0</v>
      </c>
      <c r="DE561" s="67">
        <f t="shared" si="756"/>
        <v>0</v>
      </c>
      <c r="DF561" s="67">
        <f t="shared" si="798"/>
        <v>0</v>
      </c>
      <c r="DG561" s="67">
        <f t="shared" si="799"/>
        <v>0</v>
      </c>
      <c r="DH561" s="53" cm="1">
        <f t="array" aca="1" ref="DH561" ca="1">DE561*CELL("contents",$Q561)</f>
        <v>0</v>
      </c>
      <c r="DI561" s="53" cm="1">
        <f t="array" aca="1" ref="DI561" ca="1">DF561*CELL("contents",$Q561)</f>
        <v>0</v>
      </c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>
        <f t="shared" si="757"/>
        <v>0</v>
      </c>
      <c r="DW561" s="51">
        <f t="shared" si="758"/>
        <v>0</v>
      </c>
      <c r="DX561" s="66">
        <f>IF($G561="Labor Hours",DJ561*$K561*(1+$M561)*$ET561,DJ561)</f>
        <v>0</v>
      </c>
      <c r="DY561" s="66">
        <f>IF($G561="Labor Hours",DK561*$K561*(1+$M561)*$ET561,DK561)</f>
        <v>0</v>
      </c>
      <c r="DZ561" s="66">
        <f>IF($G561="Labor Hours",DL561*$K561*(1+$M561)*$ET561,DL561)</f>
        <v>0</v>
      </c>
      <c r="EA561" s="66">
        <f>IF($G561="Labor Hours",DM561*$K561*(1+$M561)*$ET561,DM561)</f>
        <v>0</v>
      </c>
      <c r="EB561" s="66">
        <f>IF($G561="Labor Hours",DN561*$K561*(1+$M561)*$ET561,DN561)</f>
        <v>0</v>
      </c>
      <c r="EC561" s="66">
        <f>IF($G561="Labor Hours",DO561*$K561*(1+$M561)*$ET561,DO561)</f>
        <v>0</v>
      </c>
      <c r="ED561" s="66">
        <f>IF($G561="Labor Hours",DP561*$K561*(1+$M561)*$ET561,DP561)</f>
        <v>0</v>
      </c>
      <c r="EE561" s="66">
        <f>IF($G561="Labor Hours",DQ561*$K561*(1+$M561)*$ET561,DQ561)</f>
        <v>0</v>
      </c>
      <c r="EF561" s="66">
        <f>IF($G561="Labor Hours",DR561*$K561*(1+$M561)*$ET561,DR561)</f>
        <v>0</v>
      </c>
      <c r="EG561" s="66">
        <f>IF($G561="Labor Hours",DS561*$K561*(1+$M561)*$ET561,DS561)</f>
        <v>0</v>
      </c>
      <c r="EH561" s="66">
        <f>IF($G561="Labor Hours",DT561*$K561*(1+$M561)*$ET561,DT561)</f>
        <v>0</v>
      </c>
      <c r="EI561" s="66">
        <f>IF($G561="Labor Hours",DU561*$K561*(1+$M561)*$ET561,DU561)</f>
        <v>0</v>
      </c>
      <c r="EJ561" s="67">
        <f t="shared" si="759"/>
        <v>0</v>
      </c>
      <c r="EK561" s="67">
        <f t="shared" si="800"/>
        <v>0</v>
      </c>
      <c r="EL561" s="67">
        <f t="shared" si="801"/>
        <v>0</v>
      </c>
      <c r="EM561" s="53" cm="1">
        <f t="array" aca="1" ref="EM561" ca="1">EJ561*CELL("contents",$Q561)</f>
        <v>0</v>
      </c>
      <c r="EN561" s="53" cm="1">
        <f t="array" aca="1" ref="EN561" ca="1">EK561*CELL("contents",$Q561)</f>
        <v>0</v>
      </c>
      <c r="EO561" s="68">
        <f>AW561+CB561+DG561+EL561</f>
        <v>387.5</v>
      </c>
      <c r="EP561" s="2">
        <v>1</v>
      </c>
      <c r="EQ561" s="2">
        <f t="shared" ref="EQ561:ET561" si="809">EP561*1.0215</f>
        <v>1.0215000000000001</v>
      </c>
      <c r="ER561" s="2">
        <f t="shared" si="809"/>
        <v>1.0434622500000001</v>
      </c>
      <c r="ES561" s="2">
        <f t="shared" si="809"/>
        <v>1.0658966883750003</v>
      </c>
      <c r="ET561" s="2">
        <f t="shared" si="809"/>
        <v>1.0888134671750629</v>
      </c>
      <c r="EU561" s="69">
        <f>IF($G561="Labor Hours",$K561*$AG561*EQ561,0)</f>
        <v>0</v>
      </c>
      <c r="EV561" s="69">
        <f>IF($G561="Labor Hours",$K561*$BL561*ER561,0)</f>
        <v>0</v>
      </c>
      <c r="EW561" s="69">
        <f>IF($G561="Labor Hours",$K561*$CQ561*ES561,0)</f>
        <v>0</v>
      </c>
      <c r="EX561" s="69">
        <f>IF($G561="Labor Hours",$K561*$DV561*ET561,0)</f>
        <v>0</v>
      </c>
      <c r="EY561" s="69">
        <f t="shared" si="761"/>
        <v>0</v>
      </c>
      <c r="EZ561" s="69">
        <f t="shared" si="761"/>
        <v>0</v>
      </c>
      <c r="FA561" s="69">
        <f t="shared" si="761"/>
        <v>0</v>
      </c>
      <c r="FB561" s="69">
        <f t="shared" si="761"/>
        <v>0</v>
      </c>
      <c r="FC561" t="s">
        <v>1539</v>
      </c>
    </row>
    <row r="562" spans="1:159" x14ac:dyDescent="0.25">
      <c r="A562" s="2">
        <v>1.4</v>
      </c>
      <c r="B562" s="73" t="s">
        <v>1296</v>
      </c>
      <c r="C562" s="61" t="s">
        <v>1208</v>
      </c>
      <c r="D562" s="62" t="s">
        <v>1297</v>
      </c>
      <c r="E562" s="63" t="s">
        <v>1298</v>
      </c>
      <c r="F562" s="2" t="s">
        <v>260</v>
      </c>
      <c r="G562" s="61" t="s">
        <v>257</v>
      </c>
      <c r="H562" s="64" t="s">
        <v>257</v>
      </c>
      <c r="I562" s="61"/>
      <c r="J562" s="65" t="s">
        <v>261</v>
      </c>
      <c r="K562" s="75"/>
      <c r="L562" s="80">
        <v>1</v>
      </c>
      <c r="M562" s="57">
        <v>0</v>
      </c>
      <c r="N562" s="85">
        <v>0.55000000000000004</v>
      </c>
      <c r="O562" s="64" t="s">
        <v>1012</v>
      </c>
      <c r="P562" s="2" t="s">
        <v>156</v>
      </c>
      <c r="Q562" s="216">
        <f>VLOOKUP(P562,Contingencies!$A$2:$D$7,4,FALSE)</f>
        <v>0.09</v>
      </c>
      <c r="R562" s="53">
        <f>Q562*EO562</f>
        <v>502.2</v>
      </c>
      <c r="S562" s="67">
        <f t="shared" si="742"/>
        <v>276.21000000000004</v>
      </c>
      <c r="T562" s="61" t="s">
        <v>1299</v>
      </c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>
        <f>IF(G562="Labor Hours",SUM(U562:AF562),0)</f>
        <v>0</v>
      </c>
      <c r="AH562" s="51">
        <f t="shared" si="749"/>
        <v>0</v>
      </c>
      <c r="AI562" s="66">
        <f>IF($G562="Labor Hours",U562*$K562*(1+$M562)*$EQ562,U562)</f>
        <v>0</v>
      </c>
      <c r="AJ562" s="66">
        <f>IF($G562="Labor Hours",V562*$K562*(1+$M562)*$EQ562,V562)</f>
        <v>0</v>
      </c>
      <c r="AK562" s="66">
        <f>IF($G562="Labor Hours",W562*$K562*(1+$M562)*$EQ562,W562)</f>
        <v>0</v>
      </c>
      <c r="AL562" s="66">
        <f>IF($G562="Labor Hours",X562*$K562*(1+$M562)*$EQ562,X562)</f>
        <v>0</v>
      </c>
      <c r="AM562" s="66">
        <f>IF($G562="Labor Hours",Y562*$K562*(1+$M562)*$EQ562,Y562)</f>
        <v>0</v>
      </c>
      <c r="AN562" s="66">
        <f>IF($G562="Labor Hours",Z562*$K562*(1+$M562)*$EQ562,Z562)</f>
        <v>0</v>
      </c>
      <c r="AO562" s="66">
        <f>IF($G562="Labor Hours",AA562*$K562*(1+$M562)*$EQ562,AA562)</f>
        <v>0</v>
      </c>
      <c r="AP562" s="66">
        <f>IF($G562="Labor Hours",AB562*$K562*(1+$M562)*$EQ562,AB562)</f>
        <v>0</v>
      </c>
      <c r="AQ562" s="66">
        <f>IF($G562="Labor Hours",AC562*$K562*(1+$M562)*$EQ562,AC562)</f>
        <v>0</v>
      </c>
      <c r="AR562" s="66">
        <f>IF($G562="Labor Hours",AD562*$K562*(1+$M562)*$EQ562,AD562)</f>
        <v>0</v>
      </c>
      <c r="AS562" s="66">
        <f>IF($G562="Labor Hours",AE562*$K562*(1+$M562)*$EQ562,AE562)</f>
        <v>0</v>
      </c>
      <c r="AT562" s="66">
        <f>IF($G562="Labor Hours",AF562*$K562*(1+$M562)*$EQ562,AF562)</f>
        <v>0</v>
      </c>
      <c r="AU562" s="67">
        <f t="shared" si="750"/>
        <v>0</v>
      </c>
      <c r="AV562" s="67">
        <f t="shared" si="794"/>
        <v>0</v>
      </c>
      <c r="AW562" s="67">
        <f t="shared" si="795"/>
        <v>0</v>
      </c>
      <c r="AX562" s="53" cm="1">
        <f t="array" aca="1" ref="AX562" ca="1">AU562*CELL("contents",$Q562)</f>
        <v>0</v>
      </c>
      <c r="AY562" s="53" cm="1">
        <f t="array" aca="1" ref="AY562" ca="1">AV562*CELL("contents",$Q562)</f>
        <v>0</v>
      </c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>
        <f t="shared" si="751"/>
        <v>0</v>
      </c>
      <c r="BM562" s="51">
        <f t="shared" si="752"/>
        <v>0</v>
      </c>
      <c r="BN562" s="66">
        <f>IF($G562="Labor Hours",AZ562*$K562*(1+$M562)*$ER562,AZ562)</f>
        <v>0</v>
      </c>
      <c r="BO562" s="66">
        <f>IF($G562="Labor Hours",BA562*$K562*(1+$M562)*$ER562,BA562)</f>
        <v>0</v>
      </c>
      <c r="BP562" s="66">
        <f>IF($G562="Labor Hours",BB562*$K562*(1+$M562)*$ER562,BB562)</f>
        <v>0</v>
      </c>
      <c r="BQ562" s="66">
        <f>IF($G562="Labor Hours",BC562*$K562*(1+$M562)*$ER562,BC562)</f>
        <v>0</v>
      </c>
      <c r="BR562" s="66">
        <f>IF($G562="Labor Hours",BD562*$K562*(1+$M562)*$ER562,BD562)</f>
        <v>0</v>
      </c>
      <c r="BS562" s="66">
        <f>IF($G562="Labor Hours",BE562*$K562*(1+$M562)*$ER562,BE562)</f>
        <v>0</v>
      </c>
      <c r="BT562" s="66">
        <f>IF($G562="Labor Hours",BF562*$K562*(1+$M562)*$ER562,BF562)</f>
        <v>0</v>
      </c>
      <c r="BU562" s="66">
        <f>IF($G562="Labor Hours",BG562*$K562*(1+$M562)*$ER562,BG562)</f>
        <v>0</v>
      </c>
      <c r="BV562" s="66">
        <f>IF($G562="Labor Hours",BH562*$K562*(1+$M562)*$ER562,BH562)</f>
        <v>0</v>
      </c>
      <c r="BW562" s="66">
        <f>IF($G562="Labor Hours",BI562*$K562*(1+$M562)*$ER562,BI562)</f>
        <v>0</v>
      </c>
      <c r="BX562" s="66">
        <f>IF($G562="Labor Hours",BJ562*$K562*(1+$M562)*$ER562,BJ562)</f>
        <v>0</v>
      </c>
      <c r="BY562" s="66">
        <f>IF($G562="Labor Hours",BK562*$K562*(1+$M562)*$ER562,BK562)</f>
        <v>0</v>
      </c>
      <c r="BZ562" s="67">
        <f t="shared" si="753"/>
        <v>0</v>
      </c>
      <c r="CA562" s="67">
        <f t="shared" si="796"/>
        <v>0</v>
      </c>
      <c r="CB562" s="67">
        <f t="shared" si="797"/>
        <v>0</v>
      </c>
      <c r="CC562" s="53" cm="1">
        <f t="array" aca="1" ref="CC562" ca="1">BZ562*CELL("contents",$Q562)</f>
        <v>0</v>
      </c>
      <c r="CD562" s="53" cm="1">
        <f t="array" aca="1" ref="CD562" ca="1">CA562*CELL("contents",$Q562)</f>
        <v>0</v>
      </c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61">
        <v>3600</v>
      </c>
      <c r="CP562" s="2"/>
      <c r="CQ562" s="2">
        <f t="shared" si="754"/>
        <v>0</v>
      </c>
      <c r="CR562" s="51">
        <f t="shared" si="755"/>
        <v>0</v>
      </c>
      <c r="CS562" s="66">
        <f>IF($G562="Labor Hours",CE562*$K562*(1+$M562)*$ES562,CE562)</f>
        <v>0</v>
      </c>
      <c r="CT562" s="66">
        <f>IF($G562="Labor Hours",CF562*$K562*(1+$M562)*$ES562,CF562)</f>
        <v>0</v>
      </c>
      <c r="CU562" s="66">
        <f>IF($G562="Labor Hours",CG562*$K562*(1+$M562)*$ES562,CG562)</f>
        <v>0</v>
      </c>
      <c r="CV562" s="66">
        <f>IF($G562="Labor Hours",CH562*$K562*(1+$M562)*$ES562,CH562)</f>
        <v>0</v>
      </c>
      <c r="CW562" s="66">
        <f>IF($G562="Labor Hours",CI562*$K562*(1+$M562)*$ES562,CI562)</f>
        <v>0</v>
      </c>
      <c r="CX562" s="66">
        <f>IF($G562="Labor Hours",CJ562*$K562*(1+$M562)*$ES562,CJ562)</f>
        <v>0</v>
      </c>
      <c r="CY562" s="66">
        <f>IF($G562="Labor Hours",CK562*$K562*(1+$M562)*$ES562,CK562)</f>
        <v>0</v>
      </c>
      <c r="CZ562" s="66">
        <f>IF($G562="Labor Hours",CL562*$K562*(1+$M562)*$ES562,CL562)</f>
        <v>0</v>
      </c>
      <c r="DA562" s="66">
        <f>IF($G562="Labor Hours",CM562*$K562*(1+$M562)*$ES562,CM562)</f>
        <v>0</v>
      </c>
      <c r="DB562" s="66">
        <f>IF($G562="Labor Hours",CN562*$K562*(1+$M562)*$ES562,CN562)</f>
        <v>0</v>
      </c>
      <c r="DC562" s="66">
        <f>IF($G562="Labor Hours",CO562*$K562*(1+$M562)*$ES562,CO562)</f>
        <v>3600</v>
      </c>
      <c r="DD562" s="66">
        <f>IF($G562="Labor Hours",CP562*$K562*(1+$M562)*$ES562,CP562)</f>
        <v>0</v>
      </c>
      <c r="DE562" s="67">
        <f t="shared" si="756"/>
        <v>3600</v>
      </c>
      <c r="DF562" s="67">
        <f t="shared" si="798"/>
        <v>1980.0000000000002</v>
      </c>
      <c r="DG562" s="67">
        <f t="shared" si="799"/>
        <v>5580</v>
      </c>
      <c r="DH562" s="53" cm="1">
        <f t="array" aca="1" ref="DH562" ca="1">DE562*CELL("contents",$Q562)</f>
        <v>324</v>
      </c>
      <c r="DI562" s="53" cm="1">
        <f t="array" aca="1" ref="DI562" ca="1">DF562*CELL("contents",$Q562)</f>
        <v>178.20000000000002</v>
      </c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>
        <f t="shared" si="757"/>
        <v>0</v>
      </c>
      <c r="DW562" s="51">
        <f t="shared" si="758"/>
        <v>0</v>
      </c>
      <c r="DX562" s="66">
        <f>IF($G562="Labor Hours",DJ562*$K562*(1+$M562)*$ET562,DJ562)</f>
        <v>0</v>
      </c>
      <c r="DY562" s="66">
        <f>IF($G562="Labor Hours",DK562*$K562*(1+$M562)*$ET562,DK562)</f>
        <v>0</v>
      </c>
      <c r="DZ562" s="66">
        <f>IF($G562="Labor Hours",DL562*$K562*(1+$M562)*$ET562,DL562)</f>
        <v>0</v>
      </c>
      <c r="EA562" s="66">
        <f>IF($G562="Labor Hours",DM562*$K562*(1+$M562)*$ET562,DM562)</f>
        <v>0</v>
      </c>
      <c r="EB562" s="66">
        <f>IF($G562="Labor Hours",DN562*$K562*(1+$M562)*$ET562,DN562)</f>
        <v>0</v>
      </c>
      <c r="EC562" s="66">
        <f>IF($G562="Labor Hours",DO562*$K562*(1+$M562)*$ET562,DO562)</f>
        <v>0</v>
      </c>
      <c r="ED562" s="66">
        <f>IF($G562="Labor Hours",DP562*$K562*(1+$M562)*$ET562,DP562)</f>
        <v>0</v>
      </c>
      <c r="EE562" s="66">
        <f>IF($G562="Labor Hours",DQ562*$K562*(1+$M562)*$ET562,DQ562)</f>
        <v>0</v>
      </c>
      <c r="EF562" s="66">
        <f>IF($G562="Labor Hours",DR562*$K562*(1+$M562)*$ET562,DR562)</f>
        <v>0</v>
      </c>
      <c r="EG562" s="66">
        <f>IF($G562="Labor Hours",DS562*$K562*(1+$M562)*$ET562,DS562)</f>
        <v>0</v>
      </c>
      <c r="EH562" s="66">
        <f>IF($G562="Labor Hours",DT562*$K562*(1+$M562)*$ET562,DT562)</f>
        <v>0</v>
      </c>
      <c r="EI562" s="66">
        <f>IF($G562="Labor Hours",DU562*$K562*(1+$M562)*$ET562,DU562)</f>
        <v>0</v>
      </c>
      <c r="EJ562" s="67">
        <f t="shared" si="759"/>
        <v>0</v>
      </c>
      <c r="EK562" s="67">
        <f t="shared" si="800"/>
        <v>0</v>
      </c>
      <c r="EL562" s="67">
        <f t="shared" si="801"/>
        <v>0</v>
      </c>
      <c r="EM562" s="53" cm="1">
        <f t="array" aca="1" ref="EM562" ca="1">EJ562*CELL("contents",$Q562)</f>
        <v>0</v>
      </c>
      <c r="EN562" s="53" cm="1">
        <f t="array" aca="1" ref="EN562" ca="1">EK562*CELL("contents",$Q562)</f>
        <v>0</v>
      </c>
      <c r="EO562" s="68">
        <f>AW562+CB562+DG562+EL562</f>
        <v>5580</v>
      </c>
      <c r="EP562" s="2">
        <v>1</v>
      </c>
      <c r="EQ562" s="2">
        <f t="shared" ref="EQ562:ET562" si="810">EP562*1.0215</f>
        <v>1.0215000000000001</v>
      </c>
      <c r="ER562" s="2">
        <f t="shared" si="810"/>
        <v>1.0434622500000001</v>
      </c>
      <c r="ES562" s="2">
        <f t="shared" si="810"/>
        <v>1.0658966883750003</v>
      </c>
      <c r="ET562" s="2">
        <f t="shared" si="810"/>
        <v>1.0888134671750629</v>
      </c>
      <c r="EU562" s="69">
        <f>IF($G562="Labor Hours",$K562*$AG562*EQ562,0)</f>
        <v>0</v>
      </c>
      <c r="EV562" s="69">
        <f>IF($G562="Labor Hours",$K562*$BL562*ER562,0)</f>
        <v>0</v>
      </c>
      <c r="EW562" s="69">
        <f>IF($G562="Labor Hours",$K562*$CQ562*ES562,0)</f>
        <v>0</v>
      </c>
      <c r="EX562" s="69">
        <f>IF($G562="Labor Hours",$K562*$DV562*ET562,0)</f>
        <v>0</v>
      </c>
      <c r="EY562" s="69">
        <f t="shared" si="761"/>
        <v>0</v>
      </c>
      <c r="EZ562" s="69">
        <f t="shared" si="761"/>
        <v>0</v>
      </c>
      <c r="FA562" s="69">
        <f t="shared" si="761"/>
        <v>0</v>
      </c>
      <c r="FB562" s="69">
        <f t="shared" si="761"/>
        <v>0</v>
      </c>
      <c r="FC562" t="s">
        <v>1539</v>
      </c>
    </row>
    <row r="563" spans="1:159" ht="25.5" x14ac:dyDescent="0.25">
      <c r="A563" s="2">
        <v>1.4</v>
      </c>
      <c r="B563" s="73" t="s">
        <v>1300</v>
      </c>
      <c r="C563" s="61" t="s">
        <v>1208</v>
      </c>
      <c r="D563" s="62" t="s">
        <v>1301</v>
      </c>
      <c r="E563" s="63" t="s">
        <v>1302</v>
      </c>
      <c r="F563" s="2"/>
      <c r="G563" s="61" t="s">
        <v>267</v>
      </c>
      <c r="H563" s="64" t="s">
        <v>267</v>
      </c>
      <c r="I563" s="61"/>
      <c r="J563" s="65" t="s">
        <v>268</v>
      </c>
      <c r="K563" s="75"/>
      <c r="L563" s="80">
        <v>1</v>
      </c>
      <c r="M563" s="57">
        <v>0</v>
      </c>
      <c r="N563" s="85">
        <v>0.55000000000000004</v>
      </c>
      <c r="O563" s="64" t="s">
        <v>1012</v>
      </c>
      <c r="P563" s="2" t="s">
        <v>173</v>
      </c>
      <c r="Q563" s="216">
        <f>VLOOKUP(P563,Contingencies!$A$2:$D$7,4,FALSE)</f>
        <v>0.125</v>
      </c>
      <c r="R563" s="53">
        <f>Q563*EO563</f>
        <v>271.25</v>
      </c>
      <c r="S563" s="67">
        <f t="shared" si="742"/>
        <v>149.1875</v>
      </c>
      <c r="T563" s="61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>
        <f>IF(G563="Labor Hours",SUM(U563:AF563),0)</f>
        <v>0</v>
      </c>
      <c r="AH563" s="51">
        <f t="shared" si="749"/>
        <v>0</v>
      </c>
      <c r="AI563" s="66">
        <f>IF($G563="Labor Hours",U563*$K563*(1+$M563)*$EQ563,U563)</f>
        <v>0</v>
      </c>
      <c r="AJ563" s="66">
        <f>IF($G563="Labor Hours",V563*$K563*(1+$M563)*$EQ563,V563)</f>
        <v>0</v>
      </c>
      <c r="AK563" s="66">
        <f>IF($G563="Labor Hours",W563*$K563*(1+$M563)*$EQ563,W563)</f>
        <v>0</v>
      </c>
      <c r="AL563" s="66">
        <f>IF($G563="Labor Hours",X563*$K563*(1+$M563)*$EQ563,X563)</f>
        <v>0</v>
      </c>
      <c r="AM563" s="66">
        <f>IF($G563="Labor Hours",Y563*$K563*(1+$M563)*$EQ563,Y563)</f>
        <v>0</v>
      </c>
      <c r="AN563" s="66">
        <f>IF($G563="Labor Hours",Z563*$K563*(1+$M563)*$EQ563,Z563)</f>
        <v>0</v>
      </c>
      <c r="AO563" s="66">
        <f>IF($G563="Labor Hours",AA563*$K563*(1+$M563)*$EQ563,AA563)</f>
        <v>0</v>
      </c>
      <c r="AP563" s="66">
        <f>IF($G563="Labor Hours",AB563*$K563*(1+$M563)*$EQ563,AB563)</f>
        <v>0</v>
      </c>
      <c r="AQ563" s="66">
        <f>IF($G563="Labor Hours",AC563*$K563*(1+$M563)*$EQ563,AC563)</f>
        <v>0</v>
      </c>
      <c r="AR563" s="66">
        <f>IF($G563="Labor Hours",AD563*$K563*(1+$M563)*$EQ563,AD563)</f>
        <v>0</v>
      </c>
      <c r="AS563" s="66">
        <f>IF($G563="Labor Hours",AE563*$K563*(1+$M563)*$EQ563,AE563)</f>
        <v>0</v>
      </c>
      <c r="AT563" s="66">
        <f>IF($G563="Labor Hours",AF563*$K563*(1+$M563)*$EQ563,AF563)</f>
        <v>0</v>
      </c>
      <c r="AU563" s="67">
        <f t="shared" si="750"/>
        <v>0</v>
      </c>
      <c r="AV563" s="67">
        <f t="shared" si="794"/>
        <v>0</v>
      </c>
      <c r="AW563" s="67">
        <f t="shared" si="795"/>
        <v>0</v>
      </c>
      <c r="AX563" s="53" cm="1">
        <f t="array" aca="1" ref="AX563" ca="1">AU563*CELL("contents",$Q563)</f>
        <v>0</v>
      </c>
      <c r="AY563" s="53" cm="1">
        <f t="array" aca="1" ref="AY563" ca="1">AV563*CELL("contents",$Q563)</f>
        <v>0</v>
      </c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>
        <f t="shared" si="751"/>
        <v>0</v>
      </c>
      <c r="BM563" s="51">
        <f t="shared" si="752"/>
        <v>0</v>
      </c>
      <c r="BN563" s="66">
        <f>IF($G563="Labor Hours",AZ563*$K563*(1+$M563)*$ER563,AZ563)</f>
        <v>0</v>
      </c>
      <c r="BO563" s="66">
        <f>IF($G563="Labor Hours",BA563*$K563*(1+$M563)*$ER563,BA563)</f>
        <v>0</v>
      </c>
      <c r="BP563" s="66">
        <f>IF($G563="Labor Hours",BB563*$K563*(1+$M563)*$ER563,BB563)</f>
        <v>0</v>
      </c>
      <c r="BQ563" s="66">
        <f>IF($G563="Labor Hours",BC563*$K563*(1+$M563)*$ER563,BC563)</f>
        <v>0</v>
      </c>
      <c r="BR563" s="66">
        <f>IF($G563="Labor Hours",BD563*$K563*(1+$M563)*$ER563,BD563)</f>
        <v>0</v>
      </c>
      <c r="BS563" s="66">
        <f>IF($G563="Labor Hours",BE563*$K563*(1+$M563)*$ER563,BE563)</f>
        <v>0</v>
      </c>
      <c r="BT563" s="66">
        <f>IF($G563="Labor Hours",BF563*$K563*(1+$M563)*$ER563,BF563)</f>
        <v>0</v>
      </c>
      <c r="BU563" s="66">
        <f>IF($G563="Labor Hours",BG563*$K563*(1+$M563)*$ER563,BG563)</f>
        <v>0</v>
      </c>
      <c r="BV563" s="66">
        <f>IF($G563="Labor Hours",BH563*$K563*(1+$M563)*$ER563,BH563)</f>
        <v>0</v>
      </c>
      <c r="BW563" s="66">
        <f>IF($G563="Labor Hours",BI563*$K563*(1+$M563)*$ER563,BI563)</f>
        <v>0</v>
      </c>
      <c r="BX563" s="66">
        <f>IF($G563="Labor Hours",BJ563*$K563*(1+$M563)*$ER563,BJ563)</f>
        <v>0</v>
      </c>
      <c r="BY563" s="66">
        <f>IF($G563="Labor Hours",BK563*$K563*(1+$M563)*$ER563,BK563)</f>
        <v>0</v>
      </c>
      <c r="BZ563" s="67">
        <f t="shared" si="753"/>
        <v>0</v>
      </c>
      <c r="CA563" s="67">
        <f t="shared" si="796"/>
        <v>0</v>
      </c>
      <c r="CB563" s="67">
        <f t="shared" si="797"/>
        <v>0</v>
      </c>
      <c r="CC563" s="53" cm="1">
        <f t="array" aca="1" ref="CC563" ca="1">BZ563*CELL("contents",$Q563)</f>
        <v>0</v>
      </c>
      <c r="CD563" s="53" cm="1">
        <f t="array" aca="1" ref="CD563" ca="1">CA563*CELL("contents",$Q563)</f>
        <v>0</v>
      </c>
      <c r="CE563" s="2"/>
      <c r="CF563" s="2"/>
      <c r="CG563" s="2"/>
      <c r="CH563" s="2"/>
      <c r="CI563" s="2"/>
      <c r="CJ563" s="2"/>
      <c r="CK563" s="2"/>
      <c r="CL563" s="2"/>
      <c r="CM563" s="61">
        <v>700</v>
      </c>
      <c r="CN563" s="61">
        <v>700</v>
      </c>
      <c r="CO563" s="61"/>
      <c r="CP563" s="61"/>
      <c r="CQ563" s="2">
        <f t="shared" si="754"/>
        <v>0</v>
      </c>
      <c r="CR563" s="51">
        <f t="shared" si="755"/>
        <v>0</v>
      </c>
      <c r="CS563" s="66">
        <f>IF($G563="Labor Hours",CE563*$K563*(1+$M563)*$ES563,CE563)</f>
        <v>0</v>
      </c>
      <c r="CT563" s="66">
        <f>IF($G563="Labor Hours",CF563*$K563*(1+$M563)*$ES563,CF563)</f>
        <v>0</v>
      </c>
      <c r="CU563" s="66">
        <f>IF($G563="Labor Hours",CG563*$K563*(1+$M563)*$ES563,CG563)</f>
        <v>0</v>
      </c>
      <c r="CV563" s="66">
        <f>IF($G563="Labor Hours",CH563*$K563*(1+$M563)*$ES563,CH563)</f>
        <v>0</v>
      </c>
      <c r="CW563" s="66">
        <f>IF($G563="Labor Hours",CI563*$K563*(1+$M563)*$ES563,CI563)</f>
        <v>0</v>
      </c>
      <c r="CX563" s="66">
        <f>IF($G563="Labor Hours",CJ563*$K563*(1+$M563)*$ES563,CJ563)</f>
        <v>0</v>
      </c>
      <c r="CY563" s="66">
        <f>IF($G563="Labor Hours",CK563*$K563*(1+$M563)*$ES563,CK563)</f>
        <v>0</v>
      </c>
      <c r="CZ563" s="66">
        <f>IF($G563="Labor Hours",CL563*$K563*(1+$M563)*$ES563,CL563)</f>
        <v>0</v>
      </c>
      <c r="DA563" s="66">
        <f>IF($G563="Labor Hours",CM563*$K563*(1+$M563)*$ES563,CM563)</f>
        <v>700</v>
      </c>
      <c r="DB563" s="66">
        <f>IF($G563="Labor Hours",CN563*$K563*(1+$M563)*$ES563,CN563)</f>
        <v>700</v>
      </c>
      <c r="DC563" s="66">
        <f>IF($G563="Labor Hours",CO563*$K563*(1+$M563)*$ES563,CO563)</f>
        <v>0</v>
      </c>
      <c r="DD563" s="66">
        <f>IF($G563="Labor Hours",CP563*$K563*(1+$M563)*$ES563,CP563)</f>
        <v>0</v>
      </c>
      <c r="DE563" s="67">
        <f t="shared" si="756"/>
        <v>1400</v>
      </c>
      <c r="DF563" s="67">
        <f t="shared" si="798"/>
        <v>770.00000000000011</v>
      </c>
      <c r="DG563" s="67">
        <f t="shared" si="799"/>
        <v>2170</v>
      </c>
      <c r="DH563" s="53" cm="1">
        <f t="array" aca="1" ref="DH563" ca="1">DE563*CELL("contents",$Q563)</f>
        <v>175</v>
      </c>
      <c r="DI563" s="53" cm="1">
        <f t="array" aca="1" ref="DI563" ca="1">DF563*CELL("contents",$Q563)</f>
        <v>96.250000000000014</v>
      </c>
      <c r="DJ563" s="61"/>
      <c r="DK563" s="61"/>
      <c r="DL563" s="61"/>
      <c r="DM563" s="61"/>
      <c r="DN563" s="61"/>
      <c r="DO563" s="2"/>
      <c r="DP563" s="2"/>
      <c r="DQ563" s="2"/>
      <c r="DR563" s="2"/>
      <c r="DS563" s="2"/>
      <c r="DT563" s="2"/>
      <c r="DU563" s="2"/>
      <c r="DV563" s="2">
        <f t="shared" si="757"/>
        <v>0</v>
      </c>
      <c r="DW563" s="51">
        <f t="shared" si="758"/>
        <v>0</v>
      </c>
      <c r="DX563" s="66">
        <f>IF($G563="Labor Hours",DJ563*$K563*(1+$M563)*$ET563,DJ563)</f>
        <v>0</v>
      </c>
      <c r="DY563" s="66">
        <f>IF($G563="Labor Hours",DK563*$K563*(1+$M563)*$ET563,DK563)</f>
        <v>0</v>
      </c>
      <c r="DZ563" s="66">
        <f>IF($G563="Labor Hours",DL563*$K563*(1+$M563)*$ET563,DL563)</f>
        <v>0</v>
      </c>
      <c r="EA563" s="66">
        <f>IF($G563="Labor Hours",DM563*$K563*(1+$M563)*$ET563,DM563)</f>
        <v>0</v>
      </c>
      <c r="EB563" s="66">
        <f>IF($G563="Labor Hours",DN563*$K563*(1+$M563)*$ET563,DN563)</f>
        <v>0</v>
      </c>
      <c r="EC563" s="66">
        <f>IF($G563="Labor Hours",DO563*$K563*(1+$M563)*$ET563,DO563)</f>
        <v>0</v>
      </c>
      <c r="ED563" s="66">
        <f>IF($G563="Labor Hours",DP563*$K563*(1+$M563)*$ET563,DP563)</f>
        <v>0</v>
      </c>
      <c r="EE563" s="66">
        <f>IF($G563="Labor Hours",DQ563*$K563*(1+$M563)*$ET563,DQ563)</f>
        <v>0</v>
      </c>
      <c r="EF563" s="66">
        <f>IF($G563="Labor Hours",DR563*$K563*(1+$M563)*$ET563,DR563)</f>
        <v>0</v>
      </c>
      <c r="EG563" s="66">
        <f>IF($G563="Labor Hours",DS563*$K563*(1+$M563)*$ET563,DS563)</f>
        <v>0</v>
      </c>
      <c r="EH563" s="66">
        <f>IF($G563="Labor Hours",DT563*$K563*(1+$M563)*$ET563,DT563)</f>
        <v>0</v>
      </c>
      <c r="EI563" s="66">
        <f>IF($G563="Labor Hours",DU563*$K563*(1+$M563)*$ET563,DU563)</f>
        <v>0</v>
      </c>
      <c r="EJ563" s="67">
        <f t="shared" si="759"/>
        <v>0</v>
      </c>
      <c r="EK563" s="67">
        <f t="shared" si="800"/>
        <v>0</v>
      </c>
      <c r="EL563" s="67">
        <f t="shared" si="801"/>
        <v>0</v>
      </c>
      <c r="EM563" s="53" cm="1">
        <f t="array" aca="1" ref="EM563" ca="1">EJ563*CELL("contents",$Q563)</f>
        <v>0</v>
      </c>
      <c r="EN563" s="53" cm="1">
        <f t="array" aca="1" ref="EN563" ca="1">EK563*CELL("contents",$Q563)</f>
        <v>0</v>
      </c>
      <c r="EO563" s="68">
        <f>AW563+CB563+DG563+EL563</f>
        <v>2170</v>
      </c>
      <c r="EP563" s="2">
        <v>1</v>
      </c>
      <c r="EQ563" s="2">
        <f t="shared" ref="EQ563:ET563" si="811">EP563*1.0215</f>
        <v>1.0215000000000001</v>
      </c>
      <c r="ER563" s="2">
        <f t="shared" si="811"/>
        <v>1.0434622500000001</v>
      </c>
      <c r="ES563" s="2">
        <f t="shared" si="811"/>
        <v>1.0658966883750003</v>
      </c>
      <c r="ET563" s="2">
        <f t="shared" si="811"/>
        <v>1.0888134671750629</v>
      </c>
      <c r="EU563" s="69">
        <f>IF($G563="Labor Hours",$K563*$AG563*EQ563,0)</f>
        <v>0</v>
      </c>
      <c r="EV563" s="69">
        <f>IF($G563="Labor Hours",$K563*$BL563*ER563,0)</f>
        <v>0</v>
      </c>
      <c r="EW563" s="69">
        <f>IF($G563="Labor Hours",$K563*$CQ563*ES563,0)</f>
        <v>0</v>
      </c>
      <c r="EX563" s="69">
        <f>IF($G563="Labor Hours",$K563*$DV563*ET563,0)</f>
        <v>0</v>
      </c>
      <c r="EY563" s="69">
        <f t="shared" si="761"/>
        <v>0</v>
      </c>
      <c r="EZ563" s="69">
        <f t="shared" si="761"/>
        <v>0</v>
      </c>
      <c r="FA563" s="69">
        <f t="shared" si="761"/>
        <v>0</v>
      </c>
      <c r="FB563" s="69">
        <f t="shared" si="761"/>
        <v>0</v>
      </c>
      <c r="FC563" t="s">
        <v>1539</v>
      </c>
    </row>
    <row r="564" spans="1:159" ht="25.5" x14ac:dyDescent="0.25">
      <c r="A564" s="2">
        <v>1.4</v>
      </c>
      <c r="B564" s="73" t="s">
        <v>1300</v>
      </c>
      <c r="C564" s="61" t="s">
        <v>1208</v>
      </c>
      <c r="D564" s="62" t="s">
        <v>1301</v>
      </c>
      <c r="E564" s="63" t="s">
        <v>1303</v>
      </c>
      <c r="F564" s="2"/>
      <c r="G564" s="61" t="s">
        <v>267</v>
      </c>
      <c r="H564" s="64" t="s">
        <v>267</v>
      </c>
      <c r="I564" s="61"/>
      <c r="J564" s="65" t="s">
        <v>268</v>
      </c>
      <c r="K564" s="75"/>
      <c r="L564" s="80">
        <v>1</v>
      </c>
      <c r="M564" s="57">
        <v>0</v>
      </c>
      <c r="N564" s="85">
        <v>0.55000000000000004</v>
      </c>
      <c r="O564" s="64" t="s">
        <v>1012</v>
      </c>
      <c r="P564" s="2" t="s">
        <v>173</v>
      </c>
      <c r="Q564" s="216">
        <f>VLOOKUP(P564,Contingencies!$A$2:$D$7,4,FALSE)</f>
        <v>0.125</v>
      </c>
      <c r="R564" s="53">
        <f>Q564*EO564</f>
        <v>96.875</v>
      </c>
      <c r="S564" s="67">
        <f t="shared" si="742"/>
        <v>53.281250000000007</v>
      </c>
      <c r="T564" s="61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>
        <f>IF(G564="Labor Hours",SUM(U564:AF564),0)</f>
        <v>0</v>
      </c>
      <c r="AH564" s="51">
        <f t="shared" si="749"/>
        <v>0</v>
      </c>
      <c r="AI564" s="66">
        <f>IF($G564="Labor Hours",U564*$K564*(1+$M564)*$EQ564,U564)</f>
        <v>0</v>
      </c>
      <c r="AJ564" s="66">
        <f>IF($G564="Labor Hours",V564*$K564*(1+$M564)*$EQ564,V564)</f>
        <v>0</v>
      </c>
      <c r="AK564" s="66">
        <f>IF($G564="Labor Hours",W564*$K564*(1+$M564)*$EQ564,W564)</f>
        <v>0</v>
      </c>
      <c r="AL564" s="66">
        <f>IF($G564="Labor Hours",X564*$K564*(1+$M564)*$EQ564,X564)</f>
        <v>0</v>
      </c>
      <c r="AM564" s="66">
        <f>IF($G564="Labor Hours",Y564*$K564*(1+$M564)*$EQ564,Y564)</f>
        <v>0</v>
      </c>
      <c r="AN564" s="66">
        <f>IF($G564="Labor Hours",Z564*$K564*(1+$M564)*$EQ564,Z564)</f>
        <v>0</v>
      </c>
      <c r="AO564" s="66">
        <f>IF($G564="Labor Hours",AA564*$K564*(1+$M564)*$EQ564,AA564)</f>
        <v>0</v>
      </c>
      <c r="AP564" s="66">
        <f>IF($G564="Labor Hours",AB564*$K564*(1+$M564)*$EQ564,AB564)</f>
        <v>0</v>
      </c>
      <c r="AQ564" s="66">
        <f>IF($G564="Labor Hours",AC564*$K564*(1+$M564)*$EQ564,AC564)</f>
        <v>0</v>
      </c>
      <c r="AR564" s="66">
        <f>IF($G564="Labor Hours",AD564*$K564*(1+$M564)*$EQ564,AD564)</f>
        <v>0</v>
      </c>
      <c r="AS564" s="66">
        <f>IF($G564="Labor Hours",AE564*$K564*(1+$M564)*$EQ564,AE564)</f>
        <v>0</v>
      </c>
      <c r="AT564" s="66">
        <f>IF($G564="Labor Hours",AF564*$K564*(1+$M564)*$EQ564,AF564)</f>
        <v>0</v>
      </c>
      <c r="AU564" s="67">
        <f t="shared" si="750"/>
        <v>0</v>
      </c>
      <c r="AV564" s="67">
        <f t="shared" si="794"/>
        <v>0</v>
      </c>
      <c r="AW564" s="67">
        <f t="shared" si="795"/>
        <v>0</v>
      </c>
      <c r="AX564" s="53" cm="1">
        <f t="array" aca="1" ref="AX564" ca="1">AU564*CELL("contents",$Q564)</f>
        <v>0</v>
      </c>
      <c r="AY564" s="53" cm="1">
        <f t="array" aca="1" ref="AY564" ca="1">AV564*CELL("contents",$Q564)</f>
        <v>0</v>
      </c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>
        <f t="shared" si="751"/>
        <v>0</v>
      </c>
      <c r="BM564" s="51">
        <f t="shared" si="752"/>
        <v>0</v>
      </c>
      <c r="BN564" s="66">
        <f>IF($G564="Labor Hours",AZ564*$K564*(1+$M564)*$ER564,AZ564)</f>
        <v>0</v>
      </c>
      <c r="BO564" s="66">
        <f>IF($G564="Labor Hours",BA564*$K564*(1+$M564)*$ER564,BA564)</f>
        <v>0</v>
      </c>
      <c r="BP564" s="66">
        <f>IF($G564="Labor Hours",BB564*$K564*(1+$M564)*$ER564,BB564)</f>
        <v>0</v>
      </c>
      <c r="BQ564" s="66">
        <f>IF($G564="Labor Hours",BC564*$K564*(1+$M564)*$ER564,BC564)</f>
        <v>0</v>
      </c>
      <c r="BR564" s="66">
        <f>IF($G564="Labor Hours",BD564*$K564*(1+$M564)*$ER564,BD564)</f>
        <v>0</v>
      </c>
      <c r="BS564" s="66">
        <f>IF($G564="Labor Hours",BE564*$K564*(1+$M564)*$ER564,BE564)</f>
        <v>0</v>
      </c>
      <c r="BT564" s="66">
        <f>IF($G564="Labor Hours",BF564*$K564*(1+$M564)*$ER564,BF564)</f>
        <v>0</v>
      </c>
      <c r="BU564" s="66">
        <f>IF($G564="Labor Hours",BG564*$K564*(1+$M564)*$ER564,BG564)</f>
        <v>0</v>
      </c>
      <c r="BV564" s="66">
        <f>IF($G564="Labor Hours",BH564*$K564*(1+$M564)*$ER564,BH564)</f>
        <v>0</v>
      </c>
      <c r="BW564" s="66">
        <f>IF($G564="Labor Hours",BI564*$K564*(1+$M564)*$ER564,BI564)</f>
        <v>0</v>
      </c>
      <c r="BX564" s="66">
        <f>IF($G564="Labor Hours",BJ564*$K564*(1+$M564)*$ER564,BJ564)</f>
        <v>0</v>
      </c>
      <c r="BY564" s="66">
        <f>IF($G564="Labor Hours",BK564*$K564*(1+$M564)*$ER564,BK564)</f>
        <v>0</v>
      </c>
      <c r="BZ564" s="67">
        <f t="shared" si="753"/>
        <v>0</v>
      </c>
      <c r="CA564" s="67">
        <f t="shared" si="796"/>
        <v>0</v>
      </c>
      <c r="CB564" s="67">
        <f t="shared" si="797"/>
        <v>0</v>
      </c>
      <c r="CC564" s="53" cm="1">
        <f t="array" aca="1" ref="CC564" ca="1">BZ564*CELL("contents",$Q564)</f>
        <v>0</v>
      </c>
      <c r="CD564" s="53" cm="1">
        <f t="array" aca="1" ref="CD564" ca="1">CA564*CELL("contents",$Q564)</f>
        <v>0</v>
      </c>
      <c r="CE564" s="2"/>
      <c r="CF564" s="2"/>
      <c r="CG564" s="2"/>
      <c r="CH564" s="2"/>
      <c r="CI564" s="2"/>
      <c r="CJ564" s="2"/>
      <c r="CK564" s="2"/>
      <c r="CL564" s="2"/>
      <c r="CM564" s="61"/>
      <c r="CN564" s="61"/>
      <c r="CO564" s="61">
        <v>250</v>
      </c>
      <c r="CP564" s="61">
        <v>250</v>
      </c>
      <c r="CQ564" s="2">
        <f t="shared" si="754"/>
        <v>0</v>
      </c>
      <c r="CR564" s="51">
        <f t="shared" si="755"/>
        <v>0</v>
      </c>
      <c r="CS564" s="66">
        <f>IF($G564="Labor Hours",CE564*$K564*(1+$M564)*$ES564,CE564)</f>
        <v>0</v>
      </c>
      <c r="CT564" s="66">
        <f>IF($G564="Labor Hours",CF564*$K564*(1+$M564)*$ES564,CF564)</f>
        <v>0</v>
      </c>
      <c r="CU564" s="66">
        <f>IF($G564="Labor Hours",CG564*$K564*(1+$M564)*$ES564,CG564)</f>
        <v>0</v>
      </c>
      <c r="CV564" s="66">
        <f>IF($G564="Labor Hours",CH564*$K564*(1+$M564)*$ES564,CH564)</f>
        <v>0</v>
      </c>
      <c r="CW564" s="66">
        <f>IF($G564="Labor Hours",CI564*$K564*(1+$M564)*$ES564,CI564)</f>
        <v>0</v>
      </c>
      <c r="CX564" s="66">
        <f>IF($G564="Labor Hours",CJ564*$K564*(1+$M564)*$ES564,CJ564)</f>
        <v>0</v>
      </c>
      <c r="CY564" s="66">
        <f>IF($G564="Labor Hours",CK564*$K564*(1+$M564)*$ES564,CK564)</f>
        <v>0</v>
      </c>
      <c r="CZ564" s="66">
        <f>IF($G564="Labor Hours",CL564*$K564*(1+$M564)*$ES564,CL564)</f>
        <v>0</v>
      </c>
      <c r="DA564" s="66">
        <f>IF($G564="Labor Hours",CM564*$K564*(1+$M564)*$ES564,CM564)</f>
        <v>0</v>
      </c>
      <c r="DB564" s="66">
        <f>IF($G564="Labor Hours",CN564*$K564*(1+$M564)*$ES564,CN564)</f>
        <v>0</v>
      </c>
      <c r="DC564" s="66">
        <f>IF($G564="Labor Hours",CO564*$K564*(1+$M564)*$ES564,CO564)</f>
        <v>250</v>
      </c>
      <c r="DD564" s="66">
        <f>IF($G564="Labor Hours",CP564*$K564*(1+$M564)*$ES564,CP564)</f>
        <v>250</v>
      </c>
      <c r="DE564" s="67">
        <f t="shared" si="756"/>
        <v>500</v>
      </c>
      <c r="DF564" s="67">
        <f t="shared" si="798"/>
        <v>275</v>
      </c>
      <c r="DG564" s="67">
        <f t="shared" si="799"/>
        <v>775</v>
      </c>
      <c r="DH564" s="53" cm="1">
        <f t="array" aca="1" ref="DH564" ca="1">DE564*CELL("contents",$Q564)</f>
        <v>62.5</v>
      </c>
      <c r="DI564" s="53" cm="1">
        <f t="array" aca="1" ref="DI564" ca="1">DF564*CELL("contents",$Q564)</f>
        <v>34.375</v>
      </c>
      <c r="DJ564" s="61"/>
      <c r="DK564" s="61"/>
      <c r="DL564" s="61"/>
      <c r="DM564" s="61"/>
      <c r="DN564" s="61"/>
      <c r="DO564" s="2"/>
      <c r="DP564" s="2"/>
      <c r="DQ564" s="2"/>
      <c r="DR564" s="2"/>
      <c r="DS564" s="2"/>
      <c r="DT564" s="2"/>
      <c r="DU564" s="2"/>
      <c r="DV564" s="2">
        <f t="shared" si="757"/>
        <v>0</v>
      </c>
      <c r="DW564" s="51">
        <f t="shared" si="758"/>
        <v>0</v>
      </c>
      <c r="DX564" s="66">
        <f>IF($G564="Labor Hours",DJ564*$K564*(1+$M564)*$ET564,DJ564)</f>
        <v>0</v>
      </c>
      <c r="DY564" s="66">
        <f>IF($G564="Labor Hours",DK564*$K564*(1+$M564)*$ET564,DK564)</f>
        <v>0</v>
      </c>
      <c r="DZ564" s="66">
        <f>IF($G564="Labor Hours",DL564*$K564*(1+$M564)*$ET564,DL564)</f>
        <v>0</v>
      </c>
      <c r="EA564" s="66">
        <f>IF($G564="Labor Hours",DM564*$K564*(1+$M564)*$ET564,DM564)</f>
        <v>0</v>
      </c>
      <c r="EB564" s="66">
        <f>IF($G564="Labor Hours",DN564*$K564*(1+$M564)*$ET564,DN564)</f>
        <v>0</v>
      </c>
      <c r="EC564" s="66">
        <f>IF($G564="Labor Hours",DO564*$K564*(1+$M564)*$ET564,DO564)</f>
        <v>0</v>
      </c>
      <c r="ED564" s="66">
        <f>IF($G564="Labor Hours",DP564*$K564*(1+$M564)*$ET564,DP564)</f>
        <v>0</v>
      </c>
      <c r="EE564" s="66">
        <f>IF($G564="Labor Hours",DQ564*$K564*(1+$M564)*$ET564,DQ564)</f>
        <v>0</v>
      </c>
      <c r="EF564" s="66">
        <f>IF($G564="Labor Hours",DR564*$K564*(1+$M564)*$ET564,DR564)</f>
        <v>0</v>
      </c>
      <c r="EG564" s="66">
        <f>IF($G564="Labor Hours",DS564*$K564*(1+$M564)*$ET564,DS564)</f>
        <v>0</v>
      </c>
      <c r="EH564" s="66">
        <f>IF($G564="Labor Hours",DT564*$K564*(1+$M564)*$ET564,DT564)</f>
        <v>0</v>
      </c>
      <c r="EI564" s="66">
        <f>IF($G564="Labor Hours",DU564*$K564*(1+$M564)*$ET564,DU564)</f>
        <v>0</v>
      </c>
      <c r="EJ564" s="67">
        <f t="shared" si="759"/>
        <v>0</v>
      </c>
      <c r="EK564" s="67">
        <f t="shared" si="800"/>
        <v>0</v>
      </c>
      <c r="EL564" s="67">
        <f t="shared" si="801"/>
        <v>0</v>
      </c>
      <c r="EM564" s="53" cm="1">
        <f t="array" aca="1" ref="EM564" ca="1">EJ564*CELL("contents",$Q564)</f>
        <v>0</v>
      </c>
      <c r="EN564" s="53" cm="1">
        <f t="array" aca="1" ref="EN564" ca="1">EK564*CELL("contents",$Q564)</f>
        <v>0</v>
      </c>
      <c r="EO564" s="68">
        <f>AW564+CB564+DG564+EL564</f>
        <v>775</v>
      </c>
      <c r="EP564" s="2">
        <v>1</v>
      </c>
      <c r="EQ564" s="2">
        <f t="shared" ref="EQ564:ET564" si="812">EP564*1.0215</f>
        <v>1.0215000000000001</v>
      </c>
      <c r="ER564" s="2">
        <f t="shared" si="812"/>
        <v>1.0434622500000001</v>
      </c>
      <c r="ES564" s="2">
        <f t="shared" si="812"/>
        <v>1.0658966883750003</v>
      </c>
      <c r="ET564" s="2">
        <f t="shared" si="812"/>
        <v>1.0888134671750629</v>
      </c>
      <c r="EU564" s="69">
        <f>IF($G564="Labor Hours",$K564*$AG564*EQ564,0)</f>
        <v>0</v>
      </c>
      <c r="EV564" s="69">
        <f>IF($G564="Labor Hours",$K564*$BL564*ER564,0)</f>
        <v>0</v>
      </c>
      <c r="EW564" s="69">
        <f>IF($G564="Labor Hours",$K564*$CQ564*ES564,0)</f>
        <v>0</v>
      </c>
      <c r="EX564" s="69">
        <f>IF($G564="Labor Hours",$K564*$DV564*ET564,0)</f>
        <v>0</v>
      </c>
      <c r="EY564" s="69">
        <f t="shared" si="761"/>
        <v>0</v>
      </c>
      <c r="EZ564" s="69">
        <f t="shared" si="761"/>
        <v>0</v>
      </c>
      <c r="FA564" s="69">
        <f t="shared" si="761"/>
        <v>0</v>
      </c>
      <c r="FB564" s="69">
        <f t="shared" si="761"/>
        <v>0</v>
      </c>
      <c r="FC564" t="s">
        <v>1539</v>
      </c>
    </row>
    <row r="565" spans="1:159" ht="25.5" x14ac:dyDescent="0.25">
      <c r="A565" s="2">
        <v>1.4</v>
      </c>
      <c r="B565" s="73" t="s">
        <v>1300</v>
      </c>
      <c r="C565" s="61" t="s">
        <v>1208</v>
      </c>
      <c r="D565" s="62" t="s">
        <v>1301</v>
      </c>
      <c r="E565" s="63" t="s">
        <v>1304</v>
      </c>
      <c r="F565" s="2" t="s">
        <v>966</v>
      </c>
      <c r="G565" s="61" t="s">
        <v>257</v>
      </c>
      <c r="H565" s="64" t="s">
        <v>257</v>
      </c>
      <c r="I565" s="61"/>
      <c r="J565" s="65" t="s">
        <v>261</v>
      </c>
      <c r="K565" s="75"/>
      <c r="L565" s="80">
        <v>1</v>
      </c>
      <c r="M565" s="57">
        <v>0</v>
      </c>
      <c r="N565" s="85">
        <v>0.55000000000000004</v>
      </c>
      <c r="O565" s="64" t="s">
        <v>1012</v>
      </c>
      <c r="P565" s="2" t="s">
        <v>156</v>
      </c>
      <c r="Q565" s="216">
        <f>VLOOKUP(P565,Contingencies!$A$2:$D$7,4,FALSE)</f>
        <v>0.09</v>
      </c>
      <c r="R565" s="53">
        <f>Q565*EO565</f>
        <v>502.2</v>
      </c>
      <c r="S565" s="67">
        <f t="shared" si="742"/>
        <v>276.21000000000004</v>
      </c>
      <c r="T565" s="61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>
        <f>IF(G565="Labor Hours",SUM(U565:AF565),0)</f>
        <v>0</v>
      </c>
      <c r="AH565" s="51">
        <f t="shared" si="749"/>
        <v>0</v>
      </c>
      <c r="AI565" s="66">
        <f>IF($G565="Labor Hours",U565*$K565*(1+$M565)*$EQ565,U565)</f>
        <v>0</v>
      </c>
      <c r="AJ565" s="66">
        <f>IF($G565="Labor Hours",V565*$K565*(1+$M565)*$EQ565,V565)</f>
        <v>0</v>
      </c>
      <c r="AK565" s="66">
        <f>IF($G565="Labor Hours",W565*$K565*(1+$M565)*$EQ565,W565)</f>
        <v>0</v>
      </c>
      <c r="AL565" s="66">
        <f>IF($G565="Labor Hours",X565*$K565*(1+$M565)*$EQ565,X565)</f>
        <v>0</v>
      </c>
      <c r="AM565" s="66">
        <f>IF($G565="Labor Hours",Y565*$K565*(1+$M565)*$EQ565,Y565)</f>
        <v>0</v>
      </c>
      <c r="AN565" s="66">
        <f>IF($G565="Labor Hours",Z565*$K565*(1+$M565)*$EQ565,Z565)</f>
        <v>0</v>
      </c>
      <c r="AO565" s="66">
        <f>IF($G565="Labor Hours",AA565*$K565*(1+$M565)*$EQ565,AA565)</f>
        <v>0</v>
      </c>
      <c r="AP565" s="66">
        <f>IF($G565="Labor Hours",AB565*$K565*(1+$M565)*$EQ565,AB565)</f>
        <v>0</v>
      </c>
      <c r="AQ565" s="66">
        <f>IF($G565="Labor Hours",AC565*$K565*(1+$M565)*$EQ565,AC565)</f>
        <v>0</v>
      </c>
      <c r="AR565" s="66">
        <f>IF($G565="Labor Hours",AD565*$K565*(1+$M565)*$EQ565,AD565)</f>
        <v>0</v>
      </c>
      <c r="AS565" s="66">
        <f>IF($G565="Labor Hours",AE565*$K565*(1+$M565)*$EQ565,AE565)</f>
        <v>0</v>
      </c>
      <c r="AT565" s="66">
        <f>IF($G565="Labor Hours",AF565*$K565*(1+$M565)*$EQ565,AF565)</f>
        <v>0</v>
      </c>
      <c r="AU565" s="67">
        <f t="shared" si="750"/>
        <v>0</v>
      </c>
      <c r="AV565" s="67">
        <f t="shared" si="794"/>
        <v>0</v>
      </c>
      <c r="AW565" s="67">
        <f t="shared" si="795"/>
        <v>0</v>
      </c>
      <c r="AX565" s="53" cm="1">
        <f t="array" aca="1" ref="AX565" ca="1">AU565*CELL("contents",$Q565)</f>
        <v>0</v>
      </c>
      <c r="AY565" s="53" cm="1">
        <f t="array" aca="1" ref="AY565" ca="1">AV565*CELL("contents",$Q565)</f>
        <v>0</v>
      </c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>
        <f t="shared" si="751"/>
        <v>0</v>
      </c>
      <c r="BM565" s="51">
        <f t="shared" si="752"/>
        <v>0</v>
      </c>
      <c r="BN565" s="66">
        <f>IF($G565="Labor Hours",AZ565*$K565*(1+$M565)*$ER565,AZ565)</f>
        <v>0</v>
      </c>
      <c r="BO565" s="66">
        <f>IF($G565="Labor Hours",BA565*$K565*(1+$M565)*$ER565,BA565)</f>
        <v>0</v>
      </c>
      <c r="BP565" s="66">
        <f>IF($G565="Labor Hours",BB565*$K565*(1+$M565)*$ER565,BB565)</f>
        <v>0</v>
      </c>
      <c r="BQ565" s="66">
        <f>IF($G565="Labor Hours",BC565*$K565*(1+$M565)*$ER565,BC565)</f>
        <v>0</v>
      </c>
      <c r="BR565" s="66">
        <f>IF($G565="Labor Hours",BD565*$K565*(1+$M565)*$ER565,BD565)</f>
        <v>0</v>
      </c>
      <c r="BS565" s="66">
        <f>IF($G565="Labor Hours",BE565*$K565*(1+$M565)*$ER565,BE565)</f>
        <v>0</v>
      </c>
      <c r="BT565" s="66">
        <f>IF($G565="Labor Hours",BF565*$K565*(1+$M565)*$ER565,BF565)</f>
        <v>0</v>
      </c>
      <c r="BU565" s="66">
        <f>IF($G565="Labor Hours",BG565*$K565*(1+$M565)*$ER565,BG565)</f>
        <v>0</v>
      </c>
      <c r="BV565" s="66">
        <f>IF($G565="Labor Hours",BH565*$K565*(1+$M565)*$ER565,BH565)</f>
        <v>0</v>
      </c>
      <c r="BW565" s="66">
        <f>IF($G565="Labor Hours",BI565*$K565*(1+$M565)*$ER565,BI565)</f>
        <v>0</v>
      </c>
      <c r="BX565" s="66">
        <f>IF($G565="Labor Hours",BJ565*$K565*(1+$M565)*$ER565,BJ565)</f>
        <v>0</v>
      </c>
      <c r="BY565" s="66">
        <f>IF($G565="Labor Hours",BK565*$K565*(1+$M565)*$ER565,BK565)</f>
        <v>0</v>
      </c>
      <c r="BZ565" s="67">
        <f t="shared" si="753"/>
        <v>0</v>
      </c>
      <c r="CA565" s="67">
        <f t="shared" si="796"/>
        <v>0</v>
      </c>
      <c r="CB565" s="67">
        <f t="shared" si="797"/>
        <v>0</v>
      </c>
      <c r="CC565" s="53" cm="1">
        <f t="array" aca="1" ref="CC565" ca="1">BZ565*CELL("contents",$Q565)</f>
        <v>0</v>
      </c>
      <c r="CD565" s="53" cm="1">
        <f t="array" aca="1" ref="CD565" ca="1">CA565*CELL("contents",$Q565)</f>
        <v>0</v>
      </c>
      <c r="CE565" s="2"/>
      <c r="CF565" s="2"/>
      <c r="CG565" s="2"/>
      <c r="CH565" s="2"/>
      <c r="CI565" s="2"/>
      <c r="CJ565" s="2"/>
      <c r="CK565" s="2"/>
      <c r="CL565" s="2"/>
      <c r="CM565" s="61"/>
      <c r="CN565" s="61"/>
      <c r="CO565" s="61"/>
      <c r="CP565" s="61"/>
      <c r="CQ565" s="2">
        <f t="shared" si="754"/>
        <v>0</v>
      </c>
      <c r="CR565" s="51">
        <f t="shared" si="755"/>
        <v>0</v>
      </c>
      <c r="CS565" s="66">
        <f>IF($G565="Labor Hours",CE565*$K565*(1+$M565)*$ES565,CE565)</f>
        <v>0</v>
      </c>
      <c r="CT565" s="66">
        <f>IF($G565="Labor Hours",CF565*$K565*(1+$M565)*$ES565,CF565)</f>
        <v>0</v>
      </c>
      <c r="CU565" s="66">
        <f>IF($G565="Labor Hours",CG565*$K565*(1+$M565)*$ES565,CG565)</f>
        <v>0</v>
      </c>
      <c r="CV565" s="66">
        <f>IF($G565="Labor Hours",CH565*$K565*(1+$M565)*$ES565,CH565)</f>
        <v>0</v>
      </c>
      <c r="CW565" s="66">
        <f>IF($G565="Labor Hours",CI565*$K565*(1+$M565)*$ES565,CI565)</f>
        <v>0</v>
      </c>
      <c r="CX565" s="66">
        <f>IF($G565="Labor Hours",CJ565*$K565*(1+$M565)*$ES565,CJ565)</f>
        <v>0</v>
      </c>
      <c r="CY565" s="66">
        <f>IF($G565="Labor Hours",CK565*$K565*(1+$M565)*$ES565,CK565)</f>
        <v>0</v>
      </c>
      <c r="CZ565" s="66">
        <f>IF($G565="Labor Hours",CL565*$K565*(1+$M565)*$ES565,CL565)</f>
        <v>0</v>
      </c>
      <c r="DA565" s="66">
        <f>IF($G565="Labor Hours",CM565*$K565*(1+$M565)*$ES565,CM565)</f>
        <v>0</v>
      </c>
      <c r="DB565" s="66">
        <f>IF($G565="Labor Hours",CN565*$K565*(1+$M565)*$ES565,CN565)</f>
        <v>0</v>
      </c>
      <c r="DC565" s="66">
        <f>IF($G565="Labor Hours",CO565*$K565*(1+$M565)*$ES565,CO565)</f>
        <v>0</v>
      </c>
      <c r="DD565" s="66">
        <f>IF($G565="Labor Hours",CP565*$K565*(1+$M565)*$ES565,CP565)</f>
        <v>0</v>
      </c>
      <c r="DE565" s="67">
        <f t="shared" si="756"/>
        <v>0</v>
      </c>
      <c r="DF565" s="67">
        <f t="shared" si="798"/>
        <v>0</v>
      </c>
      <c r="DG565" s="67">
        <f t="shared" si="799"/>
        <v>0</v>
      </c>
      <c r="DH565" s="53" cm="1">
        <f t="array" aca="1" ref="DH565" ca="1">DE565*CELL("contents",$Q565)</f>
        <v>0</v>
      </c>
      <c r="DI565" s="53" cm="1">
        <f t="array" aca="1" ref="DI565" ca="1">DF565*CELL("contents",$Q565)</f>
        <v>0</v>
      </c>
      <c r="DJ565" s="61"/>
      <c r="DK565" s="61">
        <v>2160</v>
      </c>
      <c r="DL565" s="61"/>
      <c r="DM565" s="61"/>
      <c r="DN565" s="61">
        <v>1440</v>
      </c>
      <c r="DO565" s="2"/>
      <c r="DP565" s="2"/>
      <c r="DQ565" s="2"/>
      <c r="DR565" s="2"/>
      <c r="DS565" s="2"/>
      <c r="DT565" s="2"/>
      <c r="DU565" s="2"/>
      <c r="DV565" s="2">
        <f t="shared" si="757"/>
        <v>0</v>
      </c>
      <c r="DW565" s="51">
        <f t="shared" si="758"/>
        <v>0</v>
      </c>
      <c r="DX565" s="66">
        <f>IF($G565="Labor Hours",DJ565*$K565*(1+$M565)*$ET565,DJ565)</f>
        <v>0</v>
      </c>
      <c r="DY565" s="66">
        <f>IF($G565="Labor Hours",DK565*$K565*(1+$M565)*$ET565,DK565)</f>
        <v>2160</v>
      </c>
      <c r="DZ565" s="66">
        <f>IF($G565="Labor Hours",DL565*$K565*(1+$M565)*$ET565,DL565)</f>
        <v>0</v>
      </c>
      <c r="EA565" s="66">
        <f>IF($G565="Labor Hours",DM565*$K565*(1+$M565)*$ET565,DM565)</f>
        <v>0</v>
      </c>
      <c r="EB565" s="66">
        <f>IF($G565="Labor Hours",DN565*$K565*(1+$M565)*$ET565,DN565)</f>
        <v>1440</v>
      </c>
      <c r="EC565" s="66">
        <f>IF($G565="Labor Hours",DO565*$K565*(1+$M565)*$ET565,DO565)</f>
        <v>0</v>
      </c>
      <c r="ED565" s="66">
        <f>IF($G565="Labor Hours",DP565*$K565*(1+$M565)*$ET565,DP565)</f>
        <v>0</v>
      </c>
      <c r="EE565" s="66">
        <f>IF($G565="Labor Hours",DQ565*$K565*(1+$M565)*$ET565,DQ565)</f>
        <v>0</v>
      </c>
      <c r="EF565" s="66">
        <f>IF($G565="Labor Hours",DR565*$K565*(1+$M565)*$ET565,DR565)</f>
        <v>0</v>
      </c>
      <c r="EG565" s="66">
        <f>IF($G565="Labor Hours",DS565*$K565*(1+$M565)*$ET565,DS565)</f>
        <v>0</v>
      </c>
      <c r="EH565" s="66">
        <f>IF($G565="Labor Hours",DT565*$K565*(1+$M565)*$ET565,DT565)</f>
        <v>0</v>
      </c>
      <c r="EI565" s="66">
        <f>IF($G565="Labor Hours",DU565*$K565*(1+$M565)*$ET565,DU565)</f>
        <v>0</v>
      </c>
      <c r="EJ565" s="67">
        <f t="shared" si="759"/>
        <v>3600</v>
      </c>
      <c r="EK565" s="67">
        <f t="shared" si="800"/>
        <v>1980.0000000000002</v>
      </c>
      <c r="EL565" s="67">
        <f t="shared" si="801"/>
        <v>5580</v>
      </c>
      <c r="EM565" s="53" cm="1">
        <f t="array" aca="1" ref="EM565" ca="1">EJ565*CELL("contents",$Q565)</f>
        <v>324</v>
      </c>
      <c r="EN565" s="53" cm="1">
        <f t="array" aca="1" ref="EN565" ca="1">EK565*CELL("contents",$Q565)</f>
        <v>178.20000000000002</v>
      </c>
      <c r="EO565" s="68">
        <f>AW565+CB565+DG565+EL565</f>
        <v>5580</v>
      </c>
      <c r="EP565" s="2">
        <v>1</v>
      </c>
      <c r="EQ565" s="2">
        <f t="shared" ref="EQ565:ET565" si="813">EP565*1.0215</f>
        <v>1.0215000000000001</v>
      </c>
      <c r="ER565" s="2">
        <f t="shared" si="813"/>
        <v>1.0434622500000001</v>
      </c>
      <c r="ES565" s="2">
        <f t="shared" si="813"/>
        <v>1.0658966883750003</v>
      </c>
      <c r="ET565" s="2">
        <f t="shared" si="813"/>
        <v>1.0888134671750629</v>
      </c>
      <c r="EU565" s="69">
        <f>IF($G565="Labor Hours",$K565*$AG565*EQ565,0)</f>
        <v>0</v>
      </c>
      <c r="EV565" s="69">
        <f>IF($G565="Labor Hours",$K565*$BL565*ER565,0)</f>
        <v>0</v>
      </c>
      <c r="EW565" s="69">
        <f>IF($G565="Labor Hours",$K565*$CQ565*ES565,0)</f>
        <v>0</v>
      </c>
      <c r="EX565" s="69">
        <f>IF($G565="Labor Hours",$K565*$DV565*ET565,0)</f>
        <v>0</v>
      </c>
      <c r="EY565" s="69">
        <f t="shared" si="761"/>
        <v>0</v>
      </c>
      <c r="EZ565" s="69">
        <f t="shared" si="761"/>
        <v>0</v>
      </c>
      <c r="FA565" s="69">
        <f t="shared" si="761"/>
        <v>0</v>
      </c>
      <c r="FB565" s="69">
        <f t="shared" si="761"/>
        <v>0</v>
      </c>
      <c r="FC565" t="s">
        <v>1539</v>
      </c>
    </row>
    <row r="566" spans="1:159" x14ac:dyDescent="0.25">
      <c r="A566" s="2">
        <v>1.4</v>
      </c>
      <c r="B566" s="73" t="s">
        <v>1305</v>
      </c>
      <c r="C566" s="61" t="s">
        <v>1208</v>
      </c>
      <c r="D566" s="62" t="s">
        <v>1306</v>
      </c>
      <c r="E566" s="63" t="s">
        <v>1307</v>
      </c>
      <c r="F566" s="2" t="s">
        <v>1211</v>
      </c>
      <c r="G566" s="61" t="s">
        <v>151</v>
      </c>
      <c r="H566" s="64" t="s">
        <v>152</v>
      </c>
      <c r="I566" s="61" t="s">
        <v>159</v>
      </c>
      <c r="J566" s="65" t="s">
        <v>268</v>
      </c>
      <c r="K566" s="75">
        <v>62</v>
      </c>
      <c r="L566" s="79">
        <v>62</v>
      </c>
      <c r="M566" s="57">
        <v>0</v>
      </c>
      <c r="N566" s="85">
        <v>0.55000000000000004</v>
      </c>
      <c r="O566" s="64" t="s">
        <v>1012</v>
      </c>
      <c r="P566" s="2" t="s">
        <v>156</v>
      </c>
      <c r="Q566" s="216">
        <f>VLOOKUP(P566,Contingencies!$A$2:$D$7,4,FALSE)</f>
        <v>0.09</v>
      </c>
      <c r="R566" s="53">
        <f>Q566*EO566</f>
        <v>2825.1443032791353</v>
      </c>
      <c r="S566" s="67">
        <f t="shared" si="742"/>
        <v>1553.8293668035246</v>
      </c>
      <c r="T566" s="61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>
        <f>IF(G566="Labor Hours",SUM(U566:AF566),0)</f>
        <v>0</v>
      </c>
      <c r="AH566" s="51">
        <f t="shared" si="749"/>
        <v>0</v>
      </c>
      <c r="AI566" s="66">
        <f>IF($G566="Labor Hours",U566*$K566*(1+$M566)*$EQ566,U566)</f>
        <v>0</v>
      </c>
      <c r="AJ566" s="66">
        <f>IF($G566="Labor Hours",V566*$K566*(1+$M566)*$EQ566,V566)</f>
        <v>0</v>
      </c>
      <c r="AK566" s="66">
        <f>IF($G566="Labor Hours",W566*$K566*(1+$M566)*$EQ566,W566)</f>
        <v>0</v>
      </c>
      <c r="AL566" s="66">
        <f>IF($G566="Labor Hours",X566*$K566*(1+$M566)*$EQ566,X566)</f>
        <v>0</v>
      </c>
      <c r="AM566" s="66">
        <f>IF($G566="Labor Hours",Y566*$K566*(1+$M566)*$EQ566,Y566)</f>
        <v>0</v>
      </c>
      <c r="AN566" s="66">
        <f>IF($G566="Labor Hours",Z566*$K566*(1+$M566)*$EQ566,Z566)</f>
        <v>0</v>
      </c>
      <c r="AO566" s="66">
        <f>IF($G566="Labor Hours",AA566*$K566*(1+$M566)*$EQ566,AA566)</f>
        <v>0</v>
      </c>
      <c r="AP566" s="66">
        <f>IF($G566="Labor Hours",AB566*$K566*(1+$M566)*$EQ566,AB566)</f>
        <v>0</v>
      </c>
      <c r="AQ566" s="66">
        <f>IF($G566="Labor Hours",AC566*$K566*(1+$M566)*$EQ566,AC566)</f>
        <v>0</v>
      </c>
      <c r="AR566" s="66">
        <f>IF($G566="Labor Hours",AD566*$K566*(1+$M566)*$EQ566,AD566)</f>
        <v>0</v>
      </c>
      <c r="AS566" s="66">
        <f>IF($G566="Labor Hours",AE566*$K566*(1+$M566)*$EQ566,AE566)</f>
        <v>0</v>
      </c>
      <c r="AT566" s="66">
        <f>IF($G566="Labor Hours",AF566*$K566*(1+$M566)*$EQ566,AF566)</f>
        <v>0</v>
      </c>
      <c r="AU566" s="67">
        <f t="shared" si="750"/>
        <v>0</v>
      </c>
      <c r="AV566" s="67">
        <f t="shared" si="794"/>
        <v>0</v>
      </c>
      <c r="AW566" s="67">
        <f t="shared" si="795"/>
        <v>0</v>
      </c>
      <c r="AX566" s="53" cm="1">
        <f t="array" aca="1" ref="AX566" ca="1">AU566*CELL("contents",$Q566)</f>
        <v>0</v>
      </c>
      <c r="AY566" s="53" cm="1">
        <f t="array" aca="1" ref="AY566" ca="1">AV566*CELL("contents",$Q566)</f>
        <v>0</v>
      </c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>
        <f t="shared" si="751"/>
        <v>0</v>
      </c>
      <c r="BM566" s="51">
        <f t="shared" si="752"/>
        <v>0</v>
      </c>
      <c r="BN566" s="66">
        <f>IF($G566="Labor Hours",AZ566*$K566*(1+$M566)*$ER566,AZ566)</f>
        <v>0</v>
      </c>
      <c r="BO566" s="66">
        <f>IF($G566="Labor Hours",BA566*$K566*(1+$M566)*$ER566,BA566)</f>
        <v>0</v>
      </c>
      <c r="BP566" s="66">
        <f>IF($G566="Labor Hours",BB566*$K566*(1+$M566)*$ER566,BB566)</f>
        <v>0</v>
      </c>
      <c r="BQ566" s="66">
        <f>IF($G566="Labor Hours",BC566*$K566*(1+$M566)*$ER566,BC566)</f>
        <v>0</v>
      </c>
      <c r="BR566" s="66">
        <f>IF($G566="Labor Hours",BD566*$K566*(1+$M566)*$ER566,BD566)</f>
        <v>0</v>
      </c>
      <c r="BS566" s="66">
        <f>IF($G566="Labor Hours",BE566*$K566*(1+$M566)*$ER566,BE566)</f>
        <v>0</v>
      </c>
      <c r="BT566" s="66">
        <f>IF($G566="Labor Hours",BF566*$K566*(1+$M566)*$ER566,BF566)</f>
        <v>0</v>
      </c>
      <c r="BU566" s="66">
        <f>IF($G566="Labor Hours",BG566*$K566*(1+$M566)*$ER566,BG566)</f>
        <v>0</v>
      </c>
      <c r="BV566" s="66">
        <f>IF($G566="Labor Hours",BH566*$K566*(1+$M566)*$ER566,BH566)</f>
        <v>0</v>
      </c>
      <c r="BW566" s="66">
        <f>IF($G566="Labor Hours",BI566*$K566*(1+$M566)*$ER566,BI566)</f>
        <v>0</v>
      </c>
      <c r="BX566" s="66">
        <f>IF($G566="Labor Hours",BJ566*$K566*(1+$M566)*$ER566,BJ566)</f>
        <v>0</v>
      </c>
      <c r="BY566" s="66">
        <f>IF($G566="Labor Hours",BK566*$K566*(1+$M566)*$ER566,BK566)</f>
        <v>0</v>
      </c>
      <c r="BZ566" s="67">
        <f t="shared" si="753"/>
        <v>0</v>
      </c>
      <c r="CA566" s="67">
        <f t="shared" si="796"/>
        <v>0</v>
      </c>
      <c r="CB566" s="67">
        <f t="shared" si="797"/>
        <v>0</v>
      </c>
      <c r="CC566" s="53" cm="1">
        <f t="array" aca="1" ref="CC566" ca="1">BZ566*CELL("contents",$Q566)</f>
        <v>0</v>
      </c>
      <c r="CD566" s="53" cm="1">
        <f t="array" aca="1" ref="CD566" ca="1">CA566*CELL("contents",$Q566)</f>
        <v>0</v>
      </c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>
        <f t="shared" si="754"/>
        <v>0</v>
      </c>
      <c r="CR566" s="51">
        <f t="shared" si="755"/>
        <v>0</v>
      </c>
      <c r="CS566" s="66">
        <f>IF($G566="Labor Hours",CE566*$K566*(1+$M566)*$ES566,CE566)</f>
        <v>0</v>
      </c>
      <c r="CT566" s="66">
        <f>IF($G566="Labor Hours",CF566*$K566*(1+$M566)*$ES566,CF566)</f>
        <v>0</v>
      </c>
      <c r="CU566" s="66">
        <f>IF($G566="Labor Hours",CG566*$K566*(1+$M566)*$ES566,CG566)</f>
        <v>0</v>
      </c>
      <c r="CV566" s="66">
        <f>IF($G566="Labor Hours",CH566*$K566*(1+$M566)*$ES566,CH566)</f>
        <v>0</v>
      </c>
      <c r="CW566" s="66">
        <f>IF($G566="Labor Hours",CI566*$K566*(1+$M566)*$ES566,CI566)</f>
        <v>0</v>
      </c>
      <c r="CX566" s="66">
        <f>IF($G566="Labor Hours",CJ566*$K566*(1+$M566)*$ES566,CJ566)</f>
        <v>0</v>
      </c>
      <c r="CY566" s="66">
        <f>IF($G566="Labor Hours",CK566*$K566*(1+$M566)*$ES566,CK566)</f>
        <v>0</v>
      </c>
      <c r="CZ566" s="66">
        <f>IF($G566="Labor Hours",CL566*$K566*(1+$M566)*$ES566,CL566)</f>
        <v>0</v>
      </c>
      <c r="DA566" s="66">
        <f>IF($G566="Labor Hours",CM566*$K566*(1+$M566)*$ES566,CM566)</f>
        <v>0</v>
      </c>
      <c r="DB566" s="66">
        <f>IF($G566="Labor Hours",CN566*$K566*(1+$M566)*$ES566,CN566)</f>
        <v>0</v>
      </c>
      <c r="DC566" s="66">
        <f>IF($G566="Labor Hours",CO566*$K566*(1+$M566)*$ES566,CO566)</f>
        <v>0</v>
      </c>
      <c r="DD566" s="66">
        <f>IF($G566="Labor Hours",CP566*$K566*(1+$M566)*$ES566,CP566)</f>
        <v>0</v>
      </c>
      <c r="DE566" s="67">
        <f t="shared" si="756"/>
        <v>0</v>
      </c>
      <c r="DF566" s="67">
        <f t="shared" si="798"/>
        <v>0</v>
      </c>
      <c r="DG566" s="67">
        <f t="shared" si="799"/>
        <v>0</v>
      </c>
      <c r="DH566" s="53" cm="1">
        <f t="array" aca="1" ref="DH566" ca="1">DE566*CELL("contents",$Q566)</f>
        <v>0</v>
      </c>
      <c r="DI566" s="53" cm="1">
        <f t="array" aca="1" ref="DI566" ca="1">DF566*CELL("contents",$Q566)</f>
        <v>0</v>
      </c>
      <c r="DJ566" s="2"/>
      <c r="DK566" s="61">
        <v>75</v>
      </c>
      <c r="DL566" s="61">
        <v>150</v>
      </c>
      <c r="DM566" s="61">
        <v>75</v>
      </c>
      <c r="DN566" s="2"/>
      <c r="DO566" s="2"/>
      <c r="DP566" s="2"/>
      <c r="DQ566" s="2"/>
      <c r="DR566" s="2"/>
      <c r="DS566" s="2"/>
      <c r="DT566" s="2"/>
      <c r="DU566" s="2"/>
      <c r="DV566" s="2">
        <f t="shared" si="757"/>
        <v>300</v>
      </c>
      <c r="DW566" s="51">
        <f t="shared" si="758"/>
        <v>2</v>
      </c>
      <c r="DX566" s="66">
        <f>IF($G566="Labor Hours",DJ566*$K566*(1+$M566)*$ET566,DJ566)</f>
        <v>0</v>
      </c>
      <c r="DY566" s="66">
        <f>IF($G566="Labor Hours",DK566*$K566*(1+$M566)*$ET566,DK566)</f>
        <v>5062.9826223640421</v>
      </c>
      <c r="DZ566" s="66">
        <f>IF($G566="Labor Hours",DL566*$K566*(1+$M566)*$ET566,DL566)</f>
        <v>10125.965244728084</v>
      </c>
      <c r="EA566" s="66">
        <f>IF($G566="Labor Hours",DM566*$K566*(1+$M566)*$ET566,DM566)</f>
        <v>5062.9826223640421</v>
      </c>
      <c r="EB566" s="66">
        <f>IF($G566="Labor Hours",DN566*$K566*(1+$M566)*$ET566,DN566)</f>
        <v>0</v>
      </c>
      <c r="EC566" s="66">
        <f>IF($G566="Labor Hours",DO566*$K566*(1+$M566)*$ET566,DO566)</f>
        <v>0</v>
      </c>
      <c r="ED566" s="66">
        <f>IF($G566="Labor Hours",DP566*$K566*(1+$M566)*$ET566,DP566)</f>
        <v>0</v>
      </c>
      <c r="EE566" s="66">
        <f>IF($G566="Labor Hours",DQ566*$K566*(1+$M566)*$ET566,DQ566)</f>
        <v>0</v>
      </c>
      <c r="EF566" s="66">
        <f>IF($G566="Labor Hours",DR566*$K566*(1+$M566)*$ET566,DR566)</f>
        <v>0</v>
      </c>
      <c r="EG566" s="66">
        <f>IF($G566="Labor Hours",DS566*$K566*(1+$M566)*$ET566,DS566)</f>
        <v>0</v>
      </c>
      <c r="EH566" s="66">
        <f>IF($G566="Labor Hours",DT566*$K566*(1+$M566)*$ET566,DT566)</f>
        <v>0</v>
      </c>
      <c r="EI566" s="66">
        <f>IF($G566="Labor Hours",DU566*$K566*(1+$M566)*$ET566,DU566)</f>
        <v>0</v>
      </c>
      <c r="EJ566" s="67">
        <f t="shared" si="759"/>
        <v>20251.930489456168</v>
      </c>
      <c r="EK566" s="67">
        <f t="shared" si="800"/>
        <v>11138.561769200893</v>
      </c>
      <c r="EL566" s="67">
        <f t="shared" si="801"/>
        <v>31390.492258657061</v>
      </c>
      <c r="EM566" s="53" cm="1">
        <f t="array" aca="1" ref="EM566" ca="1">EJ566*CELL("contents",$Q566)</f>
        <v>1822.6737440510551</v>
      </c>
      <c r="EN566" s="53" cm="1">
        <f t="array" aca="1" ref="EN566" ca="1">EK566*CELL("contents",$Q566)</f>
        <v>1002.4705592280803</v>
      </c>
      <c r="EO566" s="68">
        <f>AW566+CB566+DG566+EL566</f>
        <v>31390.492258657061</v>
      </c>
      <c r="EP566" s="2">
        <v>1</v>
      </c>
      <c r="EQ566" s="2">
        <f t="shared" ref="EQ566:ET566" si="814">EP566*1.0215</f>
        <v>1.0215000000000001</v>
      </c>
      <c r="ER566" s="2">
        <f t="shared" si="814"/>
        <v>1.0434622500000001</v>
      </c>
      <c r="ES566" s="2">
        <f t="shared" si="814"/>
        <v>1.0658966883750003</v>
      </c>
      <c r="ET566" s="2">
        <f t="shared" si="814"/>
        <v>1.0888134671750629</v>
      </c>
      <c r="EU566" s="69">
        <f>IF($G566="Labor Hours",$K566*$AG566*EQ566,0)</f>
        <v>0</v>
      </c>
      <c r="EV566" s="69">
        <f>IF($G566="Labor Hours",$K566*$BL566*ER566,0)</f>
        <v>0</v>
      </c>
      <c r="EW566" s="69">
        <f>IF($G566="Labor Hours",$K566*$CQ566*ES566,0)</f>
        <v>0</v>
      </c>
      <c r="EX566" s="69">
        <f>IF($G566="Labor Hours",$K566*$DV566*ET566,0)</f>
        <v>20251.930489456168</v>
      </c>
      <c r="EY566" s="69">
        <f t="shared" si="761"/>
        <v>0</v>
      </c>
      <c r="EZ566" s="69">
        <f t="shared" si="761"/>
        <v>0</v>
      </c>
      <c r="FA566" s="69">
        <f t="shared" si="761"/>
        <v>0</v>
      </c>
      <c r="FB566" s="69">
        <f t="shared" si="761"/>
        <v>0</v>
      </c>
      <c r="FC566" t="s">
        <v>1539</v>
      </c>
    </row>
    <row r="567" spans="1:159" x14ac:dyDescent="0.25">
      <c r="A567" s="2">
        <v>1.4</v>
      </c>
      <c r="B567" s="73" t="s">
        <v>1308</v>
      </c>
      <c r="C567" s="61" t="s">
        <v>1208</v>
      </c>
      <c r="D567" s="62" t="s">
        <v>1309</v>
      </c>
      <c r="E567" s="63" t="s">
        <v>1310</v>
      </c>
      <c r="F567" s="2" t="s">
        <v>1311</v>
      </c>
      <c r="G567" s="61" t="s">
        <v>151</v>
      </c>
      <c r="H567" s="64" t="s">
        <v>152</v>
      </c>
      <c r="I567" s="61" t="s">
        <v>159</v>
      </c>
      <c r="J567" s="65" t="s">
        <v>268</v>
      </c>
      <c r="K567" s="75">
        <v>62</v>
      </c>
      <c r="L567" s="79">
        <v>62</v>
      </c>
      <c r="M567" s="57">
        <v>0</v>
      </c>
      <c r="N567" s="85">
        <v>0.55000000000000004</v>
      </c>
      <c r="O567" s="64" t="s">
        <v>1012</v>
      </c>
      <c r="P567" s="2" t="s">
        <v>156</v>
      </c>
      <c r="Q567" s="216">
        <f>VLOOKUP(P567,Contingencies!$A$2:$D$7,4,FALSE)</f>
        <v>0.09</v>
      </c>
      <c r="R567" s="53">
        <f>Q567*EO567</f>
        <v>1789.2580587434527</v>
      </c>
      <c r="S567" s="67">
        <f t="shared" si="742"/>
        <v>984.091932308899</v>
      </c>
      <c r="T567" s="61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>
        <f>IF(G567="Labor Hours",SUM(U567:AF567),0)</f>
        <v>0</v>
      </c>
      <c r="AH567" s="51">
        <f t="shared" si="749"/>
        <v>0</v>
      </c>
      <c r="AI567" s="66">
        <f>IF($G567="Labor Hours",U567*$K567*(1+$M567)*$EQ567,U567)</f>
        <v>0</v>
      </c>
      <c r="AJ567" s="66">
        <f>IF($G567="Labor Hours",V567*$K567*(1+$M567)*$EQ567,V567)</f>
        <v>0</v>
      </c>
      <c r="AK567" s="66">
        <f>IF($G567="Labor Hours",W567*$K567*(1+$M567)*$EQ567,W567)</f>
        <v>0</v>
      </c>
      <c r="AL567" s="66">
        <f>IF($G567="Labor Hours",X567*$K567*(1+$M567)*$EQ567,X567)</f>
        <v>0</v>
      </c>
      <c r="AM567" s="66">
        <f>IF($G567="Labor Hours",Y567*$K567*(1+$M567)*$EQ567,Y567)</f>
        <v>0</v>
      </c>
      <c r="AN567" s="66">
        <f>IF($G567="Labor Hours",Z567*$K567*(1+$M567)*$EQ567,Z567)</f>
        <v>0</v>
      </c>
      <c r="AO567" s="66">
        <f>IF($G567="Labor Hours",AA567*$K567*(1+$M567)*$EQ567,AA567)</f>
        <v>0</v>
      </c>
      <c r="AP567" s="66">
        <f>IF($G567="Labor Hours",AB567*$K567*(1+$M567)*$EQ567,AB567)</f>
        <v>0</v>
      </c>
      <c r="AQ567" s="66">
        <f>IF($G567="Labor Hours",AC567*$K567*(1+$M567)*$EQ567,AC567)</f>
        <v>0</v>
      </c>
      <c r="AR567" s="66">
        <f>IF($G567="Labor Hours",AD567*$K567*(1+$M567)*$EQ567,AD567)</f>
        <v>0</v>
      </c>
      <c r="AS567" s="66">
        <f>IF($G567="Labor Hours",AE567*$K567*(1+$M567)*$EQ567,AE567)</f>
        <v>0</v>
      </c>
      <c r="AT567" s="66">
        <f>IF($G567="Labor Hours",AF567*$K567*(1+$M567)*$EQ567,AF567)</f>
        <v>0</v>
      </c>
      <c r="AU567" s="67">
        <f t="shared" si="750"/>
        <v>0</v>
      </c>
      <c r="AV567" s="67">
        <f t="shared" si="794"/>
        <v>0</v>
      </c>
      <c r="AW567" s="67">
        <f t="shared" si="795"/>
        <v>0</v>
      </c>
      <c r="AX567" s="53" cm="1">
        <f t="array" aca="1" ref="AX567" ca="1">AU567*CELL("contents",$Q567)</f>
        <v>0</v>
      </c>
      <c r="AY567" s="53" cm="1">
        <f t="array" aca="1" ref="AY567" ca="1">AV567*CELL("contents",$Q567)</f>
        <v>0</v>
      </c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>
        <f t="shared" si="751"/>
        <v>0</v>
      </c>
      <c r="BM567" s="51">
        <f t="shared" si="752"/>
        <v>0</v>
      </c>
      <c r="BN567" s="66">
        <f>IF($G567="Labor Hours",AZ567*$K567*(1+$M567)*$ER567,AZ567)</f>
        <v>0</v>
      </c>
      <c r="BO567" s="66">
        <f>IF($G567="Labor Hours",BA567*$K567*(1+$M567)*$ER567,BA567)</f>
        <v>0</v>
      </c>
      <c r="BP567" s="66">
        <f>IF($G567="Labor Hours",BB567*$K567*(1+$M567)*$ER567,BB567)</f>
        <v>0</v>
      </c>
      <c r="BQ567" s="66">
        <f>IF($G567="Labor Hours",BC567*$K567*(1+$M567)*$ER567,BC567)</f>
        <v>0</v>
      </c>
      <c r="BR567" s="66">
        <f>IF($G567="Labor Hours",BD567*$K567*(1+$M567)*$ER567,BD567)</f>
        <v>0</v>
      </c>
      <c r="BS567" s="66">
        <f>IF($G567="Labor Hours",BE567*$K567*(1+$M567)*$ER567,BE567)</f>
        <v>0</v>
      </c>
      <c r="BT567" s="66">
        <f>IF($G567="Labor Hours",BF567*$K567*(1+$M567)*$ER567,BF567)</f>
        <v>0</v>
      </c>
      <c r="BU567" s="66">
        <f>IF($G567="Labor Hours",BG567*$K567*(1+$M567)*$ER567,BG567)</f>
        <v>0</v>
      </c>
      <c r="BV567" s="66">
        <f>IF($G567="Labor Hours",BH567*$K567*(1+$M567)*$ER567,BH567)</f>
        <v>0</v>
      </c>
      <c r="BW567" s="66">
        <f>IF($G567="Labor Hours",BI567*$K567*(1+$M567)*$ER567,BI567)</f>
        <v>0</v>
      </c>
      <c r="BX567" s="66">
        <f>IF($G567="Labor Hours",BJ567*$K567*(1+$M567)*$ER567,BJ567)</f>
        <v>0</v>
      </c>
      <c r="BY567" s="66">
        <f>IF($G567="Labor Hours",BK567*$K567*(1+$M567)*$ER567,BK567)</f>
        <v>0</v>
      </c>
      <c r="BZ567" s="67">
        <f t="shared" si="753"/>
        <v>0</v>
      </c>
      <c r="CA567" s="67">
        <f t="shared" si="796"/>
        <v>0</v>
      </c>
      <c r="CB567" s="67">
        <f t="shared" si="797"/>
        <v>0</v>
      </c>
      <c r="CC567" s="53" cm="1">
        <f t="array" aca="1" ref="CC567" ca="1">BZ567*CELL("contents",$Q567)</f>
        <v>0</v>
      </c>
      <c r="CD567" s="53" cm="1">
        <f t="array" aca="1" ref="CD567" ca="1">CA567*CELL("contents",$Q567)</f>
        <v>0</v>
      </c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>
        <f t="shared" si="754"/>
        <v>0</v>
      </c>
      <c r="CR567" s="51">
        <f t="shared" si="755"/>
        <v>0</v>
      </c>
      <c r="CS567" s="66">
        <f>IF($G567="Labor Hours",CE567*$K567*(1+$M567)*$ES567,CE567)</f>
        <v>0</v>
      </c>
      <c r="CT567" s="66">
        <f>IF($G567="Labor Hours",CF567*$K567*(1+$M567)*$ES567,CF567)</f>
        <v>0</v>
      </c>
      <c r="CU567" s="66">
        <f>IF($G567="Labor Hours",CG567*$K567*(1+$M567)*$ES567,CG567)</f>
        <v>0</v>
      </c>
      <c r="CV567" s="66">
        <f>IF($G567="Labor Hours",CH567*$K567*(1+$M567)*$ES567,CH567)</f>
        <v>0</v>
      </c>
      <c r="CW567" s="66">
        <f>IF($G567="Labor Hours",CI567*$K567*(1+$M567)*$ES567,CI567)</f>
        <v>0</v>
      </c>
      <c r="CX567" s="66">
        <f>IF($G567="Labor Hours",CJ567*$K567*(1+$M567)*$ES567,CJ567)</f>
        <v>0</v>
      </c>
      <c r="CY567" s="66">
        <f>IF($G567="Labor Hours",CK567*$K567*(1+$M567)*$ES567,CK567)</f>
        <v>0</v>
      </c>
      <c r="CZ567" s="66">
        <f>IF($G567="Labor Hours",CL567*$K567*(1+$M567)*$ES567,CL567)</f>
        <v>0</v>
      </c>
      <c r="DA567" s="66">
        <f>IF($G567="Labor Hours",CM567*$K567*(1+$M567)*$ES567,CM567)</f>
        <v>0</v>
      </c>
      <c r="DB567" s="66">
        <f>IF($G567="Labor Hours",CN567*$K567*(1+$M567)*$ES567,CN567)</f>
        <v>0</v>
      </c>
      <c r="DC567" s="66">
        <f>IF($G567="Labor Hours",CO567*$K567*(1+$M567)*$ES567,CO567)</f>
        <v>0</v>
      </c>
      <c r="DD567" s="66">
        <f>IF($G567="Labor Hours",CP567*$K567*(1+$M567)*$ES567,CP567)</f>
        <v>0</v>
      </c>
      <c r="DE567" s="67">
        <f t="shared" si="756"/>
        <v>0</v>
      </c>
      <c r="DF567" s="67">
        <f t="shared" si="798"/>
        <v>0</v>
      </c>
      <c r="DG567" s="67">
        <f t="shared" si="799"/>
        <v>0</v>
      </c>
      <c r="DH567" s="53" cm="1">
        <f t="array" aca="1" ref="DH567" ca="1">DE567*CELL("contents",$Q567)</f>
        <v>0</v>
      </c>
      <c r="DI567" s="53" cm="1">
        <f t="array" aca="1" ref="DI567" ca="1">DF567*CELL("contents",$Q567)</f>
        <v>0</v>
      </c>
      <c r="DJ567" s="2"/>
      <c r="DK567" s="2"/>
      <c r="DL567" s="2">
        <v>40</v>
      </c>
      <c r="DM567" s="61">
        <v>150</v>
      </c>
      <c r="DN567" s="2"/>
      <c r="DO567" s="2"/>
      <c r="DP567" s="2"/>
      <c r="DQ567" s="2"/>
      <c r="DR567" s="2"/>
      <c r="DS567" s="2"/>
      <c r="DT567" s="2"/>
      <c r="DU567" s="2"/>
      <c r="DV567" s="2">
        <f t="shared" si="757"/>
        <v>190</v>
      </c>
      <c r="DW567" s="51">
        <f t="shared" si="758"/>
        <v>1.2666666666666666</v>
      </c>
      <c r="DX567" s="66">
        <f>IF($G567="Labor Hours",DJ567*$K567*(1+$M567)*$ET567,DJ567)</f>
        <v>0</v>
      </c>
      <c r="DY567" s="66">
        <f>IF($G567="Labor Hours",DK567*$K567*(1+$M567)*$ET567,DK567)</f>
        <v>0</v>
      </c>
      <c r="DZ567" s="66">
        <f>IF($G567="Labor Hours",DL567*$K567*(1+$M567)*$ET567,DL567)</f>
        <v>2700.2573985941558</v>
      </c>
      <c r="EA567" s="66">
        <f>IF($G567="Labor Hours",DM567*$K567*(1+$M567)*$ET567,DM567)</f>
        <v>10125.965244728084</v>
      </c>
      <c r="EB567" s="66">
        <f>IF($G567="Labor Hours",DN567*$K567*(1+$M567)*$ET567,DN567)</f>
        <v>0</v>
      </c>
      <c r="EC567" s="66">
        <f>IF($G567="Labor Hours",DO567*$K567*(1+$M567)*$ET567,DO567)</f>
        <v>0</v>
      </c>
      <c r="ED567" s="66">
        <f>IF($G567="Labor Hours",DP567*$K567*(1+$M567)*$ET567,DP567)</f>
        <v>0</v>
      </c>
      <c r="EE567" s="66">
        <f>IF($G567="Labor Hours",DQ567*$K567*(1+$M567)*$ET567,DQ567)</f>
        <v>0</v>
      </c>
      <c r="EF567" s="66">
        <f>IF($G567="Labor Hours",DR567*$K567*(1+$M567)*$ET567,DR567)</f>
        <v>0</v>
      </c>
      <c r="EG567" s="66">
        <f>IF($G567="Labor Hours",DS567*$K567*(1+$M567)*$ET567,DS567)</f>
        <v>0</v>
      </c>
      <c r="EH567" s="66">
        <f>IF($G567="Labor Hours",DT567*$K567*(1+$M567)*$ET567,DT567)</f>
        <v>0</v>
      </c>
      <c r="EI567" s="66">
        <f>IF($G567="Labor Hours",DU567*$K567*(1+$M567)*$ET567,DU567)</f>
        <v>0</v>
      </c>
      <c r="EJ567" s="67">
        <f t="shared" si="759"/>
        <v>12826.22264332224</v>
      </c>
      <c r="EK567" s="67">
        <f t="shared" si="800"/>
        <v>7054.4224538272329</v>
      </c>
      <c r="EL567" s="67">
        <f t="shared" si="801"/>
        <v>19880.645097149474</v>
      </c>
      <c r="EM567" s="53" cm="1">
        <f t="array" aca="1" ref="EM567" ca="1">EJ567*CELL("contents",$Q567)</f>
        <v>1154.3600378990016</v>
      </c>
      <c r="EN567" s="53" cm="1">
        <f t="array" aca="1" ref="EN567" ca="1">EK567*CELL("contents",$Q567)</f>
        <v>634.89802084445091</v>
      </c>
      <c r="EO567" s="68">
        <f>AW567+CB567+DG567+EL567</f>
        <v>19880.645097149474</v>
      </c>
      <c r="EP567" s="2">
        <v>1</v>
      </c>
      <c r="EQ567" s="2">
        <f t="shared" ref="EQ567:ET567" si="815">EP567*1.0215</f>
        <v>1.0215000000000001</v>
      </c>
      <c r="ER567" s="2">
        <f t="shared" si="815"/>
        <v>1.0434622500000001</v>
      </c>
      <c r="ES567" s="2">
        <f t="shared" si="815"/>
        <v>1.0658966883750003</v>
      </c>
      <c r="ET567" s="2">
        <f t="shared" si="815"/>
        <v>1.0888134671750629</v>
      </c>
      <c r="EU567" s="69">
        <f>IF($G567="Labor Hours",$K567*$AG567*EQ567,0)</f>
        <v>0</v>
      </c>
      <c r="EV567" s="69">
        <f>IF($G567="Labor Hours",$K567*$BL567*ER567,0)</f>
        <v>0</v>
      </c>
      <c r="EW567" s="69">
        <f>IF($G567="Labor Hours",$K567*$CQ567*ES567,0)</f>
        <v>0</v>
      </c>
      <c r="EX567" s="69">
        <f>IF($G567="Labor Hours",$K567*$DV567*ET567,0)</f>
        <v>12826.22264332224</v>
      </c>
      <c r="EY567" s="69">
        <f t="shared" si="761"/>
        <v>0</v>
      </c>
      <c r="EZ567" s="69">
        <f t="shared" si="761"/>
        <v>0</v>
      </c>
      <c r="FA567" s="69">
        <f t="shared" si="761"/>
        <v>0</v>
      </c>
      <c r="FB567" s="69">
        <f t="shared" si="761"/>
        <v>0</v>
      </c>
      <c r="FC567" t="s">
        <v>1539</v>
      </c>
    </row>
    <row r="568" spans="1:159" x14ac:dyDescent="0.25">
      <c r="A568" s="2">
        <v>1.4</v>
      </c>
      <c r="B568" s="73" t="s">
        <v>1312</v>
      </c>
      <c r="C568" s="61" t="s">
        <v>1208</v>
      </c>
      <c r="D568" s="62" t="s">
        <v>1209</v>
      </c>
      <c r="E568" s="63" t="s">
        <v>1209</v>
      </c>
      <c r="F568" s="2" t="s">
        <v>1211</v>
      </c>
      <c r="G568" s="61" t="s">
        <v>151</v>
      </c>
      <c r="H568" s="64" t="s">
        <v>163</v>
      </c>
      <c r="I568" s="61" t="s">
        <v>159</v>
      </c>
      <c r="J568" s="65" t="s">
        <v>154</v>
      </c>
      <c r="K568" s="75">
        <v>62</v>
      </c>
      <c r="L568" s="79">
        <v>62</v>
      </c>
      <c r="M568" s="57">
        <v>0</v>
      </c>
      <c r="N568" s="85">
        <v>0.55000000000000004</v>
      </c>
      <c r="O568" s="64" t="s">
        <v>155</v>
      </c>
      <c r="P568" s="2" t="s">
        <v>356</v>
      </c>
      <c r="Q568" s="216">
        <f>VLOOKUP(P568,Contingencies!$A$2:$D$7,4,FALSE)</f>
        <v>0.35</v>
      </c>
      <c r="R568" s="53">
        <f>Q568*EO568</f>
        <v>274.86522000000002</v>
      </c>
      <c r="S568" s="67">
        <f t="shared" si="742"/>
        <v>151.17587100000003</v>
      </c>
      <c r="T568" s="61"/>
      <c r="U568" s="61">
        <v>8</v>
      </c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>
        <f>IF(G568="Labor Hours",SUM(U568:AF568),0)</f>
        <v>8</v>
      </c>
      <c r="AH568" s="51">
        <f t="shared" si="749"/>
        <v>5.333333333333333E-2</v>
      </c>
      <c r="AI568" s="66">
        <f>IF($G568="Labor Hours",U568*$K568*(1+$M568)*$EQ568,U568)</f>
        <v>506.66400000000004</v>
      </c>
      <c r="AJ568" s="66">
        <f>IF($G568="Labor Hours",V568*$K568*(1+$M568)*$EQ568,V568)</f>
        <v>0</v>
      </c>
      <c r="AK568" s="66">
        <f>IF($G568="Labor Hours",W568*$K568*(1+$M568)*$EQ568,W568)</f>
        <v>0</v>
      </c>
      <c r="AL568" s="66">
        <f>IF($G568="Labor Hours",X568*$K568*(1+$M568)*$EQ568,X568)</f>
        <v>0</v>
      </c>
      <c r="AM568" s="66">
        <f>IF($G568="Labor Hours",Y568*$K568*(1+$M568)*$EQ568,Y568)</f>
        <v>0</v>
      </c>
      <c r="AN568" s="66">
        <f>IF($G568="Labor Hours",Z568*$K568*(1+$M568)*$EQ568,Z568)</f>
        <v>0</v>
      </c>
      <c r="AO568" s="66">
        <f>IF($G568="Labor Hours",AA568*$K568*(1+$M568)*$EQ568,AA568)</f>
        <v>0</v>
      </c>
      <c r="AP568" s="66">
        <f>IF($G568="Labor Hours",AB568*$K568*(1+$M568)*$EQ568,AB568)</f>
        <v>0</v>
      </c>
      <c r="AQ568" s="66">
        <f>IF($G568="Labor Hours",AC568*$K568*(1+$M568)*$EQ568,AC568)</f>
        <v>0</v>
      </c>
      <c r="AR568" s="66">
        <f>IF($G568="Labor Hours",AD568*$K568*(1+$M568)*$EQ568,AD568)</f>
        <v>0</v>
      </c>
      <c r="AS568" s="66">
        <f>IF($G568="Labor Hours",AE568*$K568*(1+$M568)*$EQ568,AE568)</f>
        <v>0</v>
      </c>
      <c r="AT568" s="66">
        <f>IF($G568="Labor Hours",AF568*$K568*(1+$M568)*$EQ568,AF568)</f>
        <v>0</v>
      </c>
      <c r="AU568" s="67">
        <f t="shared" si="750"/>
        <v>506.66400000000004</v>
      </c>
      <c r="AV568" s="67">
        <f t="shared" si="794"/>
        <v>278.66520000000003</v>
      </c>
      <c r="AW568" s="67">
        <f t="shared" si="795"/>
        <v>785.32920000000013</v>
      </c>
      <c r="AX568" s="53" cm="1">
        <f t="array" aca="1" ref="AX568" ca="1">AU568*CELL("contents",$Q568)</f>
        <v>177.33240000000001</v>
      </c>
      <c r="AY568" s="53" cm="1">
        <f t="array" aca="1" ref="AY568" ca="1">AV568*CELL("contents",$Q568)</f>
        <v>97.532820000000001</v>
      </c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>
        <f t="shared" si="751"/>
        <v>0</v>
      </c>
      <c r="BM568" s="51">
        <f t="shared" si="752"/>
        <v>0</v>
      </c>
      <c r="BN568" s="66">
        <f>IF($G568="Labor Hours",AZ568*$K568*(1+$M568)*$ER568,AZ568)</f>
        <v>0</v>
      </c>
      <c r="BO568" s="66">
        <f>IF($G568="Labor Hours",BA568*$K568*(1+$M568)*$ER568,BA568)</f>
        <v>0</v>
      </c>
      <c r="BP568" s="66">
        <f>IF($G568="Labor Hours",BB568*$K568*(1+$M568)*$ER568,BB568)</f>
        <v>0</v>
      </c>
      <c r="BQ568" s="66">
        <f>IF($G568="Labor Hours",BC568*$K568*(1+$M568)*$ER568,BC568)</f>
        <v>0</v>
      </c>
      <c r="BR568" s="66">
        <f>IF($G568="Labor Hours",BD568*$K568*(1+$M568)*$ER568,BD568)</f>
        <v>0</v>
      </c>
      <c r="BS568" s="66">
        <f>IF($G568="Labor Hours",BE568*$K568*(1+$M568)*$ER568,BE568)</f>
        <v>0</v>
      </c>
      <c r="BT568" s="66">
        <f>IF($G568="Labor Hours",BF568*$K568*(1+$M568)*$ER568,BF568)</f>
        <v>0</v>
      </c>
      <c r="BU568" s="66">
        <f>IF($G568="Labor Hours",BG568*$K568*(1+$M568)*$ER568,BG568)</f>
        <v>0</v>
      </c>
      <c r="BV568" s="66">
        <f>IF($G568="Labor Hours",BH568*$K568*(1+$M568)*$ER568,BH568)</f>
        <v>0</v>
      </c>
      <c r="BW568" s="66">
        <f>IF($G568="Labor Hours",BI568*$K568*(1+$M568)*$ER568,BI568)</f>
        <v>0</v>
      </c>
      <c r="BX568" s="66">
        <f>IF($G568="Labor Hours",BJ568*$K568*(1+$M568)*$ER568,BJ568)</f>
        <v>0</v>
      </c>
      <c r="BY568" s="66">
        <f>IF($G568="Labor Hours",BK568*$K568*(1+$M568)*$ER568,BK568)</f>
        <v>0</v>
      </c>
      <c r="BZ568" s="67">
        <f t="shared" si="753"/>
        <v>0</v>
      </c>
      <c r="CA568" s="67">
        <f t="shared" si="796"/>
        <v>0</v>
      </c>
      <c r="CB568" s="67">
        <f t="shared" si="797"/>
        <v>0</v>
      </c>
      <c r="CC568" s="53" cm="1">
        <f t="array" aca="1" ref="CC568" ca="1">BZ568*CELL("contents",$Q568)</f>
        <v>0</v>
      </c>
      <c r="CD568" s="53" cm="1">
        <f t="array" aca="1" ref="CD568" ca="1">CA568*CELL("contents",$Q568)</f>
        <v>0</v>
      </c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>
        <f t="shared" si="754"/>
        <v>0</v>
      </c>
      <c r="CR568" s="51">
        <f t="shared" si="755"/>
        <v>0</v>
      </c>
      <c r="CS568" s="66">
        <f>IF($G568="Labor Hours",CE568*$K568*(1+$M568)*$ES568,CE568)</f>
        <v>0</v>
      </c>
      <c r="CT568" s="66">
        <f>IF($G568="Labor Hours",CF568*$K568*(1+$M568)*$ES568,CF568)</f>
        <v>0</v>
      </c>
      <c r="CU568" s="66">
        <f>IF($G568="Labor Hours",CG568*$K568*(1+$M568)*$ES568,CG568)</f>
        <v>0</v>
      </c>
      <c r="CV568" s="66">
        <f>IF($G568="Labor Hours",CH568*$K568*(1+$M568)*$ES568,CH568)</f>
        <v>0</v>
      </c>
      <c r="CW568" s="66">
        <f>IF($G568="Labor Hours",CI568*$K568*(1+$M568)*$ES568,CI568)</f>
        <v>0</v>
      </c>
      <c r="CX568" s="66">
        <f>IF($G568="Labor Hours",CJ568*$K568*(1+$M568)*$ES568,CJ568)</f>
        <v>0</v>
      </c>
      <c r="CY568" s="66">
        <f>IF($G568="Labor Hours",CK568*$K568*(1+$M568)*$ES568,CK568)</f>
        <v>0</v>
      </c>
      <c r="CZ568" s="66">
        <f>IF($G568="Labor Hours",CL568*$K568*(1+$M568)*$ES568,CL568)</f>
        <v>0</v>
      </c>
      <c r="DA568" s="66">
        <f>IF($G568="Labor Hours",CM568*$K568*(1+$M568)*$ES568,CM568)</f>
        <v>0</v>
      </c>
      <c r="DB568" s="66">
        <f>IF($G568="Labor Hours",CN568*$K568*(1+$M568)*$ES568,CN568)</f>
        <v>0</v>
      </c>
      <c r="DC568" s="66">
        <f>IF($G568="Labor Hours",CO568*$K568*(1+$M568)*$ES568,CO568)</f>
        <v>0</v>
      </c>
      <c r="DD568" s="66">
        <f>IF($G568="Labor Hours",CP568*$K568*(1+$M568)*$ES568,CP568)</f>
        <v>0</v>
      </c>
      <c r="DE568" s="67">
        <f t="shared" si="756"/>
        <v>0</v>
      </c>
      <c r="DF568" s="67">
        <f t="shared" si="798"/>
        <v>0</v>
      </c>
      <c r="DG568" s="67">
        <f t="shared" si="799"/>
        <v>0</v>
      </c>
      <c r="DH568" s="53" cm="1">
        <f t="array" aca="1" ref="DH568" ca="1">DE568*CELL("contents",$Q568)</f>
        <v>0</v>
      </c>
      <c r="DI568" s="53" cm="1">
        <f t="array" aca="1" ref="DI568" ca="1">DF568*CELL("contents",$Q568)</f>
        <v>0</v>
      </c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>
        <f t="shared" si="757"/>
        <v>0</v>
      </c>
      <c r="DW568" s="51">
        <f t="shared" si="758"/>
        <v>0</v>
      </c>
      <c r="DX568" s="66">
        <f>IF($G568="Labor Hours",DJ568*$K568*(1+$M568)*$ET568,DJ568)</f>
        <v>0</v>
      </c>
      <c r="DY568" s="66">
        <f>IF($G568="Labor Hours",DK568*$K568*(1+$M568)*$ET568,DK568)</f>
        <v>0</v>
      </c>
      <c r="DZ568" s="66">
        <f>IF($G568="Labor Hours",DL568*$K568*(1+$M568)*$ET568,DL568)</f>
        <v>0</v>
      </c>
      <c r="EA568" s="66">
        <f>IF($G568="Labor Hours",DM568*$K568*(1+$M568)*$ET568,DM568)</f>
        <v>0</v>
      </c>
      <c r="EB568" s="66">
        <f>IF($G568="Labor Hours",DN568*$K568*(1+$M568)*$ET568,DN568)</f>
        <v>0</v>
      </c>
      <c r="EC568" s="66">
        <f>IF($G568="Labor Hours",DO568*$K568*(1+$M568)*$ET568,DO568)</f>
        <v>0</v>
      </c>
      <c r="ED568" s="66">
        <f>IF($G568="Labor Hours",DP568*$K568*(1+$M568)*$ET568,DP568)</f>
        <v>0</v>
      </c>
      <c r="EE568" s="66">
        <f>IF($G568="Labor Hours",DQ568*$K568*(1+$M568)*$ET568,DQ568)</f>
        <v>0</v>
      </c>
      <c r="EF568" s="66">
        <f>IF($G568="Labor Hours",DR568*$K568*(1+$M568)*$ET568,DR568)</f>
        <v>0</v>
      </c>
      <c r="EG568" s="66">
        <f>IF($G568="Labor Hours",DS568*$K568*(1+$M568)*$ET568,DS568)</f>
        <v>0</v>
      </c>
      <c r="EH568" s="66">
        <f>IF($G568="Labor Hours",DT568*$K568*(1+$M568)*$ET568,DT568)</f>
        <v>0</v>
      </c>
      <c r="EI568" s="66">
        <f>IF($G568="Labor Hours",DU568*$K568*(1+$M568)*$ET568,DU568)</f>
        <v>0</v>
      </c>
      <c r="EJ568" s="67">
        <f t="shared" si="759"/>
        <v>0</v>
      </c>
      <c r="EK568" s="67">
        <f t="shared" si="800"/>
        <v>0</v>
      </c>
      <c r="EL568" s="67">
        <f t="shared" si="801"/>
        <v>0</v>
      </c>
      <c r="EM568" s="53" cm="1">
        <f t="array" aca="1" ref="EM568" ca="1">EJ568*CELL("contents",$Q568)</f>
        <v>0</v>
      </c>
      <c r="EN568" s="53" cm="1">
        <f t="array" aca="1" ref="EN568" ca="1">EK568*CELL("contents",$Q568)</f>
        <v>0</v>
      </c>
      <c r="EO568" s="68">
        <f>AW568+CB568+DG568+EL568</f>
        <v>785.32920000000013</v>
      </c>
      <c r="EP568" s="2">
        <v>1</v>
      </c>
      <c r="EQ568" s="2">
        <f t="shared" ref="EQ568:ET568" si="816">EP568*1.0215</f>
        <v>1.0215000000000001</v>
      </c>
      <c r="ER568" s="2">
        <f t="shared" si="816"/>
        <v>1.0434622500000001</v>
      </c>
      <c r="ES568" s="2">
        <f t="shared" si="816"/>
        <v>1.0658966883750003</v>
      </c>
      <c r="ET568" s="2">
        <f t="shared" si="816"/>
        <v>1.0888134671750629</v>
      </c>
      <c r="EU568" s="69">
        <f>IF($G568="Labor Hours",$K568*$AG568*EQ568,0)</f>
        <v>506.66400000000004</v>
      </c>
      <c r="EV568" s="69">
        <f>IF($G568="Labor Hours",$K568*$BL568*ER568,0)</f>
        <v>0</v>
      </c>
      <c r="EW568" s="69">
        <f>IF($G568="Labor Hours",$K568*$CQ568*ES568,0)</f>
        <v>0</v>
      </c>
      <c r="EX568" s="69">
        <f>IF($G568="Labor Hours",$K568*$DV568*ET568,0)</f>
        <v>0</v>
      </c>
      <c r="EY568" s="69">
        <f t="shared" si="761"/>
        <v>0</v>
      </c>
      <c r="EZ568" s="69">
        <f t="shared" si="761"/>
        <v>0</v>
      </c>
      <c r="FA568" s="69">
        <f t="shared" si="761"/>
        <v>0</v>
      </c>
      <c r="FB568" s="69">
        <f t="shared" si="761"/>
        <v>0</v>
      </c>
      <c r="FC568" t="s">
        <v>1548</v>
      </c>
    </row>
    <row r="569" spans="1:159" x14ac:dyDescent="0.25">
      <c r="A569" s="2">
        <v>1.4</v>
      </c>
      <c r="B569" s="73" t="s">
        <v>1312</v>
      </c>
      <c r="C569" s="61" t="s">
        <v>1208</v>
      </c>
      <c r="D569" s="62" t="s">
        <v>1209</v>
      </c>
      <c r="E569" s="63" t="s">
        <v>1313</v>
      </c>
      <c r="F569" s="2"/>
      <c r="G569" s="61" t="s">
        <v>347</v>
      </c>
      <c r="H569" s="64" t="s">
        <v>347</v>
      </c>
      <c r="I569" s="61"/>
      <c r="J569" s="61" t="s">
        <v>154</v>
      </c>
      <c r="K569" s="75"/>
      <c r="L569" s="80">
        <v>1</v>
      </c>
      <c r="M569" s="57">
        <v>0</v>
      </c>
      <c r="N569" s="85">
        <v>0.55000000000000004</v>
      </c>
      <c r="O569" s="64" t="s">
        <v>155</v>
      </c>
      <c r="P569" s="2" t="s">
        <v>356</v>
      </c>
      <c r="Q569" s="216">
        <f>VLOOKUP(P569,Contingencies!$A$2:$D$7,4,FALSE)</f>
        <v>0.35</v>
      </c>
      <c r="R569" s="53">
        <f>Q569*EO569</f>
        <v>4900</v>
      </c>
      <c r="S569" s="67">
        <f t="shared" si="742"/>
        <v>0</v>
      </c>
      <c r="T569" s="61"/>
      <c r="U569" s="61">
        <v>14000</v>
      </c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>
        <f>IF(G569="Labor Hours",SUM(U569:AF569),0)</f>
        <v>0</v>
      </c>
      <c r="AH569" s="51">
        <f t="shared" si="749"/>
        <v>0</v>
      </c>
      <c r="AI569" s="66">
        <f>IF($G569="Labor Hours",U569*$K569*(1+$M569)*$EQ569,U569)</f>
        <v>14000</v>
      </c>
      <c r="AJ569" s="66">
        <f>IF($G569="Labor Hours",V569*$K569*(1+$M569)*$EQ569,V569)</f>
        <v>0</v>
      </c>
      <c r="AK569" s="66">
        <f>IF($G569="Labor Hours",W569*$K569*(1+$M569)*$EQ569,W569)</f>
        <v>0</v>
      </c>
      <c r="AL569" s="66">
        <f>IF($G569="Labor Hours",X569*$K569*(1+$M569)*$EQ569,X569)</f>
        <v>0</v>
      </c>
      <c r="AM569" s="66">
        <f>IF($G569="Labor Hours",Y569*$K569*(1+$M569)*$EQ569,Y569)</f>
        <v>0</v>
      </c>
      <c r="AN569" s="66">
        <f>IF($G569="Labor Hours",Z569*$K569*(1+$M569)*$EQ569,Z569)</f>
        <v>0</v>
      </c>
      <c r="AO569" s="66">
        <f>IF($G569="Labor Hours",AA569*$K569*(1+$M569)*$EQ569,AA569)</f>
        <v>0</v>
      </c>
      <c r="AP569" s="66">
        <f>IF($G569="Labor Hours",AB569*$K569*(1+$M569)*$EQ569,AB569)</f>
        <v>0</v>
      </c>
      <c r="AQ569" s="66">
        <f>IF($G569="Labor Hours",AC569*$K569*(1+$M569)*$EQ569,AC569)</f>
        <v>0</v>
      </c>
      <c r="AR569" s="66">
        <f>IF($G569="Labor Hours",AD569*$K569*(1+$M569)*$EQ569,AD569)</f>
        <v>0</v>
      </c>
      <c r="AS569" s="66">
        <f>IF($G569="Labor Hours",AE569*$K569*(1+$M569)*$EQ569,AE569)</f>
        <v>0</v>
      </c>
      <c r="AT569" s="66">
        <f>IF($G569="Labor Hours",AF569*$K569*(1+$M569)*$EQ569,AF569)</f>
        <v>0</v>
      </c>
      <c r="AU569" s="67">
        <f t="shared" si="750"/>
        <v>14000</v>
      </c>
      <c r="AV569" s="67">
        <f t="shared" si="794"/>
        <v>0</v>
      </c>
      <c r="AW569" s="67">
        <f t="shared" si="795"/>
        <v>14000</v>
      </c>
      <c r="AX569" s="53" cm="1">
        <f t="array" aca="1" ref="AX569" ca="1">AU569*CELL("contents",$Q569)</f>
        <v>4900</v>
      </c>
      <c r="AY569" s="53" cm="1">
        <f t="array" aca="1" ref="AY569" ca="1">AV569*CELL("contents",$Q569)</f>
        <v>0</v>
      </c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>
        <f t="shared" si="751"/>
        <v>0</v>
      </c>
      <c r="BM569" s="51">
        <f t="shared" si="752"/>
        <v>0</v>
      </c>
      <c r="BN569" s="66">
        <f>IF($G569="Labor Hours",AZ569*$K569*(1+$M569)*$ER569,AZ569)</f>
        <v>0</v>
      </c>
      <c r="BO569" s="66">
        <f>IF($G569="Labor Hours",BA569*$K569*(1+$M569)*$ER569,BA569)</f>
        <v>0</v>
      </c>
      <c r="BP569" s="66">
        <f>IF($G569="Labor Hours",BB569*$K569*(1+$M569)*$ER569,BB569)</f>
        <v>0</v>
      </c>
      <c r="BQ569" s="66">
        <f>IF($G569="Labor Hours",BC569*$K569*(1+$M569)*$ER569,BC569)</f>
        <v>0</v>
      </c>
      <c r="BR569" s="66">
        <f>IF($G569="Labor Hours",BD569*$K569*(1+$M569)*$ER569,BD569)</f>
        <v>0</v>
      </c>
      <c r="BS569" s="66">
        <f>IF($G569="Labor Hours",BE569*$K569*(1+$M569)*$ER569,BE569)</f>
        <v>0</v>
      </c>
      <c r="BT569" s="66">
        <f>IF($G569="Labor Hours",BF569*$K569*(1+$M569)*$ER569,BF569)</f>
        <v>0</v>
      </c>
      <c r="BU569" s="66">
        <f>IF($G569="Labor Hours",BG569*$K569*(1+$M569)*$ER569,BG569)</f>
        <v>0</v>
      </c>
      <c r="BV569" s="66">
        <f>IF($G569="Labor Hours",BH569*$K569*(1+$M569)*$ER569,BH569)</f>
        <v>0</v>
      </c>
      <c r="BW569" s="66">
        <f>IF($G569="Labor Hours",BI569*$K569*(1+$M569)*$ER569,BI569)</f>
        <v>0</v>
      </c>
      <c r="BX569" s="66">
        <f>IF($G569="Labor Hours",BJ569*$K569*(1+$M569)*$ER569,BJ569)</f>
        <v>0</v>
      </c>
      <c r="BY569" s="66">
        <f>IF($G569="Labor Hours",BK569*$K569*(1+$M569)*$ER569,BK569)</f>
        <v>0</v>
      </c>
      <c r="BZ569" s="67">
        <f t="shared" si="753"/>
        <v>0</v>
      </c>
      <c r="CA569" s="67">
        <f t="shared" si="796"/>
        <v>0</v>
      </c>
      <c r="CB569" s="67">
        <f t="shared" si="797"/>
        <v>0</v>
      </c>
      <c r="CC569" s="53" cm="1">
        <f t="array" aca="1" ref="CC569" ca="1">BZ569*CELL("contents",$Q569)</f>
        <v>0</v>
      </c>
      <c r="CD569" s="53" cm="1">
        <f t="array" aca="1" ref="CD569" ca="1">CA569*CELL("contents",$Q569)</f>
        <v>0</v>
      </c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>
        <f t="shared" si="754"/>
        <v>0</v>
      </c>
      <c r="CR569" s="51">
        <f t="shared" si="755"/>
        <v>0</v>
      </c>
      <c r="CS569" s="66">
        <f>IF($G569="Labor Hours",CE569*$K569*(1+$M569)*$ES569,CE569)</f>
        <v>0</v>
      </c>
      <c r="CT569" s="66">
        <f>IF($G569="Labor Hours",CF569*$K569*(1+$M569)*$ES569,CF569)</f>
        <v>0</v>
      </c>
      <c r="CU569" s="66">
        <f>IF($G569="Labor Hours",CG569*$K569*(1+$M569)*$ES569,CG569)</f>
        <v>0</v>
      </c>
      <c r="CV569" s="66">
        <f>IF($G569="Labor Hours",CH569*$K569*(1+$M569)*$ES569,CH569)</f>
        <v>0</v>
      </c>
      <c r="CW569" s="66">
        <f>IF($G569="Labor Hours",CI569*$K569*(1+$M569)*$ES569,CI569)</f>
        <v>0</v>
      </c>
      <c r="CX569" s="66">
        <f>IF($G569="Labor Hours",CJ569*$K569*(1+$M569)*$ES569,CJ569)</f>
        <v>0</v>
      </c>
      <c r="CY569" s="66">
        <f>IF($G569="Labor Hours",CK569*$K569*(1+$M569)*$ES569,CK569)</f>
        <v>0</v>
      </c>
      <c r="CZ569" s="66">
        <f>IF($G569="Labor Hours",CL569*$K569*(1+$M569)*$ES569,CL569)</f>
        <v>0</v>
      </c>
      <c r="DA569" s="66">
        <f>IF($G569="Labor Hours",CM569*$K569*(1+$M569)*$ES569,CM569)</f>
        <v>0</v>
      </c>
      <c r="DB569" s="66">
        <f>IF($G569="Labor Hours",CN569*$K569*(1+$M569)*$ES569,CN569)</f>
        <v>0</v>
      </c>
      <c r="DC569" s="66">
        <f>IF($G569="Labor Hours",CO569*$K569*(1+$M569)*$ES569,CO569)</f>
        <v>0</v>
      </c>
      <c r="DD569" s="66">
        <f>IF($G569="Labor Hours",CP569*$K569*(1+$M569)*$ES569,CP569)</f>
        <v>0</v>
      </c>
      <c r="DE569" s="67">
        <f t="shared" si="756"/>
        <v>0</v>
      </c>
      <c r="DF569" s="67">
        <f t="shared" si="798"/>
        <v>0</v>
      </c>
      <c r="DG569" s="67">
        <f t="shared" si="799"/>
        <v>0</v>
      </c>
      <c r="DH569" s="53" cm="1">
        <f t="array" aca="1" ref="DH569" ca="1">DE569*CELL("contents",$Q569)</f>
        <v>0</v>
      </c>
      <c r="DI569" s="53" cm="1">
        <f t="array" aca="1" ref="DI569" ca="1">DF569*CELL("contents",$Q569)</f>
        <v>0</v>
      </c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>
        <f t="shared" si="757"/>
        <v>0</v>
      </c>
      <c r="DW569" s="51">
        <f t="shared" si="758"/>
        <v>0</v>
      </c>
      <c r="DX569" s="66">
        <f>IF($G569="Labor Hours",DJ569*$K569*(1+$M569)*$ET569,DJ569)</f>
        <v>0</v>
      </c>
      <c r="DY569" s="66">
        <f>IF($G569="Labor Hours",DK569*$K569*(1+$M569)*$ET569,DK569)</f>
        <v>0</v>
      </c>
      <c r="DZ569" s="66">
        <f>IF($G569="Labor Hours",DL569*$K569*(1+$M569)*$ET569,DL569)</f>
        <v>0</v>
      </c>
      <c r="EA569" s="66">
        <f>IF($G569="Labor Hours",DM569*$K569*(1+$M569)*$ET569,DM569)</f>
        <v>0</v>
      </c>
      <c r="EB569" s="66">
        <f>IF($G569="Labor Hours",DN569*$K569*(1+$M569)*$ET569,DN569)</f>
        <v>0</v>
      </c>
      <c r="EC569" s="66">
        <f>IF($G569="Labor Hours",DO569*$K569*(1+$M569)*$ET569,DO569)</f>
        <v>0</v>
      </c>
      <c r="ED569" s="66">
        <f>IF($G569="Labor Hours",DP569*$K569*(1+$M569)*$ET569,DP569)</f>
        <v>0</v>
      </c>
      <c r="EE569" s="66">
        <f>IF($G569="Labor Hours",DQ569*$K569*(1+$M569)*$ET569,DQ569)</f>
        <v>0</v>
      </c>
      <c r="EF569" s="66">
        <f>IF($G569="Labor Hours",DR569*$K569*(1+$M569)*$ET569,DR569)</f>
        <v>0</v>
      </c>
      <c r="EG569" s="66">
        <f>IF($G569="Labor Hours",DS569*$K569*(1+$M569)*$ET569,DS569)</f>
        <v>0</v>
      </c>
      <c r="EH569" s="66">
        <f>IF($G569="Labor Hours",DT569*$K569*(1+$M569)*$ET569,DT569)</f>
        <v>0</v>
      </c>
      <c r="EI569" s="66">
        <f>IF($G569="Labor Hours",DU569*$K569*(1+$M569)*$ET569,DU569)</f>
        <v>0</v>
      </c>
      <c r="EJ569" s="67">
        <f t="shared" si="759"/>
        <v>0</v>
      </c>
      <c r="EK569" s="67">
        <f t="shared" si="800"/>
        <v>0</v>
      </c>
      <c r="EL569" s="67">
        <f t="shared" si="801"/>
        <v>0</v>
      </c>
      <c r="EM569" s="53" cm="1">
        <f t="array" aca="1" ref="EM569" ca="1">EJ569*CELL("contents",$Q569)</f>
        <v>0</v>
      </c>
      <c r="EN569" s="53" cm="1">
        <f t="array" aca="1" ref="EN569" ca="1">EK569*CELL("contents",$Q569)</f>
        <v>0</v>
      </c>
      <c r="EO569" s="68">
        <f>AW569+CB569+DG569+EL569</f>
        <v>14000</v>
      </c>
      <c r="EP569" s="2">
        <v>1</v>
      </c>
      <c r="EQ569" s="2">
        <f t="shared" ref="EQ569:ET569" si="817">EP569*1.0215</f>
        <v>1.0215000000000001</v>
      </c>
      <c r="ER569" s="2">
        <f t="shared" si="817"/>
        <v>1.0434622500000001</v>
      </c>
      <c r="ES569" s="2">
        <f t="shared" si="817"/>
        <v>1.0658966883750003</v>
      </c>
      <c r="ET569" s="2">
        <f t="shared" si="817"/>
        <v>1.0888134671750629</v>
      </c>
      <c r="EU569" s="69">
        <f>IF($G569="Labor Hours",$K569*$AG569*EQ569,0)</f>
        <v>0</v>
      </c>
      <c r="EV569" s="69">
        <f>IF($G569="Labor Hours",$K569*$BL569*ER569,0)</f>
        <v>0</v>
      </c>
      <c r="EW569" s="69">
        <f>IF($G569="Labor Hours",$K569*$CQ569*ES569,0)</f>
        <v>0</v>
      </c>
      <c r="EX569" s="69">
        <f>IF($G569="Labor Hours",$K569*$DV569*ET569,0)</f>
        <v>0</v>
      </c>
      <c r="EY569" s="69">
        <f t="shared" si="761"/>
        <v>0</v>
      </c>
      <c r="EZ569" s="69">
        <f t="shared" si="761"/>
        <v>0</v>
      </c>
      <c r="FA569" s="69">
        <f t="shared" si="761"/>
        <v>0</v>
      </c>
      <c r="FB569" s="69">
        <f t="shared" si="761"/>
        <v>0</v>
      </c>
      <c r="FC569" t="s">
        <v>1548</v>
      </c>
    </row>
    <row r="570" spans="1:159" x14ac:dyDescent="0.25">
      <c r="A570" s="2">
        <v>1.4</v>
      </c>
      <c r="B570" s="73" t="s">
        <v>1314</v>
      </c>
      <c r="C570" s="61" t="s">
        <v>1208</v>
      </c>
      <c r="D570" s="62" t="s">
        <v>1237</v>
      </c>
      <c r="E570" s="63" t="s">
        <v>1237</v>
      </c>
      <c r="F570" s="2" t="s">
        <v>1215</v>
      </c>
      <c r="G570" s="61" t="s">
        <v>151</v>
      </c>
      <c r="H570" s="64" t="s">
        <v>163</v>
      </c>
      <c r="I570" s="61" t="s">
        <v>269</v>
      </c>
      <c r="J570" s="65" t="s">
        <v>1139</v>
      </c>
      <c r="K570" s="75">
        <v>47</v>
      </c>
      <c r="L570" s="79">
        <v>46.67</v>
      </c>
      <c r="M570" s="57">
        <v>0</v>
      </c>
      <c r="N570" s="85">
        <v>0.55000000000000004</v>
      </c>
      <c r="O570" s="64" t="s">
        <v>155</v>
      </c>
      <c r="P570" s="2" t="s">
        <v>173</v>
      </c>
      <c r="Q570" s="216">
        <f>VLOOKUP(P570,Contingencies!$A$2:$D$7,4,FALSE)</f>
        <v>0.125</v>
      </c>
      <c r="R570" s="53">
        <f>Q570*EO570</f>
        <v>223.24882500000004</v>
      </c>
      <c r="S570" s="67">
        <f t="shared" si="742"/>
        <v>122.78685375000003</v>
      </c>
      <c r="T570" s="61"/>
      <c r="U570" s="61">
        <v>24</v>
      </c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>
        <f>IF(G570="Labor Hours",SUM(U570:AF570),0)</f>
        <v>24</v>
      </c>
      <c r="AH570" s="51">
        <f t="shared" si="749"/>
        <v>0.16</v>
      </c>
      <c r="AI570" s="66">
        <f>IF($G570="Labor Hours",U570*$K570*(1+$M570)*$EQ570,U570)</f>
        <v>1152.2520000000002</v>
      </c>
      <c r="AJ570" s="66">
        <f>IF($G570="Labor Hours",V570*$K570*(1+$M570)*$EQ570,V570)</f>
        <v>0</v>
      </c>
      <c r="AK570" s="66">
        <f>IF($G570="Labor Hours",W570*$K570*(1+$M570)*$EQ570,W570)</f>
        <v>0</v>
      </c>
      <c r="AL570" s="66">
        <f>IF($G570="Labor Hours",X570*$K570*(1+$M570)*$EQ570,X570)</f>
        <v>0</v>
      </c>
      <c r="AM570" s="66">
        <f>IF($G570="Labor Hours",Y570*$K570*(1+$M570)*$EQ570,Y570)</f>
        <v>0</v>
      </c>
      <c r="AN570" s="66">
        <f>IF($G570="Labor Hours",Z570*$K570*(1+$M570)*$EQ570,Z570)</f>
        <v>0</v>
      </c>
      <c r="AO570" s="66">
        <f>IF($G570="Labor Hours",AA570*$K570*(1+$M570)*$EQ570,AA570)</f>
        <v>0</v>
      </c>
      <c r="AP570" s="66">
        <f>IF($G570="Labor Hours",AB570*$K570*(1+$M570)*$EQ570,AB570)</f>
        <v>0</v>
      </c>
      <c r="AQ570" s="66">
        <f>IF($G570="Labor Hours",AC570*$K570*(1+$M570)*$EQ570,AC570)</f>
        <v>0</v>
      </c>
      <c r="AR570" s="66">
        <f>IF($G570="Labor Hours",AD570*$K570*(1+$M570)*$EQ570,AD570)</f>
        <v>0</v>
      </c>
      <c r="AS570" s="66">
        <f>IF($G570="Labor Hours",AE570*$K570*(1+$M570)*$EQ570,AE570)</f>
        <v>0</v>
      </c>
      <c r="AT570" s="66">
        <f>IF($G570="Labor Hours",AF570*$K570*(1+$M570)*$EQ570,AF570)</f>
        <v>0</v>
      </c>
      <c r="AU570" s="67">
        <f t="shared" si="750"/>
        <v>1152.2520000000002</v>
      </c>
      <c r="AV570" s="67">
        <f t="shared" si="794"/>
        <v>633.73860000000013</v>
      </c>
      <c r="AW570" s="67">
        <f t="shared" si="795"/>
        <v>1785.9906000000003</v>
      </c>
      <c r="AX570" s="53" cm="1">
        <f t="array" aca="1" ref="AX570" ca="1">AU570*CELL("contents",$Q570)</f>
        <v>144.03150000000002</v>
      </c>
      <c r="AY570" s="53" cm="1">
        <f t="array" aca="1" ref="AY570" ca="1">AV570*CELL("contents",$Q570)</f>
        <v>79.217325000000017</v>
      </c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>
        <f t="shared" si="751"/>
        <v>0</v>
      </c>
      <c r="BM570" s="51">
        <f t="shared" si="752"/>
        <v>0</v>
      </c>
      <c r="BN570" s="66">
        <f>IF($G570="Labor Hours",AZ570*$K570*(1+$M570)*$ER570,AZ570)</f>
        <v>0</v>
      </c>
      <c r="BO570" s="66">
        <f>IF($G570="Labor Hours",BA570*$K570*(1+$M570)*$ER570,BA570)</f>
        <v>0</v>
      </c>
      <c r="BP570" s="66">
        <f>IF($G570="Labor Hours",BB570*$K570*(1+$M570)*$ER570,BB570)</f>
        <v>0</v>
      </c>
      <c r="BQ570" s="66">
        <f>IF($G570="Labor Hours",BC570*$K570*(1+$M570)*$ER570,BC570)</f>
        <v>0</v>
      </c>
      <c r="BR570" s="66">
        <f>IF($G570="Labor Hours",BD570*$K570*(1+$M570)*$ER570,BD570)</f>
        <v>0</v>
      </c>
      <c r="BS570" s="66">
        <f>IF($G570="Labor Hours",BE570*$K570*(1+$M570)*$ER570,BE570)</f>
        <v>0</v>
      </c>
      <c r="BT570" s="66">
        <f>IF($G570="Labor Hours",BF570*$K570*(1+$M570)*$ER570,BF570)</f>
        <v>0</v>
      </c>
      <c r="BU570" s="66">
        <f>IF($G570="Labor Hours",BG570*$K570*(1+$M570)*$ER570,BG570)</f>
        <v>0</v>
      </c>
      <c r="BV570" s="66">
        <f>IF($G570="Labor Hours",BH570*$K570*(1+$M570)*$ER570,BH570)</f>
        <v>0</v>
      </c>
      <c r="BW570" s="66">
        <f>IF($G570="Labor Hours",BI570*$K570*(1+$M570)*$ER570,BI570)</f>
        <v>0</v>
      </c>
      <c r="BX570" s="66">
        <f>IF($G570="Labor Hours",BJ570*$K570*(1+$M570)*$ER570,BJ570)</f>
        <v>0</v>
      </c>
      <c r="BY570" s="66">
        <f>IF($G570="Labor Hours",BK570*$K570*(1+$M570)*$ER570,BK570)</f>
        <v>0</v>
      </c>
      <c r="BZ570" s="67">
        <f t="shared" si="753"/>
        <v>0</v>
      </c>
      <c r="CA570" s="67">
        <f t="shared" si="796"/>
        <v>0</v>
      </c>
      <c r="CB570" s="67">
        <f t="shared" si="797"/>
        <v>0</v>
      </c>
      <c r="CC570" s="53" cm="1">
        <f t="array" aca="1" ref="CC570" ca="1">BZ570*CELL("contents",$Q570)</f>
        <v>0</v>
      </c>
      <c r="CD570" s="53" cm="1">
        <f t="array" aca="1" ref="CD570" ca="1">CA570*CELL("contents",$Q570)</f>
        <v>0</v>
      </c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>
        <f t="shared" si="754"/>
        <v>0</v>
      </c>
      <c r="CR570" s="51">
        <f t="shared" si="755"/>
        <v>0</v>
      </c>
      <c r="CS570" s="66">
        <f>IF($G570="Labor Hours",CE570*$K570*(1+$M570)*$ES570,CE570)</f>
        <v>0</v>
      </c>
      <c r="CT570" s="66">
        <f>IF($G570="Labor Hours",CF570*$K570*(1+$M570)*$ES570,CF570)</f>
        <v>0</v>
      </c>
      <c r="CU570" s="66">
        <f>IF($G570="Labor Hours",CG570*$K570*(1+$M570)*$ES570,CG570)</f>
        <v>0</v>
      </c>
      <c r="CV570" s="66">
        <f>IF($G570="Labor Hours",CH570*$K570*(1+$M570)*$ES570,CH570)</f>
        <v>0</v>
      </c>
      <c r="CW570" s="66">
        <f>IF($G570="Labor Hours",CI570*$K570*(1+$M570)*$ES570,CI570)</f>
        <v>0</v>
      </c>
      <c r="CX570" s="66">
        <f>IF($G570="Labor Hours",CJ570*$K570*(1+$M570)*$ES570,CJ570)</f>
        <v>0</v>
      </c>
      <c r="CY570" s="66">
        <f>IF($G570="Labor Hours",CK570*$K570*(1+$M570)*$ES570,CK570)</f>
        <v>0</v>
      </c>
      <c r="CZ570" s="66">
        <f>IF($G570="Labor Hours",CL570*$K570*(1+$M570)*$ES570,CL570)</f>
        <v>0</v>
      </c>
      <c r="DA570" s="66">
        <f>IF($G570="Labor Hours",CM570*$K570*(1+$M570)*$ES570,CM570)</f>
        <v>0</v>
      </c>
      <c r="DB570" s="66">
        <f>IF($G570="Labor Hours",CN570*$K570*(1+$M570)*$ES570,CN570)</f>
        <v>0</v>
      </c>
      <c r="DC570" s="66">
        <f>IF($G570="Labor Hours",CO570*$K570*(1+$M570)*$ES570,CO570)</f>
        <v>0</v>
      </c>
      <c r="DD570" s="66">
        <f>IF($G570="Labor Hours",CP570*$K570*(1+$M570)*$ES570,CP570)</f>
        <v>0</v>
      </c>
      <c r="DE570" s="67">
        <f t="shared" si="756"/>
        <v>0</v>
      </c>
      <c r="DF570" s="67">
        <f t="shared" si="798"/>
        <v>0</v>
      </c>
      <c r="DG570" s="67">
        <f t="shared" si="799"/>
        <v>0</v>
      </c>
      <c r="DH570" s="53" cm="1">
        <f t="array" aca="1" ref="DH570" ca="1">DE570*CELL("contents",$Q570)</f>
        <v>0</v>
      </c>
      <c r="DI570" s="53" cm="1">
        <f t="array" aca="1" ref="DI570" ca="1">DF570*CELL("contents",$Q570)</f>
        <v>0</v>
      </c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>
        <f t="shared" si="757"/>
        <v>0</v>
      </c>
      <c r="DW570" s="51">
        <f t="shared" si="758"/>
        <v>0</v>
      </c>
      <c r="DX570" s="66">
        <f>IF($G570="Labor Hours",DJ570*$K570*(1+$M570)*$ET570,DJ570)</f>
        <v>0</v>
      </c>
      <c r="DY570" s="66">
        <f>IF($G570="Labor Hours",DK570*$K570*(1+$M570)*$ET570,DK570)</f>
        <v>0</v>
      </c>
      <c r="DZ570" s="66">
        <f>IF($G570="Labor Hours",DL570*$K570*(1+$M570)*$ET570,DL570)</f>
        <v>0</v>
      </c>
      <c r="EA570" s="66">
        <f>IF($G570="Labor Hours",DM570*$K570*(1+$M570)*$ET570,DM570)</f>
        <v>0</v>
      </c>
      <c r="EB570" s="66">
        <f>IF($G570="Labor Hours",DN570*$K570*(1+$M570)*$ET570,DN570)</f>
        <v>0</v>
      </c>
      <c r="EC570" s="66">
        <f>IF($G570="Labor Hours",DO570*$K570*(1+$M570)*$ET570,DO570)</f>
        <v>0</v>
      </c>
      <c r="ED570" s="66">
        <f>IF($G570="Labor Hours",DP570*$K570*(1+$M570)*$ET570,DP570)</f>
        <v>0</v>
      </c>
      <c r="EE570" s="66">
        <f>IF($G570="Labor Hours",DQ570*$K570*(1+$M570)*$ET570,DQ570)</f>
        <v>0</v>
      </c>
      <c r="EF570" s="66">
        <f>IF($G570="Labor Hours",DR570*$K570*(1+$M570)*$ET570,DR570)</f>
        <v>0</v>
      </c>
      <c r="EG570" s="66">
        <f>IF($G570="Labor Hours",DS570*$K570*(1+$M570)*$ET570,DS570)</f>
        <v>0</v>
      </c>
      <c r="EH570" s="66">
        <f>IF($G570="Labor Hours",DT570*$K570*(1+$M570)*$ET570,DT570)</f>
        <v>0</v>
      </c>
      <c r="EI570" s="66">
        <f>IF($G570="Labor Hours",DU570*$K570*(1+$M570)*$ET570,DU570)</f>
        <v>0</v>
      </c>
      <c r="EJ570" s="67">
        <f t="shared" si="759"/>
        <v>0</v>
      </c>
      <c r="EK570" s="67">
        <f t="shared" si="800"/>
        <v>0</v>
      </c>
      <c r="EL570" s="67">
        <f t="shared" si="801"/>
        <v>0</v>
      </c>
      <c r="EM570" s="53" cm="1">
        <f t="array" aca="1" ref="EM570" ca="1">EJ570*CELL("contents",$Q570)</f>
        <v>0</v>
      </c>
      <c r="EN570" s="53" cm="1">
        <f t="array" aca="1" ref="EN570" ca="1">EK570*CELL("contents",$Q570)</f>
        <v>0</v>
      </c>
      <c r="EO570" s="68">
        <f>AW570+CB570+DG570+EL570</f>
        <v>1785.9906000000003</v>
      </c>
      <c r="EP570" s="2">
        <v>1</v>
      </c>
      <c r="EQ570" s="2">
        <f t="shared" ref="EQ570:ET570" si="818">EP570*1.0215</f>
        <v>1.0215000000000001</v>
      </c>
      <c r="ER570" s="2">
        <f t="shared" si="818"/>
        <v>1.0434622500000001</v>
      </c>
      <c r="ES570" s="2">
        <f t="shared" si="818"/>
        <v>1.0658966883750003</v>
      </c>
      <c r="ET570" s="2">
        <f t="shared" si="818"/>
        <v>1.0888134671750629</v>
      </c>
      <c r="EU570" s="69">
        <f>IF($G570="Labor Hours",$K570*$AG570*EQ570,0)</f>
        <v>1152.2520000000002</v>
      </c>
      <c r="EV570" s="69">
        <f>IF($G570="Labor Hours",$K570*$BL570*ER570,0)</f>
        <v>0</v>
      </c>
      <c r="EW570" s="69">
        <f>IF($G570="Labor Hours",$K570*$CQ570*ES570,0)</f>
        <v>0</v>
      </c>
      <c r="EX570" s="69">
        <f>IF($G570="Labor Hours",$K570*$DV570*ET570,0)</f>
        <v>0</v>
      </c>
      <c r="EY570" s="69">
        <f t="shared" si="761"/>
        <v>0</v>
      </c>
      <c r="EZ570" s="69">
        <f t="shared" si="761"/>
        <v>0</v>
      </c>
      <c r="FA570" s="69">
        <f t="shared" si="761"/>
        <v>0</v>
      </c>
      <c r="FB570" s="69">
        <f t="shared" si="761"/>
        <v>0</v>
      </c>
      <c r="FC570" t="s">
        <v>1548</v>
      </c>
    </row>
    <row r="571" spans="1:159" x14ac:dyDescent="0.25">
      <c r="A571" s="2">
        <v>1.4</v>
      </c>
      <c r="B571" s="73" t="s">
        <v>1314</v>
      </c>
      <c r="C571" s="61" t="s">
        <v>1208</v>
      </c>
      <c r="D571" s="62" t="s">
        <v>1237</v>
      </c>
      <c r="E571" s="63" t="s">
        <v>1237</v>
      </c>
      <c r="F571" s="2" t="s">
        <v>1211</v>
      </c>
      <c r="G571" s="61" t="s">
        <v>151</v>
      </c>
      <c r="H571" s="64" t="s">
        <v>163</v>
      </c>
      <c r="I571" s="61" t="s">
        <v>159</v>
      </c>
      <c r="J571" s="65" t="s">
        <v>1139</v>
      </c>
      <c r="K571" s="75">
        <v>62</v>
      </c>
      <c r="L571" s="79">
        <v>62</v>
      </c>
      <c r="M571" s="57">
        <v>0</v>
      </c>
      <c r="N571" s="85">
        <v>0.55000000000000004</v>
      </c>
      <c r="O571" s="64" t="s">
        <v>155</v>
      </c>
      <c r="P571" s="2" t="s">
        <v>173</v>
      </c>
      <c r="Q571" s="216">
        <f>VLOOKUP(P571,Contingencies!$A$2:$D$7,4,FALSE)</f>
        <v>0.125</v>
      </c>
      <c r="R571" s="53">
        <f>Q571*EO571</f>
        <v>294.49845000000005</v>
      </c>
      <c r="S571" s="67">
        <f t="shared" si="742"/>
        <v>161.97414750000004</v>
      </c>
      <c r="T571" s="61"/>
      <c r="U571" s="61">
        <v>24</v>
      </c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>
        <f>IF(G571="Labor Hours",SUM(U571:AF571),0)</f>
        <v>24</v>
      </c>
      <c r="AH571" s="51">
        <f t="shared" si="749"/>
        <v>0.16</v>
      </c>
      <c r="AI571" s="66">
        <f>IF($G571="Labor Hours",U571*$K571*(1+$M571)*$EQ571,U571)</f>
        <v>1519.9920000000002</v>
      </c>
      <c r="AJ571" s="66">
        <f>IF($G571="Labor Hours",V571*$K571*(1+$M571)*$EQ571,V571)</f>
        <v>0</v>
      </c>
      <c r="AK571" s="66">
        <f>IF($G571="Labor Hours",W571*$K571*(1+$M571)*$EQ571,W571)</f>
        <v>0</v>
      </c>
      <c r="AL571" s="66">
        <f>IF($G571="Labor Hours",X571*$K571*(1+$M571)*$EQ571,X571)</f>
        <v>0</v>
      </c>
      <c r="AM571" s="66">
        <f>IF($G571="Labor Hours",Y571*$K571*(1+$M571)*$EQ571,Y571)</f>
        <v>0</v>
      </c>
      <c r="AN571" s="66">
        <f>IF($G571="Labor Hours",Z571*$K571*(1+$M571)*$EQ571,Z571)</f>
        <v>0</v>
      </c>
      <c r="AO571" s="66">
        <f>IF($G571="Labor Hours",AA571*$K571*(1+$M571)*$EQ571,AA571)</f>
        <v>0</v>
      </c>
      <c r="AP571" s="66">
        <f>IF($G571="Labor Hours",AB571*$K571*(1+$M571)*$EQ571,AB571)</f>
        <v>0</v>
      </c>
      <c r="AQ571" s="66">
        <f>IF($G571="Labor Hours",AC571*$K571*(1+$M571)*$EQ571,AC571)</f>
        <v>0</v>
      </c>
      <c r="AR571" s="66">
        <f>IF($G571="Labor Hours",AD571*$K571*(1+$M571)*$EQ571,AD571)</f>
        <v>0</v>
      </c>
      <c r="AS571" s="66">
        <f>IF($G571="Labor Hours",AE571*$K571*(1+$M571)*$EQ571,AE571)</f>
        <v>0</v>
      </c>
      <c r="AT571" s="66">
        <f>IF($G571="Labor Hours",AF571*$K571*(1+$M571)*$EQ571,AF571)</f>
        <v>0</v>
      </c>
      <c r="AU571" s="67">
        <f t="shared" si="750"/>
        <v>1519.9920000000002</v>
      </c>
      <c r="AV571" s="67">
        <f t="shared" si="794"/>
        <v>835.99560000000019</v>
      </c>
      <c r="AW571" s="67">
        <f t="shared" si="795"/>
        <v>2355.9876000000004</v>
      </c>
      <c r="AX571" s="53" cm="1">
        <f t="array" aca="1" ref="AX571" ca="1">AU571*CELL("contents",$Q571)</f>
        <v>189.99900000000002</v>
      </c>
      <c r="AY571" s="53" cm="1">
        <f t="array" aca="1" ref="AY571" ca="1">AV571*CELL("contents",$Q571)</f>
        <v>104.49945000000002</v>
      </c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>
        <f t="shared" si="751"/>
        <v>0</v>
      </c>
      <c r="BM571" s="51">
        <f t="shared" si="752"/>
        <v>0</v>
      </c>
      <c r="BN571" s="66">
        <f>IF($G571="Labor Hours",AZ571*$K571*(1+$M571)*$ER571,AZ571)</f>
        <v>0</v>
      </c>
      <c r="BO571" s="66">
        <f>IF($G571="Labor Hours",BA571*$K571*(1+$M571)*$ER571,BA571)</f>
        <v>0</v>
      </c>
      <c r="BP571" s="66">
        <f>IF($G571="Labor Hours",BB571*$K571*(1+$M571)*$ER571,BB571)</f>
        <v>0</v>
      </c>
      <c r="BQ571" s="66">
        <f>IF($G571="Labor Hours",BC571*$K571*(1+$M571)*$ER571,BC571)</f>
        <v>0</v>
      </c>
      <c r="BR571" s="66">
        <f>IF($G571="Labor Hours",BD571*$K571*(1+$M571)*$ER571,BD571)</f>
        <v>0</v>
      </c>
      <c r="BS571" s="66">
        <f>IF($G571="Labor Hours",BE571*$K571*(1+$M571)*$ER571,BE571)</f>
        <v>0</v>
      </c>
      <c r="BT571" s="66">
        <f>IF($G571="Labor Hours",BF571*$K571*(1+$M571)*$ER571,BF571)</f>
        <v>0</v>
      </c>
      <c r="BU571" s="66">
        <f>IF($G571="Labor Hours",BG571*$K571*(1+$M571)*$ER571,BG571)</f>
        <v>0</v>
      </c>
      <c r="BV571" s="66">
        <f>IF($G571="Labor Hours",BH571*$K571*(1+$M571)*$ER571,BH571)</f>
        <v>0</v>
      </c>
      <c r="BW571" s="66">
        <f>IF($G571="Labor Hours",BI571*$K571*(1+$M571)*$ER571,BI571)</f>
        <v>0</v>
      </c>
      <c r="BX571" s="66">
        <f>IF($G571="Labor Hours",BJ571*$K571*(1+$M571)*$ER571,BJ571)</f>
        <v>0</v>
      </c>
      <c r="BY571" s="66">
        <f>IF($G571="Labor Hours",BK571*$K571*(1+$M571)*$ER571,BK571)</f>
        <v>0</v>
      </c>
      <c r="BZ571" s="67">
        <f t="shared" si="753"/>
        <v>0</v>
      </c>
      <c r="CA571" s="67">
        <f t="shared" si="796"/>
        <v>0</v>
      </c>
      <c r="CB571" s="67">
        <f t="shared" si="797"/>
        <v>0</v>
      </c>
      <c r="CC571" s="53" cm="1">
        <f t="array" aca="1" ref="CC571" ca="1">BZ571*CELL("contents",$Q571)</f>
        <v>0</v>
      </c>
      <c r="CD571" s="53" cm="1">
        <f t="array" aca="1" ref="CD571" ca="1">CA571*CELL("contents",$Q571)</f>
        <v>0</v>
      </c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>
        <f t="shared" si="754"/>
        <v>0</v>
      </c>
      <c r="CR571" s="51">
        <f t="shared" si="755"/>
        <v>0</v>
      </c>
      <c r="CS571" s="66">
        <f>IF($G571="Labor Hours",CE571*$K571*(1+$M571)*$ES571,CE571)</f>
        <v>0</v>
      </c>
      <c r="CT571" s="66">
        <f>IF($G571="Labor Hours",CF571*$K571*(1+$M571)*$ES571,CF571)</f>
        <v>0</v>
      </c>
      <c r="CU571" s="66">
        <f>IF($G571="Labor Hours",CG571*$K571*(1+$M571)*$ES571,CG571)</f>
        <v>0</v>
      </c>
      <c r="CV571" s="66">
        <f>IF($G571="Labor Hours",CH571*$K571*(1+$M571)*$ES571,CH571)</f>
        <v>0</v>
      </c>
      <c r="CW571" s="66">
        <f>IF($G571="Labor Hours",CI571*$K571*(1+$M571)*$ES571,CI571)</f>
        <v>0</v>
      </c>
      <c r="CX571" s="66">
        <f>IF($G571="Labor Hours",CJ571*$K571*(1+$M571)*$ES571,CJ571)</f>
        <v>0</v>
      </c>
      <c r="CY571" s="66">
        <f>IF($G571="Labor Hours",CK571*$K571*(1+$M571)*$ES571,CK571)</f>
        <v>0</v>
      </c>
      <c r="CZ571" s="66">
        <f>IF($G571="Labor Hours",CL571*$K571*(1+$M571)*$ES571,CL571)</f>
        <v>0</v>
      </c>
      <c r="DA571" s="66">
        <f>IF($G571="Labor Hours",CM571*$K571*(1+$M571)*$ES571,CM571)</f>
        <v>0</v>
      </c>
      <c r="DB571" s="66">
        <f>IF($G571="Labor Hours",CN571*$K571*(1+$M571)*$ES571,CN571)</f>
        <v>0</v>
      </c>
      <c r="DC571" s="66">
        <f>IF($G571="Labor Hours",CO571*$K571*(1+$M571)*$ES571,CO571)</f>
        <v>0</v>
      </c>
      <c r="DD571" s="66">
        <f>IF($G571="Labor Hours",CP571*$K571*(1+$M571)*$ES571,CP571)</f>
        <v>0</v>
      </c>
      <c r="DE571" s="67">
        <f t="shared" si="756"/>
        <v>0</v>
      </c>
      <c r="DF571" s="67">
        <f t="shared" si="798"/>
        <v>0</v>
      </c>
      <c r="DG571" s="67">
        <f t="shared" si="799"/>
        <v>0</v>
      </c>
      <c r="DH571" s="53" cm="1">
        <f t="array" aca="1" ref="DH571" ca="1">DE571*CELL("contents",$Q571)</f>
        <v>0</v>
      </c>
      <c r="DI571" s="53" cm="1">
        <f t="array" aca="1" ref="DI571" ca="1">DF571*CELL("contents",$Q571)</f>
        <v>0</v>
      </c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>
        <f t="shared" si="757"/>
        <v>0</v>
      </c>
      <c r="DW571" s="51">
        <f t="shared" si="758"/>
        <v>0</v>
      </c>
      <c r="DX571" s="66">
        <f>IF($G571="Labor Hours",DJ571*$K571*(1+$M571)*$ET571,DJ571)</f>
        <v>0</v>
      </c>
      <c r="DY571" s="66">
        <f>IF($G571="Labor Hours",DK571*$K571*(1+$M571)*$ET571,DK571)</f>
        <v>0</v>
      </c>
      <c r="DZ571" s="66">
        <f>IF($G571="Labor Hours",DL571*$K571*(1+$M571)*$ET571,DL571)</f>
        <v>0</v>
      </c>
      <c r="EA571" s="66">
        <f>IF($G571="Labor Hours",DM571*$K571*(1+$M571)*$ET571,DM571)</f>
        <v>0</v>
      </c>
      <c r="EB571" s="66">
        <f>IF($G571="Labor Hours",DN571*$K571*(1+$M571)*$ET571,DN571)</f>
        <v>0</v>
      </c>
      <c r="EC571" s="66">
        <f>IF($G571="Labor Hours",DO571*$K571*(1+$M571)*$ET571,DO571)</f>
        <v>0</v>
      </c>
      <c r="ED571" s="66">
        <f>IF($G571="Labor Hours",DP571*$K571*(1+$M571)*$ET571,DP571)</f>
        <v>0</v>
      </c>
      <c r="EE571" s="66">
        <f>IF($G571="Labor Hours",DQ571*$K571*(1+$M571)*$ET571,DQ571)</f>
        <v>0</v>
      </c>
      <c r="EF571" s="66">
        <f>IF($G571="Labor Hours",DR571*$K571*(1+$M571)*$ET571,DR571)</f>
        <v>0</v>
      </c>
      <c r="EG571" s="66">
        <f>IF($G571="Labor Hours",DS571*$K571*(1+$M571)*$ET571,DS571)</f>
        <v>0</v>
      </c>
      <c r="EH571" s="66">
        <f>IF($G571="Labor Hours",DT571*$K571*(1+$M571)*$ET571,DT571)</f>
        <v>0</v>
      </c>
      <c r="EI571" s="66">
        <f>IF($G571="Labor Hours",DU571*$K571*(1+$M571)*$ET571,DU571)</f>
        <v>0</v>
      </c>
      <c r="EJ571" s="67">
        <f t="shared" si="759"/>
        <v>0</v>
      </c>
      <c r="EK571" s="67">
        <f t="shared" si="800"/>
        <v>0</v>
      </c>
      <c r="EL571" s="67">
        <f t="shared" si="801"/>
        <v>0</v>
      </c>
      <c r="EM571" s="53" cm="1">
        <f t="array" aca="1" ref="EM571" ca="1">EJ571*CELL("contents",$Q571)</f>
        <v>0</v>
      </c>
      <c r="EN571" s="53" cm="1">
        <f t="array" aca="1" ref="EN571" ca="1">EK571*CELL("contents",$Q571)</f>
        <v>0</v>
      </c>
      <c r="EO571" s="68">
        <f>AW571+CB571+DG571+EL571</f>
        <v>2355.9876000000004</v>
      </c>
      <c r="EP571" s="2">
        <v>1</v>
      </c>
      <c r="EQ571" s="2">
        <f t="shared" ref="EQ571:ET571" si="819">EP571*1.0215</f>
        <v>1.0215000000000001</v>
      </c>
      <c r="ER571" s="2">
        <f t="shared" si="819"/>
        <v>1.0434622500000001</v>
      </c>
      <c r="ES571" s="2">
        <f t="shared" si="819"/>
        <v>1.0658966883750003</v>
      </c>
      <c r="ET571" s="2">
        <f t="shared" si="819"/>
        <v>1.0888134671750629</v>
      </c>
      <c r="EU571" s="69">
        <f>IF($G571="Labor Hours",$K571*$AG571*EQ571,0)</f>
        <v>1519.9920000000002</v>
      </c>
      <c r="EV571" s="69">
        <f>IF($G571="Labor Hours",$K571*$BL571*ER571,0)</f>
        <v>0</v>
      </c>
      <c r="EW571" s="69">
        <f>IF($G571="Labor Hours",$K571*$CQ571*ES571,0)</f>
        <v>0</v>
      </c>
      <c r="EX571" s="69">
        <f>IF($G571="Labor Hours",$K571*$DV571*ET571,0)</f>
        <v>0</v>
      </c>
      <c r="EY571" s="69">
        <f t="shared" si="761"/>
        <v>0</v>
      </c>
      <c r="EZ571" s="69">
        <f t="shared" si="761"/>
        <v>0</v>
      </c>
      <c r="FA571" s="69">
        <f t="shared" si="761"/>
        <v>0</v>
      </c>
      <c r="FB571" s="69">
        <f t="shared" si="761"/>
        <v>0</v>
      </c>
      <c r="FC571" t="s">
        <v>1548</v>
      </c>
    </row>
    <row r="572" spans="1:159" x14ac:dyDescent="0.25">
      <c r="A572" s="2">
        <v>1.4</v>
      </c>
      <c r="B572" s="73" t="s">
        <v>1314</v>
      </c>
      <c r="C572" s="61" t="s">
        <v>147</v>
      </c>
      <c r="D572" s="62" t="s">
        <v>1237</v>
      </c>
      <c r="E572" s="63" t="s">
        <v>1237</v>
      </c>
      <c r="F572" s="2" t="s">
        <v>1315</v>
      </c>
      <c r="G572" s="61" t="s">
        <v>151</v>
      </c>
      <c r="H572" s="64" t="s">
        <v>163</v>
      </c>
      <c r="I572" s="61" t="s">
        <v>1175</v>
      </c>
      <c r="J572" s="65" t="s">
        <v>1139</v>
      </c>
      <c r="K572" s="75">
        <v>55.34</v>
      </c>
      <c r="L572" s="79">
        <v>66</v>
      </c>
      <c r="M572" s="57">
        <v>0.35</v>
      </c>
      <c r="N572" s="85">
        <v>0.53</v>
      </c>
      <c r="O572" s="64" t="s">
        <v>155</v>
      </c>
      <c r="P572" s="2" t="s">
        <v>173</v>
      </c>
      <c r="Q572" s="216">
        <f>VLOOKUP(P572,Contingencies!$A$2:$D$7,4,FALSE)</f>
        <v>0.125</v>
      </c>
      <c r="R572" s="53">
        <f>Q572*EO572</f>
        <v>350.28696766500008</v>
      </c>
      <c r="S572" s="67">
        <f t="shared" si="742"/>
        <v>185.65209286245005</v>
      </c>
      <c r="T572" s="61"/>
      <c r="U572" s="61">
        <v>24</v>
      </c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>
        <f>IF(G572="Labor Hours",SUM(U572:AF572),0)</f>
        <v>24</v>
      </c>
      <c r="AH572" s="51">
        <f t="shared" si="749"/>
        <v>0.16</v>
      </c>
      <c r="AI572" s="66">
        <f>IF($G572="Labor Hours",U572*$K572*(1+$M572)*$EQ572,U572)</f>
        <v>1831.5658440000004</v>
      </c>
      <c r="AJ572" s="66">
        <f>IF($G572="Labor Hours",V572*$K572*(1+$M572)*$EQ572,V572)</f>
        <v>0</v>
      </c>
      <c r="AK572" s="66">
        <f>IF($G572="Labor Hours",W572*$K572*(1+$M572)*$EQ572,W572)</f>
        <v>0</v>
      </c>
      <c r="AL572" s="66">
        <f>IF($G572="Labor Hours",X572*$K572*(1+$M572)*$EQ572,X572)</f>
        <v>0</v>
      </c>
      <c r="AM572" s="66">
        <f>IF($G572="Labor Hours",Y572*$K572*(1+$M572)*$EQ572,Y572)</f>
        <v>0</v>
      </c>
      <c r="AN572" s="66">
        <f>IF($G572="Labor Hours",Z572*$K572*(1+$M572)*$EQ572,Z572)</f>
        <v>0</v>
      </c>
      <c r="AO572" s="66">
        <f>IF($G572="Labor Hours",AA572*$K572*(1+$M572)*$EQ572,AA572)</f>
        <v>0</v>
      </c>
      <c r="AP572" s="66">
        <f>IF($G572="Labor Hours",AB572*$K572*(1+$M572)*$EQ572,AB572)</f>
        <v>0</v>
      </c>
      <c r="AQ572" s="66">
        <f>IF($G572="Labor Hours",AC572*$K572*(1+$M572)*$EQ572,AC572)</f>
        <v>0</v>
      </c>
      <c r="AR572" s="66">
        <f>IF($G572="Labor Hours",AD572*$K572*(1+$M572)*$EQ572,AD572)</f>
        <v>0</v>
      </c>
      <c r="AS572" s="66">
        <f>IF($G572="Labor Hours",AE572*$K572*(1+$M572)*$EQ572,AE572)</f>
        <v>0</v>
      </c>
      <c r="AT572" s="66">
        <f>IF($G572="Labor Hours",AF572*$K572*(1+$M572)*$EQ572,AF572)</f>
        <v>0</v>
      </c>
      <c r="AU572" s="67">
        <f t="shared" si="750"/>
        <v>1831.5658440000004</v>
      </c>
      <c r="AV572" s="67">
        <f t="shared" si="794"/>
        <v>970.7298973200003</v>
      </c>
      <c r="AW572" s="67">
        <f t="shared" si="795"/>
        <v>2802.2957413200006</v>
      </c>
      <c r="AX572" s="53" cm="1">
        <f t="array" aca="1" ref="AX572" ca="1">AU572*CELL("contents",$Q572)</f>
        <v>228.94573050000005</v>
      </c>
      <c r="AY572" s="53" cm="1">
        <f t="array" aca="1" ref="AY572" ca="1">AV572*CELL("contents",$Q572)</f>
        <v>121.34123716500004</v>
      </c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>
        <f t="shared" si="751"/>
        <v>0</v>
      </c>
      <c r="BM572" s="51">
        <f t="shared" si="752"/>
        <v>0</v>
      </c>
      <c r="BN572" s="66">
        <f>IF($G572="Labor Hours",AZ572*$K572*(1+$M572)*$ER572,AZ572)</f>
        <v>0</v>
      </c>
      <c r="BO572" s="66">
        <f>IF($G572="Labor Hours",BA572*$K572*(1+$M572)*$ER572,BA572)</f>
        <v>0</v>
      </c>
      <c r="BP572" s="66">
        <f>IF($G572="Labor Hours",BB572*$K572*(1+$M572)*$ER572,BB572)</f>
        <v>0</v>
      </c>
      <c r="BQ572" s="66">
        <f>IF($G572="Labor Hours",BC572*$K572*(1+$M572)*$ER572,BC572)</f>
        <v>0</v>
      </c>
      <c r="BR572" s="66">
        <f>IF($G572="Labor Hours",BD572*$K572*(1+$M572)*$ER572,BD572)</f>
        <v>0</v>
      </c>
      <c r="BS572" s="66">
        <f>IF($G572="Labor Hours",BE572*$K572*(1+$M572)*$ER572,BE572)</f>
        <v>0</v>
      </c>
      <c r="BT572" s="66">
        <f>IF($G572="Labor Hours",BF572*$K572*(1+$M572)*$ER572,BF572)</f>
        <v>0</v>
      </c>
      <c r="BU572" s="66">
        <f>IF($G572="Labor Hours",BG572*$K572*(1+$M572)*$ER572,BG572)</f>
        <v>0</v>
      </c>
      <c r="BV572" s="66">
        <f>IF($G572="Labor Hours",BH572*$K572*(1+$M572)*$ER572,BH572)</f>
        <v>0</v>
      </c>
      <c r="BW572" s="66">
        <f>IF($G572="Labor Hours",BI572*$K572*(1+$M572)*$ER572,BI572)</f>
        <v>0</v>
      </c>
      <c r="BX572" s="66">
        <f>IF($G572="Labor Hours",BJ572*$K572*(1+$M572)*$ER572,BJ572)</f>
        <v>0</v>
      </c>
      <c r="BY572" s="66">
        <f>IF($G572="Labor Hours",BK572*$K572*(1+$M572)*$ER572,BK572)</f>
        <v>0</v>
      </c>
      <c r="BZ572" s="67">
        <f t="shared" si="753"/>
        <v>0</v>
      </c>
      <c r="CA572" s="67">
        <f t="shared" si="796"/>
        <v>0</v>
      </c>
      <c r="CB572" s="67">
        <f t="shared" si="797"/>
        <v>0</v>
      </c>
      <c r="CC572" s="53" cm="1">
        <f t="array" aca="1" ref="CC572" ca="1">BZ572*CELL("contents",$Q572)</f>
        <v>0</v>
      </c>
      <c r="CD572" s="53" cm="1">
        <f t="array" aca="1" ref="CD572" ca="1">CA572*CELL("contents",$Q572)</f>
        <v>0</v>
      </c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>
        <f t="shared" si="754"/>
        <v>0</v>
      </c>
      <c r="CR572" s="51">
        <f t="shared" si="755"/>
        <v>0</v>
      </c>
      <c r="CS572" s="66">
        <f>IF($G572="Labor Hours",CE572*$K572*(1+$M572)*$ES572,CE572)</f>
        <v>0</v>
      </c>
      <c r="CT572" s="66">
        <f>IF($G572="Labor Hours",CF572*$K572*(1+$M572)*$ES572,CF572)</f>
        <v>0</v>
      </c>
      <c r="CU572" s="66">
        <f>IF($G572="Labor Hours",CG572*$K572*(1+$M572)*$ES572,CG572)</f>
        <v>0</v>
      </c>
      <c r="CV572" s="66">
        <f>IF($G572="Labor Hours",CH572*$K572*(1+$M572)*$ES572,CH572)</f>
        <v>0</v>
      </c>
      <c r="CW572" s="66">
        <f>IF($G572="Labor Hours",CI572*$K572*(1+$M572)*$ES572,CI572)</f>
        <v>0</v>
      </c>
      <c r="CX572" s="66">
        <f>IF($G572="Labor Hours",CJ572*$K572*(1+$M572)*$ES572,CJ572)</f>
        <v>0</v>
      </c>
      <c r="CY572" s="66">
        <f>IF($G572="Labor Hours",CK572*$K572*(1+$M572)*$ES572,CK572)</f>
        <v>0</v>
      </c>
      <c r="CZ572" s="66">
        <f>IF($G572="Labor Hours",CL572*$K572*(1+$M572)*$ES572,CL572)</f>
        <v>0</v>
      </c>
      <c r="DA572" s="66">
        <f>IF($G572="Labor Hours",CM572*$K572*(1+$M572)*$ES572,CM572)</f>
        <v>0</v>
      </c>
      <c r="DB572" s="66">
        <f>IF($G572="Labor Hours",CN572*$K572*(1+$M572)*$ES572,CN572)</f>
        <v>0</v>
      </c>
      <c r="DC572" s="66">
        <f>IF($G572="Labor Hours",CO572*$K572*(1+$M572)*$ES572,CO572)</f>
        <v>0</v>
      </c>
      <c r="DD572" s="66">
        <f>IF($G572="Labor Hours",CP572*$K572*(1+$M572)*$ES572,CP572)</f>
        <v>0</v>
      </c>
      <c r="DE572" s="67">
        <f t="shared" si="756"/>
        <v>0</v>
      </c>
      <c r="DF572" s="67">
        <f t="shared" si="798"/>
        <v>0</v>
      </c>
      <c r="DG572" s="67">
        <f t="shared" si="799"/>
        <v>0</v>
      </c>
      <c r="DH572" s="53" cm="1">
        <f t="array" aca="1" ref="DH572" ca="1">DE572*CELL("contents",$Q572)</f>
        <v>0</v>
      </c>
      <c r="DI572" s="53" cm="1">
        <f t="array" aca="1" ref="DI572" ca="1">DF572*CELL("contents",$Q572)</f>
        <v>0</v>
      </c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>
        <f t="shared" si="757"/>
        <v>0</v>
      </c>
      <c r="DW572" s="51">
        <f t="shared" si="758"/>
        <v>0</v>
      </c>
      <c r="DX572" s="66">
        <f>IF($G572="Labor Hours",DJ572*$K572*(1+$M572)*$ET572,DJ572)</f>
        <v>0</v>
      </c>
      <c r="DY572" s="66">
        <f>IF($G572="Labor Hours",DK572*$K572*(1+$M572)*$ET572,DK572)</f>
        <v>0</v>
      </c>
      <c r="DZ572" s="66">
        <f>IF($G572="Labor Hours",DL572*$K572*(1+$M572)*$ET572,DL572)</f>
        <v>0</v>
      </c>
      <c r="EA572" s="66">
        <f>IF($G572="Labor Hours",DM572*$K572*(1+$M572)*$ET572,DM572)</f>
        <v>0</v>
      </c>
      <c r="EB572" s="66">
        <f>IF($G572="Labor Hours",DN572*$K572*(1+$M572)*$ET572,DN572)</f>
        <v>0</v>
      </c>
      <c r="EC572" s="66">
        <f>IF($G572="Labor Hours",DO572*$K572*(1+$M572)*$ET572,DO572)</f>
        <v>0</v>
      </c>
      <c r="ED572" s="66">
        <f>IF($G572="Labor Hours",DP572*$K572*(1+$M572)*$ET572,DP572)</f>
        <v>0</v>
      </c>
      <c r="EE572" s="66">
        <f>IF($G572="Labor Hours",DQ572*$K572*(1+$M572)*$ET572,DQ572)</f>
        <v>0</v>
      </c>
      <c r="EF572" s="66">
        <f>IF($G572="Labor Hours",DR572*$K572*(1+$M572)*$ET572,DR572)</f>
        <v>0</v>
      </c>
      <c r="EG572" s="66">
        <f>IF($G572="Labor Hours",DS572*$K572*(1+$M572)*$ET572,DS572)</f>
        <v>0</v>
      </c>
      <c r="EH572" s="66">
        <f>IF($G572="Labor Hours",DT572*$K572*(1+$M572)*$ET572,DT572)</f>
        <v>0</v>
      </c>
      <c r="EI572" s="66">
        <f>IF($G572="Labor Hours",DU572*$K572*(1+$M572)*$ET572,DU572)</f>
        <v>0</v>
      </c>
      <c r="EJ572" s="67">
        <f t="shared" si="759"/>
        <v>0</v>
      </c>
      <c r="EK572" s="67">
        <f t="shared" si="800"/>
        <v>0</v>
      </c>
      <c r="EL572" s="67">
        <f t="shared" si="801"/>
        <v>0</v>
      </c>
      <c r="EM572" s="53" cm="1">
        <f t="array" aca="1" ref="EM572" ca="1">EJ572*CELL("contents",$Q572)</f>
        <v>0</v>
      </c>
      <c r="EN572" s="53" cm="1">
        <f t="array" aca="1" ref="EN572" ca="1">EK572*CELL("contents",$Q572)</f>
        <v>0</v>
      </c>
      <c r="EO572" s="68">
        <f>AW572+CB572+DG572+EL572</f>
        <v>2802.2957413200006</v>
      </c>
      <c r="EP572" s="2">
        <v>1</v>
      </c>
      <c r="EQ572" s="2">
        <f t="shared" ref="EQ572:ET572" si="820">EP572*1.0215</f>
        <v>1.0215000000000001</v>
      </c>
      <c r="ER572" s="2">
        <f t="shared" si="820"/>
        <v>1.0434622500000001</v>
      </c>
      <c r="ES572" s="2">
        <f t="shared" si="820"/>
        <v>1.0658966883750003</v>
      </c>
      <c r="ET572" s="2">
        <f t="shared" si="820"/>
        <v>1.0888134671750629</v>
      </c>
      <c r="EU572" s="69">
        <f>IF($G572="Labor Hours",$K572*$AG572*EQ572,0)</f>
        <v>1356.7154400000002</v>
      </c>
      <c r="EV572" s="69">
        <f>IF($G572="Labor Hours",$K572*$BL572*ER572,0)</f>
        <v>0</v>
      </c>
      <c r="EW572" s="69">
        <f>IF($G572="Labor Hours",$K572*$CQ572*ES572,0)</f>
        <v>0</v>
      </c>
      <c r="EX572" s="69">
        <f>IF($G572="Labor Hours",$K572*$DV572*ET572,0)</f>
        <v>0</v>
      </c>
      <c r="EY572" s="69">
        <f t="shared" si="761"/>
        <v>474.85040400000003</v>
      </c>
      <c r="EZ572" s="69">
        <f t="shared" si="761"/>
        <v>0</v>
      </c>
      <c r="FA572" s="69">
        <f t="shared" si="761"/>
        <v>0</v>
      </c>
      <c r="FB572" s="69">
        <f t="shared" si="761"/>
        <v>0</v>
      </c>
      <c r="FC572" t="s">
        <v>1548</v>
      </c>
    </row>
    <row r="573" spans="1:159" x14ac:dyDescent="0.25">
      <c r="A573" s="2">
        <v>1.4</v>
      </c>
      <c r="B573" s="73" t="s">
        <v>1314</v>
      </c>
      <c r="C573" s="61" t="s">
        <v>1208</v>
      </c>
      <c r="D573" s="62" t="s">
        <v>1237</v>
      </c>
      <c r="E573" s="63" t="s">
        <v>1262</v>
      </c>
      <c r="F573" s="2" t="s">
        <v>1211</v>
      </c>
      <c r="G573" s="61" t="s">
        <v>151</v>
      </c>
      <c r="H573" s="64" t="s">
        <v>163</v>
      </c>
      <c r="I573" s="61" t="s">
        <v>159</v>
      </c>
      <c r="J573" s="65" t="s">
        <v>154</v>
      </c>
      <c r="K573" s="75">
        <v>62</v>
      </c>
      <c r="L573" s="79">
        <v>62</v>
      </c>
      <c r="M573" s="57">
        <v>0</v>
      </c>
      <c r="N573" s="85">
        <v>0.55000000000000004</v>
      </c>
      <c r="O573" s="64" t="s">
        <v>155</v>
      </c>
      <c r="P573" s="2" t="s">
        <v>352</v>
      </c>
      <c r="Q573" s="216">
        <f>VLOOKUP(P573,Contingencies!$A$2:$D$7,4,FALSE)</f>
        <v>0.2</v>
      </c>
      <c r="R573" s="53">
        <f>Q573*EO573</f>
        <v>471.19752000000011</v>
      </c>
      <c r="S573" s="67">
        <f t="shared" si="742"/>
        <v>259.15863600000006</v>
      </c>
      <c r="T573" s="61"/>
      <c r="U573" s="61">
        <v>24</v>
      </c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>
        <f>IF(G573="Labor Hours",SUM(U573:AF573),0)</f>
        <v>24</v>
      </c>
      <c r="AH573" s="51">
        <f t="shared" si="749"/>
        <v>0.16</v>
      </c>
      <c r="AI573" s="66">
        <f>IF($G573="Labor Hours",U573*$K573*(1+$M573)*$EQ573,U573)</f>
        <v>1519.9920000000002</v>
      </c>
      <c r="AJ573" s="66">
        <f>IF($G573="Labor Hours",V573*$K573*(1+$M573)*$EQ573,V573)</f>
        <v>0</v>
      </c>
      <c r="AK573" s="66">
        <f>IF($G573="Labor Hours",W573*$K573*(1+$M573)*$EQ573,W573)</f>
        <v>0</v>
      </c>
      <c r="AL573" s="66">
        <f>IF($G573="Labor Hours",X573*$K573*(1+$M573)*$EQ573,X573)</f>
        <v>0</v>
      </c>
      <c r="AM573" s="66">
        <f>IF($G573="Labor Hours",Y573*$K573*(1+$M573)*$EQ573,Y573)</f>
        <v>0</v>
      </c>
      <c r="AN573" s="66">
        <f>IF($G573="Labor Hours",Z573*$K573*(1+$M573)*$EQ573,Z573)</f>
        <v>0</v>
      </c>
      <c r="AO573" s="66">
        <f>IF($G573="Labor Hours",AA573*$K573*(1+$M573)*$EQ573,AA573)</f>
        <v>0</v>
      </c>
      <c r="AP573" s="66">
        <f>IF($G573="Labor Hours",AB573*$K573*(1+$M573)*$EQ573,AB573)</f>
        <v>0</v>
      </c>
      <c r="AQ573" s="66">
        <f>IF($G573="Labor Hours",AC573*$K573*(1+$M573)*$EQ573,AC573)</f>
        <v>0</v>
      </c>
      <c r="AR573" s="66">
        <f>IF($G573="Labor Hours",AD573*$K573*(1+$M573)*$EQ573,AD573)</f>
        <v>0</v>
      </c>
      <c r="AS573" s="66">
        <f>IF($G573="Labor Hours",AE573*$K573*(1+$M573)*$EQ573,AE573)</f>
        <v>0</v>
      </c>
      <c r="AT573" s="66">
        <f>IF($G573="Labor Hours",AF573*$K573*(1+$M573)*$EQ573,AF573)</f>
        <v>0</v>
      </c>
      <c r="AU573" s="67">
        <f t="shared" si="750"/>
        <v>1519.9920000000002</v>
      </c>
      <c r="AV573" s="67">
        <f t="shared" si="794"/>
        <v>835.99560000000019</v>
      </c>
      <c r="AW573" s="67">
        <f t="shared" si="795"/>
        <v>2355.9876000000004</v>
      </c>
      <c r="AX573" s="53" cm="1">
        <f t="array" aca="1" ref="AX573" ca="1">AU573*CELL("contents",$Q573)</f>
        <v>303.99840000000006</v>
      </c>
      <c r="AY573" s="53" cm="1">
        <f t="array" aca="1" ref="AY573" ca="1">AV573*CELL("contents",$Q573)</f>
        <v>167.19912000000005</v>
      </c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>
        <f t="shared" si="751"/>
        <v>0</v>
      </c>
      <c r="BM573" s="51">
        <f t="shared" si="752"/>
        <v>0</v>
      </c>
      <c r="BN573" s="66">
        <f>IF($G573="Labor Hours",AZ573*$K573*(1+$M573)*$ER573,AZ573)</f>
        <v>0</v>
      </c>
      <c r="BO573" s="66">
        <f>IF($G573="Labor Hours",BA573*$K573*(1+$M573)*$ER573,BA573)</f>
        <v>0</v>
      </c>
      <c r="BP573" s="66">
        <f>IF($G573="Labor Hours",BB573*$K573*(1+$M573)*$ER573,BB573)</f>
        <v>0</v>
      </c>
      <c r="BQ573" s="66">
        <f>IF($G573="Labor Hours",BC573*$K573*(1+$M573)*$ER573,BC573)</f>
        <v>0</v>
      </c>
      <c r="BR573" s="66">
        <f>IF($G573="Labor Hours",BD573*$K573*(1+$M573)*$ER573,BD573)</f>
        <v>0</v>
      </c>
      <c r="BS573" s="66">
        <f>IF($G573="Labor Hours",BE573*$K573*(1+$M573)*$ER573,BE573)</f>
        <v>0</v>
      </c>
      <c r="BT573" s="66">
        <f>IF($G573="Labor Hours",BF573*$K573*(1+$M573)*$ER573,BF573)</f>
        <v>0</v>
      </c>
      <c r="BU573" s="66">
        <f>IF($G573="Labor Hours",BG573*$K573*(1+$M573)*$ER573,BG573)</f>
        <v>0</v>
      </c>
      <c r="BV573" s="66">
        <f>IF($G573="Labor Hours",BH573*$K573*(1+$M573)*$ER573,BH573)</f>
        <v>0</v>
      </c>
      <c r="BW573" s="66">
        <f>IF($G573="Labor Hours",BI573*$K573*(1+$M573)*$ER573,BI573)</f>
        <v>0</v>
      </c>
      <c r="BX573" s="66">
        <f>IF($G573="Labor Hours",BJ573*$K573*(1+$M573)*$ER573,BJ573)</f>
        <v>0</v>
      </c>
      <c r="BY573" s="66">
        <f>IF($G573="Labor Hours",BK573*$K573*(1+$M573)*$ER573,BK573)</f>
        <v>0</v>
      </c>
      <c r="BZ573" s="67">
        <f t="shared" si="753"/>
        <v>0</v>
      </c>
      <c r="CA573" s="67">
        <f t="shared" si="796"/>
        <v>0</v>
      </c>
      <c r="CB573" s="67">
        <f t="shared" si="797"/>
        <v>0</v>
      </c>
      <c r="CC573" s="53" cm="1">
        <f t="array" aca="1" ref="CC573" ca="1">BZ573*CELL("contents",$Q573)</f>
        <v>0</v>
      </c>
      <c r="CD573" s="53" cm="1">
        <f t="array" aca="1" ref="CD573" ca="1">CA573*CELL("contents",$Q573)</f>
        <v>0</v>
      </c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>
        <f t="shared" si="754"/>
        <v>0</v>
      </c>
      <c r="CR573" s="51">
        <f t="shared" si="755"/>
        <v>0</v>
      </c>
      <c r="CS573" s="66">
        <f>IF($G573="Labor Hours",CE573*$K573*(1+$M573)*$ES573,CE573)</f>
        <v>0</v>
      </c>
      <c r="CT573" s="66">
        <f>IF($G573="Labor Hours",CF573*$K573*(1+$M573)*$ES573,CF573)</f>
        <v>0</v>
      </c>
      <c r="CU573" s="66">
        <f>IF($G573="Labor Hours",CG573*$K573*(1+$M573)*$ES573,CG573)</f>
        <v>0</v>
      </c>
      <c r="CV573" s="66">
        <f>IF($G573="Labor Hours",CH573*$K573*(1+$M573)*$ES573,CH573)</f>
        <v>0</v>
      </c>
      <c r="CW573" s="66">
        <f>IF($G573="Labor Hours",CI573*$K573*(1+$M573)*$ES573,CI573)</f>
        <v>0</v>
      </c>
      <c r="CX573" s="66">
        <f>IF($G573="Labor Hours",CJ573*$K573*(1+$M573)*$ES573,CJ573)</f>
        <v>0</v>
      </c>
      <c r="CY573" s="66">
        <f>IF($G573="Labor Hours",CK573*$K573*(1+$M573)*$ES573,CK573)</f>
        <v>0</v>
      </c>
      <c r="CZ573" s="66">
        <f>IF($G573="Labor Hours",CL573*$K573*(1+$M573)*$ES573,CL573)</f>
        <v>0</v>
      </c>
      <c r="DA573" s="66">
        <f>IF($G573="Labor Hours",CM573*$K573*(1+$M573)*$ES573,CM573)</f>
        <v>0</v>
      </c>
      <c r="DB573" s="66">
        <f>IF($G573="Labor Hours",CN573*$K573*(1+$M573)*$ES573,CN573)</f>
        <v>0</v>
      </c>
      <c r="DC573" s="66">
        <f>IF($G573="Labor Hours",CO573*$K573*(1+$M573)*$ES573,CO573)</f>
        <v>0</v>
      </c>
      <c r="DD573" s="66">
        <f>IF($G573="Labor Hours",CP573*$K573*(1+$M573)*$ES573,CP573)</f>
        <v>0</v>
      </c>
      <c r="DE573" s="67">
        <f t="shared" si="756"/>
        <v>0</v>
      </c>
      <c r="DF573" s="67">
        <f t="shared" si="798"/>
        <v>0</v>
      </c>
      <c r="DG573" s="67">
        <f t="shared" si="799"/>
        <v>0</v>
      </c>
      <c r="DH573" s="53" cm="1">
        <f t="array" aca="1" ref="DH573" ca="1">DE573*CELL("contents",$Q573)</f>
        <v>0</v>
      </c>
      <c r="DI573" s="53" cm="1">
        <f t="array" aca="1" ref="DI573" ca="1">DF573*CELL("contents",$Q573)</f>
        <v>0</v>
      </c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>
        <f t="shared" si="757"/>
        <v>0</v>
      </c>
      <c r="DW573" s="51">
        <f t="shared" si="758"/>
        <v>0</v>
      </c>
      <c r="DX573" s="66">
        <f>IF($G573="Labor Hours",DJ573*$K573*(1+$M573)*$ET573,DJ573)</f>
        <v>0</v>
      </c>
      <c r="DY573" s="66">
        <f>IF($G573="Labor Hours",DK573*$K573*(1+$M573)*$ET573,DK573)</f>
        <v>0</v>
      </c>
      <c r="DZ573" s="66">
        <f>IF($G573="Labor Hours",DL573*$K573*(1+$M573)*$ET573,DL573)</f>
        <v>0</v>
      </c>
      <c r="EA573" s="66">
        <f>IF($G573="Labor Hours",DM573*$K573*(1+$M573)*$ET573,DM573)</f>
        <v>0</v>
      </c>
      <c r="EB573" s="66">
        <f>IF($G573="Labor Hours",DN573*$K573*(1+$M573)*$ET573,DN573)</f>
        <v>0</v>
      </c>
      <c r="EC573" s="66">
        <f>IF($G573="Labor Hours",DO573*$K573*(1+$M573)*$ET573,DO573)</f>
        <v>0</v>
      </c>
      <c r="ED573" s="66">
        <f>IF($G573="Labor Hours",DP573*$K573*(1+$M573)*$ET573,DP573)</f>
        <v>0</v>
      </c>
      <c r="EE573" s="66">
        <f>IF($G573="Labor Hours",DQ573*$K573*(1+$M573)*$ET573,DQ573)</f>
        <v>0</v>
      </c>
      <c r="EF573" s="66">
        <f>IF($G573="Labor Hours",DR573*$K573*(1+$M573)*$ET573,DR573)</f>
        <v>0</v>
      </c>
      <c r="EG573" s="66">
        <f>IF($G573="Labor Hours",DS573*$K573*(1+$M573)*$ET573,DS573)</f>
        <v>0</v>
      </c>
      <c r="EH573" s="66">
        <f>IF($G573="Labor Hours",DT573*$K573*(1+$M573)*$ET573,DT573)</f>
        <v>0</v>
      </c>
      <c r="EI573" s="66">
        <f>IF($G573="Labor Hours",DU573*$K573*(1+$M573)*$ET573,DU573)</f>
        <v>0</v>
      </c>
      <c r="EJ573" s="67">
        <f t="shared" si="759"/>
        <v>0</v>
      </c>
      <c r="EK573" s="67">
        <f t="shared" si="800"/>
        <v>0</v>
      </c>
      <c r="EL573" s="67">
        <f t="shared" si="801"/>
        <v>0</v>
      </c>
      <c r="EM573" s="53" cm="1">
        <f t="array" aca="1" ref="EM573" ca="1">EJ573*CELL("contents",$Q573)</f>
        <v>0</v>
      </c>
      <c r="EN573" s="53" cm="1">
        <f t="array" aca="1" ref="EN573" ca="1">EK573*CELL("contents",$Q573)</f>
        <v>0</v>
      </c>
      <c r="EO573" s="68">
        <f>AW573+CB573+DG573+EL573</f>
        <v>2355.9876000000004</v>
      </c>
      <c r="EP573" s="2">
        <v>1</v>
      </c>
      <c r="EQ573" s="2">
        <f t="shared" ref="EQ573:ET573" si="821">EP573*1.0215</f>
        <v>1.0215000000000001</v>
      </c>
      <c r="ER573" s="2">
        <f t="shared" si="821"/>
        <v>1.0434622500000001</v>
      </c>
      <c r="ES573" s="2">
        <f t="shared" si="821"/>
        <v>1.0658966883750003</v>
      </c>
      <c r="ET573" s="2">
        <f t="shared" si="821"/>
        <v>1.0888134671750629</v>
      </c>
      <c r="EU573" s="69">
        <f>IF($G573="Labor Hours",$K573*$AG573*EQ573,0)</f>
        <v>1519.9920000000002</v>
      </c>
      <c r="EV573" s="69">
        <f>IF($G573="Labor Hours",$K573*$BL573*ER573,0)</f>
        <v>0</v>
      </c>
      <c r="EW573" s="69">
        <f>IF($G573="Labor Hours",$K573*$CQ573*ES573,0)</f>
        <v>0</v>
      </c>
      <c r="EX573" s="69">
        <f>IF($G573="Labor Hours",$K573*$DV573*ET573,0)</f>
        <v>0</v>
      </c>
      <c r="EY573" s="69">
        <f t="shared" si="761"/>
        <v>0</v>
      </c>
      <c r="EZ573" s="69">
        <f t="shared" si="761"/>
        <v>0</v>
      </c>
      <c r="FA573" s="69">
        <f t="shared" si="761"/>
        <v>0</v>
      </c>
      <c r="FB573" s="69">
        <f t="shared" si="761"/>
        <v>0</v>
      </c>
      <c r="FC573" t="s">
        <v>1548</v>
      </c>
    </row>
    <row r="574" spans="1:159" x14ac:dyDescent="0.25">
      <c r="A574" s="2">
        <v>1.4</v>
      </c>
      <c r="B574" s="73" t="s">
        <v>1314</v>
      </c>
      <c r="C574" s="61" t="s">
        <v>1208</v>
      </c>
      <c r="D574" s="62" t="s">
        <v>1237</v>
      </c>
      <c r="E574" s="63" t="s">
        <v>1316</v>
      </c>
      <c r="F574" s="2"/>
      <c r="G574" s="61" t="s">
        <v>267</v>
      </c>
      <c r="H574" s="64" t="s">
        <v>267</v>
      </c>
      <c r="I574" s="61"/>
      <c r="J574" s="65" t="s">
        <v>154</v>
      </c>
      <c r="K574" s="75"/>
      <c r="L574" s="80">
        <v>1</v>
      </c>
      <c r="M574" s="57">
        <v>0</v>
      </c>
      <c r="N574" s="85">
        <v>0.55000000000000004</v>
      </c>
      <c r="O574" s="64" t="s">
        <v>155</v>
      </c>
      <c r="P574" s="2" t="s">
        <v>356</v>
      </c>
      <c r="Q574" s="216">
        <f>VLOOKUP(P574,Contingencies!$A$2:$D$7,4,FALSE)</f>
        <v>0.35</v>
      </c>
      <c r="R574" s="53">
        <f>Q574*EO574</f>
        <v>813.75</v>
      </c>
      <c r="S574" s="67">
        <f t="shared" si="742"/>
        <v>447.56250000000006</v>
      </c>
      <c r="T574" s="61"/>
      <c r="U574" s="61">
        <v>1500</v>
      </c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>
        <f>IF(G574="Labor Hours",SUM(U574:AF574),0)</f>
        <v>0</v>
      </c>
      <c r="AH574" s="51">
        <f t="shared" si="749"/>
        <v>0</v>
      </c>
      <c r="AI574" s="66">
        <f>IF($G574="Labor Hours",U574*$K574*(1+$M574)*$EQ574,U574)</f>
        <v>1500</v>
      </c>
      <c r="AJ574" s="66">
        <f>IF($G574="Labor Hours",V574*$K574*(1+$M574)*$EQ574,V574)</f>
        <v>0</v>
      </c>
      <c r="AK574" s="66">
        <f>IF($G574="Labor Hours",W574*$K574*(1+$M574)*$EQ574,W574)</f>
        <v>0</v>
      </c>
      <c r="AL574" s="66">
        <f>IF($G574="Labor Hours",X574*$K574*(1+$M574)*$EQ574,X574)</f>
        <v>0</v>
      </c>
      <c r="AM574" s="66">
        <f>IF($G574="Labor Hours",Y574*$K574*(1+$M574)*$EQ574,Y574)</f>
        <v>0</v>
      </c>
      <c r="AN574" s="66">
        <f>IF($G574="Labor Hours",Z574*$K574*(1+$M574)*$EQ574,Z574)</f>
        <v>0</v>
      </c>
      <c r="AO574" s="66">
        <f>IF($G574="Labor Hours",AA574*$K574*(1+$M574)*$EQ574,AA574)</f>
        <v>0</v>
      </c>
      <c r="AP574" s="66">
        <f>IF($G574="Labor Hours",AB574*$K574*(1+$M574)*$EQ574,AB574)</f>
        <v>0</v>
      </c>
      <c r="AQ574" s="66">
        <f>IF($G574="Labor Hours",AC574*$K574*(1+$M574)*$EQ574,AC574)</f>
        <v>0</v>
      </c>
      <c r="AR574" s="66">
        <f>IF($G574="Labor Hours",AD574*$K574*(1+$M574)*$EQ574,AD574)</f>
        <v>0</v>
      </c>
      <c r="AS574" s="66">
        <f>IF($G574="Labor Hours",AE574*$K574*(1+$M574)*$EQ574,AE574)</f>
        <v>0</v>
      </c>
      <c r="AT574" s="66">
        <f>IF($G574="Labor Hours",AF574*$K574*(1+$M574)*$EQ574,AF574)</f>
        <v>0</v>
      </c>
      <c r="AU574" s="67">
        <f t="shared" si="750"/>
        <v>1500</v>
      </c>
      <c r="AV574" s="67">
        <f t="shared" si="794"/>
        <v>825.00000000000011</v>
      </c>
      <c r="AW574" s="67">
        <f t="shared" si="795"/>
        <v>2325</v>
      </c>
      <c r="AX574" s="53" cm="1">
        <f t="array" aca="1" ref="AX574" ca="1">AU574*CELL("contents",$Q574)</f>
        <v>525</v>
      </c>
      <c r="AY574" s="53" cm="1">
        <f t="array" aca="1" ref="AY574" ca="1">AV574*CELL("contents",$Q574)</f>
        <v>288.75</v>
      </c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>
        <f t="shared" si="751"/>
        <v>0</v>
      </c>
      <c r="BM574" s="51">
        <f t="shared" si="752"/>
        <v>0</v>
      </c>
      <c r="BN574" s="66">
        <f>IF($G574="Labor Hours",AZ574*$K574*(1+$M574)*$ER574,AZ574)</f>
        <v>0</v>
      </c>
      <c r="BO574" s="66">
        <f>IF($G574="Labor Hours",BA574*$K574*(1+$M574)*$ER574,BA574)</f>
        <v>0</v>
      </c>
      <c r="BP574" s="66">
        <f>IF($G574="Labor Hours",BB574*$K574*(1+$M574)*$ER574,BB574)</f>
        <v>0</v>
      </c>
      <c r="BQ574" s="66">
        <f>IF($G574="Labor Hours",BC574*$K574*(1+$M574)*$ER574,BC574)</f>
        <v>0</v>
      </c>
      <c r="BR574" s="66">
        <f>IF($G574="Labor Hours",BD574*$K574*(1+$M574)*$ER574,BD574)</f>
        <v>0</v>
      </c>
      <c r="BS574" s="66">
        <f>IF($G574="Labor Hours",BE574*$K574*(1+$M574)*$ER574,BE574)</f>
        <v>0</v>
      </c>
      <c r="BT574" s="66">
        <f>IF($G574="Labor Hours",BF574*$K574*(1+$M574)*$ER574,BF574)</f>
        <v>0</v>
      </c>
      <c r="BU574" s="66">
        <f>IF($G574="Labor Hours",BG574*$K574*(1+$M574)*$ER574,BG574)</f>
        <v>0</v>
      </c>
      <c r="BV574" s="66">
        <f>IF($G574="Labor Hours",BH574*$K574*(1+$M574)*$ER574,BH574)</f>
        <v>0</v>
      </c>
      <c r="BW574" s="66">
        <f>IF($G574="Labor Hours",BI574*$K574*(1+$M574)*$ER574,BI574)</f>
        <v>0</v>
      </c>
      <c r="BX574" s="66">
        <f>IF($G574="Labor Hours",BJ574*$K574*(1+$M574)*$ER574,BJ574)</f>
        <v>0</v>
      </c>
      <c r="BY574" s="66">
        <f>IF($G574="Labor Hours",BK574*$K574*(1+$M574)*$ER574,BK574)</f>
        <v>0</v>
      </c>
      <c r="BZ574" s="67">
        <f t="shared" si="753"/>
        <v>0</v>
      </c>
      <c r="CA574" s="67">
        <f t="shared" si="796"/>
        <v>0</v>
      </c>
      <c r="CB574" s="67">
        <f t="shared" si="797"/>
        <v>0</v>
      </c>
      <c r="CC574" s="53" cm="1">
        <f t="array" aca="1" ref="CC574" ca="1">BZ574*CELL("contents",$Q574)</f>
        <v>0</v>
      </c>
      <c r="CD574" s="53" cm="1">
        <f t="array" aca="1" ref="CD574" ca="1">CA574*CELL("contents",$Q574)</f>
        <v>0</v>
      </c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>
        <f t="shared" si="754"/>
        <v>0</v>
      </c>
      <c r="CR574" s="51">
        <f t="shared" si="755"/>
        <v>0</v>
      </c>
      <c r="CS574" s="66">
        <f>IF($G574="Labor Hours",CE574*$K574*(1+$M574)*$ES574,CE574)</f>
        <v>0</v>
      </c>
      <c r="CT574" s="66">
        <f>IF($G574="Labor Hours",CF574*$K574*(1+$M574)*$ES574,CF574)</f>
        <v>0</v>
      </c>
      <c r="CU574" s="66">
        <f>IF($G574="Labor Hours",CG574*$K574*(1+$M574)*$ES574,CG574)</f>
        <v>0</v>
      </c>
      <c r="CV574" s="66">
        <f>IF($G574="Labor Hours",CH574*$K574*(1+$M574)*$ES574,CH574)</f>
        <v>0</v>
      </c>
      <c r="CW574" s="66">
        <f>IF($G574="Labor Hours",CI574*$K574*(1+$M574)*$ES574,CI574)</f>
        <v>0</v>
      </c>
      <c r="CX574" s="66">
        <f>IF($G574="Labor Hours",CJ574*$K574*(1+$M574)*$ES574,CJ574)</f>
        <v>0</v>
      </c>
      <c r="CY574" s="66">
        <f>IF($G574="Labor Hours",CK574*$K574*(1+$M574)*$ES574,CK574)</f>
        <v>0</v>
      </c>
      <c r="CZ574" s="66">
        <f>IF($G574="Labor Hours",CL574*$K574*(1+$M574)*$ES574,CL574)</f>
        <v>0</v>
      </c>
      <c r="DA574" s="66">
        <f>IF($G574="Labor Hours",CM574*$K574*(1+$M574)*$ES574,CM574)</f>
        <v>0</v>
      </c>
      <c r="DB574" s="66">
        <f>IF($G574="Labor Hours",CN574*$K574*(1+$M574)*$ES574,CN574)</f>
        <v>0</v>
      </c>
      <c r="DC574" s="66">
        <f>IF($G574="Labor Hours",CO574*$K574*(1+$M574)*$ES574,CO574)</f>
        <v>0</v>
      </c>
      <c r="DD574" s="66">
        <f>IF($G574="Labor Hours",CP574*$K574*(1+$M574)*$ES574,CP574)</f>
        <v>0</v>
      </c>
      <c r="DE574" s="67">
        <f t="shared" si="756"/>
        <v>0</v>
      </c>
      <c r="DF574" s="67">
        <f t="shared" si="798"/>
        <v>0</v>
      </c>
      <c r="DG574" s="67">
        <f t="shared" si="799"/>
        <v>0</v>
      </c>
      <c r="DH574" s="53" cm="1">
        <f t="array" aca="1" ref="DH574" ca="1">DE574*CELL("contents",$Q574)</f>
        <v>0</v>
      </c>
      <c r="DI574" s="53" cm="1">
        <f t="array" aca="1" ref="DI574" ca="1">DF574*CELL("contents",$Q574)</f>
        <v>0</v>
      </c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>
        <f t="shared" si="757"/>
        <v>0</v>
      </c>
      <c r="DW574" s="51">
        <f t="shared" si="758"/>
        <v>0</v>
      </c>
      <c r="DX574" s="66">
        <f>IF($G574="Labor Hours",DJ574*$K574*(1+$M574)*$ET574,DJ574)</f>
        <v>0</v>
      </c>
      <c r="DY574" s="66">
        <f>IF($G574="Labor Hours",DK574*$K574*(1+$M574)*$ET574,DK574)</f>
        <v>0</v>
      </c>
      <c r="DZ574" s="66">
        <f>IF($G574="Labor Hours",DL574*$K574*(1+$M574)*$ET574,DL574)</f>
        <v>0</v>
      </c>
      <c r="EA574" s="66">
        <f>IF($G574="Labor Hours",DM574*$K574*(1+$M574)*$ET574,DM574)</f>
        <v>0</v>
      </c>
      <c r="EB574" s="66">
        <f>IF($G574="Labor Hours",DN574*$K574*(1+$M574)*$ET574,DN574)</f>
        <v>0</v>
      </c>
      <c r="EC574" s="66">
        <f>IF($G574="Labor Hours",DO574*$K574*(1+$M574)*$ET574,DO574)</f>
        <v>0</v>
      </c>
      <c r="ED574" s="66">
        <f>IF($G574="Labor Hours",DP574*$K574*(1+$M574)*$ET574,DP574)</f>
        <v>0</v>
      </c>
      <c r="EE574" s="66">
        <f>IF($G574="Labor Hours",DQ574*$K574*(1+$M574)*$ET574,DQ574)</f>
        <v>0</v>
      </c>
      <c r="EF574" s="66">
        <f>IF($G574="Labor Hours",DR574*$K574*(1+$M574)*$ET574,DR574)</f>
        <v>0</v>
      </c>
      <c r="EG574" s="66">
        <f>IF($G574="Labor Hours",DS574*$K574*(1+$M574)*$ET574,DS574)</f>
        <v>0</v>
      </c>
      <c r="EH574" s="66">
        <f>IF($G574="Labor Hours",DT574*$K574*(1+$M574)*$ET574,DT574)</f>
        <v>0</v>
      </c>
      <c r="EI574" s="66">
        <f>IF($G574="Labor Hours",DU574*$K574*(1+$M574)*$ET574,DU574)</f>
        <v>0</v>
      </c>
      <c r="EJ574" s="67">
        <f t="shared" si="759"/>
        <v>0</v>
      </c>
      <c r="EK574" s="67">
        <f t="shared" si="800"/>
        <v>0</v>
      </c>
      <c r="EL574" s="67">
        <f t="shared" si="801"/>
        <v>0</v>
      </c>
      <c r="EM574" s="53" cm="1">
        <f t="array" aca="1" ref="EM574" ca="1">EJ574*CELL("contents",$Q574)</f>
        <v>0</v>
      </c>
      <c r="EN574" s="53" cm="1">
        <f t="array" aca="1" ref="EN574" ca="1">EK574*CELL("contents",$Q574)</f>
        <v>0</v>
      </c>
      <c r="EO574" s="68">
        <f>AW574+CB574+DG574+EL574</f>
        <v>2325</v>
      </c>
      <c r="EP574" s="2">
        <v>1</v>
      </c>
      <c r="EQ574" s="2">
        <f t="shared" ref="EQ574:ET574" si="822">EP574*1.0215</f>
        <v>1.0215000000000001</v>
      </c>
      <c r="ER574" s="2">
        <f t="shared" si="822"/>
        <v>1.0434622500000001</v>
      </c>
      <c r="ES574" s="2">
        <f t="shared" si="822"/>
        <v>1.0658966883750003</v>
      </c>
      <c r="ET574" s="2">
        <f t="shared" si="822"/>
        <v>1.0888134671750629</v>
      </c>
      <c r="EU574" s="69">
        <f>IF($G574="Labor Hours",$K574*$AG574*EQ574,0)</f>
        <v>0</v>
      </c>
      <c r="EV574" s="69">
        <f>IF($G574="Labor Hours",$K574*$BL574*ER574,0)</f>
        <v>0</v>
      </c>
      <c r="EW574" s="69">
        <f>IF($G574="Labor Hours",$K574*$CQ574*ES574,0)</f>
        <v>0</v>
      </c>
      <c r="EX574" s="69">
        <f>IF($G574="Labor Hours",$K574*$DV574*ET574,0)</f>
        <v>0</v>
      </c>
      <c r="EY574" s="69">
        <f t="shared" si="761"/>
        <v>0</v>
      </c>
      <c r="EZ574" s="69">
        <f t="shared" si="761"/>
        <v>0</v>
      </c>
      <c r="FA574" s="69">
        <f t="shared" si="761"/>
        <v>0</v>
      </c>
      <c r="FB574" s="69">
        <f t="shared" si="761"/>
        <v>0</v>
      </c>
      <c r="FC574" t="s">
        <v>1548</v>
      </c>
    </row>
    <row r="575" spans="1:159" x14ac:dyDescent="0.25">
      <c r="A575" s="2">
        <v>1.4</v>
      </c>
      <c r="B575" s="73" t="s">
        <v>1317</v>
      </c>
      <c r="C575" s="61" t="s">
        <v>1208</v>
      </c>
      <c r="D575" s="62" t="s">
        <v>1318</v>
      </c>
      <c r="E575" s="63" t="s">
        <v>1319</v>
      </c>
      <c r="F575" s="2"/>
      <c r="G575" s="61" t="s">
        <v>267</v>
      </c>
      <c r="H575" s="64" t="s">
        <v>267</v>
      </c>
      <c r="I575" s="61"/>
      <c r="J575" s="65" t="s">
        <v>1276</v>
      </c>
      <c r="K575" s="75"/>
      <c r="L575" s="80">
        <v>1</v>
      </c>
      <c r="M575" s="57">
        <v>0</v>
      </c>
      <c r="N575" s="85">
        <v>0.55000000000000004</v>
      </c>
      <c r="O575" s="64" t="s">
        <v>155</v>
      </c>
      <c r="P575" s="2" t="s">
        <v>156</v>
      </c>
      <c r="Q575" s="216">
        <f>VLOOKUP(P575,Contingencies!$A$2:$D$7,4,FALSE)</f>
        <v>0.09</v>
      </c>
      <c r="R575" s="53">
        <f>Q575*EO575</f>
        <v>17.4375</v>
      </c>
      <c r="S575" s="67">
        <f t="shared" si="742"/>
        <v>9.5906250000000011</v>
      </c>
      <c r="T575" s="61"/>
      <c r="U575" s="61"/>
      <c r="V575" s="61">
        <v>125</v>
      </c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>
        <f>IF(G575="Labor Hours",SUM(U575:AF575),0)</f>
        <v>0</v>
      </c>
      <c r="AH575" s="51">
        <f t="shared" si="749"/>
        <v>0</v>
      </c>
      <c r="AI575" s="66">
        <f>IF($G575="Labor Hours",U575*$K575*(1+$M575)*$EQ575,U575)</f>
        <v>0</v>
      </c>
      <c r="AJ575" s="66">
        <f>IF($G575="Labor Hours",V575*$K575*(1+$M575)*$EQ575,V575)</f>
        <v>125</v>
      </c>
      <c r="AK575" s="66">
        <f>IF($G575="Labor Hours",W575*$K575*(1+$M575)*$EQ575,W575)</f>
        <v>0</v>
      </c>
      <c r="AL575" s="66">
        <f>IF($G575="Labor Hours",X575*$K575*(1+$M575)*$EQ575,X575)</f>
        <v>0</v>
      </c>
      <c r="AM575" s="66">
        <f>IF($G575="Labor Hours",Y575*$K575*(1+$M575)*$EQ575,Y575)</f>
        <v>0</v>
      </c>
      <c r="AN575" s="66">
        <f>IF($G575="Labor Hours",Z575*$K575*(1+$M575)*$EQ575,Z575)</f>
        <v>0</v>
      </c>
      <c r="AO575" s="66">
        <f>IF($G575="Labor Hours",AA575*$K575*(1+$M575)*$EQ575,AA575)</f>
        <v>0</v>
      </c>
      <c r="AP575" s="66">
        <f>IF($G575="Labor Hours",AB575*$K575*(1+$M575)*$EQ575,AB575)</f>
        <v>0</v>
      </c>
      <c r="AQ575" s="66">
        <f>IF($G575="Labor Hours",AC575*$K575*(1+$M575)*$EQ575,AC575)</f>
        <v>0</v>
      </c>
      <c r="AR575" s="66">
        <f>IF($G575="Labor Hours",AD575*$K575*(1+$M575)*$EQ575,AD575)</f>
        <v>0</v>
      </c>
      <c r="AS575" s="66">
        <f>IF($G575="Labor Hours",AE575*$K575*(1+$M575)*$EQ575,AE575)</f>
        <v>0</v>
      </c>
      <c r="AT575" s="66">
        <f>IF($G575="Labor Hours",AF575*$K575*(1+$M575)*$EQ575,AF575)</f>
        <v>0</v>
      </c>
      <c r="AU575" s="67">
        <f t="shared" si="750"/>
        <v>125</v>
      </c>
      <c r="AV575" s="67">
        <f t="shared" si="794"/>
        <v>68.75</v>
      </c>
      <c r="AW575" s="67">
        <f t="shared" si="795"/>
        <v>193.75</v>
      </c>
      <c r="AX575" s="53" cm="1">
        <f t="array" aca="1" ref="AX575" ca="1">AU575*CELL("contents",$Q575)</f>
        <v>11.25</v>
      </c>
      <c r="AY575" s="53" cm="1">
        <f t="array" aca="1" ref="AY575" ca="1">AV575*CELL("contents",$Q575)</f>
        <v>6.1875</v>
      </c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>
        <f t="shared" si="751"/>
        <v>0</v>
      </c>
      <c r="BM575" s="51">
        <f t="shared" si="752"/>
        <v>0</v>
      </c>
      <c r="BN575" s="66">
        <f>IF($G575="Labor Hours",AZ575*$K575*(1+$M575)*$ER575,AZ575)</f>
        <v>0</v>
      </c>
      <c r="BO575" s="66">
        <f>IF($G575="Labor Hours",BA575*$K575*(1+$M575)*$ER575,BA575)</f>
        <v>0</v>
      </c>
      <c r="BP575" s="66">
        <f>IF($G575="Labor Hours",BB575*$K575*(1+$M575)*$ER575,BB575)</f>
        <v>0</v>
      </c>
      <c r="BQ575" s="66">
        <f>IF($G575="Labor Hours",BC575*$K575*(1+$M575)*$ER575,BC575)</f>
        <v>0</v>
      </c>
      <c r="BR575" s="66">
        <f>IF($G575="Labor Hours",BD575*$K575*(1+$M575)*$ER575,BD575)</f>
        <v>0</v>
      </c>
      <c r="BS575" s="66">
        <f>IF($G575="Labor Hours",BE575*$K575*(1+$M575)*$ER575,BE575)</f>
        <v>0</v>
      </c>
      <c r="BT575" s="66">
        <f>IF($G575="Labor Hours",BF575*$K575*(1+$M575)*$ER575,BF575)</f>
        <v>0</v>
      </c>
      <c r="BU575" s="66">
        <f>IF($G575="Labor Hours",BG575*$K575*(1+$M575)*$ER575,BG575)</f>
        <v>0</v>
      </c>
      <c r="BV575" s="66">
        <f>IF($G575="Labor Hours",BH575*$K575*(1+$M575)*$ER575,BH575)</f>
        <v>0</v>
      </c>
      <c r="BW575" s="66">
        <f>IF($G575="Labor Hours",BI575*$K575*(1+$M575)*$ER575,BI575)</f>
        <v>0</v>
      </c>
      <c r="BX575" s="66">
        <f>IF($G575="Labor Hours",BJ575*$K575*(1+$M575)*$ER575,BJ575)</f>
        <v>0</v>
      </c>
      <c r="BY575" s="66">
        <f>IF($G575="Labor Hours",BK575*$K575*(1+$M575)*$ER575,BK575)</f>
        <v>0</v>
      </c>
      <c r="BZ575" s="67">
        <f t="shared" si="753"/>
        <v>0</v>
      </c>
      <c r="CA575" s="67">
        <f t="shared" si="796"/>
        <v>0</v>
      </c>
      <c r="CB575" s="67">
        <f t="shared" si="797"/>
        <v>0</v>
      </c>
      <c r="CC575" s="53" cm="1">
        <f t="array" aca="1" ref="CC575" ca="1">BZ575*CELL("contents",$Q575)</f>
        <v>0</v>
      </c>
      <c r="CD575" s="53" cm="1">
        <f t="array" aca="1" ref="CD575" ca="1">CA575*CELL("contents",$Q575)</f>
        <v>0</v>
      </c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>
        <f t="shared" si="754"/>
        <v>0</v>
      </c>
      <c r="CR575" s="51">
        <f t="shared" si="755"/>
        <v>0</v>
      </c>
      <c r="CS575" s="66">
        <f>IF($G575="Labor Hours",CE575*$K575*(1+$M575)*$ES575,CE575)</f>
        <v>0</v>
      </c>
      <c r="CT575" s="66">
        <f>IF($G575="Labor Hours",CF575*$K575*(1+$M575)*$ES575,CF575)</f>
        <v>0</v>
      </c>
      <c r="CU575" s="66">
        <f>IF($G575="Labor Hours",CG575*$K575*(1+$M575)*$ES575,CG575)</f>
        <v>0</v>
      </c>
      <c r="CV575" s="66">
        <f>IF($G575="Labor Hours",CH575*$K575*(1+$M575)*$ES575,CH575)</f>
        <v>0</v>
      </c>
      <c r="CW575" s="66">
        <f>IF($G575="Labor Hours",CI575*$K575*(1+$M575)*$ES575,CI575)</f>
        <v>0</v>
      </c>
      <c r="CX575" s="66">
        <f>IF($G575="Labor Hours",CJ575*$K575*(1+$M575)*$ES575,CJ575)</f>
        <v>0</v>
      </c>
      <c r="CY575" s="66">
        <f>IF($G575="Labor Hours",CK575*$K575*(1+$M575)*$ES575,CK575)</f>
        <v>0</v>
      </c>
      <c r="CZ575" s="66">
        <f>IF($G575="Labor Hours",CL575*$K575*(1+$M575)*$ES575,CL575)</f>
        <v>0</v>
      </c>
      <c r="DA575" s="66">
        <f>IF($G575="Labor Hours",CM575*$K575*(1+$M575)*$ES575,CM575)</f>
        <v>0</v>
      </c>
      <c r="DB575" s="66">
        <f>IF($G575="Labor Hours",CN575*$K575*(1+$M575)*$ES575,CN575)</f>
        <v>0</v>
      </c>
      <c r="DC575" s="66">
        <f>IF($G575="Labor Hours",CO575*$K575*(1+$M575)*$ES575,CO575)</f>
        <v>0</v>
      </c>
      <c r="DD575" s="66">
        <f>IF($G575="Labor Hours",CP575*$K575*(1+$M575)*$ES575,CP575)</f>
        <v>0</v>
      </c>
      <c r="DE575" s="67">
        <f t="shared" si="756"/>
        <v>0</v>
      </c>
      <c r="DF575" s="67">
        <f t="shared" si="798"/>
        <v>0</v>
      </c>
      <c r="DG575" s="67">
        <f t="shared" si="799"/>
        <v>0</v>
      </c>
      <c r="DH575" s="53" cm="1">
        <f t="array" aca="1" ref="DH575" ca="1">DE575*CELL("contents",$Q575)</f>
        <v>0</v>
      </c>
      <c r="DI575" s="53" cm="1">
        <f t="array" aca="1" ref="DI575" ca="1">DF575*CELL("contents",$Q575)</f>
        <v>0</v>
      </c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>
        <f t="shared" si="757"/>
        <v>0</v>
      </c>
      <c r="DW575" s="51">
        <f t="shared" si="758"/>
        <v>0</v>
      </c>
      <c r="DX575" s="66">
        <f>IF($G575="Labor Hours",DJ575*$K575*(1+$M575)*$ET575,DJ575)</f>
        <v>0</v>
      </c>
      <c r="DY575" s="66">
        <f>IF($G575="Labor Hours",DK575*$K575*(1+$M575)*$ET575,DK575)</f>
        <v>0</v>
      </c>
      <c r="DZ575" s="66">
        <f>IF($G575="Labor Hours",DL575*$K575*(1+$M575)*$ET575,DL575)</f>
        <v>0</v>
      </c>
      <c r="EA575" s="66">
        <f>IF($G575="Labor Hours",DM575*$K575*(1+$M575)*$ET575,DM575)</f>
        <v>0</v>
      </c>
      <c r="EB575" s="66">
        <f>IF($G575="Labor Hours",DN575*$K575*(1+$M575)*$ET575,DN575)</f>
        <v>0</v>
      </c>
      <c r="EC575" s="66">
        <f>IF($G575="Labor Hours",DO575*$K575*(1+$M575)*$ET575,DO575)</f>
        <v>0</v>
      </c>
      <c r="ED575" s="66">
        <f>IF($G575="Labor Hours",DP575*$K575*(1+$M575)*$ET575,DP575)</f>
        <v>0</v>
      </c>
      <c r="EE575" s="66">
        <f>IF($G575="Labor Hours",DQ575*$K575*(1+$M575)*$ET575,DQ575)</f>
        <v>0</v>
      </c>
      <c r="EF575" s="66">
        <f>IF($G575="Labor Hours",DR575*$K575*(1+$M575)*$ET575,DR575)</f>
        <v>0</v>
      </c>
      <c r="EG575" s="66">
        <f>IF($G575="Labor Hours",DS575*$K575*(1+$M575)*$ET575,DS575)</f>
        <v>0</v>
      </c>
      <c r="EH575" s="66">
        <f>IF($G575="Labor Hours",DT575*$K575*(1+$M575)*$ET575,DT575)</f>
        <v>0</v>
      </c>
      <c r="EI575" s="66">
        <f>IF($G575="Labor Hours",DU575*$K575*(1+$M575)*$ET575,DU575)</f>
        <v>0</v>
      </c>
      <c r="EJ575" s="67">
        <f t="shared" si="759"/>
        <v>0</v>
      </c>
      <c r="EK575" s="67">
        <f t="shared" si="800"/>
        <v>0</v>
      </c>
      <c r="EL575" s="67">
        <f t="shared" si="801"/>
        <v>0</v>
      </c>
      <c r="EM575" s="53" cm="1">
        <f t="array" aca="1" ref="EM575" ca="1">EJ575*CELL("contents",$Q575)</f>
        <v>0</v>
      </c>
      <c r="EN575" s="53" cm="1">
        <f t="array" aca="1" ref="EN575" ca="1">EK575*CELL("contents",$Q575)</f>
        <v>0</v>
      </c>
      <c r="EO575" s="68">
        <f>AW575+CB575+DG575+EL575</f>
        <v>193.75</v>
      </c>
      <c r="EP575" s="2">
        <v>1</v>
      </c>
      <c r="EQ575" s="2">
        <f t="shared" ref="EQ575:ET575" si="823">EP575*1.0215</f>
        <v>1.0215000000000001</v>
      </c>
      <c r="ER575" s="2">
        <f t="shared" si="823"/>
        <v>1.0434622500000001</v>
      </c>
      <c r="ES575" s="2">
        <f t="shared" si="823"/>
        <v>1.0658966883750003</v>
      </c>
      <c r="ET575" s="2">
        <f t="shared" si="823"/>
        <v>1.0888134671750629</v>
      </c>
      <c r="EU575" s="69">
        <f>IF($G575="Labor Hours",$K575*$AG575*EQ575,0)</f>
        <v>0</v>
      </c>
      <c r="EV575" s="69">
        <f>IF($G575="Labor Hours",$K575*$BL575*ER575,0)</f>
        <v>0</v>
      </c>
      <c r="EW575" s="69">
        <f>IF($G575="Labor Hours",$K575*$CQ575*ES575,0)</f>
        <v>0</v>
      </c>
      <c r="EX575" s="69">
        <f>IF($G575="Labor Hours",$K575*$DV575*ET575,0)</f>
        <v>0</v>
      </c>
      <c r="EY575" s="69">
        <f t="shared" si="761"/>
        <v>0</v>
      </c>
      <c r="EZ575" s="69">
        <f t="shared" si="761"/>
        <v>0</v>
      </c>
      <c r="FA575" s="69">
        <f t="shared" si="761"/>
        <v>0</v>
      </c>
      <c r="FB575" s="69">
        <f t="shared" si="761"/>
        <v>0</v>
      </c>
      <c r="FC575" t="s">
        <v>1548</v>
      </c>
    </row>
    <row r="576" spans="1:159" x14ac:dyDescent="0.25">
      <c r="A576" s="2">
        <v>1.4</v>
      </c>
      <c r="B576" s="73" t="s">
        <v>1320</v>
      </c>
      <c r="C576" s="61" t="s">
        <v>147</v>
      </c>
      <c r="D576" s="62" t="s">
        <v>1209</v>
      </c>
      <c r="E576" s="63" t="s">
        <v>1209</v>
      </c>
      <c r="F576" s="2" t="s">
        <v>1315</v>
      </c>
      <c r="G576" s="61" t="s">
        <v>151</v>
      </c>
      <c r="H576" s="64" t="s">
        <v>163</v>
      </c>
      <c r="I576" s="61" t="s">
        <v>1175</v>
      </c>
      <c r="J576" s="65" t="s">
        <v>154</v>
      </c>
      <c r="K576" s="75">
        <v>55.34</v>
      </c>
      <c r="L576" s="79">
        <v>66</v>
      </c>
      <c r="M576" s="57">
        <v>0.35</v>
      </c>
      <c r="N576" s="85">
        <v>0.53</v>
      </c>
      <c r="O576" s="64" t="s">
        <v>155</v>
      </c>
      <c r="P576" s="2" t="s">
        <v>356</v>
      </c>
      <c r="Q576" s="216">
        <f>VLOOKUP(P576,Contingencies!$A$2:$D$7,4,FALSE)</f>
        <v>0.35</v>
      </c>
      <c r="R576" s="53">
        <f>Q576*EO576</f>
        <v>817.33625788500024</v>
      </c>
      <c r="S576" s="67">
        <f t="shared" si="742"/>
        <v>433.18821667905013</v>
      </c>
      <c r="T576" s="61"/>
      <c r="U576" s="61">
        <v>20</v>
      </c>
      <c r="V576" s="61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>
        <f>IF(G576="Labor Hours",SUM(U576:AF576),0)</f>
        <v>20</v>
      </c>
      <c r="AH576" s="51">
        <f t="shared" si="749"/>
        <v>0.13333333333333333</v>
      </c>
      <c r="AI576" s="66">
        <f>IF($G576="Labor Hours",U576*$K576*(1+$M576)*$EQ576,U576)</f>
        <v>1526.3048700000004</v>
      </c>
      <c r="AJ576" s="66">
        <f>IF($G576="Labor Hours",V576*$K576*(1+$M576)*$EQ576,V576)</f>
        <v>0</v>
      </c>
      <c r="AK576" s="66">
        <f>IF($G576="Labor Hours",W576*$K576*(1+$M576)*$EQ576,W576)</f>
        <v>0</v>
      </c>
      <c r="AL576" s="66">
        <f>IF($G576="Labor Hours",X576*$K576*(1+$M576)*$EQ576,X576)</f>
        <v>0</v>
      </c>
      <c r="AM576" s="66">
        <f>IF($G576="Labor Hours",Y576*$K576*(1+$M576)*$EQ576,Y576)</f>
        <v>0</v>
      </c>
      <c r="AN576" s="66">
        <f>IF($G576="Labor Hours",Z576*$K576*(1+$M576)*$EQ576,Z576)</f>
        <v>0</v>
      </c>
      <c r="AO576" s="66">
        <f>IF($G576="Labor Hours",AA576*$K576*(1+$M576)*$EQ576,AA576)</f>
        <v>0</v>
      </c>
      <c r="AP576" s="66">
        <f>IF($G576="Labor Hours",AB576*$K576*(1+$M576)*$EQ576,AB576)</f>
        <v>0</v>
      </c>
      <c r="AQ576" s="66">
        <f>IF($G576="Labor Hours",AC576*$K576*(1+$M576)*$EQ576,AC576)</f>
        <v>0</v>
      </c>
      <c r="AR576" s="66">
        <f>IF($G576="Labor Hours",AD576*$K576*(1+$M576)*$EQ576,AD576)</f>
        <v>0</v>
      </c>
      <c r="AS576" s="66">
        <f>IF($G576="Labor Hours",AE576*$K576*(1+$M576)*$EQ576,AE576)</f>
        <v>0</v>
      </c>
      <c r="AT576" s="66">
        <f>IF($G576="Labor Hours",AF576*$K576*(1+$M576)*$EQ576,AF576)</f>
        <v>0</v>
      </c>
      <c r="AU576" s="67">
        <f t="shared" si="750"/>
        <v>1526.3048700000004</v>
      </c>
      <c r="AV576" s="67">
        <f t="shared" si="794"/>
        <v>808.94158110000023</v>
      </c>
      <c r="AW576" s="67">
        <f t="shared" si="795"/>
        <v>2335.2464511000007</v>
      </c>
      <c r="AX576" s="53" cm="1">
        <f t="array" aca="1" ref="AX576" ca="1">AU576*CELL("contents",$Q576)</f>
        <v>534.20670450000011</v>
      </c>
      <c r="AY576" s="53" cm="1">
        <f t="array" aca="1" ref="AY576" ca="1">AV576*CELL("contents",$Q576)</f>
        <v>283.12955338500007</v>
      </c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>
        <f t="shared" si="751"/>
        <v>0</v>
      </c>
      <c r="BM576" s="51">
        <f t="shared" si="752"/>
        <v>0</v>
      </c>
      <c r="BN576" s="66">
        <f>IF($G576="Labor Hours",AZ576*$K576*(1+$M576)*$ER576,AZ576)</f>
        <v>0</v>
      </c>
      <c r="BO576" s="66">
        <f>IF($G576="Labor Hours",BA576*$K576*(1+$M576)*$ER576,BA576)</f>
        <v>0</v>
      </c>
      <c r="BP576" s="66">
        <f>IF($G576="Labor Hours",BB576*$K576*(1+$M576)*$ER576,BB576)</f>
        <v>0</v>
      </c>
      <c r="BQ576" s="66">
        <f>IF($G576="Labor Hours",BC576*$K576*(1+$M576)*$ER576,BC576)</f>
        <v>0</v>
      </c>
      <c r="BR576" s="66">
        <f>IF($G576="Labor Hours",BD576*$K576*(1+$M576)*$ER576,BD576)</f>
        <v>0</v>
      </c>
      <c r="BS576" s="66">
        <f>IF($G576="Labor Hours",BE576*$K576*(1+$M576)*$ER576,BE576)</f>
        <v>0</v>
      </c>
      <c r="BT576" s="66">
        <f>IF($G576="Labor Hours",BF576*$K576*(1+$M576)*$ER576,BF576)</f>
        <v>0</v>
      </c>
      <c r="BU576" s="66">
        <f>IF($G576="Labor Hours",BG576*$K576*(1+$M576)*$ER576,BG576)</f>
        <v>0</v>
      </c>
      <c r="BV576" s="66">
        <f>IF($G576="Labor Hours",BH576*$K576*(1+$M576)*$ER576,BH576)</f>
        <v>0</v>
      </c>
      <c r="BW576" s="66">
        <f>IF($G576="Labor Hours",BI576*$K576*(1+$M576)*$ER576,BI576)</f>
        <v>0</v>
      </c>
      <c r="BX576" s="66">
        <f>IF($G576="Labor Hours",BJ576*$K576*(1+$M576)*$ER576,BJ576)</f>
        <v>0</v>
      </c>
      <c r="BY576" s="66">
        <f>IF($G576="Labor Hours",BK576*$K576*(1+$M576)*$ER576,BK576)</f>
        <v>0</v>
      </c>
      <c r="BZ576" s="67">
        <f t="shared" si="753"/>
        <v>0</v>
      </c>
      <c r="CA576" s="67">
        <f t="shared" si="796"/>
        <v>0</v>
      </c>
      <c r="CB576" s="67">
        <f t="shared" si="797"/>
        <v>0</v>
      </c>
      <c r="CC576" s="53" cm="1">
        <f t="array" aca="1" ref="CC576" ca="1">BZ576*CELL("contents",$Q576)</f>
        <v>0</v>
      </c>
      <c r="CD576" s="53" cm="1">
        <f t="array" aca="1" ref="CD576" ca="1">CA576*CELL("contents",$Q576)</f>
        <v>0</v>
      </c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>
        <f t="shared" si="754"/>
        <v>0</v>
      </c>
      <c r="CR576" s="51">
        <f t="shared" si="755"/>
        <v>0</v>
      </c>
      <c r="CS576" s="66">
        <f>IF($G576="Labor Hours",CE576*$K576*(1+$M576)*$ES576,CE576)</f>
        <v>0</v>
      </c>
      <c r="CT576" s="66">
        <f>IF($G576="Labor Hours",CF576*$K576*(1+$M576)*$ES576,CF576)</f>
        <v>0</v>
      </c>
      <c r="CU576" s="66">
        <f>IF($G576="Labor Hours",CG576*$K576*(1+$M576)*$ES576,CG576)</f>
        <v>0</v>
      </c>
      <c r="CV576" s="66">
        <f>IF($G576="Labor Hours",CH576*$K576*(1+$M576)*$ES576,CH576)</f>
        <v>0</v>
      </c>
      <c r="CW576" s="66">
        <f>IF($G576="Labor Hours",CI576*$K576*(1+$M576)*$ES576,CI576)</f>
        <v>0</v>
      </c>
      <c r="CX576" s="66">
        <f>IF($G576="Labor Hours",CJ576*$K576*(1+$M576)*$ES576,CJ576)</f>
        <v>0</v>
      </c>
      <c r="CY576" s="66">
        <f>IF($G576="Labor Hours",CK576*$K576*(1+$M576)*$ES576,CK576)</f>
        <v>0</v>
      </c>
      <c r="CZ576" s="66">
        <f>IF($G576="Labor Hours",CL576*$K576*(1+$M576)*$ES576,CL576)</f>
        <v>0</v>
      </c>
      <c r="DA576" s="66">
        <f>IF($G576="Labor Hours",CM576*$K576*(1+$M576)*$ES576,CM576)</f>
        <v>0</v>
      </c>
      <c r="DB576" s="66">
        <f>IF($G576="Labor Hours",CN576*$K576*(1+$M576)*$ES576,CN576)</f>
        <v>0</v>
      </c>
      <c r="DC576" s="66">
        <f>IF($G576="Labor Hours",CO576*$K576*(1+$M576)*$ES576,CO576)</f>
        <v>0</v>
      </c>
      <c r="DD576" s="66">
        <f>IF($G576="Labor Hours",CP576*$K576*(1+$M576)*$ES576,CP576)</f>
        <v>0</v>
      </c>
      <c r="DE576" s="67">
        <f t="shared" si="756"/>
        <v>0</v>
      </c>
      <c r="DF576" s="67">
        <f t="shared" si="798"/>
        <v>0</v>
      </c>
      <c r="DG576" s="67">
        <f t="shared" si="799"/>
        <v>0</v>
      </c>
      <c r="DH576" s="53" cm="1">
        <f t="array" aca="1" ref="DH576" ca="1">DE576*CELL("contents",$Q576)</f>
        <v>0</v>
      </c>
      <c r="DI576" s="53" cm="1">
        <f t="array" aca="1" ref="DI576" ca="1">DF576*CELL("contents",$Q576)</f>
        <v>0</v>
      </c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>
        <f t="shared" si="757"/>
        <v>0</v>
      </c>
      <c r="DW576" s="51">
        <f t="shared" si="758"/>
        <v>0</v>
      </c>
      <c r="DX576" s="66">
        <f>IF($G576="Labor Hours",DJ576*$K576*(1+$M576)*$ET576,DJ576)</f>
        <v>0</v>
      </c>
      <c r="DY576" s="66">
        <f>IF($G576="Labor Hours",DK576*$K576*(1+$M576)*$ET576,DK576)</f>
        <v>0</v>
      </c>
      <c r="DZ576" s="66">
        <f>IF($G576="Labor Hours",DL576*$K576*(1+$M576)*$ET576,DL576)</f>
        <v>0</v>
      </c>
      <c r="EA576" s="66">
        <f>IF($G576="Labor Hours",DM576*$K576*(1+$M576)*$ET576,DM576)</f>
        <v>0</v>
      </c>
      <c r="EB576" s="66">
        <f>IF($G576="Labor Hours",DN576*$K576*(1+$M576)*$ET576,DN576)</f>
        <v>0</v>
      </c>
      <c r="EC576" s="66">
        <f>IF($G576="Labor Hours",DO576*$K576*(1+$M576)*$ET576,DO576)</f>
        <v>0</v>
      </c>
      <c r="ED576" s="66">
        <f>IF($G576="Labor Hours",DP576*$K576*(1+$M576)*$ET576,DP576)</f>
        <v>0</v>
      </c>
      <c r="EE576" s="66">
        <f>IF($G576="Labor Hours",DQ576*$K576*(1+$M576)*$ET576,DQ576)</f>
        <v>0</v>
      </c>
      <c r="EF576" s="66">
        <f>IF($G576="Labor Hours",DR576*$K576*(1+$M576)*$ET576,DR576)</f>
        <v>0</v>
      </c>
      <c r="EG576" s="66">
        <f>IF($G576="Labor Hours",DS576*$K576*(1+$M576)*$ET576,DS576)</f>
        <v>0</v>
      </c>
      <c r="EH576" s="66">
        <f>IF($G576="Labor Hours",DT576*$K576*(1+$M576)*$ET576,DT576)</f>
        <v>0</v>
      </c>
      <c r="EI576" s="66">
        <f>IF($G576="Labor Hours",DU576*$K576*(1+$M576)*$ET576,DU576)</f>
        <v>0</v>
      </c>
      <c r="EJ576" s="67">
        <f t="shared" si="759"/>
        <v>0</v>
      </c>
      <c r="EK576" s="67">
        <f t="shared" si="800"/>
        <v>0</v>
      </c>
      <c r="EL576" s="67">
        <f t="shared" si="801"/>
        <v>0</v>
      </c>
      <c r="EM576" s="53" cm="1">
        <f t="array" aca="1" ref="EM576" ca="1">EJ576*CELL("contents",$Q576)</f>
        <v>0</v>
      </c>
      <c r="EN576" s="53" cm="1">
        <f t="array" aca="1" ref="EN576" ca="1">EK576*CELL("contents",$Q576)</f>
        <v>0</v>
      </c>
      <c r="EO576" s="68">
        <f>AW576+CB576+DG576+EL576</f>
        <v>2335.2464511000007</v>
      </c>
      <c r="EP576" s="2">
        <v>1</v>
      </c>
      <c r="EQ576" s="2">
        <f t="shared" ref="EQ576:ET576" si="824">EP576*1.0215</f>
        <v>1.0215000000000001</v>
      </c>
      <c r="ER576" s="2">
        <f t="shared" si="824"/>
        <v>1.0434622500000001</v>
      </c>
      <c r="ES576" s="2">
        <f t="shared" si="824"/>
        <v>1.0658966883750003</v>
      </c>
      <c r="ET576" s="2">
        <f t="shared" si="824"/>
        <v>1.0888134671750629</v>
      </c>
      <c r="EU576" s="69">
        <f>IF($G576="Labor Hours",$K576*$AG576*EQ576,0)</f>
        <v>1130.5962000000002</v>
      </c>
      <c r="EV576" s="69">
        <f>IF($G576="Labor Hours",$K576*$BL576*ER576,0)</f>
        <v>0</v>
      </c>
      <c r="EW576" s="69">
        <f>IF($G576="Labor Hours",$K576*$CQ576*ES576,0)</f>
        <v>0</v>
      </c>
      <c r="EX576" s="69">
        <f>IF($G576="Labor Hours",$K576*$DV576*ET576,0)</f>
        <v>0</v>
      </c>
      <c r="EY576" s="69">
        <f t="shared" si="761"/>
        <v>395.70867000000004</v>
      </c>
      <c r="EZ576" s="69">
        <f t="shared" si="761"/>
        <v>0</v>
      </c>
      <c r="FA576" s="69">
        <f t="shared" si="761"/>
        <v>0</v>
      </c>
      <c r="FB576" s="69">
        <f t="shared" si="761"/>
        <v>0</v>
      </c>
      <c r="FC576" t="s">
        <v>1548</v>
      </c>
    </row>
    <row r="577" spans="1:159" x14ac:dyDescent="0.25">
      <c r="A577" s="2">
        <v>1.4</v>
      </c>
      <c r="B577" s="73" t="s">
        <v>1321</v>
      </c>
      <c r="C577" s="61" t="s">
        <v>147</v>
      </c>
      <c r="D577" s="62" t="s">
        <v>1237</v>
      </c>
      <c r="E577" s="63" t="s">
        <v>1237</v>
      </c>
      <c r="F577" s="2" t="s">
        <v>1315</v>
      </c>
      <c r="G577" s="61" t="s">
        <v>151</v>
      </c>
      <c r="H577" s="64" t="s">
        <v>163</v>
      </c>
      <c r="I577" s="61" t="s">
        <v>1175</v>
      </c>
      <c r="J577" s="65" t="s">
        <v>1139</v>
      </c>
      <c r="K577" s="75">
        <v>55.34</v>
      </c>
      <c r="L577" s="79">
        <v>66</v>
      </c>
      <c r="M577" s="57">
        <v>0.35</v>
      </c>
      <c r="N577" s="85">
        <v>0.53</v>
      </c>
      <c r="O577" s="64" t="s">
        <v>155</v>
      </c>
      <c r="P577" s="2" t="s">
        <v>173</v>
      </c>
      <c r="Q577" s="216">
        <f>VLOOKUP(P577,Contingencies!$A$2:$D$7,4,FALSE)</f>
        <v>0.125</v>
      </c>
      <c r="R577" s="53">
        <f t="shared" ref="R577:R640" si="825">Q577*EO577</f>
        <v>116.76232255500001</v>
      </c>
      <c r="S577" s="67">
        <f t="shared" si="742"/>
        <v>61.884030954150006</v>
      </c>
      <c r="T577" s="61"/>
      <c r="U577" s="2"/>
      <c r="V577" s="61">
        <v>8</v>
      </c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>
        <f>IF(G577="Labor Hours",SUM(U577:AF577),0)</f>
        <v>8</v>
      </c>
      <c r="AH577" s="51">
        <f t="shared" si="749"/>
        <v>5.333333333333333E-2</v>
      </c>
      <c r="AI577" s="66">
        <f>IF($G577="Labor Hours",U577*$K577*(1+$M577)*$EQ577,U577)</f>
        <v>0</v>
      </c>
      <c r="AJ577" s="66">
        <f>IF($G577="Labor Hours",V577*$K577*(1+$M577)*$EQ577,V577)</f>
        <v>610.52194800000007</v>
      </c>
      <c r="AK577" s="66">
        <f>IF($G577="Labor Hours",W577*$K577*(1+$M577)*$EQ577,W577)</f>
        <v>0</v>
      </c>
      <c r="AL577" s="66">
        <f>IF($G577="Labor Hours",X577*$K577*(1+$M577)*$EQ577,X577)</f>
        <v>0</v>
      </c>
      <c r="AM577" s="66">
        <f>IF($G577="Labor Hours",Y577*$K577*(1+$M577)*$EQ577,Y577)</f>
        <v>0</v>
      </c>
      <c r="AN577" s="66">
        <f>IF($G577="Labor Hours",Z577*$K577*(1+$M577)*$EQ577,Z577)</f>
        <v>0</v>
      </c>
      <c r="AO577" s="66">
        <f>IF($G577="Labor Hours",AA577*$K577*(1+$M577)*$EQ577,AA577)</f>
        <v>0</v>
      </c>
      <c r="AP577" s="66">
        <f>IF($G577="Labor Hours",AB577*$K577*(1+$M577)*$EQ577,AB577)</f>
        <v>0</v>
      </c>
      <c r="AQ577" s="66">
        <f>IF($G577="Labor Hours",AC577*$K577*(1+$M577)*$EQ577,AC577)</f>
        <v>0</v>
      </c>
      <c r="AR577" s="66">
        <f>IF($G577="Labor Hours",AD577*$K577*(1+$M577)*$EQ577,AD577)</f>
        <v>0</v>
      </c>
      <c r="AS577" s="66">
        <f>IF($G577="Labor Hours",AE577*$K577*(1+$M577)*$EQ577,AE577)</f>
        <v>0</v>
      </c>
      <c r="AT577" s="66">
        <f>IF($G577="Labor Hours",AF577*$K577*(1+$M577)*$EQ577,AF577)</f>
        <v>0</v>
      </c>
      <c r="AU577" s="67">
        <f t="shared" si="750"/>
        <v>610.52194800000007</v>
      </c>
      <c r="AV577" s="67">
        <f t="shared" si="794"/>
        <v>323.57663244000003</v>
      </c>
      <c r="AW577" s="67">
        <f t="shared" si="795"/>
        <v>934.09858044000009</v>
      </c>
      <c r="AX577" s="53" cm="1">
        <f t="array" aca="1" ref="AX577" ca="1">AU577*CELL("contents",$Q577)</f>
        <v>76.315243500000008</v>
      </c>
      <c r="AY577" s="53" cm="1">
        <f t="array" aca="1" ref="AY577" ca="1">AV577*CELL("contents",$Q577)</f>
        <v>40.447079055000003</v>
      </c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>
        <f t="shared" si="751"/>
        <v>0</v>
      </c>
      <c r="BM577" s="51">
        <f t="shared" si="752"/>
        <v>0</v>
      </c>
      <c r="BN577" s="66">
        <f>IF($G577="Labor Hours",AZ577*$K577*(1+$M577)*$ER577,AZ577)</f>
        <v>0</v>
      </c>
      <c r="BO577" s="66">
        <f>IF($G577="Labor Hours",BA577*$K577*(1+$M577)*$ER577,BA577)</f>
        <v>0</v>
      </c>
      <c r="BP577" s="66">
        <f>IF($G577="Labor Hours",BB577*$K577*(1+$M577)*$ER577,BB577)</f>
        <v>0</v>
      </c>
      <c r="BQ577" s="66">
        <f>IF($G577="Labor Hours",BC577*$K577*(1+$M577)*$ER577,BC577)</f>
        <v>0</v>
      </c>
      <c r="BR577" s="66">
        <f>IF($G577="Labor Hours",BD577*$K577*(1+$M577)*$ER577,BD577)</f>
        <v>0</v>
      </c>
      <c r="BS577" s="66">
        <f>IF($G577="Labor Hours",BE577*$K577*(1+$M577)*$ER577,BE577)</f>
        <v>0</v>
      </c>
      <c r="BT577" s="66">
        <f>IF($G577="Labor Hours",BF577*$K577*(1+$M577)*$ER577,BF577)</f>
        <v>0</v>
      </c>
      <c r="BU577" s="66">
        <f>IF($G577="Labor Hours",BG577*$K577*(1+$M577)*$ER577,BG577)</f>
        <v>0</v>
      </c>
      <c r="BV577" s="66">
        <f>IF($G577="Labor Hours",BH577*$K577*(1+$M577)*$ER577,BH577)</f>
        <v>0</v>
      </c>
      <c r="BW577" s="66">
        <f>IF($G577="Labor Hours",BI577*$K577*(1+$M577)*$ER577,BI577)</f>
        <v>0</v>
      </c>
      <c r="BX577" s="66">
        <f>IF($G577="Labor Hours",BJ577*$K577*(1+$M577)*$ER577,BJ577)</f>
        <v>0</v>
      </c>
      <c r="BY577" s="66">
        <f>IF($G577="Labor Hours",BK577*$K577*(1+$M577)*$ER577,BK577)</f>
        <v>0</v>
      </c>
      <c r="BZ577" s="67">
        <f t="shared" si="753"/>
        <v>0</v>
      </c>
      <c r="CA577" s="67">
        <f t="shared" si="796"/>
        <v>0</v>
      </c>
      <c r="CB577" s="67">
        <f t="shared" si="797"/>
        <v>0</v>
      </c>
      <c r="CC577" s="53" cm="1">
        <f t="array" aca="1" ref="CC577" ca="1">BZ577*CELL("contents",$Q577)</f>
        <v>0</v>
      </c>
      <c r="CD577" s="53" cm="1">
        <f t="array" aca="1" ref="CD577" ca="1">CA577*CELL("contents",$Q577)</f>
        <v>0</v>
      </c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>
        <f t="shared" si="754"/>
        <v>0</v>
      </c>
      <c r="CR577" s="51">
        <f t="shared" si="755"/>
        <v>0</v>
      </c>
      <c r="CS577" s="66">
        <f>IF($G577="Labor Hours",CE577*$K577*(1+$M577)*$ES577,CE577)</f>
        <v>0</v>
      </c>
      <c r="CT577" s="66">
        <f>IF($G577="Labor Hours",CF577*$K577*(1+$M577)*$ES577,CF577)</f>
        <v>0</v>
      </c>
      <c r="CU577" s="66">
        <f>IF($G577="Labor Hours",CG577*$K577*(1+$M577)*$ES577,CG577)</f>
        <v>0</v>
      </c>
      <c r="CV577" s="66">
        <f>IF($G577="Labor Hours",CH577*$K577*(1+$M577)*$ES577,CH577)</f>
        <v>0</v>
      </c>
      <c r="CW577" s="66">
        <f>IF($G577="Labor Hours",CI577*$K577*(1+$M577)*$ES577,CI577)</f>
        <v>0</v>
      </c>
      <c r="CX577" s="66">
        <f>IF($G577="Labor Hours",CJ577*$K577*(1+$M577)*$ES577,CJ577)</f>
        <v>0</v>
      </c>
      <c r="CY577" s="66">
        <f>IF($G577="Labor Hours",CK577*$K577*(1+$M577)*$ES577,CK577)</f>
        <v>0</v>
      </c>
      <c r="CZ577" s="66">
        <f>IF($G577="Labor Hours",CL577*$K577*(1+$M577)*$ES577,CL577)</f>
        <v>0</v>
      </c>
      <c r="DA577" s="66">
        <f>IF($G577="Labor Hours",CM577*$K577*(1+$M577)*$ES577,CM577)</f>
        <v>0</v>
      </c>
      <c r="DB577" s="66">
        <f>IF($G577="Labor Hours",CN577*$K577*(1+$M577)*$ES577,CN577)</f>
        <v>0</v>
      </c>
      <c r="DC577" s="66">
        <f>IF($G577="Labor Hours",CO577*$K577*(1+$M577)*$ES577,CO577)</f>
        <v>0</v>
      </c>
      <c r="DD577" s="66">
        <f>IF($G577="Labor Hours",CP577*$K577*(1+$M577)*$ES577,CP577)</f>
        <v>0</v>
      </c>
      <c r="DE577" s="67">
        <f t="shared" si="756"/>
        <v>0</v>
      </c>
      <c r="DF577" s="67">
        <f t="shared" si="798"/>
        <v>0</v>
      </c>
      <c r="DG577" s="67">
        <f t="shared" si="799"/>
        <v>0</v>
      </c>
      <c r="DH577" s="53" cm="1">
        <f t="array" aca="1" ref="DH577" ca="1">DE577*CELL("contents",$Q577)</f>
        <v>0</v>
      </c>
      <c r="DI577" s="53" cm="1">
        <f t="array" aca="1" ref="DI577" ca="1">DF577*CELL("contents",$Q577)</f>
        <v>0</v>
      </c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>
        <f t="shared" si="757"/>
        <v>0</v>
      </c>
      <c r="DW577" s="51">
        <f t="shared" si="758"/>
        <v>0</v>
      </c>
      <c r="DX577" s="66">
        <f>IF($G577="Labor Hours",DJ577*$K577*(1+$M577)*$ET577,DJ577)</f>
        <v>0</v>
      </c>
      <c r="DY577" s="66">
        <f>IF($G577="Labor Hours",DK577*$K577*(1+$M577)*$ET577,DK577)</f>
        <v>0</v>
      </c>
      <c r="DZ577" s="66">
        <f>IF($G577="Labor Hours",DL577*$K577*(1+$M577)*$ET577,DL577)</f>
        <v>0</v>
      </c>
      <c r="EA577" s="66">
        <f>IF($G577="Labor Hours",DM577*$K577*(1+$M577)*$ET577,DM577)</f>
        <v>0</v>
      </c>
      <c r="EB577" s="66">
        <f>IF($G577="Labor Hours",DN577*$K577*(1+$M577)*$ET577,DN577)</f>
        <v>0</v>
      </c>
      <c r="EC577" s="66">
        <f>IF($G577="Labor Hours",DO577*$K577*(1+$M577)*$ET577,DO577)</f>
        <v>0</v>
      </c>
      <c r="ED577" s="66">
        <f>IF($G577="Labor Hours",DP577*$K577*(1+$M577)*$ET577,DP577)</f>
        <v>0</v>
      </c>
      <c r="EE577" s="66">
        <f>IF($G577="Labor Hours",DQ577*$K577*(1+$M577)*$ET577,DQ577)</f>
        <v>0</v>
      </c>
      <c r="EF577" s="66">
        <f>IF($G577="Labor Hours",DR577*$K577*(1+$M577)*$ET577,DR577)</f>
        <v>0</v>
      </c>
      <c r="EG577" s="66">
        <f>IF($G577="Labor Hours",DS577*$K577*(1+$M577)*$ET577,DS577)</f>
        <v>0</v>
      </c>
      <c r="EH577" s="66">
        <f>IF($G577="Labor Hours",DT577*$K577*(1+$M577)*$ET577,DT577)</f>
        <v>0</v>
      </c>
      <c r="EI577" s="66">
        <f>IF($G577="Labor Hours",DU577*$K577*(1+$M577)*$ET577,DU577)</f>
        <v>0</v>
      </c>
      <c r="EJ577" s="67">
        <f t="shared" si="759"/>
        <v>0</v>
      </c>
      <c r="EK577" s="67">
        <f t="shared" si="800"/>
        <v>0</v>
      </c>
      <c r="EL577" s="67">
        <f t="shared" si="801"/>
        <v>0</v>
      </c>
      <c r="EM577" s="53" cm="1">
        <f t="array" aca="1" ref="EM577" ca="1">EJ577*CELL("contents",$Q577)</f>
        <v>0</v>
      </c>
      <c r="EN577" s="53" cm="1">
        <f t="array" aca="1" ref="EN577" ca="1">EK577*CELL("contents",$Q577)</f>
        <v>0</v>
      </c>
      <c r="EO577" s="68">
        <f>AW577+CB577+DG577+EL577</f>
        <v>934.09858044000009</v>
      </c>
      <c r="EP577" s="2">
        <v>1</v>
      </c>
      <c r="EQ577" s="2">
        <f t="shared" ref="EQ577:ET577" si="826">EP577*1.0215</f>
        <v>1.0215000000000001</v>
      </c>
      <c r="ER577" s="2">
        <f t="shared" si="826"/>
        <v>1.0434622500000001</v>
      </c>
      <c r="ES577" s="2">
        <f t="shared" si="826"/>
        <v>1.0658966883750003</v>
      </c>
      <c r="ET577" s="2">
        <f t="shared" si="826"/>
        <v>1.0888134671750629</v>
      </c>
      <c r="EU577" s="69">
        <f>IF($G577="Labor Hours",$K577*$AG577*EQ577,0)</f>
        <v>452.23848000000004</v>
      </c>
      <c r="EV577" s="69">
        <f>IF($G577="Labor Hours",$K577*$BL577*ER577,0)</f>
        <v>0</v>
      </c>
      <c r="EW577" s="69">
        <f>IF($G577="Labor Hours",$K577*$CQ577*ES577,0)</f>
        <v>0</v>
      </c>
      <c r="EX577" s="69">
        <f>IF($G577="Labor Hours",$K577*$DV577*ET577,0)</f>
        <v>0</v>
      </c>
      <c r="EY577" s="69">
        <f t="shared" si="761"/>
        <v>158.283468</v>
      </c>
      <c r="EZ577" s="69">
        <f t="shared" si="761"/>
        <v>0</v>
      </c>
      <c r="FA577" s="69">
        <f t="shared" si="761"/>
        <v>0</v>
      </c>
      <c r="FB577" s="69">
        <f t="shared" si="761"/>
        <v>0</v>
      </c>
      <c r="FC577" t="s">
        <v>1548</v>
      </c>
    </row>
    <row r="578" spans="1:159" ht="25.5" x14ac:dyDescent="0.25">
      <c r="A578" s="2">
        <v>1.4</v>
      </c>
      <c r="B578" s="73" t="s">
        <v>1322</v>
      </c>
      <c r="C578" s="61" t="s">
        <v>147</v>
      </c>
      <c r="D578" s="62" t="s">
        <v>1323</v>
      </c>
      <c r="E578" s="63" t="s">
        <v>1324</v>
      </c>
      <c r="F578" s="2" t="s">
        <v>1315</v>
      </c>
      <c r="G578" s="61" t="s">
        <v>151</v>
      </c>
      <c r="H578" s="64" t="s">
        <v>163</v>
      </c>
      <c r="I578" s="61" t="s">
        <v>1175</v>
      </c>
      <c r="J578" s="65" t="s">
        <v>154</v>
      </c>
      <c r="K578" s="75">
        <v>55.34</v>
      </c>
      <c r="L578" s="79">
        <v>66</v>
      </c>
      <c r="M578" s="57">
        <v>0.35</v>
      </c>
      <c r="N578" s="85">
        <v>0.53</v>
      </c>
      <c r="O578" s="64" t="s">
        <v>155</v>
      </c>
      <c r="P578" s="2" t="s">
        <v>352</v>
      </c>
      <c r="Q578" s="216">
        <f>VLOOKUP(P578,Contingencies!$A$2:$D$7,4,FALSE)</f>
        <v>0.2</v>
      </c>
      <c r="R578" s="53">
        <f t="shared" si="825"/>
        <v>373.63943217600007</v>
      </c>
      <c r="S578" s="67">
        <f t="shared" si="742"/>
        <v>198.02889905328004</v>
      </c>
      <c r="T578" s="61"/>
      <c r="U578" s="2"/>
      <c r="V578" s="61">
        <v>8</v>
      </c>
      <c r="W578" s="61">
        <v>8</v>
      </c>
      <c r="X578" s="2"/>
      <c r="Y578" s="2"/>
      <c r="Z578" s="2"/>
      <c r="AA578" s="2"/>
      <c r="AB578" s="2"/>
      <c r="AC578" s="2"/>
      <c r="AD578" s="2"/>
      <c r="AE578" s="2"/>
      <c r="AF578" s="2"/>
      <c r="AG578" s="2">
        <f>IF(G578="Labor Hours",SUM(U578:AF578),0)</f>
        <v>16</v>
      </c>
      <c r="AH578" s="51">
        <f t="shared" si="749"/>
        <v>0.10666666666666666</v>
      </c>
      <c r="AI578" s="66">
        <f>IF($G578="Labor Hours",U578*$K578*(1+$M578)*$EQ578,U578)</f>
        <v>0</v>
      </c>
      <c r="AJ578" s="66">
        <f>IF($G578="Labor Hours",V578*$K578*(1+$M578)*$EQ578,V578)</f>
        <v>610.52194800000007</v>
      </c>
      <c r="AK578" s="66">
        <f>IF($G578="Labor Hours",W578*$K578*(1+$M578)*$EQ578,W578)</f>
        <v>610.52194800000007</v>
      </c>
      <c r="AL578" s="66">
        <f>IF($G578="Labor Hours",X578*$K578*(1+$M578)*$EQ578,X578)</f>
        <v>0</v>
      </c>
      <c r="AM578" s="66">
        <f>IF($G578="Labor Hours",Y578*$K578*(1+$M578)*$EQ578,Y578)</f>
        <v>0</v>
      </c>
      <c r="AN578" s="66">
        <f>IF($G578="Labor Hours",Z578*$K578*(1+$M578)*$EQ578,Z578)</f>
        <v>0</v>
      </c>
      <c r="AO578" s="66">
        <f>IF($G578="Labor Hours",AA578*$K578*(1+$M578)*$EQ578,AA578)</f>
        <v>0</v>
      </c>
      <c r="AP578" s="66">
        <f>IF($G578="Labor Hours",AB578*$K578*(1+$M578)*$EQ578,AB578)</f>
        <v>0</v>
      </c>
      <c r="AQ578" s="66">
        <f>IF($G578="Labor Hours",AC578*$K578*(1+$M578)*$EQ578,AC578)</f>
        <v>0</v>
      </c>
      <c r="AR578" s="66">
        <f>IF($G578="Labor Hours",AD578*$K578*(1+$M578)*$EQ578,AD578)</f>
        <v>0</v>
      </c>
      <c r="AS578" s="66">
        <f>IF($G578="Labor Hours",AE578*$K578*(1+$M578)*$EQ578,AE578)</f>
        <v>0</v>
      </c>
      <c r="AT578" s="66">
        <f>IF($G578="Labor Hours",AF578*$K578*(1+$M578)*$EQ578,AF578)</f>
        <v>0</v>
      </c>
      <c r="AU578" s="67">
        <f t="shared" si="750"/>
        <v>1221.0438960000001</v>
      </c>
      <c r="AV578" s="67">
        <f t="shared" si="794"/>
        <v>647.15326488000005</v>
      </c>
      <c r="AW578" s="67">
        <f t="shared" si="795"/>
        <v>1868.1971608800002</v>
      </c>
      <c r="AX578" s="53" cm="1">
        <f t="array" aca="1" ref="AX578" ca="1">AU578*CELL("contents",$Q578)</f>
        <v>244.20877920000004</v>
      </c>
      <c r="AY578" s="53" cm="1">
        <f t="array" aca="1" ref="AY578" ca="1">AV578*CELL("contents",$Q578)</f>
        <v>129.430652976</v>
      </c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>
        <f t="shared" si="751"/>
        <v>0</v>
      </c>
      <c r="BM578" s="51">
        <f t="shared" si="752"/>
        <v>0</v>
      </c>
      <c r="BN578" s="66">
        <f>IF($G578="Labor Hours",AZ578*$K578*(1+$M578)*$ER578,AZ578)</f>
        <v>0</v>
      </c>
      <c r="BO578" s="66">
        <f>IF($G578="Labor Hours",BA578*$K578*(1+$M578)*$ER578,BA578)</f>
        <v>0</v>
      </c>
      <c r="BP578" s="66">
        <f>IF($G578="Labor Hours",BB578*$K578*(1+$M578)*$ER578,BB578)</f>
        <v>0</v>
      </c>
      <c r="BQ578" s="66">
        <f>IF($G578="Labor Hours",BC578*$K578*(1+$M578)*$ER578,BC578)</f>
        <v>0</v>
      </c>
      <c r="BR578" s="66">
        <f>IF($G578="Labor Hours",BD578*$K578*(1+$M578)*$ER578,BD578)</f>
        <v>0</v>
      </c>
      <c r="BS578" s="66">
        <f>IF($G578="Labor Hours",BE578*$K578*(1+$M578)*$ER578,BE578)</f>
        <v>0</v>
      </c>
      <c r="BT578" s="66">
        <f>IF($G578="Labor Hours",BF578*$K578*(1+$M578)*$ER578,BF578)</f>
        <v>0</v>
      </c>
      <c r="BU578" s="66">
        <f>IF($G578="Labor Hours",BG578*$K578*(1+$M578)*$ER578,BG578)</f>
        <v>0</v>
      </c>
      <c r="BV578" s="66">
        <f>IF($G578="Labor Hours",BH578*$K578*(1+$M578)*$ER578,BH578)</f>
        <v>0</v>
      </c>
      <c r="BW578" s="66">
        <f>IF($G578="Labor Hours",BI578*$K578*(1+$M578)*$ER578,BI578)</f>
        <v>0</v>
      </c>
      <c r="BX578" s="66">
        <f>IF($G578="Labor Hours",BJ578*$K578*(1+$M578)*$ER578,BJ578)</f>
        <v>0</v>
      </c>
      <c r="BY578" s="66">
        <f>IF($G578="Labor Hours",BK578*$K578*(1+$M578)*$ER578,BK578)</f>
        <v>0</v>
      </c>
      <c r="BZ578" s="67">
        <f t="shared" si="753"/>
        <v>0</v>
      </c>
      <c r="CA578" s="67">
        <f t="shared" si="796"/>
        <v>0</v>
      </c>
      <c r="CB578" s="67">
        <f t="shared" si="797"/>
        <v>0</v>
      </c>
      <c r="CC578" s="53" cm="1">
        <f t="array" aca="1" ref="CC578" ca="1">BZ578*CELL("contents",$Q578)</f>
        <v>0</v>
      </c>
      <c r="CD578" s="53" cm="1">
        <f t="array" aca="1" ref="CD578" ca="1">CA578*CELL("contents",$Q578)</f>
        <v>0</v>
      </c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>
        <f t="shared" si="754"/>
        <v>0</v>
      </c>
      <c r="CR578" s="51">
        <f t="shared" si="755"/>
        <v>0</v>
      </c>
      <c r="CS578" s="66">
        <f>IF($G578="Labor Hours",CE578*$K578*(1+$M578)*$ES578,CE578)</f>
        <v>0</v>
      </c>
      <c r="CT578" s="66">
        <f>IF($G578="Labor Hours",CF578*$K578*(1+$M578)*$ES578,CF578)</f>
        <v>0</v>
      </c>
      <c r="CU578" s="66">
        <f>IF($G578="Labor Hours",CG578*$K578*(1+$M578)*$ES578,CG578)</f>
        <v>0</v>
      </c>
      <c r="CV578" s="66">
        <f>IF($G578="Labor Hours",CH578*$K578*(1+$M578)*$ES578,CH578)</f>
        <v>0</v>
      </c>
      <c r="CW578" s="66">
        <f>IF($G578="Labor Hours",CI578*$K578*(1+$M578)*$ES578,CI578)</f>
        <v>0</v>
      </c>
      <c r="CX578" s="66">
        <f>IF($G578="Labor Hours",CJ578*$K578*(1+$M578)*$ES578,CJ578)</f>
        <v>0</v>
      </c>
      <c r="CY578" s="66">
        <f>IF($G578="Labor Hours",CK578*$K578*(1+$M578)*$ES578,CK578)</f>
        <v>0</v>
      </c>
      <c r="CZ578" s="66">
        <f>IF($G578="Labor Hours",CL578*$K578*(1+$M578)*$ES578,CL578)</f>
        <v>0</v>
      </c>
      <c r="DA578" s="66">
        <f>IF($G578="Labor Hours",CM578*$K578*(1+$M578)*$ES578,CM578)</f>
        <v>0</v>
      </c>
      <c r="DB578" s="66">
        <f>IF($G578="Labor Hours",CN578*$K578*(1+$M578)*$ES578,CN578)</f>
        <v>0</v>
      </c>
      <c r="DC578" s="66">
        <f>IF($G578="Labor Hours",CO578*$K578*(1+$M578)*$ES578,CO578)</f>
        <v>0</v>
      </c>
      <c r="DD578" s="66">
        <f>IF($G578="Labor Hours",CP578*$K578*(1+$M578)*$ES578,CP578)</f>
        <v>0</v>
      </c>
      <c r="DE578" s="67">
        <f t="shared" si="756"/>
        <v>0</v>
      </c>
      <c r="DF578" s="67">
        <f t="shared" si="798"/>
        <v>0</v>
      </c>
      <c r="DG578" s="67">
        <f t="shared" si="799"/>
        <v>0</v>
      </c>
      <c r="DH578" s="53" cm="1">
        <f t="array" aca="1" ref="DH578" ca="1">DE578*CELL("contents",$Q578)</f>
        <v>0</v>
      </c>
      <c r="DI578" s="53" cm="1">
        <f t="array" aca="1" ref="DI578" ca="1">DF578*CELL("contents",$Q578)</f>
        <v>0</v>
      </c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>
        <f t="shared" si="757"/>
        <v>0</v>
      </c>
      <c r="DW578" s="51">
        <f t="shared" si="758"/>
        <v>0</v>
      </c>
      <c r="DX578" s="66">
        <f>IF($G578="Labor Hours",DJ578*$K578*(1+$M578)*$ET578,DJ578)</f>
        <v>0</v>
      </c>
      <c r="DY578" s="66">
        <f>IF($G578="Labor Hours",DK578*$K578*(1+$M578)*$ET578,DK578)</f>
        <v>0</v>
      </c>
      <c r="DZ578" s="66">
        <f>IF($G578="Labor Hours",DL578*$K578*(1+$M578)*$ET578,DL578)</f>
        <v>0</v>
      </c>
      <c r="EA578" s="66">
        <f>IF($G578="Labor Hours",DM578*$K578*(1+$M578)*$ET578,DM578)</f>
        <v>0</v>
      </c>
      <c r="EB578" s="66">
        <f>IF($G578="Labor Hours",DN578*$K578*(1+$M578)*$ET578,DN578)</f>
        <v>0</v>
      </c>
      <c r="EC578" s="66">
        <f>IF($G578="Labor Hours",DO578*$K578*(1+$M578)*$ET578,DO578)</f>
        <v>0</v>
      </c>
      <c r="ED578" s="66">
        <f>IF($G578="Labor Hours",DP578*$K578*(1+$M578)*$ET578,DP578)</f>
        <v>0</v>
      </c>
      <c r="EE578" s="66">
        <f>IF($G578="Labor Hours",DQ578*$K578*(1+$M578)*$ET578,DQ578)</f>
        <v>0</v>
      </c>
      <c r="EF578" s="66">
        <f>IF($G578="Labor Hours",DR578*$K578*(1+$M578)*$ET578,DR578)</f>
        <v>0</v>
      </c>
      <c r="EG578" s="66">
        <f>IF($G578="Labor Hours",DS578*$K578*(1+$M578)*$ET578,DS578)</f>
        <v>0</v>
      </c>
      <c r="EH578" s="66">
        <f>IF($G578="Labor Hours",DT578*$K578*(1+$M578)*$ET578,DT578)</f>
        <v>0</v>
      </c>
      <c r="EI578" s="66">
        <f>IF($G578="Labor Hours",DU578*$K578*(1+$M578)*$ET578,DU578)</f>
        <v>0</v>
      </c>
      <c r="EJ578" s="67">
        <f t="shared" si="759"/>
        <v>0</v>
      </c>
      <c r="EK578" s="67">
        <f t="shared" si="800"/>
        <v>0</v>
      </c>
      <c r="EL578" s="67">
        <f t="shared" si="801"/>
        <v>0</v>
      </c>
      <c r="EM578" s="53" cm="1">
        <f t="array" aca="1" ref="EM578" ca="1">EJ578*CELL("contents",$Q578)</f>
        <v>0</v>
      </c>
      <c r="EN578" s="53" cm="1">
        <f t="array" aca="1" ref="EN578" ca="1">EK578*CELL("contents",$Q578)</f>
        <v>0</v>
      </c>
      <c r="EO578" s="68">
        <f>AW578+CB578+DG578+EL578</f>
        <v>1868.1971608800002</v>
      </c>
      <c r="EP578" s="2">
        <v>1</v>
      </c>
      <c r="EQ578" s="2">
        <f t="shared" ref="EQ578:ET578" si="827">EP578*1.0215</f>
        <v>1.0215000000000001</v>
      </c>
      <c r="ER578" s="2">
        <f t="shared" si="827"/>
        <v>1.0434622500000001</v>
      </c>
      <c r="ES578" s="2">
        <f t="shared" si="827"/>
        <v>1.0658966883750003</v>
      </c>
      <c r="ET578" s="2">
        <f t="shared" si="827"/>
        <v>1.0888134671750629</v>
      </c>
      <c r="EU578" s="69">
        <f>IF($G578="Labor Hours",$K578*$AG578*EQ578,0)</f>
        <v>904.47696000000008</v>
      </c>
      <c r="EV578" s="69">
        <f>IF($G578="Labor Hours",$K578*$BL578*ER578,0)</f>
        <v>0</v>
      </c>
      <c r="EW578" s="69">
        <f>IF($G578="Labor Hours",$K578*$CQ578*ES578,0)</f>
        <v>0</v>
      </c>
      <c r="EX578" s="69">
        <f>IF($G578="Labor Hours",$K578*$DV578*ET578,0)</f>
        <v>0</v>
      </c>
      <c r="EY578" s="69">
        <f t="shared" si="761"/>
        <v>316.566936</v>
      </c>
      <c r="EZ578" s="69">
        <f t="shared" si="761"/>
        <v>0</v>
      </c>
      <c r="FA578" s="69">
        <f t="shared" si="761"/>
        <v>0</v>
      </c>
      <c r="FB578" s="69">
        <f t="shared" si="761"/>
        <v>0</v>
      </c>
      <c r="FC578" t="s">
        <v>1548</v>
      </c>
    </row>
    <row r="579" spans="1:159" ht="25.5" x14ac:dyDescent="0.25">
      <c r="A579" s="2">
        <v>1.4</v>
      </c>
      <c r="B579" s="73" t="s">
        <v>1322</v>
      </c>
      <c r="C579" s="61" t="s">
        <v>147</v>
      </c>
      <c r="D579" s="62" t="s">
        <v>1323</v>
      </c>
      <c r="E579" s="63" t="s">
        <v>1325</v>
      </c>
      <c r="F579" s="2"/>
      <c r="G579" s="61" t="s">
        <v>267</v>
      </c>
      <c r="H579" s="64" t="s">
        <v>267</v>
      </c>
      <c r="I579" s="61"/>
      <c r="J579" s="65" t="s">
        <v>154</v>
      </c>
      <c r="K579" s="75"/>
      <c r="L579" s="80">
        <v>1</v>
      </c>
      <c r="M579" s="57">
        <v>0</v>
      </c>
      <c r="N579" s="85">
        <v>0.53</v>
      </c>
      <c r="O579" s="64" t="s">
        <v>155</v>
      </c>
      <c r="P579" s="2" t="s">
        <v>356</v>
      </c>
      <c r="Q579" s="216">
        <f>VLOOKUP(P579,Contingencies!$A$2:$D$7,4,FALSE)</f>
        <v>0.35</v>
      </c>
      <c r="R579" s="53">
        <f t="shared" si="825"/>
        <v>535.5</v>
      </c>
      <c r="S579" s="67">
        <f t="shared" ref="S579:S642" si="828">IF($H579="CapEx",0,R579*N579)</f>
        <v>283.815</v>
      </c>
      <c r="T579" s="61"/>
      <c r="U579" s="2"/>
      <c r="V579" s="61">
        <v>1000</v>
      </c>
      <c r="W579" s="61"/>
      <c r="X579" s="2"/>
      <c r="Y579" s="2"/>
      <c r="Z579" s="2"/>
      <c r="AA579" s="2"/>
      <c r="AB579" s="2"/>
      <c r="AC579" s="2"/>
      <c r="AD579" s="2"/>
      <c r="AE579" s="2"/>
      <c r="AF579" s="2"/>
      <c r="AG579" s="2">
        <f>IF(G579="Labor Hours",SUM(U579:AF579),0)</f>
        <v>0</v>
      </c>
      <c r="AH579" s="51">
        <f t="shared" si="749"/>
        <v>0</v>
      </c>
      <c r="AI579" s="66">
        <f>IF($G579="Labor Hours",U579*$K579*(1+$M579)*$EQ579,U579)</f>
        <v>0</v>
      </c>
      <c r="AJ579" s="66">
        <f>IF($G579="Labor Hours",V579*$K579*(1+$M579)*$EQ579,V579)</f>
        <v>1000</v>
      </c>
      <c r="AK579" s="66">
        <f>IF($G579="Labor Hours",W579*$K579*(1+$M579)*$EQ579,W579)</f>
        <v>0</v>
      </c>
      <c r="AL579" s="66">
        <f>IF($G579="Labor Hours",X579*$K579*(1+$M579)*$EQ579,X579)</f>
        <v>0</v>
      </c>
      <c r="AM579" s="66">
        <f>IF($G579="Labor Hours",Y579*$K579*(1+$M579)*$EQ579,Y579)</f>
        <v>0</v>
      </c>
      <c r="AN579" s="66">
        <f>IF($G579="Labor Hours",Z579*$K579*(1+$M579)*$EQ579,Z579)</f>
        <v>0</v>
      </c>
      <c r="AO579" s="66">
        <f>IF($G579="Labor Hours",AA579*$K579*(1+$M579)*$EQ579,AA579)</f>
        <v>0</v>
      </c>
      <c r="AP579" s="66">
        <f>IF($G579="Labor Hours",AB579*$K579*(1+$M579)*$EQ579,AB579)</f>
        <v>0</v>
      </c>
      <c r="AQ579" s="66">
        <f>IF($G579="Labor Hours",AC579*$K579*(1+$M579)*$EQ579,AC579)</f>
        <v>0</v>
      </c>
      <c r="AR579" s="66">
        <f>IF($G579="Labor Hours",AD579*$K579*(1+$M579)*$EQ579,AD579)</f>
        <v>0</v>
      </c>
      <c r="AS579" s="66">
        <f>IF($G579="Labor Hours",AE579*$K579*(1+$M579)*$EQ579,AE579)</f>
        <v>0</v>
      </c>
      <c r="AT579" s="66">
        <f>IF($G579="Labor Hours",AF579*$K579*(1+$M579)*$EQ579,AF579)</f>
        <v>0</v>
      </c>
      <c r="AU579" s="67">
        <f t="shared" si="750"/>
        <v>1000</v>
      </c>
      <c r="AV579" s="67">
        <f t="shared" si="794"/>
        <v>530</v>
      </c>
      <c r="AW579" s="67">
        <f t="shared" si="795"/>
        <v>1530</v>
      </c>
      <c r="AX579" s="53" cm="1">
        <f t="array" aca="1" ref="AX579" ca="1">AU579*CELL("contents",$Q579)</f>
        <v>350</v>
      </c>
      <c r="AY579" s="53" cm="1">
        <f t="array" aca="1" ref="AY579" ca="1">AV579*CELL("contents",$Q579)</f>
        <v>185.5</v>
      </c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>
        <f t="shared" si="751"/>
        <v>0</v>
      </c>
      <c r="BM579" s="51">
        <f t="shared" si="752"/>
        <v>0</v>
      </c>
      <c r="BN579" s="66">
        <f>IF($G579="Labor Hours",AZ579*$K579*(1+$M579)*$ER579,AZ579)</f>
        <v>0</v>
      </c>
      <c r="BO579" s="66">
        <f>IF($G579="Labor Hours",BA579*$K579*(1+$M579)*$ER579,BA579)</f>
        <v>0</v>
      </c>
      <c r="BP579" s="66">
        <f>IF($G579="Labor Hours",BB579*$K579*(1+$M579)*$ER579,BB579)</f>
        <v>0</v>
      </c>
      <c r="BQ579" s="66">
        <f>IF($G579="Labor Hours",BC579*$K579*(1+$M579)*$ER579,BC579)</f>
        <v>0</v>
      </c>
      <c r="BR579" s="66">
        <f>IF($G579="Labor Hours",BD579*$K579*(1+$M579)*$ER579,BD579)</f>
        <v>0</v>
      </c>
      <c r="BS579" s="66">
        <f>IF($G579="Labor Hours",BE579*$K579*(1+$M579)*$ER579,BE579)</f>
        <v>0</v>
      </c>
      <c r="BT579" s="66">
        <f>IF($G579="Labor Hours",BF579*$K579*(1+$M579)*$ER579,BF579)</f>
        <v>0</v>
      </c>
      <c r="BU579" s="66">
        <f>IF($G579="Labor Hours",BG579*$K579*(1+$M579)*$ER579,BG579)</f>
        <v>0</v>
      </c>
      <c r="BV579" s="66">
        <f>IF($G579="Labor Hours",BH579*$K579*(1+$M579)*$ER579,BH579)</f>
        <v>0</v>
      </c>
      <c r="BW579" s="66">
        <f>IF($G579="Labor Hours",BI579*$K579*(1+$M579)*$ER579,BI579)</f>
        <v>0</v>
      </c>
      <c r="BX579" s="66">
        <f>IF($G579="Labor Hours",BJ579*$K579*(1+$M579)*$ER579,BJ579)</f>
        <v>0</v>
      </c>
      <c r="BY579" s="66">
        <f>IF($G579="Labor Hours",BK579*$K579*(1+$M579)*$ER579,BK579)</f>
        <v>0</v>
      </c>
      <c r="BZ579" s="67">
        <f t="shared" si="753"/>
        <v>0</v>
      </c>
      <c r="CA579" s="67">
        <f t="shared" si="796"/>
        <v>0</v>
      </c>
      <c r="CB579" s="67">
        <f t="shared" si="797"/>
        <v>0</v>
      </c>
      <c r="CC579" s="53" cm="1">
        <f t="array" aca="1" ref="CC579" ca="1">BZ579*CELL("contents",$Q579)</f>
        <v>0</v>
      </c>
      <c r="CD579" s="53" cm="1">
        <f t="array" aca="1" ref="CD579" ca="1">CA579*CELL("contents",$Q579)</f>
        <v>0</v>
      </c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>
        <f t="shared" si="754"/>
        <v>0</v>
      </c>
      <c r="CR579" s="51">
        <f t="shared" si="755"/>
        <v>0</v>
      </c>
      <c r="CS579" s="66">
        <f>IF($G579="Labor Hours",CE579*$K579*(1+$M579)*$ES579,CE579)</f>
        <v>0</v>
      </c>
      <c r="CT579" s="66">
        <f>IF($G579="Labor Hours",CF579*$K579*(1+$M579)*$ES579,CF579)</f>
        <v>0</v>
      </c>
      <c r="CU579" s="66">
        <f>IF($G579="Labor Hours",CG579*$K579*(1+$M579)*$ES579,CG579)</f>
        <v>0</v>
      </c>
      <c r="CV579" s="66">
        <f>IF($G579="Labor Hours",CH579*$K579*(1+$M579)*$ES579,CH579)</f>
        <v>0</v>
      </c>
      <c r="CW579" s="66">
        <f>IF($G579="Labor Hours",CI579*$K579*(1+$M579)*$ES579,CI579)</f>
        <v>0</v>
      </c>
      <c r="CX579" s="66">
        <f>IF($G579="Labor Hours",CJ579*$K579*(1+$M579)*$ES579,CJ579)</f>
        <v>0</v>
      </c>
      <c r="CY579" s="66">
        <f>IF($G579="Labor Hours",CK579*$K579*(1+$M579)*$ES579,CK579)</f>
        <v>0</v>
      </c>
      <c r="CZ579" s="66">
        <f>IF($G579="Labor Hours",CL579*$K579*(1+$M579)*$ES579,CL579)</f>
        <v>0</v>
      </c>
      <c r="DA579" s="66">
        <f>IF($G579="Labor Hours",CM579*$K579*(1+$M579)*$ES579,CM579)</f>
        <v>0</v>
      </c>
      <c r="DB579" s="66">
        <f>IF($G579="Labor Hours",CN579*$K579*(1+$M579)*$ES579,CN579)</f>
        <v>0</v>
      </c>
      <c r="DC579" s="66">
        <f>IF($G579="Labor Hours",CO579*$K579*(1+$M579)*$ES579,CO579)</f>
        <v>0</v>
      </c>
      <c r="DD579" s="66">
        <f>IF($G579="Labor Hours",CP579*$K579*(1+$M579)*$ES579,CP579)</f>
        <v>0</v>
      </c>
      <c r="DE579" s="67">
        <f t="shared" si="756"/>
        <v>0</v>
      </c>
      <c r="DF579" s="67">
        <f t="shared" si="798"/>
        <v>0</v>
      </c>
      <c r="DG579" s="67">
        <f t="shared" si="799"/>
        <v>0</v>
      </c>
      <c r="DH579" s="53" cm="1">
        <f t="array" aca="1" ref="DH579" ca="1">DE579*CELL("contents",$Q579)</f>
        <v>0</v>
      </c>
      <c r="DI579" s="53" cm="1">
        <f t="array" aca="1" ref="DI579" ca="1">DF579*CELL("contents",$Q579)</f>
        <v>0</v>
      </c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>
        <f t="shared" si="757"/>
        <v>0</v>
      </c>
      <c r="DW579" s="51">
        <f t="shared" si="758"/>
        <v>0</v>
      </c>
      <c r="DX579" s="66">
        <f>IF($G579="Labor Hours",DJ579*$K579*(1+$M579)*$ET579,DJ579)</f>
        <v>0</v>
      </c>
      <c r="DY579" s="66">
        <f>IF($G579="Labor Hours",DK579*$K579*(1+$M579)*$ET579,DK579)</f>
        <v>0</v>
      </c>
      <c r="DZ579" s="66">
        <f>IF($G579="Labor Hours",DL579*$K579*(1+$M579)*$ET579,DL579)</f>
        <v>0</v>
      </c>
      <c r="EA579" s="66">
        <f>IF($G579="Labor Hours",DM579*$K579*(1+$M579)*$ET579,DM579)</f>
        <v>0</v>
      </c>
      <c r="EB579" s="66">
        <f>IF($G579="Labor Hours",DN579*$K579*(1+$M579)*$ET579,DN579)</f>
        <v>0</v>
      </c>
      <c r="EC579" s="66">
        <f>IF($G579="Labor Hours",DO579*$K579*(1+$M579)*$ET579,DO579)</f>
        <v>0</v>
      </c>
      <c r="ED579" s="66">
        <f>IF($G579="Labor Hours",DP579*$K579*(1+$M579)*$ET579,DP579)</f>
        <v>0</v>
      </c>
      <c r="EE579" s="66">
        <f>IF($G579="Labor Hours",DQ579*$K579*(1+$M579)*$ET579,DQ579)</f>
        <v>0</v>
      </c>
      <c r="EF579" s="66">
        <f>IF($G579="Labor Hours",DR579*$K579*(1+$M579)*$ET579,DR579)</f>
        <v>0</v>
      </c>
      <c r="EG579" s="66">
        <f>IF($G579="Labor Hours",DS579*$K579*(1+$M579)*$ET579,DS579)</f>
        <v>0</v>
      </c>
      <c r="EH579" s="66">
        <f>IF($G579="Labor Hours",DT579*$K579*(1+$M579)*$ET579,DT579)</f>
        <v>0</v>
      </c>
      <c r="EI579" s="66">
        <f>IF($G579="Labor Hours",DU579*$K579*(1+$M579)*$ET579,DU579)</f>
        <v>0</v>
      </c>
      <c r="EJ579" s="67">
        <f t="shared" si="759"/>
        <v>0</v>
      </c>
      <c r="EK579" s="67">
        <f t="shared" si="800"/>
        <v>0</v>
      </c>
      <c r="EL579" s="67">
        <f t="shared" si="801"/>
        <v>0</v>
      </c>
      <c r="EM579" s="53" cm="1">
        <f t="array" aca="1" ref="EM579" ca="1">EJ579*CELL("contents",$Q579)</f>
        <v>0</v>
      </c>
      <c r="EN579" s="53" cm="1">
        <f t="array" aca="1" ref="EN579" ca="1">EK579*CELL("contents",$Q579)</f>
        <v>0</v>
      </c>
      <c r="EO579" s="68">
        <f>AW579+CB579+DG579+EL579</f>
        <v>1530</v>
      </c>
      <c r="EP579" s="2">
        <v>1</v>
      </c>
      <c r="EQ579" s="2">
        <f t="shared" ref="EQ579:ET579" si="829">EP579*1.0215</f>
        <v>1.0215000000000001</v>
      </c>
      <c r="ER579" s="2">
        <f t="shared" si="829"/>
        <v>1.0434622500000001</v>
      </c>
      <c r="ES579" s="2">
        <f t="shared" si="829"/>
        <v>1.0658966883750003</v>
      </c>
      <c r="ET579" s="2">
        <f t="shared" si="829"/>
        <v>1.0888134671750629</v>
      </c>
      <c r="EU579" s="69">
        <f>IF($G579="Labor Hours",$K579*$AG579*EQ579,0)</f>
        <v>0</v>
      </c>
      <c r="EV579" s="69">
        <f>IF($G579="Labor Hours",$K579*$BL579*ER579,0)</f>
        <v>0</v>
      </c>
      <c r="EW579" s="69">
        <f>IF($G579="Labor Hours",$K579*$CQ579*ES579,0)</f>
        <v>0</v>
      </c>
      <c r="EX579" s="69">
        <f>IF($G579="Labor Hours",$K579*$DV579*ET579,0)</f>
        <v>0</v>
      </c>
      <c r="EY579" s="69">
        <f t="shared" si="761"/>
        <v>0</v>
      </c>
      <c r="EZ579" s="69">
        <f t="shared" si="761"/>
        <v>0</v>
      </c>
      <c r="FA579" s="69">
        <f t="shared" si="761"/>
        <v>0</v>
      </c>
      <c r="FB579" s="69">
        <f t="shared" si="761"/>
        <v>0</v>
      </c>
      <c r="FC579" t="s">
        <v>1548</v>
      </c>
    </row>
    <row r="580" spans="1:159" x14ac:dyDescent="0.25">
      <c r="A580" s="2">
        <v>1.4</v>
      </c>
      <c r="B580" s="73" t="s">
        <v>1326</v>
      </c>
      <c r="C580" s="61" t="s">
        <v>147</v>
      </c>
      <c r="D580" s="62" t="s">
        <v>1327</v>
      </c>
      <c r="E580" s="63" t="s">
        <v>1327</v>
      </c>
      <c r="F580" s="2" t="s">
        <v>1315</v>
      </c>
      <c r="G580" s="61" t="s">
        <v>151</v>
      </c>
      <c r="H580" s="64" t="s">
        <v>163</v>
      </c>
      <c r="I580" s="61" t="s">
        <v>1175</v>
      </c>
      <c r="J580" s="65" t="s">
        <v>154</v>
      </c>
      <c r="K580" s="75">
        <v>55.34</v>
      </c>
      <c r="L580" s="79">
        <v>66</v>
      </c>
      <c r="M580" s="57">
        <v>0.35</v>
      </c>
      <c r="N580" s="85">
        <v>0.53</v>
      </c>
      <c r="O580" s="64" t="s">
        <v>155</v>
      </c>
      <c r="P580" s="2" t="s">
        <v>356</v>
      </c>
      <c r="Q580" s="216">
        <f>VLOOKUP(P580,Contingencies!$A$2:$D$7,4,FALSE)</f>
        <v>0.35</v>
      </c>
      <c r="R580" s="53">
        <f t="shared" si="825"/>
        <v>980.80350946200019</v>
      </c>
      <c r="S580" s="67">
        <f t="shared" si="828"/>
        <v>519.82586001486015</v>
      </c>
      <c r="T580" s="61"/>
      <c r="U580" s="61"/>
      <c r="V580" s="61"/>
      <c r="W580" s="61"/>
      <c r="X580" s="61"/>
      <c r="Y580" s="61">
        <v>24</v>
      </c>
      <c r="Z580" s="61"/>
      <c r="AA580" s="2"/>
      <c r="AB580" s="2"/>
      <c r="AC580" s="2"/>
      <c r="AD580" s="2"/>
      <c r="AE580" s="2"/>
      <c r="AF580" s="2"/>
      <c r="AG580" s="2">
        <f>IF(G580="Labor Hours",SUM(U580:AF580),0)</f>
        <v>24</v>
      </c>
      <c r="AH580" s="51">
        <f t="shared" si="749"/>
        <v>0.16</v>
      </c>
      <c r="AI580" s="66">
        <f>IF($G580="Labor Hours",U580*$K580*(1+$M580)*$EQ580,U580)</f>
        <v>0</v>
      </c>
      <c r="AJ580" s="66">
        <f>IF($G580="Labor Hours",V580*$K580*(1+$M580)*$EQ580,V580)</f>
        <v>0</v>
      </c>
      <c r="AK580" s="66">
        <f>IF($G580="Labor Hours",W580*$K580*(1+$M580)*$EQ580,W580)</f>
        <v>0</v>
      </c>
      <c r="AL580" s="66">
        <f>IF($G580="Labor Hours",X580*$K580*(1+$M580)*$EQ580,X580)</f>
        <v>0</v>
      </c>
      <c r="AM580" s="66">
        <f>IF($G580="Labor Hours",Y580*$K580*(1+$M580)*$EQ580,Y580)</f>
        <v>1831.5658440000004</v>
      </c>
      <c r="AN580" s="66">
        <f>IF($G580="Labor Hours",Z580*$K580*(1+$M580)*$EQ580,Z580)</f>
        <v>0</v>
      </c>
      <c r="AO580" s="66">
        <f>IF($G580="Labor Hours",AA580*$K580*(1+$M580)*$EQ580,AA580)</f>
        <v>0</v>
      </c>
      <c r="AP580" s="66">
        <f>IF($G580="Labor Hours",AB580*$K580*(1+$M580)*$EQ580,AB580)</f>
        <v>0</v>
      </c>
      <c r="AQ580" s="66">
        <f>IF($G580="Labor Hours",AC580*$K580*(1+$M580)*$EQ580,AC580)</f>
        <v>0</v>
      </c>
      <c r="AR580" s="66">
        <f>IF($G580="Labor Hours",AD580*$K580*(1+$M580)*$EQ580,AD580)</f>
        <v>0</v>
      </c>
      <c r="AS580" s="66">
        <f>IF($G580="Labor Hours",AE580*$K580*(1+$M580)*$EQ580,AE580)</f>
        <v>0</v>
      </c>
      <c r="AT580" s="66">
        <f>IF($G580="Labor Hours",AF580*$K580*(1+$M580)*$EQ580,AF580)</f>
        <v>0</v>
      </c>
      <c r="AU580" s="67">
        <f t="shared" si="750"/>
        <v>1831.5658440000004</v>
      </c>
      <c r="AV580" s="67">
        <f t="shared" si="794"/>
        <v>970.7298973200003</v>
      </c>
      <c r="AW580" s="67">
        <f t="shared" si="795"/>
        <v>2802.2957413200006</v>
      </c>
      <c r="AX580" s="53" cm="1">
        <f t="array" aca="1" ref="AX580" ca="1">AU580*CELL("contents",$Q580)</f>
        <v>641.04804540000009</v>
      </c>
      <c r="AY580" s="53" cm="1">
        <f t="array" aca="1" ref="AY580" ca="1">AV580*CELL("contents",$Q580)</f>
        <v>339.7554640620001</v>
      </c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>
        <f t="shared" si="751"/>
        <v>0</v>
      </c>
      <c r="BM580" s="51">
        <f t="shared" si="752"/>
        <v>0</v>
      </c>
      <c r="BN580" s="66">
        <f>IF($G580="Labor Hours",AZ580*$K580*(1+$M580)*$ER580,AZ580)</f>
        <v>0</v>
      </c>
      <c r="BO580" s="66">
        <f>IF($G580="Labor Hours",BA580*$K580*(1+$M580)*$ER580,BA580)</f>
        <v>0</v>
      </c>
      <c r="BP580" s="66">
        <f>IF($G580="Labor Hours",BB580*$K580*(1+$M580)*$ER580,BB580)</f>
        <v>0</v>
      </c>
      <c r="BQ580" s="66">
        <f>IF($G580="Labor Hours",BC580*$K580*(1+$M580)*$ER580,BC580)</f>
        <v>0</v>
      </c>
      <c r="BR580" s="66">
        <f>IF($G580="Labor Hours",BD580*$K580*(1+$M580)*$ER580,BD580)</f>
        <v>0</v>
      </c>
      <c r="BS580" s="66">
        <f>IF($G580="Labor Hours",BE580*$K580*(1+$M580)*$ER580,BE580)</f>
        <v>0</v>
      </c>
      <c r="BT580" s="66">
        <f>IF($G580="Labor Hours",BF580*$K580*(1+$M580)*$ER580,BF580)</f>
        <v>0</v>
      </c>
      <c r="BU580" s="66">
        <f>IF($G580="Labor Hours",BG580*$K580*(1+$M580)*$ER580,BG580)</f>
        <v>0</v>
      </c>
      <c r="BV580" s="66">
        <f>IF($G580="Labor Hours",BH580*$K580*(1+$M580)*$ER580,BH580)</f>
        <v>0</v>
      </c>
      <c r="BW580" s="66">
        <f>IF($G580="Labor Hours",BI580*$K580*(1+$M580)*$ER580,BI580)</f>
        <v>0</v>
      </c>
      <c r="BX580" s="66">
        <f>IF($G580="Labor Hours",BJ580*$K580*(1+$M580)*$ER580,BJ580)</f>
        <v>0</v>
      </c>
      <c r="BY580" s="66">
        <f>IF($G580="Labor Hours",BK580*$K580*(1+$M580)*$ER580,BK580)</f>
        <v>0</v>
      </c>
      <c r="BZ580" s="67">
        <f t="shared" si="753"/>
        <v>0</v>
      </c>
      <c r="CA580" s="67">
        <f t="shared" si="796"/>
        <v>0</v>
      </c>
      <c r="CB580" s="67">
        <f t="shared" si="797"/>
        <v>0</v>
      </c>
      <c r="CC580" s="53" cm="1">
        <f t="array" aca="1" ref="CC580" ca="1">BZ580*CELL("contents",$Q580)</f>
        <v>0</v>
      </c>
      <c r="CD580" s="53" cm="1">
        <f t="array" aca="1" ref="CD580" ca="1">CA580*CELL("contents",$Q580)</f>
        <v>0</v>
      </c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>
        <f t="shared" si="754"/>
        <v>0</v>
      </c>
      <c r="CR580" s="51">
        <f t="shared" si="755"/>
        <v>0</v>
      </c>
      <c r="CS580" s="66">
        <f>IF($G580="Labor Hours",CE580*$K580*(1+$M580)*$ES580,CE580)</f>
        <v>0</v>
      </c>
      <c r="CT580" s="66">
        <f>IF($G580="Labor Hours",CF580*$K580*(1+$M580)*$ES580,CF580)</f>
        <v>0</v>
      </c>
      <c r="CU580" s="66">
        <f>IF($G580="Labor Hours",CG580*$K580*(1+$M580)*$ES580,CG580)</f>
        <v>0</v>
      </c>
      <c r="CV580" s="66">
        <f>IF($G580="Labor Hours",CH580*$K580*(1+$M580)*$ES580,CH580)</f>
        <v>0</v>
      </c>
      <c r="CW580" s="66">
        <f>IF($G580="Labor Hours",CI580*$K580*(1+$M580)*$ES580,CI580)</f>
        <v>0</v>
      </c>
      <c r="CX580" s="66">
        <f>IF($G580="Labor Hours",CJ580*$K580*(1+$M580)*$ES580,CJ580)</f>
        <v>0</v>
      </c>
      <c r="CY580" s="66">
        <f>IF($G580="Labor Hours",CK580*$K580*(1+$M580)*$ES580,CK580)</f>
        <v>0</v>
      </c>
      <c r="CZ580" s="66">
        <f>IF($G580="Labor Hours",CL580*$K580*(1+$M580)*$ES580,CL580)</f>
        <v>0</v>
      </c>
      <c r="DA580" s="66">
        <f>IF($G580="Labor Hours",CM580*$K580*(1+$M580)*$ES580,CM580)</f>
        <v>0</v>
      </c>
      <c r="DB580" s="66">
        <f>IF($G580="Labor Hours",CN580*$K580*(1+$M580)*$ES580,CN580)</f>
        <v>0</v>
      </c>
      <c r="DC580" s="66">
        <f>IF($G580="Labor Hours",CO580*$K580*(1+$M580)*$ES580,CO580)</f>
        <v>0</v>
      </c>
      <c r="DD580" s="66">
        <f>IF($G580="Labor Hours",CP580*$K580*(1+$M580)*$ES580,CP580)</f>
        <v>0</v>
      </c>
      <c r="DE580" s="67">
        <f t="shared" si="756"/>
        <v>0</v>
      </c>
      <c r="DF580" s="67">
        <f t="shared" si="798"/>
        <v>0</v>
      </c>
      <c r="DG580" s="67">
        <f t="shared" si="799"/>
        <v>0</v>
      </c>
      <c r="DH580" s="53" cm="1">
        <f t="array" aca="1" ref="DH580" ca="1">DE580*CELL("contents",$Q580)</f>
        <v>0</v>
      </c>
      <c r="DI580" s="53" cm="1">
        <f t="array" aca="1" ref="DI580" ca="1">DF580*CELL("contents",$Q580)</f>
        <v>0</v>
      </c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>
        <f t="shared" si="757"/>
        <v>0</v>
      </c>
      <c r="DW580" s="51">
        <f t="shared" si="758"/>
        <v>0</v>
      </c>
      <c r="DX580" s="66">
        <f>IF($G580="Labor Hours",DJ580*$K580*(1+$M580)*$ET580,DJ580)</f>
        <v>0</v>
      </c>
      <c r="DY580" s="66">
        <f>IF($G580="Labor Hours",DK580*$K580*(1+$M580)*$ET580,DK580)</f>
        <v>0</v>
      </c>
      <c r="DZ580" s="66">
        <f>IF($G580="Labor Hours",DL580*$K580*(1+$M580)*$ET580,DL580)</f>
        <v>0</v>
      </c>
      <c r="EA580" s="66">
        <f>IF($G580="Labor Hours",DM580*$K580*(1+$M580)*$ET580,DM580)</f>
        <v>0</v>
      </c>
      <c r="EB580" s="66">
        <f>IF($G580="Labor Hours",DN580*$K580*(1+$M580)*$ET580,DN580)</f>
        <v>0</v>
      </c>
      <c r="EC580" s="66">
        <f>IF($G580="Labor Hours",DO580*$K580*(1+$M580)*$ET580,DO580)</f>
        <v>0</v>
      </c>
      <c r="ED580" s="66">
        <f>IF($G580="Labor Hours",DP580*$K580*(1+$M580)*$ET580,DP580)</f>
        <v>0</v>
      </c>
      <c r="EE580" s="66">
        <f>IF($G580="Labor Hours",DQ580*$K580*(1+$M580)*$ET580,DQ580)</f>
        <v>0</v>
      </c>
      <c r="EF580" s="66">
        <f>IF($G580="Labor Hours",DR580*$K580*(1+$M580)*$ET580,DR580)</f>
        <v>0</v>
      </c>
      <c r="EG580" s="66">
        <f>IF($G580="Labor Hours",DS580*$K580*(1+$M580)*$ET580,DS580)</f>
        <v>0</v>
      </c>
      <c r="EH580" s="66">
        <f>IF($G580="Labor Hours",DT580*$K580*(1+$M580)*$ET580,DT580)</f>
        <v>0</v>
      </c>
      <c r="EI580" s="66">
        <f>IF($G580="Labor Hours",DU580*$K580*(1+$M580)*$ET580,DU580)</f>
        <v>0</v>
      </c>
      <c r="EJ580" s="67">
        <f t="shared" si="759"/>
        <v>0</v>
      </c>
      <c r="EK580" s="67">
        <f t="shared" si="800"/>
        <v>0</v>
      </c>
      <c r="EL580" s="67">
        <f t="shared" si="801"/>
        <v>0</v>
      </c>
      <c r="EM580" s="53" cm="1">
        <f t="array" aca="1" ref="EM580" ca="1">EJ580*CELL("contents",$Q580)</f>
        <v>0</v>
      </c>
      <c r="EN580" s="53" cm="1">
        <f t="array" aca="1" ref="EN580" ca="1">EK580*CELL("contents",$Q580)</f>
        <v>0</v>
      </c>
      <c r="EO580" s="68">
        <f>AW580+CB580+DG580+EL580</f>
        <v>2802.2957413200006</v>
      </c>
      <c r="EP580" s="2">
        <v>1</v>
      </c>
      <c r="EQ580" s="2">
        <f t="shared" ref="EQ580:ET580" si="830">EP580*1.0215</f>
        <v>1.0215000000000001</v>
      </c>
      <c r="ER580" s="2">
        <f t="shared" si="830"/>
        <v>1.0434622500000001</v>
      </c>
      <c r="ES580" s="2">
        <f t="shared" si="830"/>
        <v>1.0658966883750003</v>
      </c>
      <c r="ET580" s="2">
        <f t="shared" si="830"/>
        <v>1.0888134671750629</v>
      </c>
      <c r="EU580" s="69">
        <f>IF($G580="Labor Hours",$K580*$AG580*EQ580,0)</f>
        <v>1356.7154400000002</v>
      </c>
      <c r="EV580" s="69">
        <f>IF($G580="Labor Hours",$K580*$BL580*ER580,0)</f>
        <v>0</v>
      </c>
      <c r="EW580" s="69">
        <f>IF($G580="Labor Hours",$K580*$CQ580*ES580,0)</f>
        <v>0</v>
      </c>
      <c r="EX580" s="69">
        <f>IF($G580="Labor Hours",$K580*$DV580*ET580,0)</f>
        <v>0</v>
      </c>
      <c r="EY580" s="69">
        <f t="shared" si="761"/>
        <v>474.85040400000003</v>
      </c>
      <c r="EZ580" s="69">
        <f t="shared" si="761"/>
        <v>0</v>
      </c>
      <c r="FA580" s="69">
        <f t="shared" si="761"/>
        <v>0</v>
      </c>
      <c r="FB580" s="69">
        <f t="shared" si="761"/>
        <v>0</v>
      </c>
      <c r="FC580" t="s">
        <v>1548</v>
      </c>
    </row>
    <row r="581" spans="1:159" x14ac:dyDescent="0.25">
      <c r="A581" s="2">
        <v>1.4</v>
      </c>
      <c r="B581" s="73" t="s">
        <v>1328</v>
      </c>
      <c r="C581" s="61" t="s">
        <v>147</v>
      </c>
      <c r="D581" s="62" t="s">
        <v>1329</v>
      </c>
      <c r="E581" s="63" t="s">
        <v>1329</v>
      </c>
      <c r="F581" s="2" t="s">
        <v>1315</v>
      </c>
      <c r="G581" s="61" t="s">
        <v>151</v>
      </c>
      <c r="H581" s="64" t="s">
        <v>163</v>
      </c>
      <c r="I581" s="61" t="s">
        <v>1175</v>
      </c>
      <c r="J581" s="65" t="s">
        <v>1139</v>
      </c>
      <c r="K581" s="75">
        <v>55.34</v>
      </c>
      <c r="L581" s="79">
        <v>66</v>
      </c>
      <c r="M581" s="57">
        <v>0.35</v>
      </c>
      <c r="N581" s="85">
        <v>0.53</v>
      </c>
      <c r="O581" s="64" t="s">
        <v>155</v>
      </c>
      <c r="P581" s="2" t="s">
        <v>173</v>
      </c>
      <c r="Q581" s="216">
        <f>VLOOKUP(P581,Contingencies!$A$2:$D$7,4,FALSE)</f>
        <v>0.125</v>
      </c>
      <c r="R581" s="53">
        <f t="shared" si="825"/>
        <v>817.33625788500012</v>
      </c>
      <c r="S581" s="67">
        <f t="shared" si="828"/>
        <v>433.18821667905007</v>
      </c>
      <c r="T581" s="61"/>
      <c r="U581" s="2"/>
      <c r="V581" s="2"/>
      <c r="W581" s="2"/>
      <c r="X581" s="2"/>
      <c r="Y581" s="2"/>
      <c r="Z581" s="61">
        <v>56</v>
      </c>
      <c r="AA581" s="2"/>
      <c r="AB581" s="2"/>
      <c r="AC581" s="2"/>
      <c r="AD581" s="2"/>
      <c r="AE581" s="2"/>
      <c r="AF581" s="2"/>
      <c r="AG581" s="2">
        <f>IF(G581="Labor Hours",SUM(U581:AF581),0)</f>
        <v>56</v>
      </c>
      <c r="AH581" s="51">
        <f t="shared" si="749"/>
        <v>0.37333333333333329</v>
      </c>
      <c r="AI581" s="66">
        <f>IF($G581="Labor Hours",U581*$K581*(1+$M581)*$EQ581,U581)</f>
        <v>0</v>
      </c>
      <c r="AJ581" s="66">
        <f>IF($G581="Labor Hours",V581*$K581*(1+$M581)*$EQ581,V581)</f>
        <v>0</v>
      </c>
      <c r="AK581" s="66">
        <f>IF($G581="Labor Hours",W581*$K581*(1+$M581)*$EQ581,W581)</f>
        <v>0</v>
      </c>
      <c r="AL581" s="66">
        <f>IF($G581="Labor Hours",X581*$K581*(1+$M581)*$EQ581,X581)</f>
        <v>0</v>
      </c>
      <c r="AM581" s="66">
        <f>IF($G581="Labor Hours",Y581*$K581*(1+$M581)*$EQ581,Y581)</f>
        <v>0</v>
      </c>
      <c r="AN581" s="66">
        <f>IF($G581="Labor Hours",Z581*$K581*(1+$M581)*$EQ581,Z581)</f>
        <v>4273.6536360000009</v>
      </c>
      <c r="AO581" s="66">
        <f>IF($G581="Labor Hours",AA581*$K581*(1+$M581)*$EQ581,AA581)</f>
        <v>0</v>
      </c>
      <c r="AP581" s="66">
        <f>IF($G581="Labor Hours",AB581*$K581*(1+$M581)*$EQ581,AB581)</f>
        <v>0</v>
      </c>
      <c r="AQ581" s="66">
        <f>IF($G581="Labor Hours",AC581*$K581*(1+$M581)*$EQ581,AC581)</f>
        <v>0</v>
      </c>
      <c r="AR581" s="66">
        <f>IF($G581="Labor Hours",AD581*$K581*(1+$M581)*$EQ581,AD581)</f>
        <v>0</v>
      </c>
      <c r="AS581" s="66">
        <f>IF($G581="Labor Hours",AE581*$K581*(1+$M581)*$EQ581,AE581)</f>
        <v>0</v>
      </c>
      <c r="AT581" s="66">
        <f>IF($G581="Labor Hours",AF581*$K581*(1+$M581)*$EQ581,AF581)</f>
        <v>0</v>
      </c>
      <c r="AU581" s="67">
        <f t="shared" si="750"/>
        <v>4273.6536360000009</v>
      </c>
      <c r="AV581" s="67">
        <f t="shared" si="794"/>
        <v>2265.0364270800005</v>
      </c>
      <c r="AW581" s="67">
        <f t="shared" si="795"/>
        <v>6538.690063080001</v>
      </c>
      <c r="AX581" s="53" cm="1">
        <f t="array" aca="1" ref="AX581" ca="1">AU581*CELL("contents",$Q581)</f>
        <v>534.20670450000011</v>
      </c>
      <c r="AY581" s="53" cm="1">
        <f t="array" aca="1" ref="AY581" ca="1">AV581*CELL("contents",$Q581)</f>
        <v>283.12955338500007</v>
      </c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>
        <f t="shared" si="751"/>
        <v>0</v>
      </c>
      <c r="BM581" s="51">
        <f t="shared" si="752"/>
        <v>0</v>
      </c>
      <c r="BN581" s="66">
        <f>IF($G581="Labor Hours",AZ581*$K581*(1+$M581)*$ER581,AZ581)</f>
        <v>0</v>
      </c>
      <c r="BO581" s="66">
        <f>IF($G581="Labor Hours",BA581*$K581*(1+$M581)*$ER581,BA581)</f>
        <v>0</v>
      </c>
      <c r="BP581" s="66">
        <f>IF($G581="Labor Hours",BB581*$K581*(1+$M581)*$ER581,BB581)</f>
        <v>0</v>
      </c>
      <c r="BQ581" s="66">
        <f>IF($G581="Labor Hours",BC581*$K581*(1+$M581)*$ER581,BC581)</f>
        <v>0</v>
      </c>
      <c r="BR581" s="66">
        <f>IF($G581="Labor Hours",BD581*$K581*(1+$M581)*$ER581,BD581)</f>
        <v>0</v>
      </c>
      <c r="BS581" s="66">
        <f>IF($G581="Labor Hours",BE581*$K581*(1+$M581)*$ER581,BE581)</f>
        <v>0</v>
      </c>
      <c r="BT581" s="66">
        <f>IF($G581="Labor Hours",BF581*$K581*(1+$M581)*$ER581,BF581)</f>
        <v>0</v>
      </c>
      <c r="BU581" s="66">
        <f>IF($G581="Labor Hours",BG581*$K581*(1+$M581)*$ER581,BG581)</f>
        <v>0</v>
      </c>
      <c r="BV581" s="66">
        <f>IF($G581="Labor Hours",BH581*$K581*(1+$M581)*$ER581,BH581)</f>
        <v>0</v>
      </c>
      <c r="BW581" s="66">
        <f>IF($G581="Labor Hours",BI581*$K581*(1+$M581)*$ER581,BI581)</f>
        <v>0</v>
      </c>
      <c r="BX581" s="66">
        <f>IF($G581="Labor Hours",BJ581*$K581*(1+$M581)*$ER581,BJ581)</f>
        <v>0</v>
      </c>
      <c r="BY581" s="66">
        <f>IF($G581="Labor Hours",BK581*$K581*(1+$M581)*$ER581,BK581)</f>
        <v>0</v>
      </c>
      <c r="BZ581" s="67">
        <f t="shared" si="753"/>
        <v>0</v>
      </c>
      <c r="CA581" s="67">
        <f t="shared" si="796"/>
        <v>0</v>
      </c>
      <c r="CB581" s="67">
        <f t="shared" si="797"/>
        <v>0</v>
      </c>
      <c r="CC581" s="53" cm="1">
        <f t="array" aca="1" ref="CC581" ca="1">BZ581*CELL("contents",$Q581)</f>
        <v>0</v>
      </c>
      <c r="CD581" s="53" cm="1">
        <f t="array" aca="1" ref="CD581" ca="1">CA581*CELL("contents",$Q581)</f>
        <v>0</v>
      </c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>
        <f t="shared" si="754"/>
        <v>0</v>
      </c>
      <c r="CR581" s="51">
        <f t="shared" si="755"/>
        <v>0</v>
      </c>
      <c r="CS581" s="66">
        <f>IF($G581="Labor Hours",CE581*$K581*(1+$M581)*$ES581,CE581)</f>
        <v>0</v>
      </c>
      <c r="CT581" s="66">
        <f>IF($G581="Labor Hours",CF581*$K581*(1+$M581)*$ES581,CF581)</f>
        <v>0</v>
      </c>
      <c r="CU581" s="66">
        <f>IF($G581="Labor Hours",CG581*$K581*(1+$M581)*$ES581,CG581)</f>
        <v>0</v>
      </c>
      <c r="CV581" s="66">
        <f>IF($G581="Labor Hours",CH581*$K581*(1+$M581)*$ES581,CH581)</f>
        <v>0</v>
      </c>
      <c r="CW581" s="66">
        <f>IF($G581="Labor Hours",CI581*$K581*(1+$M581)*$ES581,CI581)</f>
        <v>0</v>
      </c>
      <c r="CX581" s="66">
        <f>IF($G581="Labor Hours",CJ581*$K581*(1+$M581)*$ES581,CJ581)</f>
        <v>0</v>
      </c>
      <c r="CY581" s="66">
        <f>IF($G581="Labor Hours",CK581*$K581*(1+$M581)*$ES581,CK581)</f>
        <v>0</v>
      </c>
      <c r="CZ581" s="66">
        <f>IF($G581="Labor Hours",CL581*$K581*(1+$M581)*$ES581,CL581)</f>
        <v>0</v>
      </c>
      <c r="DA581" s="66">
        <f>IF($G581="Labor Hours",CM581*$K581*(1+$M581)*$ES581,CM581)</f>
        <v>0</v>
      </c>
      <c r="DB581" s="66">
        <f>IF($G581="Labor Hours",CN581*$K581*(1+$M581)*$ES581,CN581)</f>
        <v>0</v>
      </c>
      <c r="DC581" s="66">
        <f>IF($G581="Labor Hours",CO581*$K581*(1+$M581)*$ES581,CO581)</f>
        <v>0</v>
      </c>
      <c r="DD581" s="66">
        <f>IF($G581="Labor Hours",CP581*$K581*(1+$M581)*$ES581,CP581)</f>
        <v>0</v>
      </c>
      <c r="DE581" s="67">
        <f t="shared" si="756"/>
        <v>0</v>
      </c>
      <c r="DF581" s="67">
        <f t="shared" si="798"/>
        <v>0</v>
      </c>
      <c r="DG581" s="67">
        <f t="shared" si="799"/>
        <v>0</v>
      </c>
      <c r="DH581" s="53" cm="1">
        <f t="array" aca="1" ref="DH581" ca="1">DE581*CELL("contents",$Q581)</f>
        <v>0</v>
      </c>
      <c r="DI581" s="53" cm="1">
        <f t="array" aca="1" ref="DI581" ca="1">DF581*CELL("contents",$Q581)</f>
        <v>0</v>
      </c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>
        <f t="shared" si="757"/>
        <v>0</v>
      </c>
      <c r="DW581" s="51">
        <f t="shared" si="758"/>
        <v>0</v>
      </c>
      <c r="DX581" s="66">
        <f>IF($G581="Labor Hours",DJ581*$K581*(1+$M581)*$ET581,DJ581)</f>
        <v>0</v>
      </c>
      <c r="DY581" s="66">
        <f>IF($G581="Labor Hours",DK581*$K581*(1+$M581)*$ET581,DK581)</f>
        <v>0</v>
      </c>
      <c r="DZ581" s="66">
        <f>IF($G581="Labor Hours",DL581*$K581*(1+$M581)*$ET581,DL581)</f>
        <v>0</v>
      </c>
      <c r="EA581" s="66">
        <f>IF($G581="Labor Hours",DM581*$K581*(1+$M581)*$ET581,DM581)</f>
        <v>0</v>
      </c>
      <c r="EB581" s="66">
        <f>IF($G581="Labor Hours",DN581*$K581*(1+$M581)*$ET581,DN581)</f>
        <v>0</v>
      </c>
      <c r="EC581" s="66">
        <f>IF($G581="Labor Hours",DO581*$K581*(1+$M581)*$ET581,DO581)</f>
        <v>0</v>
      </c>
      <c r="ED581" s="66">
        <f>IF($G581="Labor Hours",DP581*$K581*(1+$M581)*$ET581,DP581)</f>
        <v>0</v>
      </c>
      <c r="EE581" s="66">
        <f>IF($G581="Labor Hours",DQ581*$K581*(1+$M581)*$ET581,DQ581)</f>
        <v>0</v>
      </c>
      <c r="EF581" s="66">
        <f>IF($G581="Labor Hours",DR581*$K581*(1+$M581)*$ET581,DR581)</f>
        <v>0</v>
      </c>
      <c r="EG581" s="66">
        <f>IF($G581="Labor Hours",DS581*$K581*(1+$M581)*$ET581,DS581)</f>
        <v>0</v>
      </c>
      <c r="EH581" s="66">
        <f>IF($G581="Labor Hours",DT581*$K581*(1+$M581)*$ET581,DT581)</f>
        <v>0</v>
      </c>
      <c r="EI581" s="66">
        <f>IF($G581="Labor Hours",DU581*$K581*(1+$M581)*$ET581,DU581)</f>
        <v>0</v>
      </c>
      <c r="EJ581" s="67">
        <f t="shared" si="759"/>
        <v>0</v>
      </c>
      <c r="EK581" s="67">
        <f t="shared" si="800"/>
        <v>0</v>
      </c>
      <c r="EL581" s="67">
        <f t="shared" si="801"/>
        <v>0</v>
      </c>
      <c r="EM581" s="53" cm="1">
        <f t="array" aca="1" ref="EM581" ca="1">EJ581*CELL("contents",$Q581)</f>
        <v>0</v>
      </c>
      <c r="EN581" s="53" cm="1">
        <f t="array" aca="1" ref="EN581" ca="1">EK581*CELL("contents",$Q581)</f>
        <v>0</v>
      </c>
      <c r="EO581" s="68">
        <f>AW581+CB581+DG581+EL581</f>
        <v>6538.690063080001</v>
      </c>
      <c r="EP581" s="2">
        <v>1</v>
      </c>
      <c r="EQ581" s="2">
        <f t="shared" ref="EQ581:ET581" si="831">EP581*1.0215</f>
        <v>1.0215000000000001</v>
      </c>
      <c r="ER581" s="2">
        <f t="shared" si="831"/>
        <v>1.0434622500000001</v>
      </c>
      <c r="ES581" s="2">
        <f t="shared" si="831"/>
        <v>1.0658966883750003</v>
      </c>
      <c r="ET581" s="2">
        <f t="shared" si="831"/>
        <v>1.0888134671750629</v>
      </c>
      <c r="EU581" s="69">
        <f>IF($G581="Labor Hours",$K581*$AG581*EQ581,0)</f>
        <v>3165.6693600000003</v>
      </c>
      <c r="EV581" s="69">
        <f>IF($G581="Labor Hours",$K581*$BL581*ER581,0)</f>
        <v>0</v>
      </c>
      <c r="EW581" s="69">
        <f>IF($G581="Labor Hours",$K581*$CQ581*ES581,0)</f>
        <v>0</v>
      </c>
      <c r="EX581" s="69">
        <f>IF($G581="Labor Hours",$K581*$DV581*ET581,0)</f>
        <v>0</v>
      </c>
      <c r="EY581" s="69">
        <f t="shared" si="761"/>
        <v>1107.9842760000001</v>
      </c>
      <c r="EZ581" s="69">
        <f t="shared" si="761"/>
        <v>0</v>
      </c>
      <c r="FA581" s="69">
        <f t="shared" si="761"/>
        <v>0</v>
      </c>
      <c r="FB581" s="69">
        <f t="shared" si="761"/>
        <v>0</v>
      </c>
      <c r="FC581" t="s">
        <v>1548</v>
      </c>
    </row>
    <row r="582" spans="1:159" x14ac:dyDescent="0.25">
      <c r="A582" s="2">
        <v>1.4</v>
      </c>
      <c r="B582" s="73" t="s">
        <v>1330</v>
      </c>
      <c r="C582" s="61" t="s">
        <v>147</v>
      </c>
      <c r="D582" s="62" t="s">
        <v>1331</v>
      </c>
      <c r="E582" s="63" t="s">
        <v>1331</v>
      </c>
      <c r="F582" s="2" t="s">
        <v>1315</v>
      </c>
      <c r="G582" s="61" t="s">
        <v>151</v>
      </c>
      <c r="H582" s="64" t="s">
        <v>163</v>
      </c>
      <c r="I582" s="61" t="s">
        <v>1175</v>
      </c>
      <c r="J582" s="65" t="s">
        <v>154</v>
      </c>
      <c r="K582" s="75">
        <v>55.34</v>
      </c>
      <c r="L582" s="79">
        <v>66</v>
      </c>
      <c r="M582" s="57">
        <v>0.35</v>
      </c>
      <c r="N582" s="85">
        <v>0.53</v>
      </c>
      <c r="O582" s="64" t="s">
        <v>155</v>
      </c>
      <c r="P582" s="2" t="s">
        <v>352</v>
      </c>
      <c r="Q582" s="216">
        <f>VLOOKUP(P582,Contingencies!$A$2:$D$7,4,FALSE)</f>
        <v>0.2</v>
      </c>
      <c r="R582" s="53">
        <f t="shared" si="825"/>
        <v>373.63943217600007</v>
      </c>
      <c r="S582" s="67">
        <f t="shared" si="828"/>
        <v>198.02889905328004</v>
      </c>
      <c r="T582" s="61"/>
      <c r="U582" s="2"/>
      <c r="V582" s="2"/>
      <c r="W582" s="2"/>
      <c r="X582" s="2"/>
      <c r="Y582" s="2"/>
      <c r="Z582" s="61">
        <v>8</v>
      </c>
      <c r="AA582" s="61">
        <v>8</v>
      </c>
      <c r="AB582" s="61"/>
      <c r="AC582" s="61"/>
      <c r="AD582" s="61"/>
      <c r="AE582" s="2"/>
      <c r="AF582" s="2"/>
      <c r="AG582" s="2">
        <f>IF(G582="Labor Hours",SUM(U582:AF582),0)</f>
        <v>16</v>
      </c>
      <c r="AH582" s="51">
        <f t="shared" si="749"/>
        <v>0.10666666666666666</v>
      </c>
      <c r="AI582" s="66">
        <f>IF($G582="Labor Hours",U582*$K582*(1+$M582)*$EQ582,U582)</f>
        <v>0</v>
      </c>
      <c r="AJ582" s="66">
        <f>IF($G582="Labor Hours",V582*$K582*(1+$M582)*$EQ582,V582)</f>
        <v>0</v>
      </c>
      <c r="AK582" s="66">
        <f>IF($G582="Labor Hours",W582*$K582*(1+$M582)*$EQ582,W582)</f>
        <v>0</v>
      </c>
      <c r="AL582" s="66">
        <f>IF($G582="Labor Hours",X582*$K582*(1+$M582)*$EQ582,X582)</f>
        <v>0</v>
      </c>
      <c r="AM582" s="66">
        <f>IF($G582="Labor Hours",Y582*$K582*(1+$M582)*$EQ582,Y582)</f>
        <v>0</v>
      </c>
      <c r="AN582" s="66">
        <f>IF($G582="Labor Hours",Z582*$K582*(1+$M582)*$EQ582,Z582)</f>
        <v>610.52194800000007</v>
      </c>
      <c r="AO582" s="66">
        <f>IF($G582="Labor Hours",AA582*$K582*(1+$M582)*$EQ582,AA582)</f>
        <v>610.52194800000007</v>
      </c>
      <c r="AP582" s="66">
        <f>IF($G582="Labor Hours",AB582*$K582*(1+$M582)*$EQ582,AB582)</f>
        <v>0</v>
      </c>
      <c r="AQ582" s="66">
        <f>IF($G582="Labor Hours",AC582*$K582*(1+$M582)*$EQ582,AC582)</f>
        <v>0</v>
      </c>
      <c r="AR582" s="66">
        <f>IF($G582="Labor Hours",AD582*$K582*(1+$M582)*$EQ582,AD582)</f>
        <v>0</v>
      </c>
      <c r="AS582" s="66">
        <f>IF($G582="Labor Hours",AE582*$K582*(1+$M582)*$EQ582,AE582)</f>
        <v>0</v>
      </c>
      <c r="AT582" s="66">
        <f>IF($G582="Labor Hours",AF582*$K582*(1+$M582)*$EQ582,AF582)</f>
        <v>0</v>
      </c>
      <c r="AU582" s="67">
        <f t="shared" si="750"/>
        <v>1221.0438960000001</v>
      </c>
      <c r="AV582" s="67">
        <f t="shared" si="794"/>
        <v>647.15326488000005</v>
      </c>
      <c r="AW582" s="67">
        <f t="shared" si="795"/>
        <v>1868.1971608800002</v>
      </c>
      <c r="AX582" s="53" cm="1">
        <f t="array" aca="1" ref="AX582" ca="1">AU582*CELL("contents",$Q582)</f>
        <v>244.20877920000004</v>
      </c>
      <c r="AY582" s="53" cm="1">
        <f t="array" aca="1" ref="AY582" ca="1">AV582*CELL("contents",$Q582)</f>
        <v>129.430652976</v>
      </c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>
        <f t="shared" si="751"/>
        <v>0</v>
      </c>
      <c r="BM582" s="51">
        <f t="shared" si="752"/>
        <v>0</v>
      </c>
      <c r="BN582" s="66">
        <f>IF($G582="Labor Hours",AZ582*$K582*(1+$M582)*$ER582,AZ582)</f>
        <v>0</v>
      </c>
      <c r="BO582" s="66">
        <f>IF($G582="Labor Hours",BA582*$K582*(1+$M582)*$ER582,BA582)</f>
        <v>0</v>
      </c>
      <c r="BP582" s="66">
        <f>IF($G582="Labor Hours",BB582*$K582*(1+$M582)*$ER582,BB582)</f>
        <v>0</v>
      </c>
      <c r="BQ582" s="66">
        <f>IF($G582="Labor Hours",BC582*$K582*(1+$M582)*$ER582,BC582)</f>
        <v>0</v>
      </c>
      <c r="BR582" s="66">
        <f>IF($G582="Labor Hours",BD582*$K582*(1+$M582)*$ER582,BD582)</f>
        <v>0</v>
      </c>
      <c r="BS582" s="66">
        <f>IF($G582="Labor Hours",BE582*$K582*(1+$M582)*$ER582,BE582)</f>
        <v>0</v>
      </c>
      <c r="BT582" s="66">
        <f>IF($G582="Labor Hours",BF582*$K582*(1+$M582)*$ER582,BF582)</f>
        <v>0</v>
      </c>
      <c r="BU582" s="66">
        <f>IF($G582="Labor Hours",BG582*$K582*(1+$M582)*$ER582,BG582)</f>
        <v>0</v>
      </c>
      <c r="BV582" s="66">
        <f>IF($G582="Labor Hours",BH582*$K582*(1+$M582)*$ER582,BH582)</f>
        <v>0</v>
      </c>
      <c r="BW582" s="66">
        <f>IF($G582="Labor Hours",BI582*$K582*(1+$M582)*$ER582,BI582)</f>
        <v>0</v>
      </c>
      <c r="BX582" s="66">
        <f>IF($G582="Labor Hours",BJ582*$K582*(1+$M582)*$ER582,BJ582)</f>
        <v>0</v>
      </c>
      <c r="BY582" s="66">
        <f>IF($G582="Labor Hours",BK582*$K582*(1+$M582)*$ER582,BK582)</f>
        <v>0</v>
      </c>
      <c r="BZ582" s="67">
        <f t="shared" si="753"/>
        <v>0</v>
      </c>
      <c r="CA582" s="67">
        <f t="shared" si="796"/>
        <v>0</v>
      </c>
      <c r="CB582" s="67">
        <f t="shared" si="797"/>
        <v>0</v>
      </c>
      <c r="CC582" s="53" cm="1">
        <f t="array" aca="1" ref="CC582" ca="1">BZ582*CELL("contents",$Q582)</f>
        <v>0</v>
      </c>
      <c r="CD582" s="53" cm="1">
        <f t="array" aca="1" ref="CD582" ca="1">CA582*CELL("contents",$Q582)</f>
        <v>0</v>
      </c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>
        <f t="shared" si="754"/>
        <v>0</v>
      </c>
      <c r="CR582" s="51">
        <f t="shared" si="755"/>
        <v>0</v>
      </c>
      <c r="CS582" s="66">
        <f>IF($G582="Labor Hours",CE582*$K582*(1+$M582)*$ES582,CE582)</f>
        <v>0</v>
      </c>
      <c r="CT582" s="66">
        <f>IF($G582="Labor Hours",CF582*$K582*(1+$M582)*$ES582,CF582)</f>
        <v>0</v>
      </c>
      <c r="CU582" s="66">
        <f>IF($G582="Labor Hours",CG582*$K582*(1+$M582)*$ES582,CG582)</f>
        <v>0</v>
      </c>
      <c r="CV582" s="66">
        <f>IF($G582="Labor Hours",CH582*$K582*(1+$M582)*$ES582,CH582)</f>
        <v>0</v>
      </c>
      <c r="CW582" s="66">
        <f>IF($G582="Labor Hours",CI582*$K582*(1+$M582)*$ES582,CI582)</f>
        <v>0</v>
      </c>
      <c r="CX582" s="66">
        <f>IF($G582="Labor Hours",CJ582*$K582*(1+$M582)*$ES582,CJ582)</f>
        <v>0</v>
      </c>
      <c r="CY582" s="66">
        <f>IF($G582="Labor Hours",CK582*$K582*(1+$M582)*$ES582,CK582)</f>
        <v>0</v>
      </c>
      <c r="CZ582" s="66">
        <f>IF($G582="Labor Hours",CL582*$K582*(1+$M582)*$ES582,CL582)</f>
        <v>0</v>
      </c>
      <c r="DA582" s="66">
        <f>IF($G582="Labor Hours",CM582*$K582*(1+$M582)*$ES582,CM582)</f>
        <v>0</v>
      </c>
      <c r="DB582" s="66">
        <f>IF($G582="Labor Hours",CN582*$K582*(1+$M582)*$ES582,CN582)</f>
        <v>0</v>
      </c>
      <c r="DC582" s="66">
        <f>IF($G582="Labor Hours",CO582*$K582*(1+$M582)*$ES582,CO582)</f>
        <v>0</v>
      </c>
      <c r="DD582" s="66">
        <f>IF($G582="Labor Hours",CP582*$K582*(1+$M582)*$ES582,CP582)</f>
        <v>0</v>
      </c>
      <c r="DE582" s="67">
        <f t="shared" si="756"/>
        <v>0</v>
      </c>
      <c r="DF582" s="67">
        <f t="shared" si="798"/>
        <v>0</v>
      </c>
      <c r="DG582" s="67">
        <f t="shared" si="799"/>
        <v>0</v>
      </c>
      <c r="DH582" s="53" cm="1">
        <f t="array" aca="1" ref="DH582" ca="1">DE582*CELL("contents",$Q582)</f>
        <v>0</v>
      </c>
      <c r="DI582" s="53" cm="1">
        <f t="array" aca="1" ref="DI582" ca="1">DF582*CELL("contents",$Q582)</f>
        <v>0</v>
      </c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>
        <f t="shared" si="757"/>
        <v>0</v>
      </c>
      <c r="DW582" s="51">
        <f t="shared" si="758"/>
        <v>0</v>
      </c>
      <c r="DX582" s="66">
        <f>IF($G582="Labor Hours",DJ582*$K582*(1+$M582)*$ET582,DJ582)</f>
        <v>0</v>
      </c>
      <c r="DY582" s="66">
        <f>IF($G582="Labor Hours",DK582*$K582*(1+$M582)*$ET582,DK582)</f>
        <v>0</v>
      </c>
      <c r="DZ582" s="66">
        <f>IF($G582="Labor Hours",DL582*$K582*(1+$M582)*$ET582,DL582)</f>
        <v>0</v>
      </c>
      <c r="EA582" s="66">
        <f>IF($G582="Labor Hours",DM582*$K582*(1+$M582)*$ET582,DM582)</f>
        <v>0</v>
      </c>
      <c r="EB582" s="66">
        <f>IF($G582="Labor Hours",DN582*$K582*(1+$M582)*$ET582,DN582)</f>
        <v>0</v>
      </c>
      <c r="EC582" s="66">
        <f>IF($G582="Labor Hours",DO582*$K582*(1+$M582)*$ET582,DO582)</f>
        <v>0</v>
      </c>
      <c r="ED582" s="66">
        <f>IF($G582="Labor Hours",DP582*$K582*(1+$M582)*$ET582,DP582)</f>
        <v>0</v>
      </c>
      <c r="EE582" s="66">
        <f>IF($G582="Labor Hours",DQ582*$K582*(1+$M582)*$ET582,DQ582)</f>
        <v>0</v>
      </c>
      <c r="EF582" s="66">
        <f>IF($G582="Labor Hours",DR582*$K582*(1+$M582)*$ET582,DR582)</f>
        <v>0</v>
      </c>
      <c r="EG582" s="66">
        <f>IF($G582="Labor Hours",DS582*$K582*(1+$M582)*$ET582,DS582)</f>
        <v>0</v>
      </c>
      <c r="EH582" s="66">
        <f>IF($G582="Labor Hours",DT582*$K582*(1+$M582)*$ET582,DT582)</f>
        <v>0</v>
      </c>
      <c r="EI582" s="66">
        <f>IF($G582="Labor Hours",DU582*$K582*(1+$M582)*$ET582,DU582)</f>
        <v>0</v>
      </c>
      <c r="EJ582" s="67">
        <f t="shared" si="759"/>
        <v>0</v>
      </c>
      <c r="EK582" s="67">
        <f t="shared" si="800"/>
        <v>0</v>
      </c>
      <c r="EL582" s="67">
        <f t="shared" si="801"/>
        <v>0</v>
      </c>
      <c r="EM582" s="53" cm="1">
        <f t="array" aca="1" ref="EM582" ca="1">EJ582*CELL("contents",$Q582)</f>
        <v>0</v>
      </c>
      <c r="EN582" s="53" cm="1">
        <f t="array" aca="1" ref="EN582" ca="1">EK582*CELL("contents",$Q582)</f>
        <v>0</v>
      </c>
      <c r="EO582" s="68">
        <f>AW582+CB582+DG582+EL582</f>
        <v>1868.1971608800002</v>
      </c>
      <c r="EP582" s="2">
        <v>1</v>
      </c>
      <c r="EQ582" s="2">
        <f t="shared" ref="EQ582:ET582" si="832">EP582*1.0215</f>
        <v>1.0215000000000001</v>
      </c>
      <c r="ER582" s="2">
        <f t="shared" si="832"/>
        <v>1.0434622500000001</v>
      </c>
      <c r="ES582" s="2">
        <f t="shared" si="832"/>
        <v>1.0658966883750003</v>
      </c>
      <c r="ET582" s="2">
        <f t="shared" si="832"/>
        <v>1.0888134671750629</v>
      </c>
      <c r="EU582" s="69">
        <f>IF($G582="Labor Hours",$K582*$AG582*EQ582,0)</f>
        <v>904.47696000000008</v>
      </c>
      <c r="EV582" s="69">
        <f>IF($G582="Labor Hours",$K582*$BL582*ER582,0)</f>
        <v>0</v>
      </c>
      <c r="EW582" s="69">
        <f>IF($G582="Labor Hours",$K582*$CQ582*ES582,0)</f>
        <v>0</v>
      </c>
      <c r="EX582" s="69">
        <f>IF($G582="Labor Hours",$K582*$DV582*ET582,0)</f>
        <v>0</v>
      </c>
      <c r="EY582" s="69">
        <f t="shared" si="761"/>
        <v>316.566936</v>
      </c>
      <c r="EZ582" s="69">
        <f t="shared" si="761"/>
        <v>0</v>
      </c>
      <c r="FA582" s="69">
        <f t="shared" si="761"/>
        <v>0</v>
      </c>
      <c r="FB582" s="69">
        <f t="shared" si="761"/>
        <v>0</v>
      </c>
      <c r="FC582" t="s">
        <v>1548</v>
      </c>
    </row>
    <row r="583" spans="1:159" x14ac:dyDescent="0.25">
      <c r="A583" s="2">
        <v>1.4</v>
      </c>
      <c r="B583" s="73" t="s">
        <v>1330</v>
      </c>
      <c r="C583" s="61" t="s">
        <v>1208</v>
      </c>
      <c r="D583" s="62" t="s">
        <v>1331</v>
      </c>
      <c r="E583" s="63" t="s">
        <v>1331</v>
      </c>
      <c r="F583" s="2" t="s">
        <v>1215</v>
      </c>
      <c r="G583" s="61" t="s">
        <v>151</v>
      </c>
      <c r="H583" s="64" t="s">
        <v>152</v>
      </c>
      <c r="I583" s="61" t="s">
        <v>269</v>
      </c>
      <c r="J583" s="65" t="s">
        <v>1139</v>
      </c>
      <c r="K583" s="75">
        <v>47</v>
      </c>
      <c r="L583" s="79">
        <v>46.67</v>
      </c>
      <c r="M583" s="57">
        <v>0</v>
      </c>
      <c r="N583" s="85">
        <v>0.55000000000000004</v>
      </c>
      <c r="O583" s="64" t="s">
        <v>155</v>
      </c>
      <c r="P583" s="2" t="s">
        <v>156</v>
      </c>
      <c r="Q583" s="216">
        <f>VLOOKUP(P583,Contingencies!$A$2:$D$7,4,FALSE)</f>
        <v>0.09</v>
      </c>
      <c r="R583" s="53">
        <f t="shared" si="825"/>
        <v>267.89859000000001</v>
      </c>
      <c r="S583" s="67">
        <f t="shared" si="828"/>
        <v>147.34422450000002</v>
      </c>
      <c r="T583" s="61"/>
      <c r="U583" s="2"/>
      <c r="V583" s="2"/>
      <c r="W583" s="2"/>
      <c r="X583" s="2"/>
      <c r="Y583" s="2"/>
      <c r="Z583" s="61">
        <v>8</v>
      </c>
      <c r="AA583" s="61">
        <v>8</v>
      </c>
      <c r="AB583" s="61">
        <v>8</v>
      </c>
      <c r="AC583" s="61">
        <v>8</v>
      </c>
      <c r="AD583" s="61">
        <v>8</v>
      </c>
      <c r="AE583" s="2"/>
      <c r="AF583" s="2"/>
      <c r="AG583" s="2">
        <f>IF(G583="Labor Hours",SUM(U583:AF583),0)</f>
        <v>40</v>
      </c>
      <c r="AH583" s="51">
        <f t="shared" si="749"/>
        <v>0.26666666666666666</v>
      </c>
      <c r="AI583" s="66">
        <f>IF($G583="Labor Hours",U583*$K583*(1+$M583)*$EQ583,U583)</f>
        <v>0</v>
      </c>
      <c r="AJ583" s="66">
        <f>IF($G583="Labor Hours",V583*$K583*(1+$M583)*$EQ583,V583)</f>
        <v>0</v>
      </c>
      <c r="AK583" s="66">
        <f>IF($G583="Labor Hours",W583*$K583*(1+$M583)*$EQ583,W583)</f>
        <v>0</v>
      </c>
      <c r="AL583" s="66">
        <f>IF($G583="Labor Hours",X583*$K583*(1+$M583)*$EQ583,X583)</f>
        <v>0</v>
      </c>
      <c r="AM583" s="66">
        <f>IF($G583="Labor Hours",Y583*$K583*(1+$M583)*$EQ583,Y583)</f>
        <v>0</v>
      </c>
      <c r="AN583" s="66">
        <f>IF($G583="Labor Hours",Z583*$K583*(1+$M583)*$EQ583,Z583)</f>
        <v>384.084</v>
      </c>
      <c r="AO583" s="66">
        <f>IF($G583="Labor Hours",AA583*$K583*(1+$M583)*$EQ583,AA583)</f>
        <v>384.084</v>
      </c>
      <c r="AP583" s="66">
        <f>IF($G583="Labor Hours",AB583*$K583*(1+$M583)*$EQ583,AB583)</f>
        <v>384.084</v>
      </c>
      <c r="AQ583" s="66">
        <f>IF($G583="Labor Hours",AC583*$K583*(1+$M583)*$EQ583,AC583)</f>
        <v>384.084</v>
      </c>
      <c r="AR583" s="66">
        <f>IF($G583="Labor Hours",AD583*$K583*(1+$M583)*$EQ583,AD583)</f>
        <v>384.084</v>
      </c>
      <c r="AS583" s="66">
        <f>IF($G583="Labor Hours",AE583*$K583*(1+$M583)*$EQ583,AE583)</f>
        <v>0</v>
      </c>
      <c r="AT583" s="66">
        <f>IF($G583="Labor Hours",AF583*$K583*(1+$M583)*$EQ583,AF583)</f>
        <v>0</v>
      </c>
      <c r="AU583" s="67">
        <f t="shared" si="750"/>
        <v>1920.42</v>
      </c>
      <c r="AV583" s="67">
        <f t="shared" si="794"/>
        <v>1056.2310000000002</v>
      </c>
      <c r="AW583" s="67">
        <f t="shared" si="795"/>
        <v>2976.6510000000003</v>
      </c>
      <c r="AX583" s="53" cm="1">
        <f t="array" aca="1" ref="AX583" ca="1">AU583*CELL("contents",$Q583)</f>
        <v>172.83779999999999</v>
      </c>
      <c r="AY583" s="53" cm="1">
        <f t="array" aca="1" ref="AY583" ca="1">AV583*CELL("contents",$Q583)</f>
        <v>95.060790000000011</v>
      </c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>
        <f t="shared" si="751"/>
        <v>0</v>
      </c>
      <c r="BM583" s="51">
        <f t="shared" si="752"/>
        <v>0</v>
      </c>
      <c r="BN583" s="66">
        <f>IF($G583="Labor Hours",AZ583*$K583*(1+$M583)*$ER583,AZ583)</f>
        <v>0</v>
      </c>
      <c r="BO583" s="66">
        <f>IF($G583="Labor Hours",BA583*$K583*(1+$M583)*$ER583,BA583)</f>
        <v>0</v>
      </c>
      <c r="BP583" s="66">
        <f>IF($G583="Labor Hours",BB583*$K583*(1+$M583)*$ER583,BB583)</f>
        <v>0</v>
      </c>
      <c r="BQ583" s="66">
        <f>IF($G583="Labor Hours",BC583*$K583*(1+$M583)*$ER583,BC583)</f>
        <v>0</v>
      </c>
      <c r="BR583" s="66">
        <f>IF($G583="Labor Hours",BD583*$K583*(1+$M583)*$ER583,BD583)</f>
        <v>0</v>
      </c>
      <c r="BS583" s="66">
        <f>IF($G583="Labor Hours",BE583*$K583*(1+$M583)*$ER583,BE583)</f>
        <v>0</v>
      </c>
      <c r="BT583" s="66">
        <f>IF($G583="Labor Hours",BF583*$K583*(1+$M583)*$ER583,BF583)</f>
        <v>0</v>
      </c>
      <c r="BU583" s="66">
        <f>IF($G583="Labor Hours",BG583*$K583*(1+$M583)*$ER583,BG583)</f>
        <v>0</v>
      </c>
      <c r="BV583" s="66">
        <f>IF($G583="Labor Hours",BH583*$K583*(1+$M583)*$ER583,BH583)</f>
        <v>0</v>
      </c>
      <c r="BW583" s="66">
        <f>IF($G583="Labor Hours",BI583*$K583*(1+$M583)*$ER583,BI583)</f>
        <v>0</v>
      </c>
      <c r="BX583" s="66">
        <f>IF($G583="Labor Hours",BJ583*$K583*(1+$M583)*$ER583,BJ583)</f>
        <v>0</v>
      </c>
      <c r="BY583" s="66">
        <f>IF($G583="Labor Hours",BK583*$K583*(1+$M583)*$ER583,BK583)</f>
        <v>0</v>
      </c>
      <c r="BZ583" s="67">
        <f t="shared" si="753"/>
        <v>0</v>
      </c>
      <c r="CA583" s="67">
        <f t="shared" si="796"/>
        <v>0</v>
      </c>
      <c r="CB583" s="67">
        <f t="shared" si="797"/>
        <v>0</v>
      </c>
      <c r="CC583" s="53" cm="1">
        <f t="array" aca="1" ref="CC583" ca="1">BZ583*CELL("contents",$Q583)</f>
        <v>0</v>
      </c>
      <c r="CD583" s="53" cm="1">
        <f t="array" aca="1" ref="CD583" ca="1">CA583*CELL("contents",$Q583)</f>
        <v>0</v>
      </c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>
        <f t="shared" si="754"/>
        <v>0</v>
      </c>
      <c r="CR583" s="51">
        <f t="shared" si="755"/>
        <v>0</v>
      </c>
      <c r="CS583" s="66">
        <f>IF($G583="Labor Hours",CE583*$K583*(1+$M583)*$ES583,CE583)</f>
        <v>0</v>
      </c>
      <c r="CT583" s="66">
        <f>IF($G583="Labor Hours",CF583*$K583*(1+$M583)*$ES583,CF583)</f>
        <v>0</v>
      </c>
      <c r="CU583" s="66">
        <f>IF($G583="Labor Hours",CG583*$K583*(1+$M583)*$ES583,CG583)</f>
        <v>0</v>
      </c>
      <c r="CV583" s="66">
        <f>IF($G583="Labor Hours",CH583*$K583*(1+$M583)*$ES583,CH583)</f>
        <v>0</v>
      </c>
      <c r="CW583" s="66">
        <f>IF($G583="Labor Hours",CI583*$K583*(1+$M583)*$ES583,CI583)</f>
        <v>0</v>
      </c>
      <c r="CX583" s="66">
        <f>IF($G583="Labor Hours",CJ583*$K583*(1+$M583)*$ES583,CJ583)</f>
        <v>0</v>
      </c>
      <c r="CY583" s="66">
        <f>IF($G583="Labor Hours",CK583*$K583*(1+$M583)*$ES583,CK583)</f>
        <v>0</v>
      </c>
      <c r="CZ583" s="66">
        <f>IF($G583="Labor Hours",CL583*$K583*(1+$M583)*$ES583,CL583)</f>
        <v>0</v>
      </c>
      <c r="DA583" s="66">
        <f>IF($G583="Labor Hours",CM583*$K583*(1+$M583)*$ES583,CM583)</f>
        <v>0</v>
      </c>
      <c r="DB583" s="66">
        <f>IF($G583="Labor Hours",CN583*$K583*(1+$M583)*$ES583,CN583)</f>
        <v>0</v>
      </c>
      <c r="DC583" s="66">
        <f>IF($G583="Labor Hours",CO583*$K583*(1+$M583)*$ES583,CO583)</f>
        <v>0</v>
      </c>
      <c r="DD583" s="66">
        <f>IF($G583="Labor Hours",CP583*$K583*(1+$M583)*$ES583,CP583)</f>
        <v>0</v>
      </c>
      <c r="DE583" s="67">
        <f t="shared" si="756"/>
        <v>0</v>
      </c>
      <c r="DF583" s="67">
        <f t="shared" si="798"/>
        <v>0</v>
      </c>
      <c r="DG583" s="67">
        <f t="shared" si="799"/>
        <v>0</v>
      </c>
      <c r="DH583" s="53" cm="1">
        <f t="array" aca="1" ref="DH583" ca="1">DE583*CELL("contents",$Q583)</f>
        <v>0</v>
      </c>
      <c r="DI583" s="53" cm="1">
        <f t="array" aca="1" ref="DI583" ca="1">DF583*CELL("contents",$Q583)</f>
        <v>0</v>
      </c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>
        <f t="shared" si="757"/>
        <v>0</v>
      </c>
      <c r="DW583" s="51">
        <f t="shared" si="758"/>
        <v>0</v>
      </c>
      <c r="DX583" s="66">
        <f>IF($G583="Labor Hours",DJ583*$K583*(1+$M583)*$ET583,DJ583)</f>
        <v>0</v>
      </c>
      <c r="DY583" s="66">
        <f>IF($G583="Labor Hours",DK583*$K583*(1+$M583)*$ET583,DK583)</f>
        <v>0</v>
      </c>
      <c r="DZ583" s="66">
        <f>IF($G583="Labor Hours",DL583*$K583*(1+$M583)*$ET583,DL583)</f>
        <v>0</v>
      </c>
      <c r="EA583" s="66">
        <f>IF($G583="Labor Hours",DM583*$K583*(1+$M583)*$ET583,DM583)</f>
        <v>0</v>
      </c>
      <c r="EB583" s="66">
        <f>IF($G583="Labor Hours",DN583*$K583*(1+$M583)*$ET583,DN583)</f>
        <v>0</v>
      </c>
      <c r="EC583" s="66">
        <f>IF($G583="Labor Hours",DO583*$K583*(1+$M583)*$ET583,DO583)</f>
        <v>0</v>
      </c>
      <c r="ED583" s="66">
        <f>IF($G583="Labor Hours",DP583*$K583*(1+$M583)*$ET583,DP583)</f>
        <v>0</v>
      </c>
      <c r="EE583" s="66">
        <f>IF($G583="Labor Hours",DQ583*$K583*(1+$M583)*$ET583,DQ583)</f>
        <v>0</v>
      </c>
      <c r="EF583" s="66">
        <f>IF($G583="Labor Hours",DR583*$K583*(1+$M583)*$ET583,DR583)</f>
        <v>0</v>
      </c>
      <c r="EG583" s="66">
        <f>IF($G583="Labor Hours",DS583*$K583*(1+$M583)*$ET583,DS583)</f>
        <v>0</v>
      </c>
      <c r="EH583" s="66">
        <f>IF($G583="Labor Hours",DT583*$K583*(1+$M583)*$ET583,DT583)</f>
        <v>0</v>
      </c>
      <c r="EI583" s="66">
        <f>IF($G583="Labor Hours",DU583*$K583*(1+$M583)*$ET583,DU583)</f>
        <v>0</v>
      </c>
      <c r="EJ583" s="67">
        <f t="shared" si="759"/>
        <v>0</v>
      </c>
      <c r="EK583" s="67">
        <f t="shared" si="800"/>
        <v>0</v>
      </c>
      <c r="EL583" s="67">
        <f t="shared" si="801"/>
        <v>0</v>
      </c>
      <c r="EM583" s="53" cm="1">
        <f t="array" aca="1" ref="EM583" ca="1">EJ583*CELL("contents",$Q583)</f>
        <v>0</v>
      </c>
      <c r="EN583" s="53" cm="1">
        <f t="array" aca="1" ref="EN583" ca="1">EK583*CELL("contents",$Q583)</f>
        <v>0</v>
      </c>
      <c r="EO583" s="68">
        <f>AW583+CB583+DG583+EL583</f>
        <v>2976.6510000000003</v>
      </c>
      <c r="EP583" s="2">
        <v>1</v>
      </c>
      <c r="EQ583" s="2">
        <f t="shared" ref="EQ583:ET583" si="833">EP583*1.0215</f>
        <v>1.0215000000000001</v>
      </c>
      <c r="ER583" s="2">
        <f t="shared" si="833"/>
        <v>1.0434622500000001</v>
      </c>
      <c r="ES583" s="2">
        <f t="shared" si="833"/>
        <v>1.0658966883750003</v>
      </c>
      <c r="ET583" s="2">
        <f t="shared" si="833"/>
        <v>1.0888134671750629</v>
      </c>
      <c r="EU583" s="69">
        <f>IF($G583="Labor Hours",$K583*$AG583*EQ583,0)</f>
        <v>1920.42</v>
      </c>
      <c r="EV583" s="69">
        <f>IF($G583="Labor Hours",$K583*$BL583*ER583,0)</f>
        <v>0</v>
      </c>
      <c r="EW583" s="69">
        <f>IF($G583="Labor Hours",$K583*$CQ583*ES583,0)</f>
        <v>0</v>
      </c>
      <c r="EX583" s="69">
        <f>IF($G583="Labor Hours",$K583*$DV583*ET583,0)</f>
        <v>0</v>
      </c>
      <c r="EY583" s="69">
        <f t="shared" si="761"/>
        <v>0</v>
      </c>
      <c r="EZ583" s="69">
        <f t="shared" si="761"/>
        <v>0</v>
      </c>
      <c r="FA583" s="69">
        <f t="shared" si="761"/>
        <v>0</v>
      </c>
      <c r="FB583" s="69">
        <f t="shared" ref="FB583:FB644" si="834">EX583*$M583</f>
        <v>0</v>
      </c>
      <c r="FC583" t="s">
        <v>1548</v>
      </c>
    </row>
    <row r="584" spans="1:159" x14ac:dyDescent="0.25">
      <c r="A584" s="2">
        <v>1.4</v>
      </c>
      <c r="B584" s="73" t="s">
        <v>1330</v>
      </c>
      <c r="C584" s="61" t="s">
        <v>147</v>
      </c>
      <c r="D584" s="62" t="s">
        <v>1331</v>
      </c>
      <c r="E584" s="63" t="s">
        <v>1332</v>
      </c>
      <c r="F584" s="2"/>
      <c r="G584" s="61" t="s">
        <v>267</v>
      </c>
      <c r="H584" s="64" t="s">
        <v>267</v>
      </c>
      <c r="I584" s="61"/>
      <c r="J584" s="65" t="s">
        <v>268</v>
      </c>
      <c r="K584" s="75"/>
      <c r="L584" s="80">
        <v>1</v>
      </c>
      <c r="M584" s="57">
        <v>0</v>
      </c>
      <c r="N584" s="85">
        <v>0.53</v>
      </c>
      <c r="O584" s="64" t="s">
        <v>155</v>
      </c>
      <c r="P584" s="2" t="s">
        <v>173</v>
      </c>
      <c r="Q584" s="216">
        <f>VLOOKUP(P584,Contingencies!$A$2:$D$7,4,FALSE)</f>
        <v>0.125</v>
      </c>
      <c r="R584" s="53">
        <f t="shared" si="825"/>
        <v>5656.21875</v>
      </c>
      <c r="S584" s="67">
        <f t="shared" si="828"/>
        <v>2997.7959375</v>
      </c>
      <c r="T584" s="61"/>
      <c r="U584" s="2"/>
      <c r="V584" s="2"/>
      <c r="W584" s="2"/>
      <c r="X584" s="2"/>
      <c r="Y584" s="2"/>
      <c r="Z584" s="61"/>
      <c r="AA584" s="61"/>
      <c r="AB584" s="61">
        <v>29575</v>
      </c>
      <c r="AC584" s="61"/>
      <c r="AD584" s="61"/>
      <c r="AE584" s="2"/>
      <c r="AF584" s="2"/>
      <c r="AG584" s="2">
        <f>IF(G584="Labor Hours",SUM(U584:AF584),0)</f>
        <v>0</v>
      </c>
      <c r="AH584" s="51">
        <f t="shared" ref="AH584:AH645" si="835">(AG584/1800)*12</f>
        <v>0</v>
      </c>
      <c r="AI584" s="66">
        <f>IF($G584="Labor Hours",U584*$K584*(1+$M584)*$EQ584,U584)</f>
        <v>0</v>
      </c>
      <c r="AJ584" s="66">
        <f>IF($G584="Labor Hours",V584*$K584*(1+$M584)*$EQ584,V584)</f>
        <v>0</v>
      </c>
      <c r="AK584" s="66">
        <f>IF($G584="Labor Hours",W584*$K584*(1+$M584)*$EQ584,W584)</f>
        <v>0</v>
      </c>
      <c r="AL584" s="66">
        <f>IF($G584="Labor Hours",X584*$K584*(1+$M584)*$EQ584,X584)</f>
        <v>0</v>
      </c>
      <c r="AM584" s="66">
        <f>IF($G584="Labor Hours",Y584*$K584*(1+$M584)*$EQ584,Y584)</f>
        <v>0</v>
      </c>
      <c r="AN584" s="66">
        <f>IF($G584="Labor Hours",Z584*$K584*(1+$M584)*$EQ584,Z584)</f>
        <v>0</v>
      </c>
      <c r="AO584" s="66">
        <f>IF($G584="Labor Hours",AA584*$K584*(1+$M584)*$EQ584,AA584)</f>
        <v>0</v>
      </c>
      <c r="AP584" s="66">
        <f>IF($G584="Labor Hours",AB584*$K584*(1+$M584)*$EQ584,AB584)</f>
        <v>29575</v>
      </c>
      <c r="AQ584" s="66">
        <f>IF($G584="Labor Hours",AC584*$K584*(1+$M584)*$EQ584,AC584)</f>
        <v>0</v>
      </c>
      <c r="AR584" s="66">
        <f>IF($G584="Labor Hours",AD584*$K584*(1+$M584)*$EQ584,AD584)</f>
        <v>0</v>
      </c>
      <c r="AS584" s="66">
        <f>IF($G584="Labor Hours",AE584*$K584*(1+$M584)*$EQ584,AE584)</f>
        <v>0</v>
      </c>
      <c r="AT584" s="66">
        <f>IF($G584="Labor Hours",AF584*$K584*(1+$M584)*$EQ584,AF584)</f>
        <v>0</v>
      </c>
      <c r="AU584" s="67">
        <f t="shared" ref="AU584:AU645" si="836">SUM(AI584:AT584)</f>
        <v>29575</v>
      </c>
      <c r="AV584" s="67">
        <f t="shared" si="794"/>
        <v>15674.75</v>
      </c>
      <c r="AW584" s="67">
        <f t="shared" si="795"/>
        <v>45249.75</v>
      </c>
      <c r="AX584" s="53" cm="1">
        <f t="array" aca="1" ref="AX584" ca="1">AU584*CELL("contents",$Q584)</f>
        <v>3696.875</v>
      </c>
      <c r="AY584" s="53" cm="1">
        <f t="array" aca="1" ref="AY584" ca="1">AV584*CELL("contents",$Q584)</f>
        <v>1959.34375</v>
      </c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>
        <f t="shared" ref="BL584:BL645" si="837">IF($G584="Labor Hours",SUM(AZ584:BK584),0)</f>
        <v>0</v>
      </c>
      <c r="BM584" s="51">
        <f t="shared" ref="BM584:BM645" si="838">(BL584/1800)*12</f>
        <v>0</v>
      </c>
      <c r="BN584" s="66">
        <f>IF($G584="Labor Hours",AZ584*$K584*(1+$M584)*$ER584,AZ584)</f>
        <v>0</v>
      </c>
      <c r="BO584" s="66">
        <f>IF($G584="Labor Hours",BA584*$K584*(1+$M584)*$ER584,BA584)</f>
        <v>0</v>
      </c>
      <c r="BP584" s="66">
        <f>IF($G584="Labor Hours",BB584*$K584*(1+$M584)*$ER584,BB584)</f>
        <v>0</v>
      </c>
      <c r="BQ584" s="66">
        <f>IF($G584="Labor Hours",BC584*$K584*(1+$M584)*$ER584,BC584)</f>
        <v>0</v>
      </c>
      <c r="BR584" s="66">
        <f>IF($G584="Labor Hours",BD584*$K584*(1+$M584)*$ER584,BD584)</f>
        <v>0</v>
      </c>
      <c r="BS584" s="66">
        <f>IF($G584="Labor Hours",BE584*$K584*(1+$M584)*$ER584,BE584)</f>
        <v>0</v>
      </c>
      <c r="BT584" s="66">
        <f>IF($G584="Labor Hours",BF584*$K584*(1+$M584)*$ER584,BF584)</f>
        <v>0</v>
      </c>
      <c r="BU584" s="66">
        <f>IF($G584="Labor Hours",BG584*$K584*(1+$M584)*$ER584,BG584)</f>
        <v>0</v>
      </c>
      <c r="BV584" s="66">
        <f>IF($G584="Labor Hours",BH584*$K584*(1+$M584)*$ER584,BH584)</f>
        <v>0</v>
      </c>
      <c r="BW584" s="66">
        <f>IF($G584="Labor Hours",BI584*$K584*(1+$M584)*$ER584,BI584)</f>
        <v>0</v>
      </c>
      <c r="BX584" s="66">
        <f>IF($G584="Labor Hours",BJ584*$K584*(1+$M584)*$ER584,BJ584)</f>
        <v>0</v>
      </c>
      <c r="BY584" s="66">
        <f>IF($G584="Labor Hours",BK584*$K584*(1+$M584)*$ER584,BK584)</f>
        <v>0</v>
      </c>
      <c r="BZ584" s="67">
        <f t="shared" ref="BZ584:BZ645" si="839">SUM(BN584:BY584)</f>
        <v>0</v>
      </c>
      <c r="CA584" s="67">
        <f t="shared" si="796"/>
        <v>0</v>
      </c>
      <c r="CB584" s="67">
        <f t="shared" si="797"/>
        <v>0</v>
      </c>
      <c r="CC584" s="53" cm="1">
        <f t="array" aca="1" ref="CC584" ca="1">BZ584*CELL("contents",$Q584)</f>
        <v>0</v>
      </c>
      <c r="CD584" s="53" cm="1">
        <f t="array" aca="1" ref="CD584" ca="1">CA584*CELL("contents",$Q584)</f>
        <v>0</v>
      </c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>
        <f t="shared" ref="CQ584:CQ645" si="840">IF($G584="Labor Hours",SUM(CE584:CP584),0)</f>
        <v>0</v>
      </c>
      <c r="CR584" s="51">
        <f t="shared" ref="CR584:CR645" si="841">(CQ584/1800)*12</f>
        <v>0</v>
      </c>
      <c r="CS584" s="66">
        <f>IF($G584="Labor Hours",CE584*$K584*(1+$M584)*$ES584,CE584)</f>
        <v>0</v>
      </c>
      <c r="CT584" s="66">
        <f>IF($G584="Labor Hours",CF584*$K584*(1+$M584)*$ES584,CF584)</f>
        <v>0</v>
      </c>
      <c r="CU584" s="66">
        <f>IF($G584="Labor Hours",CG584*$K584*(1+$M584)*$ES584,CG584)</f>
        <v>0</v>
      </c>
      <c r="CV584" s="66">
        <f>IF($G584="Labor Hours",CH584*$K584*(1+$M584)*$ES584,CH584)</f>
        <v>0</v>
      </c>
      <c r="CW584" s="66">
        <f>IF($G584="Labor Hours",CI584*$K584*(1+$M584)*$ES584,CI584)</f>
        <v>0</v>
      </c>
      <c r="CX584" s="66">
        <f>IF($G584="Labor Hours",CJ584*$K584*(1+$M584)*$ES584,CJ584)</f>
        <v>0</v>
      </c>
      <c r="CY584" s="66">
        <f>IF($G584="Labor Hours",CK584*$K584*(1+$M584)*$ES584,CK584)</f>
        <v>0</v>
      </c>
      <c r="CZ584" s="66">
        <f>IF($G584="Labor Hours",CL584*$K584*(1+$M584)*$ES584,CL584)</f>
        <v>0</v>
      </c>
      <c r="DA584" s="66">
        <f>IF($G584="Labor Hours",CM584*$K584*(1+$M584)*$ES584,CM584)</f>
        <v>0</v>
      </c>
      <c r="DB584" s="66">
        <f>IF($G584="Labor Hours",CN584*$K584*(1+$M584)*$ES584,CN584)</f>
        <v>0</v>
      </c>
      <c r="DC584" s="66">
        <f>IF($G584="Labor Hours",CO584*$K584*(1+$M584)*$ES584,CO584)</f>
        <v>0</v>
      </c>
      <c r="DD584" s="66">
        <f>IF($G584="Labor Hours",CP584*$K584*(1+$M584)*$ES584,CP584)</f>
        <v>0</v>
      </c>
      <c r="DE584" s="67">
        <f t="shared" ref="DE584:DE645" si="842">SUM(CS584:DD584)</f>
        <v>0</v>
      </c>
      <c r="DF584" s="67">
        <f t="shared" si="798"/>
        <v>0</v>
      </c>
      <c r="DG584" s="67">
        <f t="shared" si="799"/>
        <v>0</v>
      </c>
      <c r="DH584" s="53" cm="1">
        <f t="array" aca="1" ref="DH584" ca="1">DE584*CELL("contents",$Q584)</f>
        <v>0</v>
      </c>
      <c r="DI584" s="53" cm="1">
        <f t="array" aca="1" ref="DI584" ca="1">DF584*CELL("contents",$Q584)</f>
        <v>0</v>
      </c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>
        <f t="shared" ref="DV584:DV645" si="843">IF($G584="Labor Hours",SUM(DJ584:DU584),0)</f>
        <v>0</v>
      </c>
      <c r="DW584" s="51">
        <f t="shared" ref="DW584:DW645" si="844">(DV584/1800)*12</f>
        <v>0</v>
      </c>
      <c r="DX584" s="66">
        <f>IF($G584="Labor Hours",DJ584*$K584*(1+$M584)*$ET584,DJ584)</f>
        <v>0</v>
      </c>
      <c r="DY584" s="66">
        <f>IF($G584="Labor Hours",DK584*$K584*(1+$M584)*$ET584,DK584)</f>
        <v>0</v>
      </c>
      <c r="DZ584" s="66">
        <f>IF($G584="Labor Hours",DL584*$K584*(1+$M584)*$ET584,DL584)</f>
        <v>0</v>
      </c>
      <c r="EA584" s="66">
        <f>IF($G584="Labor Hours",DM584*$K584*(1+$M584)*$ET584,DM584)</f>
        <v>0</v>
      </c>
      <c r="EB584" s="66">
        <f>IF($G584="Labor Hours",DN584*$K584*(1+$M584)*$ET584,DN584)</f>
        <v>0</v>
      </c>
      <c r="EC584" s="66">
        <f>IF($G584="Labor Hours",DO584*$K584*(1+$M584)*$ET584,DO584)</f>
        <v>0</v>
      </c>
      <c r="ED584" s="66">
        <f>IF($G584="Labor Hours",DP584*$K584*(1+$M584)*$ET584,DP584)</f>
        <v>0</v>
      </c>
      <c r="EE584" s="66">
        <f>IF($G584="Labor Hours",DQ584*$K584*(1+$M584)*$ET584,DQ584)</f>
        <v>0</v>
      </c>
      <c r="EF584" s="66">
        <f>IF($G584="Labor Hours",DR584*$K584*(1+$M584)*$ET584,DR584)</f>
        <v>0</v>
      </c>
      <c r="EG584" s="66">
        <f>IF($G584="Labor Hours",DS584*$K584*(1+$M584)*$ET584,DS584)</f>
        <v>0</v>
      </c>
      <c r="EH584" s="66">
        <f>IF($G584="Labor Hours",DT584*$K584*(1+$M584)*$ET584,DT584)</f>
        <v>0</v>
      </c>
      <c r="EI584" s="66">
        <f>IF($G584="Labor Hours",DU584*$K584*(1+$M584)*$ET584,DU584)</f>
        <v>0</v>
      </c>
      <c r="EJ584" s="67">
        <f t="shared" ref="EJ584:EJ645" si="845">SUM(DX584:EI584)</f>
        <v>0</v>
      </c>
      <c r="EK584" s="67">
        <f t="shared" si="800"/>
        <v>0</v>
      </c>
      <c r="EL584" s="67">
        <f t="shared" si="801"/>
        <v>0</v>
      </c>
      <c r="EM584" s="53" cm="1">
        <f t="array" aca="1" ref="EM584" ca="1">EJ584*CELL("contents",$Q584)</f>
        <v>0</v>
      </c>
      <c r="EN584" s="53" cm="1">
        <f t="array" aca="1" ref="EN584" ca="1">EK584*CELL("contents",$Q584)</f>
        <v>0</v>
      </c>
      <c r="EO584" s="68">
        <f>AW584+CB584+DG584+EL584</f>
        <v>45249.75</v>
      </c>
      <c r="EP584" s="2">
        <v>1</v>
      </c>
      <c r="EQ584" s="2">
        <f t="shared" ref="EQ584:ET584" si="846">EP584*1.0215</f>
        <v>1.0215000000000001</v>
      </c>
      <c r="ER584" s="2">
        <f t="shared" si="846"/>
        <v>1.0434622500000001</v>
      </c>
      <c r="ES584" s="2">
        <f t="shared" si="846"/>
        <v>1.0658966883750003</v>
      </c>
      <c r="ET584" s="2">
        <f t="shared" si="846"/>
        <v>1.0888134671750629</v>
      </c>
      <c r="EU584" s="69">
        <f>IF($G584="Labor Hours",$K584*$AG584*EQ584,0)</f>
        <v>0</v>
      </c>
      <c r="EV584" s="69">
        <f>IF($G584="Labor Hours",$K584*$BL584*ER584,0)</f>
        <v>0</v>
      </c>
      <c r="EW584" s="69">
        <f>IF($G584="Labor Hours",$K584*$CQ584*ES584,0)</f>
        <v>0</v>
      </c>
      <c r="EX584" s="69">
        <f>IF($G584="Labor Hours",$K584*$DV584*ET584,0)</f>
        <v>0</v>
      </c>
      <c r="EY584" s="69">
        <f t="shared" ref="EY584:FB645" si="847">EU584*$M584</f>
        <v>0</v>
      </c>
      <c r="EZ584" s="69">
        <f t="shared" si="847"/>
        <v>0</v>
      </c>
      <c r="FA584" s="69">
        <f t="shared" si="847"/>
        <v>0</v>
      </c>
      <c r="FB584" s="69">
        <f t="shared" si="834"/>
        <v>0</v>
      </c>
      <c r="FC584" t="s">
        <v>1548</v>
      </c>
    </row>
    <row r="585" spans="1:159" x14ac:dyDescent="0.25">
      <c r="A585" s="2">
        <v>1.4</v>
      </c>
      <c r="B585" s="73" t="s">
        <v>1333</v>
      </c>
      <c r="C585" s="61" t="s">
        <v>1208</v>
      </c>
      <c r="D585" s="62" t="s">
        <v>1334</v>
      </c>
      <c r="E585" s="63" t="s">
        <v>1334</v>
      </c>
      <c r="F585" s="2" t="s">
        <v>1215</v>
      </c>
      <c r="G585" s="61" t="s">
        <v>151</v>
      </c>
      <c r="H585" s="64" t="s">
        <v>163</v>
      </c>
      <c r="I585" s="61" t="s">
        <v>269</v>
      </c>
      <c r="J585" s="65" t="s">
        <v>154</v>
      </c>
      <c r="K585" s="75">
        <v>47</v>
      </c>
      <c r="L585" s="79">
        <v>46.67</v>
      </c>
      <c r="M585" s="57">
        <v>0</v>
      </c>
      <c r="N585" s="85">
        <v>0.55000000000000004</v>
      </c>
      <c r="O585" s="64" t="s">
        <v>155</v>
      </c>
      <c r="P585" s="2" t="s">
        <v>352</v>
      </c>
      <c r="Q585" s="216">
        <f>VLOOKUP(P585,Contingencies!$A$2:$D$7,4,FALSE)</f>
        <v>0.2</v>
      </c>
      <c r="R585" s="53">
        <f t="shared" si="825"/>
        <v>2688.5855994750004</v>
      </c>
      <c r="S585" s="67">
        <f t="shared" si="828"/>
        <v>1478.7220797112504</v>
      </c>
      <c r="T585" s="61"/>
      <c r="U585" s="2"/>
      <c r="V585" s="2"/>
      <c r="W585" s="2"/>
      <c r="X585" s="2"/>
      <c r="Y585" s="2"/>
      <c r="Z585" s="2"/>
      <c r="AA585" s="2"/>
      <c r="AB585" s="2"/>
      <c r="AC585" s="2"/>
      <c r="AD585" s="61">
        <v>50</v>
      </c>
      <c r="AE585" s="61">
        <v>50</v>
      </c>
      <c r="AF585" s="61">
        <v>50</v>
      </c>
      <c r="AG585" s="2">
        <f>IF(G585="Labor Hours",SUM(U585:AF585),0)</f>
        <v>150</v>
      </c>
      <c r="AH585" s="51">
        <f t="shared" si="835"/>
        <v>1</v>
      </c>
      <c r="AI585" s="66">
        <f>IF($G585="Labor Hours",U585*$K585*(1+$M585)*$EQ585,U585)</f>
        <v>0</v>
      </c>
      <c r="AJ585" s="66">
        <f>IF($G585="Labor Hours",V585*$K585*(1+$M585)*$EQ585,V585)</f>
        <v>0</v>
      </c>
      <c r="AK585" s="66">
        <f>IF($G585="Labor Hours",W585*$K585*(1+$M585)*$EQ585,W585)</f>
        <v>0</v>
      </c>
      <c r="AL585" s="66">
        <f>IF($G585="Labor Hours",X585*$K585*(1+$M585)*$EQ585,X585)</f>
        <v>0</v>
      </c>
      <c r="AM585" s="66">
        <f>IF($G585="Labor Hours",Y585*$K585*(1+$M585)*$EQ585,Y585)</f>
        <v>0</v>
      </c>
      <c r="AN585" s="66">
        <f>IF($G585="Labor Hours",Z585*$K585*(1+$M585)*$EQ585,Z585)</f>
        <v>0</v>
      </c>
      <c r="AO585" s="66">
        <f>IF($G585="Labor Hours",AA585*$K585*(1+$M585)*$EQ585,AA585)</f>
        <v>0</v>
      </c>
      <c r="AP585" s="66">
        <f>IF($G585="Labor Hours",AB585*$K585*(1+$M585)*$EQ585,AB585)</f>
        <v>0</v>
      </c>
      <c r="AQ585" s="66">
        <f>IF($G585="Labor Hours",AC585*$K585*(1+$M585)*$EQ585,AC585)</f>
        <v>0</v>
      </c>
      <c r="AR585" s="66">
        <f>IF($G585="Labor Hours",AD585*$K585*(1+$M585)*$EQ585,AD585)</f>
        <v>2400.5250000000001</v>
      </c>
      <c r="AS585" s="66">
        <f>IF($G585="Labor Hours",AE585*$K585*(1+$M585)*$EQ585,AE585)</f>
        <v>2400.5250000000001</v>
      </c>
      <c r="AT585" s="66">
        <f>IF($G585="Labor Hours",AF585*$K585*(1+$M585)*$EQ585,AF585)</f>
        <v>2400.5250000000001</v>
      </c>
      <c r="AU585" s="67">
        <f t="shared" si="836"/>
        <v>7201.5750000000007</v>
      </c>
      <c r="AV585" s="67">
        <f t="shared" si="794"/>
        <v>3960.8662500000009</v>
      </c>
      <c r="AW585" s="67">
        <f t="shared" si="795"/>
        <v>11162.441250000002</v>
      </c>
      <c r="AX585" s="53" cm="1">
        <f t="array" aca="1" ref="AX585" ca="1">AU585*CELL("contents",$Q585)</f>
        <v>1440.3150000000003</v>
      </c>
      <c r="AY585" s="53" cm="1">
        <f t="array" aca="1" ref="AY585" ca="1">AV585*CELL("contents",$Q585)</f>
        <v>792.17325000000028</v>
      </c>
      <c r="AZ585" s="61">
        <v>30</v>
      </c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>
        <f t="shared" si="837"/>
        <v>30</v>
      </c>
      <c r="BM585" s="51">
        <f t="shared" si="838"/>
        <v>0.2</v>
      </c>
      <c r="BN585" s="66">
        <f>IF($G585="Labor Hours",AZ585*$K585*(1+$M585)*$ER585,AZ585)</f>
        <v>1471.2817725000002</v>
      </c>
      <c r="BO585" s="66">
        <f>IF($G585="Labor Hours",BA585*$K585*(1+$M585)*$ER585,BA585)</f>
        <v>0</v>
      </c>
      <c r="BP585" s="66">
        <f>IF($G585="Labor Hours",BB585*$K585*(1+$M585)*$ER585,BB585)</f>
        <v>0</v>
      </c>
      <c r="BQ585" s="66">
        <f>IF($G585="Labor Hours",BC585*$K585*(1+$M585)*$ER585,BC585)</f>
        <v>0</v>
      </c>
      <c r="BR585" s="66">
        <f>IF($G585="Labor Hours",BD585*$K585*(1+$M585)*$ER585,BD585)</f>
        <v>0</v>
      </c>
      <c r="BS585" s="66">
        <f>IF($G585="Labor Hours",BE585*$K585*(1+$M585)*$ER585,BE585)</f>
        <v>0</v>
      </c>
      <c r="BT585" s="66">
        <f>IF($G585="Labor Hours",BF585*$K585*(1+$M585)*$ER585,BF585)</f>
        <v>0</v>
      </c>
      <c r="BU585" s="66">
        <f>IF($G585="Labor Hours",BG585*$K585*(1+$M585)*$ER585,BG585)</f>
        <v>0</v>
      </c>
      <c r="BV585" s="66">
        <f>IF($G585="Labor Hours",BH585*$K585*(1+$M585)*$ER585,BH585)</f>
        <v>0</v>
      </c>
      <c r="BW585" s="66">
        <f>IF($G585="Labor Hours",BI585*$K585*(1+$M585)*$ER585,BI585)</f>
        <v>0</v>
      </c>
      <c r="BX585" s="66">
        <f>IF($G585="Labor Hours",BJ585*$K585*(1+$M585)*$ER585,BJ585)</f>
        <v>0</v>
      </c>
      <c r="BY585" s="66">
        <f>IF($G585="Labor Hours",BK585*$K585*(1+$M585)*$ER585,BK585)</f>
        <v>0</v>
      </c>
      <c r="BZ585" s="67">
        <f t="shared" si="839"/>
        <v>1471.2817725000002</v>
      </c>
      <c r="CA585" s="67">
        <f t="shared" si="796"/>
        <v>809.20497487500018</v>
      </c>
      <c r="CB585" s="67">
        <f t="shared" si="797"/>
        <v>2280.4867473750005</v>
      </c>
      <c r="CC585" s="53" cm="1">
        <f t="array" aca="1" ref="CC585" ca="1">BZ585*CELL("contents",$Q585)</f>
        <v>294.25635450000004</v>
      </c>
      <c r="CD585" s="53" cm="1">
        <f t="array" aca="1" ref="CD585" ca="1">CA585*CELL("contents",$Q585)</f>
        <v>161.84099497500006</v>
      </c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>
        <f t="shared" si="840"/>
        <v>0</v>
      </c>
      <c r="CR585" s="51">
        <f t="shared" si="841"/>
        <v>0</v>
      </c>
      <c r="CS585" s="66">
        <f>IF($G585="Labor Hours",CE585*$K585*(1+$M585)*$ES585,CE585)</f>
        <v>0</v>
      </c>
      <c r="CT585" s="66">
        <f>IF($G585="Labor Hours",CF585*$K585*(1+$M585)*$ES585,CF585)</f>
        <v>0</v>
      </c>
      <c r="CU585" s="66">
        <f>IF($G585="Labor Hours",CG585*$K585*(1+$M585)*$ES585,CG585)</f>
        <v>0</v>
      </c>
      <c r="CV585" s="66">
        <f>IF($G585="Labor Hours",CH585*$K585*(1+$M585)*$ES585,CH585)</f>
        <v>0</v>
      </c>
      <c r="CW585" s="66">
        <f>IF($G585="Labor Hours",CI585*$K585*(1+$M585)*$ES585,CI585)</f>
        <v>0</v>
      </c>
      <c r="CX585" s="66">
        <f>IF($G585="Labor Hours",CJ585*$K585*(1+$M585)*$ES585,CJ585)</f>
        <v>0</v>
      </c>
      <c r="CY585" s="66">
        <f>IF($G585="Labor Hours",CK585*$K585*(1+$M585)*$ES585,CK585)</f>
        <v>0</v>
      </c>
      <c r="CZ585" s="66">
        <f>IF($G585="Labor Hours",CL585*$K585*(1+$M585)*$ES585,CL585)</f>
        <v>0</v>
      </c>
      <c r="DA585" s="66">
        <f>IF($G585="Labor Hours",CM585*$K585*(1+$M585)*$ES585,CM585)</f>
        <v>0</v>
      </c>
      <c r="DB585" s="66">
        <f>IF($G585="Labor Hours",CN585*$K585*(1+$M585)*$ES585,CN585)</f>
        <v>0</v>
      </c>
      <c r="DC585" s="66">
        <f>IF($G585="Labor Hours",CO585*$K585*(1+$M585)*$ES585,CO585)</f>
        <v>0</v>
      </c>
      <c r="DD585" s="66">
        <f>IF($G585="Labor Hours",CP585*$K585*(1+$M585)*$ES585,CP585)</f>
        <v>0</v>
      </c>
      <c r="DE585" s="67">
        <f t="shared" si="842"/>
        <v>0</v>
      </c>
      <c r="DF585" s="67">
        <f t="shared" si="798"/>
        <v>0</v>
      </c>
      <c r="DG585" s="67">
        <f t="shared" si="799"/>
        <v>0</v>
      </c>
      <c r="DH585" s="53" cm="1">
        <f t="array" aca="1" ref="DH585" ca="1">DE585*CELL("contents",$Q585)</f>
        <v>0</v>
      </c>
      <c r="DI585" s="53" cm="1">
        <f t="array" aca="1" ref="DI585" ca="1">DF585*CELL("contents",$Q585)</f>
        <v>0</v>
      </c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>
        <f t="shared" si="843"/>
        <v>0</v>
      </c>
      <c r="DW585" s="51">
        <f t="shared" si="844"/>
        <v>0</v>
      </c>
      <c r="DX585" s="66">
        <f>IF($G585="Labor Hours",DJ585*$K585*(1+$M585)*$ET585,DJ585)</f>
        <v>0</v>
      </c>
      <c r="DY585" s="66">
        <f>IF($G585="Labor Hours",DK585*$K585*(1+$M585)*$ET585,DK585)</f>
        <v>0</v>
      </c>
      <c r="DZ585" s="66">
        <f>IF($G585="Labor Hours",DL585*$K585*(1+$M585)*$ET585,DL585)</f>
        <v>0</v>
      </c>
      <c r="EA585" s="66">
        <f>IF($G585="Labor Hours",DM585*$K585*(1+$M585)*$ET585,DM585)</f>
        <v>0</v>
      </c>
      <c r="EB585" s="66">
        <f>IF($G585="Labor Hours",DN585*$K585*(1+$M585)*$ET585,DN585)</f>
        <v>0</v>
      </c>
      <c r="EC585" s="66">
        <f>IF($G585="Labor Hours",DO585*$K585*(1+$M585)*$ET585,DO585)</f>
        <v>0</v>
      </c>
      <c r="ED585" s="66">
        <f>IF($G585="Labor Hours",DP585*$K585*(1+$M585)*$ET585,DP585)</f>
        <v>0</v>
      </c>
      <c r="EE585" s="66">
        <f>IF($G585="Labor Hours",DQ585*$K585*(1+$M585)*$ET585,DQ585)</f>
        <v>0</v>
      </c>
      <c r="EF585" s="66">
        <f>IF($G585="Labor Hours",DR585*$K585*(1+$M585)*$ET585,DR585)</f>
        <v>0</v>
      </c>
      <c r="EG585" s="66">
        <f>IF($G585="Labor Hours",DS585*$K585*(1+$M585)*$ET585,DS585)</f>
        <v>0</v>
      </c>
      <c r="EH585" s="66">
        <f>IF($G585="Labor Hours",DT585*$K585*(1+$M585)*$ET585,DT585)</f>
        <v>0</v>
      </c>
      <c r="EI585" s="66">
        <f>IF($G585="Labor Hours",DU585*$K585*(1+$M585)*$ET585,DU585)</f>
        <v>0</v>
      </c>
      <c r="EJ585" s="67">
        <f t="shared" si="845"/>
        <v>0</v>
      </c>
      <c r="EK585" s="67">
        <f t="shared" si="800"/>
        <v>0</v>
      </c>
      <c r="EL585" s="67">
        <f t="shared" si="801"/>
        <v>0</v>
      </c>
      <c r="EM585" s="53" cm="1">
        <f t="array" aca="1" ref="EM585" ca="1">EJ585*CELL("contents",$Q585)</f>
        <v>0</v>
      </c>
      <c r="EN585" s="53" cm="1">
        <f t="array" aca="1" ref="EN585" ca="1">EK585*CELL("contents",$Q585)</f>
        <v>0</v>
      </c>
      <c r="EO585" s="68">
        <f>AW585+CB585+DG585+EL585</f>
        <v>13442.927997375002</v>
      </c>
      <c r="EP585" s="2">
        <v>1</v>
      </c>
      <c r="EQ585" s="2">
        <f t="shared" ref="EQ585:ET585" si="848">EP585*1.0215</f>
        <v>1.0215000000000001</v>
      </c>
      <c r="ER585" s="2">
        <f t="shared" si="848"/>
        <v>1.0434622500000001</v>
      </c>
      <c r="ES585" s="2">
        <f t="shared" si="848"/>
        <v>1.0658966883750003</v>
      </c>
      <c r="ET585" s="2">
        <f t="shared" si="848"/>
        <v>1.0888134671750629</v>
      </c>
      <c r="EU585" s="69">
        <f>IF($G585="Labor Hours",$K585*$AG585*EQ585,0)</f>
        <v>7201.5750000000007</v>
      </c>
      <c r="EV585" s="69">
        <f>IF($G585="Labor Hours",$K585*$BL585*ER585,0)</f>
        <v>1471.2817725000002</v>
      </c>
      <c r="EW585" s="69">
        <f>IF($G585="Labor Hours",$K585*$CQ585*ES585,0)</f>
        <v>0</v>
      </c>
      <c r="EX585" s="69">
        <f>IF($G585="Labor Hours",$K585*$DV585*ET585,0)</f>
        <v>0</v>
      </c>
      <c r="EY585" s="69">
        <f t="shared" si="847"/>
        <v>0</v>
      </c>
      <c r="EZ585" s="69">
        <f t="shared" si="847"/>
        <v>0</v>
      </c>
      <c r="FA585" s="69">
        <f t="shared" si="847"/>
        <v>0</v>
      </c>
      <c r="FB585" s="69">
        <f t="shared" si="834"/>
        <v>0</v>
      </c>
      <c r="FC585" t="s">
        <v>1548</v>
      </c>
    </row>
    <row r="586" spans="1:159" x14ac:dyDescent="0.25">
      <c r="A586" s="2">
        <v>1.4</v>
      </c>
      <c r="B586" s="73" t="s">
        <v>1335</v>
      </c>
      <c r="C586" s="61" t="s">
        <v>147</v>
      </c>
      <c r="D586" s="62" t="s">
        <v>1237</v>
      </c>
      <c r="E586" s="63" t="s">
        <v>1237</v>
      </c>
      <c r="F586" s="2" t="s">
        <v>1315</v>
      </c>
      <c r="G586" s="61" t="s">
        <v>151</v>
      </c>
      <c r="H586" s="64" t="s">
        <v>163</v>
      </c>
      <c r="I586" s="61" t="s">
        <v>1175</v>
      </c>
      <c r="J586" s="65" t="s">
        <v>1139</v>
      </c>
      <c r="K586" s="75">
        <v>55.34</v>
      </c>
      <c r="L586" s="79">
        <v>66</v>
      </c>
      <c r="M586" s="57">
        <v>0.35</v>
      </c>
      <c r="N586" s="85">
        <v>0.53</v>
      </c>
      <c r="O586" s="64" t="s">
        <v>155</v>
      </c>
      <c r="P586" s="2" t="s">
        <v>173</v>
      </c>
      <c r="Q586" s="216">
        <f>VLOOKUP(P586,Contingencies!$A$2:$D$7,4,FALSE)</f>
        <v>0.125</v>
      </c>
      <c r="R586" s="53">
        <f t="shared" si="825"/>
        <v>357.81813746979765</v>
      </c>
      <c r="S586" s="67">
        <f t="shared" si="828"/>
        <v>189.64361285899275</v>
      </c>
      <c r="T586" s="61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>
        <f>IF(G586="Labor Hours",SUM(U586:AF586),0)</f>
        <v>0</v>
      </c>
      <c r="AH586" s="51">
        <f t="shared" si="835"/>
        <v>0</v>
      </c>
      <c r="AI586" s="66">
        <f>IF($G586="Labor Hours",U586*$K586*(1+$M586)*$EQ586,U586)</f>
        <v>0</v>
      </c>
      <c r="AJ586" s="66">
        <f>IF($G586="Labor Hours",V586*$K586*(1+$M586)*$EQ586,V586)</f>
        <v>0</v>
      </c>
      <c r="AK586" s="66">
        <f>IF($G586="Labor Hours",W586*$K586*(1+$M586)*$EQ586,W586)</f>
        <v>0</v>
      </c>
      <c r="AL586" s="66">
        <f>IF($G586="Labor Hours",X586*$K586*(1+$M586)*$EQ586,X586)</f>
        <v>0</v>
      </c>
      <c r="AM586" s="66">
        <f>IF($G586="Labor Hours",Y586*$K586*(1+$M586)*$EQ586,Y586)</f>
        <v>0</v>
      </c>
      <c r="AN586" s="66">
        <f>IF($G586="Labor Hours",Z586*$K586*(1+$M586)*$EQ586,Z586)</f>
        <v>0</v>
      </c>
      <c r="AO586" s="66">
        <f>IF($G586="Labor Hours",AA586*$K586*(1+$M586)*$EQ586,AA586)</f>
        <v>0</v>
      </c>
      <c r="AP586" s="66">
        <f>IF($G586="Labor Hours",AB586*$K586*(1+$M586)*$EQ586,AB586)</f>
        <v>0</v>
      </c>
      <c r="AQ586" s="66">
        <f>IF($G586="Labor Hours",AC586*$K586*(1+$M586)*$EQ586,AC586)</f>
        <v>0</v>
      </c>
      <c r="AR586" s="66">
        <f>IF($G586="Labor Hours",AD586*$K586*(1+$M586)*$EQ586,AD586)</f>
        <v>0</v>
      </c>
      <c r="AS586" s="66">
        <f>IF($G586="Labor Hours",AE586*$K586*(1+$M586)*$EQ586,AE586)</f>
        <v>0</v>
      </c>
      <c r="AT586" s="66">
        <f>IF($G586="Labor Hours",AF586*$K586*(1+$M586)*$EQ586,AF586)</f>
        <v>0</v>
      </c>
      <c r="AU586" s="67">
        <f t="shared" si="836"/>
        <v>0</v>
      </c>
      <c r="AV586" s="67">
        <f t="shared" si="794"/>
        <v>0</v>
      </c>
      <c r="AW586" s="67">
        <f t="shared" si="795"/>
        <v>0</v>
      </c>
      <c r="AX586" s="53" cm="1">
        <f t="array" aca="1" ref="AX586" ca="1">AU586*CELL("contents",$Q586)</f>
        <v>0</v>
      </c>
      <c r="AY586" s="53" cm="1">
        <f t="array" aca="1" ref="AY586" ca="1">AV586*CELL("contents",$Q586)</f>
        <v>0</v>
      </c>
      <c r="AZ586" s="61">
        <v>24</v>
      </c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>
        <f t="shared" si="837"/>
        <v>24</v>
      </c>
      <c r="BM586" s="51">
        <f t="shared" si="838"/>
        <v>0.16</v>
      </c>
      <c r="BN586" s="66">
        <f>IF($G586="Labor Hours",AZ586*$K586*(1+$M586)*$ER586,AZ586)</f>
        <v>1870.9445096460006</v>
      </c>
      <c r="BO586" s="66">
        <f>IF($G586="Labor Hours",BA586*$K586*(1+$M586)*$ER586,BA586)</f>
        <v>0</v>
      </c>
      <c r="BP586" s="66">
        <f>IF($G586="Labor Hours",BB586*$K586*(1+$M586)*$ER586,BB586)</f>
        <v>0</v>
      </c>
      <c r="BQ586" s="66">
        <f>IF($G586="Labor Hours",BC586*$K586*(1+$M586)*$ER586,BC586)</f>
        <v>0</v>
      </c>
      <c r="BR586" s="66">
        <f>IF($G586="Labor Hours",BD586*$K586*(1+$M586)*$ER586,BD586)</f>
        <v>0</v>
      </c>
      <c r="BS586" s="66">
        <f>IF($G586="Labor Hours",BE586*$K586*(1+$M586)*$ER586,BE586)</f>
        <v>0</v>
      </c>
      <c r="BT586" s="66">
        <f>IF($G586="Labor Hours",BF586*$K586*(1+$M586)*$ER586,BF586)</f>
        <v>0</v>
      </c>
      <c r="BU586" s="66">
        <f>IF($G586="Labor Hours",BG586*$K586*(1+$M586)*$ER586,BG586)</f>
        <v>0</v>
      </c>
      <c r="BV586" s="66">
        <f>IF($G586="Labor Hours",BH586*$K586*(1+$M586)*$ER586,BH586)</f>
        <v>0</v>
      </c>
      <c r="BW586" s="66">
        <f>IF($G586="Labor Hours",BI586*$K586*(1+$M586)*$ER586,BI586)</f>
        <v>0</v>
      </c>
      <c r="BX586" s="66">
        <f>IF($G586="Labor Hours",BJ586*$K586*(1+$M586)*$ER586,BJ586)</f>
        <v>0</v>
      </c>
      <c r="BY586" s="66">
        <f>IF($G586="Labor Hours",BK586*$K586*(1+$M586)*$ER586,BK586)</f>
        <v>0</v>
      </c>
      <c r="BZ586" s="67">
        <f t="shared" si="839"/>
        <v>1870.9445096460006</v>
      </c>
      <c r="CA586" s="67">
        <f t="shared" si="796"/>
        <v>991.60059011238036</v>
      </c>
      <c r="CB586" s="67">
        <f t="shared" si="797"/>
        <v>2862.5450997583812</v>
      </c>
      <c r="CC586" s="53" cm="1">
        <f t="array" aca="1" ref="CC586" ca="1">BZ586*CELL("contents",$Q586)</f>
        <v>233.86806370575007</v>
      </c>
      <c r="CD586" s="53" cm="1">
        <f t="array" aca="1" ref="CD586" ca="1">CA586*CELL("contents",$Q586)</f>
        <v>123.95007376404754</v>
      </c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>
        <f t="shared" si="840"/>
        <v>0</v>
      </c>
      <c r="CR586" s="51">
        <f t="shared" si="841"/>
        <v>0</v>
      </c>
      <c r="CS586" s="66">
        <f>IF($G586="Labor Hours",CE586*$K586*(1+$M586)*$ES586,CE586)</f>
        <v>0</v>
      </c>
      <c r="CT586" s="66">
        <f>IF($G586="Labor Hours",CF586*$K586*(1+$M586)*$ES586,CF586)</f>
        <v>0</v>
      </c>
      <c r="CU586" s="66">
        <f>IF($G586="Labor Hours",CG586*$K586*(1+$M586)*$ES586,CG586)</f>
        <v>0</v>
      </c>
      <c r="CV586" s="66">
        <f>IF($G586="Labor Hours",CH586*$K586*(1+$M586)*$ES586,CH586)</f>
        <v>0</v>
      </c>
      <c r="CW586" s="66">
        <f>IF($G586="Labor Hours",CI586*$K586*(1+$M586)*$ES586,CI586)</f>
        <v>0</v>
      </c>
      <c r="CX586" s="66">
        <f>IF($G586="Labor Hours",CJ586*$K586*(1+$M586)*$ES586,CJ586)</f>
        <v>0</v>
      </c>
      <c r="CY586" s="66">
        <f>IF($G586="Labor Hours",CK586*$K586*(1+$M586)*$ES586,CK586)</f>
        <v>0</v>
      </c>
      <c r="CZ586" s="66">
        <f>IF($G586="Labor Hours",CL586*$K586*(1+$M586)*$ES586,CL586)</f>
        <v>0</v>
      </c>
      <c r="DA586" s="66">
        <f>IF($G586="Labor Hours",CM586*$K586*(1+$M586)*$ES586,CM586)</f>
        <v>0</v>
      </c>
      <c r="DB586" s="66">
        <f>IF($G586="Labor Hours",CN586*$K586*(1+$M586)*$ES586,CN586)</f>
        <v>0</v>
      </c>
      <c r="DC586" s="66">
        <f>IF($G586="Labor Hours",CO586*$K586*(1+$M586)*$ES586,CO586)</f>
        <v>0</v>
      </c>
      <c r="DD586" s="66">
        <f>IF($G586="Labor Hours",CP586*$K586*(1+$M586)*$ES586,CP586)</f>
        <v>0</v>
      </c>
      <c r="DE586" s="67">
        <f t="shared" si="842"/>
        <v>0</v>
      </c>
      <c r="DF586" s="67">
        <f t="shared" si="798"/>
        <v>0</v>
      </c>
      <c r="DG586" s="67">
        <f t="shared" si="799"/>
        <v>0</v>
      </c>
      <c r="DH586" s="53" cm="1">
        <f t="array" aca="1" ref="DH586" ca="1">DE586*CELL("contents",$Q586)</f>
        <v>0</v>
      </c>
      <c r="DI586" s="53" cm="1">
        <f t="array" aca="1" ref="DI586" ca="1">DF586*CELL("contents",$Q586)</f>
        <v>0</v>
      </c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>
        <f t="shared" si="843"/>
        <v>0</v>
      </c>
      <c r="DW586" s="51">
        <f t="shared" si="844"/>
        <v>0</v>
      </c>
      <c r="DX586" s="66">
        <f>IF($G586="Labor Hours",DJ586*$K586*(1+$M586)*$ET586,DJ586)</f>
        <v>0</v>
      </c>
      <c r="DY586" s="66">
        <f>IF($G586="Labor Hours",DK586*$K586*(1+$M586)*$ET586,DK586)</f>
        <v>0</v>
      </c>
      <c r="DZ586" s="66">
        <f>IF($G586="Labor Hours",DL586*$K586*(1+$M586)*$ET586,DL586)</f>
        <v>0</v>
      </c>
      <c r="EA586" s="66">
        <f>IF($G586="Labor Hours",DM586*$K586*(1+$M586)*$ET586,DM586)</f>
        <v>0</v>
      </c>
      <c r="EB586" s="66">
        <f>IF($G586="Labor Hours",DN586*$K586*(1+$M586)*$ET586,DN586)</f>
        <v>0</v>
      </c>
      <c r="EC586" s="66">
        <f>IF($G586="Labor Hours",DO586*$K586*(1+$M586)*$ET586,DO586)</f>
        <v>0</v>
      </c>
      <c r="ED586" s="66">
        <f>IF($G586="Labor Hours",DP586*$K586*(1+$M586)*$ET586,DP586)</f>
        <v>0</v>
      </c>
      <c r="EE586" s="66">
        <f>IF($G586="Labor Hours",DQ586*$K586*(1+$M586)*$ET586,DQ586)</f>
        <v>0</v>
      </c>
      <c r="EF586" s="66">
        <f>IF($G586="Labor Hours",DR586*$K586*(1+$M586)*$ET586,DR586)</f>
        <v>0</v>
      </c>
      <c r="EG586" s="66">
        <f>IF($G586="Labor Hours",DS586*$K586*(1+$M586)*$ET586,DS586)</f>
        <v>0</v>
      </c>
      <c r="EH586" s="66">
        <f>IF($G586="Labor Hours",DT586*$K586*(1+$M586)*$ET586,DT586)</f>
        <v>0</v>
      </c>
      <c r="EI586" s="66">
        <f>IF($G586="Labor Hours",DU586*$K586*(1+$M586)*$ET586,DU586)</f>
        <v>0</v>
      </c>
      <c r="EJ586" s="67">
        <f t="shared" si="845"/>
        <v>0</v>
      </c>
      <c r="EK586" s="67">
        <f t="shared" si="800"/>
        <v>0</v>
      </c>
      <c r="EL586" s="67">
        <f t="shared" si="801"/>
        <v>0</v>
      </c>
      <c r="EM586" s="53" cm="1">
        <f t="array" aca="1" ref="EM586" ca="1">EJ586*CELL("contents",$Q586)</f>
        <v>0</v>
      </c>
      <c r="EN586" s="53" cm="1">
        <f t="array" aca="1" ref="EN586" ca="1">EK586*CELL("contents",$Q586)</f>
        <v>0</v>
      </c>
      <c r="EO586" s="68">
        <f>AW586+CB586+DG586+EL586</f>
        <v>2862.5450997583812</v>
      </c>
      <c r="EP586" s="2">
        <v>1</v>
      </c>
      <c r="EQ586" s="2">
        <f t="shared" ref="EQ586:ET586" si="849">EP586*1.0215</f>
        <v>1.0215000000000001</v>
      </c>
      <c r="ER586" s="2">
        <f t="shared" si="849"/>
        <v>1.0434622500000001</v>
      </c>
      <c r="ES586" s="2">
        <f t="shared" si="849"/>
        <v>1.0658966883750003</v>
      </c>
      <c r="ET586" s="2">
        <f t="shared" si="849"/>
        <v>1.0888134671750629</v>
      </c>
      <c r="EU586" s="69">
        <f>IF($G586="Labor Hours",$K586*$AG586*EQ586,0)</f>
        <v>0</v>
      </c>
      <c r="EV586" s="69">
        <f>IF($G586="Labor Hours",$K586*$BL586*ER586,0)</f>
        <v>1385.8848219600002</v>
      </c>
      <c r="EW586" s="69">
        <f>IF($G586="Labor Hours",$K586*$CQ586*ES586,0)</f>
        <v>0</v>
      </c>
      <c r="EX586" s="69">
        <f>IF($G586="Labor Hours",$K586*$DV586*ET586,0)</f>
        <v>0</v>
      </c>
      <c r="EY586" s="69">
        <f t="shared" si="847"/>
        <v>0</v>
      </c>
      <c r="EZ586" s="69">
        <f t="shared" si="847"/>
        <v>485.05968768600002</v>
      </c>
      <c r="FA586" s="69">
        <f t="shared" si="847"/>
        <v>0</v>
      </c>
      <c r="FB586" s="69">
        <f t="shared" si="834"/>
        <v>0</v>
      </c>
      <c r="FC586" t="s">
        <v>1548</v>
      </c>
    </row>
    <row r="587" spans="1:159" ht="25.5" x14ac:dyDescent="0.25">
      <c r="A587" s="2">
        <v>1.4</v>
      </c>
      <c r="B587" s="73" t="s">
        <v>1336</v>
      </c>
      <c r="C587" s="61" t="s">
        <v>1208</v>
      </c>
      <c r="D587" s="62" t="s">
        <v>1337</v>
      </c>
      <c r="E587" s="63" t="s">
        <v>1262</v>
      </c>
      <c r="F587" s="2" t="s">
        <v>1215</v>
      </c>
      <c r="G587" s="61" t="s">
        <v>151</v>
      </c>
      <c r="H587" s="64" t="s">
        <v>163</v>
      </c>
      <c r="I587" s="61" t="s">
        <v>269</v>
      </c>
      <c r="J587" s="65" t="s">
        <v>154</v>
      </c>
      <c r="K587" s="75">
        <v>47</v>
      </c>
      <c r="L587" s="79">
        <v>46.67</v>
      </c>
      <c r="M587" s="57">
        <v>0</v>
      </c>
      <c r="N587" s="85">
        <v>0.55000000000000004</v>
      </c>
      <c r="O587" s="64" t="s">
        <v>155</v>
      </c>
      <c r="P587" s="2" t="s">
        <v>352</v>
      </c>
      <c r="Q587" s="216">
        <f>VLOOKUP(P587,Contingencies!$A$2:$D$7,4,FALSE)</f>
        <v>0.2</v>
      </c>
      <c r="R587" s="53">
        <f t="shared" si="825"/>
        <v>486.50383944000015</v>
      </c>
      <c r="S587" s="67">
        <f t="shared" si="828"/>
        <v>267.57711169200013</v>
      </c>
      <c r="T587" s="61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>
        <f>IF(G587="Labor Hours",SUM(U587:AF587),0)</f>
        <v>0</v>
      </c>
      <c r="AH587" s="51">
        <f t="shared" si="835"/>
        <v>0</v>
      </c>
      <c r="AI587" s="66">
        <f>IF($G587="Labor Hours",U587*$K587*(1+$M587)*$EQ587,U587)</f>
        <v>0</v>
      </c>
      <c r="AJ587" s="66">
        <f>IF($G587="Labor Hours",V587*$K587*(1+$M587)*$EQ587,V587)</f>
        <v>0</v>
      </c>
      <c r="AK587" s="66">
        <f>IF($G587="Labor Hours",W587*$K587*(1+$M587)*$EQ587,W587)</f>
        <v>0</v>
      </c>
      <c r="AL587" s="66">
        <f>IF($G587="Labor Hours",X587*$K587*(1+$M587)*$EQ587,X587)</f>
        <v>0</v>
      </c>
      <c r="AM587" s="66">
        <f>IF($G587="Labor Hours",Y587*$K587*(1+$M587)*$EQ587,Y587)</f>
        <v>0</v>
      </c>
      <c r="AN587" s="66">
        <f>IF($G587="Labor Hours",Z587*$K587*(1+$M587)*$EQ587,Z587)</f>
        <v>0</v>
      </c>
      <c r="AO587" s="66">
        <f>IF($G587="Labor Hours",AA587*$K587*(1+$M587)*$EQ587,AA587)</f>
        <v>0</v>
      </c>
      <c r="AP587" s="66">
        <f>IF($G587="Labor Hours",AB587*$K587*(1+$M587)*$EQ587,AB587)</f>
        <v>0</v>
      </c>
      <c r="AQ587" s="66">
        <f>IF($G587="Labor Hours",AC587*$K587*(1+$M587)*$EQ587,AC587)</f>
        <v>0</v>
      </c>
      <c r="AR587" s="66">
        <f>IF($G587="Labor Hours",AD587*$K587*(1+$M587)*$EQ587,AD587)</f>
        <v>0</v>
      </c>
      <c r="AS587" s="66">
        <f>IF($G587="Labor Hours",AE587*$K587*(1+$M587)*$EQ587,AE587)</f>
        <v>0</v>
      </c>
      <c r="AT587" s="66">
        <f>IF($G587="Labor Hours",AF587*$K587*(1+$M587)*$EQ587,AF587)</f>
        <v>0</v>
      </c>
      <c r="AU587" s="67">
        <f t="shared" si="836"/>
        <v>0</v>
      </c>
      <c r="AV587" s="67">
        <f t="shared" si="794"/>
        <v>0</v>
      </c>
      <c r="AW587" s="67">
        <f t="shared" si="795"/>
        <v>0</v>
      </c>
      <c r="AX587" s="53" cm="1">
        <f t="array" aca="1" ref="AX587" ca="1">AU587*CELL("contents",$Q587)</f>
        <v>0</v>
      </c>
      <c r="AY587" s="53" cm="1">
        <f t="array" aca="1" ref="AY587" ca="1">AV587*CELL("contents",$Q587)</f>
        <v>0</v>
      </c>
      <c r="AZ587" s="2">
        <v>24</v>
      </c>
      <c r="BA587" s="61">
        <v>8</v>
      </c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>
        <f t="shared" si="837"/>
        <v>32</v>
      </c>
      <c r="BM587" s="51">
        <f t="shared" si="838"/>
        <v>0.21333333333333332</v>
      </c>
      <c r="BN587" s="66">
        <f>IF($G587="Labor Hours",AZ587*$K587*(1+$M587)*$ER587,AZ587)</f>
        <v>1177.0254180000002</v>
      </c>
      <c r="BO587" s="66">
        <f>IF($G587="Labor Hours",BA587*$K587*(1+$M587)*$ER587,BA587)</f>
        <v>392.34180600000008</v>
      </c>
      <c r="BP587" s="66">
        <f>IF($G587="Labor Hours",BB587*$K587*(1+$M587)*$ER587,BB587)</f>
        <v>0</v>
      </c>
      <c r="BQ587" s="66">
        <f>IF($G587="Labor Hours",BC587*$K587*(1+$M587)*$ER587,BC587)</f>
        <v>0</v>
      </c>
      <c r="BR587" s="66">
        <f>IF($G587="Labor Hours",BD587*$K587*(1+$M587)*$ER587,BD587)</f>
        <v>0</v>
      </c>
      <c r="BS587" s="66">
        <f>IF($G587="Labor Hours",BE587*$K587*(1+$M587)*$ER587,BE587)</f>
        <v>0</v>
      </c>
      <c r="BT587" s="66">
        <f>IF($G587="Labor Hours",BF587*$K587*(1+$M587)*$ER587,BF587)</f>
        <v>0</v>
      </c>
      <c r="BU587" s="66">
        <f>IF($G587="Labor Hours",BG587*$K587*(1+$M587)*$ER587,BG587)</f>
        <v>0</v>
      </c>
      <c r="BV587" s="66">
        <f>IF($G587="Labor Hours",BH587*$K587*(1+$M587)*$ER587,BH587)</f>
        <v>0</v>
      </c>
      <c r="BW587" s="66">
        <f>IF($G587="Labor Hours",BI587*$K587*(1+$M587)*$ER587,BI587)</f>
        <v>0</v>
      </c>
      <c r="BX587" s="66">
        <f>IF($G587="Labor Hours",BJ587*$K587*(1+$M587)*$ER587,BJ587)</f>
        <v>0</v>
      </c>
      <c r="BY587" s="66">
        <f>IF($G587="Labor Hours",BK587*$K587*(1+$M587)*$ER587,BK587)</f>
        <v>0</v>
      </c>
      <c r="BZ587" s="67">
        <f t="shared" si="839"/>
        <v>1569.3672240000003</v>
      </c>
      <c r="CA587" s="67">
        <f t="shared" si="796"/>
        <v>863.15197320000027</v>
      </c>
      <c r="CB587" s="67">
        <f t="shared" si="797"/>
        <v>2432.5191972000007</v>
      </c>
      <c r="CC587" s="53" cm="1">
        <f t="array" aca="1" ref="CC587" ca="1">BZ587*CELL("contents",$Q587)</f>
        <v>313.87344480000007</v>
      </c>
      <c r="CD587" s="53" cm="1">
        <f t="array" aca="1" ref="CD587" ca="1">CA587*CELL("contents",$Q587)</f>
        <v>172.63039464000008</v>
      </c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>
        <f t="shared" si="840"/>
        <v>0</v>
      </c>
      <c r="CR587" s="51">
        <f t="shared" si="841"/>
        <v>0</v>
      </c>
      <c r="CS587" s="66">
        <f>IF($G587="Labor Hours",CE587*$K587*(1+$M587)*$ES587,CE587)</f>
        <v>0</v>
      </c>
      <c r="CT587" s="66">
        <f>IF($G587="Labor Hours",CF587*$K587*(1+$M587)*$ES587,CF587)</f>
        <v>0</v>
      </c>
      <c r="CU587" s="66">
        <f>IF($G587="Labor Hours",CG587*$K587*(1+$M587)*$ES587,CG587)</f>
        <v>0</v>
      </c>
      <c r="CV587" s="66">
        <f>IF($G587="Labor Hours",CH587*$K587*(1+$M587)*$ES587,CH587)</f>
        <v>0</v>
      </c>
      <c r="CW587" s="66">
        <f>IF($G587="Labor Hours",CI587*$K587*(1+$M587)*$ES587,CI587)</f>
        <v>0</v>
      </c>
      <c r="CX587" s="66">
        <f>IF($G587="Labor Hours",CJ587*$K587*(1+$M587)*$ES587,CJ587)</f>
        <v>0</v>
      </c>
      <c r="CY587" s="66">
        <f>IF($G587="Labor Hours",CK587*$K587*(1+$M587)*$ES587,CK587)</f>
        <v>0</v>
      </c>
      <c r="CZ587" s="66">
        <f>IF($G587="Labor Hours",CL587*$K587*(1+$M587)*$ES587,CL587)</f>
        <v>0</v>
      </c>
      <c r="DA587" s="66">
        <f>IF($G587="Labor Hours",CM587*$K587*(1+$M587)*$ES587,CM587)</f>
        <v>0</v>
      </c>
      <c r="DB587" s="66">
        <f>IF($G587="Labor Hours",CN587*$K587*(1+$M587)*$ES587,CN587)</f>
        <v>0</v>
      </c>
      <c r="DC587" s="66">
        <f>IF($G587="Labor Hours",CO587*$K587*(1+$M587)*$ES587,CO587)</f>
        <v>0</v>
      </c>
      <c r="DD587" s="66">
        <f>IF($G587="Labor Hours",CP587*$K587*(1+$M587)*$ES587,CP587)</f>
        <v>0</v>
      </c>
      <c r="DE587" s="67">
        <f t="shared" si="842"/>
        <v>0</v>
      </c>
      <c r="DF587" s="67">
        <f t="shared" si="798"/>
        <v>0</v>
      </c>
      <c r="DG587" s="67">
        <f t="shared" si="799"/>
        <v>0</v>
      </c>
      <c r="DH587" s="53" cm="1">
        <f t="array" aca="1" ref="DH587" ca="1">DE587*CELL("contents",$Q587)</f>
        <v>0</v>
      </c>
      <c r="DI587" s="53" cm="1">
        <f t="array" aca="1" ref="DI587" ca="1">DF587*CELL("contents",$Q587)</f>
        <v>0</v>
      </c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>
        <f t="shared" si="843"/>
        <v>0</v>
      </c>
      <c r="DW587" s="51">
        <f t="shared" si="844"/>
        <v>0</v>
      </c>
      <c r="DX587" s="66">
        <f>IF($G587="Labor Hours",DJ587*$K587*(1+$M587)*$ET587,DJ587)</f>
        <v>0</v>
      </c>
      <c r="DY587" s="66">
        <f>IF($G587="Labor Hours",DK587*$K587*(1+$M587)*$ET587,DK587)</f>
        <v>0</v>
      </c>
      <c r="DZ587" s="66">
        <f>IF($G587="Labor Hours",DL587*$K587*(1+$M587)*$ET587,DL587)</f>
        <v>0</v>
      </c>
      <c r="EA587" s="66">
        <f>IF($G587="Labor Hours",DM587*$K587*(1+$M587)*$ET587,DM587)</f>
        <v>0</v>
      </c>
      <c r="EB587" s="66">
        <f>IF($G587="Labor Hours",DN587*$K587*(1+$M587)*$ET587,DN587)</f>
        <v>0</v>
      </c>
      <c r="EC587" s="66">
        <f>IF($G587="Labor Hours",DO587*$K587*(1+$M587)*$ET587,DO587)</f>
        <v>0</v>
      </c>
      <c r="ED587" s="66">
        <f>IF($G587="Labor Hours",DP587*$K587*(1+$M587)*$ET587,DP587)</f>
        <v>0</v>
      </c>
      <c r="EE587" s="66">
        <f>IF($G587="Labor Hours",DQ587*$K587*(1+$M587)*$ET587,DQ587)</f>
        <v>0</v>
      </c>
      <c r="EF587" s="66">
        <f>IF($G587="Labor Hours",DR587*$K587*(1+$M587)*$ET587,DR587)</f>
        <v>0</v>
      </c>
      <c r="EG587" s="66">
        <f>IF($G587="Labor Hours",DS587*$K587*(1+$M587)*$ET587,DS587)</f>
        <v>0</v>
      </c>
      <c r="EH587" s="66">
        <f>IF($G587="Labor Hours",DT587*$K587*(1+$M587)*$ET587,DT587)</f>
        <v>0</v>
      </c>
      <c r="EI587" s="66">
        <f>IF($G587="Labor Hours",DU587*$K587*(1+$M587)*$ET587,DU587)</f>
        <v>0</v>
      </c>
      <c r="EJ587" s="67">
        <f t="shared" si="845"/>
        <v>0</v>
      </c>
      <c r="EK587" s="67">
        <f t="shared" si="800"/>
        <v>0</v>
      </c>
      <c r="EL587" s="67">
        <f t="shared" si="801"/>
        <v>0</v>
      </c>
      <c r="EM587" s="53" cm="1">
        <f t="array" aca="1" ref="EM587" ca="1">EJ587*CELL("contents",$Q587)</f>
        <v>0</v>
      </c>
      <c r="EN587" s="53" cm="1">
        <f t="array" aca="1" ref="EN587" ca="1">EK587*CELL("contents",$Q587)</f>
        <v>0</v>
      </c>
      <c r="EO587" s="68">
        <f>AW587+CB587+DG587+EL587</f>
        <v>2432.5191972000007</v>
      </c>
      <c r="EP587" s="2">
        <v>1</v>
      </c>
      <c r="EQ587" s="2">
        <f t="shared" ref="EQ587:ET587" si="850">EP587*1.0215</f>
        <v>1.0215000000000001</v>
      </c>
      <c r="ER587" s="2">
        <f t="shared" si="850"/>
        <v>1.0434622500000001</v>
      </c>
      <c r="ES587" s="2">
        <f t="shared" si="850"/>
        <v>1.0658966883750003</v>
      </c>
      <c r="ET587" s="2">
        <f t="shared" si="850"/>
        <v>1.0888134671750629</v>
      </c>
      <c r="EU587" s="69">
        <f>IF($G587="Labor Hours",$K587*$AG587*EQ587,0)</f>
        <v>0</v>
      </c>
      <c r="EV587" s="69">
        <f>IF($G587="Labor Hours",$K587*$BL587*ER587,0)</f>
        <v>1569.3672240000003</v>
      </c>
      <c r="EW587" s="69">
        <f>IF($G587="Labor Hours",$K587*$CQ587*ES587,0)</f>
        <v>0</v>
      </c>
      <c r="EX587" s="69">
        <f>IF($G587="Labor Hours",$K587*$DV587*ET587,0)</f>
        <v>0</v>
      </c>
      <c r="EY587" s="69">
        <f t="shared" si="847"/>
        <v>0</v>
      </c>
      <c r="EZ587" s="69">
        <f t="shared" si="847"/>
        <v>0</v>
      </c>
      <c r="FA587" s="69">
        <f t="shared" si="847"/>
        <v>0</v>
      </c>
      <c r="FB587" s="69">
        <f t="shared" si="834"/>
        <v>0</v>
      </c>
      <c r="FC587" t="s">
        <v>1548</v>
      </c>
    </row>
    <row r="588" spans="1:159" ht="25.5" x14ac:dyDescent="0.25">
      <c r="A588" s="2">
        <v>1.4</v>
      </c>
      <c r="B588" s="73" t="s">
        <v>1336</v>
      </c>
      <c r="C588" s="61" t="s">
        <v>147</v>
      </c>
      <c r="D588" s="62" t="s">
        <v>1337</v>
      </c>
      <c r="E588" s="63" t="s">
        <v>1338</v>
      </c>
      <c r="F588" s="2"/>
      <c r="G588" s="61" t="s">
        <v>267</v>
      </c>
      <c r="H588" s="64" t="s">
        <v>267</v>
      </c>
      <c r="I588" s="61"/>
      <c r="J588" s="65" t="s">
        <v>154</v>
      </c>
      <c r="K588" s="75"/>
      <c r="L588" s="80">
        <v>1</v>
      </c>
      <c r="M588" s="57">
        <v>0</v>
      </c>
      <c r="N588" s="85">
        <v>0.53</v>
      </c>
      <c r="O588" s="64" t="s">
        <v>155</v>
      </c>
      <c r="P588" s="2" t="s">
        <v>356</v>
      </c>
      <c r="Q588" s="216">
        <f>VLOOKUP(P588,Contingencies!$A$2:$D$7,4,FALSE)</f>
        <v>0.35</v>
      </c>
      <c r="R588" s="53">
        <f t="shared" si="825"/>
        <v>642.59999999999991</v>
      </c>
      <c r="S588" s="67">
        <f t="shared" si="828"/>
        <v>340.57799999999997</v>
      </c>
      <c r="T588" s="61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>
        <f>IF(G588="Labor Hours",SUM(U588:AF588),0)</f>
        <v>0</v>
      </c>
      <c r="AH588" s="51">
        <f t="shared" si="835"/>
        <v>0</v>
      </c>
      <c r="AI588" s="66">
        <f>IF($G588="Labor Hours",U588*$K588*(1+$M588)*$EQ588,U588)</f>
        <v>0</v>
      </c>
      <c r="AJ588" s="66">
        <f>IF($G588="Labor Hours",V588*$K588*(1+$M588)*$EQ588,V588)</f>
        <v>0</v>
      </c>
      <c r="AK588" s="66">
        <f>IF($G588="Labor Hours",W588*$K588*(1+$M588)*$EQ588,W588)</f>
        <v>0</v>
      </c>
      <c r="AL588" s="66">
        <f>IF($G588="Labor Hours",X588*$K588*(1+$M588)*$EQ588,X588)</f>
        <v>0</v>
      </c>
      <c r="AM588" s="66">
        <f>IF($G588="Labor Hours",Y588*$K588*(1+$M588)*$EQ588,Y588)</f>
        <v>0</v>
      </c>
      <c r="AN588" s="66">
        <f>IF($G588="Labor Hours",Z588*$K588*(1+$M588)*$EQ588,Z588)</f>
        <v>0</v>
      </c>
      <c r="AO588" s="66">
        <f>IF($G588="Labor Hours",AA588*$K588*(1+$M588)*$EQ588,AA588)</f>
        <v>0</v>
      </c>
      <c r="AP588" s="66">
        <f>IF($G588="Labor Hours",AB588*$K588*(1+$M588)*$EQ588,AB588)</f>
        <v>0</v>
      </c>
      <c r="AQ588" s="66">
        <f>IF($G588="Labor Hours",AC588*$K588*(1+$M588)*$EQ588,AC588)</f>
        <v>0</v>
      </c>
      <c r="AR588" s="66">
        <f>IF($G588="Labor Hours",AD588*$K588*(1+$M588)*$EQ588,AD588)</f>
        <v>0</v>
      </c>
      <c r="AS588" s="66">
        <f>IF($G588="Labor Hours",AE588*$K588*(1+$M588)*$EQ588,AE588)</f>
        <v>0</v>
      </c>
      <c r="AT588" s="66">
        <f>IF($G588="Labor Hours",AF588*$K588*(1+$M588)*$EQ588,AF588)</f>
        <v>0</v>
      </c>
      <c r="AU588" s="67">
        <f t="shared" si="836"/>
        <v>0</v>
      </c>
      <c r="AV588" s="67">
        <f t="shared" si="794"/>
        <v>0</v>
      </c>
      <c r="AW588" s="67">
        <f t="shared" si="795"/>
        <v>0</v>
      </c>
      <c r="AX588" s="53" cm="1">
        <f t="array" aca="1" ref="AX588" ca="1">AU588*CELL("contents",$Q588)</f>
        <v>0</v>
      </c>
      <c r="AY588" s="53" cm="1">
        <f t="array" aca="1" ref="AY588" ca="1">AV588*CELL("contents",$Q588)</f>
        <v>0</v>
      </c>
      <c r="AZ588" s="2"/>
      <c r="BA588" s="61">
        <v>1200</v>
      </c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>
        <f t="shared" si="837"/>
        <v>0</v>
      </c>
      <c r="BM588" s="51">
        <f t="shared" si="838"/>
        <v>0</v>
      </c>
      <c r="BN588" s="66">
        <f>IF($G588="Labor Hours",AZ588*$K588*(1+$M588)*$ER588,AZ588)</f>
        <v>0</v>
      </c>
      <c r="BO588" s="66">
        <f>IF($G588="Labor Hours",BA588*$K588*(1+$M588)*$ER588,BA588)</f>
        <v>1200</v>
      </c>
      <c r="BP588" s="66">
        <f>IF($G588="Labor Hours",BB588*$K588*(1+$M588)*$ER588,BB588)</f>
        <v>0</v>
      </c>
      <c r="BQ588" s="66">
        <f>IF($G588="Labor Hours",BC588*$K588*(1+$M588)*$ER588,BC588)</f>
        <v>0</v>
      </c>
      <c r="BR588" s="66">
        <f>IF($G588="Labor Hours",BD588*$K588*(1+$M588)*$ER588,BD588)</f>
        <v>0</v>
      </c>
      <c r="BS588" s="66">
        <f>IF($G588="Labor Hours",BE588*$K588*(1+$M588)*$ER588,BE588)</f>
        <v>0</v>
      </c>
      <c r="BT588" s="66">
        <f>IF($G588="Labor Hours",BF588*$K588*(1+$M588)*$ER588,BF588)</f>
        <v>0</v>
      </c>
      <c r="BU588" s="66">
        <f>IF($G588="Labor Hours",BG588*$K588*(1+$M588)*$ER588,BG588)</f>
        <v>0</v>
      </c>
      <c r="BV588" s="66">
        <f>IF($G588="Labor Hours",BH588*$K588*(1+$M588)*$ER588,BH588)</f>
        <v>0</v>
      </c>
      <c r="BW588" s="66">
        <f>IF($G588="Labor Hours",BI588*$K588*(1+$M588)*$ER588,BI588)</f>
        <v>0</v>
      </c>
      <c r="BX588" s="66">
        <f>IF($G588="Labor Hours",BJ588*$K588*(1+$M588)*$ER588,BJ588)</f>
        <v>0</v>
      </c>
      <c r="BY588" s="66">
        <f>IF($G588="Labor Hours",BK588*$K588*(1+$M588)*$ER588,BK588)</f>
        <v>0</v>
      </c>
      <c r="BZ588" s="67">
        <f t="shared" si="839"/>
        <v>1200</v>
      </c>
      <c r="CA588" s="67">
        <f t="shared" si="796"/>
        <v>636</v>
      </c>
      <c r="CB588" s="67">
        <f t="shared" si="797"/>
        <v>1836</v>
      </c>
      <c r="CC588" s="53" cm="1">
        <f t="array" aca="1" ref="CC588" ca="1">BZ588*CELL("contents",$Q588)</f>
        <v>420</v>
      </c>
      <c r="CD588" s="53" cm="1">
        <f t="array" aca="1" ref="CD588" ca="1">CA588*CELL("contents",$Q588)</f>
        <v>222.6</v>
      </c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>
        <f t="shared" si="840"/>
        <v>0</v>
      </c>
      <c r="CR588" s="51">
        <f t="shared" si="841"/>
        <v>0</v>
      </c>
      <c r="CS588" s="66">
        <f>IF($G588="Labor Hours",CE588*$K588*(1+$M588)*$ES588,CE588)</f>
        <v>0</v>
      </c>
      <c r="CT588" s="66">
        <f>IF($G588="Labor Hours",CF588*$K588*(1+$M588)*$ES588,CF588)</f>
        <v>0</v>
      </c>
      <c r="CU588" s="66">
        <f>IF($G588="Labor Hours",CG588*$K588*(1+$M588)*$ES588,CG588)</f>
        <v>0</v>
      </c>
      <c r="CV588" s="66">
        <f>IF($G588="Labor Hours",CH588*$K588*(1+$M588)*$ES588,CH588)</f>
        <v>0</v>
      </c>
      <c r="CW588" s="66">
        <f>IF($G588="Labor Hours",CI588*$K588*(1+$M588)*$ES588,CI588)</f>
        <v>0</v>
      </c>
      <c r="CX588" s="66">
        <f>IF($G588="Labor Hours",CJ588*$K588*(1+$M588)*$ES588,CJ588)</f>
        <v>0</v>
      </c>
      <c r="CY588" s="66">
        <f>IF($G588="Labor Hours",CK588*$K588*(1+$M588)*$ES588,CK588)</f>
        <v>0</v>
      </c>
      <c r="CZ588" s="66">
        <f>IF($G588="Labor Hours",CL588*$K588*(1+$M588)*$ES588,CL588)</f>
        <v>0</v>
      </c>
      <c r="DA588" s="66">
        <f>IF($G588="Labor Hours",CM588*$K588*(1+$M588)*$ES588,CM588)</f>
        <v>0</v>
      </c>
      <c r="DB588" s="66">
        <f>IF($G588="Labor Hours",CN588*$K588*(1+$M588)*$ES588,CN588)</f>
        <v>0</v>
      </c>
      <c r="DC588" s="66">
        <f>IF($G588="Labor Hours",CO588*$K588*(1+$M588)*$ES588,CO588)</f>
        <v>0</v>
      </c>
      <c r="DD588" s="66">
        <f>IF($G588="Labor Hours",CP588*$K588*(1+$M588)*$ES588,CP588)</f>
        <v>0</v>
      </c>
      <c r="DE588" s="67">
        <f t="shared" si="842"/>
        <v>0</v>
      </c>
      <c r="DF588" s="67">
        <f t="shared" si="798"/>
        <v>0</v>
      </c>
      <c r="DG588" s="67">
        <f t="shared" si="799"/>
        <v>0</v>
      </c>
      <c r="DH588" s="53" cm="1">
        <f t="array" aca="1" ref="DH588" ca="1">DE588*CELL("contents",$Q588)</f>
        <v>0</v>
      </c>
      <c r="DI588" s="53" cm="1">
        <f t="array" aca="1" ref="DI588" ca="1">DF588*CELL("contents",$Q588)</f>
        <v>0</v>
      </c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>
        <f t="shared" si="843"/>
        <v>0</v>
      </c>
      <c r="DW588" s="51">
        <f t="shared" si="844"/>
        <v>0</v>
      </c>
      <c r="DX588" s="66">
        <f>IF($G588="Labor Hours",DJ588*$K588*(1+$M588)*$ET588,DJ588)</f>
        <v>0</v>
      </c>
      <c r="DY588" s="66">
        <f>IF($G588="Labor Hours",DK588*$K588*(1+$M588)*$ET588,DK588)</f>
        <v>0</v>
      </c>
      <c r="DZ588" s="66">
        <f>IF($G588="Labor Hours",DL588*$K588*(1+$M588)*$ET588,DL588)</f>
        <v>0</v>
      </c>
      <c r="EA588" s="66">
        <f>IF($G588="Labor Hours",DM588*$K588*(1+$M588)*$ET588,DM588)</f>
        <v>0</v>
      </c>
      <c r="EB588" s="66">
        <f>IF($G588="Labor Hours",DN588*$K588*(1+$M588)*$ET588,DN588)</f>
        <v>0</v>
      </c>
      <c r="EC588" s="66">
        <f>IF($G588="Labor Hours",DO588*$K588*(1+$M588)*$ET588,DO588)</f>
        <v>0</v>
      </c>
      <c r="ED588" s="66">
        <f>IF($G588="Labor Hours",DP588*$K588*(1+$M588)*$ET588,DP588)</f>
        <v>0</v>
      </c>
      <c r="EE588" s="66">
        <f>IF($G588="Labor Hours",DQ588*$K588*(1+$M588)*$ET588,DQ588)</f>
        <v>0</v>
      </c>
      <c r="EF588" s="66">
        <f>IF($G588="Labor Hours",DR588*$K588*(1+$M588)*$ET588,DR588)</f>
        <v>0</v>
      </c>
      <c r="EG588" s="66">
        <f>IF($G588="Labor Hours",DS588*$K588*(1+$M588)*$ET588,DS588)</f>
        <v>0</v>
      </c>
      <c r="EH588" s="66">
        <f>IF($G588="Labor Hours",DT588*$K588*(1+$M588)*$ET588,DT588)</f>
        <v>0</v>
      </c>
      <c r="EI588" s="66">
        <f>IF($G588="Labor Hours",DU588*$K588*(1+$M588)*$ET588,DU588)</f>
        <v>0</v>
      </c>
      <c r="EJ588" s="67">
        <f t="shared" si="845"/>
        <v>0</v>
      </c>
      <c r="EK588" s="67">
        <f t="shared" si="800"/>
        <v>0</v>
      </c>
      <c r="EL588" s="67">
        <f t="shared" si="801"/>
        <v>0</v>
      </c>
      <c r="EM588" s="53" cm="1">
        <f t="array" aca="1" ref="EM588" ca="1">EJ588*CELL("contents",$Q588)</f>
        <v>0</v>
      </c>
      <c r="EN588" s="53" cm="1">
        <f t="array" aca="1" ref="EN588" ca="1">EK588*CELL("contents",$Q588)</f>
        <v>0</v>
      </c>
      <c r="EO588" s="68">
        <f>AW588+CB588+DG588+EL588</f>
        <v>1836</v>
      </c>
      <c r="EP588" s="2">
        <v>1</v>
      </c>
      <c r="EQ588" s="2">
        <f t="shared" ref="EQ588:ET588" si="851">EP588*1.0215</f>
        <v>1.0215000000000001</v>
      </c>
      <c r="ER588" s="2">
        <f t="shared" si="851"/>
        <v>1.0434622500000001</v>
      </c>
      <c r="ES588" s="2">
        <f t="shared" si="851"/>
        <v>1.0658966883750003</v>
      </c>
      <c r="ET588" s="2">
        <f t="shared" si="851"/>
        <v>1.0888134671750629</v>
      </c>
      <c r="EU588" s="69">
        <f>IF($G588="Labor Hours",$K588*$AG588*EQ588,0)</f>
        <v>0</v>
      </c>
      <c r="EV588" s="69">
        <f>IF($G588="Labor Hours",$K588*$BL588*ER588,0)</f>
        <v>0</v>
      </c>
      <c r="EW588" s="69">
        <f>IF($G588="Labor Hours",$K588*$CQ588*ES588,0)</f>
        <v>0</v>
      </c>
      <c r="EX588" s="69">
        <f>IF($G588="Labor Hours",$K588*$DV588*ET588,0)</f>
        <v>0</v>
      </c>
      <c r="EY588" s="69">
        <f t="shared" si="847"/>
        <v>0</v>
      </c>
      <c r="EZ588" s="69">
        <f t="shared" si="847"/>
        <v>0</v>
      </c>
      <c r="FA588" s="69">
        <f t="shared" si="847"/>
        <v>0</v>
      </c>
      <c r="FB588" s="69">
        <f t="shared" si="834"/>
        <v>0</v>
      </c>
      <c r="FC588" t="s">
        <v>1548</v>
      </c>
    </row>
    <row r="589" spans="1:159" x14ac:dyDescent="0.25">
      <c r="A589" s="2">
        <v>1.4</v>
      </c>
      <c r="B589" s="73" t="s">
        <v>1339</v>
      </c>
      <c r="C589" s="61" t="s">
        <v>147</v>
      </c>
      <c r="D589" s="62" t="s">
        <v>1340</v>
      </c>
      <c r="E589" s="63" t="s">
        <v>1341</v>
      </c>
      <c r="F589" s="2"/>
      <c r="G589" s="61" t="s">
        <v>267</v>
      </c>
      <c r="H589" s="64" t="s">
        <v>267</v>
      </c>
      <c r="I589" s="61"/>
      <c r="J589" s="65" t="s">
        <v>1276</v>
      </c>
      <c r="K589" s="75"/>
      <c r="L589" s="80">
        <v>1</v>
      </c>
      <c r="M589" s="57">
        <v>0</v>
      </c>
      <c r="N589" s="85">
        <v>0.53</v>
      </c>
      <c r="O589" s="64" t="s">
        <v>155</v>
      </c>
      <c r="P589" s="2" t="s">
        <v>156</v>
      </c>
      <c r="Q589" s="216">
        <f>VLOOKUP(P589,Contingencies!$A$2:$D$7,4,FALSE)</f>
        <v>0.09</v>
      </c>
      <c r="R589" s="53">
        <f t="shared" si="825"/>
        <v>240.97499999999999</v>
      </c>
      <c r="S589" s="67">
        <f t="shared" si="828"/>
        <v>127.71675</v>
      </c>
      <c r="T589" s="61"/>
      <c r="U589" s="61">
        <v>125</v>
      </c>
      <c r="V589" s="61"/>
      <c r="W589" s="61"/>
      <c r="X589" s="61">
        <v>125</v>
      </c>
      <c r="Y589" s="61"/>
      <c r="Z589" s="61"/>
      <c r="AA589" s="61">
        <v>125</v>
      </c>
      <c r="AB589" s="61"/>
      <c r="AC589" s="61"/>
      <c r="AD589" s="61">
        <v>125</v>
      </c>
      <c r="AE589" s="61"/>
      <c r="AF589" s="61"/>
      <c r="AG589" s="2">
        <f>IF(G589="Labor Hours",SUM(U589:AF589),0)</f>
        <v>0</v>
      </c>
      <c r="AH589" s="51">
        <f t="shared" si="835"/>
        <v>0</v>
      </c>
      <c r="AI589" s="66">
        <f>IF($G589="Labor Hours",U589*$K589*(1+$M589)*$EQ589,U589)</f>
        <v>125</v>
      </c>
      <c r="AJ589" s="66">
        <f>IF($G589="Labor Hours",V589*$K589*(1+$M589)*$EQ589,V589)</f>
        <v>0</v>
      </c>
      <c r="AK589" s="66">
        <f>IF($G589="Labor Hours",W589*$K589*(1+$M589)*$EQ589,W589)</f>
        <v>0</v>
      </c>
      <c r="AL589" s="66">
        <f>IF($G589="Labor Hours",X589*$K589*(1+$M589)*$EQ589,X589)</f>
        <v>125</v>
      </c>
      <c r="AM589" s="66">
        <f>IF($G589="Labor Hours",Y589*$K589*(1+$M589)*$EQ589,Y589)</f>
        <v>0</v>
      </c>
      <c r="AN589" s="66">
        <f>IF($G589="Labor Hours",Z589*$K589*(1+$M589)*$EQ589,Z589)</f>
        <v>0</v>
      </c>
      <c r="AO589" s="66">
        <f>IF($G589="Labor Hours",AA589*$K589*(1+$M589)*$EQ589,AA589)</f>
        <v>125</v>
      </c>
      <c r="AP589" s="66">
        <f>IF($G589="Labor Hours",AB589*$K589*(1+$M589)*$EQ589,AB589)</f>
        <v>0</v>
      </c>
      <c r="AQ589" s="66">
        <f>IF($G589="Labor Hours",AC589*$K589*(1+$M589)*$EQ589,AC589)</f>
        <v>0</v>
      </c>
      <c r="AR589" s="66">
        <f>IF($G589="Labor Hours",AD589*$K589*(1+$M589)*$EQ589,AD589)</f>
        <v>125</v>
      </c>
      <c r="AS589" s="66">
        <f>IF($G589="Labor Hours",AE589*$K589*(1+$M589)*$EQ589,AE589)</f>
        <v>0</v>
      </c>
      <c r="AT589" s="66">
        <f>IF($G589="Labor Hours",AF589*$K589*(1+$M589)*$EQ589,AF589)</f>
        <v>0</v>
      </c>
      <c r="AU589" s="67">
        <f t="shared" si="836"/>
        <v>500</v>
      </c>
      <c r="AV589" s="67">
        <f t="shared" si="794"/>
        <v>265</v>
      </c>
      <c r="AW589" s="67">
        <f t="shared" si="795"/>
        <v>765</v>
      </c>
      <c r="AX589" s="53" cm="1">
        <f t="array" aca="1" ref="AX589" ca="1">AU589*CELL("contents",$Q589)</f>
        <v>45</v>
      </c>
      <c r="AY589" s="53" cm="1">
        <f t="array" aca="1" ref="AY589" ca="1">AV589*CELL("contents",$Q589)</f>
        <v>23.849999999999998</v>
      </c>
      <c r="AZ589" s="61">
        <v>125</v>
      </c>
      <c r="BA589" s="61"/>
      <c r="BB589" s="61"/>
      <c r="BC589" s="61">
        <v>125</v>
      </c>
      <c r="BD589" s="61"/>
      <c r="BE589" s="61"/>
      <c r="BF589" s="61">
        <v>125</v>
      </c>
      <c r="BG589" s="61"/>
      <c r="BH589" s="61"/>
      <c r="BI589" s="61">
        <v>125</v>
      </c>
      <c r="BJ589" s="61"/>
      <c r="BK589" s="61"/>
      <c r="BL589" s="2">
        <f t="shared" si="837"/>
        <v>0</v>
      </c>
      <c r="BM589" s="51">
        <f t="shared" si="838"/>
        <v>0</v>
      </c>
      <c r="BN589" s="66">
        <f>IF($G589="Labor Hours",AZ589*$K589*(1+$M589)*$ER589,AZ589)</f>
        <v>125</v>
      </c>
      <c r="BO589" s="66">
        <f>IF($G589="Labor Hours",BA589*$K589*(1+$M589)*$ER589,BA589)</f>
        <v>0</v>
      </c>
      <c r="BP589" s="66">
        <f>IF($G589="Labor Hours",BB589*$K589*(1+$M589)*$ER589,BB589)</f>
        <v>0</v>
      </c>
      <c r="BQ589" s="66">
        <f>IF($G589="Labor Hours",BC589*$K589*(1+$M589)*$ER589,BC589)</f>
        <v>125</v>
      </c>
      <c r="BR589" s="66">
        <f>IF($G589="Labor Hours",BD589*$K589*(1+$M589)*$ER589,BD589)</f>
        <v>0</v>
      </c>
      <c r="BS589" s="66">
        <f>IF($G589="Labor Hours",BE589*$K589*(1+$M589)*$ER589,BE589)</f>
        <v>0</v>
      </c>
      <c r="BT589" s="66">
        <f>IF($G589="Labor Hours",BF589*$K589*(1+$M589)*$ER589,BF589)</f>
        <v>125</v>
      </c>
      <c r="BU589" s="66">
        <f>IF($G589="Labor Hours",BG589*$K589*(1+$M589)*$ER589,BG589)</f>
        <v>0</v>
      </c>
      <c r="BV589" s="66">
        <f>IF($G589="Labor Hours",BH589*$K589*(1+$M589)*$ER589,BH589)</f>
        <v>0</v>
      </c>
      <c r="BW589" s="66">
        <f>IF($G589="Labor Hours",BI589*$K589*(1+$M589)*$ER589,BI589)</f>
        <v>125</v>
      </c>
      <c r="BX589" s="66">
        <f>IF($G589="Labor Hours",BJ589*$K589*(1+$M589)*$ER589,BJ589)</f>
        <v>0</v>
      </c>
      <c r="BY589" s="66">
        <f>IF($G589="Labor Hours",BK589*$K589*(1+$M589)*$ER589,BK589)</f>
        <v>0</v>
      </c>
      <c r="BZ589" s="67">
        <f t="shared" si="839"/>
        <v>500</v>
      </c>
      <c r="CA589" s="67">
        <f t="shared" si="796"/>
        <v>265</v>
      </c>
      <c r="CB589" s="67">
        <f t="shared" si="797"/>
        <v>765</v>
      </c>
      <c r="CC589" s="53" cm="1">
        <f t="array" aca="1" ref="CC589" ca="1">BZ589*CELL("contents",$Q589)</f>
        <v>45</v>
      </c>
      <c r="CD589" s="53" cm="1">
        <f t="array" aca="1" ref="CD589" ca="1">CA589*CELL("contents",$Q589)</f>
        <v>23.849999999999998</v>
      </c>
      <c r="CE589" s="61">
        <v>125</v>
      </c>
      <c r="CF589" s="61"/>
      <c r="CG589" s="61"/>
      <c r="CH589" s="61">
        <v>125</v>
      </c>
      <c r="CI589" s="61"/>
      <c r="CJ589" s="61"/>
      <c r="CK589" s="61">
        <v>125</v>
      </c>
      <c r="CL589" s="61"/>
      <c r="CM589" s="61"/>
      <c r="CN589" s="61">
        <v>125</v>
      </c>
      <c r="CO589" s="61"/>
      <c r="CP589" s="61"/>
      <c r="CQ589" s="2">
        <f t="shared" si="840"/>
        <v>0</v>
      </c>
      <c r="CR589" s="51">
        <f t="shared" si="841"/>
        <v>0</v>
      </c>
      <c r="CS589" s="66">
        <f>IF($G589="Labor Hours",CE589*$K589*(1+$M589)*$ES589,CE589)</f>
        <v>125</v>
      </c>
      <c r="CT589" s="66">
        <f>IF($G589="Labor Hours",CF589*$K589*(1+$M589)*$ES589,CF589)</f>
        <v>0</v>
      </c>
      <c r="CU589" s="66">
        <f>IF($G589="Labor Hours",CG589*$K589*(1+$M589)*$ES589,CG589)</f>
        <v>0</v>
      </c>
      <c r="CV589" s="66">
        <f>IF($G589="Labor Hours",CH589*$K589*(1+$M589)*$ES589,CH589)</f>
        <v>125</v>
      </c>
      <c r="CW589" s="66">
        <f>IF($G589="Labor Hours",CI589*$K589*(1+$M589)*$ES589,CI589)</f>
        <v>0</v>
      </c>
      <c r="CX589" s="66">
        <f>IF($G589="Labor Hours",CJ589*$K589*(1+$M589)*$ES589,CJ589)</f>
        <v>0</v>
      </c>
      <c r="CY589" s="66">
        <f>IF($G589="Labor Hours",CK589*$K589*(1+$M589)*$ES589,CK589)</f>
        <v>125</v>
      </c>
      <c r="CZ589" s="66">
        <f>IF($G589="Labor Hours",CL589*$K589*(1+$M589)*$ES589,CL589)</f>
        <v>0</v>
      </c>
      <c r="DA589" s="66">
        <f>IF($G589="Labor Hours",CM589*$K589*(1+$M589)*$ES589,CM589)</f>
        <v>0</v>
      </c>
      <c r="DB589" s="66">
        <f>IF($G589="Labor Hours",CN589*$K589*(1+$M589)*$ES589,CN589)</f>
        <v>125</v>
      </c>
      <c r="DC589" s="66">
        <f>IF($G589="Labor Hours",CO589*$K589*(1+$M589)*$ES589,CO589)</f>
        <v>0</v>
      </c>
      <c r="DD589" s="66">
        <f>IF($G589="Labor Hours",CP589*$K589*(1+$M589)*$ES589,CP589)</f>
        <v>0</v>
      </c>
      <c r="DE589" s="67">
        <f t="shared" si="842"/>
        <v>500</v>
      </c>
      <c r="DF589" s="67">
        <f t="shared" si="798"/>
        <v>265</v>
      </c>
      <c r="DG589" s="67">
        <f t="shared" si="799"/>
        <v>765</v>
      </c>
      <c r="DH589" s="53" cm="1">
        <f t="array" aca="1" ref="DH589" ca="1">DE589*CELL("contents",$Q589)</f>
        <v>45</v>
      </c>
      <c r="DI589" s="53" cm="1">
        <f t="array" aca="1" ref="DI589" ca="1">DF589*CELL("contents",$Q589)</f>
        <v>23.849999999999998</v>
      </c>
      <c r="DJ589" s="61">
        <v>125</v>
      </c>
      <c r="DK589" s="61"/>
      <c r="DL589" s="61"/>
      <c r="DM589" s="61">
        <v>125</v>
      </c>
      <c r="DN589" s="61"/>
      <c r="DO589" s="2"/>
      <c r="DP589" s="2"/>
      <c r="DQ589" s="2"/>
      <c r="DR589" s="2"/>
      <c r="DS589" s="2"/>
      <c r="DT589" s="2"/>
      <c r="DU589" s="2"/>
      <c r="DV589" s="2">
        <f t="shared" si="843"/>
        <v>0</v>
      </c>
      <c r="DW589" s="51">
        <f t="shared" si="844"/>
        <v>0</v>
      </c>
      <c r="DX589" s="66">
        <f>IF($G589="Labor Hours",DJ589*$K589*(1+$M589)*$ET589,DJ589)</f>
        <v>125</v>
      </c>
      <c r="DY589" s="66">
        <f>IF($G589="Labor Hours",DK589*$K589*(1+$M589)*$ET589,DK589)</f>
        <v>0</v>
      </c>
      <c r="DZ589" s="66">
        <f>IF($G589="Labor Hours",DL589*$K589*(1+$M589)*$ET589,DL589)</f>
        <v>0</v>
      </c>
      <c r="EA589" s="66">
        <f>IF($G589="Labor Hours",DM589*$K589*(1+$M589)*$ET589,DM589)</f>
        <v>125</v>
      </c>
      <c r="EB589" s="66">
        <f>IF($G589="Labor Hours",DN589*$K589*(1+$M589)*$ET589,DN589)</f>
        <v>0</v>
      </c>
      <c r="EC589" s="66">
        <f>IF($G589="Labor Hours",DO589*$K589*(1+$M589)*$ET589,DO589)</f>
        <v>0</v>
      </c>
      <c r="ED589" s="66">
        <f>IF($G589="Labor Hours",DP589*$K589*(1+$M589)*$ET589,DP589)</f>
        <v>0</v>
      </c>
      <c r="EE589" s="66">
        <f>IF($G589="Labor Hours",DQ589*$K589*(1+$M589)*$ET589,DQ589)</f>
        <v>0</v>
      </c>
      <c r="EF589" s="66">
        <f>IF($G589="Labor Hours",DR589*$K589*(1+$M589)*$ET589,DR589)</f>
        <v>0</v>
      </c>
      <c r="EG589" s="66">
        <f>IF($G589="Labor Hours",DS589*$K589*(1+$M589)*$ET589,DS589)</f>
        <v>0</v>
      </c>
      <c r="EH589" s="66">
        <f>IF($G589="Labor Hours",DT589*$K589*(1+$M589)*$ET589,DT589)</f>
        <v>0</v>
      </c>
      <c r="EI589" s="66">
        <f>IF($G589="Labor Hours",DU589*$K589*(1+$M589)*$ET589,DU589)</f>
        <v>0</v>
      </c>
      <c r="EJ589" s="67">
        <f t="shared" si="845"/>
        <v>250</v>
      </c>
      <c r="EK589" s="67">
        <f t="shared" si="800"/>
        <v>132.5</v>
      </c>
      <c r="EL589" s="67">
        <f t="shared" si="801"/>
        <v>382.5</v>
      </c>
      <c r="EM589" s="53" cm="1">
        <f t="array" aca="1" ref="EM589" ca="1">EJ589*CELL("contents",$Q589)</f>
        <v>22.5</v>
      </c>
      <c r="EN589" s="53" cm="1">
        <f t="array" aca="1" ref="EN589" ca="1">EK589*CELL("contents",$Q589)</f>
        <v>11.924999999999999</v>
      </c>
      <c r="EO589" s="68">
        <f>AW589+CB589+DG589+EL589</f>
        <v>2677.5</v>
      </c>
      <c r="EP589" s="2">
        <v>1</v>
      </c>
      <c r="EQ589" s="2">
        <f t="shared" ref="EQ589:ET589" si="852">EP589*1.0215</f>
        <v>1.0215000000000001</v>
      </c>
      <c r="ER589" s="2">
        <f t="shared" si="852"/>
        <v>1.0434622500000001</v>
      </c>
      <c r="ES589" s="2">
        <f t="shared" si="852"/>
        <v>1.0658966883750003</v>
      </c>
      <c r="ET589" s="2">
        <f t="shared" si="852"/>
        <v>1.0888134671750629</v>
      </c>
      <c r="EU589" s="69">
        <f>IF($G589="Labor Hours",$K589*$AG589*EQ589,0)</f>
        <v>0</v>
      </c>
      <c r="EV589" s="69">
        <f>IF($G589="Labor Hours",$K589*$BL589*ER589,0)</f>
        <v>0</v>
      </c>
      <c r="EW589" s="69">
        <f>IF($G589="Labor Hours",$K589*$CQ589*ES589,0)</f>
        <v>0</v>
      </c>
      <c r="EX589" s="69">
        <f>IF($G589="Labor Hours",$K589*$DV589*ET589,0)</f>
        <v>0</v>
      </c>
      <c r="EY589" s="69">
        <f t="shared" si="847"/>
        <v>0</v>
      </c>
      <c r="EZ589" s="69">
        <f t="shared" si="847"/>
        <v>0</v>
      </c>
      <c r="FA589" s="69">
        <f t="shared" si="847"/>
        <v>0</v>
      </c>
      <c r="FB589" s="69">
        <f t="shared" si="834"/>
        <v>0</v>
      </c>
      <c r="FC589" t="s">
        <v>1548</v>
      </c>
    </row>
    <row r="590" spans="1:159" ht="25.5" x14ac:dyDescent="0.25">
      <c r="A590" s="2">
        <v>1.4</v>
      </c>
      <c r="B590" s="73" t="s">
        <v>1342</v>
      </c>
      <c r="C590" s="61" t="s">
        <v>1208</v>
      </c>
      <c r="D590" s="62" t="s">
        <v>1343</v>
      </c>
      <c r="E590" s="63" t="s">
        <v>1344</v>
      </c>
      <c r="F590" s="2"/>
      <c r="G590" s="61" t="s">
        <v>267</v>
      </c>
      <c r="H590" s="64" t="s">
        <v>267</v>
      </c>
      <c r="I590" s="61"/>
      <c r="J590" s="65" t="s">
        <v>268</v>
      </c>
      <c r="K590" s="75"/>
      <c r="L590" s="80">
        <v>1</v>
      </c>
      <c r="M590" s="57">
        <v>0</v>
      </c>
      <c r="N590" s="85">
        <v>0.55000000000000004</v>
      </c>
      <c r="O590" s="64" t="s">
        <v>1012</v>
      </c>
      <c r="P590" s="2" t="s">
        <v>173</v>
      </c>
      <c r="Q590" s="216">
        <f>VLOOKUP(P590,Contingencies!$A$2:$D$7,4,FALSE)</f>
        <v>0.125</v>
      </c>
      <c r="R590" s="53">
        <f t="shared" si="825"/>
        <v>271.25</v>
      </c>
      <c r="S590" s="67">
        <f t="shared" si="828"/>
        <v>149.1875</v>
      </c>
      <c r="T590" s="61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>
        <f>IF(G590="Labor Hours",SUM(U590:AF590),0)</f>
        <v>0</v>
      </c>
      <c r="AH590" s="51">
        <f t="shared" si="835"/>
        <v>0</v>
      </c>
      <c r="AI590" s="66">
        <f>IF($G590="Labor Hours",U590*$K590*(1+$M590)*$EQ590,U590)</f>
        <v>0</v>
      </c>
      <c r="AJ590" s="66">
        <f>IF($G590="Labor Hours",V590*$K590*(1+$M590)*$EQ590,V590)</f>
        <v>0</v>
      </c>
      <c r="AK590" s="66">
        <f>IF($G590="Labor Hours",W590*$K590*(1+$M590)*$EQ590,W590)</f>
        <v>0</v>
      </c>
      <c r="AL590" s="66">
        <f>IF($G590="Labor Hours",X590*$K590*(1+$M590)*$EQ590,X590)</f>
        <v>0</v>
      </c>
      <c r="AM590" s="66">
        <f>IF($G590="Labor Hours",Y590*$K590*(1+$M590)*$EQ590,Y590)</f>
        <v>0</v>
      </c>
      <c r="AN590" s="66">
        <f>IF($G590="Labor Hours",Z590*$K590*(1+$M590)*$EQ590,Z590)</f>
        <v>0</v>
      </c>
      <c r="AO590" s="66">
        <f>IF($G590="Labor Hours",AA590*$K590*(1+$M590)*$EQ590,AA590)</f>
        <v>0</v>
      </c>
      <c r="AP590" s="66">
        <f>IF($G590="Labor Hours",AB590*$K590*(1+$M590)*$EQ590,AB590)</f>
        <v>0</v>
      </c>
      <c r="AQ590" s="66">
        <f>IF($G590="Labor Hours",AC590*$K590*(1+$M590)*$EQ590,AC590)</f>
        <v>0</v>
      </c>
      <c r="AR590" s="66">
        <f>IF($G590="Labor Hours",AD590*$K590*(1+$M590)*$EQ590,AD590)</f>
        <v>0</v>
      </c>
      <c r="AS590" s="66">
        <f>IF($G590="Labor Hours",AE590*$K590*(1+$M590)*$EQ590,AE590)</f>
        <v>0</v>
      </c>
      <c r="AT590" s="66">
        <f>IF($G590="Labor Hours",AF590*$K590*(1+$M590)*$EQ590,AF590)</f>
        <v>0</v>
      </c>
      <c r="AU590" s="67">
        <f t="shared" si="836"/>
        <v>0</v>
      </c>
      <c r="AV590" s="67">
        <f t="shared" si="794"/>
        <v>0</v>
      </c>
      <c r="AW590" s="67">
        <f t="shared" si="795"/>
        <v>0</v>
      </c>
      <c r="AX590" s="53" cm="1">
        <f t="array" aca="1" ref="AX590" ca="1">AU590*CELL("contents",$Q590)</f>
        <v>0</v>
      </c>
      <c r="AY590" s="53" cm="1">
        <f t="array" aca="1" ref="AY590" ca="1">AV590*CELL("contents",$Q590)</f>
        <v>0</v>
      </c>
      <c r="AZ590" s="2"/>
      <c r="BA590" s="2"/>
      <c r="BB590" s="2"/>
      <c r="BC590" s="2"/>
      <c r="BD590" s="2"/>
      <c r="BE590" s="2"/>
      <c r="BF590" s="2"/>
      <c r="BG590" s="2"/>
      <c r="BH590" s="61">
        <v>700</v>
      </c>
      <c r="BI590" s="61">
        <v>700</v>
      </c>
      <c r="BJ590" s="61"/>
      <c r="BK590" s="61"/>
      <c r="BL590" s="2">
        <f t="shared" si="837"/>
        <v>0</v>
      </c>
      <c r="BM590" s="51">
        <f t="shared" si="838"/>
        <v>0</v>
      </c>
      <c r="BN590" s="66">
        <f>IF($G590="Labor Hours",AZ590*$K590*(1+$M590)*$ER590,AZ590)</f>
        <v>0</v>
      </c>
      <c r="BO590" s="66">
        <f>IF($G590="Labor Hours",BA590*$K590*(1+$M590)*$ER590,BA590)</f>
        <v>0</v>
      </c>
      <c r="BP590" s="66">
        <f>IF($G590="Labor Hours",BB590*$K590*(1+$M590)*$ER590,BB590)</f>
        <v>0</v>
      </c>
      <c r="BQ590" s="66">
        <f>IF($G590="Labor Hours",BC590*$K590*(1+$M590)*$ER590,BC590)</f>
        <v>0</v>
      </c>
      <c r="BR590" s="66">
        <f>IF($G590="Labor Hours",BD590*$K590*(1+$M590)*$ER590,BD590)</f>
        <v>0</v>
      </c>
      <c r="BS590" s="66">
        <f>IF($G590="Labor Hours",BE590*$K590*(1+$M590)*$ER590,BE590)</f>
        <v>0</v>
      </c>
      <c r="BT590" s="66">
        <f>IF($G590="Labor Hours",BF590*$K590*(1+$M590)*$ER590,BF590)</f>
        <v>0</v>
      </c>
      <c r="BU590" s="66">
        <f>IF($G590="Labor Hours",BG590*$K590*(1+$M590)*$ER590,BG590)</f>
        <v>0</v>
      </c>
      <c r="BV590" s="66">
        <f>IF($G590="Labor Hours",BH590*$K590*(1+$M590)*$ER590,BH590)</f>
        <v>700</v>
      </c>
      <c r="BW590" s="66">
        <f>IF($G590="Labor Hours",BI590*$K590*(1+$M590)*$ER590,BI590)</f>
        <v>700</v>
      </c>
      <c r="BX590" s="66">
        <f>IF($G590="Labor Hours",BJ590*$K590*(1+$M590)*$ER590,BJ590)</f>
        <v>0</v>
      </c>
      <c r="BY590" s="66">
        <f>IF($G590="Labor Hours",BK590*$K590*(1+$M590)*$ER590,BK590)</f>
        <v>0</v>
      </c>
      <c r="BZ590" s="67">
        <f t="shared" si="839"/>
        <v>1400</v>
      </c>
      <c r="CA590" s="67">
        <f t="shared" si="796"/>
        <v>770.00000000000011</v>
      </c>
      <c r="CB590" s="67">
        <f t="shared" si="797"/>
        <v>2170</v>
      </c>
      <c r="CC590" s="53" cm="1">
        <f t="array" aca="1" ref="CC590" ca="1">BZ590*CELL("contents",$Q590)</f>
        <v>175</v>
      </c>
      <c r="CD590" s="53" cm="1">
        <f t="array" aca="1" ref="CD590" ca="1">CA590*CELL("contents",$Q590)</f>
        <v>96.250000000000014</v>
      </c>
      <c r="CE590" s="61"/>
      <c r="CF590" s="61"/>
      <c r="CG590" s="61"/>
      <c r="CH590" s="61"/>
      <c r="CI590" s="61"/>
      <c r="CJ590" s="2"/>
      <c r="CK590" s="2"/>
      <c r="CL590" s="2"/>
      <c r="CM590" s="2"/>
      <c r="CN590" s="2"/>
      <c r="CO590" s="2"/>
      <c r="CP590" s="2"/>
      <c r="CQ590" s="2">
        <f t="shared" si="840"/>
        <v>0</v>
      </c>
      <c r="CR590" s="51">
        <f t="shared" si="841"/>
        <v>0</v>
      </c>
      <c r="CS590" s="66">
        <f>IF($G590="Labor Hours",CE590*$K590*(1+$M590)*$ES590,CE590)</f>
        <v>0</v>
      </c>
      <c r="CT590" s="66">
        <f>IF($G590="Labor Hours",CF590*$K590*(1+$M590)*$ES590,CF590)</f>
        <v>0</v>
      </c>
      <c r="CU590" s="66">
        <f>IF($G590="Labor Hours",CG590*$K590*(1+$M590)*$ES590,CG590)</f>
        <v>0</v>
      </c>
      <c r="CV590" s="66">
        <f>IF($G590="Labor Hours",CH590*$K590*(1+$M590)*$ES590,CH590)</f>
        <v>0</v>
      </c>
      <c r="CW590" s="66">
        <f>IF($G590="Labor Hours",CI590*$K590*(1+$M590)*$ES590,CI590)</f>
        <v>0</v>
      </c>
      <c r="CX590" s="66">
        <f>IF($G590="Labor Hours",CJ590*$K590*(1+$M590)*$ES590,CJ590)</f>
        <v>0</v>
      </c>
      <c r="CY590" s="66">
        <f>IF($G590="Labor Hours",CK590*$K590*(1+$M590)*$ES590,CK590)</f>
        <v>0</v>
      </c>
      <c r="CZ590" s="66">
        <f>IF($G590="Labor Hours",CL590*$K590*(1+$M590)*$ES590,CL590)</f>
        <v>0</v>
      </c>
      <c r="DA590" s="66">
        <f>IF($G590="Labor Hours",CM590*$K590*(1+$M590)*$ES590,CM590)</f>
        <v>0</v>
      </c>
      <c r="DB590" s="66">
        <f>IF($G590="Labor Hours",CN590*$K590*(1+$M590)*$ES590,CN590)</f>
        <v>0</v>
      </c>
      <c r="DC590" s="66">
        <f>IF($G590="Labor Hours",CO590*$K590*(1+$M590)*$ES590,CO590)</f>
        <v>0</v>
      </c>
      <c r="DD590" s="66">
        <f>IF($G590="Labor Hours",CP590*$K590*(1+$M590)*$ES590,CP590)</f>
        <v>0</v>
      </c>
      <c r="DE590" s="67">
        <f t="shared" si="842"/>
        <v>0</v>
      </c>
      <c r="DF590" s="67">
        <f t="shared" si="798"/>
        <v>0</v>
      </c>
      <c r="DG590" s="67">
        <f t="shared" si="799"/>
        <v>0</v>
      </c>
      <c r="DH590" s="53" cm="1">
        <f t="array" aca="1" ref="DH590" ca="1">DE590*CELL("contents",$Q590)</f>
        <v>0</v>
      </c>
      <c r="DI590" s="53" cm="1">
        <f t="array" aca="1" ref="DI590" ca="1">DF590*CELL("contents",$Q590)</f>
        <v>0</v>
      </c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>
        <f t="shared" si="843"/>
        <v>0</v>
      </c>
      <c r="DW590" s="51">
        <f t="shared" si="844"/>
        <v>0</v>
      </c>
      <c r="DX590" s="66">
        <f>IF($G590="Labor Hours",DJ590*$K590*(1+$M590)*$ET590,DJ590)</f>
        <v>0</v>
      </c>
      <c r="DY590" s="66">
        <f>IF($G590="Labor Hours",DK590*$K590*(1+$M590)*$ET590,DK590)</f>
        <v>0</v>
      </c>
      <c r="DZ590" s="66">
        <f>IF($G590="Labor Hours",DL590*$K590*(1+$M590)*$ET590,DL590)</f>
        <v>0</v>
      </c>
      <c r="EA590" s="66">
        <f>IF($G590="Labor Hours",DM590*$K590*(1+$M590)*$ET590,DM590)</f>
        <v>0</v>
      </c>
      <c r="EB590" s="66">
        <f>IF($G590="Labor Hours",DN590*$K590*(1+$M590)*$ET590,DN590)</f>
        <v>0</v>
      </c>
      <c r="EC590" s="66">
        <f>IF($G590="Labor Hours",DO590*$K590*(1+$M590)*$ET590,DO590)</f>
        <v>0</v>
      </c>
      <c r="ED590" s="66">
        <f>IF($G590="Labor Hours",DP590*$K590*(1+$M590)*$ET590,DP590)</f>
        <v>0</v>
      </c>
      <c r="EE590" s="66">
        <f>IF($G590="Labor Hours",DQ590*$K590*(1+$M590)*$ET590,DQ590)</f>
        <v>0</v>
      </c>
      <c r="EF590" s="66">
        <f>IF($G590="Labor Hours",DR590*$K590*(1+$M590)*$ET590,DR590)</f>
        <v>0</v>
      </c>
      <c r="EG590" s="66">
        <f>IF($G590="Labor Hours",DS590*$K590*(1+$M590)*$ET590,DS590)</f>
        <v>0</v>
      </c>
      <c r="EH590" s="66">
        <f>IF($G590="Labor Hours",DT590*$K590*(1+$M590)*$ET590,DT590)</f>
        <v>0</v>
      </c>
      <c r="EI590" s="66">
        <f>IF($G590="Labor Hours",DU590*$K590*(1+$M590)*$ET590,DU590)</f>
        <v>0</v>
      </c>
      <c r="EJ590" s="67">
        <f t="shared" si="845"/>
        <v>0</v>
      </c>
      <c r="EK590" s="67">
        <f t="shared" si="800"/>
        <v>0</v>
      </c>
      <c r="EL590" s="67">
        <f t="shared" si="801"/>
        <v>0</v>
      </c>
      <c r="EM590" s="53" cm="1">
        <f t="array" aca="1" ref="EM590" ca="1">EJ590*CELL("contents",$Q590)</f>
        <v>0</v>
      </c>
      <c r="EN590" s="53" cm="1">
        <f t="array" aca="1" ref="EN590" ca="1">EK590*CELL("contents",$Q590)</f>
        <v>0</v>
      </c>
      <c r="EO590" s="68">
        <f>AW590+CB590+DG590+EL590</f>
        <v>2170</v>
      </c>
      <c r="EP590" s="2">
        <v>1</v>
      </c>
      <c r="EQ590" s="2">
        <f t="shared" ref="EQ590:ET590" si="853">EP590*1.0215</f>
        <v>1.0215000000000001</v>
      </c>
      <c r="ER590" s="2">
        <f t="shared" si="853"/>
        <v>1.0434622500000001</v>
      </c>
      <c r="ES590" s="2">
        <f t="shared" si="853"/>
        <v>1.0658966883750003</v>
      </c>
      <c r="ET590" s="2">
        <f t="shared" si="853"/>
        <v>1.0888134671750629</v>
      </c>
      <c r="EU590" s="69">
        <f>IF($G590="Labor Hours",$K590*$AG590*EQ590,0)</f>
        <v>0</v>
      </c>
      <c r="EV590" s="69">
        <f>IF($G590="Labor Hours",$K590*$BL590*ER590,0)</f>
        <v>0</v>
      </c>
      <c r="EW590" s="69">
        <f>IF($G590="Labor Hours",$K590*$CQ590*ES590,0)</f>
        <v>0</v>
      </c>
      <c r="EX590" s="69">
        <f>IF($G590="Labor Hours",$K590*$DV590*ET590,0)</f>
        <v>0</v>
      </c>
      <c r="EY590" s="69">
        <f t="shared" si="847"/>
        <v>0</v>
      </c>
      <c r="EZ590" s="69">
        <f t="shared" si="847"/>
        <v>0</v>
      </c>
      <c r="FA590" s="69">
        <f t="shared" si="847"/>
        <v>0</v>
      </c>
      <c r="FB590" s="69">
        <f t="shared" si="834"/>
        <v>0</v>
      </c>
      <c r="FC590" t="s">
        <v>1548</v>
      </c>
    </row>
    <row r="591" spans="1:159" ht="25.5" x14ac:dyDescent="0.25">
      <c r="A591" s="2">
        <v>1.4</v>
      </c>
      <c r="B591" s="73" t="s">
        <v>1342</v>
      </c>
      <c r="C591" s="61" t="s">
        <v>1208</v>
      </c>
      <c r="D591" s="62" t="s">
        <v>1343</v>
      </c>
      <c r="E591" s="63" t="s">
        <v>1345</v>
      </c>
      <c r="F591" s="2"/>
      <c r="G591" s="61" t="s">
        <v>267</v>
      </c>
      <c r="H591" s="64" t="s">
        <v>267</v>
      </c>
      <c r="I591" s="61"/>
      <c r="J591" s="65" t="s">
        <v>268</v>
      </c>
      <c r="K591" s="75"/>
      <c r="L591" s="80">
        <v>1</v>
      </c>
      <c r="M591" s="57">
        <v>0</v>
      </c>
      <c r="N591" s="85">
        <v>0.55000000000000004</v>
      </c>
      <c r="O591" s="64" t="s">
        <v>1012</v>
      </c>
      <c r="P591" s="2" t="s">
        <v>173</v>
      </c>
      <c r="Q591" s="216">
        <f>VLOOKUP(P591,Contingencies!$A$2:$D$7,4,FALSE)</f>
        <v>0.125</v>
      </c>
      <c r="R591" s="53">
        <f t="shared" si="825"/>
        <v>96.875</v>
      </c>
      <c r="S591" s="67">
        <f t="shared" si="828"/>
        <v>53.281250000000007</v>
      </c>
      <c r="T591" s="61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>
        <f>IF(G591="Labor Hours",SUM(U591:AF591),0)</f>
        <v>0</v>
      </c>
      <c r="AH591" s="51">
        <f t="shared" si="835"/>
        <v>0</v>
      </c>
      <c r="AI591" s="66">
        <f>IF($G591="Labor Hours",U591*$K591*(1+$M591)*$EQ591,U591)</f>
        <v>0</v>
      </c>
      <c r="AJ591" s="66">
        <f>IF($G591="Labor Hours",V591*$K591*(1+$M591)*$EQ591,V591)</f>
        <v>0</v>
      </c>
      <c r="AK591" s="66">
        <f>IF($G591="Labor Hours",W591*$K591*(1+$M591)*$EQ591,W591)</f>
        <v>0</v>
      </c>
      <c r="AL591" s="66">
        <f>IF($G591="Labor Hours",X591*$K591*(1+$M591)*$EQ591,X591)</f>
        <v>0</v>
      </c>
      <c r="AM591" s="66">
        <f>IF($G591="Labor Hours",Y591*$K591*(1+$M591)*$EQ591,Y591)</f>
        <v>0</v>
      </c>
      <c r="AN591" s="66">
        <f>IF($G591="Labor Hours",Z591*$K591*(1+$M591)*$EQ591,Z591)</f>
        <v>0</v>
      </c>
      <c r="AO591" s="66">
        <f>IF($G591="Labor Hours",AA591*$K591*(1+$M591)*$EQ591,AA591)</f>
        <v>0</v>
      </c>
      <c r="AP591" s="66">
        <f>IF($G591="Labor Hours",AB591*$K591*(1+$M591)*$EQ591,AB591)</f>
        <v>0</v>
      </c>
      <c r="AQ591" s="66">
        <f>IF($G591="Labor Hours",AC591*$K591*(1+$M591)*$EQ591,AC591)</f>
        <v>0</v>
      </c>
      <c r="AR591" s="66">
        <f>IF($G591="Labor Hours",AD591*$K591*(1+$M591)*$EQ591,AD591)</f>
        <v>0</v>
      </c>
      <c r="AS591" s="66">
        <f>IF($G591="Labor Hours",AE591*$K591*(1+$M591)*$EQ591,AE591)</f>
        <v>0</v>
      </c>
      <c r="AT591" s="66">
        <f>IF($G591="Labor Hours",AF591*$K591*(1+$M591)*$EQ591,AF591)</f>
        <v>0</v>
      </c>
      <c r="AU591" s="67">
        <f t="shared" si="836"/>
        <v>0</v>
      </c>
      <c r="AV591" s="67">
        <f t="shared" si="794"/>
        <v>0</v>
      </c>
      <c r="AW591" s="67">
        <f t="shared" si="795"/>
        <v>0</v>
      </c>
      <c r="AX591" s="53" cm="1">
        <f t="array" aca="1" ref="AX591" ca="1">AU591*CELL("contents",$Q591)</f>
        <v>0</v>
      </c>
      <c r="AY591" s="53" cm="1">
        <f t="array" aca="1" ref="AY591" ca="1">AV591*CELL("contents",$Q591)</f>
        <v>0</v>
      </c>
      <c r="AZ591" s="2"/>
      <c r="BA591" s="2"/>
      <c r="BB591" s="2"/>
      <c r="BC591" s="2"/>
      <c r="BD591" s="2"/>
      <c r="BE591" s="2"/>
      <c r="BF591" s="2"/>
      <c r="BG591" s="2"/>
      <c r="BH591" s="61"/>
      <c r="BI591" s="61"/>
      <c r="BJ591" s="61">
        <v>250</v>
      </c>
      <c r="BK591" s="61">
        <v>250</v>
      </c>
      <c r="BL591" s="2">
        <f t="shared" si="837"/>
        <v>0</v>
      </c>
      <c r="BM591" s="51">
        <f t="shared" si="838"/>
        <v>0</v>
      </c>
      <c r="BN591" s="66">
        <f>IF($G591="Labor Hours",AZ591*$K591*(1+$M591)*$ER591,AZ591)</f>
        <v>0</v>
      </c>
      <c r="BO591" s="66">
        <f>IF($G591="Labor Hours",BA591*$K591*(1+$M591)*$ER591,BA591)</f>
        <v>0</v>
      </c>
      <c r="BP591" s="66">
        <f>IF($G591="Labor Hours",BB591*$K591*(1+$M591)*$ER591,BB591)</f>
        <v>0</v>
      </c>
      <c r="BQ591" s="66">
        <f>IF($G591="Labor Hours",BC591*$K591*(1+$M591)*$ER591,BC591)</f>
        <v>0</v>
      </c>
      <c r="BR591" s="66">
        <f>IF($G591="Labor Hours",BD591*$K591*(1+$M591)*$ER591,BD591)</f>
        <v>0</v>
      </c>
      <c r="BS591" s="66">
        <f>IF($G591="Labor Hours",BE591*$K591*(1+$M591)*$ER591,BE591)</f>
        <v>0</v>
      </c>
      <c r="BT591" s="66">
        <f>IF($G591="Labor Hours",BF591*$K591*(1+$M591)*$ER591,BF591)</f>
        <v>0</v>
      </c>
      <c r="BU591" s="66">
        <f>IF($G591="Labor Hours",BG591*$K591*(1+$M591)*$ER591,BG591)</f>
        <v>0</v>
      </c>
      <c r="BV591" s="66">
        <f>IF($G591="Labor Hours",BH591*$K591*(1+$M591)*$ER591,BH591)</f>
        <v>0</v>
      </c>
      <c r="BW591" s="66">
        <f>IF($G591="Labor Hours",BI591*$K591*(1+$M591)*$ER591,BI591)</f>
        <v>0</v>
      </c>
      <c r="BX591" s="66">
        <f>IF($G591="Labor Hours",BJ591*$K591*(1+$M591)*$ER591,BJ591)</f>
        <v>250</v>
      </c>
      <c r="BY591" s="66">
        <f>IF($G591="Labor Hours",BK591*$K591*(1+$M591)*$ER591,BK591)</f>
        <v>250</v>
      </c>
      <c r="BZ591" s="67">
        <f t="shared" si="839"/>
        <v>500</v>
      </c>
      <c r="CA591" s="67">
        <f t="shared" si="796"/>
        <v>275</v>
      </c>
      <c r="CB591" s="67">
        <f t="shared" si="797"/>
        <v>775</v>
      </c>
      <c r="CC591" s="53" cm="1">
        <f t="array" aca="1" ref="CC591" ca="1">BZ591*CELL("contents",$Q591)</f>
        <v>62.5</v>
      </c>
      <c r="CD591" s="53" cm="1">
        <f t="array" aca="1" ref="CD591" ca="1">CA591*CELL("contents",$Q591)</f>
        <v>34.375</v>
      </c>
      <c r="CE591" s="61"/>
      <c r="CF591" s="61"/>
      <c r="CG591" s="61"/>
      <c r="CH591" s="61"/>
      <c r="CI591" s="61"/>
      <c r="CJ591" s="2"/>
      <c r="CK591" s="2"/>
      <c r="CL591" s="2"/>
      <c r="CM591" s="2"/>
      <c r="CN591" s="2"/>
      <c r="CO591" s="2"/>
      <c r="CP591" s="2"/>
      <c r="CQ591" s="2">
        <f t="shared" si="840"/>
        <v>0</v>
      </c>
      <c r="CR591" s="51">
        <f t="shared" si="841"/>
        <v>0</v>
      </c>
      <c r="CS591" s="66">
        <f>IF($G591="Labor Hours",CE591*$K591*(1+$M591)*$ES591,CE591)</f>
        <v>0</v>
      </c>
      <c r="CT591" s="66">
        <f>IF($G591="Labor Hours",CF591*$K591*(1+$M591)*$ES591,CF591)</f>
        <v>0</v>
      </c>
      <c r="CU591" s="66">
        <f>IF($G591="Labor Hours",CG591*$K591*(1+$M591)*$ES591,CG591)</f>
        <v>0</v>
      </c>
      <c r="CV591" s="66">
        <f>IF($G591="Labor Hours",CH591*$K591*(1+$M591)*$ES591,CH591)</f>
        <v>0</v>
      </c>
      <c r="CW591" s="66">
        <f>IF($G591="Labor Hours",CI591*$K591*(1+$M591)*$ES591,CI591)</f>
        <v>0</v>
      </c>
      <c r="CX591" s="66">
        <f>IF($G591="Labor Hours",CJ591*$K591*(1+$M591)*$ES591,CJ591)</f>
        <v>0</v>
      </c>
      <c r="CY591" s="66">
        <f>IF($G591="Labor Hours",CK591*$K591*(1+$M591)*$ES591,CK591)</f>
        <v>0</v>
      </c>
      <c r="CZ591" s="66">
        <f>IF($G591="Labor Hours",CL591*$K591*(1+$M591)*$ES591,CL591)</f>
        <v>0</v>
      </c>
      <c r="DA591" s="66">
        <f>IF($G591="Labor Hours",CM591*$K591*(1+$M591)*$ES591,CM591)</f>
        <v>0</v>
      </c>
      <c r="DB591" s="66">
        <f>IF($G591="Labor Hours",CN591*$K591*(1+$M591)*$ES591,CN591)</f>
        <v>0</v>
      </c>
      <c r="DC591" s="66">
        <f>IF($G591="Labor Hours",CO591*$K591*(1+$M591)*$ES591,CO591)</f>
        <v>0</v>
      </c>
      <c r="DD591" s="66">
        <f>IF($G591="Labor Hours",CP591*$K591*(1+$M591)*$ES591,CP591)</f>
        <v>0</v>
      </c>
      <c r="DE591" s="67">
        <f t="shared" si="842"/>
        <v>0</v>
      </c>
      <c r="DF591" s="67">
        <f t="shared" si="798"/>
        <v>0</v>
      </c>
      <c r="DG591" s="67">
        <f t="shared" si="799"/>
        <v>0</v>
      </c>
      <c r="DH591" s="53" cm="1">
        <f t="array" aca="1" ref="DH591" ca="1">DE591*CELL("contents",$Q591)</f>
        <v>0</v>
      </c>
      <c r="DI591" s="53" cm="1">
        <f t="array" aca="1" ref="DI591" ca="1">DF591*CELL("contents",$Q591)</f>
        <v>0</v>
      </c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>
        <f t="shared" si="843"/>
        <v>0</v>
      </c>
      <c r="DW591" s="51">
        <f t="shared" si="844"/>
        <v>0</v>
      </c>
      <c r="DX591" s="66">
        <f>IF($G591="Labor Hours",DJ591*$K591*(1+$M591)*$ET591,DJ591)</f>
        <v>0</v>
      </c>
      <c r="DY591" s="66">
        <f>IF($G591="Labor Hours",DK591*$K591*(1+$M591)*$ET591,DK591)</f>
        <v>0</v>
      </c>
      <c r="DZ591" s="66">
        <f>IF($G591="Labor Hours",DL591*$K591*(1+$M591)*$ET591,DL591)</f>
        <v>0</v>
      </c>
      <c r="EA591" s="66">
        <f>IF($G591="Labor Hours",DM591*$K591*(1+$M591)*$ET591,DM591)</f>
        <v>0</v>
      </c>
      <c r="EB591" s="66">
        <f>IF($G591="Labor Hours",DN591*$K591*(1+$M591)*$ET591,DN591)</f>
        <v>0</v>
      </c>
      <c r="EC591" s="66">
        <f>IF($G591="Labor Hours",DO591*$K591*(1+$M591)*$ET591,DO591)</f>
        <v>0</v>
      </c>
      <c r="ED591" s="66">
        <f>IF($G591="Labor Hours",DP591*$K591*(1+$M591)*$ET591,DP591)</f>
        <v>0</v>
      </c>
      <c r="EE591" s="66">
        <f>IF($G591="Labor Hours",DQ591*$K591*(1+$M591)*$ET591,DQ591)</f>
        <v>0</v>
      </c>
      <c r="EF591" s="66">
        <f>IF($G591="Labor Hours",DR591*$K591*(1+$M591)*$ET591,DR591)</f>
        <v>0</v>
      </c>
      <c r="EG591" s="66">
        <f>IF($G591="Labor Hours",DS591*$K591*(1+$M591)*$ET591,DS591)</f>
        <v>0</v>
      </c>
      <c r="EH591" s="66">
        <f>IF($G591="Labor Hours",DT591*$K591*(1+$M591)*$ET591,DT591)</f>
        <v>0</v>
      </c>
      <c r="EI591" s="66">
        <f>IF($G591="Labor Hours",DU591*$K591*(1+$M591)*$ET591,DU591)</f>
        <v>0</v>
      </c>
      <c r="EJ591" s="67">
        <f t="shared" si="845"/>
        <v>0</v>
      </c>
      <c r="EK591" s="67">
        <f t="shared" si="800"/>
        <v>0</v>
      </c>
      <c r="EL591" s="67">
        <f t="shared" si="801"/>
        <v>0</v>
      </c>
      <c r="EM591" s="53" cm="1">
        <f t="array" aca="1" ref="EM591" ca="1">EJ591*CELL("contents",$Q591)</f>
        <v>0</v>
      </c>
      <c r="EN591" s="53" cm="1">
        <f t="array" aca="1" ref="EN591" ca="1">EK591*CELL("contents",$Q591)</f>
        <v>0</v>
      </c>
      <c r="EO591" s="68">
        <f>AW591+CB591+DG591+EL591</f>
        <v>775</v>
      </c>
      <c r="EP591" s="2">
        <v>1</v>
      </c>
      <c r="EQ591" s="2">
        <f t="shared" ref="EQ591:ET591" si="854">EP591*1.0215</f>
        <v>1.0215000000000001</v>
      </c>
      <c r="ER591" s="2">
        <f t="shared" si="854"/>
        <v>1.0434622500000001</v>
      </c>
      <c r="ES591" s="2">
        <f t="shared" si="854"/>
        <v>1.0658966883750003</v>
      </c>
      <c r="ET591" s="2">
        <f t="shared" si="854"/>
        <v>1.0888134671750629</v>
      </c>
      <c r="EU591" s="69">
        <f>IF($G591="Labor Hours",$K591*$AG591*EQ591,0)</f>
        <v>0</v>
      </c>
      <c r="EV591" s="69">
        <f>IF($G591="Labor Hours",$K591*$BL591*ER591,0)</f>
        <v>0</v>
      </c>
      <c r="EW591" s="69">
        <f>IF($G591="Labor Hours",$K591*$CQ591*ES591,0)</f>
        <v>0</v>
      </c>
      <c r="EX591" s="69">
        <f>IF($G591="Labor Hours",$K591*$DV591*ET591,0)</f>
        <v>0</v>
      </c>
      <c r="EY591" s="69">
        <f t="shared" si="847"/>
        <v>0</v>
      </c>
      <c r="EZ591" s="69">
        <f t="shared" si="847"/>
        <v>0</v>
      </c>
      <c r="FA591" s="69">
        <f t="shared" si="847"/>
        <v>0</v>
      </c>
      <c r="FB591" s="69">
        <f t="shared" si="834"/>
        <v>0</v>
      </c>
      <c r="FC591" t="s">
        <v>1548</v>
      </c>
    </row>
    <row r="592" spans="1:159" ht="25.5" x14ac:dyDescent="0.25">
      <c r="A592" s="2">
        <v>1.4</v>
      </c>
      <c r="B592" s="73" t="s">
        <v>1342</v>
      </c>
      <c r="C592" s="61" t="s">
        <v>1208</v>
      </c>
      <c r="D592" s="62" t="s">
        <v>1343</v>
      </c>
      <c r="E592" s="63" t="s">
        <v>1346</v>
      </c>
      <c r="F592" s="2" t="s">
        <v>966</v>
      </c>
      <c r="G592" s="61" t="s">
        <v>257</v>
      </c>
      <c r="H592" s="64" t="s">
        <v>257</v>
      </c>
      <c r="I592" s="61"/>
      <c r="J592" s="65" t="s">
        <v>261</v>
      </c>
      <c r="K592" s="75"/>
      <c r="L592" s="80">
        <v>1</v>
      </c>
      <c r="M592" s="57">
        <v>0</v>
      </c>
      <c r="N592" s="85">
        <v>0.55000000000000004</v>
      </c>
      <c r="O592" s="64" t="s">
        <v>1012</v>
      </c>
      <c r="P592" s="2" t="s">
        <v>156</v>
      </c>
      <c r="Q592" s="216">
        <f>VLOOKUP(P592,Contingencies!$A$2:$D$7,4,FALSE)</f>
        <v>0.09</v>
      </c>
      <c r="R592" s="53">
        <f t="shared" si="825"/>
        <v>502.2</v>
      </c>
      <c r="S592" s="67">
        <f t="shared" si="828"/>
        <v>276.21000000000004</v>
      </c>
      <c r="T592" s="61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>
        <f>IF(G592="Labor Hours",SUM(U592:AF592),0)</f>
        <v>0</v>
      </c>
      <c r="AH592" s="51">
        <f t="shared" si="835"/>
        <v>0</v>
      </c>
      <c r="AI592" s="66">
        <f>IF($G592="Labor Hours",U592*$K592*(1+$M592)*$EQ592,U592)</f>
        <v>0</v>
      </c>
      <c r="AJ592" s="66">
        <f>IF($G592="Labor Hours",V592*$K592*(1+$M592)*$EQ592,V592)</f>
        <v>0</v>
      </c>
      <c r="AK592" s="66">
        <f>IF($G592="Labor Hours",W592*$K592*(1+$M592)*$EQ592,W592)</f>
        <v>0</v>
      </c>
      <c r="AL592" s="66">
        <f>IF($G592="Labor Hours",X592*$K592*(1+$M592)*$EQ592,X592)</f>
        <v>0</v>
      </c>
      <c r="AM592" s="66">
        <f>IF($G592="Labor Hours",Y592*$K592*(1+$M592)*$EQ592,Y592)</f>
        <v>0</v>
      </c>
      <c r="AN592" s="66">
        <f>IF($G592="Labor Hours",Z592*$K592*(1+$M592)*$EQ592,Z592)</f>
        <v>0</v>
      </c>
      <c r="AO592" s="66">
        <f>IF($G592="Labor Hours",AA592*$K592*(1+$M592)*$EQ592,AA592)</f>
        <v>0</v>
      </c>
      <c r="AP592" s="66">
        <f>IF($G592="Labor Hours",AB592*$K592*(1+$M592)*$EQ592,AB592)</f>
        <v>0</v>
      </c>
      <c r="AQ592" s="66">
        <f>IF($G592="Labor Hours",AC592*$K592*(1+$M592)*$EQ592,AC592)</f>
        <v>0</v>
      </c>
      <c r="AR592" s="66">
        <f>IF($G592="Labor Hours",AD592*$K592*(1+$M592)*$EQ592,AD592)</f>
        <v>0</v>
      </c>
      <c r="AS592" s="66">
        <f>IF($G592="Labor Hours",AE592*$K592*(1+$M592)*$EQ592,AE592)</f>
        <v>0</v>
      </c>
      <c r="AT592" s="66">
        <f>IF($G592="Labor Hours",AF592*$K592*(1+$M592)*$EQ592,AF592)</f>
        <v>0</v>
      </c>
      <c r="AU592" s="67">
        <f t="shared" si="836"/>
        <v>0</v>
      </c>
      <c r="AV592" s="67">
        <f t="shared" si="794"/>
        <v>0</v>
      </c>
      <c r="AW592" s="67">
        <f t="shared" si="795"/>
        <v>0</v>
      </c>
      <c r="AX592" s="53" cm="1">
        <f t="array" aca="1" ref="AX592" ca="1">AU592*CELL("contents",$Q592)</f>
        <v>0</v>
      </c>
      <c r="AY592" s="53" cm="1">
        <f t="array" aca="1" ref="AY592" ca="1">AV592*CELL("contents",$Q592)</f>
        <v>0</v>
      </c>
      <c r="AZ592" s="2"/>
      <c r="BA592" s="2"/>
      <c r="BB592" s="2"/>
      <c r="BC592" s="2"/>
      <c r="BD592" s="2"/>
      <c r="BE592" s="2"/>
      <c r="BF592" s="2"/>
      <c r="BG592" s="2"/>
      <c r="BH592" s="61"/>
      <c r="BI592" s="61"/>
      <c r="BJ592" s="61"/>
      <c r="BK592" s="61"/>
      <c r="BL592" s="2">
        <f t="shared" si="837"/>
        <v>0</v>
      </c>
      <c r="BM592" s="51">
        <f t="shared" si="838"/>
        <v>0</v>
      </c>
      <c r="BN592" s="66">
        <f>IF($G592="Labor Hours",AZ592*$K592*(1+$M592)*$ER592,AZ592)</f>
        <v>0</v>
      </c>
      <c r="BO592" s="66">
        <f>IF($G592="Labor Hours",BA592*$K592*(1+$M592)*$ER592,BA592)</f>
        <v>0</v>
      </c>
      <c r="BP592" s="66">
        <f>IF($G592="Labor Hours",BB592*$K592*(1+$M592)*$ER592,BB592)</f>
        <v>0</v>
      </c>
      <c r="BQ592" s="66">
        <f>IF($G592="Labor Hours",BC592*$K592*(1+$M592)*$ER592,BC592)</f>
        <v>0</v>
      </c>
      <c r="BR592" s="66">
        <f>IF($G592="Labor Hours",BD592*$K592*(1+$M592)*$ER592,BD592)</f>
        <v>0</v>
      </c>
      <c r="BS592" s="66">
        <f>IF($G592="Labor Hours",BE592*$K592*(1+$M592)*$ER592,BE592)</f>
        <v>0</v>
      </c>
      <c r="BT592" s="66">
        <f>IF($G592="Labor Hours",BF592*$K592*(1+$M592)*$ER592,BF592)</f>
        <v>0</v>
      </c>
      <c r="BU592" s="66">
        <f>IF($G592="Labor Hours",BG592*$K592*(1+$M592)*$ER592,BG592)</f>
        <v>0</v>
      </c>
      <c r="BV592" s="66">
        <f>IF($G592="Labor Hours",BH592*$K592*(1+$M592)*$ER592,BH592)</f>
        <v>0</v>
      </c>
      <c r="BW592" s="66">
        <f>IF($G592="Labor Hours",BI592*$K592*(1+$M592)*$ER592,BI592)</f>
        <v>0</v>
      </c>
      <c r="BX592" s="66">
        <f>IF($G592="Labor Hours",BJ592*$K592*(1+$M592)*$ER592,BJ592)</f>
        <v>0</v>
      </c>
      <c r="BY592" s="66">
        <f>IF($G592="Labor Hours",BK592*$K592*(1+$M592)*$ER592,BK592)</f>
        <v>0</v>
      </c>
      <c r="BZ592" s="67">
        <f t="shared" si="839"/>
        <v>0</v>
      </c>
      <c r="CA592" s="67">
        <f t="shared" si="796"/>
        <v>0</v>
      </c>
      <c r="CB592" s="67">
        <f t="shared" si="797"/>
        <v>0</v>
      </c>
      <c r="CC592" s="53" cm="1">
        <f t="array" aca="1" ref="CC592" ca="1">BZ592*CELL("contents",$Q592)</f>
        <v>0</v>
      </c>
      <c r="CD592" s="53" cm="1">
        <f t="array" aca="1" ref="CD592" ca="1">CA592*CELL("contents",$Q592)</f>
        <v>0</v>
      </c>
      <c r="CE592" s="61"/>
      <c r="CF592" s="61">
        <v>2160</v>
      </c>
      <c r="CG592" s="61"/>
      <c r="CH592" s="61"/>
      <c r="CI592" s="61">
        <v>1440</v>
      </c>
      <c r="CJ592" s="2"/>
      <c r="CK592" s="2"/>
      <c r="CL592" s="2"/>
      <c r="CM592" s="2"/>
      <c r="CN592" s="2"/>
      <c r="CO592" s="2"/>
      <c r="CP592" s="2"/>
      <c r="CQ592" s="2">
        <f t="shared" si="840"/>
        <v>0</v>
      </c>
      <c r="CR592" s="51">
        <f t="shared" si="841"/>
        <v>0</v>
      </c>
      <c r="CS592" s="66">
        <f>IF($G592="Labor Hours",CE592*$K592*(1+$M592)*$ES592,CE592)</f>
        <v>0</v>
      </c>
      <c r="CT592" s="66">
        <f>IF($G592="Labor Hours",CF592*$K592*(1+$M592)*$ES592,CF592)</f>
        <v>2160</v>
      </c>
      <c r="CU592" s="66">
        <f>IF($G592="Labor Hours",CG592*$K592*(1+$M592)*$ES592,CG592)</f>
        <v>0</v>
      </c>
      <c r="CV592" s="66">
        <f>IF($G592="Labor Hours",CH592*$K592*(1+$M592)*$ES592,CH592)</f>
        <v>0</v>
      </c>
      <c r="CW592" s="66">
        <f>IF($G592="Labor Hours",CI592*$K592*(1+$M592)*$ES592,CI592)</f>
        <v>1440</v>
      </c>
      <c r="CX592" s="66">
        <f>IF($G592="Labor Hours",CJ592*$K592*(1+$M592)*$ES592,CJ592)</f>
        <v>0</v>
      </c>
      <c r="CY592" s="66">
        <f>IF($G592="Labor Hours",CK592*$K592*(1+$M592)*$ES592,CK592)</f>
        <v>0</v>
      </c>
      <c r="CZ592" s="66">
        <f>IF($G592="Labor Hours",CL592*$K592*(1+$M592)*$ES592,CL592)</f>
        <v>0</v>
      </c>
      <c r="DA592" s="66">
        <f>IF($G592="Labor Hours",CM592*$K592*(1+$M592)*$ES592,CM592)</f>
        <v>0</v>
      </c>
      <c r="DB592" s="66">
        <f>IF($G592="Labor Hours",CN592*$K592*(1+$M592)*$ES592,CN592)</f>
        <v>0</v>
      </c>
      <c r="DC592" s="66">
        <f>IF($G592="Labor Hours",CO592*$K592*(1+$M592)*$ES592,CO592)</f>
        <v>0</v>
      </c>
      <c r="DD592" s="66">
        <f>IF($G592="Labor Hours",CP592*$K592*(1+$M592)*$ES592,CP592)</f>
        <v>0</v>
      </c>
      <c r="DE592" s="67">
        <f t="shared" si="842"/>
        <v>3600</v>
      </c>
      <c r="DF592" s="67">
        <f t="shared" si="798"/>
        <v>1980.0000000000002</v>
      </c>
      <c r="DG592" s="67">
        <f t="shared" si="799"/>
        <v>5580</v>
      </c>
      <c r="DH592" s="53" cm="1">
        <f t="array" aca="1" ref="DH592" ca="1">DE592*CELL("contents",$Q592)</f>
        <v>324</v>
      </c>
      <c r="DI592" s="53" cm="1">
        <f t="array" aca="1" ref="DI592" ca="1">DF592*CELL("contents",$Q592)</f>
        <v>178.20000000000002</v>
      </c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>
        <f t="shared" si="843"/>
        <v>0</v>
      </c>
      <c r="DW592" s="51">
        <f t="shared" si="844"/>
        <v>0</v>
      </c>
      <c r="DX592" s="66">
        <f>IF($G592="Labor Hours",DJ592*$K592*(1+$M592)*$ET592,DJ592)</f>
        <v>0</v>
      </c>
      <c r="DY592" s="66">
        <f>IF($G592="Labor Hours",DK592*$K592*(1+$M592)*$ET592,DK592)</f>
        <v>0</v>
      </c>
      <c r="DZ592" s="66">
        <f>IF($G592="Labor Hours",DL592*$K592*(1+$M592)*$ET592,DL592)</f>
        <v>0</v>
      </c>
      <c r="EA592" s="66">
        <f>IF($G592="Labor Hours",DM592*$K592*(1+$M592)*$ET592,DM592)</f>
        <v>0</v>
      </c>
      <c r="EB592" s="66">
        <f>IF($G592="Labor Hours",DN592*$K592*(1+$M592)*$ET592,DN592)</f>
        <v>0</v>
      </c>
      <c r="EC592" s="66">
        <f>IF($G592="Labor Hours",DO592*$K592*(1+$M592)*$ET592,DO592)</f>
        <v>0</v>
      </c>
      <c r="ED592" s="66">
        <f>IF($G592="Labor Hours",DP592*$K592*(1+$M592)*$ET592,DP592)</f>
        <v>0</v>
      </c>
      <c r="EE592" s="66">
        <f>IF($G592="Labor Hours",DQ592*$K592*(1+$M592)*$ET592,DQ592)</f>
        <v>0</v>
      </c>
      <c r="EF592" s="66">
        <f>IF($G592="Labor Hours",DR592*$K592*(1+$M592)*$ET592,DR592)</f>
        <v>0</v>
      </c>
      <c r="EG592" s="66">
        <f>IF($G592="Labor Hours",DS592*$K592*(1+$M592)*$ET592,DS592)</f>
        <v>0</v>
      </c>
      <c r="EH592" s="66">
        <f>IF($G592="Labor Hours",DT592*$K592*(1+$M592)*$ET592,DT592)</f>
        <v>0</v>
      </c>
      <c r="EI592" s="66">
        <f>IF($G592="Labor Hours",DU592*$K592*(1+$M592)*$ET592,DU592)</f>
        <v>0</v>
      </c>
      <c r="EJ592" s="67">
        <f t="shared" si="845"/>
        <v>0</v>
      </c>
      <c r="EK592" s="67">
        <f t="shared" si="800"/>
        <v>0</v>
      </c>
      <c r="EL592" s="67">
        <f t="shared" si="801"/>
        <v>0</v>
      </c>
      <c r="EM592" s="53" cm="1">
        <f t="array" aca="1" ref="EM592" ca="1">EJ592*CELL("contents",$Q592)</f>
        <v>0</v>
      </c>
      <c r="EN592" s="53" cm="1">
        <f t="array" aca="1" ref="EN592" ca="1">EK592*CELL("contents",$Q592)</f>
        <v>0</v>
      </c>
      <c r="EO592" s="68">
        <f>AW592+CB592+DG592+EL592</f>
        <v>5580</v>
      </c>
      <c r="EP592" s="2">
        <v>1</v>
      </c>
      <c r="EQ592" s="2">
        <f t="shared" ref="EQ592:ET592" si="855">EP592*1.0215</f>
        <v>1.0215000000000001</v>
      </c>
      <c r="ER592" s="2">
        <f t="shared" si="855"/>
        <v>1.0434622500000001</v>
      </c>
      <c r="ES592" s="2">
        <f t="shared" si="855"/>
        <v>1.0658966883750003</v>
      </c>
      <c r="ET592" s="2">
        <f t="shared" si="855"/>
        <v>1.0888134671750629</v>
      </c>
      <c r="EU592" s="69">
        <f>IF($G592="Labor Hours",$K592*$AG592*EQ592,0)</f>
        <v>0</v>
      </c>
      <c r="EV592" s="69">
        <f>IF($G592="Labor Hours",$K592*$BL592*ER592,0)</f>
        <v>0</v>
      </c>
      <c r="EW592" s="69">
        <f>IF($G592="Labor Hours",$K592*$CQ592*ES592,0)</f>
        <v>0</v>
      </c>
      <c r="EX592" s="69">
        <f>IF($G592="Labor Hours",$K592*$DV592*ET592,0)</f>
        <v>0</v>
      </c>
      <c r="EY592" s="69">
        <f t="shared" si="847"/>
        <v>0</v>
      </c>
      <c r="EZ592" s="69">
        <f t="shared" si="847"/>
        <v>0</v>
      </c>
      <c r="FA592" s="69">
        <f t="shared" si="847"/>
        <v>0</v>
      </c>
      <c r="FB592" s="69">
        <f t="shared" si="834"/>
        <v>0</v>
      </c>
      <c r="FC592" t="s">
        <v>1548</v>
      </c>
    </row>
    <row r="593" spans="1:159" x14ac:dyDescent="0.25">
      <c r="A593" s="2">
        <v>1.4</v>
      </c>
      <c r="B593" s="73" t="s">
        <v>1347</v>
      </c>
      <c r="C593" s="61" t="s">
        <v>1208</v>
      </c>
      <c r="D593" s="62" t="s">
        <v>1348</v>
      </c>
      <c r="E593" s="63" t="s">
        <v>1348</v>
      </c>
      <c r="F593" s="2" t="s">
        <v>1211</v>
      </c>
      <c r="G593" s="61" t="s">
        <v>151</v>
      </c>
      <c r="H593" s="64" t="s">
        <v>152</v>
      </c>
      <c r="I593" s="61" t="s">
        <v>159</v>
      </c>
      <c r="J593" s="65" t="s">
        <v>268</v>
      </c>
      <c r="K593" s="75">
        <v>62</v>
      </c>
      <c r="L593" s="79">
        <v>62</v>
      </c>
      <c r="M593" s="57">
        <v>0</v>
      </c>
      <c r="N593" s="85">
        <v>0.55000000000000004</v>
      </c>
      <c r="O593" s="64" t="s">
        <v>1012</v>
      </c>
      <c r="P593" s="2" t="s">
        <v>156</v>
      </c>
      <c r="Q593" s="216">
        <f>VLOOKUP(P593,Contingencies!$A$2:$D$7,4,FALSE)</f>
        <v>0.09</v>
      </c>
      <c r="R593" s="53">
        <f t="shared" si="825"/>
        <v>1060.1781526418683</v>
      </c>
      <c r="S593" s="67">
        <f t="shared" si="828"/>
        <v>583.09798395302766</v>
      </c>
      <c r="T593" s="61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>
        <f>IF(G593="Labor Hours",SUM(U593:AF593),0)</f>
        <v>0</v>
      </c>
      <c r="AH593" s="51">
        <f t="shared" si="835"/>
        <v>0</v>
      </c>
      <c r="AI593" s="66">
        <f>IF($G593="Labor Hours",U593*$K593*(1+$M593)*$EQ593,U593)</f>
        <v>0</v>
      </c>
      <c r="AJ593" s="66">
        <f>IF($G593="Labor Hours",V593*$K593*(1+$M593)*$EQ593,V593)</f>
        <v>0</v>
      </c>
      <c r="AK593" s="66">
        <f>IF($G593="Labor Hours",W593*$K593*(1+$M593)*$EQ593,W593)</f>
        <v>0</v>
      </c>
      <c r="AL593" s="66">
        <f>IF($G593="Labor Hours",X593*$K593*(1+$M593)*$EQ593,X593)</f>
        <v>0</v>
      </c>
      <c r="AM593" s="66">
        <f>IF($G593="Labor Hours",Y593*$K593*(1+$M593)*$EQ593,Y593)</f>
        <v>0</v>
      </c>
      <c r="AN593" s="66">
        <f>IF($G593="Labor Hours",Z593*$K593*(1+$M593)*$EQ593,Z593)</f>
        <v>0</v>
      </c>
      <c r="AO593" s="66">
        <f>IF($G593="Labor Hours",AA593*$K593*(1+$M593)*$EQ593,AA593)</f>
        <v>0</v>
      </c>
      <c r="AP593" s="66">
        <f>IF($G593="Labor Hours",AB593*$K593*(1+$M593)*$EQ593,AB593)</f>
        <v>0</v>
      </c>
      <c r="AQ593" s="66">
        <f>IF($G593="Labor Hours",AC593*$K593*(1+$M593)*$EQ593,AC593)</f>
        <v>0</v>
      </c>
      <c r="AR593" s="66">
        <f>IF($G593="Labor Hours",AD593*$K593*(1+$M593)*$EQ593,AD593)</f>
        <v>0</v>
      </c>
      <c r="AS593" s="66">
        <f>IF($G593="Labor Hours",AE593*$K593*(1+$M593)*$EQ593,AE593)</f>
        <v>0</v>
      </c>
      <c r="AT593" s="66">
        <f>IF($G593="Labor Hours",AF593*$K593*(1+$M593)*$EQ593,AF593)</f>
        <v>0</v>
      </c>
      <c r="AU593" s="67">
        <f t="shared" si="836"/>
        <v>0</v>
      </c>
      <c r="AV593" s="67">
        <f t="shared" si="794"/>
        <v>0</v>
      </c>
      <c r="AW593" s="67">
        <f t="shared" si="795"/>
        <v>0</v>
      </c>
      <c r="AX593" s="53" cm="1">
        <f t="array" aca="1" ref="AX593" ca="1">AU593*CELL("contents",$Q593)</f>
        <v>0</v>
      </c>
      <c r="AY593" s="53" cm="1">
        <f t="array" aca="1" ref="AY593" ca="1">AV593*CELL("contents",$Q593)</f>
        <v>0</v>
      </c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>
        <f t="shared" si="837"/>
        <v>0</v>
      </c>
      <c r="BM593" s="51">
        <f t="shared" si="838"/>
        <v>0</v>
      </c>
      <c r="BN593" s="66">
        <f>IF($G593="Labor Hours",AZ593*$K593*(1+$M593)*$ER593,AZ593)</f>
        <v>0</v>
      </c>
      <c r="BO593" s="66">
        <f>IF($G593="Labor Hours",BA593*$K593*(1+$M593)*$ER593,BA593)</f>
        <v>0</v>
      </c>
      <c r="BP593" s="66">
        <f>IF($G593="Labor Hours",BB593*$K593*(1+$M593)*$ER593,BB593)</f>
        <v>0</v>
      </c>
      <c r="BQ593" s="66">
        <f>IF($G593="Labor Hours",BC593*$K593*(1+$M593)*$ER593,BC593)</f>
        <v>0</v>
      </c>
      <c r="BR593" s="66">
        <f>IF($G593="Labor Hours",BD593*$K593*(1+$M593)*$ER593,BD593)</f>
        <v>0</v>
      </c>
      <c r="BS593" s="66">
        <f>IF($G593="Labor Hours",BE593*$K593*(1+$M593)*$ER593,BE593)</f>
        <v>0</v>
      </c>
      <c r="BT593" s="66">
        <f>IF($G593="Labor Hours",BF593*$K593*(1+$M593)*$ER593,BF593)</f>
        <v>0</v>
      </c>
      <c r="BU593" s="66">
        <f>IF($G593="Labor Hours",BG593*$K593*(1+$M593)*$ER593,BG593)</f>
        <v>0</v>
      </c>
      <c r="BV593" s="66">
        <f>IF($G593="Labor Hours",BH593*$K593*(1+$M593)*$ER593,BH593)</f>
        <v>0</v>
      </c>
      <c r="BW593" s="66">
        <f>IF($G593="Labor Hours",BI593*$K593*(1+$M593)*$ER593,BI593)</f>
        <v>0</v>
      </c>
      <c r="BX593" s="66">
        <f>IF($G593="Labor Hours",BJ593*$K593*(1+$M593)*$ER593,BJ593)</f>
        <v>0</v>
      </c>
      <c r="BY593" s="66">
        <f>IF($G593="Labor Hours",BK593*$K593*(1+$M593)*$ER593,BK593)</f>
        <v>0</v>
      </c>
      <c r="BZ593" s="67">
        <f t="shared" si="839"/>
        <v>0</v>
      </c>
      <c r="CA593" s="67">
        <f t="shared" si="796"/>
        <v>0</v>
      </c>
      <c r="CB593" s="67">
        <f t="shared" si="797"/>
        <v>0</v>
      </c>
      <c r="CC593" s="53" cm="1">
        <f t="array" aca="1" ref="CC593" ca="1">BZ593*CELL("contents",$Q593)</f>
        <v>0</v>
      </c>
      <c r="CD593" s="53" cm="1">
        <f t="array" aca="1" ref="CD593" ca="1">CA593*CELL("contents",$Q593)</f>
        <v>0</v>
      </c>
      <c r="CE593" s="2"/>
      <c r="CF593" s="2"/>
      <c r="CG593" s="61">
        <v>75</v>
      </c>
      <c r="CH593" s="61">
        <v>40</v>
      </c>
      <c r="CI593" s="2"/>
      <c r="CJ593" s="2"/>
      <c r="CK593" s="2"/>
      <c r="CL593" s="2"/>
      <c r="CM593" s="2"/>
      <c r="CN593" s="2"/>
      <c r="CO593" s="2"/>
      <c r="CP593" s="2"/>
      <c r="CQ593" s="2">
        <f t="shared" si="840"/>
        <v>115</v>
      </c>
      <c r="CR593" s="51">
        <f t="shared" si="841"/>
        <v>0.76666666666666661</v>
      </c>
      <c r="CS593" s="66">
        <f>IF($G593="Labor Hours",CE593*$K593*(1+$M593)*$ES593,CE593)</f>
        <v>0</v>
      </c>
      <c r="CT593" s="66">
        <f>IF($G593="Labor Hours",CF593*$K593*(1+$M593)*$ES593,CF593)</f>
        <v>0</v>
      </c>
      <c r="CU593" s="66">
        <f>IF($G593="Labor Hours",CG593*$K593*(1+$M593)*$ES593,CG593)</f>
        <v>4956.419600943751</v>
      </c>
      <c r="CV593" s="66">
        <f>IF($G593="Labor Hours",CH593*$K593*(1+$M593)*$ES593,CH593)</f>
        <v>2643.4237871700007</v>
      </c>
      <c r="CW593" s="66">
        <f>IF($G593="Labor Hours",CI593*$K593*(1+$M593)*$ES593,CI593)</f>
        <v>0</v>
      </c>
      <c r="CX593" s="66">
        <f>IF($G593="Labor Hours",CJ593*$K593*(1+$M593)*$ES593,CJ593)</f>
        <v>0</v>
      </c>
      <c r="CY593" s="66">
        <f>IF($G593="Labor Hours",CK593*$K593*(1+$M593)*$ES593,CK593)</f>
        <v>0</v>
      </c>
      <c r="CZ593" s="66">
        <f>IF($G593="Labor Hours",CL593*$K593*(1+$M593)*$ES593,CL593)</f>
        <v>0</v>
      </c>
      <c r="DA593" s="66">
        <f>IF($G593="Labor Hours",CM593*$K593*(1+$M593)*$ES593,CM593)</f>
        <v>0</v>
      </c>
      <c r="DB593" s="66">
        <f>IF($G593="Labor Hours",CN593*$K593*(1+$M593)*$ES593,CN593)</f>
        <v>0</v>
      </c>
      <c r="DC593" s="66">
        <f>IF($G593="Labor Hours",CO593*$K593*(1+$M593)*$ES593,CO593)</f>
        <v>0</v>
      </c>
      <c r="DD593" s="66">
        <f>IF($G593="Labor Hours",CP593*$K593*(1+$M593)*$ES593,CP593)</f>
        <v>0</v>
      </c>
      <c r="DE593" s="67">
        <f t="shared" si="842"/>
        <v>7599.8433881137516</v>
      </c>
      <c r="DF593" s="67">
        <f t="shared" si="798"/>
        <v>4179.9138634625633</v>
      </c>
      <c r="DG593" s="67">
        <f t="shared" si="799"/>
        <v>11779.757251576315</v>
      </c>
      <c r="DH593" s="53" cm="1">
        <f t="array" aca="1" ref="DH593" ca="1">DE593*CELL("contents",$Q593)</f>
        <v>683.98590493023767</v>
      </c>
      <c r="DI593" s="53" cm="1">
        <f t="array" aca="1" ref="DI593" ca="1">DF593*CELL("contents",$Q593)</f>
        <v>376.19224771163067</v>
      </c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>
        <f t="shared" si="843"/>
        <v>0</v>
      </c>
      <c r="DW593" s="51">
        <f t="shared" si="844"/>
        <v>0</v>
      </c>
      <c r="DX593" s="66">
        <f>IF($G593="Labor Hours",DJ593*$K593*(1+$M593)*$ET593,DJ593)</f>
        <v>0</v>
      </c>
      <c r="DY593" s="66">
        <f>IF($G593="Labor Hours",DK593*$K593*(1+$M593)*$ET593,DK593)</f>
        <v>0</v>
      </c>
      <c r="DZ593" s="66">
        <f>IF($G593="Labor Hours",DL593*$K593*(1+$M593)*$ET593,DL593)</f>
        <v>0</v>
      </c>
      <c r="EA593" s="66">
        <f>IF($G593="Labor Hours",DM593*$K593*(1+$M593)*$ET593,DM593)</f>
        <v>0</v>
      </c>
      <c r="EB593" s="66">
        <f>IF($G593="Labor Hours",DN593*$K593*(1+$M593)*$ET593,DN593)</f>
        <v>0</v>
      </c>
      <c r="EC593" s="66">
        <f>IF($G593="Labor Hours",DO593*$K593*(1+$M593)*$ET593,DO593)</f>
        <v>0</v>
      </c>
      <c r="ED593" s="66">
        <f>IF($G593="Labor Hours",DP593*$K593*(1+$M593)*$ET593,DP593)</f>
        <v>0</v>
      </c>
      <c r="EE593" s="66">
        <f>IF($G593="Labor Hours",DQ593*$K593*(1+$M593)*$ET593,DQ593)</f>
        <v>0</v>
      </c>
      <c r="EF593" s="66">
        <f>IF($G593="Labor Hours",DR593*$K593*(1+$M593)*$ET593,DR593)</f>
        <v>0</v>
      </c>
      <c r="EG593" s="66">
        <f>IF($G593="Labor Hours",DS593*$K593*(1+$M593)*$ET593,DS593)</f>
        <v>0</v>
      </c>
      <c r="EH593" s="66">
        <f>IF($G593="Labor Hours",DT593*$K593*(1+$M593)*$ET593,DT593)</f>
        <v>0</v>
      </c>
      <c r="EI593" s="66">
        <f>IF($G593="Labor Hours",DU593*$K593*(1+$M593)*$ET593,DU593)</f>
        <v>0</v>
      </c>
      <c r="EJ593" s="67">
        <f t="shared" si="845"/>
        <v>0</v>
      </c>
      <c r="EK593" s="67">
        <f t="shared" si="800"/>
        <v>0</v>
      </c>
      <c r="EL593" s="67">
        <f t="shared" si="801"/>
        <v>0</v>
      </c>
      <c r="EM593" s="53" cm="1">
        <f t="array" aca="1" ref="EM593" ca="1">EJ593*CELL("contents",$Q593)</f>
        <v>0</v>
      </c>
      <c r="EN593" s="53" cm="1">
        <f t="array" aca="1" ref="EN593" ca="1">EK593*CELL("contents",$Q593)</f>
        <v>0</v>
      </c>
      <c r="EO593" s="68">
        <f>AW593+CB593+DG593+EL593</f>
        <v>11779.757251576315</v>
      </c>
      <c r="EP593" s="2">
        <v>1</v>
      </c>
      <c r="EQ593" s="2">
        <f t="shared" ref="EQ593:ET593" si="856">EP593*1.0215</f>
        <v>1.0215000000000001</v>
      </c>
      <c r="ER593" s="2">
        <f t="shared" si="856"/>
        <v>1.0434622500000001</v>
      </c>
      <c r="ES593" s="2">
        <f t="shared" si="856"/>
        <v>1.0658966883750003</v>
      </c>
      <c r="ET593" s="2">
        <f t="shared" si="856"/>
        <v>1.0888134671750629</v>
      </c>
      <c r="EU593" s="69">
        <f>IF($G593="Labor Hours",$K593*$AG593*EQ593,0)</f>
        <v>0</v>
      </c>
      <c r="EV593" s="69">
        <f>IF($G593="Labor Hours",$K593*$BL593*ER593,0)</f>
        <v>0</v>
      </c>
      <c r="EW593" s="69">
        <f>IF($G593="Labor Hours",$K593*$CQ593*ES593,0)</f>
        <v>7599.8433881137516</v>
      </c>
      <c r="EX593" s="69">
        <f>IF($G593="Labor Hours",$K593*$DV593*ET593,0)</f>
        <v>0</v>
      </c>
      <c r="EY593" s="69">
        <f t="shared" si="847"/>
        <v>0</v>
      </c>
      <c r="EZ593" s="69">
        <f t="shared" si="847"/>
        <v>0</v>
      </c>
      <c r="FA593" s="69">
        <f t="shared" si="847"/>
        <v>0</v>
      </c>
      <c r="FB593" s="69">
        <f t="shared" si="834"/>
        <v>0</v>
      </c>
      <c r="FC593" t="s">
        <v>1548</v>
      </c>
    </row>
    <row r="594" spans="1:159" x14ac:dyDescent="0.25">
      <c r="A594" s="2">
        <v>1.4</v>
      </c>
      <c r="B594" s="73" t="s">
        <v>1349</v>
      </c>
      <c r="C594" s="61" t="s">
        <v>1208</v>
      </c>
      <c r="D594" s="62" t="s">
        <v>1350</v>
      </c>
      <c r="E594" s="63" t="s">
        <v>1350</v>
      </c>
      <c r="F594" s="2" t="s">
        <v>1351</v>
      </c>
      <c r="G594" s="61" t="s">
        <v>151</v>
      </c>
      <c r="H594" s="64" t="s">
        <v>152</v>
      </c>
      <c r="I594" s="61" t="s">
        <v>348</v>
      </c>
      <c r="J594" s="65" t="s">
        <v>268</v>
      </c>
      <c r="K594" s="75">
        <v>72</v>
      </c>
      <c r="L594" s="79">
        <v>72</v>
      </c>
      <c r="M594" s="57">
        <v>0</v>
      </c>
      <c r="N594" s="85">
        <v>0.55000000000000004</v>
      </c>
      <c r="O594" s="64" t="s">
        <v>1012</v>
      </c>
      <c r="P594" s="2" t="s">
        <v>156</v>
      </c>
      <c r="Q594" s="216">
        <f>VLOOKUP(P594,Contingencies!$A$2:$D$7,4,FALSE)</f>
        <v>0.09</v>
      </c>
      <c r="R594" s="53">
        <f t="shared" si="825"/>
        <v>1605.8799507057754</v>
      </c>
      <c r="S594" s="67">
        <f t="shared" si="828"/>
        <v>883.2339728881766</v>
      </c>
      <c r="T594" s="61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>
        <f>IF(G594="Labor Hours",SUM(U594:AF594),0)</f>
        <v>0</v>
      </c>
      <c r="AH594" s="51">
        <f t="shared" si="835"/>
        <v>0</v>
      </c>
      <c r="AI594" s="66">
        <f>IF($G594="Labor Hours",U594*$K594*(1+$M594)*$EQ594,U594)</f>
        <v>0</v>
      </c>
      <c r="AJ594" s="66">
        <f>IF($G594="Labor Hours",V594*$K594*(1+$M594)*$EQ594,V594)</f>
        <v>0</v>
      </c>
      <c r="AK594" s="66">
        <f>IF($G594="Labor Hours",W594*$K594*(1+$M594)*$EQ594,W594)</f>
        <v>0</v>
      </c>
      <c r="AL594" s="66">
        <f>IF($G594="Labor Hours",X594*$K594*(1+$M594)*$EQ594,X594)</f>
        <v>0</v>
      </c>
      <c r="AM594" s="66">
        <f>IF($G594="Labor Hours",Y594*$K594*(1+$M594)*$EQ594,Y594)</f>
        <v>0</v>
      </c>
      <c r="AN594" s="66">
        <f>IF($G594="Labor Hours",Z594*$K594*(1+$M594)*$EQ594,Z594)</f>
        <v>0</v>
      </c>
      <c r="AO594" s="66">
        <f>IF($G594="Labor Hours",AA594*$K594*(1+$M594)*$EQ594,AA594)</f>
        <v>0</v>
      </c>
      <c r="AP594" s="66">
        <f>IF($G594="Labor Hours",AB594*$K594*(1+$M594)*$EQ594,AB594)</f>
        <v>0</v>
      </c>
      <c r="AQ594" s="66">
        <f>IF($G594="Labor Hours",AC594*$K594*(1+$M594)*$EQ594,AC594)</f>
        <v>0</v>
      </c>
      <c r="AR594" s="66">
        <f>IF($G594="Labor Hours",AD594*$K594*(1+$M594)*$EQ594,AD594)</f>
        <v>0</v>
      </c>
      <c r="AS594" s="66">
        <f>IF($G594="Labor Hours",AE594*$K594*(1+$M594)*$EQ594,AE594)</f>
        <v>0</v>
      </c>
      <c r="AT594" s="66">
        <f>IF($G594="Labor Hours",AF594*$K594*(1+$M594)*$EQ594,AF594)</f>
        <v>0</v>
      </c>
      <c r="AU594" s="67">
        <f t="shared" si="836"/>
        <v>0</v>
      </c>
      <c r="AV594" s="67">
        <f t="shared" si="794"/>
        <v>0</v>
      </c>
      <c r="AW594" s="67">
        <f t="shared" si="795"/>
        <v>0</v>
      </c>
      <c r="AX594" s="53" cm="1">
        <f t="array" aca="1" ref="AX594" ca="1">AU594*CELL("contents",$Q594)</f>
        <v>0</v>
      </c>
      <c r="AY594" s="53" cm="1">
        <f t="array" aca="1" ref="AY594" ca="1">AV594*CELL("contents",$Q594)</f>
        <v>0</v>
      </c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>
        <f t="shared" si="837"/>
        <v>0</v>
      </c>
      <c r="BM594" s="51">
        <f t="shared" si="838"/>
        <v>0</v>
      </c>
      <c r="BN594" s="66">
        <f>IF($G594="Labor Hours",AZ594*$K594*(1+$M594)*$ER594,AZ594)</f>
        <v>0</v>
      </c>
      <c r="BO594" s="66">
        <f>IF($G594="Labor Hours",BA594*$K594*(1+$M594)*$ER594,BA594)</f>
        <v>0</v>
      </c>
      <c r="BP594" s="66">
        <f>IF($G594="Labor Hours",BB594*$K594*(1+$M594)*$ER594,BB594)</f>
        <v>0</v>
      </c>
      <c r="BQ594" s="66">
        <f>IF($G594="Labor Hours",BC594*$K594*(1+$M594)*$ER594,BC594)</f>
        <v>0</v>
      </c>
      <c r="BR594" s="66">
        <f>IF($G594="Labor Hours",BD594*$K594*(1+$M594)*$ER594,BD594)</f>
        <v>0</v>
      </c>
      <c r="BS594" s="66">
        <f>IF($G594="Labor Hours",BE594*$K594*(1+$M594)*$ER594,BE594)</f>
        <v>0</v>
      </c>
      <c r="BT594" s="66">
        <f>IF($G594="Labor Hours",BF594*$K594*(1+$M594)*$ER594,BF594)</f>
        <v>0</v>
      </c>
      <c r="BU594" s="66">
        <f>IF($G594="Labor Hours",BG594*$K594*(1+$M594)*$ER594,BG594)</f>
        <v>0</v>
      </c>
      <c r="BV594" s="66">
        <f>IF($G594="Labor Hours",BH594*$K594*(1+$M594)*$ER594,BH594)</f>
        <v>0</v>
      </c>
      <c r="BW594" s="66">
        <f>IF($G594="Labor Hours",BI594*$K594*(1+$M594)*$ER594,BI594)</f>
        <v>0</v>
      </c>
      <c r="BX594" s="66">
        <f>IF($G594="Labor Hours",BJ594*$K594*(1+$M594)*$ER594,BJ594)</f>
        <v>0</v>
      </c>
      <c r="BY594" s="66">
        <f>IF($G594="Labor Hours",BK594*$K594*(1+$M594)*$ER594,BK594)</f>
        <v>0</v>
      </c>
      <c r="BZ594" s="67">
        <f t="shared" si="839"/>
        <v>0</v>
      </c>
      <c r="CA594" s="67">
        <f t="shared" si="796"/>
        <v>0</v>
      </c>
      <c r="CB594" s="67">
        <f t="shared" si="797"/>
        <v>0</v>
      </c>
      <c r="CC594" s="53" cm="1">
        <f t="array" aca="1" ref="CC594" ca="1">BZ594*CELL("contents",$Q594)</f>
        <v>0</v>
      </c>
      <c r="CD594" s="53" cm="1">
        <f t="array" aca="1" ref="CD594" ca="1">CA594*CELL("contents",$Q594)</f>
        <v>0</v>
      </c>
      <c r="CE594" s="2"/>
      <c r="CF594" s="2"/>
      <c r="CG594" s="61">
        <v>75</v>
      </c>
      <c r="CH594" s="61">
        <v>75</v>
      </c>
      <c r="CI594" s="2"/>
      <c r="CJ594" s="2"/>
      <c r="CK594" s="2"/>
      <c r="CL594" s="2"/>
      <c r="CM594" s="2"/>
      <c r="CN594" s="2"/>
      <c r="CO594" s="2"/>
      <c r="CP594" s="2"/>
      <c r="CQ594" s="2">
        <f t="shared" si="840"/>
        <v>150</v>
      </c>
      <c r="CR594" s="51">
        <f t="shared" si="841"/>
        <v>1</v>
      </c>
      <c r="CS594" s="66">
        <f>IF($G594="Labor Hours",CE594*$K594*(1+$M594)*$ES594,CE594)</f>
        <v>0</v>
      </c>
      <c r="CT594" s="66">
        <f>IF($G594="Labor Hours",CF594*$K594*(1+$M594)*$ES594,CF594)</f>
        <v>0</v>
      </c>
      <c r="CU594" s="66">
        <f>IF($G594="Labor Hours",CG594*$K594*(1+$M594)*$ES594,CG594)</f>
        <v>5755.8421172250019</v>
      </c>
      <c r="CV594" s="66">
        <f>IF($G594="Labor Hours",CH594*$K594*(1+$M594)*$ES594,CH594)</f>
        <v>5755.8421172250019</v>
      </c>
      <c r="CW594" s="66">
        <f>IF($G594="Labor Hours",CI594*$K594*(1+$M594)*$ES594,CI594)</f>
        <v>0</v>
      </c>
      <c r="CX594" s="66">
        <f>IF($G594="Labor Hours",CJ594*$K594*(1+$M594)*$ES594,CJ594)</f>
        <v>0</v>
      </c>
      <c r="CY594" s="66">
        <f>IF($G594="Labor Hours",CK594*$K594*(1+$M594)*$ES594,CK594)</f>
        <v>0</v>
      </c>
      <c r="CZ594" s="66">
        <f>IF($G594="Labor Hours",CL594*$K594*(1+$M594)*$ES594,CL594)</f>
        <v>0</v>
      </c>
      <c r="DA594" s="66">
        <f>IF($G594="Labor Hours",CM594*$K594*(1+$M594)*$ES594,CM594)</f>
        <v>0</v>
      </c>
      <c r="DB594" s="66">
        <f>IF($G594="Labor Hours",CN594*$K594*(1+$M594)*$ES594,CN594)</f>
        <v>0</v>
      </c>
      <c r="DC594" s="66">
        <f>IF($G594="Labor Hours",CO594*$K594*(1+$M594)*$ES594,CO594)</f>
        <v>0</v>
      </c>
      <c r="DD594" s="66">
        <f>IF($G594="Labor Hours",CP594*$K594*(1+$M594)*$ES594,CP594)</f>
        <v>0</v>
      </c>
      <c r="DE594" s="67">
        <f t="shared" si="842"/>
        <v>11511.684234450004</v>
      </c>
      <c r="DF594" s="67">
        <f t="shared" si="798"/>
        <v>6331.426328947503</v>
      </c>
      <c r="DG594" s="67">
        <f t="shared" si="799"/>
        <v>17843.110563397506</v>
      </c>
      <c r="DH594" s="53" cm="1">
        <f t="array" aca="1" ref="DH594" ca="1">DE594*CELL("contents",$Q594)</f>
        <v>1036.0515811005002</v>
      </c>
      <c r="DI594" s="53" cm="1">
        <f t="array" aca="1" ref="DI594" ca="1">DF594*CELL("contents",$Q594)</f>
        <v>569.82836960527527</v>
      </c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>
        <f t="shared" si="843"/>
        <v>0</v>
      </c>
      <c r="DW594" s="51">
        <f t="shared" si="844"/>
        <v>0</v>
      </c>
      <c r="DX594" s="66">
        <f>IF($G594="Labor Hours",DJ594*$K594*(1+$M594)*$ET594,DJ594)</f>
        <v>0</v>
      </c>
      <c r="DY594" s="66">
        <f>IF($G594="Labor Hours",DK594*$K594*(1+$M594)*$ET594,DK594)</f>
        <v>0</v>
      </c>
      <c r="DZ594" s="66">
        <f>IF($G594="Labor Hours",DL594*$K594*(1+$M594)*$ET594,DL594)</f>
        <v>0</v>
      </c>
      <c r="EA594" s="66">
        <f>IF($G594="Labor Hours",DM594*$K594*(1+$M594)*$ET594,DM594)</f>
        <v>0</v>
      </c>
      <c r="EB594" s="66">
        <f>IF($G594="Labor Hours",DN594*$K594*(1+$M594)*$ET594,DN594)</f>
        <v>0</v>
      </c>
      <c r="EC594" s="66">
        <f>IF($G594="Labor Hours",DO594*$K594*(1+$M594)*$ET594,DO594)</f>
        <v>0</v>
      </c>
      <c r="ED594" s="66">
        <f>IF($G594="Labor Hours",DP594*$K594*(1+$M594)*$ET594,DP594)</f>
        <v>0</v>
      </c>
      <c r="EE594" s="66">
        <f>IF($G594="Labor Hours",DQ594*$K594*(1+$M594)*$ET594,DQ594)</f>
        <v>0</v>
      </c>
      <c r="EF594" s="66">
        <f>IF($G594="Labor Hours",DR594*$K594*(1+$M594)*$ET594,DR594)</f>
        <v>0</v>
      </c>
      <c r="EG594" s="66">
        <f>IF($G594="Labor Hours",DS594*$K594*(1+$M594)*$ET594,DS594)</f>
        <v>0</v>
      </c>
      <c r="EH594" s="66">
        <f>IF($G594="Labor Hours",DT594*$K594*(1+$M594)*$ET594,DT594)</f>
        <v>0</v>
      </c>
      <c r="EI594" s="66">
        <f>IF($G594="Labor Hours",DU594*$K594*(1+$M594)*$ET594,DU594)</f>
        <v>0</v>
      </c>
      <c r="EJ594" s="67">
        <f t="shared" si="845"/>
        <v>0</v>
      </c>
      <c r="EK594" s="67">
        <f t="shared" si="800"/>
        <v>0</v>
      </c>
      <c r="EL594" s="67">
        <f t="shared" si="801"/>
        <v>0</v>
      </c>
      <c r="EM594" s="53" cm="1">
        <f t="array" aca="1" ref="EM594" ca="1">EJ594*CELL("contents",$Q594)</f>
        <v>0</v>
      </c>
      <c r="EN594" s="53" cm="1">
        <f t="array" aca="1" ref="EN594" ca="1">EK594*CELL("contents",$Q594)</f>
        <v>0</v>
      </c>
      <c r="EO594" s="68">
        <f>AW594+CB594+DG594+EL594</f>
        <v>17843.110563397506</v>
      </c>
      <c r="EP594" s="2">
        <v>1</v>
      </c>
      <c r="EQ594" s="2">
        <f t="shared" ref="EQ594:ET594" si="857">EP594*1.0215</f>
        <v>1.0215000000000001</v>
      </c>
      <c r="ER594" s="2">
        <f t="shared" si="857"/>
        <v>1.0434622500000001</v>
      </c>
      <c r="ES594" s="2">
        <f t="shared" si="857"/>
        <v>1.0658966883750003</v>
      </c>
      <c r="ET594" s="2">
        <f t="shared" si="857"/>
        <v>1.0888134671750629</v>
      </c>
      <c r="EU594" s="69">
        <f>IF($G594="Labor Hours",$K594*$AG594*EQ594,0)</f>
        <v>0</v>
      </c>
      <c r="EV594" s="69">
        <f>IF($G594="Labor Hours",$K594*$BL594*ER594,0)</f>
        <v>0</v>
      </c>
      <c r="EW594" s="69">
        <f>IF($G594="Labor Hours",$K594*$CQ594*ES594,0)</f>
        <v>11511.684234450004</v>
      </c>
      <c r="EX594" s="69">
        <f>IF($G594="Labor Hours",$K594*$DV594*ET594,0)</f>
        <v>0</v>
      </c>
      <c r="EY594" s="69">
        <f t="shared" si="847"/>
        <v>0</v>
      </c>
      <c r="EZ594" s="69">
        <f t="shared" si="847"/>
        <v>0</v>
      </c>
      <c r="FA594" s="69">
        <f t="shared" si="847"/>
        <v>0</v>
      </c>
      <c r="FB594" s="69">
        <f t="shared" si="834"/>
        <v>0</v>
      </c>
      <c r="FC594" t="s">
        <v>1548</v>
      </c>
    </row>
    <row r="595" spans="1:159" x14ac:dyDescent="0.25">
      <c r="A595" s="2">
        <v>1.4</v>
      </c>
      <c r="B595" s="73" t="s">
        <v>1352</v>
      </c>
      <c r="C595" s="61" t="s">
        <v>147</v>
      </c>
      <c r="D595" s="62" t="s">
        <v>1331</v>
      </c>
      <c r="E595" s="63" t="s">
        <v>1331</v>
      </c>
      <c r="F595" s="2" t="s">
        <v>1315</v>
      </c>
      <c r="G595" s="61" t="s">
        <v>151</v>
      </c>
      <c r="H595" s="64" t="s">
        <v>152</v>
      </c>
      <c r="I595" s="61" t="s">
        <v>1175</v>
      </c>
      <c r="J595" s="65" t="s">
        <v>1139</v>
      </c>
      <c r="K595" s="75">
        <v>55.34</v>
      </c>
      <c r="L595" s="79">
        <v>66</v>
      </c>
      <c r="M595" s="57">
        <v>0.35</v>
      </c>
      <c r="N595" s="85">
        <v>0.53</v>
      </c>
      <c r="O595" s="64" t="s">
        <v>155</v>
      </c>
      <c r="P595" s="2" t="s">
        <v>156</v>
      </c>
      <c r="Q595" s="216">
        <f>VLOOKUP(P595,Contingencies!$A$2:$D$7,4,FALSE)</f>
        <v>0.09</v>
      </c>
      <c r="R595" s="53">
        <f t="shared" si="825"/>
        <v>420.34436119800006</v>
      </c>
      <c r="S595" s="67">
        <f t="shared" si="828"/>
        <v>222.78251143494003</v>
      </c>
      <c r="T595" s="61"/>
      <c r="U595" s="61">
        <v>8</v>
      </c>
      <c r="V595" s="61">
        <v>8</v>
      </c>
      <c r="W595" s="61">
        <v>8</v>
      </c>
      <c r="X595" s="61">
        <v>8</v>
      </c>
      <c r="Y595" s="61">
        <v>8</v>
      </c>
      <c r="Z595" s="2"/>
      <c r="AA595" s="2"/>
      <c r="AB595" s="2"/>
      <c r="AC595" s="2"/>
      <c r="AD595" s="2"/>
      <c r="AE595" s="2"/>
      <c r="AF595" s="2"/>
      <c r="AG595" s="2">
        <f>IF(G595="Labor Hours",SUM(U595:AF595),0)</f>
        <v>40</v>
      </c>
      <c r="AH595" s="51">
        <f t="shared" si="835"/>
        <v>0.26666666666666666</v>
      </c>
      <c r="AI595" s="66">
        <f>IF($G595="Labor Hours",U595*$K595*(1+$M595)*$EQ595,U595)</f>
        <v>610.52194800000007</v>
      </c>
      <c r="AJ595" s="66">
        <f>IF($G595="Labor Hours",V595*$K595*(1+$M595)*$EQ595,V595)</f>
        <v>610.52194800000007</v>
      </c>
      <c r="AK595" s="66">
        <f>IF($G595="Labor Hours",W595*$K595*(1+$M595)*$EQ595,W595)</f>
        <v>610.52194800000007</v>
      </c>
      <c r="AL595" s="66">
        <f>IF($G595="Labor Hours",X595*$K595*(1+$M595)*$EQ595,X595)</f>
        <v>610.52194800000007</v>
      </c>
      <c r="AM595" s="66">
        <f>IF($G595="Labor Hours",Y595*$K595*(1+$M595)*$EQ595,Y595)</f>
        <v>610.52194800000007</v>
      </c>
      <c r="AN595" s="66">
        <f>IF($G595="Labor Hours",Z595*$K595*(1+$M595)*$EQ595,Z595)</f>
        <v>0</v>
      </c>
      <c r="AO595" s="66">
        <f>IF($G595="Labor Hours",AA595*$K595*(1+$M595)*$EQ595,AA595)</f>
        <v>0</v>
      </c>
      <c r="AP595" s="66">
        <f>IF($G595="Labor Hours",AB595*$K595*(1+$M595)*$EQ595,AB595)</f>
        <v>0</v>
      </c>
      <c r="AQ595" s="66">
        <f>IF($G595="Labor Hours",AC595*$K595*(1+$M595)*$EQ595,AC595)</f>
        <v>0</v>
      </c>
      <c r="AR595" s="66">
        <f>IF($G595="Labor Hours",AD595*$K595*(1+$M595)*$EQ595,AD595)</f>
        <v>0</v>
      </c>
      <c r="AS595" s="66">
        <f>IF($G595="Labor Hours",AE595*$K595*(1+$M595)*$EQ595,AE595)</f>
        <v>0</v>
      </c>
      <c r="AT595" s="66">
        <f>IF($G595="Labor Hours",AF595*$K595*(1+$M595)*$EQ595,AF595)</f>
        <v>0</v>
      </c>
      <c r="AU595" s="67">
        <f t="shared" si="836"/>
        <v>3052.6097400000003</v>
      </c>
      <c r="AV595" s="67">
        <f t="shared" si="794"/>
        <v>1617.8831622000002</v>
      </c>
      <c r="AW595" s="67">
        <f t="shared" si="795"/>
        <v>4670.4929022000006</v>
      </c>
      <c r="AX595" s="53" cm="1">
        <f t="array" aca="1" ref="AX595" ca="1">AU595*CELL("contents",$Q595)</f>
        <v>274.73487660000001</v>
      </c>
      <c r="AY595" s="53" cm="1">
        <f t="array" aca="1" ref="AY595" ca="1">AV595*CELL("contents",$Q595)</f>
        <v>145.60948459800002</v>
      </c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>
        <f t="shared" si="837"/>
        <v>0</v>
      </c>
      <c r="BM595" s="51">
        <f t="shared" si="838"/>
        <v>0</v>
      </c>
      <c r="BN595" s="66">
        <f>IF($G595="Labor Hours",AZ595*$K595*(1+$M595)*$ER595,AZ595)</f>
        <v>0</v>
      </c>
      <c r="BO595" s="66">
        <f>IF($G595="Labor Hours",BA595*$K595*(1+$M595)*$ER595,BA595)</f>
        <v>0</v>
      </c>
      <c r="BP595" s="66">
        <f>IF($G595="Labor Hours",BB595*$K595*(1+$M595)*$ER595,BB595)</f>
        <v>0</v>
      </c>
      <c r="BQ595" s="66">
        <f>IF($G595="Labor Hours",BC595*$K595*(1+$M595)*$ER595,BC595)</f>
        <v>0</v>
      </c>
      <c r="BR595" s="66">
        <f>IF($G595="Labor Hours",BD595*$K595*(1+$M595)*$ER595,BD595)</f>
        <v>0</v>
      </c>
      <c r="BS595" s="66">
        <f>IF($G595="Labor Hours",BE595*$K595*(1+$M595)*$ER595,BE595)</f>
        <v>0</v>
      </c>
      <c r="BT595" s="66">
        <f>IF($G595="Labor Hours",BF595*$K595*(1+$M595)*$ER595,BF595)</f>
        <v>0</v>
      </c>
      <c r="BU595" s="66">
        <f>IF($G595="Labor Hours",BG595*$K595*(1+$M595)*$ER595,BG595)</f>
        <v>0</v>
      </c>
      <c r="BV595" s="66">
        <f>IF($G595="Labor Hours",BH595*$K595*(1+$M595)*$ER595,BH595)</f>
        <v>0</v>
      </c>
      <c r="BW595" s="66">
        <f>IF($G595="Labor Hours",BI595*$K595*(1+$M595)*$ER595,BI595)</f>
        <v>0</v>
      </c>
      <c r="BX595" s="66">
        <f>IF($G595="Labor Hours",BJ595*$K595*(1+$M595)*$ER595,BJ595)</f>
        <v>0</v>
      </c>
      <c r="BY595" s="66">
        <f>IF($G595="Labor Hours",BK595*$K595*(1+$M595)*$ER595,BK595)</f>
        <v>0</v>
      </c>
      <c r="BZ595" s="67">
        <f t="shared" si="839"/>
        <v>0</v>
      </c>
      <c r="CA595" s="67">
        <f t="shared" si="796"/>
        <v>0</v>
      </c>
      <c r="CB595" s="67">
        <f t="shared" si="797"/>
        <v>0</v>
      </c>
      <c r="CC595" s="53" cm="1">
        <f t="array" aca="1" ref="CC595" ca="1">BZ595*CELL("contents",$Q595)</f>
        <v>0</v>
      </c>
      <c r="CD595" s="53" cm="1">
        <f t="array" aca="1" ref="CD595" ca="1">CA595*CELL("contents",$Q595)</f>
        <v>0</v>
      </c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>
        <f t="shared" si="840"/>
        <v>0</v>
      </c>
      <c r="CR595" s="51">
        <f t="shared" si="841"/>
        <v>0</v>
      </c>
      <c r="CS595" s="66">
        <f>IF($G595="Labor Hours",CE595*$K595*(1+$M595)*$ES595,CE595)</f>
        <v>0</v>
      </c>
      <c r="CT595" s="66">
        <f>IF($G595="Labor Hours",CF595*$K595*(1+$M595)*$ES595,CF595)</f>
        <v>0</v>
      </c>
      <c r="CU595" s="66">
        <f>IF($G595="Labor Hours",CG595*$K595*(1+$M595)*$ES595,CG595)</f>
        <v>0</v>
      </c>
      <c r="CV595" s="66">
        <f>IF($G595="Labor Hours",CH595*$K595*(1+$M595)*$ES595,CH595)</f>
        <v>0</v>
      </c>
      <c r="CW595" s="66">
        <f>IF($G595="Labor Hours",CI595*$K595*(1+$M595)*$ES595,CI595)</f>
        <v>0</v>
      </c>
      <c r="CX595" s="66">
        <f>IF($G595="Labor Hours",CJ595*$K595*(1+$M595)*$ES595,CJ595)</f>
        <v>0</v>
      </c>
      <c r="CY595" s="66">
        <f>IF($G595="Labor Hours",CK595*$K595*(1+$M595)*$ES595,CK595)</f>
        <v>0</v>
      </c>
      <c r="CZ595" s="66">
        <f>IF($G595="Labor Hours",CL595*$K595*(1+$M595)*$ES595,CL595)</f>
        <v>0</v>
      </c>
      <c r="DA595" s="66">
        <f>IF($G595="Labor Hours",CM595*$K595*(1+$M595)*$ES595,CM595)</f>
        <v>0</v>
      </c>
      <c r="DB595" s="66">
        <f>IF($G595="Labor Hours",CN595*$K595*(1+$M595)*$ES595,CN595)</f>
        <v>0</v>
      </c>
      <c r="DC595" s="66">
        <f>IF($G595="Labor Hours",CO595*$K595*(1+$M595)*$ES595,CO595)</f>
        <v>0</v>
      </c>
      <c r="DD595" s="66">
        <f>IF($G595="Labor Hours",CP595*$K595*(1+$M595)*$ES595,CP595)</f>
        <v>0</v>
      </c>
      <c r="DE595" s="67">
        <f t="shared" si="842"/>
        <v>0</v>
      </c>
      <c r="DF595" s="67">
        <f t="shared" si="798"/>
        <v>0</v>
      </c>
      <c r="DG595" s="67">
        <f t="shared" si="799"/>
        <v>0</v>
      </c>
      <c r="DH595" s="53" cm="1">
        <f t="array" aca="1" ref="DH595" ca="1">DE595*CELL("contents",$Q595)</f>
        <v>0</v>
      </c>
      <c r="DI595" s="53" cm="1">
        <f t="array" aca="1" ref="DI595" ca="1">DF595*CELL("contents",$Q595)</f>
        <v>0</v>
      </c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>
        <f t="shared" si="843"/>
        <v>0</v>
      </c>
      <c r="DW595" s="51">
        <f t="shared" si="844"/>
        <v>0</v>
      </c>
      <c r="DX595" s="66">
        <f>IF($G595="Labor Hours",DJ595*$K595*(1+$M595)*$ET595,DJ595)</f>
        <v>0</v>
      </c>
      <c r="DY595" s="66">
        <f>IF($G595="Labor Hours",DK595*$K595*(1+$M595)*$ET595,DK595)</f>
        <v>0</v>
      </c>
      <c r="DZ595" s="66">
        <f>IF($G595="Labor Hours",DL595*$K595*(1+$M595)*$ET595,DL595)</f>
        <v>0</v>
      </c>
      <c r="EA595" s="66">
        <f>IF($G595="Labor Hours",DM595*$K595*(1+$M595)*$ET595,DM595)</f>
        <v>0</v>
      </c>
      <c r="EB595" s="66">
        <f>IF($G595="Labor Hours",DN595*$K595*(1+$M595)*$ET595,DN595)</f>
        <v>0</v>
      </c>
      <c r="EC595" s="66">
        <f>IF($G595="Labor Hours",DO595*$K595*(1+$M595)*$ET595,DO595)</f>
        <v>0</v>
      </c>
      <c r="ED595" s="66">
        <f>IF($G595="Labor Hours",DP595*$K595*(1+$M595)*$ET595,DP595)</f>
        <v>0</v>
      </c>
      <c r="EE595" s="66">
        <f>IF($G595="Labor Hours",DQ595*$K595*(1+$M595)*$ET595,DQ595)</f>
        <v>0</v>
      </c>
      <c r="EF595" s="66">
        <f>IF($G595="Labor Hours",DR595*$K595*(1+$M595)*$ET595,DR595)</f>
        <v>0</v>
      </c>
      <c r="EG595" s="66">
        <f>IF($G595="Labor Hours",DS595*$K595*(1+$M595)*$ET595,DS595)</f>
        <v>0</v>
      </c>
      <c r="EH595" s="66">
        <f>IF($G595="Labor Hours",DT595*$K595*(1+$M595)*$ET595,DT595)</f>
        <v>0</v>
      </c>
      <c r="EI595" s="66">
        <f>IF($G595="Labor Hours",DU595*$K595*(1+$M595)*$ET595,DU595)</f>
        <v>0</v>
      </c>
      <c r="EJ595" s="67">
        <f t="shared" si="845"/>
        <v>0</v>
      </c>
      <c r="EK595" s="67">
        <f t="shared" si="800"/>
        <v>0</v>
      </c>
      <c r="EL595" s="67">
        <f t="shared" si="801"/>
        <v>0</v>
      </c>
      <c r="EM595" s="53" cm="1">
        <f t="array" aca="1" ref="EM595" ca="1">EJ595*CELL("contents",$Q595)</f>
        <v>0</v>
      </c>
      <c r="EN595" s="53" cm="1">
        <f t="array" aca="1" ref="EN595" ca="1">EK595*CELL("contents",$Q595)</f>
        <v>0</v>
      </c>
      <c r="EO595" s="68">
        <f>AW595+CB595+DG595+EL595</f>
        <v>4670.4929022000006</v>
      </c>
      <c r="EP595" s="2">
        <v>1</v>
      </c>
      <c r="EQ595" s="2">
        <f t="shared" ref="EQ595:ET595" si="858">EP595*1.0215</f>
        <v>1.0215000000000001</v>
      </c>
      <c r="ER595" s="2">
        <f t="shared" si="858"/>
        <v>1.0434622500000001</v>
      </c>
      <c r="ES595" s="2">
        <f t="shared" si="858"/>
        <v>1.0658966883750003</v>
      </c>
      <c r="ET595" s="2">
        <f t="shared" si="858"/>
        <v>1.0888134671750629</v>
      </c>
      <c r="EU595" s="69">
        <f>IF($G595="Labor Hours",$K595*$AG595*EQ595,0)</f>
        <v>2261.1924000000004</v>
      </c>
      <c r="EV595" s="69">
        <f>IF($G595="Labor Hours",$K595*$BL595*ER595,0)</f>
        <v>0</v>
      </c>
      <c r="EW595" s="69">
        <f>IF($G595="Labor Hours",$K595*$CQ595*ES595,0)</f>
        <v>0</v>
      </c>
      <c r="EX595" s="69">
        <f>IF($G595="Labor Hours",$K595*$DV595*ET595,0)</f>
        <v>0</v>
      </c>
      <c r="EY595" s="69">
        <f t="shared" si="847"/>
        <v>791.41734000000008</v>
      </c>
      <c r="EZ595" s="69">
        <f t="shared" si="847"/>
        <v>0</v>
      </c>
      <c r="FA595" s="69">
        <f t="shared" si="847"/>
        <v>0</v>
      </c>
      <c r="FB595" s="69">
        <f t="shared" si="834"/>
        <v>0</v>
      </c>
      <c r="FC595" t="s">
        <v>1549</v>
      </c>
    </row>
    <row r="596" spans="1:159" ht="25.5" x14ac:dyDescent="0.25">
      <c r="A596" s="2">
        <v>1.4</v>
      </c>
      <c r="B596" s="73" t="s">
        <v>1352</v>
      </c>
      <c r="C596" s="61" t="s">
        <v>147</v>
      </c>
      <c r="D596" s="62" t="s">
        <v>1331</v>
      </c>
      <c r="E596" s="63" t="s">
        <v>1353</v>
      </c>
      <c r="F596" s="2"/>
      <c r="G596" s="61" t="s">
        <v>347</v>
      </c>
      <c r="H596" s="64" t="s">
        <v>347</v>
      </c>
      <c r="I596" s="61"/>
      <c r="J596" s="61" t="s">
        <v>268</v>
      </c>
      <c r="K596" s="75"/>
      <c r="L596" s="80">
        <v>1</v>
      </c>
      <c r="M596" s="57">
        <v>0</v>
      </c>
      <c r="N596" s="85">
        <v>0.53</v>
      </c>
      <c r="O596" s="64" t="s">
        <v>155</v>
      </c>
      <c r="P596" s="2" t="s">
        <v>173</v>
      </c>
      <c r="Q596" s="216">
        <f>VLOOKUP(P596,Contingencies!$A$2:$D$7,4,FALSE)</f>
        <v>0.125</v>
      </c>
      <c r="R596" s="53">
        <f t="shared" si="825"/>
        <v>809.375</v>
      </c>
      <c r="S596" s="67">
        <f t="shared" si="828"/>
        <v>0</v>
      </c>
      <c r="T596" s="61" t="s">
        <v>1354</v>
      </c>
      <c r="U596" s="61">
        <v>6475</v>
      </c>
      <c r="V596" s="61"/>
      <c r="W596" s="61"/>
      <c r="X596" s="61"/>
      <c r="Y596" s="61"/>
      <c r="Z596" s="2"/>
      <c r="AA596" s="2"/>
      <c r="AB596" s="2"/>
      <c r="AC596" s="2"/>
      <c r="AD596" s="2"/>
      <c r="AE596" s="2"/>
      <c r="AF596" s="2"/>
      <c r="AG596" s="2">
        <f>IF(G596="Labor Hours",SUM(U596:AF596),0)</f>
        <v>0</v>
      </c>
      <c r="AH596" s="51">
        <f t="shared" si="835"/>
        <v>0</v>
      </c>
      <c r="AI596" s="66">
        <f>IF($G596="Labor Hours",U596*$K596*(1+$M596)*$EQ596,U596)</f>
        <v>6475</v>
      </c>
      <c r="AJ596" s="66">
        <f>IF($G596="Labor Hours",V596*$K596*(1+$M596)*$EQ596,V596)</f>
        <v>0</v>
      </c>
      <c r="AK596" s="66">
        <f>IF($G596="Labor Hours",W596*$K596*(1+$M596)*$EQ596,W596)</f>
        <v>0</v>
      </c>
      <c r="AL596" s="66">
        <f>IF($G596="Labor Hours",X596*$K596*(1+$M596)*$EQ596,X596)</f>
        <v>0</v>
      </c>
      <c r="AM596" s="66">
        <f>IF($G596="Labor Hours",Y596*$K596*(1+$M596)*$EQ596,Y596)</f>
        <v>0</v>
      </c>
      <c r="AN596" s="66">
        <f>IF($G596="Labor Hours",Z596*$K596*(1+$M596)*$EQ596,Z596)</f>
        <v>0</v>
      </c>
      <c r="AO596" s="66">
        <f>IF($G596="Labor Hours",AA596*$K596*(1+$M596)*$EQ596,AA596)</f>
        <v>0</v>
      </c>
      <c r="AP596" s="66">
        <f>IF($G596="Labor Hours",AB596*$K596*(1+$M596)*$EQ596,AB596)</f>
        <v>0</v>
      </c>
      <c r="AQ596" s="66">
        <f>IF($G596="Labor Hours",AC596*$K596*(1+$M596)*$EQ596,AC596)</f>
        <v>0</v>
      </c>
      <c r="AR596" s="66">
        <f>IF($G596="Labor Hours",AD596*$K596*(1+$M596)*$EQ596,AD596)</f>
        <v>0</v>
      </c>
      <c r="AS596" s="66">
        <f>IF($G596="Labor Hours",AE596*$K596*(1+$M596)*$EQ596,AE596)</f>
        <v>0</v>
      </c>
      <c r="AT596" s="66">
        <f>IF($G596="Labor Hours",AF596*$K596*(1+$M596)*$EQ596,AF596)</f>
        <v>0</v>
      </c>
      <c r="AU596" s="67">
        <f t="shared" si="836"/>
        <v>6475</v>
      </c>
      <c r="AV596" s="67">
        <f t="shared" si="794"/>
        <v>0</v>
      </c>
      <c r="AW596" s="67">
        <f t="shared" si="795"/>
        <v>6475</v>
      </c>
      <c r="AX596" s="53" cm="1">
        <f t="array" aca="1" ref="AX596" ca="1">AU596*CELL("contents",$Q596)</f>
        <v>809.375</v>
      </c>
      <c r="AY596" s="53" cm="1">
        <f t="array" aca="1" ref="AY596" ca="1">AV596*CELL("contents",$Q596)</f>
        <v>0</v>
      </c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>
        <f t="shared" si="837"/>
        <v>0</v>
      </c>
      <c r="BM596" s="51">
        <f t="shared" si="838"/>
        <v>0</v>
      </c>
      <c r="BN596" s="66">
        <f>IF($G596="Labor Hours",AZ596*$K596*(1+$M596)*$ER596,AZ596)</f>
        <v>0</v>
      </c>
      <c r="BO596" s="66">
        <f>IF($G596="Labor Hours",BA596*$K596*(1+$M596)*$ER596,BA596)</f>
        <v>0</v>
      </c>
      <c r="BP596" s="66">
        <f>IF($G596="Labor Hours",BB596*$K596*(1+$M596)*$ER596,BB596)</f>
        <v>0</v>
      </c>
      <c r="BQ596" s="66">
        <f>IF($G596="Labor Hours",BC596*$K596*(1+$M596)*$ER596,BC596)</f>
        <v>0</v>
      </c>
      <c r="BR596" s="66">
        <f>IF($G596="Labor Hours",BD596*$K596*(1+$M596)*$ER596,BD596)</f>
        <v>0</v>
      </c>
      <c r="BS596" s="66">
        <f>IF($G596="Labor Hours",BE596*$K596*(1+$M596)*$ER596,BE596)</f>
        <v>0</v>
      </c>
      <c r="BT596" s="66">
        <f>IF($G596="Labor Hours",BF596*$K596*(1+$M596)*$ER596,BF596)</f>
        <v>0</v>
      </c>
      <c r="BU596" s="66">
        <f>IF($G596="Labor Hours",BG596*$K596*(1+$M596)*$ER596,BG596)</f>
        <v>0</v>
      </c>
      <c r="BV596" s="66">
        <f>IF($G596="Labor Hours",BH596*$K596*(1+$M596)*$ER596,BH596)</f>
        <v>0</v>
      </c>
      <c r="BW596" s="66">
        <f>IF($G596="Labor Hours",BI596*$K596*(1+$M596)*$ER596,BI596)</f>
        <v>0</v>
      </c>
      <c r="BX596" s="66">
        <f>IF($G596="Labor Hours",BJ596*$K596*(1+$M596)*$ER596,BJ596)</f>
        <v>0</v>
      </c>
      <c r="BY596" s="66">
        <f>IF($G596="Labor Hours",BK596*$K596*(1+$M596)*$ER596,BK596)</f>
        <v>0</v>
      </c>
      <c r="BZ596" s="67">
        <f t="shared" si="839"/>
        <v>0</v>
      </c>
      <c r="CA596" s="67">
        <f t="shared" si="796"/>
        <v>0</v>
      </c>
      <c r="CB596" s="67">
        <f t="shared" si="797"/>
        <v>0</v>
      </c>
      <c r="CC596" s="53" cm="1">
        <f t="array" aca="1" ref="CC596" ca="1">BZ596*CELL("contents",$Q596)</f>
        <v>0</v>
      </c>
      <c r="CD596" s="53" cm="1">
        <f t="array" aca="1" ref="CD596" ca="1">CA596*CELL("contents",$Q596)</f>
        <v>0</v>
      </c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>
        <f t="shared" si="840"/>
        <v>0</v>
      </c>
      <c r="CR596" s="51">
        <f t="shared" si="841"/>
        <v>0</v>
      </c>
      <c r="CS596" s="66">
        <f>IF($G596="Labor Hours",CE596*$K596*(1+$M596)*$ES596,CE596)</f>
        <v>0</v>
      </c>
      <c r="CT596" s="66">
        <f>IF($G596="Labor Hours",CF596*$K596*(1+$M596)*$ES596,CF596)</f>
        <v>0</v>
      </c>
      <c r="CU596" s="66">
        <f>IF($G596="Labor Hours",CG596*$K596*(1+$M596)*$ES596,CG596)</f>
        <v>0</v>
      </c>
      <c r="CV596" s="66">
        <f>IF($G596="Labor Hours",CH596*$K596*(1+$M596)*$ES596,CH596)</f>
        <v>0</v>
      </c>
      <c r="CW596" s="66">
        <f>IF($G596="Labor Hours",CI596*$K596*(1+$M596)*$ES596,CI596)</f>
        <v>0</v>
      </c>
      <c r="CX596" s="66">
        <f>IF($G596="Labor Hours",CJ596*$K596*(1+$M596)*$ES596,CJ596)</f>
        <v>0</v>
      </c>
      <c r="CY596" s="66">
        <f>IF($G596="Labor Hours",CK596*$K596*(1+$M596)*$ES596,CK596)</f>
        <v>0</v>
      </c>
      <c r="CZ596" s="66">
        <f>IF($G596="Labor Hours",CL596*$K596*(1+$M596)*$ES596,CL596)</f>
        <v>0</v>
      </c>
      <c r="DA596" s="66">
        <f>IF($G596="Labor Hours",CM596*$K596*(1+$M596)*$ES596,CM596)</f>
        <v>0</v>
      </c>
      <c r="DB596" s="66">
        <f>IF($G596="Labor Hours",CN596*$K596*(1+$M596)*$ES596,CN596)</f>
        <v>0</v>
      </c>
      <c r="DC596" s="66">
        <f>IF($G596="Labor Hours",CO596*$K596*(1+$M596)*$ES596,CO596)</f>
        <v>0</v>
      </c>
      <c r="DD596" s="66">
        <f>IF($G596="Labor Hours",CP596*$K596*(1+$M596)*$ES596,CP596)</f>
        <v>0</v>
      </c>
      <c r="DE596" s="67">
        <f t="shared" si="842"/>
        <v>0</v>
      </c>
      <c r="DF596" s="67">
        <f t="shared" si="798"/>
        <v>0</v>
      </c>
      <c r="DG596" s="67">
        <f t="shared" si="799"/>
        <v>0</v>
      </c>
      <c r="DH596" s="53" cm="1">
        <f t="array" aca="1" ref="DH596" ca="1">DE596*CELL("contents",$Q596)</f>
        <v>0</v>
      </c>
      <c r="DI596" s="53" cm="1">
        <f t="array" aca="1" ref="DI596" ca="1">DF596*CELL("contents",$Q596)</f>
        <v>0</v>
      </c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>
        <f t="shared" si="843"/>
        <v>0</v>
      </c>
      <c r="DW596" s="51">
        <f t="shared" si="844"/>
        <v>0</v>
      </c>
      <c r="DX596" s="66">
        <f>IF($G596="Labor Hours",DJ596*$K596*(1+$M596)*$ET596,DJ596)</f>
        <v>0</v>
      </c>
      <c r="DY596" s="66">
        <f>IF($G596="Labor Hours",DK596*$K596*(1+$M596)*$ET596,DK596)</f>
        <v>0</v>
      </c>
      <c r="DZ596" s="66">
        <f>IF($G596="Labor Hours",DL596*$K596*(1+$M596)*$ET596,DL596)</f>
        <v>0</v>
      </c>
      <c r="EA596" s="66">
        <f>IF($G596="Labor Hours",DM596*$K596*(1+$M596)*$ET596,DM596)</f>
        <v>0</v>
      </c>
      <c r="EB596" s="66">
        <f>IF($G596="Labor Hours",DN596*$K596*(1+$M596)*$ET596,DN596)</f>
        <v>0</v>
      </c>
      <c r="EC596" s="66">
        <f>IF($G596="Labor Hours",DO596*$K596*(1+$M596)*$ET596,DO596)</f>
        <v>0</v>
      </c>
      <c r="ED596" s="66">
        <f>IF($G596="Labor Hours",DP596*$K596*(1+$M596)*$ET596,DP596)</f>
        <v>0</v>
      </c>
      <c r="EE596" s="66">
        <f>IF($G596="Labor Hours",DQ596*$K596*(1+$M596)*$ET596,DQ596)</f>
        <v>0</v>
      </c>
      <c r="EF596" s="66">
        <f>IF($G596="Labor Hours",DR596*$K596*(1+$M596)*$ET596,DR596)</f>
        <v>0</v>
      </c>
      <c r="EG596" s="66">
        <f>IF($G596="Labor Hours",DS596*$K596*(1+$M596)*$ET596,DS596)</f>
        <v>0</v>
      </c>
      <c r="EH596" s="66">
        <f>IF($G596="Labor Hours",DT596*$K596*(1+$M596)*$ET596,DT596)</f>
        <v>0</v>
      </c>
      <c r="EI596" s="66">
        <f>IF($G596="Labor Hours",DU596*$K596*(1+$M596)*$ET596,DU596)</f>
        <v>0</v>
      </c>
      <c r="EJ596" s="67">
        <f t="shared" si="845"/>
        <v>0</v>
      </c>
      <c r="EK596" s="67">
        <f t="shared" si="800"/>
        <v>0</v>
      </c>
      <c r="EL596" s="67">
        <f t="shared" si="801"/>
        <v>0</v>
      </c>
      <c r="EM596" s="53" cm="1">
        <f t="array" aca="1" ref="EM596" ca="1">EJ596*CELL("contents",$Q596)</f>
        <v>0</v>
      </c>
      <c r="EN596" s="53" cm="1">
        <f t="array" aca="1" ref="EN596" ca="1">EK596*CELL("contents",$Q596)</f>
        <v>0</v>
      </c>
      <c r="EO596" s="68">
        <f>AW596+CB596+DG596+EL596</f>
        <v>6475</v>
      </c>
      <c r="EP596" s="2">
        <v>1</v>
      </c>
      <c r="EQ596" s="2">
        <f t="shared" ref="EQ596:ET596" si="859">EP596*1.0215</f>
        <v>1.0215000000000001</v>
      </c>
      <c r="ER596" s="2">
        <f t="shared" si="859"/>
        <v>1.0434622500000001</v>
      </c>
      <c r="ES596" s="2">
        <f t="shared" si="859"/>
        <v>1.0658966883750003</v>
      </c>
      <c r="ET596" s="2">
        <f t="shared" si="859"/>
        <v>1.0888134671750629</v>
      </c>
      <c r="EU596" s="69">
        <f>IF($G596="Labor Hours",$K596*$AG596*EQ596,0)</f>
        <v>0</v>
      </c>
      <c r="EV596" s="69">
        <f>IF($G596="Labor Hours",$K596*$BL596*ER596,0)</f>
        <v>0</v>
      </c>
      <c r="EW596" s="69">
        <f>IF($G596="Labor Hours",$K596*$CQ596*ES596,0)</f>
        <v>0</v>
      </c>
      <c r="EX596" s="69">
        <f>IF($G596="Labor Hours",$K596*$DV596*ET596,0)</f>
        <v>0</v>
      </c>
      <c r="EY596" s="69">
        <f t="shared" si="847"/>
        <v>0</v>
      </c>
      <c r="EZ596" s="69">
        <f t="shared" si="847"/>
        <v>0</v>
      </c>
      <c r="FA596" s="69">
        <f t="shared" si="847"/>
        <v>0</v>
      </c>
      <c r="FB596" s="69">
        <f t="shared" si="834"/>
        <v>0</v>
      </c>
      <c r="FC596" t="s">
        <v>1549</v>
      </c>
    </row>
    <row r="597" spans="1:159" x14ac:dyDescent="0.25">
      <c r="A597" s="2">
        <v>1.4</v>
      </c>
      <c r="B597" s="73" t="s">
        <v>1352</v>
      </c>
      <c r="C597" s="61" t="s">
        <v>147</v>
      </c>
      <c r="D597" s="62" t="s">
        <v>1331</v>
      </c>
      <c r="E597" s="63" t="s">
        <v>1355</v>
      </c>
      <c r="F597" s="2"/>
      <c r="G597" s="61" t="s">
        <v>347</v>
      </c>
      <c r="H597" s="64" t="s">
        <v>347</v>
      </c>
      <c r="I597" s="61"/>
      <c r="J597" s="61" t="s">
        <v>268</v>
      </c>
      <c r="K597" s="75"/>
      <c r="L597" s="80">
        <v>1</v>
      </c>
      <c r="M597" s="57">
        <v>0</v>
      </c>
      <c r="N597" s="85">
        <v>0.53</v>
      </c>
      <c r="O597" s="64" t="s">
        <v>155</v>
      </c>
      <c r="P597" s="2" t="s">
        <v>173</v>
      </c>
      <c r="Q597" s="216">
        <f>VLOOKUP(P597,Contingencies!$A$2:$D$7,4,FALSE)</f>
        <v>0.125</v>
      </c>
      <c r="R597" s="53">
        <f t="shared" si="825"/>
        <v>1348.875</v>
      </c>
      <c r="S597" s="67">
        <f t="shared" si="828"/>
        <v>0</v>
      </c>
      <c r="T597" s="61"/>
      <c r="U597" s="61">
        <v>10791</v>
      </c>
      <c r="V597" s="61"/>
      <c r="W597" s="61"/>
      <c r="X597" s="61"/>
      <c r="Y597" s="61"/>
      <c r="Z597" s="2"/>
      <c r="AA597" s="2"/>
      <c r="AB597" s="2"/>
      <c r="AC597" s="2"/>
      <c r="AD597" s="2"/>
      <c r="AE597" s="2"/>
      <c r="AF597" s="2"/>
      <c r="AG597" s="2">
        <f>IF(G597="Labor Hours",SUM(U597:AF597),0)</f>
        <v>0</v>
      </c>
      <c r="AH597" s="51">
        <f t="shared" si="835"/>
        <v>0</v>
      </c>
      <c r="AI597" s="66">
        <f>IF($G597="Labor Hours",U597*$K597*(1+$M597)*$EQ597,U597)</f>
        <v>10791</v>
      </c>
      <c r="AJ597" s="66">
        <f>IF($G597="Labor Hours",V597*$K597*(1+$M597)*$EQ597,V597)</f>
        <v>0</v>
      </c>
      <c r="AK597" s="66">
        <f>IF($G597="Labor Hours",W597*$K597*(1+$M597)*$EQ597,W597)</f>
        <v>0</v>
      </c>
      <c r="AL597" s="66">
        <f>IF($G597="Labor Hours",X597*$K597*(1+$M597)*$EQ597,X597)</f>
        <v>0</v>
      </c>
      <c r="AM597" s="66">
        <f>IF($G597="Labor Hours",Y597*$K597*(1+$M597)*$EQ597,Y597)</f>
        <v>0</v>
      </c>
      <c r="AN597" s="66">
        <f>IF($G597="Labor Hours",Z597*$K597*(1+$M597)*$EQ597,Z597)</f>
        <v>0</v>
      </c>
      <c r="AO597" s="66">
        <f>IF($G597="Labor Hours",AA597*$K597*(1+$M597)*$EQ597,AA597)</f>
        <v>0</v>
      </c>
      <c r="AP597" s="66">
        <f>IF($G597="Labor Hours",AB597*$K597*(1+$M597)*$EQ597,AB597)</f>
        <v>0</v>
      </c>
      <c r="AQ597" s="66">
        <f>IF($G597="Labor Hours",AC597*$K597*(1+$M597)*$EQ597,AC597)</f>
        <v>0</v>
      </c>
      <c r="AR597" s="66">
        <f>IF($G597="Labor Hours",AD597*$K597*(1+$M597)*$EQ597,AD597)</f>
        <v>0</v>
      </c>
      <c r="AS597" s="66">
        <f>IF($G597="Labor Hours",AE597*$K597*(1+$M597)*$EQ597,AE597)</f>
        <v>0</v>
      </c>
      <c r="AT597" s="66">
        <f>IF($G597="Labor Hours",AF597*$K597*(1+$M597)*$EQ597,AF597)</f>
        <v>0</v>
      </c>
      <c r="AU597" s="67">
        <f t="shared" si="836"/>
        <v>10791</v>
      </c>
      <c r="AV597" s="67">
        <f t="shared" si="794"/>
        <v>0</v>
      </c>
      <c r="AW597" s="67">
        <f t="shared" si="795"/>
        <v>10791</v>
      </c>
      <c r="AX597" s="53" cm="1">
        <f t="array" aca="1" ref="AX597" ca="1">AU597*CELL("contents",$Q597)</f>
        <v>1348.875</v>
      </c>
      <c r="AY597" s="53" cm="1">
        <f t="array" aca="1" ref="AY597" ca="1">AV597*CELL("contents",$Q597)</f>
        <v>0</v>
      </c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>
        <f t="shared" si="837"/>
        <v>0</v>
      </c>
      <c r="BM597" s="51">
        <f t="shared" si="838"/>
        <v>0</v>
      </c>
      <c r="BN597" s="66">
        <f>IF($G597="Labor Hours",AZ597*$K597*(1+$M597)*$ER597,AZ597)</f>
        <v>0</v>
      </c>
      <c r="BO597" s="66">
        <f>IF($G597="Labor Hours",BA597*$K597*(1+$M597)*$ER597,BA597)</f>
        <v>0</v>
      </c>
      <c r="BP597" s="66">
        <f>IF($G597="Labor Hours",BB597*$K597*(1+$M597)*$ER597,BB597)</f>
        <v>0</v>
      </c>
      <c r="BQ597" s="66">
        <f>IF($G597="Labor Hours",BC597*$K597*(1+$M597)*$ER597,BC597)</f>
        <v>0</v>
      </c>
      <c r="BR597" s="66">
        <f>IF($G597="Labor Hours",BD597*$K597*(1+$M597)*$ER597,BD597)</f>
        <v>0</v>
      </c>
      <c r="BS597" s="66">
        <f>IF($G597="Labor Hours",BE597*$K597*(1+$M597)*$ER597,BE597)</f>
        <v>0</v>
      </c>
      <c r="BT597" s="66">
        <f>IF($G597="Labor Hours",BF597*$K597*(1+$M597)*$ER597,BF597)</f>
        <v>0</v>
      </c>
      <c r="BU597" s="66">
        <f>IF($G597="Labor Hours",BG597*$K597*(1+$M597)*$ER597,BG597)</f>
        <v>0</v>
      </c>
      <c r="BV597" s="66">
        <f>IF($G597="Labor Hours",BH597*$K597*(1+$M597)*$ER597,BH597)</f>
        <v>0</v>
      </c>
      <c r="BW597" s="66">
        <f>IF($G597="Labor Hours",BI597*$K597*(1+$M597)*$ER597,BI597)</f>
        <v>0</v>
      </c>
      <c r="BX597" s="66">
        <f>IF($G597="Labor Hours",BJ597*$K597*(1+$M597)*$ER597,BJ597)</f>
        <v>0</v>
      </c>
      <c r="BY597" s="66">
        <f>IF($G597="Labor Hours",BK597*$K597*(1+$M597)*$ER597,BK597)</f>
        <v>0</v>
      </c>
      <c r="BZ597" s="67">
        <f t="shared" si="839"/>
        <v>0</v>
      </c>
      <c r="CA597" s="67">
        <f t="shared" si="796"/>
        <v>0</v>
      </c>
      <c r="CB597" s="67">
        <f t="shared" si="797"/>
        <v>0</v>
      </c>
      <c r="CC597" s="53" cm="1">
        <f t="array" aca="1" ref="CC597" ca="1">BZ597*CELL("contents",$Q597)</f>
        <v>0</v>
      </c>
      <c r="CD597" s="53" cm="1">
        <f t="array" aca="1" ref="CD597" ca="1">CA597*CELL("contents",$Q597)</f>
        <v>0</v>
      </c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>
        <f t="shared" si="840"/>
        <v>0</v>
      </c>
      <c r="CR597" s="51">
        <f t="shared" si="841"/>
        <v>0</v>
      </c>
      <c r="CS597" s="66">
        <f>IF($G597="Labor Hours",CE597*$K597*(1+$M597)*$ES597,CE597)</f>
        <v>0</v>
      </c>
      <c r="CT597" s="66">
        <f>IF($G597="Labor Hours",CF597*$K597*(1+$M597)*$ES597,CF597)</f>
        <v>0</v>
      </c>
      <c r="CU597" s="66">
        <f>IF($G597="Labor Hours",CG597*$K597*(1+$M597)*$ES597,CG597)</f>
        <v>0</v>
      </c>
      <c r="CV597" s="66">
        <f>IF($G597="Labor Hours",CH597*$K597*(1+$M597)*$ES597,CH597)</f>
        <v>0</v>
      </c>
      <c r="CW597" s="66">
        <f>IF($G597="Labor Hours",CI597*$K597*(1+$M597)*$ES597,CI597)</f>
        <v>0</v>
      </c>
      <c r="CX597" s="66">
        <f>IF($G597="Labor Hours",CJ597*$K597*(1+$M597)*$ES597,CJ597)</f>
        <v>0</v>
      </c>
      <c r="CY597" s="66">
        <f>IF($G597="Labor Hours",CK597*$K597*(1+$M597)*$ES597,CK597)</f>
        <v>0</v>
      </c>
      <c r="CZ597" s="66">
        <f>IF($G597="Labor Hours",CL597*$K597*(1+$M597)*$ES597,CL597)</f>
        <v>0</v>
      </c>
      <c r="DA597" s="66">
        <f>IF($G597="Labor Hours",CM597*$K597*(1+$M597)*$ES597,CM597)</f>
        <v>0</v>
      </c>
      <c r="DB597" s="66">
        <f>IF($G597="Labor Hours",CN597*$K597*(1+$M597)*$ES597,CN597)</f>
        <v>0</v>
      </c>
      <c r="DC597" s="66">
        <f>IF($G597="Labor Hours",CO597*$K597*(1+$M597)*$ES597,CO597)</f>
        <v>0</v>
      </c>
      <c r="DD597" s="66">
        <f>IF($G597="Labor Hours",CP597*$K597*(1+$M597)*$ES597,CP597)</f>
        <v>0</v>
      </c>
      <c r="DE597" s="67">
        <f t="shared" si="842"/>
        <v>0</v>
      </c>
      <c r="DF597" s="67">
        <f t="shared" si="798"/>
        <v>0</v>
      </c>
      <c r="DG597" s="67">
        <f t="shared" si="799"/>
        <v>0</v>
      </c>
      <c r="DH597" s="53" cm="1">
        <f t="array" aca="1" ref="DH597" ca="1">DE597*CELL("contents",$Q597)</f>
        <v>0</v>
      </c>
      <c r="DI597" s="53" cm="1">
        <f t="array" aca="1" ref="DI597" ca="1">DF597*CELL("contents",$Q597)</f>
        <v>0</v>
      </c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>
        <f t="shared" si="843"/>
        <v>0</v>
      </c>
      <c r="DW597" s="51">
        <f t="shared" si="844"/>
        <v>0</v>
      </c>
      <c r="DX597" s="66">
        <f>IF($G597="Labor Hours",DJ597*$K597*(1+$M597)*$ET597,DJ597)</f>
        <v>0</v>
      </c>
      <c r="DY597" s="66">
        <f>IF($G597="Labor Hours",DK597*$K597*(1+$M597)*$ET597,DK597)</f>
        <v>0</v>
      </c>
      <c r="DZ597" s="66">
        <f>IF($G597="Labor Hours",DL597*$K597*(1+$M597)*$ET597,DL597)</f>
        <v>0</v>
      </c>
      <c r="EA597" s="66">
        <f>IF($G597="Labor Hours",DM597*$K597*(1+$M597)*$ET597,DM597)</f>
        <v>0</v>
      </c>
      <c r="EB597" s="66">
        <f>IF($G597="Labor Hours",DN597*$K597*(1+$M597)*$ET597,DN597)</f>
        <v>0</v>
      </c>
      <c r="EC597" s="66">
        <f>IF($G597="Labor Hours",DO597*$K597*(1+$M597)*$ET597,DO597)</f>
        <v>0</v>
      </c>
      <c r="ED597" s="66">
        <f>IF($G597="Labor Hours",DP597*$K597*(1+$M597)*$ET597,DP597)</f>
        <v>0</v>
      </c>
      <c r="EE597" s="66">
        <f>IF($G597="Labor Hours",DQ597*$K597*(1+$M597)*$ET597,DQ597)</f>
        <v>0</v>
      </c>
      <c r="EF597" s="66">
        <f>IF($G597="Labor Hours",DR597*$K597*(1+$M597)*$ET597,DR597)</f>
        <v>0</v>
      </c>
      <c r="EG597" s="66">
        <f>IF($G597="Labor Hours",DS597*$K597*(1+$M597)*$ET597,DS597)</f>
        <v>0</v>
      </c>
      <c r="EH597" s="66">
        <f>IF($G597="Labor Hours",DT597*$K597*(1+$M597)*$ET597,DT597)</f>
        <v>0</v>
      </c>
      <c r="EI597" s="66">
        <f>IF($G597="Labor Hours",DU597*$K597*(1+$M597)*$ET597,DU597)</f>
        <v>0</v>
      </c>
      <c r="EJ597" s="67">
        <f t="shared" si="845"/>
        <v>0</v>
      </c>
      <c r="EK597" s="67">
        <f t="shared" si="800"/>
        <v>0</v>
      </c>
      <c r="EL597" s="67">
        <f t="shared" si="801"/>
        <v>0</v>
      </c>
      <c r="EM597" s="53" cm="1">
        <f t="array" aca="1" ref="EM597" ca="1">EJ597*CELL("contents",$Q597)</f>
        <v>0</v>
      </c>
      <c r="EN597" s="53" cm="1">
        <f t="array" aca="1" ref="EN597" ca="1">EK597*CELL("contents",$Q597)</f>
        <v>0</v>
      </c>
      <c r="EO597" s="68">
        <f>AW597+CB597+DG597+EL597</f>
        <v>10791</v>
      </c>
      <c r="EP597" s="2">
        <v>1</v>
      </c>
      <c r="EQ597" s="2">
        <f t="shared" ref="EQ597:ET597" si="860">EP597*1.0215</f>
        <v>1.0215000000000001</v>
      </c>
      <c r="ER597" s="2">
        <f t="shared" si="860"/>
        <v>1.0434622500000001</v>
      </c>
      <c r="ES597" s="2">
        <f t="shared" si="860"/>
        <v>1.0658966883750003</v>
      </c>
      <c r="ET597" s="2">
        <f t="shared" si="860"/>
        <v>1.0888134671750629</v>
      </c>
      <c r="EU597" s="69">
        <f>IF($G597="Labor Hours",$K597*$AG597*EQ597,0)</f>
        <v>0</v>
      </c>
      <c r="EV597" s="69">
        <f>IF($G597="Labor Hours",$K597*$BL597*ER597,0)</f>
        <v>0</v>
      </c>
      <c r="EW597" s="69">
        <f>IF($G597="Labor Hours",$K597*$CQ597*ES597,0)</f>
        <v>0</v>
      </c>
      <c r="EX597" s="69">
        <f>IF($G597="Labor Hours",$K597*$DV597*ET597,0)</f>
        <v>0</v>
      </c>
      <c r="EY597" s="69">
        <f t="shared" si="847"/>
        <v>0</v>
      </c>
      <c r="EZ597" s="69">
        <f t="shared" si="847"/>
        <v>0</v>
      </c>
      <c r="FA597" s="69">
        <f t="shared" si="847"/>
        <v>0</v>
      </c>
      <c r="FB597" s="69">
        <f t="shared" si="834"/>
        <v>0</v>
      </c>
      <c r="FC597" t="s">
        <v>1549</v>
      </c>
    </row>
    <row r="598" spans="1:159" x14ac:dyDescent="0.25">
      <c r="A598" s="2">
        <v>1.4</v>
      </c>
      <c r="B598" s="73" t="s">
        <v>1352</v>
      </c>
      <c r="C598" s="61" t="s">
        <v>147</v>
      </c>
      <c r="D598" s="62" t="s">
        <v>1331</v>
      </c>
      <c r="E598" s="63" t="s">
        <v>1356</v>
      </c>
      <c r="F598" s="2"/>
      <c r="G598" s="61" t="s">
        <v>267</v>
      </c>
      <c r="H598" s="64" t="s">
        <v>267</v>
      </c>
      <c r="I598" s="61"/>
      <c r="J598" s="65" t="s">
        <v>268</v>
      </c>
      <c r="K598" s="75"/>
      <c r="L598" s="80">
        <v>1</v>
      </c>
      <c r="M598" s="57">
        <v>0</v>
      </c>
      <c r="N598" s="85">
        <v>0.53</v>
      </c>
      <c r="O598" s="64" t="s">
        <v>155</v>
      </c>
      <c r="P598" s="2" t="s">
        <v>173</v>
      </c>
      <c r="Q598" s="216">
        <f>VLOOKUP(P598,Contingencies!$A$2:$D$7,4,FALSE)</f>
        <v>0.125</v>
      </c>
      <c r="R598" s="53">
        <f t="shared" si="825"/>
        <v>38.25</v>
      </c>
      <c r="S598" s="67">
        <f t="shared" si="828"/>
        <v>20.272500000000001</v>
      </c>
      <c r="T598" s="61"/>
      <c r="U598" s="61"/>
      <c r="V598" s="61"/>
      <c r="W598" s="61"/>
      <c r="X598" s="61"/>
      <c r="Y598" s="61">
        <v>200</v>
      </c>
      <c r="Z598" s="2"/>
      <c r="AA598" s="2"/>
      <c r="AB598" s="2"/>
      <c r="AC598" s="2"/>
      <c r="AD598" s="2"/>
      <c r="AE598" s="2"/>
      <c r="AF598" s="2"/>
      <c r="AG598" s="2">
        <f>IF(G598="Labor Hours",SUM(U598:AF598),0)</f>
        <v>0</v>
      </c>
      <c r="AH598" s="51">
        <f t="shared" si="835"/>
        <v>0</v>
      </c>
      <c r="AI598" s="66">
        <f>IF($G598="Labor Hours",U598*$K598*(1+$M598)*$EQ598,U598)</f>
        <v>0</v>
      </c>
      <c r="AJ598" s="66">
        <f>IF($G598="Labor Hours",V598*$K598*(1+$M598)*$EQ598,V598)</f>
        <v>0</v>
      </c>
      <c r="AK598" s="66">
        <f>IF($G598="Labor Hours",W598*$K598*(1+$M598)*$EQ598,W598)</f>
        <v>0</v>
      </c>
      <c r="AL598" s="66">
        <f>IF($G598="Labor Hours",X598*$K598*(1+$M598)*$EQ598,X598)</f>
        <v>0</v>
      </c>
      <c r="AM598" s="66">
        <f>IF($G598="Labor Hours",Y598*$K598*(1+$M598)*$EQ598,Y598)</f>
        <v>200</v>
      </c>
      <c r="AN598" s="66">
        <f>IF($G598="Labor Hours",Z598*$K598*(1+$M598)*$EQ598,Z598)</f>
        <v>0</v>
      </c>
      <c r="AO598" s="66">
        <f>IF($G598="Labor Hours",AA598*$K598*(1+$M598)*$EQ598,AA598)</f>
        <v>0</v>
      </c>
      <c r="AP598" s="66">
        <f>IF($G598="Labor Hours",AB598*$K598*(1+$M598)*$EQ598,AB598)</f>
        <v>0</v>
      </c>
      <c r="AQ598" s="66">
        <f>IF($G598="Labor Hours",AC598*$K598*(1+$M598)*$EQ598,AC598)</f>
        <v>0</v>
      </c>
      <c r="AR598" s="66">
        <f>IF($G598="Labor Hours",AD598*$K598*(1+$M598)*$EQ598,AD598)</f>
        <v>0</v>
      </c>
      <c r="AS598" s="66">
        <f>IF($G598="Labor Hours",AE598*$K598*(1+$M598)*$EQ598,AE598)</f>
        <v>0</v>
      </c>
      <c r="AT598" s="66">
        <f>IF($G598="Labor Hours",AF598*$K598*(1+$M598)*$EQ598,AF598)</f>
        <v>0</v>
      </c>
      <c r="AU598" s="67">
        <f t="shared" si="836"/>
        <v>200</v>
      </c>
      <c r="AV598" s="67">
        <f t="shared" si="794"/>
        <v>106</v>
      </c>
      <c r="AW598" s="67">
        <f t="shared" si="795"/>
        <v>306</v>
      </c>
      <c r="AX598" s="53" cm="1">
        <f t="array" aca="1" ref="AX598" ca="1">AU598*CELL("contents",$Q598)</f>
        <v>25</v>
      </c>
      <c r="AY598" s="53" cm="1">
        <f t="array" aca="1" ref="AY598" ca="1">AV598*CELL("contents",$Q598)</f>
        <v>13.25</v>
      </c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>
        <f t="shared" si="837"/>
        <v>0</v>
      </c>
      <c r="BM598" s="51">
        <f t="shared" si="838"/>
        <v>0</v>
      </c>
      <c r="BN598" s="66">
        <f>IF($G598="Labor Hours",AZ598*$K598*(1+$M598)*$ER598,AZ598)</f>
        <v>0</v>
      </c>
      <c r="BO598" s="66">
        <f>IF($G598="Labor Hours",BA598*$K598*(1+$M598)*$ER598,BA598)</f>
        <v>0</v>
      </c>
      <c r="BP598" s="66">
        <f>IF($G598="Labor Hours",BB598*$K598*(1+$M598)*$ER598,BB598)</f>
        <v>0</v>
      </c>
      <c r="BQ598" s="66">
        <f>IF($G598="Labor Hours",BC598*$K598*(1+$M598)*$ER598,BC598)</f>
        <v>0</v>
      </c>
      <c r="BR598" s="66">
        <f>IF($G598="Labor Hours",BD598*$K598*(1+$M598)*$ER598,BD598)</f>
        <v>0</v>
      </c>
      <c r="BS598" s="66">
        <f>IF($G598="Labor Hours",BE598*$K598*(1+$M598)*$ER598,BE598)</f>
        <v>0</v>
      </c>
      <c r="BT598" s="66">
        <f>IF($G598="Labor Hours",BF598*$K598*(1+$M598)*$ER598,BF598)</f>
        <v>0</v>
      </c>
      <c r="BU598" s="66">
        <f>IF($G598="Labor Hours",BG598*$K598*(1+$M598)*$ER598,BG598)</f>
        <v>0</v>
      </c>
      <c r="BV598" s="66">
        <f>IF($G598="Labor Hours",BH598*$K598*(1+$M598)*$ER598,BH598)</f>
        <v>0</v>
      </c>
      <c r="BW598" s="66">
        <f>IF($G598="Labor Hours",BI598*$K598*(1+$M598)*$ER598,BI598)</f>
        <v>0</v>
      </c>
      <c r="BX598" s="66">
        <f>IF($G598="Labor Hours",BJ598*$K598*(1+$M598)*$ER598,BJ598)</f>
        <v>0</v>
      </c>
      <c r="BY598" s="66">
        <f>IF($G598="Labor Hours",BK598*$K598*(1+$M598)*$ER598,BK598)</f>
        <v>0</v>
      </c>
      <c r="BZ598" s="67">
        <f t="shared" si="839"/>
        <v>0</v>
      </c>
      <c r="CA598" s="67">
        <f t="shared" si="796"/>
        <v>0</v>
      </c>
      <c r="CB598" s="67">
        <f t="shared" si="797"/>
        <v>0</v>
      </c>
      <c r="CC598" s="53" cm="1">
        <f t="array" aca="1" ref="CC598" ca="1">BZ598*CELL("contents",$Q598)</f>
        <v>0</v>
      </c>
      <c r="CD598" s="53" cm="1">
        <f t="array" aca="1" ref="CD598" ca="1">CA598*CELL("contents",$Q598)</f>
        <v>0</v>
      </c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>
        <f t="shared" si="840"/>
        <v>0</v>
      </c>
      <c r="CR598" s="51">
        <f t="shared" si="841"/>
        <v>0</v>
      </c>
      <c r="CS598" s="66">
        <f>IF($G598="Labor Hours",CE598*$K598*(1+$M598)*$ES598,CE598)</f>
        <v>0</v>
      </c>
      <c r="CT598" s="66">
        <f>IF($G598="Labor Hours",CF598*$K598*(1+$M598)*$ES598,CF598)</f>
        <v>0</v>
      </c>
      <c r="CU598" s="66">
        <f>IF($G598="Labor Hours",CG598*$K598*(1+$M598)*$ES598,CG598)</f>
        <v>0</v>
      </c>
      <c r="CV598" s="66">
        <f>IF($G598="Labor Hours",CH598*$K598*(1+$M598)*$ES598,CH598)</f>
        <v>0</v>
      </c>
      <c r="CW598" s="66">
        <f>IF($G598="Labor Hours",CI598*$K598*(1+$M598)*$ES598,CI598)</f>
        <v>0</v>
      </c>
      <c r="CX598" s="66">
        <f>IF($G598="Labor Hours",CJ598*$K598*(1+$M598)*$ES598,CJ598)</f>
        <v>0</v>
      </c>
      <c r="CY598" s="66">
        <f>IF($G598="Labor Hours",CK598*$K598*(1+$M598)*$ES598,CK598)</f>
        <v>0</v>
      </c>
      <c r="CZ598" s="66">
        <f>IF($G598="Labor Hours",CL598*$K598*(1+$M598)*$ES598,CL598)</f>
        <v>0</v>
      </c>
      <c r="DA598" s="66">
        <f>IF($G598="Labor Hours",CM598*$K598*(1+$M598)*$ES598,CM598)</f>
        <v>0</v>
      </c>
      <c r="DB598" s="66">
        <f>IF($G598="Labor Hours",CN598*$K598*(1+$M598)*$ES598,CN598)</f>
        <v>0</v>
      </c>
      <c r="DC598" s="66">
        <f>IF($G598="Labor Hours",CO598*$K598*(1+$M598)*$ES598,CO598)</f>
        <v>0</v>
      </c>
      <c r="DD598" s="66">
        <f>IF($G598="Labor Hours",CP598*$K598*(1+$M598)*$ES598,CP598)</f>
        <v>0</v>
      </c>
      <c r="DE598" s="67">
        <f t="shared" si="842"/>
        <v>0</v>
      </c>
      <c r="DF598" s="67">
        <f t="shared" si="798"/>
        <v>0</v>
      </c>
      <c r="DG598" s="67">
        <f t="shared" si="799"/>
        <v>0</v>
      </c>
      <c r="DH598" s="53" cm="1">
        <f t="array" aca="1" ref="DH598" ca="1">DE598*CELL("contents",$Q598)</f>
        <v>0</v>
      </c>
      <c r="DI598" s="53" cm="1">
        <f t="array" aca="1" ref="DI598" ca="1">DF598*CELL("contents",$Q598)</f>
        <v>0</v>
      </c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>
        <f t="shared" si="843"/>
        <v>0</v>
      </c>
      <c r="DW598" s="51">
        <f t="shared" si="844"/>
        <v>0</v>
      </c>
      <c r="DX598" s="66">
        <f>IF($G598="Labor Hours",DJ598*$K598*(1+$M598)*$ET598,DJ598)</f>
        <v>0</v>
      </c>
      <c r="DY598" s="66">
        <f>IF($G598="Labor Hours",DK598*$K598*(1+$M598)*$ET598,DK598)</f>
        <v>0</v>
      </c>
      <c r="DZ598" s="66">
        <f>IF($G598="Labor Hours",DL598*$K598*(1+$M598)*$ET598,DL598)</f>
        <v>0</v>
      </c>
      <c r="EA598" s="66">
        <f>IF($G598="Labor Hours",DM598*$K598*(1+$M598)*$ET598,DM598)</f>
        <v>0</v>
      </c>
      <c r="EB598" s="66">
        <f>IF($G598="Labor Hours",DN598*$K598*(1+$M598)*$ET598,DN598)</f>
        <v>0</v>
      </c>
      <c r="EC598" s="66">
        <f>IF($G598="Labor Hours",DO598*$K598*(1+$M598)*$ET598,DO598)</f>
        <v>0</v>
      </c>
      <c r="ED598" s="66">
        <f>IF($G598="Labor Hours",DP598*$K598*(1+$M598)*$ET598,DP598)</f>
        <v>0</v>
      </c>
      <c r="EE598" s="66">
        <f>IF($G598="Labor Hours",DQ598*$K598*(1+$M598)*$ET598,DQ598)</f>
        <v>0</v>
      </c>
      <c r="EF598" s="66">
        <f>IF($G598="Labor Hours",DR598*$K598*(1+$M598)*$ET598,DR598)</f>
        <v>0</v>
      </c>
      <c r="EG598" s="66">
        <f>IF($G598="Labor Hours",DS598*$K598*(1+$M598)*$ET598,DS598)</f>
        <v>0</v>
      </c>
      <c r="EH598" s="66">
        <f>IF($G598="Labor Hours",DT598*$K598*(1+$M598)*$ET598,DT598)</f>
        <v>0</v>
      </c>
      <c r="EI598" s="66">
        <f>IF($G598="Labor Hours",DU598*$K598*(1+$M598)*$ET598,DU598)</f>
        <v>0</v>
      </c>
      <c r="EJ598" s="67">
        <f t="shared" si="845"/>
        <v>0</v>
      </c>
      <c r="EK598" s="67">
        <f t="shared" si="800"/>
        <v>0</v>
      </c>
      <c r="EL598" s="67">
        <f t="shared" si="801"/>
        <v>0</v>
      </c>
      <c r="EM598" s="53" cm="1">
        <f t="array" aca="1" ref="EM598" ca="1">EJ598*CELL("contents",$Q598)</f>
        <v>0</v>
      </c>
      <c r="EN598" s="53" cm="1">
        <f t="array" aca="1" ref="EN598" ca="1">EK598*CELL("contents",$Q598)</f>
        <v>0</v>
      </c>
      <c r="EO598" s="68">
        <f>AW598+CB598+DG598+EL598</f>
        <v>306</v>
      </c>
      <c r="EP598" s="2">
        <v>1</v>
      </c>
      <c r="EQ598" s="2">
        <f t="shared" ref="EQ598:ET598" si="861">EP598*1.0215</f>
        <v>1.0215000000000001</v>
      </c>
      <c r="ER598" s="2">
        <f t="shared" si="861"/>
        <v>1.0434622500000001</v>
      </c>
      <c r="ES598" s="2">
        <f t="shared" si="861"/>
        <v>1.0658966883750003</v>
      </c>
      <c r="ET598" s="2">
        <f t="shared" si="861"/>
        <v>1.0888134671750629</v>
      </c>
      <c r="EU598" s="69">
        <f>IF($G598="Labor Hours",$K598*$AG598*EQ598,0)</f>
        <v>0</v>
      </c>
      <c r="EV598" s="69">
        <f>IF($G598="Labor Hours",$K598*$BL598*ER598,0)</f>
        <v>0</v>
      </c>
      <c r="EW598" s="69">
        <f>IF($G598="Labor Hours",$K598*$CQ598*ES598,0)</f>
        <v>0</v>
      </c>
      <c r="EX598" s="69">
        <f>IF($G598="Labor Hours",$K598*$DV598*ET598,0)</f>
        <v>0</v>
      </c>
      <c r="EY598" s="69">
        <f t="shared" si="847"/>
        <v>0</v>
      </c>
      <c r="EZ598" s="69">
        <f t="shared" si="847"/>
        <v>0</v>
      </c>
      <c r="FA598" s="69">
        <f t="shared" si="847"/>
        <v>0</v>
      </c>
      <c r="FB598" s="69">
        <f t="shared" si="834"/>
        <v>0</v>
      </c>
      <c r="FC598" t="s">
        <v>1549</v>
      </c>
    </row>
    <row r="599" spans="1:159" ht="25.5" x14ac:dyDescent="0.25">
      <c r="A599" s="2">
        <v>1.4</v>
      </c>
      <c r="B599" s="73" t="s">
        <v>1357</v>
      </c>
      <c r="C599" s="61" t="s">
        <v>147</v>
      </c>
      <c r="D599" s="62" t="s">
        <v>1358</v>
      </c>
      <c r="E599" s="63" t="s">
        <v>1262</v>
      </c>
      <c r="F599" s="2" t="s">
        <v>1315</v>
      </c>
      <c r="G599" s="61" t="s">
        <v>151</v>
      </c>
      <c r="H599" s="64" t="s">
        <v>163</v>
      </c>
      <c r="I599" s="61" t="s">
        <v>1175</v>
      </c>
      <c r="J599" s="65" t="s">
        <v>154</v>
      </c>
      <c r="K599" s="75">
        <v>55.34</v>
      </c>
      <c r="L599" s="79">
        <v>66</v>
      </c>
      <c r="M599" s="57">
        <v>0.35</v>
      </c>
      <c r="N599" s="85">
        <v>0.53</v>
      </c>
      <c r="O599" s="64" t="s">
        <v>155</v>
      </c>
      <c r="P599" s="2" t="s">
        <v>352</v>
      </c>
      <c r="Q599" s="216">
        <f>VLOOKUP(P599,Contingencies!$A$2:$D$7,4,FALSE)</f>
        <v>0.2</v>
      </c>
      <c r="R599" s="53">
        <f t="shared" si="825"/>
        <v>560.45914826400008</v>
      </c>
      <c r="S599" s="67">
        <f t="shared" si="828"/>
        <v>297.04334857992006</v>
      </c>
      <c r="T599" s="61"/>
      <c r="U599" s="2"/>
      <c r="V599" s="2"/>
      <c r="W599" s="2"/>
      <c r="X599" s="2"/>
      <c r="Y599" s="2"/>
      <c r="Z599" s="2"/>
      <c r="AA599" s="61">
        <v>8</v>
      </c>
      <c r="AB599" s="61">
        <v>8</v>
      </c>
      <c r="AC599" s="61">
        <v>8</v>
      </c>
      <c r="AD599" s="2"/>
      <c r="AE599" s="2"/>
      <c r="AF599" s="2"/>
      <c r="AG599" s="2">
        <f>IF(G599="Labor Hours",SUM(U599:AF599),0)</f>
        <v>24</v>
      </c>
      <c r="AH599" s="51">
        <f t="shared" si="835"/>
        <v>0.16</v>
      </c>
      <c r="AI599" s="66">
        <f>IF($G599="Labor Hours",U599*$K599*(1+$M599)*$EQ599,U599)</f>
        <v>0</v>
      </c>
      <c r="AJ599" s="66">
        <f>IF($G599="Labor Hours",V599*$K599*(1+$M599)*$EQ599,V599)</f>
        <v>0</v>
      </c>
      <c r="AK599" s="66">
        <f>IF($G599="Labor Hours",W599*$K599*(1+$M599)*$EQ599,W599)</f>
        <v>0</v>
      </c>
      <c r="AL599" s="66">
        <f>IF($G599="Labor Hours",X599*$K599*(1+$M599)*$EQ599,X599)</f>
        <v>0</v>
      </c>
      <c r="AM599" s="66">
        <f>IF($G599="Labor Hours",Y599*$K599*(1+$M599)*$EQ599,Y599)</f>
        <v>0</v>
      </c>
      <c r="AN599" s="66">
        <f>IF($G599="Labor Hours",Z599*$K599*(1+$M599)*$EQ599,Z599)</f>
        <v>0</v>
      </c>
      <c r="AO599" s="66">
        <f>IF($G599="Labor Hours",AA599*$K599*(1+$M599)*$EQ599,AA599)</f>
        <v>610.52194800000007</v>
      </c>
      <c r="AP599" s="66">
        <f>IF($G599="Labor Hours",AB599*$K599*(1+$M599)*$EQ599,AB599)</f>
        <v>610.52194800000007</v>
      </c>
      <c r="AQ599" s="66">
        <f>IF($G599="Labor Hours",AC599*$K599*(1+$M599)*$EQ599,AC599)</f>
        <v>610.52194800000007</v>
      </c>
      <c r="AR599" s="66">
        <f>IF($G599="Labor Hours",AD599*$K599*(1+$M599)*$EQ599,AD599)</f>
        <v>0</v>
      </c>
      <c r="AS599" s="66">
        <f>IF($G599="Labor Hours",AE599*$K599*(1+$M599)*$EQ599,AE599)</f>
        <v>0</v>
      </c>
      <c r="AT599" s="66">
        <f>IF($G599="Labor Hours",AF599*$K599*(1+$M599)*$EQ599,AF599)</f>
        <v>0</v>
      </c>
      <c r="AU599" s="67">
        <f t="shared" si="836"/>
        <v>1831.5658440000002</v>
      </c>
      <c r="AV599" s="67">
        <f t="shared" si="794"/>
        <v>970.72989732000019</v>
      </c>
      <c r="AW599" s="67">
        <f t="shared" si="795"/>
        <v>2802.2957413200002</v>
      </c>
      <c r="AX599" s="53" cm="1">
        <f t="array" aca="1" ref="AX599" ca="1">AU599*CELL("contents",$Q599)</f>
        <v>366.31316880000008</v>
      </c>
      <c r="AY599" s="53" cm="1">
        <f t="array" aca="1" ref="AY599" ca="1">AV599*CELL("contents",$Q599)</f>
        <v>194.14597946400005</v>
      </c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>
        <f t="shared" si="837"/>
        <v>0</v>
      </c>
      <c r="BM599" s="51">
        <f t="shared" si="838"/>
        <v>0</v>
      </c>
      <c r="BN599" s="66">
        <f>IF($G599="Labor Hours",AZ599*$K599*(1+$M599)*$ER599,AZ599)</f>
        <v>0</v>
      </c>
      <c r="BO599" s="66">
        <f>IF($G599="Labor Hours",BA599*$K599*(1+$M599)*$ER599,BA599)</f>
        <v>0</v>
      </c>
      <c r="BP599" s="66">
        <f>IF($G599="Labor Hours",BB599*$K599*(1+$M599)*$ER599,BB599)</f>
        <v>0</v>
      </c>
      <c r="BQ599" s="66">
        <f>IF($G599="Labor Hours",BC599*$K599*(1+$M599)*$ER599,BC599)</f>
        <v>0</v>
      </c>
      <c r="BR599" s="66">
        <f>IF($G599="Labor Hours",BD599*$K599*(1+$M599)*$ER599,BD599)</f>
        <v>0</v>
      </c>
      <c r="BS599" s="66">
        <f>IF($G599="Labor Hours",BE599*$K599*(1+$M599)*$ER599,BE599)</f>
        <v>0</v>
      </c>
      <c r="BT599" s="66">
        <f>IF($G599="Labor Hours",BF599*$K599*(1+$M599)*$ER599,BF599)</f>
        <v>0</v>
      </c>
      <c r="BU599" s="66">
        <f>IF($G599="Labor Hours",BG599*$K599*(1+$M599)*$ER599,BG599)</f>
        <v>0</v>
      </c>
      <c r="BV599" s="66">
        <f>IF($G599="Labor Hours",BH599*$K599*(1+$M599)*$ER599,BH599)</f>
        <v>0</v>
      </c>
      <c r="BW599" s="66">
        <f>IF($G599="Labor Hours",BI599*$K599*(1+$M599)*$ER599,BI599)</f>
        <v>0</v>
      </c>
      <c r="BX599" s="66">
        <f>IF($G599="Labor Hours",BJ599*$K599*(1+$M599)*$ER599,BJ599)</f>
        <v>0</v>
      </c>
      <c r="BY599" s="66">
        <f>IF($G599="Labor Hours",BK599*$K599*(1+$M599)*$ER599,BK599)</f>
        <v>0</v>
      </c>
      <c r="BZ599" s="67">
        <f t="shared" si="839"/>
        <v>0</v>
      </c>
      <c r="CA599" s="67">
        <f t="shared" si="796"/>
        <v>0</v>
      </c>
      <c r="CB599" s="67">
        <f t="shared" si="797"/>
        <v>0</v>
      </c>
      <c r="CC599" s="53" cm="1">
        <f t="array" aca="1" ref="CC599" ca="1">BZ599*CELL("contents",$Q599)</f>
        <v>0</v>
      </c>
      <c r="CD599" s="53" cm="1">
        <f t="array" aca="1" ref="CD599" ca="1">CA599*CELL("contents",$Q599)</f>
        <v>0</v>
      </c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>
        <f t="shared" si="840"/>
        <v>0</v>
      </c>
      <c r="CR599" s="51">
        <f t="shared" si="841"/>
        <v>0</v>
      </c>
      <c r="CS599" s="66">
        <f>IF($G599="Labor Hours",CE599*$K599*(1+$M599)*$ES599,CE599)</f>
        <v>0</v>
      </c>
      <c r="CT599" s="66">
        <f>IF($G599="Labor Hours",CF599*$K599*(1+$M599)*$ES599,CF599)</f>
        <v>0</v>
      </c>
      <c r="CU599" s="66">
        <f>IF($G599="Labor Hours",CG599*$K599*(1+$M599)*$ES599,CG599)</f>
        <v>0</v>
      </c>
      <c r="CV599" s="66">
        <f>IF($G599="Labor Hours",CH599*$K599*(1+$M599)*$ES599,CH599)</f>
        <v>0</v>
      </c>
      <c r="CW599" s="66">
        <f>IF($G599="Labor Hours",CI599*$K599*(1+$M599)*$ES599,CI599)</f>
        <v>0</v>
      </c>
      <c r="CX599" s="66">
        <f>IF($G599="Labor Hours",CJ599*$K599*(1+$M599)*$ES599,CJ599)</f>
        <v>0</v>
      </c>
      <c r="CY599" s="66">
        <f>IF($G599="Labor Hours",CK599*$K599*(1+$M599)*$ES599,CK599)</f>
        <v>0</v>
      </c>
      <c r="CZ599" s="66">
        <f>IF($G599="Labor Hours",CL599*$K599*(1+$M599)*$ES599,CL599)</f>
        <v>0</v>
      </c>
      <c r="DA599" s="66">
        <f>IF($G599="Labor Hours",CM599*$K599*(1+$M599)*$ES599,CM599)</f>
        <v>0</v>
      </c>
      <c r="DB599" s="66">
        <f>IF($G599="Labor Hours",CN599*$K599*(1+$M599)*$ES599,CN599)</f>
        <v>0</v>
      </c>
      <c r="DC599" s="66">
        <f>IF($G599="Labor Hours",CO599*$K599*(1+$M599)*$ES599,CO599)</f>
        <v>0</v>
      </c>
      <c r="DD599" s="66">
        <f>IF($G599="Labor Hours",CP599*$K599*(1+$M599)*$ES599,CP599)</f>
        <v>0</v>
      </c>
      <c r="DE599" s="67">
        <f t="shared" si="842"/>
        <v>0</v>
      </c>
      <c r="DF599" s="67">
        <f t="shared" si="798"/>
        <v>0</v>
      </c>
      <c r="DG599" s="67">
        <f t="shared" si="799"/>
        <v>0</v>
      </c>
      <c r="DH599" s="53" cm="1">
        <f t="array" aca="1" ref="DH599" ca="1">DE599*CELL("contents",$Q599)</f>
        <v>0</v>
      </c>
      <c r="DI599" s="53" cm="1">
        <f t="array" aca="1" ref="DI599" ca="1">DF599*CELL("contents",$Q599)</f>
        <v>0</v>
      </c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>
        <f t="shared" si="843"/>
        <v>0</v>
      </c>
      <c r="DW599" s="51">
        <f t="shared" si="844"/>
        <v>0</v>
      </c>
      <c r="DX599" s="66">
        <f>IF($G599="Labor Hours",DJ599*$K599*(1+$M599)*$ET599,DJ599)</f>
        <v>0</v>
      </c>
      <c r="DY599" s="66">
        <f>IF($G599="Labor Hours",DK599*$K599*(1+$M599)*$ET599,DK599)</f>
        <v>0</v>
      </c>
      <c r="DZ599" s="66">
        <f>IF($G599="Labor Hours",DL599*$K599*(1+$M599)*$ET599,DL599)</f>
        <v>0</v>
      </c>
      <c r="EA599" s="66">
        <f>IF($G599="Labor Hours",DM599*$K599*(1+$M599)*$ET599,DM599)</f>
        <v>0</v>
      </c>
      <c r="EB599" s="66">
        <f>IF($G599="Labor Hours",DN599*$K599*(1+$M599)*$ET599,DN599)</f>
        <v>0</v>
      </c>
      <c r="EC599" s="66">
        <f>IF($G599="Labor Hours",DO599*$K599*(1+$M599)*$ET599,DO599)</f>
        <v>0</v>
      </c>
      <c r="ED599" s="66">
        <f>IF($G599="Labor Hours",DP599*$K599*(1+$M599)*$ET599,DP599)</f>
        <v>0</v>
      </c>
      <c r="EE599" s="66">
        <f>IF($G599="Labor Hours",DQ599*$K599*(1+$M599)*$ET599,DQ599)</f>
        <v>0</v>
      </c>
      <c r="EF599" s="66">
        <f>IF($G599="Labor Hours",DR599*$K599*(1+$M599)*$ET599,DR599)</f>
        <v>0</v>
      </c>
      <c r="EG599" s="66">
        <f>IF($G599="Labor Hours",DS599*$K599*(1+$M599)*$ET599,DS599)</f>
        <v>0</v>
      </c>
      <c r="EH599" s="66">
        <f>IF($G599="Labor Hours",DT599*$K599*(1+$M599)*$ET599,DT599)</f>
        <v>0</v>
      </c>
      <c r="EI599" s="66">
        <f>IF($G599="Labor Hours",DU599*$K599*(1+$M599)*$ET599,DU599)</f>
        <v>0</v>
      </c>
      <c r="EJ599" s="67">
        <f t="shared" si="845"/>
        <v>0</v>
      </c>
      <c r="EK599" s="67">
        <f t="shared" si="800"/>
        <v>0</v>
      </c>
      <c r="EL599" s="67">
        <f t="shared" si="801"/>
        <v>0</v>
      </c>
      <c r="EM599" s="53" cm="1">
        <f t="array" aca="1" ref="EM599" ca="1">EJ599*CELL("contents",$Q599)</f>
        <v>0</v>
      </c>
      <c r="EN599" s="53" cm="1">
        <f t="array" aca="1" ref="EN599" ca="1">EK599*CELL("contents",$Q599)</f>
        <v>0</v>
      </c>
      <c r="EO599" s="68">
        <f>AW599+CB599+DG599+EL599</f>
        <v>2802.2957413200002</v>
      </c>
      <c r="EP599" s="2">
        <v>1</v>
      </c>
      <c r="EQ599" s="2">
        <f t="shared" ref="EQ599:ET599" si="862">EP599*1.0215</f>
        <v>1.0215000000000001</v>
      </c>
      <c r="ER599" s="2">
        <f t="shared" si="862"/>
        <v>1.0434622500000001</v>
      </c>
      <c r="ES599" s="2">
        <f t="shared" si="862"/>
        <v>1.0658966883750003</v>
      </c>
      <c r="ET599" s="2">
        <f t="shared" si="862"/>
        <v>1.0888134671750629</v>
      </c>
      <c r="EU599" s="69">
        <f>IF($G599="Labor Hours",$K599*$AG599*EQ599,0)</f>
        <v>1356.7154400000002</v>
      </c>
      <c r="EV599" s="69">
        <f>IF($G599="Labor Hours",$K599*$BL599*ER599,0)</f>
        <v>0</v>
      </c>
      <c r="EW599" s="69">
        <f>IF($G599="Labor Hours",$K599*$CQ599*ES599,0)</f>
        <v>0</v>
      </c>
      <c r="EX599" s="69">
        <f>IF($G599="Labor Hours",$K599*$DV599*ET599,0)</f>
        <v>0</v>
      </c>
      <c r="EY599" s="69">
        <f t="shared" si="847"/>
        <v>474.85040400000003</v>
      </c>
      <c r="EZ599" s="69">
        <f t="shared" si="847"/>
        <v>0</v>
      </c>
      <c r="FA599" s="69">
        <f t="shared" si="847"/>
        <v>0</v>
      </c>
      <c r="FB599" s="69">
        <f t="shared" si="834"/>
        <v>0</v>
      </c>
      <c r="FC599" t="s">
        <v>1549</v>
      </c>
    </row>
    <row r="600" spans="1:159" ht="25.5" x14ac:dyDescent="0.25">
      <c r="A600" s="2">
        <v>1.4</v>
      </c>
      <c r="B600" s="73" t="s">
        <v>1357</v>
      </c>
      <c r="C600" s="61" t="s">
        <v>147</v>
      </c>
      <c r="D600" s="62" t="s">
        <v>1358</v>
      </c>
      <c r="E600" s="63" t="s">
        <v>1325</v>
      </c>
      <c r="F600" s="2"/>
      <c r="G600" s="61" t="s">
        <v>267</v>
      </c>
      <c r="H600" s="64" t="s">
        <v>267</v>
      </c>
      <c r="I600" s="61"/>
      <c r="J600" s="65" t="s">
        <v>1139</v>
      </c>
      <c r="K600" s="75"/>
      <c r="L600" s="80">
        <v>1</v>
      </c>
      <c r="M600" s="57">
        <v>0</v>
      </c>
      <c r="N600" s="85">
        <v>0.53</v>
      </c>
      <c r="O600" s="64" t="s">
        <v>155</v>
      </c>
      <c r="P600" s="2" t="s">
        <v>356</v>
      </c>
      <c r="Q600" s="216">
        <f>VLOOKUP(P600,Contingencies!$A$2:$D$7,4,FALSE)</f>
        <v>0.35</v>
      </c>
      <c r="R600" s="53">
        <f t="shared" si="825"/>
        <v>160.64999999999998</v>
      </c>
      <c r="S600" s="67">
        <f t="shared" si="828"/>
        <v>85.144499999999994</v>
      </c>
      <c r="T600" s="61"/>
      <c r="U600" s="2"/>
      <c r="V600" s="2"/>
      <c r="W600" s="2"/>
      <c r="X600" s="2"/>
      <c r="Y600" s="2"/>
      <c r="Z600" s="2"/>
      <c r="AA600" s="61">
        <v>300</v>
      </c>
      <c r="AB600" s="61"/>
      <c r="AC600" s="61"/>
      <c r="AD600" s="2"/>
      <c r="AE600" s="2"/>
      <c r="AF600" s="2"/>
      <c r="AG600" s="2">
        <f>IF(G600="Labor Hours",SUM(U600:AF600),0)</f>
        <v>0</v>
      </c>
      <c r="AH600" s="51">
        <f t="shared" si="835"/>
        <v>0</v>
      </c>
      <c r="AI600" s="66">
        <f>IF($G600="Labor Hours",U600*$K600*(1+$M600)*$EQ600,U600)</f>
        <v>0</v>
      </c>
      <c r="AJ600" s="66">
        <f>IF($G600="Labor Hours",V600*$K600*(1+$M600)*$EQ600,V600)</f>
        <v>0</v>
      </c>
      <c r="AK600" s="66">
        <f>IF($G600="Labor Hours",W600*$K600*(1+$M600)*$EQ600,W600)</f>
        <v>0</v>
      </c>
      <c r="AL600" s="66">
        <f>IF($G600="Labor Hours",X600*$K600*(1+$M600)*$EQ600,X600)</f>
        <v>0</v>
      </c>
      <c r="AM600" s="66">
        <f>IF($G600="Labor Hours",Y600*$K600*(1+$M600)*$EQ600,Y600)</f>
        <v>0</v>
      </c>
      <c r="AN600" s="66">
        <f>IF($G600="Labor Hours",Z600*$K600*(1+$M600)*$EQ600,Z600)</f>
        <v>0</v>
      </c>
      <c r="AO600" s="66">
        <f>IF($G600="Labor Hours",AA600*$K600*(1+$M600)*$EQ600,AA600)</f>
        <v>300</v>
      </c>
      <c r="AP600" s="66">
        <f>IF($G600="Labor Hours",AB600*$K600*(1+$M600)*$EQ600,AB600)</f>
        <v>0</v>
      </c>
      <c r="AQ600" s="66">
        <f>IF($G600="Labor Hours",AC600*$K600*(1+$M600)*$EQ600,AC600)</f>
        <v>0</v>
      </c>
      <c r="AR600" s="66">
        <f>IF($G600="Labor Hours",AD600*$K600*(1+$M600)*$EQ600,AD600)</f>
        <v>0</v>
      </c>
      <c r="AS600" s="66">
        <f>IF($G600="Labor Hours",AE600*$K600*(1+$M600)*$EQ600,AE600)</f>
        <v>0</v>
      </c>
      <c r="AT600" s="66">
        <f>IF($G600="Labor Hours",AF600*$K600*(1+$M600)*$EQ600,AF600)</f>
        <v>0</v>
      </c>
      <c r="AU600" s="67">
        <f t="shared" si="836"/>
        <v>300</v>
      </c>
      <c r="AV600" s="67">
        <f t="shared" si="794"/>
        <v>159</v>
      </c>
      <c r="AW600" s="67">
        <f t="shared" si="795"/>
        <v>459</v>
      </c>
      <c r="AX600" s="53" cm="1">
        <f t="array" aca="1" ref="AX600" ca="1">AU600*CELL("contents",$Q600)</f>
        <v>105</v>
      </c>
      <c r="AY600" s="53" cm="1">
        <f t="array" aca="1" ref="AY600" ca="1">AV600*CELL("contents",$Q600)</f>
        <v>55.65</v>
      </c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>
        <f t="shared" si="837"/>
        <v>0</v>
      </c>
      <c r="BM600" s="51">
        <f t="shared" si="838"/>
        <v>0</v>
      </c>
      <c r="BN600" s="66">
        <f>IF($G600="Labor Hours",AZ600*$K600*(1+$M600)*$ER600,AZ600)</f>
        <v>0</v>
      </c>
      <c r="BO600" s="66">
        <f>IF($G600="Labor Hours",BA600*$K600*(1+$M600)*$ER600,BA600)</f>
        <v>0</v>
      </c>
      <c r="BP600" s="66">
        <f>IF($G600="Labor Hours",BB600*$K600*(1+$M600)*$ER600,BB600)</f>
        <v>0</v>
      </c>
      <c r="BQ600" s="66">
        <f>IF($G600="Labor Hours",BC600*$K600*(1+$M600)*$ER600,BC600)</f>
        <v>0</v>
      </c>
      <c r="BR600" s="66">
        <f>IF($G600="Labor Hours",BD600*$K600*(1+$M600)*$ER600,BD600)</f>
        <v>0</v>
      </c>
      <c r="BS600" s="66">
        <f>IF($G600="Labor Hours",BE600*$K600*(1+$M600)*$ER600,BE600)</f>
        <v>0</v>
      </c>
      <c r="BT600" s="66">
        <f>IF($G600="Labor Hours",BF600*$K600*(1+$M600)*$ER600,BF600)</f>
        <v>0</v>
      </c>
      <c r="BU600" s="66">
        <f>IF($G600="Labor Hours",BG600*$K600*(1+$M600)*$ER600,BG600)</f>
        <v>0</v>
      </c>
      <c r="BV600" s="66">
        <f>IF($G600="Labor Hours",BH600*$K600*(1+$M600)*$ER600,BH600)</f>
        <v>0</v>
      </c>
      <c r="BW600" s="66">
        <f>IF($G600="Labor Hours",BI600*$K600*(1+$M600)*$ER600,BI600)</f>
        <v>0</v>
      </c>
      <c r="BX600" s="66">
        <f>IF($G600="Labor Hours",BJ600*$K600*(1+$M600)*$ER600,BJ600)</f>
        <v>0</v>
      </c>
      <c r="BY600" s="66">
        <f>IF($G600="Labor Hours",BK600*$K600*(1+$M600)*$ER600,BK600)</f>
        <v>0</v>
      </c>
      <c r="BZ600" s="67">
        <f t="shared" si="839"/>
        <v>0</v>
      </c>
      <c r="CA600" s="67">
        <f t="shared" si="796"/>
        <v>0</v>
      </c>
      <c r="CB600" s="67">
        <f t="shared" si="797"/>
        <v>0</v>
      </c>
      <c r="CC600" s="53" cm="1">
        <f t="array" aca="1" ref="CC600" ca="1">BZ600*CELL("contents",$Q600)</f>
        <v>0</v>
      </c>
      <c r="CD600" s="53" cm="1">
        <f t="array" aca="1" ref="CD600" ca="1">CA600*CELL("contents",$Q600)</f>
        <v>0</v>
      </c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>
        <f t="shared" si="840"/>
        <v>0</v>
      </c>
      <c r="CR600" s="51">
        <f t="shared" si="841"/>
        <v>0</v>
      </c>
      <c r="CS600" s="66">
        <f>IF($G600="Labor Hours",CE600*$K600*(1+$M600)*$ES600,CE600)</f>
        <v>0</v>
      </c>
      <c r="CT600" s="66">
        <f>IF($G600="Labor Hours",CF600*$K600*(1+$M600)*$ES600,CF600)</f>
        <v>0</v>
      </c>
      <c r="CU600" s="66">
        <f>IF($G600="Labor Hours",CG600*$K600*(1+$M600)*$ES600,CG600)</f>
        <v>0</v>
      </c>
      <c r="CV600" s="66">
        <f>IF($G600="Labor Hours",CH600*$K600*(1+$M600)*$ES600,CH600)</f>
        <v>0</v>
      </c>
      <c r="CW600" s="66">
        <f>IF($G600="Labor Hours",CI600*$K600*(1+$M600)*$ES600,CI600)</f>
        <v>0</v>
      </c>
      <c r="CX600" s="66">
        <f>IF($G600="Labor Hours",CJ600*$K600*(1+$M600)*$ES600,CJ600)</f>
        <v>0</v>
      </c>
      <c r="CY600" s="66">
        <f>IF($G600="Labor Hours",CK600*$K600*(1+$M600)*$ES600,CK600)</f>
        <v>0</v>
      </c>
      <c r="CZ600" s="66">
        <f>IF($G600="Labor Hours",CL600*$K600*(1+$M600)*$ES600,CL600)</f>
        <v>0</v>
      </c>
      <c r="DA600" s="66">
        <f>IF($G600="Labor Hours",CM600*$K600*(1+$M600)*$ES600,CM600)</f>
        <v>0</v>
      </c>
      <c r="DB600" s="66">
        <f>IF($G600="Labor Hours",CN600*$K600*(1+$M600)*$ES600,CN600)</f>
        <v>0</v>
      </c>
      <c r="DC600" s="66">
        <f>IF($G600="Labor Hours",CO600*$K600*(1+$M600)*$ES600,CO600)</f>
        <v>0</v>
      </c>
      <c r="DD600" s="66">
        <f>IF($G600="Labor Hours",CP600*$K600*(1+$M600)*$ES600,CP600)</f>
        <v>0</v>
      </c>
      <c r="DE600" s="67">
        <f t="shared" si="842"/>
        <v>0</v>
      </c>
      <c r="DF600" s="67">
        <f t="shared" si="798"/>
        <v>0</v>
      </c>
      <c r="DG600" s="67">
        <f t="shared" si="799"/>
        <v>0</v>
      </c>
      <c r="DH600" s="53" cm="1">
        <f t="array" aca="1" ref="DH600" ca="1">DE600*CELL("contents",$Q600)</f>
        <v>0</v>
      </c>
      <c r="DI600" s="53" cm="1">
        <f t="array" aca="1" ref="DI600" ca="1">DF600*CELL("contents",$Q600)</f>
        <v>0</v>
      </c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>
        <f t="shared" si="843"/>
        <v>0</v>
      </c>
      <c r="DW600" s="51">
        <f t="shared" si="844"/>
        <v>0</v>
      </c>
      <c r="DX600" s="66">
        <f>IF($G600="Labor Hours",DJ600*$K600*(1+$M600)*$ET600,DJ600)</f>
        <v>0</v>
      </c>
      <c r="DY600" s="66">
        <f>IF($G600="Labor Hours",DK600*$K600*(1+$M600)*$ET600,DK600)</f>
        <v>0</v>
      </c>
      <c r="DZ600" s="66">
        <f>IF($G600="Labor Hours",DL600*$K600*(1+$M600)*$ET600,DL600)</f>
        <v>0</v>
      </c>
      <c r="EA600" s="66">
        <f>IF($G600="Labor Hours",DM600*$K600*(1+$M600)*$ET600,DM600)</f>
        <v>0</v>
      </c>
      <c r="EB600" s="66">
        <f>IF($G600="Labor Hours",DN600*$K600*(1+$M600)*$ET600,DN600)</f>
        <v>0</v>
      </c>
      <c r="EC600" s="66">
        <f>IF($G600="Labor Hours",DO600*$K600*(1+$M600)*$ET600,DO600)</f>
        <v>0</v>
      </c>
      <c r="ED600" s="66">
        <f>IF($G600="Labor Hours",DP600*$K600*(1+$M600)*$ET600,DP600)</f>
        <v>0</v>
      </c>
      <c r="EE600" s="66">
        <f>IF($G600="Labor Hours",DQ600*$K600*(1+$M600)*$ET600,DQ600)</f>
        <v>0</v>
      </c>
      <c r="EF600" s="66">
        <f>IF($G600="Labor Hours",DR600*$K600*(1+$M600)*$ET600,DR600)</f>
        <v>0</v>
      </c>
      <c r="EG600" s="66">
        <f>IF($G600="Labor Hours",DS600*$K600*(1+$M600)*$ET600,DS600)</f>
        <v>0</v>
      </c>
      <c r="EH600" s="66">
        <f>IF($G600="Labor Hours",DT600*$K600*(1+$M600)*$ET600,DT600)</f>
        <v>0</v>
      </c>
      <c r="EI600" s="66">
        <f>IF($G600="Labor Hours",DU600*$K600*(1+$M600)*$ET600,DU600)</f>
        <v>0</v>
      </c>
      <c r="EJ600" s="67">
        <f t="shared" si="845"/>
        <v>0</v>
      </c>
      <c r="EK600" s="67">
        <f t="shared" si="800"/>
        <v>0</v>
      </c>
      <c r="EL600" s="67">
        <f t="shared" si="801"/>
        <v>0</v>
      </c>
      <c r="EM600" s="53" cm="1">
        <f t="array" aca="1" ref="EM600" ca="1">EJ600*CELL("contents",$Q600)</f>
        <v>0</v>
      </c>
      <c r="EN600" s="53" cm="1">
        <f t="array" aca="1" ref="EN600" ca="1">EK600*CELL("contents",$Q600)</f>
        <v>0</v>
      </c>
      <c r="EO600" s="68">
        <f>AW600+CB600+DG600+EL600</f>
        <v>459</v>
      </c>
      <c r="EP600" s="2">
        <v>1</v>
      </c>
      <c r="EQ600" s="2">
        <f t="shared" ref="EQ600:ET600" si="863">EP600*1.0215</f>
        <v>1.0215000000000001</v>
      </c>
      <c r="ER600" s="2">
        <f t="shared" si="863"/>
        <v>1.0434622500000001</v>
      </c>
      <c r="ES600" s="2">
        <f t="shared" si="863"/>
        <v>1.0658966883750003</v>
      </c>
      <c r="ET600" s="2">
        <f t="shared" si="863"/>
        <v>1.0888134671750629</v>
      </c>
      <c r="EU600" s="69">
        <f>IF($G600="Labor Hours",$K600*$AG600*EQ600,0)</f>
        <v>0</v>
      </c>
      <c r="EV600" s="69">
        <f>IF($G600="Labor Hours",$K600*$BL600*ER600,0)</f>
        <v>0</v>
      </c>
      <c r="EW600" s="69">
        <f>IF($G600="Labor Hours",$K600*$CQ600*ES600,0)</f>
        <v>0</v>
      </c>
      <c r="EX600" s="69">
        <f>IF($G600="Labor Hours",$K600*$DV600*ET600,0)</f>
        <v>0</v>
      </c>
      <c r="EY600" s="69">
        <f t="shared" si="847"/>
        <v>0</v>
      </c>
      <c r="EZ600" s="69">
        <f t="shared" si="847"/>
        <v>0</v>
      </c>
      <c r="FA600" s="69">
        <f t="shared" si="847"/>
        <v>0</v>
      </c>
      <c r="FB600" s="69">
        <f t="shared" si="834"/>
        <v>0</v>
      </c>
      <c r="FC600" t="s">
        <v>1549</v>
      </c>
    </row>
    <row r="601" spans="1:159" x14ac:dyDescent="0.25">
      <c r="A601" s="2">
        <v>1.4</v>
      </c>
      <c r="B601" s="73" t="s">
        <v>1359</v>
      </c>
      <c r="C601" s="61" t="s">
        <v>147</v>
      </c>
      <c r="D601" s="62" t="s">
        <v>1327</v>
      </c>
      <c r="E601" s="63" t="s">
        <v>1327</v>
      </c>
      <c r="F601" s="2" t="s">
        <v>1315</v>
      </c>
      <c r="G601" s="61" t="s">
        <v>151</v>
      </c>
      <c r="H601" s="64" t="s">
        <v>163</v>
      </c>
      <c r="I601" s="61" t="s">
        <v>1175</v>
      </c>
      <c r="J601" s="65" t="s">
        <v>154</v>
      </c>
      <c r="K601" s="75">
        <v>55.34</v>
      </c>
      <c r="L601" s="79">
        <v>66</v>
      </c>
      <c r="M601" s="57">
        <v>0.35</v>
      </c>
      <c r="N601" s="85">
        <v>0.53</v>
      </c>
      <c r="O601" s="64" t="s">
        <v>155</v>
      </c>
      <c r="P601" s="2" t="s">
        <v>356</v>
      </c>
      <c r="Q601" s="216">
        <f>VLOOKUP(P601,Contingencies!$A$2:$D$7,4,FALSE)</f>
        <v>0.35</v>
      </c>
      <c r="R601" s="53">
        <f t="shared" si="825"/>
        <v>5844.3629120066944</v>
      </c>
      <c r="S601" s="67">
        <f t="shared" si="828"/>
        <v>3097.5123433635481</v>
      </c>
      <c r="T601" s="61"/>
      <c r="U601" s="2"/>
      <c r="V601" s="2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2">
        <f>IF(G601="Labor Hours",SUM(U601:AF601),0)</f>
        <v>0</v>
      </c>
      <c r="AH601" s="51">
        <f t="shared" si="835"/>
        <v>0</v>
      </c>
      <c r="AI601" s="66">
        <f>IF($G601="Labor Hours",U601*$K601*(1+$M601)*$EQ601,U601)</f>
        <v>0</v>
      </c>
      <c r="AJ601" s="66">
        <f>IF($G601="Labor Hours",V601*$K601*(1+$M601)*$EQ601,V601)</f>
        <v>0</v>
      </c>
      <c r="AK601" s="66">
        <f>IF($G601="Labor Hours",W601*$K601*(1+$M601)*$EQ601,W601)</f>
        <v>0</v>
      </c>
      <c r="AL601" s="66">
        <f>IF($G601="Labor Hours",X601*$K601*(1+$M601)*$EQ601,X601)</f>
        <v>0</v>
      </c>
      <c r="AM601" s="66">
        <f>IF($G601="Labor Hours",Y601*$K601*(1+$M601)*$EQ601,Y601)</f>
        <v>0</v>
      </c>
      <c r="AN601" s="66">
        <f>IF($G601="Labor Hours",Z601*$K601*(1+$M601)*$EQ601,Z601)</f>
        <v>0</v>
      </c>
      <c r="AO601" s="66">
        <f>IF($G601="Labor Hours",AA601*$K601*(1+$M601)*$EQ601,AA601)</f>
        <v>0</v>
      </c>
      <c r="AP601" s="66">
        <f>IF($G601="Labor Hours",AB601*$K601*(1+$M601)*$EQ601,AB601)</f>
        <v>0</v>
      </c>
      <c r="AQ601" s="66">
        <f>IF($G601="Labor Hours",AC601*$K601*(1+$M601)*$EQ601,AC601)</f>
        <v>0</v>
      </c>
      <c r="AR601" s="66">
        <f>IF($G601="Labor Hours",AD601*$K601*(1+$M601)*$EQ601,AD601)</f>
        <v>0</v>
      </c>
      <c r="AS601" s="66">
        <f>IF($G601="Labor Hours",AE601*$K601*(1+$M601)*$EQ601,AE601)</f>
        <v>0</v>
      </c>
      <c r="AT601" s="66">
        <f>IF($G601="Labor Hours",AF601*$K601*(1+$M601)*$EQ601,AF601)</f>
        <v>0</v>
      </c>
      <c r="AU601" s="67">
        <f t="shared" si="836"/>
        <v>0</v>
      </c>
      <c r="AV601" s="67">
        <f t="shared" si="794"/>
        <v>0</v>
      </c>
      <c r="AW601" s="67">
        <f t="shared" si="795"/>
        <v>0</v>
      </c>
      <c r="AX601" s="53" cm="1">
        <f t="array" aca="1" ref="AX601" ca="1">AU601*CELL("contents",$Q601)</f>
        <v>0</v>
      </c>
      <c r="AY601" s="53" cm="1">
        <f t="array" aca="1" ref="AY601" ca="1">AV601*CELL("contents",$Q601)</f>
        <v>0</v>
      </c>
      <c r="AZ601" s="61"/>
      <c r="BA601" s="61"/>
      <c r="BB601" s="61"/>
      <c r="BC601" s="61"/>
      <c r="BD601" s="61">
        <v>40</v>
      </c>
      <c r="BE601" s="61">
        <v>60</v>
      </c>
      <c r="BF601" s="61">
        <v>20</v>
      </c>
      <c r="BG601" s="61">
        <v>20</v>
      </c>
      <c r="BH601" s="2"/>
      <c r="BI601" s="2"/>
      <c r="BJ601" s="2"/>
      <c r="BK601" s="2"/>
      <c r="BL601" s="2">
        <f t="shared" si="837"/>
        <v>140</v>
      </c>
      <c r="BM601" s="51">
        <f t="shared" si="838"/>
        <v>0.93333333333333335</v>
      </c>
      <c r="BN601" s="66">
        <f>IF($G601="Labor Hours",AZ601*$K601*(1+$M601)*$ER601,AZ601)</f>
        <v>0</v>
      </c>
      <c r="BO601" s="66">
        <f>IF($G601="Labor Hours",BA601*$K601*(1+$M601)*$ER601,BA601)</f>
        <v>0</v>
      </c>
      <c r="BP601" s="66">
        <f>IF($G601="Labor Hours",BB601*$K601*(1+$M601)*$ER601,BB601)</f>
        <v>0</v>
      </c>
      <c r="BQ601" s="66">
        <f>IF($G601="Labor Hours",BC601*$K601*(1+$M601)*$ER601,BC601)</f>
        <v>0</v>
      </c>
      <c r="BR601" s="66">
        <f>IF($G601="Labor Hours",BD601*$K601*(1+$M601)*$ER601,BD601)</f>
        <v>3118.2408494100009</v>
      </c>
      <c r="BS601" s="66">
        <f>IF($G601="Labor Hours",BE601*$K601*(1+$M601)*$ER601,BE601)</f>
        <v>4677.3612741150009</v>
      </c>
      <c r="BT601" s="66">
        <f>IF($G601="Labor Hours",BF601*$K601*(1+$M601)*$ER601,BF601)</f>
        <v>1559.1204247050005</v>
      </c>
      <c r="BU601" s="66">
        <f>IF($G601="Labor Hours",BG601*$K601*(1+$M601)*$ER601,BG601)</f>
        <v>1559.1204247050005</v>
      </c>
      <c r="BV601" s="66">
        <f>IF($G601="Labor Hours",BH601*$K601*(1+$M601)*$ER601,BH601)</f>
        <v>0</v>
      </c>
      <c r="BW601" s="66">
        <f>IF($G601="Labor Hours",BI601*$K601*(1+$M601)*$ER601,BI601)</f>
        <v>0</v>
      </c>
      <c r="BX601" s="66">
        <f>IF($G601="Labor Hours",BJ601*$K601*(1+$M601)*$ER601,BJ601)</f>
        <v>0</v>
      </c>
      <c r="BY601" s="66">
        <f>IF($G601="Labor Hours",BK601*$K601*(1+$M601)*$ER601,BK601)</f>
        <v>0</v>
      </c>
      <c r="BZ601" s="67">
        <f t="shared" si="839"/>
        <v>10913.842972935003</v>
      </c>
      <c r="CA601" s="67">
        <f t="shared" si="796"/>
        <v>5784.3367756555517</v>
      </c>
      <c r="CB601" s="67">
        <f t="shared" si="797"/>
        <v>16698.179748590555</v>
      </c>
      <c r="CC601" s="53" cm="1">
        <f t="array" aca="1" ref="CC601" ca="1">BZ601*CELL("contents",$Q601)</f>
        <v>3819.8450405272506</v>
      </c>
      <c r="CD601" s="53" cm="1">
        <f t="array" aca="1" ref="CD601" ca="1">CA601*CELL("contents",$Q601)</f>
        <v>2024.5178714794429</v>
      </c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>
        <f t="shared" si="840"/>
        <v>0</v>
      </c>
      <c r="CR601" s="51">
        <f t="shared" si="841"/>
        <v>0</v>
      </c>
      <c r="CS601" s="66">
        <f>IF($G601="Labor Hours",CE601*$K601*(1+$M601)*$ES601,CE601)</f>
        <v>0</v>
      </c>
      <c r="CT601" s="66">
        <f>IF($G601="Labor Hours",CF601*$K601*(1+$M601)*$ES601,CF601)</f>
        <v>0</v>
      </c>
      <c r="CU601" s="66">
        <f>IF($G601="Labor Hours",CG601*$K601*(1+$M601)*$ES601,CG601)</f>
        <v>0</v>
      </c>
      <c r="CV601" s="66">
        <f>IF($G601="Labor Hours",CH601*$K601*(1+$M601)*$ES601,CH601)</f>
        <v>0</v>
      </c>
      <c r="CW601" s="66">
        <f>IF($G601="Labor Hours",CI601*$K601*(1+$M601)*$ES601,CI601)</f>
        <v>0</v>
      </c>
      <c r="CX601" s="66">
        <f>IF($G601="Labor Hours",CJ601*$K601*(1+$M601)*$ES601,CJ601)</f>
        <v>0</v>
      </c>
      <c r="CY601" s="66">
        <f>IF($G601="Labor Hours",CK601*$K601*(1+$M601)*$ES601,CK601)</f>
        <v>0</v>
      </c>
      <c r="CZ601" s="66">
        <f>IF($G601="Labor Hours",CL601*$K601*(1+$M601)*$ES601,CL601)</f>
        <v>0</v>
      </c>
      <c r="DA601" s="66">
        <f>IF($G601="Labor Hours",CM601*$K601*(1+$M601)*$ES601,CM601)</f>
        <v>0</v>
      </c>
      <c r="DB601" s="66">
        <f>IF($G601="Labor Hours",CN601*$K601*(1+$M601)*$ES601,CN601)</f>
        <v>0</v>
      </c>
      <c r="DC601" s="66">
        <f>IF($G601="Labor Hours",CO601*$K601*(1+$M601)*$ES601,CO601)</f>
        <v>0</v>
      </c>
      <c r="DD601" s="66">
        <f>IF($G601="Labor Hours",CP601*$K601*(1+$M601)*$ES601,CP601)</f>
        <v>0</v>
      </c>
      <c r="DE601" s="67">
        <f t="shared" si="842"/>
        <v>0</v>
      </c>
      <c r="DF601" s="67">
        <f t="shared" si="798"/>
        <v>0</v>
      </c>
      <c r="DG601" s="67">
        <f t="shared" si="799"/>
        <v>0</v>
      </c>
      <c r="DH601" s="53" cm="1">
        <f t="array" aca="1" ref="DH601" ca="1">DE601*CELL("contents",$Q601)</f>
        <v>0</v>
      </c>
      <c r="DI601" s="53" cm="1">
        <f t="array" aca="1" ref="DI601" ca="1">DF601*CELL("contents",$Q601)</f>
        <v>0</v>
      </c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>
        <f t="shared" si="843"/>
        <v>0</v>
      </c>
      <c r="DW601" s="51">
        <f t="shared" si="844"/>
        <v>0</v>
      </c>
      <c r="DX601" s="66">
        <f>IF($G601="Labor Hours",DJ601*$K601*(1+$M601)*$ET601,DJ601)</f>
        <v>0</v>
      </c>
      <c r="DY601" s="66">
        <f>IF($G601="Labor Hours",DK601*$K601*(1+$M601)*$ET601,DK601)</f>
        <v>0</v>
      </c>
      <c r="DZ601" s="66">
        <f>IF($G601="Labor Hours",DL601*$K601*(1+$M601)*$ET601,DL601)</f>
        <v>0</v>
      </c>
      <c r="EA601" s="66">
        <f>IF($G601="Labor Hours",DM601*$K601*(1+$M601)*$ET601,DM601)</f>
        <v>0</v>
      </c>
      <c r="EB601" s="66">
        <f>IF($G601="Labor Hours",DN601*$K601*(1+$M601)*$ET601,DN601)</f>
        <v>0</v>
      </c>
      <c r="EC601" s="66">
        <f>IF($G601="Labor Hours",DO601*$K601*(1+$M601)*$ET601,DO601)</f>
        <v>0</v>
      </c>
      <c r="ED601" s="66">
        <f>IF($G601="Labor Hours",DP601*$K601*(1+$M601)*$ET601,DP601)</f>
        <v>0</v>
      </c>
      <c r="EE601" s="66">
        <f>IF($G601="Labor Hours",DQ601*$K601*(1+$M601)*$ET601,DQ601)</f>
        <v>0</v>
      </c>
      <c r="EF601" s="66">
        <f>IF($G601="Labor Hours",DR601*$K601*(1+$M601)*$ET601,DR601)</f>
        <v>0</v>
      </c>
      <c r="EG601" s="66">
        <f>IF($G601="Labor Hours",DS601*$K601*(1+$M601)*$ET601,DS601)</f>
        <v>0</v>
      </c>
      <c r="EH601" s="66">
        <f>IF($G601="Labor Hours",DT601*$K601*(1+$M601)*$ET601,DT601)</f>
        <v>0</v>
      </c>
      <c r="EI601" s="66">
        <f>IF($G601="Labor Hours",DU601*$K601*(1+$M601)*$ET601,DU601)</f>
        <v>0</v>
      </c>
      <c r="EJ601" s="67">
        <f t="shared" si="845"/>
        <v>0</v>
      </c>
      <c r="EK601" s="67">
        <f t="shared" si="800"/>
        <v>0</v>
      </c>
      <c r="EL601" s="67">
        <f t="shared" si="801"/>
        <v>0</v>
      </c>
      <c r="EM601" s="53" cm="1">
        <f t="array" aca="1" ref="EM601" ca="1">EJ601*CELL("contents",$Q601)</f>
        <v>0</v>
      </c>
      <c r="EN601" s="53" cm="1">
        <f t="array" aca="1" ref="EN601" ca="1">EK601*CELL("contents",$Q601)</f>
        <v>0</v>
      </c>
      <c r="EO601" s="68">
        <f>AW601+CB601+DG601+EL601</f>
        <v>16698.179748590555</v>
      </c>
      <c r="EP601" s="2">
        <v>1</v>
      </c>
      <c r="EQ601" s="2">
        <f t="shared" ref="EQ601:ET601" si="864">EP601*1.0215</f>
        <v>1.0215000000000001</v>
      </c>
      <c r="ER601" s="2">
        <f t="shared" si="864"/>
        <v>1.0434622500000001</v>
      </c>
      <c r="ES601" s="2">
        <f t="shared" si="864"/>
        <v>1.0658966883750003</v>
      </c>
      <c r="ET601" s="2">
        <f t="shared" si="864"/>
        <v>1.0888134671750629</v>
      </c>
      <c r="EU601" s="69">
        <f>IF($G601="Labor Hours",$K601*$AG601*EQ601,0)</f>
        <v>0</v>
      </c>
      <c r="EV601" s="69">
        <f>IF($G601="Labor Hours",$K601*$BL601*ER601,0)</f>
        <v>8084.3281281000018</v>
      </c>
      <c r="EW601" s="69">
        <f>IF($G601="Labor Hours",$K601*$CQ601*ES601,0)</f>
        <v>0</v>
      </c>
      <c r="EX601" s="69">
        <f>IF($G601="Labor Hours",$K601*$DV601*ET601,0)</f>
        <v>0</v>
      </c>
      <c r="EY601" s="69">
        <f t="shared" si="847"/>
        <v>0</v>
      </c>
      <c r="EZ601" s="69">
        <f t="shared" si="847"/>
        <v>2829.5148448350005</v>
      </c>
      <c r="FA601" s="69">
        <f t="shared" si="847"/>
        <v>0</v>
      </c>
      <c r="FB601" s="69">
        <f t="shared" si="834"/>
        <v>0</v>
      </c>
      <c r="FC601" t="s">
        <v>1549</v>
      </c>
    </row>
    <row r="602" spans="1:159" x14ac:dyDescent="0.25">
      <c r="A602" s="2">
        <v>1.4</v>
      </c>
      <c r="B602" s="73" t="s">
        <v>1360</v>
      </c>
      <c r="C602" s="61" t="s">
        <v>147</v>
      </c>
      <c r="D602" s="62" t="s">
        <v>1361</v>
      </c>
      <c r="E602" s="63" t="s">
        <v>1361</v>
      </c>
      <c r="F602" s="2" t="s">
        <v>1315</v>
      </c>
      <c r="G602" s="61" t="s">
        <v>151</v>
      </c>
      <c r="H602" s="64" t="s">
        <v>163</v>
      </c>
      <c r="I602" s="61" t="s">
        <v>1175</v>
      </c>
      <c r="J602" s="65" t="s">
        <v>154</v>
      </c>
      <c r="K602" s="75">
        <v>55.34</v>
      </c>
      <c r="L602" s="79">
        <v>66</v>
      </c>
      <c r="M602" s="57">
        <v>0.35</v>
      </c>
      <c r="N602" s="85">
        <v>0.53</v>
      </c>
      <c r="O602" s="64" t="s">
        <v>155</v>
      </c>
      <c r="P602" s="2" t="s">
        <v>352</v>
      </c>
      <c r="Q602" s="216">
        <f>VLOOKUP(P602,Contingencies!$A$2:$D$7,4,FALSE)</f>
        <v>0.2</v>
      </c>
      <c r="R602" s="53">
        <f t="shared" si="825"/>
        <v>1908.3633998389207</v>
      </c>
      <c r="S602" s="67">
        <f t="shared" si="828"/>
        <v>1011.432601914628</v>
      </c>
      <c r="T602" s="61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>
        <f>IF(G602="Labor Hours",SUM(U602:AF602),0)</f>
        <v>0</v>
      </c>
      <c r="AH602" s="51">
        <f t="shared" si="835"/>
        <v>0</v>
      </c>
      <c r="AI602" s="66">
        <f>IF($G602="Labor Hours",U602*$K602*(1+$M602)*$EQ602,U602)</f>
        <v>0</v>
      </c>
      <c r="AJ602" s="66">
        <f>IF($G602="Labor Hours",V602*$K602*(1+$M602)*$EQ602,V602)</f>
        <v>0</v>
      </c>
      <c r="AK602" s="66">
        <f>IF($G602="Labor Hours",W602*$K602*(1+$M602)*$EQ602,W602)</f>
        <v>0</v>
      </c>
      <c r="AL602" s="66">
        <f>IF($G602="Labor Hours",X602*$K602*(1+$M602)*$EQ602,X602)</f>
        <v>0</v>
      </c>
      <c r="AM602" s="66">
        <f>IF($G602="Labor Hours",Y602*$K602*(1+$M602)*$EQ602,Y602)</f>
        <v>0</v>
      </c>
      <c r="AN602" s="66">
        <f>IF($G602="Labor Hours",Z602*$K602*(1+$M602)*$EQ602,Z602)</f>
        <v>0</v>
      </c>
      <c r="AO602" s="66">
        <f>IF($G602="Labor Hours",AA602*$K602*(1+$M602)*$EQ602,AA602)</f>
        <v>0</v>
      </c>
      <c r="AP602" s="66">
        <f>IF($G602="Labor Hours",AB602*$K602*(1+$M602)*$EQ602,AB602)</f>
        <v>0</v>
      </c>
      <c r="AQ602" s="66">
        <f>IF($G602="Labor Hours",AC602*$K602*(1+$M602)*$EQ602,AC602)</f>
        <v>0</v>
      </c>
      <c r="AR602" s="66">
        <f>IF($G602="Labor Hours",AD602*$K602*(1+$M602)*$EQ602,AD602)</f>
        <v>0</v>
      </c>
      <c r="AS602" s="66">
        <f>IF($G602="Labor Hours",AE602*$K602*(1+$M602)*$EQ602,AE602)</f>
        <v>0</v>
      </c>
      <c r="AT602" s="66">
        <f>IF($G602="Labor Hours",AF602*$K602*(1+$M602)*$EQ602,AF602)</f>
        <v>0</v>
      </c>
      <c r="AU602" s="67">
        <f t="shared" si="836"/>
        <v>0</v>
      </c>
      <c r="AV602" s="67">
        <f t="shared" si="794"/>
        <v>0</v>
      </c>
      <c r="AW602" s="67">
        <f t="shared" si="795"/>
        <v>0</v>
      </c>
      <c r="AX602" s="53" cm="1">
        <f t="array" aca="1" ref="AX602" ca="1">AU602*CELL("contents",$Q602)</f>
        <v>0</v>
      </c>
      <c r="AY602" s="53" cm="1">
        <f t="array" aca="1" ref="AY602" ca="1">AV602*CELL("contents",$Q602)</f>
        <v>0</v>
      </c>
      <c r="AZ602" s="2"/>
      <c r="BA602" s="2"/>
      <c r="BB602" s="2"/>
      <c r="BC602" s="2"/>
      <c r="BD602" s="2"/>
      <c r="BE602" s="2"/>
      <c r="BF602" s="61">
        <v>80</v>
      </c>
      <c r="BG602" s="2"/>
      <c r="BH602" s="2"/>
      <c r="BI602" s="2"/>
      <c r="BJ602" s="2"/>
      <c r="BK602" s="2"/>
      <c r="BL602" s="2">
        <f t="shared" si="837"/>
        <v>80</v>
      </c>
      <c r="BM602" s="51">
        <f t="shared" si="838"/>
        <v>0.53333333333333333</v>
      </c>
      <c r="BN602" s="66">
        <f>IF($G602="Labor Hours",AZ602*$K602*(1+$M602)*$ER602,AZ602)</f>
        <v>0</v>
      </c>
      <c r="BO602" s="66">
        <f>IF($G602="Labor Hours",BA602*$K602*(1+$M602)*$ER602,BA602)</f>
        <v>0</v>
      </c>
      <c r="BP602" s="66">
        <f>IF($G602="Labor Hours",BB602*$K602*(1+$M602)*$ER602,BB602)</f>
        <v>0</v>
      </c>
      <c r="BQ602" s="66">
        <f>IF($G602="Labor Hours",BC602*$K602*(1+$M602)*$ER602,BC602)</f>
        <v>0</v>
      </c>
      <c r="BR602" s="66">
        <f>IF($G602="Labor Hours",BD602*$K602*(1+$M602)*$ER602,BD602)</f>
        <v>0</v>
      </c>
      <c r="BS602" s="66">
        <f>IF($G602="Labor Hours",BE602*$K602*(1+$M602)*$ER602,BE602)</f>
        <v>0</v>
      </c>
      <c r="BT602" s="66">
        <f>IF($G602="Labor Hours",BF602*$K602*(1+$M602)*$ER602,BF602)</f>
        <v>6236.4816988200018</v>
      </c>
      <c r="BU602" s="66">
        <f>IF($G602="Labor Hours",BG602*$K602*(1+$M602)*$ER602,BG602)</f>
        <v>0</v>
      </c>
      <c r="BV602" s="66">
        <f>IF($G602="Labor Hours",BH602*$K602*(1+$M602)*$ER602,BH602)</f>
        <v>0</v>
      </c>
      <c r="BW602" s="66">
        <f>IF($G602="Labor Hours",BI602*$K602*(1+$M602)*$ER602,BI602)</f>
        <v>0</v>
      </c>
      <c r="BX602" s="66">
        <f>IF($G602="Labor Hours",BJ602*$K602*(1+$M602)*$ER602,BJ602)</f>
        <v>0</v>
      </c>
      <c r="BY602" s="66">
        <f>IF($G602="Labor Hours",BK602*$K602*(1+$M602)*$ER602,BK602)</f>
        <v>0</v>
      </c>
      <c r="BZ602" s="67">
        <f t="shared" si="839"/>
        <v>6236.4816988200018</v>
      </c>
      <c r="CA602" s="67">
        <f t="shared" si="796"/>
        <v>3305.335300374601</v>
      </c>
      <c r="CB602" s="67">
        <f t="shared" si="797"/>
        <v>9541.8169991946033</v>
      </c>
      <c r="CC602" s="53" cm="1">
        <f t="array" aca="1" ref="CC602" ca="1">BZ602*CELL("contents",$Q602)</f>
        <v>1247.2963397640005</v>
      </c>
      <c r="CD602" s="53" cm="1">
        <f t="array" aca="1" ref="CD602" ca="1">CA602*CELL("contents",$Q602)</f>
        <v>661.06706007492028</v>
      </c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>
        <f t="shared" si="840"/>
        <v>0</v>
      </c>
      <c r="CR602" s="51">
        <f t="shared" si="841"/>
        <v>0</v>
      </c>
      <c r="CS602" s="66">
        <f>IF($G602="Labor Hours",CE602*$K602*(1+$M602)*$ES602,CE602)</f>
        <v>0</v>
      </c>
      <c r="CT602" s="66">
        <f>IF($G602="Labor Hours",CF602*$K602*(1+$M602)*$ES602,CF602)</f>
        <v>0</v>
      </c>
      <c r="CU602" s="66">
        <f>IF($G602="Labor Hours",CG602*$K602*(1+$M602)*$ES602,CG602)</f>
        <v>0</v>
      </c>
      <c r="CV602" s="66">
        <f>IF($G602="Labor Hours",CH602*$K602*(1+$M602)*$ES602,CH602)</f>
        <v>0</v>
      </c>
      <c r="CW602" s="66">
        <f>IF($G602="Labor Hours",CI602*$K602*(1+$M602)*$ES602,CI602)</f>
        <v>0</v>
      </c>
      <c r="CX602" s="66">
        <f>IF($G602="Labor Hours",CJ602*$K602*(1+$M602)*$ES602,CJ602)</f>
        <v>0</v>
      </c>
      <c r="CY602" s="66">
        <f>IF($G602="Labor Hours",CK602*$K602*(1+$M602)*$ES602,CK602)</f>
        <v>0</v>
      </c>
      <c r="CZ602" s="66">
        <f>IF($G602="Labor Hours",CL602*$K602*(1+$M602)*$ES602,CL602)</f>
        <v>0</v>
      </c>
      <c r="DA602" s="66">
        <f>IF($G602="Labor Hours",CM602*$K602*(1+$M602)*$ES602,CM602)</f>
        <v>0</v>
      </c>
      <c r="DB602" s="66">
        <f>IF($G602="Labor Hours",CN602*$K602*(1+$M602)*$ES602,CN602)</f>
        <v>0</v>
      </c>
      <c r="DC602" s="66">
        <f>IF($G602="Labor Hours",CO602*$K602*(1+$M602)*$ES602,CO602)</f>
        <v>0</v>
      </c>
      <c r="DD602" s="66">
        <f>IF($G602="Labor Hours",CP602*$K602*(1+$M602)*$ES602,CP602)</f>
        <v>0</v>
      </c>
      <c r="DE602" s="67">
        <f t="shared" si="842"/>
        <v>0</v>
      </c>
      <c r="DF602" s="67">
        <f t="shared" si="798"/>
        <v>0</v>
      </c>
      <c r="DG602" s="67">
        <f t="shared" si="799"/>
        <v>0</v>
      </c>
      <c r="DH602" s="53" cm="1">
        <f t="array" aca="1" ref="DH602" ca="1">DE602*CELL("contents",$Q602)</f>
        <v>0</v>
      </c>
      <c r="DI602" s="53" cm="1">
        <f t="array" aca="1" ref="DI602" ca="1">DF602*CELL("contents",$Q602)</f>
        <v>0</v>
      </c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>
        <f t="shared" si="843"/>
        <v>0</v>
      </c>
      <c r="DW602" s="51">
        <f t="shared" si="844"/>
        <v>0</v>
      </c>
      <c r="DX602" s="66">
        <f>IF($G602="Labor Hours",DJ602*$K602*(1+$M602)*$ET602,DJ602)</f>
        <v>0</v>
      </c>
      <c r="DY602" s="66">
        <f>IF($G602="Labor Hours",DK602*$K602*(1+$M602)*$ET602,DK602)</f>
        <v>0</v>
      </c>
      <c r="DZ602" s="66">
        <f>IF($G602="Labor Hours",DL602*$K602*(1+$M602)*$ET602,DL602)</f>
        <v>0</v>
      </c>
      <c r="EA602" s="66">
        <f>IF($G602="Labor Hours",DM602*$K602*(1+$M602)*$ET602,DM602)</f>
        <v>0</v>
      </c>
      <c r="EB602" s="66">
        <f>IF($G602="Labor Hours",DN602*$K602*(1+$M602)*$ET602,DN602)</f>
        <v>0</v>
      </c>
      <c r="EC602" s="66">
        <f>IF($G602="Labor Hours",DO602*$K602*(1+$M602)*$ET602,DO602)</f>
        <v>0</v>
      </c>
      <c r="ED602" s="66">
        <f>IF($G602="Labor Hours",DP602*$K602*(1+$M602)*$ET602,DP602)</f>
        <v>0</v>
      </c>
      <c r="EE602" s="66">
        <f>IF($G602="Labor Hours",DQ602*$K602*(1+$M602)*$ET602,DQ602)</f>
        <v>0</v>
      </c>
      <c r="EF602" s="66">
        <f>IF($G602="Labor Hours",DR602*$K602*(1+$M602)*$ET602,DR602)</f>
        <v>0</v>
      </c>
      <c r="EG602" s="66">
        <f>IF($G602="Labor Hours",DS602*$K602*(1+$M602)*$ET602,DS602)</f>
        <v>0</v>
      </c>
      <c r="EH602" s="66">
        <f>IF($G602="Labor Hours",DT602*$K602*(1+$M602)*$ET602,DT602)</f>
        <v>0</v>
      </c>
      <c r="EI602" s="66">
        <f>IF($G602="Labor Hours",DU602*$K602*(1+$M602)*$ET602,DU602)</f>
        <v>0</v>
      </c>
      <c r="EJ602" s="67">
        <f t="shared" si="845"/>
        <v>0</v>
      </c>
      <c r="EK602" s="67">
        <f t="shared" si="800"/>
        <v>0</v>
      </c>
      <c r="EL602" s="67">
        <f t="shared" si="801"/>
        <v>0</v>
      </c>
      <c r="EM602" s="53" cm="1">
        <f t="array" aca="1" ref="EM602" ca="1">EJ602*CELL("contents",$Q602)</f>
        <v>0</v>
      </c>
      <c r="EN602" s="53" cm="1">
        <f t="array" aca="1" ref="EN602" ca="1">EK602*CELL("contents",$Q602)</f>
        <v>0</v>
      </c>
      <c r="EO602" s="68">
        <f>AW602+CB602+DG602+EL602</f>
        <v>9541.8169991946033</v>
      </c>
      <c r="EP602" s="2">
        <v>1</v>
      </c>
      <c r="EQ602" s="2">
        <f t="shared" ref="EQ602:ET602" si="865">EP602*1.0215</f>
        <v>1.0215000000000001</v>
      </c>
      <c r="ER602" s="2">
        <f t="shared" si="865"/>
        <v>1.0434622500000001</v>
      </c>
      <c r="ES602" s="2">
        <f t="shared" si="865"/>
        <v>1.0658966883750003</v>
      </c>
      <c r="ET602" s="2">
        <f t="shared" si="865"/>
        <v>1.0888134671750629</v>
      </c>
      <c r="EU602" s="69">
        <f>IF($G602="Labor Hours",$K602*$AG602*EQ602,0)</f>
        <v>0</v>
      </c>
      <c r="EV602" s="69">
        <f>IF($G602="Labor Hours",$K602*$BL602*ER602,0)</f>
        <v>4619.6160732000017</v>
      </c>
      <c r="EW602" s="69">
        <f>IF($G602="Labor Hours",$K602*$CQ602*ES602,0)</f>
        <v>0</v>
      </c>
      <c r="EX602" s="69">
        <f>IF($G602="Labor Hours",$K602*$DV602*ET602,0)</f>
        <v>0</v>
      </c>
      <c r="EY602" s="69">
        <f t="shared" si="847"/>
        <v>0</v>
      </c>
      <c r="EZ602" s="69">
        <f t="shared" si="847"/>
        <v>1616.8656256200004</v>
      </c>
      <c r="FA602" s="69">
        <f t="shared" si="847"/>
        <v>0</v>
      </c>
      <c r="FB602" s="69">
        <f t="shared" si="834"/>
        <v>0</v>
      </c>
      <c r="FC602" t="s">
        <v>1549</v>
      </c>
    </row>
    <row r="603" spans="1:159" x14ac:dyDescent="0.25">
      <c r="A603" s="2">
        <v>1.4</v>
      </c>
      <c r="B603" s="73" t="s">
        <v>1360</v>
      </c>
      <c r="C603" s="61" t="s">
        <v>147</v>
      </c>
      <c r="D603" s="62" t="s">
        <v>1361</v>
      </c>
      <c r="E603" s="63" t="s">
        <v>1362</v>
      </c>
      <c r="F603" s="2"/>
      <c r="G603" s="61" t="s">
        <v>347</v>
      </c>
      <c r="H603" s="64" t="s">
        <v>347</v>
      </c>
      <c r="I603" s="61"/>
      <c r="J603" s="61" t="s">
        <v>1139</v>
      </c>
      <c r="K603" s="75"/>
      <c r="L603" s="80">
        <v>1</v>
      </c>
      <c r="M603" s="57">
        <v>0</v>
      </c>
      <c r="N603" s="85">
        <v>0.53</v>
      </c>
      <c r="O603" s="64" t="s">
        <v>155</v>
      </c>
      <c r="P603" s="2" t="s">
        <v>352</v>
      </c>
      <c r="Q603" s="216">
        <f>VLOOKUP(P603,Contingencies!$A$2:$D$7,4,FALSE)</f>
        <v>0.2</v>
      </c>
      <c r="R603" s="53">
        <f t="shared" si="825"/>
        <v>600</v>
      </c>
      <c r="S603" s="67">
        <f t="shared" si="828"/>
        <v>0</v>
      </c>
      <c r="T603" s="61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>
        <f>IF(G603="Labor Hours",SUM(U603:AF603),0)</f>
        <v>0</v>
      </c>
      <c r="AH603" s="51">
        <f t="shared" si="835"/>
        <v>0</v>
      </c>
      <c r="AI603" s="66">
        <f>IF($G603="Labor Hours",U603*$K603*(1+$M603)*$EQ603,U603)</f>
        <v>0</v>
      </c>
      <c r="AJ603" s="66">
        <f>IF($G603="Labor Hours",V603*$K603*(1+$M603)*$EQ603,V603)</f>
        <v>0</v>
      </c>
      <c r="AK603" s="66">
        <f>IF($G603="Labor Hours",W603*$K603*(1+$M603)*$EQ603,W603)</f>
        <v>0</v>
      </c>
      <c r="AL603" s="66">
        <f>IF($G603="Labor Hours",X603*$K603*(1+$M603)*$EQ603,X603)</f>
        <v>0</v>
      </c>
      <c r="AM603" s="66">
        <f>IF($G603="Labor Hours",Y603*$K603*(1+$M603)*$EQ603,Y603)</f>
        <v>0</v>
      </c>
      <c r="AN603" s="66">
        <f>IF($G603="Labor Hours",Z603*$K603*(1+$M603)*$EQ603,Z603)</f>
        <v>0</v>
      </c>
      <c r="AO603" s="66">
        <f>IF($G603="Labor Hours",AA603*$K603*(1+$M603)*$EQ603,AA603)</f>
        <v>0</v>
      </c>
      <c r="AP603" s="66">
        <f>IF($G603="Labor Hours",AB603*$K603*(1+$M603)*$EQ603,AB603)</f>
        <v>0</v>
      </c>
      <c r="AQ603" s="66">
        <f>IF($G603="Labor Hours",AC603*$K603*(1+$M603)*$EQ603,AC603)</f>
        <v>0</v>
      </c>
      <c r="AR603" s="66">
        <f>IF($G603="Labor Hours",AD603*$K603*(1+$M603)*$EQ603,AD603)</f>
        <v>0</v>
      </c>
      <c r="AS603" s="66">
        <f>IF($G603="Labor Hours",AE603*$K603*(1+$M603)*$EQ603,AE603)</f>
        <v>0</v>
      </c>
      <c r="AT603" s="66">
        <f>IF($G603="Labor Hours",AF603*$K603*(1+$M603)*$EQ603,AF603)</f>
        <v>0</v>
      </c>
      <c r="AU603" s="67">
        <f t="shared" si="836"/>
        <v>0</v>
      </c>
      <c r="AV603" s="67">
        <f t="shared" si="794"/>
        <v>0</v>
      </c>
      <c r="AW603" s="67">
        <f t="shared" si="795"/>
        <v>0</v>
      </c>
      <c r="AX603" s="53" cm="1">
        <f t="array" aca="1" ref="AX603" ca="1">AU603*CELL("contents",$Q603)</f>
        <v>0</v>
      </c>
      <c r="AY603" s="53" cm="1">
        <f t="array" aca="1" ref="AY603" ca="1">AV603*CELL("contents",$Q603)</f>
        <v>0</v>
      </c>
      <c r="AZ603" s="2"/>
      <c r="BA603" s="2"/>
      <c r="BB603" s="2"/>
      <c r="BC603" s="2"/>
      <c r="BD603" s="2"/>
      <c r="BE603" s="2"/>
      <c r="BF603" s="61">
        <v>3000</v>
      </c>
      <c r="BG603" s="2"/>
      <c r="BH603" s="2"/>
      <c r="BI603" s="2"/>
      <c r="BJ603" s="2"/>
      <c r="BK603" s="2"/>
      <c r="BL603" s="2">
        <f t="shared" si="837"/>
        <v>0</v>
      </c>
      <c r="BM603" s="51">
        <f t="shared" si="838"/>
        <v>0</v>
      </c>
      <c r="BN603" s="66">
        <f>IF($G603="Labor Hours",AZ603*$K603*(1+$M603)*$ER603,AZ603)</f>
        <v>0</v>
      </c>
      <c r="BO603" s="66">
        <f>IF($G603="Labor Hours",BA603*$K603*(1+$M603)*$ER603,BA603)</f>
        <v>0</v>
      </c>
      <c r="BP603" s="66">
        <f>IF($G603="Labor Hours",BB603*$K603*(1+$M603)*$ER603,BB603)</f>
        <v>0</v>
      </c>
      <c r="BQ603" s="66">
        <f>IF($G603="Labor Hours",BC603*$K603*(1+$M603)*$ER603,BC603)</f>
        <v>0</v>
      </c>
      <c r="BR603" s="66">
        <f>IF($G603="Labor Hours",BD603*$K603*(1+$M603)*$ER603,BD603)</f>
        <v>0</v>
      </c>
      <c r="BS603" s="66">
        <f>IF($G603="Labor Hours",BE603*$K603*(1+$M603)*$ER603,BE603)</f>
        <v>0</v>
      </c>
      <c r="BT603" s="66">
        <f>IF($G603="Labor Hours",BF603*$K603*(1+$M603)*$ER603,BF603)</f>
        <v>3000</v>
      </c>
      <c r="BU603" s="66">
        <f>IF($G603="Labor Hours",BG603*$K603*(1+$M603)*$ER603,BG603)</f>
        <v>0</v>
      </c>
      <c r="BV603" s="66">
        <f>IF($G603="Labor Hours",BH603*$K603*(1+$M603)*$ER603,BH603)</f>
        <v>0</v>
      </c>
      <c r="BW603" s="66">
        <f>IF($G603="Labor Hours",BI603*$K603*(1+$M603)*$ER603,BI603)</f>
        <v>0</v>
      </c>
      <c r="BX603" s="66">
        <f>IF($G603="Labor Hours",BJ603*$K603*(1+$M603)*$ER603,BJ603)</f>
        <v>0</v>
      </c>
      <c r="BY603" s="66">
        <f>IF($G603="Labor Hours",BK603*$K603*(1+$M603)*$ER603,BK603)</f>
        <v>0</v>
      </c>
      <c r="BZ603" s="67">
        <f t="shared" si="839"/>
        <v>3000</v>
      </c>
      <c r="CA603" s="67">
        <f t="shared" si="796"/>
        <v>0</v>
      </c>
      <c r="CB603" s="67">
        <f t="shared" si="797"/>
        <v>3000</v>
      </c>
      <c r="CC603" s="53" cm="1">
        <f t="array" aca="1" ref="CC603" ca="1">BZ603*CELL("contents",$Q603)</f>
        <v>600</v>
      </c>
      <c r="CD603" s="53" cm="1">
        <f t="array" aca="1" ref="CD603" ca="1">CA603*CELL("contents",$Q603)</f>
        <v>0</v>
      </c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>
        <f t="shared" si="840"/>
        <v>0</v>
      </c>
      <c r="CR603" s="51">
        <f t="shared" si="841"/>
        <v>0</v>
      </c>
      <c r="CS603" s="66">
        <f>IF($G603="Labor Hours",CE603*$K603*(1+$M603)*$ES603,CE603)</f>
        <v>0</v>
      </c>
      <c r="CT603" s="66">
        <f>IF($G603="Labor Hours",CF603*$K603*(1+$M603)*$ES603,CF603)</f>
        <v>0</v>
      </c>
      <c r="CU603" s="66">
        <f>IF($G603="Labor Hours",CG603*$K603*(1+$M603)*$ES603,CG603)</f>
        <v>0</v>
      </c>
      <c r="CV603" s="66">
        <f>IF($G603="Labor Hours",CH603*$K603*(1+$M603)*$ES603,CH603)</f>
        <v>0</v>
      </c>
      <c r="CW603" s="66">
        <f>IF($G603="Labor Hours",CI603*$K603*(1+$M603)*$ES603,CI603)</f>
        <v>0</v>
      </c>
      <c r="CX603" s="66">
        <f>IF($G603="Labor Hours",CJ603*$K603*(1+$M603)*$ES603,CJ603)</f>
        <v>0</v>
      </c>
      <c r="CY603" s="66">
        <f>IF($G603="Labor Hours",CK603*$K603*(1+$M603)*$ES603,CK603)</f>
        <v>0</v>
      </c>
      <c r="CZ603" s="66">
        <f>IF($G603="Labor Hours",CL603*$K603*(1+$M603)*$ES603,CL603)</f>
        <v>0</v>
      </c>
      <c r="DA603" s="66">
        <f>IF($G603="Labor Hours",CM603*$K603*(1+$M603)*$ES603,CM603)</f>
        <v>0</v>
      </c>
      <c r="DB603" s="66">
        <f>IF($G603="Labor Hours",CN603*$K603*(1+$M603)*$ES603,CN603)</f>
        <v>0</v>
      </c>
      <c r="DC603" s="66">
        <f>IF($G603="Labor Hours",CO603*$K603*(1+$M603)*$ES603,CO603)</f>
        <v>0</v>
      </c>
      <c r="DD603" s="66">
        <f>IF($G603="Labor Hours",CP603*$K603*(1+$M603)*$ES603,CP603)</f>
        <v>0</v>
      </c>
      <c r="DE603" s="67">
        <f t="shared" si="842"/>
        <v>0</v>
      </c>
      <c r="DF603" s="67">
        <f t="shared" si="798"/>
        <v>0</v>
      </c>
      <c r="DG603" s="67">
        <f t="shared" si="799"/>
        <v>0</v>
      </c>
      <c r="DH603" s="53" cm="1">
        <f t="array" aca="1" ref="DH603" ca="1">DE603*CELL("contents",$Q603)</f>
        <v>0</v>
      </c>
      <c r="DI603" s="53" cm="1">
        <f t="array" aca="1" ref="DI603" ca="1">DF603*CELL("contents",$Q603)</f>
        <v>0</v>
      </c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>
        <f t="shared" si="843"/>
        <v>0</v>
      </c>
      <c r="DW603" s="51">
        <f t="shared" si="844"/>
        <v>0</v>
      </c>
      <c r="DX603" s="66">
        <f>IF($G603="Labor Hours",DJ603*$K603*(1+$M603)*$ET603,DJ603)</f>
        <v>0</v>
      </c>
      <c r="DY603" s="66">
        <f>IF($G603="Labor Hours",DK603*$K603*(1+$M603)*$ET603,DK603)</f>
        <v>0</v>
      </c>
      <c r="DZ603" s="66">
        <f>IF($G603="Labor Hours",DL603*$K603*(1+$M603)*$ET603,DL603)</f>
        <v>0</v>
      </c>
      <c r="EA603" s="66">
        <f>IF($G603="Labor Hours",DM603*$K603*(1+$M603)*$ET603,DM603)</f>
        <v>0</v>
      </c>
      <c r="EB603" s="66">
        <f>IF($G603="Labor Hours",DN603*$K603*(1+$M603)*$ET603,DN603)</f>
        <v>0</v>
      </c>
      <c r="EC603" s="66">
        <f>IF($G603="Labor Hours",DO603*$K603*(1+$M603)*$ET603,DO603)</f>
        <v>0</v>
      </c>
      <c r="ED603" s="66">
        <f>IF($G603="Labor Hours",DP603*$K603*(1+$M603)*$ET603,DP603)</f>
        <v>0</v>
      </c>
      <c r="EE603" s="66">
        <f>IF($G603="Labor Hours",DQ603*$K603*(1+$M603)*$ET603,DQ603)</f>
        <v>0</v>
      </c>
      <c r="EF603" s="66">
        <f>IF($G603="Labor Hours",DR603*$K603*(1+$M603)*$ET603,DR603)</f>
        <v>0</v>
      </c>
      <c r="EG603" s="66">
        <f>IF($G603="Labor Hours",DS603*$K603*(1+$M603)*$ET603,DS603)</f>
        <v>0</v>
      </c>
      <c r="EH603" s="66">
        <f>IF($G603="Labor Hours",DT603*$K603*(1+$M603)*$ET603,DT603)</f>
        <v>0</v>
      </c>
      <c r="EI603" s="66">
        <f>IF($G603="Labor Hours",DU603*$K603*(1+$M603)*$ET603,DU603)</f>
        <v>0</v>
      </c>
      <c r="EJ603" s="67">
        <f t="shared" si="845"/>
        <v>0</v>
      </c>
      <c r="EK603" s="67">
        <f t="shared" si="800"/>
        <v>0</v>
      </c>
      <c r="EL603" s="67">
        <f t="shared" si="801"/>
        <v>0</v>
      </c>
      <c r="EM603" s="53" cm="1">
        <f t="array" aca="1" ref="EM603" ca="1">EJ603*CELL("contents",$Q603)</f>
        <v>0</v>
      </c>
      <c r="EN603" s="53" cm="1">
        <f t="array" aca="1" ref="EN603" ca="1">EK603*CELL("contents",$Q603)</f>
        <v>0</v>
      </c>
      <c r="EO603" s="68">
        <f>AW603+CB603+DG603+EL603</f>
        <v>3000</v>
      </c>
      <c r="EP603" s="2">
        <v>1</v>
      </c>
      <c r="EQ603" s="2">
        <f t="shared" ref="EQ603:ET603" si="866">EP603*1.0215</f>
        <v>1.0215000000000001</v>
      </c>
      <c r="ER603" s="2">
        <f t="shared" si="866"/>
        <v>1.0434622500000001</v>
      </c>
      <c r="ES603" s="2">
        <f t="shared" si="866"/>
        <v>1.0658966883750003</v>
      </c>
      <c r="ET603" s="2">
        <f t="shared" si="866"/>
        <v>1.0888134671750629</v>
      </c>
      <c r="EU603" s="69">
        <f>IF($G603="Labor Hours",$K603*$AG603*EQ603,0)</f>
        <v>0</v>
      </c>
      <c r="EV603" s="69">
        <f>IF($G603="Labor Hours",$K603*$BL603*ER603,0)</f>
        <v>0</v>
      </c>
      <c r="EW603" s="69">
        <f>IF($G603="Labor Hours",$K603*$CQ603*ES603,0)</f>
        <v>0</v>
      </c>
      <c r="EX603" s="69">
        <f>IF($G603="Labor Hours",$K603*$DV603*ET603,0)</f>
        <v>0</v>
      </c>
      <c r="EY603" s="69">
        <f t="shared" si="847"/>
        <v>0</v>
      </c>
      <c r="EZ603" s="69">
        <f t="shared" si="847"/>
        <v>0</v>
      </c>
      <c r="FA603" s="69">
        <f t="shared" si="847"/>
        <v>0</v>
      </c>
      <c r="FB603" s="69">
        <f t="shared" si="834"/>
        <v>0</v>
      </c>
      <c r="FC603" t="s">
        <v>1549</v>
      </c>
    </row>
    <row r="604" spans="1:159" x14ac:dyDescent="0.25">
      <c r="A604" s="2">
        <v>1.4</v>
      </c>
      <c r="B604" s="73" t="s">
        <v>1363</v>
      </c>
      <c r="C604" s="61" t="s">
        <v>147</v>
      </c>
      <c r="D604" s="62" t="s">
        <v>1364</v>
      </c>
      <c r="E604" s="63" t="s">
        <v>1364</v>
      </c>
      <c r="F604" s="2" t="s">
        <v>1315</v>
      </c>
      <c r="G604" s="61" t="s">
        <v>151</v>
      </c>
      <c r="H604" s="64" t="s">
        <v>163</v>
      </c>
      <c r="I604" s="61" t="s">
        <v>1175</v>
      </c>
      <c r="J604" s="65" t="s">
        <v>154</v>
      </c>
      <c r="K604" s="75">
        <v>55.34</v>
      </c>
      <c r="L604" s="79">
        <v>66</v>
      </c>
      <c r="M604" s="57">
        <v>0.35</v>
      </c>
      <c r="N604" s="85">
        <v>0.53</v>
      </c>
      <c r="O604" s="64" t="s">
        <v>155</v>
      </c>
      <c r="P604" s="2" t="s">
        <v>352</v>
      </c>
      <c r="Q604" s="216">
        <f>VLOOKUP(P604,Contingencies!$A$2:$D$7,4,FALSE)</f>
        <v>0.2</v>
      </c>
      <c r="R604" s="53">
        <f t="shared" si="825"/>
        <v>1431.2725498791906</v>
      </c>
      <c r="S604" s="67">
        <f t="shared" si="828"/>
        <v>758.57445143597101</v>
      </c>
      <c r="T604" s="61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>
        <f>IF(G604="Labor Hours",SUM(U604:AF604),0)</f>
        <v>0</v>
      </c>
      <c r="AH604" s="51">
        <f t="shared" si="835"/>
        <v>0</v>
      </c>
      <c r="AI604" s="66">
        <f>IF($G604="Labor Hours",U604*$K604*(1+$M604)*$EQ604,U604)</f>
        <v>0</v>
      </c>
      <c r="AJ604" s="66">
        <f>IF($G604="Labor Hours",V604*$K604*(1+$M604)*$EQ604,V604)</f>
        <v>0</v>
      </c>
      <c r="AK604" s="66">
        <f>IF($G604="Labor Hours",W604*$K604*(1+$M604)*$EQ604,W604)</f>
        <v>0</v>
      </c>
      <c r="AL604" s="66">
        <f>IF($G604="Labor Hours",X604*$K604*(1+$M604)*$EQ604,X604)</f>
        <v>0</v>
      </c>
      <c r="AM604" s="66">
        <f>IF($G604="Labor Hours",Y604*$K604*(1+$M604)*$EQ604,Y604)</f>
        <v>0</v>
      </c>
      <c r="AN604" s="66">
        <f>IF($G604="Labor Hours",Z604*$K604*(1+$M604)*$EQ604,Z604)</f>
        <v>0</v>
      </c>
      <c r="AO604" s="66">
        <f>IF($G604="Labor Hours",AA604*$K604*(1+$M604)*$EQ604,AA604)</f>
        <v>0</v>
      </c>
      <c r="AP604" s="66">
        <f>IF($G604="Labor Hours",AB604*$K604*(1+$M604)*$EQ604,AB604)</f>
        <v>0</v>
      </c>
      <c r="AQ604" s="66">
        <f>IF($G604="Labor Hours",AC604*$K604*(1+$M604)*$EQ604,AC604)</f>
        <v>0</v>
      </c>
      <c r="AR604" s="66">
        <f>IF($G604="Labor Hours",AD604*$K604*(1+$M604)*$EQ604,AD604)</f>
        <v>0</v>
      </c>
      <c r="AS604" s="66">
        <f>IF($G604="Labor Hours",AE604*$K604*(1+$M604)*$EQ604,AE604)</f>
        <v>0</v>
      </c>
      <c r="AT604" s="66">
        <f>IF($G604="Labor Hours",AF604*$K604*(1+$M604)*$EQ604,AF604)</f>
        <v>0</v>
      </c>
      <c r="AU604" s="67">
        <f t="shared" si="836"/>
        <v>0</v>
      </c>
      <c r="AV604" s="67">
        <f t="shared" si="794"/>
        <v>0</v>
      </c>
      <c r="AW604" s="67">
        <f t="shared" si="795"/>
        <v>0</v>
      </c>
      <c r="AX604" s="53" cm="1">
        <f t="array" aca="1" ref="AX604" ca="1">AU604*CELL("contents",$Q604)</f>
        <v>0</v>
      </c>
      <c r="AY604" s="53" cm="1">
        <f t="array" aca="1" ref="AY604" ca="1">AV604*CELL("contents",$Q604)</f>
        <v>0</v>
      </c>
      <c r="AZ604" s="2"/>
      <c r="BA604" s="2"/>
      <c r="BB604" s="2"/>
      <c r="BC604" s="2"/>
      <c r="BD604" s="2"/>
      <c r="BE604" s="2"/>
      <c r="BF604" s="61"/>
      <c r="BG604" s="61">
        <v>60</v>
      </c>
      <c r="BH604" s="2"/>
      <c r="BI604" s="2"/>
      <c r="BJ604" s="2"/>
      <c r="BK604" s="2"/>
      <c r="BL604" s="2">
        <f t="shared" si="837"/>
        <v>60</v>
      </c>
      <c r="BM604" s="51">
        <f t="shared" si="838"/>
        <v>0.4</v>
      </c>
      <c r="BN604" s="66">
        <f>IF($G604="Labor Hours",AZ604*$K604*(1+$M604)*$ER604,AZ604)</f>
        <v>0</v>
      </c>
      <c r="BO604" s="66">
        <f>IF($G604="Labor Hours",BA604*$K604*(1+$M604)*$ER604,BA604)</f>
        <v>0</v>
      </c>
      <c r="BP604" s="66">
        <f>IF($G604="Labor Hours",BB604*$K604*(1+$M604)*$ER604,BB604)</f>
        <v>0</v>
      </c>
      <c r="BQ604" s="66">
        <f>IF($G604="Labor Hours",BC604*$K604*(1+$M604)*$ER604,BC604)</f>
        <v>0</v>
      </c>
      <c r="BR604" s="66">
        <f>IF($G604="Labor Hours",BD604*$K604*(1+$M604)*$ER604,BD604)</f>
        <v>0</v>
      </c>
      <c r="BS604" s="66">
        <f>IF($G604="Labor Hours",BE604*$K604*(1+$M604)*$ER604,BE604)</f>
        <v>0</v>
      </c>
      <c r="BT604" s="66">
        <f>IF($G604="Labor Hours",BF604*$K604*(1+$M604)*$ER604,BF604)</f>
        <v>0</v>
      </c>
      <c r="BU604" s="66">
        <f>IF($G604="Labor Hours",BG604*$K604*(1+$M604)*$ER604,BG604)</f>
        <v>4677.3612741150009</v>
      </c>
      <c r="BV604" s="66">
        <f>IF($G604="Labor Hours",BH604*$K604*(1+$M604)*$ER604,BH604)</f>
        <v>0</v>
      </c>
      <c r="BW604" s="66">
        <f>IF($G604="Labor Hours",BI604*$K604*(1+$M604)*$ER604,BI604)</f>
        <v>0</v>
      </c>
      <c r="BX604" s="66">
        <f>IF($G604="Labor Hours",BJ604*$K604*(1+$M604)*$ER604,BJ604)</f>
        <v>0</v>
      </c>
      <c r="BY604" s="66">
        <f>IF($G604="Labor Hours",BK604*$K604*(1+$M604)*$ER604,BK604)</f>
        <v>0</v>
      </c>
      <c r="BZ604" s="67">
        <f t="shared" si="839"/>
        <v>4677.3612741150009</v>
      </c>
      <c r="CA604" s="67">
        <f t="shared" si="796"/>
        <v>2479.0014752809507</v>
      </c>
      <c r="CB604" s="67">
        <f t="shared" si="797"/>
        <v>7156.3627493959521</v>
      </c>
      <c r="CC604" s="53" cm="1">
        <f t="array" aca="1" ref="CC604" ca="1">BZ604*CELL("contents",$Q604)</f>
        <v>935.47225482300018</v>
      </c>
      <c r="CD604" s="53" cm="1">
        <f t="array" aca="1" ref="CD604" ca="1">CA604*CELL("contents",$Q604)</f>
        <v>495.80029505619018</v>
      </c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>
        <f t="shared" si="840"/>
        <v>0</v>
      </c>
      <c r="CR604" s="51">
        <f t="shared" si="841"/>
        <v>0</v>
      </c>
      <c r="CS604" s="66">
        <f>IF($G604="Labor Hours",CE604*$K604*(1+$M604)*$ES604,CE604)</f>
        <v>0</v>
      </c>
      <c r="CT604" s="66">
        <f>IF($G604="Labor Hours",CF604*$K604*(1+$M604)*$ES604,CF604)</f>
        <v>0</v>
      </c>
      <c r="CU604" s="66">
        <f>IF($G604="Labor Hours",CG604*$K604*(1+$M604)*$ES604,CG604)</f>
        <v>0</v>
      </c>
      <c r="CV604" s="66">
        <f>IF($G604="Labor Hours",CH604*$K604*(1+$M604)*$ES604,CH604)</f>
        <v>0</v>
      </c>
      <c r="CW604" s="66">
        <f>IF($G604="Labor Hours",CI604*$K604*(1+$M604)*$ES604,CI604)</f>
        <v>0</v>
      </c>
      <c r="CX604" s="66">
        <f>IF($G604="Labor Hours",CJ604*$K604*(1+$M604)*$ES604,CJ604)</f>
        <v>0</v>
      </c>
      <c r="CY604" s="66">
        <f>IF($G604="Labor Hours",CK604*$K604*(1+$M604)*$ES604,CK604)</f>
        <v>0</v>
      </c>
      <c r="CZ604" s="66">
        <f>IF($G604="Labor Hours",CL604*$K604*(1+$M604)*$ES604,CL604)</f>
        <v>0</v>
      </c>
      <c r="DA604" s="66">
        <f>IF($G604="Labor Hours",CM604*$K604*(1+$M604)*$ES604,CM604)</f>
        <v>0</v>
      </c>
      <c r="DB604" s="66">
        <f>IF($G604="Labor Hours",CN604*$K604*(1+$M604)*$ES604,CN604)</f>
        <v>0</v>
      </c>
      <c r="DC604" s="66">
        <f>IF($G604="Labor Hours",CO604*$K604*(1+$M604)*$ES604,CO604)</f>
        <v>0</v>
      </c>
      <c r="DD604" s="66">
        <f>IF($G604="Labor Hours",CP604*$K604*(1+$M604)*$ES604,CP604)</f>
        <v>0</v>
      </c>
      <c r="DE604" s="67">
        <f t="shared" si="842"/>
        <v>0</v>
      </c>
      <c r="DF604" s="67">
        <f t="shared" si="798"/>
        <v>0</v>
      </c>
      <c r="DG604" s="67">
        <f t="shared" si="799"/>
        <v>0</v>
      </c>
      <c r="DH604" s="53" cm="1">
        <f t="array" aca="1" ref="DH604" ca="1">DE604*CELL("contents",$Q604)</f>
        <v>0</v>
      </c>
      <c r="DI604" s="53" cm="1">
        <f t="array" aca="1" ref="DI604" ca="1">DF604*CELL("contents",$Q604)</f>
        <v>0</v>
      </c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>
        <f t="shared" si="843"/>
        <v>0</v>
      </c>
      <c r="DW604" s="51">
        <f t="shared" si="844"/>
        <v>0</v>
      </c>
      <c r="DX604" s="66">
        <f>IF($G604="Labor Hours",DJ604*$K604*(1+$M604)*$ET604,DJ604)</f>
        <v>0</v>
      </c>
      <c r="DY604" s="66">
        <f>IF($G604="Labor Hours",DK604*$K604*(1+$M604)*$ET604,DK604)</f>
        <v>0</v>
      </c>
      <c r="DZ604" s="66">
        <f>IF($G604="Labor Hours",DL604*$K604*(1+$M604)*$ET604,DL604)</f>
        <v>0</v>
      </c>
      <c r="EA604" s="66">
        <f>IF($G604="Labor Hours",DM604*$K604*(1+$M604)*$ET604,DM604)</f>
        <v>0</v>
      </c>
      <c r="EB604" s="66">
        <f>IF($G604="Labor Hours",DN604*$K604*(1+$M604)*$ET604,DN604)</f>
        <v>0</v>
      </c>
      <c r="EC604" s="66">
        <f>IF($G604="Labor Hours",DO604*$K604*(1+$M604)*$ET604,DO604)</f>
        <v>0</v>
      </c>
      <c r="ED604" s="66">
        <f>IF($G604="Labor Hours",DP604*$K604*(1+$M604)*$ET604,DP604)</f>
        <v>0</v>
      </c>
      <c r="EE604" s="66">
        <f>IF($G604="Labor Hours",DQ604*$K604*(1+$M604)*$ET604,DQ604)</f>
        <v>0</v>
      </c>
      <c r="EF604" s="66">
        <f>IF($G604="Labor Hours",DR604*$K604*(1+$M604)*$ET604,DR604)</f>
        <v>0</v>
      </c>
      <c r="EG604" s="66">
        <f>IF($G604="Labor Hours",DS604*$K604*(1+$M604)*$ET604,DS604)</f>
        <v>0</v>
      </c>
      <c r="EH604" s="66">
        <f>IF($G604="Labor Hours",DT604*$K604*(1+$M604)*$ET604,DT604)</f>
        <v>0</v>
      </c>
      <c r="EI604" s="66">
        <f>IF($G604="Labor Hours",DU604*$K604*(1+$M604)*$ET604,DU604)</f>
        <v>0</v>
      </c>
      <c r="EJ604" s="67">
        <f t="shared" si="845"/>
        <v>0</v>
      </c>
      <c r="EK604" s="67">
        <f t="shared" si="800"/>
        <v>0</v>
      </c>
      <c r="EL604" s="67">
        <f t="shared" si="801"/>
        <v>0</v>
      </c>
      <c r="EM604" s="53" cm="1">
        <f t="array" aca="1" ref="EM604" ca="1">EJ604*CELL("contents",$Q604)</f>
        <v>0</v>
      </c>
      <c r="EN604" s="53" cm="1">
        <f t="array" aca="1" ref="EN604" ca="1">EK604*CELL("contents",$Q604)</f>
        <v>0</v>
      </c>
      <c r="EO604" s="68">
        <f>AW604+CB604+DG604+EL604</f>
        <v>7156.3627493959521</v>
      </c>
      <c r="EP604" s="2">
        <v>1</v>
      </c>
      <c r="EQ604" s="2">
        <f t="shared" ref="EQ604:ET604" si="867">EP604*1.0215</f>
        <v>1.0215000000000001</v>
      </c>
      <c r="ER604" s="2">
        <f t="shared" si="867"/>
        <v>1.0434622500000001</v>
      </c>
      <c r="ES604" s="2">
        <f t="shared" si="867"/>
        <v>1.0658966883750003</v>
      </c>
      <c r="ET604" s="2">
        <f t="shared" si="867"/>
        <v>1.0888134671750629</v>
      </c>
      <c r="EU604" s="69">
        <f>IF($G604="Labor Hours",$K604*$AG604*EQ604,0)</f>
        <v>0</v>
      </c>
      <c r="EV604" s="69">
        <f>IF($G604="Labor Hours",$K604*$BL604*ER604,0)</f>
        <v>3464.7120549000006</v>
      </c>
      <c r="EW604" s="69">
        <f>IF($G604="Labor Hours",$K604*$CQ604*ES604,0)</f>
        <v>0</v>
      </c>
      <c r="EX604" s="69">
        <f>IF($G604="Labor Hours",$K604*$DV604*ET604,0)</f>
        <v>0</v>
      </c>
      <c r="EY604" s="69">
        <f t="shared" si="847"/>
        <v>0</v>
      </c>
      <c r="EZ604" s="69">
        <f t="shared" si="847"/>
        <v>1212.6492192150001</v>
      </c>
      <c r="FA604" s="69">
        <f t="shared" si="847"/>
        <v>0</v>
      </c>
      <c r="FB604" s="69">
        <f t="shared" si="834"/>
        <v>0</v>
      </c>
      <c r="FC604" t="s">
        <v>1549</v>
      </c>
    </row>
    <row r="605" spans="1:159" x14ac:dyDescent="0.25">
      <c r="A605" s="2">
        <v>1.4</v>
      </c>
      <c r="B605" s="73" t="s">
        <v>1363</v>
      </c>
      <c r="C605" s="61" t="s">
        <v>147</v>
      </c>
      <c r="D605" s="62" t="s">
        <v>1364</v>
      </c>
      <c r="E605" s="63" t="s">
        <v>1364</v>
      </c>
      <c r="F605" s="2" t="s">
        <v>260</v>
      </c>
      <c r="G605" s="61" t="s">
        <v>257</v>
      </c>
      <c r="H605" s="64" t="s">
        <v>257</v>
      </c>
      <c r="I605" s="61"/>
      <c r="J605" s="65" t="s">
        <v>261</v>
      </c>
      <c r="K605" s="75"/>
      <c r="L605" s="80">
        <v>1</v>
      </c>
      <c r="M605" s="57">
        <v>0</v>
      </c>
      <c r="N605" s="85">
        <v>0.53</v>
      </c>
      <c r="O605" s="64" t="s">
        <v>155</v>
      </c>
      <c r="P605" s="2" t="s">
        <v>156</v>
      </c>
      <c r="Q605" s="216">
        <f>VLOOKUP(P605,Contingencies!$A$2:$D$7,4,FALSE)</f>
        <v>0.09</v>
      </c>
      <c r="R605" s="53">
        <f t="shared" si="825"/>
        <v>247.85999999999999</v>
      </c>
      <c r="S605" s="67">
        <f t="shared" si="828"/>
        <v>131.36580000000001</v>
      </c>
      <c r="T605" s="61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>
        <f>IF(G605="Labor Hours",SUM(U605:AF605),0)</f>
        <v>0</v>
      </c>
      <c r="AH605" s="51">
        <f t="shared" si="835"/>
        <v>0</v>
      </c>
      <c r="AI605" s="66">
        <f>IF($G605="Labor Hours",U605*$K605*(1+$M605)*$EQ605,U605)</f>
        <v>0</v>
      </c>
      <c r="AJ605" s="66">
        <f>IF($G605="Labor Hours",V605*$K605*(1+$M605)*$EQ605,V605)</f>
        <v>0</v>
      </c>
      <c r="AK605" s="66">
        <f>IF($G605="Labor Hours",W605*$K605*(1+$M605)*$EQ605,W605)</f>
        <v>0</v>
      </c>
      <c r="AL605" s="66">
        <f>IF($G605="Labor Hours",X605*$K605*(1+$M605)*$EQ605,X605)</f>
        <v>0</v>
      </c>
      <c r="AM605" s="66">
        <f>IF($G605="Labor Hours",Y605*$K605*(1+$M605)*$EQ605,Y605)</f>
        <v>0</v>
      </c>
      <c r="AN605" s="66">
        <f>IF($G605="Labor Hours",Z605*$K605*(1+$M605)*$EQ605,Z605)</f>
        <v>0</v>
      </c>
      <c r="AO605" s="66">
        <f>IF($G605="Labor Hours",AA605*$K605*(1+$M605)*$EQ605,AA605)</f>
        <v>0</v>
      </c>
      <c r="AP605" s="66">
        <f>IF($G605="Labor Hours",AB605*$K605*(1+$M605)*$EQ605,AB605)</f>
        <v>0</v>
      </c>
      <c r="AQ605" s="66">
        <f>IF($G605="Labor Hours",AC605*$K605*(1+$M605)*$EQ605,AC605)</f>
        <v>0</v>
      </c>
      <c r="AR605" s="66">
        <f>IF($G605="Labor Hours",AD605*$K605*(1+$M605)*$EQ605,AD605)</f>
        <v>0</v>
      </c>
      <c r="AS605" s="66">
        <f>IF($G605="Labor Hours",AE605*$K605*(1+$M605)*$EQ605,AE605)</f>
        <v>0</v>
      </c>
      <c r="AT605" s="66">
        <f>IF($G605="Labor Hours",AF605*$K605*(1+$M605)*$EQ605,AF605)</f>
        <v>0</v>
      </c>
      <c r="AU605" s="67">
        <f t="shared" si="836"/>
        <v>0</v>
      </c>
      <c r="AV605" s="67">
        <f t="shared" si="794"/>
        <v>0</v>
      </c>
      <c r="AW605" s="67">
        <f t="shared" si="795"/>
        <v>0</v>
      </c>
      <c r="AX605" s="53" cm="1">
        <f t="array" aca="1" ref="AX605" ca="1">AU605*CELL("contents",$Q605)</f>
        <v>0</v>
      </c>
      <c r="AY605" s="53" cm="1">
        <f t="array" aca="1" ref="AY605" ca="1">AV605*CELL("contents",$Q605)</f>
        <v>0</v>
      </c>
      <c r="AZ605" s="2"/>
      <c r="BA605" s="2"/>
      <c r="BB605" s="2"/>
      <c r="BC605" s="2"/>
      <c r="BD605" s="2"/>
      <c r="BE605" s="2"/>
      <c r="BF605" s="61"/>
      <c r="BG605" s="61">
        <v>1800</v>
      </c>
      <c r="BH605" s="2"/>
      <c r="BI605" s="2"/>
      <c r="BJ605" s="2"/>
      <c r="BK605" s="2"/>
      <c r="BL605" s="2">
        <f t="shared" si="837"/>
        <v>0</v>
      </c>
      <c r="BM605" s="51">
        <f t="shared" si="838"/>
        <v>0</v>
      </c>
      <c r="BN605" s="66">
        <f>IF($G605="Labor Hours",AZ605*$K605*(1+$M605)*$ER605,AZ605)</f>
        <v>0</v>
      </c>
      <c r="BO605" s="66">
        <f>IF($G605="Labor Hours",BA605*$K605*(1+$M605)*$ER605,BA605)</f>
        <v>0</v>
      </c>
      <c r="BP605" s="66">
        <f>IF($G605="Labor Hours",BB605*$K605*(1+$M605)*$ER605,BB605)</f>
        <v>0</v>
      </c>
      <c r="BQ605" s="66">
        <f>IF($G605="Labor Hours",BC605*$K605*(1+$M605)*$ER605,BC605)</f>
        <v>0</v>
      </c>
      <c r="BR605" s="66">
        <f>IF($G605="Labor Hours",BD605*$K605*(1+$M605)*$ER605,BD605)</f>
        <v>0</v>
      </c>
      <c r="BS605" s="66">
        <f>IF($G605="Labor Hours",BE605*$K605*(1+$M605)*$ER605,BE605)</f>
        <v>0</v>
      </c>
      <c r="BT605" s="66">
        <f>IF($G605="Labor Hours",BF605*$K605*(1+$M605)*$ER605,BF605)</f>
        <v>0</v>
      </c>
      <c r="BU605" s="66">
        <f>IF($G605="Labor Hours",BG605*$K605*(1+$M605)*$ER605,BG605)</f>
        <v>1800</v>
      </c>
      <c r="BV605" s="66">
        <f>IF($G605="Labor Hours",BH605*$K605*(1+$M605)*$ER605,BH605)</f>
        <v>0</v>
      </c>
      <c r="BW605" s="66">
        <f>IF($G605="Labor Hours",BI605*$K605*(1+$M605)*$ER605,BI605)</f>
        <v>0</v>
      </c>
      <c r="BX605" s="66">
        <f>IF($G605="Labor Hours",BJ605*$K605*(1+$M605)*$ER605,BJ605)</f>
        <v>0</v>
      </c>
      <c r="BY605" s="66">
        <f>IF($G605="Labor Hours",BK605*$K605*(1+$M605)*$ER605,BK605)</f>
        <v>0</v>
      </c>
      <c r="BZ605" s="67">
        <f t="shared" si="839"/>
        <v>1800</v>
      </c>
      <c r="CA605" s="67">
        <f t="shared" si="796"/>
        <v>954</v>
      </c>
      <c r="CB605" s="67">
        <f t="shared" si="797"/>
        <v>2754</v>
      </c>
      <c r="CC605" s="53" cm="1">
        <f t="array" aca="1" ref="CC605" ca="1">BZ605*CELL("contents",$Q605)</f>
        <v>162</v>
      </c>
      <c r="CD605" s="53" cm="1">
        <f t="array" aca="1" ref="CD605" ca="1">CA605*CELL("contents",$Q605)</f>
        <v>85.86</v>
      </c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>
        <f t="shared" si="840"/>
        <v>0</v>
      </c>
      <c r="CR605" s="51">
        <f t="shared" si="841"/>
        <v>0</v>
      </c>
      <c r="CS605" s="66">
        <f>IF($G605="Labor Hours",CE605*$K605*(1+$M605)*$ES605,CE605)</f>
        <v>0</v>
      </c>
      <c r="CT605" s="66">
        <f>IF($G605="Labor Hours",CF605*$K605*(1+$M605)*$ES605,CF605)</f>
        <v>0</v>
      </c>
      <c r="CU605" s="66">
        <f>IF($G605="Labor Hours",CG605*$K605*(1+$M605)*$ES605,CG605)</f>
        <v>0</v>
      </c>
      <c r="CV605" s="66">
        <f>IF($G605="Labor Hours",CH605*$K605*(1+$M605)*$ES605,CH605)</f>
        <v>0</v>
      </c>
      <c r="CW605" s="66">
        <f>IF($G605="Labor Hours",CI605*$K605*(1+$M605)*$ES605,CI605)</f>
        <v>0</v>
      </c>
      <c r="CX605" s="66">
        <f>IF($G605="Labor Hours",CJ605*$K605*(1+$M605)*$ES605,CJ605)</f>
        <v>0</v>
      </c>
      <c r="CY605" s="66">
        <f>IF($G605="Labor Hours",CK605*$K605*(1+$M605)*$ES605,CK605)</f>
        <v>0</v>
      </c>
      <c r="CZ605" s="66">
        <f>IF($G605="Labor Hours",CL605*$K605*(1+$M605)*$ES605,CL605)</f>
        <v>0</v>
      </c>
      <c r="DA605" s="66">
        <f>IF($G605="Labor Hours",CM605*$K605*(1+$M605)*$ES605,CM605)</f>
        <v>0</v>
      </c>
      <c r="DB605" s="66">
        <f>IF($G605="Labor Hours",CN605*$K605*(1+$M605)*$ES605,CN605)</f>
        <v>0</v>
      </c>
      <c r="DC605" s="66">
        <f>IF($G605="Labor Hours",CO605*$K605*(1+$M605)*$ES605,CO605)</f>
        <v>0</v>
      </c>
      <c r="DD605" s="66">
        <f>IF($G605="Labor Hours",CP605*$K605*(1+$M605)*$ES605,CP605)</f>
        <v>0</v>
      </c>
      <c r="DE605" s="67">
        <f t="shared" si="842"/>
        <v>0</v>
      </c>
      <c r="DF605" s="67">
        <f t="shared" si="798"/>
        <v>0</v>
      </c>
      <c r="DG605" s="67">
        <f t="shared" si="799"/>
        <v>0</v>
      </c>
      <c r="DH605" s="53" cm="1">
        <f t="array" aca="1" ref="DH605" ca="1">DE605*CELL("contents",$Q605)</f>
        <v>0</v>
      </c>
      <c r="DI605" s="53" cm="1">
        <f t="array" aca="1" ref="DI605" ca="1">DF605*CELL("contents",$Q605)</f>
        <v>0</v>
      </c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>
        <f t="shared" si="843"/>
        <v>0</v>
      </c>
      <c r="DW605" s="51">
        <f t="shared" si="844"/>
        <v>0</v>
      </c>
      <c r="DX605" s="66">
        <f>IF($G605="Labor Hours",DJ605*$K605*(1+$M605)*$ET605,DJ605)</f>
        <v>0</v>
      </c>
      <c r="DY605" s="66">
        <f>IF($G605="Labor Hours",DK605*$K605*(1+$M605)*$ET605,DK605)</f>
        <v>0</v>
      </c>
      <c r="DZ605" s="66">
        <f>IF($G605="Labor Hours",DL605*$K605*(1+$M605)*$ET605,DL605)</f>
        <v>0</v>
      </c>
      <c r="EA605" s="66">
        <f>IF($G605="Labor Hours",DM605*$K605*(1+$M605)*$ET605,DM605)</f>
        <v>0</v>
      </c>
      <c r="EB605" s="66">
        <f>IF($G605="Labor Hours",DN605*$K605*(1+$M605)*$ET605,DN605)</f>
        <v>0</v>
      </c>
      <c r="EC605" s="66">
        <f>IF($G605="Labor Hours",DO605*$K605*(1+$M605)*$ET605,DO605)</f>
        <v>0</v>
      </c>
      <c r="ED605" s="66">
        <f>IF($G605="Labor Hours",DP605*$K605*(1+$M605)*$ET605,DP605)</f>
        <v>0</v>
      </c>
      <c r="EE605" s="66">
        <f>IF($G605="Labor Hours",DQ605*$K605*(1+$M605)*$ET605,DQ605)</f>
        <v>0</v>
      </c>
      <c r="EF605" s="66">
        <f>IF($G605="Labor Hours",DR605*$K605*(1+$M605)*$ET605,DR605)</f>
        <v>0</v>
      </c>
      <c r="EG605" s="66">
        <f>IF($G605="Labor Hours",DS605*$K605*(1+$M605)*$ET605,DS605)</f>
        <v>0</v>
      </c>
      <c r="EH605" s="66">
        <f>IF($G605="Labor Hours",DT605*$K605*(1+$M605)*$ET605,DT605)</f>
        <v>0</v>
      </c>
      <c r="EI605" s="66">
        <f>IF($G605="Labor Hours",DU605*$K605*(1+$M605)*$ET605,DU605)</f>
        <v>0</v>
      </c>
      <c r="EJ605" s="67">
        <f t="shared" si="845"/>
        <v>0</v>
      </c>
      <c r="EK605" s="67">
        <f t="shared" si="800"/>
        <v>0</v>
      </c>
      <c r="EL605" s="67">
        <f t="shared" si="801"/>
        <v>0</v>
      </c>
      <c r="EM605" s="53" cm="1">
        <f t="array" aca="1" ref="EM605" ca="1">EJ605*CELL("contents",$Q605)</f>
        <v>0</v>
      </c>
      <c r="EN605" s="53" cm="1">
        <f t="array" aca="1" ref="EN605" ca="1">EK605*CELL("contents",$Q605)</f>
        <v>0</v>
      </c>
      <c r="EO605" s="68">
        <f>AW605+CB605+DG605+EL605</f>
        <v>2754</v>
      </c>
      <c r="EP605" s="2">
        <v>1</v>
      </c>
      <c r="EQ605" s="2">
        <f t="shared" ref="EQ605:ET605" si="868">EP605*1.0215</f>
        <v>1.0215000000000001</v>
      </c>
      <c r="ER605" s="2">
        <f t="shared" si="868"/>
        <v>1.0434622500000001</v>
      </c>
      <c r="ES605" s="2">
        <f t="shared" si="868"/>
        <v>1.0658966883750003</v>
      </c>
      <c r="ET605" s="2">
        <f t="shared" si="868"/>
        <v>1.0888134671750629</v>
      </c>
      <c r="EU605" s="69">
        <f>IF($G605="Labor Hours",$K605*$AG605*EQ605,0)</f>
        <v>0</v>
      </c>
      <c r="EV605" s="69">
        <f>IF($G605="Labor Hours",$K605*$BL605*ER605,0)</f>
        <v>0</v>
      </c>
      <c r="EW605" s="69">
        <f>IF($G605="Labor Hours",$K605*$CQ605*ES605,0)</f>
        <v>0</v>
      </c>
      <c r="EX605" s="69">
        <f>IF($G605="Labor Hours",$K605*$DV605*ET605,0)</f>
        <v>0</v>
      </c>
      <c r="EY605" s="69">
        <f t="shared" si="847"/>
        <v>0</v>
      </c>
      <c r="EZ605" s="69">
        <f t="shared" si="847"/>
        <v>0</v>
      </c>
      <c r="FA605" s="69">
        <f t="shared" si="847"/>
        <v>0</v>
      </c>
      <c r="FB605" s="69">
        <f t="shared" si="834"/>
        <v>0</v>
      </c>
      <c r="FC605" t="s">
        <v>1549</v>
      </c>
    </row>
    <row r="606" spans="1:159" x14ac:dyDescent="0.25">
      <c r="A606" s="2">
        <v>1.4</v>
      </c>
      <c r="B606" s="73" t="s">
        <v>1365</v>
      </c>
      <c r="C606" s="61" t="s">
        <v>147</v>
      </c>
      <c r="D606" s="62" t="s">
        <v>1366</v>
      </c>
      <c r="E606" s="63" t="s">
        <v>1366</v>
      </c>
      <c r="F606" s="2" t="s">
        <v>1315</v>
      </c>
      <c r="G606" s="61" t="s">
        <v>151</v>
      </c>
      <c r="H606" s="64" t="s">
        <v>163</v>
      </c>
      <c r="I606" s="61" t="s">
        <v>1175</v>
      </c>
      <c r="J606" s="65" t="s">
        <v>154</v>
      </c>
      <c r="K606" s="75">
        <v>55.34</v>
      </c>
      <c r="L606" s="79">
        <v>66</v>
      </c>
      <c r="M606" s="57">
        <v>0.35</v>
      </c>
      <c r="N606" s="85">
        <v>0.53</v>
      </c>
      <c r="O606" s="64" t="s">
        <v>155</v>
      </c>
      <c r="P606" s="2" t="s">
        <v>352</v>
      </c>
      <c r="Q606" s="216">
        <f>VLOOKUP(P606,Contingencies!$A$2:$D$7,4,FALSE)</f>
        <v>0.2</v>
      </c>
      <c r="R606" s="53">
        <f t="shared" si="825"/>
        <v>1908.3633998389207</v>
      </c>
      <c r="S606" s="67">
        <f t="shared" si="828"/>
        <v>1011.432601914628</v>
      </c>
      <c r="T606" s="61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>
        <f>IF(G606="Labor Hours",SUM(U606:AF606),0)</f>
        <v>0</v>
      </c>
      <c r="AH606" s="51">
        <f t="shared" si="835"/>
        <v>0</v>
      </c>
      <c r="AI606" s="66">
        <f>IF($G606="Labor Hours",U606*$K606*(1+$M606)*$EQ606,U606)</f>
        <v>0</v>
      </c>
      <c r="AJ606" s="66">
        <f>IF($G606="Labor Hours",V606*$K606*(1+$M606)*$EQ606,V606)</f>
        <v>0</v>
      </c>
      <c r="AK606" s="66">
        <f>IF($G606="Labor Hours",W606*$K606*(1+$M606)*$EQ606,W606)</f>
        <v>0</v>
      </c>
      <c r="AL606" s="66">
        <f>IF($G606="Labor Hours",X606*$K606*(1+$M606)*$EQ606,X606)</f>
        <v>0</v>
      </c>
      <c r="AM606" s="66">
        <f>IF($G606="Labor Hours",Y606*$K606*(1+$M606)*$EQ606,Y606)</f>
        <v>0</v>
      </c>
      <c r="AN606" s="66">
        <f>IF($G606="Labor Hours",Z606*$K606*(1+$M606)*$EQ606,Z606)</f>
        <v>0</v>
      </c>
      <c r="AO606" s="66">
        <f>IF($G606="Labor Hours",AA606*$K606*(1+$M606)*$EQ606,AA606)</f>
        <v>0</v>
      </c>
      <c r="AP606" s="66">
        <f>IF($G606="Labor Hours",AB606*$K606*(1+$M606)*$EQ606,AB606)</f>
        <v>0</v>
      </c>
      <c r="AQ606" s="66">
        <f>IF($G606="Labor Hours",AC606*$K606*(1+$M606)*$EQ606,AC606)</f>
        <v>0</v>
      </c>
      <c r="AR606" s="66">
        <f>IF($G606="Labor Hours",AD606*$K606*(1+$M606)*$EQ606,AD606)</f>
        <v>0</v>
      </c>
      <c r="AS606" s="66">
        <f>IF($G606="Labor Hours",AE606*$K606*(1+$M606)*$EQ606,AE606)</f>
        <v>0</v>
      </c>
      <c r="AT606" s="66">
        <f>IF($G606="Labor Hours",AF606*$K606*(1+$M606)*$EQ606,AF606)</f>
        <v>0</v>
      </c>
      <c r="AU606" s="67">
        <f t="shared" si="836"/>
        <v>0</v>
      </c>
      <c r="AV606" s="67">
        <f t="shared" si="794"/>
        <v>0</v>
      </c>
      <c r="AW606" s="67">
        <f t="shared" si="795"/>
        <v>0</v>
      </c>
      <c r="AX606" s="53" cm="1">
        <f t="array" aca="1" ref="AX606" ca="1">AU606*CELL("contents",$Q606)</f>
        <v>0</v>
      </c>
      <c r="AY606" s="53" cm="1">
        <f t="array" aca="1" ref="AY606" ca="1">AV606*CELL("contents",$Q606)</f>
        <v>0</v>
      </c>
      <c r="AZ606" s="2"/>
      <c r="BA606" s="2"/>
      <c r="BB606" s="2"/>
      <c r="BC606" s="2"/>
      <c r="BD606" s="2"/>
      <c r="BE606" s="2"/>
      <c r="BF606" s="2"/>
      <c r="BG606" s="61">
        <v>20</v>
      </c>
      <c r="BH606" s="61">
        <v>40</v>
      </c>
      <c r="BI606" s="61">
        <v>20</v>
      </c>
      <c r="BJ606" s="2"/>
      <c r="BK606" s="2"/>
      <c r="BL606" s="2">
        <f t="shared" si="837"/>
        <v>80</v>
      </c>
      <c r="BM606" s="51">
        <f t="shared" si="838"/>
        <v>0.53333333333333333</v>
      </c>
      <c r="BN606" s="66">
        <f>IF($G606="Labor Hours",AZ606*$K606*(1+$M606)*$ER606,AZ606)</f>
        <v>0</v>
      </c>
      <c r="BO606" s="66">
        <f>IF($G606="Labor Hours",BA606*$K606*(1+$M606)*$ER606,BA606)</f>
        <v>0</v>
      </c>
      <c r="BP606" s="66">
        <f>IF($G606="Labor Hours",BB606*$K606*(1+$M606)*$ER606,BB606)</f>
        <v>0</v>
      </c>
      <c r="BQ606" s="66">
        <f>IF($G606="Labor Hours",BC606*$K606*(1+$M606)*$ER606,BC606)</f>
        <v>0</v>
      </c>
      <c r="BR606" s="66">
        <f>IF($G606="Labor Hours",BD606*$K606*(1+$M606)*$ER606,BD606)</f>
        <v>0</v>
      </c>
      <c r="BS606" s="66">
        <f>IF($G606="Labor Hours",BE606*$K606*(1+$M606)*$ER606,BE606)</f>
        <v>0</v>
      </c>
      <c r="BT606" s="66">
        <f>IF($G606="Labor Hours",BF606*$K606*(1+$M606)*$ER606,BF606)</f>
        <v>0</v>
      </c>
      <c r="BU606" s="66">
        <f>IF($G606="Labor Hours",BG606*$K606*(1+$M606)*$ER606,BG606)</f>
        <v>1559.1204247050005</v>
      </c>
      <c r="BV606" s="66">
        <f>IF($G606="Labor Hours",BH606*$K606*(1+$M606)*$ER606,BH606)</f>
        <v>3118.2408494100009</v>
      </c>
      <c r="BW606" s="66">
        <f>IF($G606="Labor Hours",BI606*$K606*(1+$M606)*$ER606,BI606)</f>
        <v>1559.1204247050005</v>
      </c>
      <c r="BX606" s="66">
        <f>IF($G606="Labor Hours",BJ606*$K606*(1+$M606)*$ER606,BJ606)</f>
        <v>0</v>
      </c>
      <c r="BY606" s="66">
        <f>IF($G606="Labor Hours",BK606*$K606*(1+$M606)*$ER606,BK606)</f>
        <v>0</v>
      </c>
      <c r="BZ606" s="67">
        <f t="shared" si="839"/>
        <v>6236.4816988200018</v>
      </c>
      <c r="CA606" s="67">
        <f t="shared" si="796"/>
        <v>3305.335300374601</v>
      </c>
      <c r="CB606" s="67">
        <f t="shared" si="797"/>
        <v>9541.8169991946033</v>
      </c>
      <c r="CC606" s="53" cm="1">
        <f t="array" aca="1" ref="CC606" ca="1">BZ606*CELL("contents",$Q606)</f>
        <v>1247.2963397640005</v>
      </c>
      <c r="CD606" s="53" cm="1">
        <f t="array" aca="1" ref="CD606" ca="1">CA606*CELL("contents",$Q606)</f>
        <v>661.06706007492028</v>
      </c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>
        <f t="shared" si="840"/>
        <v>0</v>
      </c>
      <c r="CR606" s="51">
        <f t="shared" si="841"/>
        <v>0</v>
      </c>
      <c r="CS606" s="66">
        <f>IF($G606="Labor Hours",CE606*$K606*(1+$M606)*$ES606,CE606)</f>
        <v>0</v>
      </c>
      <c r="CT606" s="66">
        <f>IF($G606="Labor Hours",CF606*$K606*(1+$M606)*$ES606,CF606)</f>
        <v>0</v>
      </c>
      <c r="CU606" s="66">
        <f>IF($G606="Labor Hours",CG606*$K606*(1+$M606)*$ES606,CG606)</f>
        <v>0</v>
      </c>
      <c r="CV606" s="66">
        <f>IF($G606="Labor Hours",CH606*$K606*(1+$M606)*$ES606,CH606)</f>
        <v>0</v>
      </c>
      <c r="CW606" s="66">
        <f>IF($G606="Labor Hours",CI606*$K606*(1+$M606)*$ES606,CI606)</f>
        <v>0</v>
      </c>
      <c r="CX606" s="66">
        <f>IF($G606="Labor Hours",CJ606*$K606*(1+$M606)*$ES606,CJ606)</f>
        <v>0</v>
      </c>
      <c r="CY606" s="66">
        <f>IF($G606="Labor Hours",CK606*$K606*(1+$M606)*$ES606,CK606)</f>
        <v>0</v>
      </c>
      <c r="CZ606" s="66">
        <f>IF($G606="Labor Hours",CL606*$K606*(1+$M606)*$ES606,CL606)</f>
        <v>0</v>
      </c>
      <c r="DA606" s="66">
        <f>IF($G606="Labor Hours",CM606*$K606*(1+$M606)*$ES606,CM606)</f>
        <v>0</v>
      </c>
      <c r="DB606" s="66">
        <f>IF($G606="Labor Hours",CN606*$K606*(1+$M606)*$ES606,CN606)</f>
        <v>0</v>
      </c>
      <c r="DC606" s="66">
        <f>IF($G606="Labor Hours",CO606*$K606*(1+$M606)*$ES606,CO606)</f>
        <v>0</v>
      </c>
      <c r="DD606" s="66">
        <f>IF($G606="Labor Hours",CP606*$K606*(1+$M606)*$ES606,CP606)</f>
        <v>0</v>
      </c>
      <c r="DE606" s="67">
        <f t="shared" si="842"/>
        <v>0</v>
      </c>
      <c r="DF606" s="67">
        <f t="shared" si="798"/>
        <v>0</v>
      </c>
      <c r="DG606" s="67">
        <f t="shared" si="799"/>
        <v>0</v>
      </c>
      <c r="DH606" s="53" cm="1">
        <f t="array" aca="1" ref="DH606" ca="1">DE606*CELL("contents",$Q606)</f>
        <v>0</v>
      </c>
      <c r="DI606" s="53" cm="1">
        <f t="array" aca="1" ref="DI606" ca="1">DF606*CELL("contents",$Q606)</f>
        <v>0</v>
      </c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>
        <f t="shared" si="843"/>
        <v>0</v>
      </c>
      <c r="DW606" s="51">
        <f t="shared" si="844"/>
        <v>0</v>
      </c>
      <c r="DX606" s="66">
        <f>IF($G606="Labor Hours",DJ606*$K606*(1+$M606)*$ET606,DJ606)</f>
        <v>0</v>
      </c>
      <c r="DY606" s="66">
        <f>IF($G606="Labor Hours",DK606*$K606*(1+$M606)*$ET606,DK606)</f>
        <v>0</v>
      </c>
      <c r="DZ606" s="66">
        <f>IF($G606="Labor Hours",DL606*$K606*(1+$M606)*$ET606,DL606)</f>
        <v>0</v>
      </c>
      <c r="EA606" s="66">
        <f>IF($G606="Labor Hours",DM606*$K606*(1+$M606)*$ET606,DM606)</f>
        <v>0</v>
      </c>
      <c r="EB606" s="66">
        <f>IF($G606="Labor Hours",DN606*$K606*(1+$M606)*$ET606,DN606)</f>
        <v>0</v>
      </c>
      <c r="EC606" s="66">
        <f>IF($G606="Labor Hours",DO606*$K606*(1+$M606)*$ET606,DO606)</f>
        <v>0</v>
      </c>
      <c r="ED606" s="66">
        <f>IF($G606="Labor Hours",DP606*$K606*(1+$M606)*$ET606,DP606)</f>
        <v>0</v>
      </c>
      <c r="EE606" s="66">
        <f>IF($G606="Labor Hours",DQ606*$K606*(1+$M606)*$ET606,DQ606)</f>
        <v>0</v>
      </c>
      <c r="EF606" s="66">
        <f>IF($G606="Labor Hours",DR606*$K606*(1+$M606)*$ET606,DR606)</f>
        <v>0</v>
      </c>
      <c r="EG606" s="66">
        <f>IF($G606="Labor Hours",DS606*$K606*(1+$M606)*$ET606,DS606)</f>
        <v>0</v>
      </c>
      <c r="EH606" s="66">
        <f>IF($G606="Labor Hours",DT606*$K606*(1+$M606)*$ET606,DT606)</f>
        <v>0</v>
      </c>
      <c r="EI606" s="66">
        <f>IF($G606="Labor Hours",DU606*$K606*(1+$M606)*$ET606,DU606)</f>
        <v>0</v>
      </c>
      <c r="EJ606" s="67">
        <f t="shared" si="845"/>
        <v>0</v>
      </c>
      <c r="EK606" s="67">
        <f t="shared" si="800"/>
        <v>0</v>
      </c>
      <c r="EL606" s="67">
        <f t="shared" si="801"/>
        <v>0</v>
      </c>
      <c r="EM606" s="53" cm="1">
        <f t="array" aca="1" ref="EM606" ca="1">EJ606*CELL("contents",$Q606)</f>
        <v>0</v>
      </c>
      <c r="EN606" s="53" cm="1">
        <f t="array" aca="1" ref="EN606" ca="1">EK606*CELL("contents",$Q606)</f>
        <v>0</v>
      </c>
      <c r="EO606" s="68">
        <f>AW606+CB606+DG606+EL606</f>
        <v>9541.8169991946033</v>
      </c>
      <c r="EP606" s="2">
        <v>1</v>
      </c>
      <c r="EQ606" s="2">
        <f t="shared" ref="EQ606:ET606" si="869">EP606*1.0215</f>
        <v>1.0215000000000001</v>
      </c>
      <c r="ER606" s="2">
        <f t="shared" si="869"/>
        <v>1.0434622500000001</v>
      </c>
      <c r="ES606" s="2">
        <f t="shared" si="869"/>
        <v>1.0658966883750003</v>
      </c>
      <c r="ET606" s="2">
        <f t="shared" si="869"/>
        <v>1.0888134671750629</v>
      </c>
      <c r="EU606" s="69">
        <f>IF($G606="Labor Hours",$K606*$AG606*EQ606,0)</f>
        <v>0</v>
      </c>
      <c r="EV606" s="69">
        <f>IF($G606="Labor Hours",$K606*$BL606*ER606,0)</f>
        <v>4619.6160732000017</v>
      </c>
      <c r="EW606" s="69">
        <f>IF($G606="Labor Hours",$K606*$CQ606*ES606,0)</f>
        <v>0</v>
      </c>
      <c r="EX606" s="69">
        <f>IF($G606="Labor Hours",$K606*$DV606*ET606,0)</f>
        <v>0</v>
      </c>
      <c r="EY606" s="69">
        <f t="shared" si="847"/>
        <v>0</v>
      </c>
      <c r="EZ606" s="69">
        <f t="shared" si="847"/>
        <v>1616.8656256200004</v>
      </c>
      <c r="FA606" s="69">
        <f t="shared" si="847"/>
        <v>0</v>
      </c>
      <c r="FB606" s="69">
        <f t="shared" si="834"/>
        <v>0</v>
      </c>
      <c r="FC606" t="s">
        <v>1549</v>
      </c>
    </row>
    <row r="607" spans="1:159" x14ac:dyDescent="0.25">
      <c r="A607" s="2">
        <v>1.4</v>
      </c>
      <c r="B607" s="73" t="s">
        <v>1365</v>
      </c>
      <c r="C607" s="61" t="s">
        <v>147</v>
      </c>
      <c r="D607" s="62" t="s">
        <v>1366</v>
      </c>
      <c r="E607" s="63" t="s">
        <v>1367</v>
      </c>
      <c r="F607" s="2"/>
      <c r="G607" s="61" t="s">
        <v>347</v>
      </c>
      <c r="H607" s="64" t="s">
        <v>347</v>
      </c>
      <c r="I607" s="61"/>
      <c r="J607" s="61" t="s">
        <v>1139</v>
      </c>
      <c r="K607" s="75"/>
      <c r="L607" s="80">
        <v>1</v>
      </c>
      <c r="M607" s="57">
        <v>0</v>
      </c>
      <c r="N607" s="85">
        <v>0.53</v>
      </c>
      <c r="O607" s="64" t="s">
        <v>155</v>
      </c>
      <c r="P607" s="2" t="s">
        <v>352</v>
      </c>
      <c r="Q607" s="216">
        <f>VLOOKUP(P607,Contingencies!$A$2:$D$7,4,FALSE)</f>
        <v>0.2</v>
      </c>
      <c r="R607" s="53">
        <f t="shared" si="825"/>
        <v>1200</v>
      </c>
      <c r="S607" s="67">
        <f t="shared" si="828"/>
        <v>0</v>
      </c>
      <c r="T607" s="61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>
        <f>IF(G607="Labor Hours",SUM(U607:AF607),0)</f>
        <v>0</v>
      </c>
      <c r="AH607" s="51">
        <f t="shared" si="835"/>
        <v>0</v>
      </c>
      <c r="AI607" s="66">
        <f>IF($G607="Labor Hours",U607*$K607*(1+$M607)*$EQ607,U607)</f>
        <v>0</v>
      </c>
      <c r="AJ607" s="66">
        <f>IF($G607="Labor Hours",V607*$K607*(1+$M607)*$EQ607,V607)</f>
        <v>0</v>
      </c>
      <c r="AK607" s="66">
        <f>IF($G607="Labor Hours",W607*$K607*(1+$M607)*$EQ607,W607)</f>
        <v>0</v>
      </c>
      <c r="AL607" s="66">
        <f>IF($G607="Labor Hours",X607*$K607*(1+$M607)*$EQ607,X607)</f>
        <v>0</v>
      </c>
      <c r="AM607" s="66">
        <f>IF($G607="Labor Hours",Y607*$K607*(1+$M607)*$EQ607,Y607)</f>
        <v>0</v>
      </c>
      <c r="AN607" s="66">
        <f>IF($G607="Labor Hours",Z607*$K607*(1+$M607)*$EQ607,Z607)</f>
        <v>0</v>
      </c>
      <c r="AO607" s="66">
        <f>IF($G607="Labor Hours",AA607*$K607*(1+$M607)*$EQ607,AA607)</f>
        <v>0</v>
      </c>
      <c r="AP607" s="66">
        <f>IF($G607="Labor Hours",AB607*$K607*(1+$M607)*$EQ607,AB607)</f>
        <v>0</v>
      </c>
      <c r="AQ607" s="66">
        <f>IF($G607="Labor Hours",AC607*$K607*(1+$M607)*$EQ607,AC607)</f>
        <v>0</v>
      </c>
      <c r="AR607" s="66">
        <f>IF($G607="Labor Hours",AD607*$K607*(1+$M607)*$EQ607,AD607)</f>
        <v>0</v>
      </c>
      <c r="AS607" s="66">
        <f>IF($G607="Labor Hours",AE607*$K607*(1+$M607)*$EQ607,AE607)</f>
        <v>0</v>
      </c>
      <c r="AT607" s="66">
        <f>IF($G607="Labor Hours",AF607*$K607*(1+$M607)*$EQ607,AF607)</f>
        <v>0</v>
      </c>
      <c r="AU607" s="67">
        <f t="shared" si="836"/>
        <v>0</v>
      </c>
      <c r="AV607" s="67">
        <f t="shared" si="794"/>
        <v>0</v>
      </c>
      <c r="AW607" s="67">
        <f t="shared" si="795"/>
        <v>0</v>
      </c>
      <c r="AX607" s="53" cm="1">
        <f t="array" aca="1" ref="AX607" ca="1">AU607*CELL("contents",$Q607)</f>
        <v>0</v>
      </c>
      <c r="AY607" s="53" cm="1">
        <f t="array" aca="1" ref="AY607" ca="1">AV607*CELL("contents",$Q607)</f>
        <v>0</v>
      </c>
      <c r="AZ607" s="2"/>
      <c r="BA607" s="2"/>
      <c r="BB607" s="2"/>
      <c r="BC607" s="2"/>
      <c r="BD607" s="2"/>
      <c r="BE607" s="2"/>
      <c r="BF607" s="2"/>
      <c r="BG607" s="61"/>
      <c r="BH607" s="61"/>
      <c r="BI607" s="61">
        <v>6000</v>
      </c>
      <c r="BJ607" s="2"/>
      <c r="BK607" s="2"/>
      <c r="BL607" s="2">
        <f t="shared" si="837"/>
        <v>0</v>
      </c>
      <c r="BM607" s="51">
        <f t="shared" si="838"/>
        <v>0</v>
      </c>
      <c r="BN607" s="66">
        <f>IF($G607="Labor Hours",AZ607*$K607*(1+$M607)*$ER607,AZ607)</f>
        <v>0</v>
      </c>
      <c r="BO607" s="66">
        <f>IF($G607="Labor Hours",BA607*$K607*(1+$M607)*$ER607,BA607)</f>
        <v>0</v>
      </c>
      <c r="BP607" s="66">
        <f>IF($G607="Labor Hours",BB607*$K607*(1+$M607)*$ER607,BB607)</f>
        <v>0</v>
      </c>
      <c r="BQ607" s="66">
        <f>IF($G607="Labor Hours",BC607*$K607*(1+$M607)*$ER607,BC607)</f>
        <v>0</v>
      </c>
      <c r="BR607" s="66">
        <f>IF($G607="Labor Hours",BD607*$K607*(1+$M607)*$ER607,BD607)</f>
        <v>0</v>
      </c>
      <c r="BS607" s="66">
        <f>IF($G607="Labor Hours",BE607*$K607*(1+$M607)*$ER607,BE607)</f>
        <v>0</v>
      </c>
      <c r="BT607" s="66">
        <f>IF($G607="Labor Hours",BF607*$K607*(1+$M607)*$ER607,BF607)</f>
        <v>0</v>
      </c>
      <c r="BU607" s="66">
        <f>IF($G607="Labor Hours",BG607*$K607*(1+$M607)*$ER607,BG607)</f>
        <v>0</v>
      </c>
      <c r="BV607" s="66">
        <f>IF($G607="Labor Hours",BH607*$K607*(1+$M607)*$ER607,BH607)</f>
        <v>0</v>
      </c>
      <c r="BW607" s="66">
        <f>IF($G607="Labor Hours",BI607*$K607*(1+$M607)*$ER607,BI607)</f>
        <v>6000</v>
      </c>
      <c r="BX607" s="66">
        <f>IF($G607="Labor Hours",BJ607*$K607*(1+$M607)*$ER607,BJ607)</f>
        <v>0</v>
      </c>
      <c r="BY607" s="66">
        <f>IF($G607="Labor Hours",BK607*$K607*(1+$M607)*$ER607,BK607)</f>
        <v>0</v>
      </c>
      <c r="BZ607" s="67">
        <f t="shared" si="839"/>
        <v>6000</v>
      </c>
      <c r="CA607" s="67">
        <f t="shared" si="796"/>
        <v>0</v>
      </c>
      <c r="CB607" s="67">
        <f t="shared" si="797"/>
        <v>6000</v>
      </c>
      <c r="CC607" s="53" cm="1">
        <f t="array" aca="1" ref="CC607" ca="1">BZ607*CELL("contents",$Q607)</f>
        <v>1200</v>
      </c>
      <c r="CD607" s="53" cm="1">
        <f t="array" aca="1" ref="CD607" ca="1">CA607*CELL("contents",$Q607)</f>
        <v>0</v>
      </c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>
        <f t="shared" si="840"/>
        <v>0</v>
      </c>
      <c r="CR607" s="51">
        <f t="shared" si="841"/>
        <v>0</v>
      </c>
      <c r="CS607" s="66">
        <f>IF($G607="Labor Hours",CE607*$K607*(1+$M607)*$ES607,CE607)</f>
        <v>0</v>
      </c>
      <c r="CT607" s="66">
        <f>IF($G607="Labor Hours",CF607*$K607*(1+$M607)*$ES607,CF607)</f>
        <v>0</v>
      </c>
      <c r="CU607" s="66">
        <f>IF($G607="Labor Hours",CG607*$K607*(1+$M607)*$ES607,CG607)</f>
        <v>0</v>
      </c>
      <c r="CV607" s="66">
        <f>IF($G607="Labor Hours",CH607*$K607*(1+$M607)*$ES607,CH607)</f>
        <v>0</v>
      </c>
      <c r="CW607" s="66">
        <f>IF($G607="Labor Hours",CI607*$K607*(1+$M607)*$ES607,CI607)</f>
        <v>0</v>
      </c>
      <c r="CX607" s="66">
        <f>IF($G607="Labor Hours",CJ607*$K607*(1+$M607)*$ES607,CJ607)</f>
        <v>0</v>
      </c>
      <c r="CY607" s="66">
        <f>IF($G607="Labor Hours",CK607*$K607*(1+$M607)*$ES607,CK607)</f>
        <v>0</v>
      </c>
      <c r="CZ607" s="66">
        <f>IF($G607="Labor Hours",CL607*$K607*(1+$M607)*$ES607,CL607)</f>
        <v>0</v>
      </c>
      <c r="DA607" s="66">
        <f>IF($G607="Labor Hours",CM607*$K607*(1+$M607)*$ES607,CM607)</f>
        <v>0</v>
      </c>
      <c r="DB607" s="66">
        <f>IF($G607="Labor Hours",CN607*$K607*(1+$M607)*$ES607,CN607)</f>
        <v>0</v>
      </c>
      <c r="DC607" s="66">
        <f>IF($G607="Labor Hours",CO607*$K607*(1+$M607)*$ES607,CO607)</f>
        <v>0</v>
      </c>
      <c r="DD607" s="66">
        <f>IF($G607="Labor Hours",CP607*$K607*(1+$M607)*$ES607,CP607)</f>
        <v>0</v>
      </c>
      <c r="DE607" s="67">
        <f t="shared" si="842"/>
        <v>0</v>
      </c>
      <c r="DF607" s="67">
        <f t="shared" si="798"/>
        <v>0</v>
      </c>
      <c r="DG607" s="67">
        <f t="shared" si="799"/>
        <v>0</v>
      </c>
      <c r="DH607" s="53" cm="1">
        <f t="array" aca="1" ref="DH607" ca="1">DE607*CELL("contents",$Q607)</f>
        <v>0</v>
      </c>
      <c r="DI607" s="53" cm="1">
        <f t="array" aca="1" ref="DI607" ca="1">DF607*CELL("contents",$Q607)</f>
        <v>0</v>
      </c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>
        <f t="shared" si="843"/>
        <v>0</v>
      </c>
      <c r="DW607" s="51">
        <f t="shared" si="844"/>
        <v>0</v>
      </c>
      <c r="DX607" s="66">
        <f>IF($G607="Labor Hours",DJ607*$K607*(1+$M607)*$ET607,DJ607)</f>
        <v>0</v>
      </c>
      <c r="DY607" s="66">
        <f>IF($G607="Labor Hours",DK607*$K607*(1+$M607)*$ET607,DK607)</f>
        <v>0</v>
      </c>
      <c r="DZ607" s="66">
        <f>IF($G607="Labor Hours",DL607*$K607*(1+$M607)*$ET607,DL607)</f>
        <v>0</v>
      </c>
      <c r="EA607" s="66">
        <f>IF($G607="Labor Hours",DM607*$K607*(1+$M607)*$ET607,DM607)</f>
        <v>0</v>
      </c>
      <c r="EB607" s="66">
        <f>IF($G607="Labor Hours",DN607*$K607*(1+$M607)*$ET607,DN607)</f>
        <v>0</v>
      </c>
      <c r="EC607" s="66">
        <f>IF($G607="Labor Hours",DO607*$K607*(1+$M607)*$ET607,DO607)</f>
        <v>0</v>
      </c>
      <c r="ED607" s="66">
        <f>IF($G607="Labor Hours",DP607*$K607*(1+$M607)*$ET607,DP607)</f>
        <v>0</v>
      </c>
      <c r="EE607" s="66">
        <f>IF($G607="Labor Hours",DQ607*$K607*(1+$M607)*$ET607,DQ607)</f>
        <v>0</v>
      </c>
      <c r="EF607" s="66">
        <f>IF($G607="Labor Hours",DR607*$K607*(1+$M607)*$ET607,DR607)</f>
        <v>0</v>
      </c>
      <c r="EG607" s="66">
        <f>IF($G607="Labor Hours",DS607*$K607*(1+$M607)*$ET607,DS607)</f>
        <v>0</v>
      </c>
      <c r="EH607" s="66">
        <f>IF($G607="Labor Hours",DT607*$K607*(1+$M607)*$ET607,DT607)</f>
        <v>0</v>
      </c>
      <c r="EI607" s="66">
        <f>IF($G607="Labor Hours",DU607*$K607*(1+$M607)*$ET607,DU607)</f>
        <v>0</v>
      </c>
      <c r="EJ607" s="67">
        <f t="shared" si="845"/>
        <v>0</v>
      </c>
      <c r="EK607" s="67">
        <f t="shared" si="800"/>
        <v>0</v>
      </c>
      <c r="EL607" s="67">
        <f t="shared" si="801"/>
        <v>0</v>
      </c>
      <c r="EM607" s="53" cm="1">
        <f t="array" aca="1" ref="EM607" ca="1">EJ607*CELL("contents",$Q607)</f>
        <v>0</v>
      </c>
      <c r="EN607" s="53" cm="1">
        <f t="array" aca="1" ref="EN607" ca="1">EK607*CELL("contents",$Q607)</f>
        <v>0</v>
      </c>
      <c r="EO607" s="68">
        <f>AW607+CB607+DG607+EL607</f>
        <v>6000</v>
      </c>
      <c r="EP607" s="2">
        <v>1</v>
      </c>
      <c r="EQ607" s="2">
        <f t="shared" ref="EQ607:ET607" si="870">EP607*1.0215</f>
        <v>1.0215000000000001</v>
      </c>
      <c r="ER607" s="2">
        <f t="shared" si="870"/>
        <v>1.0434622500000001</v>
      </c>
      <c r="ES607" s="2">
        <f t="shared" si="870"/>
        <v>1.0658966883750003</v>
      </c>
      <c r="ET607" s="2">
        <f t="shared" si="870"/>
        <v>1.0888134671750629</v>
      </c>
      <c r="EU607" s="69">
        <f>IF($G607="Labor Hours",$K607*$AG607*EQ607,0)</f>
        <v>0</v>
      </c>
      <c r="EV607" s="69">
        <f>IF($G607="Labor Hours",$K607*$BL607*ER607,0)</f>
        <v>0</v>
      </c>
      <c r="EW607" s="69">
        <f>IF($G607="Labor Hours",$K607*$CQ607*ES607,0)</f>
        <v>0</v>
      </c>
      <c r="EX607" s="69">
        <f>IF($G607="Labor Hours",$K607*$DV607*ET607,0)</f>
        <v>0</v>
      </c>
      <c r="EY607" s="69">
        <f t="shared" si="847"/>
        <v>0</v>
      </c>
      <c r="EZ607" s="69">
        <f t="shared" si="847"/>
        <v>0</v>
      </c>
      <c r="FA607" s="69">
        <f t="shared" si="847"/>
        <v>0</v>
      </c>
      <c r="FB607" s="69">
        <f t="shared" si="834"/>
        <v>0</v>
      </c>
      <c r="FC607" t="s">
        <v>1549</v>
      </c>
    </row>
    <row r="608" spans="1:159" ht="25.5" x14ac:dyDescent="0.25">
      <c r="A608" s="2">
        <v>1.4</v>
      </c>
      <c r="B608" s="73" t="s">
        <v>1368</v>
      </c>
      <c r="C608" s="61" t="s">
        <v>147</v>
      </c>
      <c r="D608" s="62" t="s">
        <v>1337</v>
      </c>
      <c r="E608" s="63" t="s">
        <v>1262</v>
      </c>
      <c r="F608" s="2" t="s">
        <v>1315</v>
      </c>
      <c r="G608" s="61" t="s">
        <v>151</v>
      </c>
      <c r="H608" s="64" t="s">
        <v>163</v>
      </c>
      <c r="I608" s="61" t="s">
        <v>1175</v>
      </c>
      <c r="J608" s="65" t="s">
        <v>154</v>
      </c>
      <c r="K608" s="75">
        <v>55.34</v>
      </c>
      <c r="L608" s="79">
        <v>66</v>
      </c>
      <c r="M608" s="57">
        <v>0.35</v>
      </c>
      <c r="N608" s="85">
        <v>0.53</v>
      </c>
      <c r="O608" s="64" t="s">
        <v>155</v>
      </c>
      <c r="P608" s="2" t="s">
        <v>352</v>
      </c>
      <c r="Q608" s="216">
        <f>VLOOKUP(P608,Contingencies!$A$2:$D$7,4,FALSE)</f>
        <v>0.2</v>
      </c>
      <c r="R608" s="53">
        <f t="shared" si="825"/>
        <v>572.50901995167624</v>
      </c>
      <c r="S608" s="67">
        <f t="shared" si="828"/>
        <v>303.42978057438842</v>
      </c>
      <c r="T608" s="61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>
        <f>IF(G608="Labor Hours",SUM(U608:AF608),0)</f>
        <v>0</v>
      </c>
      <c r="AH608" s="51">
        <f t="shared" si="835"/>
        <v>0</v>
      </c>
      <c r="AI608" s="66">
        <f>IF($G608="Labor Hours",U608*$K608*(1+$M608)*$EQ608,U608)</f>
        <v>0</v>
      </c>
      <c r="AJ608" s="66">
        <f>IF($G608="Labor Hours",V608*$K608*(1+$M608)*$EQ608,V608)</f>
        <v>0</v>
      </c>
      <c r="AK608" s="66">
        <f>IF($G608="Labor Hours",W608*$K608*(1+$M608)*$EQ608,W608)</f>
        <v>0</v>
      </c>
      <c r="AL608" s="66">
        <f>IF($G608="Labor Hours",X608*$K608*(1+$M608)*$EQ608,X608)</f>
        <v>0</v>
      </c>
      <c r="AM608" s="66">
        <f>IF($G608="Labor Hours",Y608*$K608*(1+$M608)*$EQ608,Y608)</f>
        <v>0</v>
      </c>
      <c r="AN608" s="66">
        <f>IF($G608="Labor Hours",Z608*$K608*(1+$M608)*$EQ608,Z608)</f>
        <v>0</v>
      </c>
      <c r="AO608" s="66">
        <f>IF($G608="Labor Hours",AA608*$K608*(1+$M608)*$EQ608,AA608)</f>
        <v>0</v>
      </c>
      <c r="AP608" s="66">
        <f>IF($G608="Labor Hours",AB608*$K608*(1+$M608)*$EQ608,AB608)</f>
        <v>0</v>
      </c>
      <c r="AQ608" s="66">
        <f>IF($G608="Labor Hours",AC608*$K608*(1+$M608)*$EQ608,AC608)</f>
        <v>0</v>
      </c>
      <c r="AR608" s="66">
        <f>IF($G608="Labor Hours",AD608*$K608*(1+$M608)*$EQ608,AD608)</f>
        <v>0</v>
      </c>
      <c r="AS608" s="66">
        <f>IF($G608="Labor Hours",AE608*$K608*(1+$M608)*$EQ608,AE608)</f>
        <v>0</v>
      </c>
      <c r="AT608" s="66">
        <f>IF($G608="Labor Hours",AF608*$K608*(1+$M608)*$EQ608,AF608)</f>
        <v>0</v>
      </c>
      <c r="AU608" s="67">
        <f t="shared" si="836"/>
        <v>0</v>
      </c>
      <c r="AV608" s="67">
        <f t="shared" si="794"/>
        <v>0</v>
      </c>
      <c r="AW608" s="67">
        <f t="shared" si="795"/>
        <v>0</v>
      </c>
      <c r="AX608" s="53" cm="1">
        <f t="array" aca="1" ref="AX608" ca="1">AU608*CELL("contents",$Q608)</f>
        <v>0</v>
      </c>
      <c r="AY608" s="53" cm="1">
        <f t="array" aca="1" ref="AY608" ca="1">AV608*CELL("contents",$Q608)</f>
        <v>0</v>
      </c>
      <c r="AZ608" s="2"/>
      <c r="BA608" s="2"/>
      <c r="BB608" s="2"/>
      <c r="BC608" s="2"/>
      <c r="BD608" s="2"/>
      <c r="BE608" s="2"/>
      <c r="BF608" s="2"/>
      <c r="BG608" s="2"/>
      <c r="BH608" s="2"/>
      <c r="BI608" s="61">
        <v>24</v>
      </c>
      <c r="BJ608" s="2"/>
      <c r="BK608" s="2"/>
      <c r="BL608" s="2">
        <f t="shared" si="837"/>
        <v>24</v>
      </c>
      <c r="BM608" s="51">
        <f t="shared" si="838"/>
        <v>0.16</v>
      </c>
      <c r="BN608" s="66">
        <f>IF($G608="Labor Hours",AZ608*$K608*(1+$M608)*$ER608,AZ608)</f>
        <v>0</v>
      </c>
      <c r="BO608" s="66">
        <f>IF($G608="Labor Hours",BA608*$K608*(1+$M608)*$ER608,BA608)</f>
        <v>0</v>
      </c>
      <c r="BP608" s="66">
        <f>IF($G608="Labor Hours",BB608*$K608*(1+$M608)*$ER608,BB608)</f>
        <v>0</v>
      </c>
      <c r="BQ608" s="66">
        <f>IF($G608="Labor Hours",BC608*$K608*(1+$M608)*$ER608,BC608)</f>
        <v>0</v>
      </c>
      <c r="BR608" s="66">
        <f>IF($G608="Labor Hours",BD608*$K608*(1+$M608)*$ER608,BD608)</f>
        <v>0</v>
      </c>
      <c r="BS608" s="66">
        <f>IF($G608="Labor Hours",BE608*$K608*(1+$M608)*$ER608,BE608)</f>
        <v>0</v>
      </c>
      <c r="BT608" s="66">
        <f>IF($G608="Labor Hours",BF608*$K608*(1+$M608)*$ER608,BF608)</f>
        <v>0</v>
      </c>
      <c r="BU608" s="66">
        <f>IF($G608="Labor Hours",BG608*$K608*(1+$M608)*$ER608,BG608)</f>
        <v>0</v>
      </c>
      <c r="BV608" s="66">
        <f>IF($G608="Labor Hours",BH608*$K608*(1+$M608)*$ER608,BH608)</f>
        <v>0</v>
      </c>
      <c r="BW608" s="66">
        <f>IF($G608="Labor Hours",BI608*$K608*(1+$M608)*$ER608,BI608)</f>
        <v>1870.9445096460006</v>
      </c>
      <c r="BX608" s="66">
        <f>IF($G608="Labor Hours",BJ608*$K608*(1+$M608)*$ER608,BJ608)</f>
        <v>0</v>
      </c>
      <c r="BY608" s="66">
        <f>IF($G608="Labor Hours",BK608*$K608*(1+$M608)*$ER608,BK608)</f>
        <v>0</v>
      </c>
      <c r="BZ608" s="67">
        <f t="shared" si="839"/>
        <v>1870.9445096460006</v>
      </c>
      <c r="CA608" s="67">
        <f t="shared" si="796"/>
        <v>991.60059011238036</v>
      </c>
      <c r="CB608" s="67">
        <f t="shared" si="797"/>
        <v>2862.5450997583812</v>
      </c>
      <c r="CC608" s="53" cm="1">
        <f t="array" aca="1" ref="CC608" ca="1">BZ608*CELL("contents",$Q608)</f>
        <v>374.18890192920014</v>
      </c>
      <c r="CD608" s="53" cm="1">
        <f t="array" aca="1" ref="CD608" ca="1">CA608*CELL("contents",$Q608)</f>
        <v>198.32011802247609</v>
      </c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>
        <f t="shared" si="840"/>
        <v>0</v>
      </c>
      <c r="CR608" s="51">
        <f t="shared" si="841"/>
        <v>0</v>
      </c>
      <c r="CS608" s="66">
        <f>IF($G608="Labor Hours",CE608*$K608*(1+$M608)*$ES608,CE608)</f>
        <v>0</v>
      </c>
      <c r="CT608" s="66">
        <f>IF($G608="Labor Hours",CF608*$K608*(1+$M608)*$ES608,CF608)</f>
        <v>0</v>
      </c>
      <c r="CU608" s="66">
        <f>IF($G608="Labor Hours",CG608*$K608*(1+$M608)*$ES608,CG608)</f>
        <v>0</v>
      </c>
      <c r="CV608" s="66">
        <f>IF($G608="Labor Hours",CH608*$K608*(1+$M608)*$ES608,CH608)</f>
        <v>0</v>
      </c>
      <c r="CW608" s="66">
        <f>IF($G608="Labor Hours",CI608*$K608*(1+$M608)*$ES608,CI608)</f>
        <v>0</v>
      </c>
      <c r="CX608" s="66">
        <f>IF($G608="Labor Hours",CJ608*$K608*(1+$M608)*$ES608,CJ608)</f>
        <v>0</v>
      </c>
      <c r="CY608" s="66">
        <f>IF($G608="Labor Hours",CK608*$K608*(1+$M608)*$ES608,CK608)</f>
        <v>0</v>
      </c>
      <c r="CZ608" s="66">
        <f>IF($G608="Labor Hours",CL608*$K608*(1+$M608)*$ES608,CL608)</f>
        <v>0</v>
      </c>
      <c r="DA608" s="66">
        <f>IF($G608="Labor Hours",CM608*$K608*(1+$M608)*$ES608,CM608)</f>
        <v>0</v>
      </c>
      <c r="DB608" s="66">
        <f>IF($G608="Labor Hours",CN608*$K608*(1+$M608)*$ES608,CN608)</f>
        <v>0</v>
      </c>
      <c r="DC608" s="66">
        <f>IF($G608="Labor Hours",CO608*$K608*(1+$M608)*$ES608,CO608)</f>
        <v>0</v>
      </c>
      <c r="DD608" s="66">
        <f>IF($G608="Labor Hours",CP608*$K608*(1+$M608)*$ES608,CP608)</f>
        <v>0</v>
      </c>
      <c r="DE608" s="67">
        <f t="shared" si="842"/>
        <v>0</v>
      </c>
      <c r="DF608" s="67">
        <f t="shared" si="798"/>
        <v>0</v>
      </c>
      <c r="DG608" s="67">
        <f t="shared" si="799"/>
        <v>0</v>
      </c>
      <c r="DH608" s="53" cm="1">
        <f t="array" aca="1" ref="DH608" ca="1">DE608*CELL("contents",$Q608)</f>
        <v>0</v>
      </c>
      <c r="DI608" s="53" cm="1">
        <f t="array" aca="1" ref="DI608" ca="1">DF608*CELL("contents",$Q608)</f>
        <v>0</v>
      </c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>
        <f t="shared" si="843"/>
        <v>0</v>
      </c>
      <c r="DW608" s="51">
        <f t="shared" si="844"/>
        <v>0</v>
      </c>
      <c r="DX608" s="66">
        <f>IF($G608="Labor Hours",DJ608*$K608*(1+$M608)*$ET608,DJ608)</f>
        <v>0</v>
      </c>
      <c r="DY608" s="66">
        <f>IF($G608="Labor Hours",DK608*$K608*(1+$M608)*$ET608,DK608)</f>
        <v>0</v>
      </c>
      <c r="DZ608" s="66">
        <f>IF($G608="Labor Hours",DL608*$K608*(1+$M608)*$ET608,DL608)</f>
        <v>0</v>
      </c>
      <c r="EA608" s="66">
        <f>IF($G608="Labor Hours",DM608*$K608*(1+$M608)*$ET608,DM608)</f>
        <v>0</v>
      </c>
      <c r="EB608" s="66">
        <f>IF($G608="Labor Hours",DN608*$K608*(1+$M608)*$ET608,DN608)</f>
        <v>0</v>
      </c>
      <c r="EC608" s="66">
        <f>IF($G608="Labor Hours",DO608*$K608*(1+$M608)*$ET608,DO608)</f>
        <v>0</v>
      </c>
      <c r="ED608" s="66">
        <f>IF($G608="Labor Hours",DP608*$K608*(1+$M608)*$ET608,DP608)</f>
        <v>0</v>
      </c>
      <c r="EE608" s="66">
        <f>IF($G608="Labor Hours",DQ608*$K608*(1+$M608)*$ET608,DQ608)</f>
        <v>0</v>
      </c>
      <c r="EF608" s="66">
        <f>IF($G608="Labor Hours",DR608*$K608*(1+$M608)*$ET608,DR608)</f>
        <v>0</v>
      </c>
      <c r="EG608" s="66">
        <f>IF($G608="Labor Hours",DS608*$K608*(1+$M608)*$ET608,DS608)</f>
        <v>0</v>
      </c>
      <c r="EH608" s="66">
        <f>IF($G608="Labor Hours",DT608*$K608*(1+$M608)*$ET608,DT608)</f>
        <v>0</v>
      </c>
      <c r="EI608" s="66">
        <f>IF($G608="Labor Hours",DU608*$K608*(1+$M608)*$ET608,DU608)</f>
        <v>0</v>
      </c>
      <c r="EJ608" s="67">
        <f t="shared" si="845"/>
        <v>0</v>
      </c>
      <c r="EK608" s="67">
        <f t="shared" si="800"/>
        <v>0</v>
      </c>
      <c r="EL608" s="67">
        <f t="shared" si="801"/>
        <v>0</v>
      </c>
      <c r="EM608" s="53" cm="1">
        <f t="array" aca="1" ref="EM608" ca="1">EJ608*CELL("contents",$Q608)</f>
        <v>0</v>
      </c>
      <c r="EN608" s="53" cm="1">
        <f t="array" aca="1" ref="EN608" ca="1">EK608*CELL("contents",$Q608)</f>
        <v>0</v>
      </c>
      <c r="EO608" s="68">
        <f>AW608+CB608+DG608+EL608</f>
        <v>2862.5450997583812</v>
      </c>
      <c r="EP608" s="2">
        <v>1</v>
      </c>
      <c r="EQ608" s="2">
        <f t="shared" ref="EQ608:ET608" si="871">EP608*1.0215</f>
        <v>1.0215000000000001</v>
      </c>
      <c r="ER608" s="2">
        <f t="shared" si="871"/>
        <v>1.0434622500000001</v>
      </c>
      <c r="ES608" s="2">
        <f t="shared" si="871"/>
        <v>1.0658966883750003</v>
      </c>
      <c r="ET608" s="2">
        <f t="shared" si="871"/>
        <v>1.0888134671750629</v>
      </c>
      <c r="EU608" s="69">
        <f>IF($G608="Labor Hours",$K608*$AG608*EQ608,0)</f>
        <v>0</v>
      </c>
      <c r="EV608" s="69">
        <f>IF($G608="Labor Hours",$K608*$BL608*ER608,0)</f>
        <v>1385.8848219600002</v>
      </c>
      <c r="EW608" s="69">
        <f>IF($G608="Labor Hours",$K608*$CQ608*ES608,0)</f>
        <v>0</v>
      </c>
      <c r="EX608" s="69">
        <f>IF($G608="Labor Hours",$K608*$DV608*ET608,0)</f>
        <v>0</v>
      </c>
      <c r="EY608" s="69">
        <f t="shared" si="847"/>
        <v>0</v>
      </c>
      <c r="EZ608" s="69">
        <f t="shared" si="847"/>
        <v>485.05968768600002</v>
      </c>
      <c r="FA608" s="69">
        <f t="shared" si="847"/>
        <v>0</v>
      </c>
      <c r="FB608" s="69">
        <f t="shared" si="834"/>
        <v>0</v>
      </c>
      <c r="FC608" t="s">
        <v>1549</v>
      </c>
    </row>
    <row r="609" spans="1:159" ht="25.5" x14ac:dyDescent="0.25">
      <c r="A609" s="2">
        <v>1.4</v>
      </c>
      <c r="B609" s="73" t="s">
        <v>1368</v>
      </c>
      <c r="C609" s="61" t="s">
        <v>147</v>
      </c>
      <c r="D609" s="62" t="s">
        <v>1337</v>
      </c>
      <c r="E609" s="63" t="s">
        <v>1325</v>
      </c>
      <c r="F609" s="2"/>
      <c r="G609" s="61" t="s">
        <v>267</v>
      </c>
      <c r="H609" s="64" t="s">
        <v>267</v>
      </c>
      <c r="I609" s="61"/>
      <c r="J609" s="65" t="s">
        <v>1139</v>
      </c>
      <c r="K609" s="75"/>
      <c r="L609" s="80">
        <v>1</v>
      </c>
      <c r="M609" s="57">
        <v>0</v>
      </c>
      <c r="N609" s="85">
        <v>0.53</v>
      </c>
      <c r="O609" s="64" t="s">
        <v>155</v>
      </c>
      <c r="P609" s="2" t="s">
        <v>356</v>
      </c>
      <c r="Q609" s="216">
        <f>VLOOKUP(P609,Contingencies!$A$2:$D$7,4,FALSE)</f>
        <v>0.35</v>
      </c>
      <c r="R609" s="53">
        <f t="shared" si="825"/>
        <v>160.64999999999998</v>
      </c>
      <c r="S609" s="67">
        <f t="shared" si="828"/>
        <v>85.144499999999994</v>
      </c>
      <c r="T609" s="61" t="s">
        <v>1369</v>
      </c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>
        <f>IF(G609="Labor Hours",SUM(U609:AF609),0)</f>
        <v>0</v>
      </c>
      <c r="AH609" s="51">
        <f t="shared" si="835"/>
        <v>0</v>
      </c>
      <c r="AI609" s="66">
        <f>IF($G609="Labor Hours",U609*$K609*(1+$M609)*$EQ609,U609)</f>
        <v>0</v>
      </c>
      <c r="AJ609" s="66">
        <f>IF($G609="Labor Hours",V609*$K609*(1+$M609)*$EQ609,V609)</f>
        <v>0</v>
      </c>
      <c r="AK609" s="66">
        <f>IF($G609="Labor Hours",W609*$K609*(1+$M609)*$EQ609,W609)</f>
        <v>0</v>
      </c>
      <c r="AL609" s="66">
        <f>IF($G609="Labor Hours",X609*$K609*(1+$M609)*$EQ609,X609)</f>
        <v>0</v>
      </c>
      <c r="AM609" s="66">
        <f>IF($G609="Labor Hours",Y609*$K609*(1+$M609)*$EQ609,Y609)</f>
        <v>0</v>
      </c>
      <c r="AN609" s="66">
        <f>IF($G609="Labor Hours",Z609*$K609*(1+$M609)*$EQ609,Z609)</f>
        <v>0</v>
      </c>
      <c r="AO609" s="66">
        <f>IF($G609="Labor Hours",AA609*$K609*(1+$M609)*$EQ609,AA609)</f>
        <v>0</v>
      </c>
      <c r="AP609" s="66">
        <f>IF($G609="Labor Hours",AB609*$K609*(1+$M609)*$EQ609,AB609)</f>
        <v>0</v>
      </c>
      <c r="AQ609" s="66">
        <f>IF($G609="Labor Hours",AC609*$K609*(1+$M609)*$EQ609,AC609)</f>
        <v>0</v>
      </c>
      <c r="AR609" s="66">
        <f>IF($G609="Labor Hours",AD609*$K609*(1+$M609)*$EQ609,AD609)</f>
        <v>0</v>
      </c>
      <c r="AS609" s="66">
        <f>IF($G609="Labor Hours",AE609*$K609*(1+$M609)*$EQ609,AE609)</f>
        <v>0</v>
      </c>
      <c r="AT609" s="66">
        <f>IF($G609="Labor Hours",AF609*$K609*(1+$M609)*$EQ609,AF609)</f>
        <v>0</v>
      </c>
      <c r="AU609" s="67">
        <f t="shared" si="836"/>
        <v>0</v>
      </c>
      <c r="AV609" s="67">
        <f t="shared" si="794"/>
        <v>0</v>
      </c>
      <c r="AW609" s="67">
        <f t="shared" si="795"/>
        <v>0</v>
      </c>
      <c r="AX609" s="53" cm="1">
        <f t="array" aca="1" ref="AX609" ca="1">AU609*CELL("contents",$Q609)</f>
        <v>0</v>
      </c>
      <c r="AY609" s="53" cm="1">
        <f t="array" aca="1" ref="AY609" ca="1">AV609*CELL("contents",$Q609)</f>
        <v>0</v>
      </c>
      <c r="AZ609" s="2"/>
      <c r="BA609" s="2"/>
      <c r="BB609" s="2"/>
      <c r="BC609" s="2"/>
      <c r="BD609" s="2"/>
      <c r="BE609" s="2"/>
      <c r="BF609" s="2"/>
      <c r="BG609" s="2"/>
      <c r="BH609" s="2"/>
      <c r="BI609" s="61">
        <v>300</v>
      </c>
      <c r="BJ609" s="2"/>
      <c r="BK609" s="2"/>
      <c r="BL609" s="2">
        <f t="shared" si="837"/>
        <v>0</v>
      </c>
      <c r="BM609" s="51">
        <f t="shared" si="838"/>
        <v>0</v>
      </c>
      <c r="BN609" s="66">
        <f>IF($G609="Labor Hours",AZ609*$K609*(1+$M609)*$ER609,AZ609)</f>
        <v>0</v>
      </c>
      <c r="BO609" s="66">
        <f>IF($G609="Labor Hours",BA609*$K609*(1+$M609)*$ER609,BA609)</f>
        <v>0</v>
      </c>
      <c r="BP609" s="66">
        <f>IF($G609="Labor Hours",BB609*$K609*(1+$M609)*$ER609,BB609)</f>
        <v>0</v>
      </c>
      <c r="BQ609" s="66">
        <f>IF($G609="Labor Hours",BC609*$K609*(1+$M609)*$ER609,BC609)</f>
        <v>0</v>
      </c>
      <c r="BR609" s="66">
        <f>IF($G609="Labor Hours",BD609*$K609*(1+$M609)*$ER609,BD609)</f>
        <v>0</v>
      </c>
      <c r="BS609" s="66">
        <f>IF($G609="Labor Hours",BE609*$K609*(1+$M609)*$ER609,BE609)</f>
        <v>0</v>
      </c>
      <c r="BT609" s="66">
        <f>IF($G609="Labor Hours",BF609*$K609*(1+$M609)*$ER609,BF609)</f>
        <v>0</v>
      </c>
      <c r="BU609" s="66">
        <f>IF($G609="Labor Hours",BG609*$K609*(1+$M609)*$ER609,BG609)</f>
        <v>0</v>
      </c>
      <c r="BV609" s="66">
        <f>IF($G609="Labor Hours",BH609*$K609*(1+$M609)*$ER609,BH609)</f>
        <v>0</v>
      </c>
      <c r="BW609" s="66">
        <f>IF($G609="Labor Hours",BI609*$K609*(1+$M609)*$ER609,BI609)</f>
        <v>300</v>
      </c>
      <c r="BX609" s="66">
        <f>IF($G609="Labor Hours",BJ609*$K609*(1+$M609)*$ER609,BJ609)</f>
        <v>0</v>
      </c>
      <c r="BY609" s="66">
        <f>IF($G609="Labor Hours",BK609*$K609*(1+$M609)*$ER609,BK609)</f>
        <v>0</v>
      </c>
      <c r="BZ609" s="67">
        <f t="shared" si="839"/>
        <v>300</v>
      </c>
      <c r="CA609" s="67">
        <f t="shared" si="796"/>
        <v>159</v>
      </c>
      <c r="CB609" s="67">
        <f t="shared" si="797"/>
        <v>459</v>
      </c>
      <c r="CC609" s="53" cm="1">
        <f t="array" aca="1" ref="CC609" ca="1">BZ609*CELL("contents",$Q609)</f>
        <v>105</v>
      </c>
      <c r="CD609" s="53" cm="1">
        <f t="array" aca="1" ref="CD609" ca="1">CA609*CELL("contents",$Q609)</f>
        <v>55.65</v>
      </c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>
        <f t="shared" si="840"/>
        <v>0</v>
      </c>
      <c r="CR609" s="51">
        <f t="shared" si="841"/>
        <v>0</v>
      </c>
      <c r="CS609" s="66">
        <f>IF($G609="Labor Hours",CE609*$K609*(1+$M609)*$ES609,CE609)</f>
        <v>0</v>
      </c>
      <c r="CT609" s="66">
        <f>IF($G609="Labor Hours",CF609*$K609*(1+$M609)*$ES609,CF609)</f>
        <v>0</v>
      </c>
      <c r="CU609" s="66">
        <f>IF($G609="Labor Hours",CG609*$K609*(1+$M609)*$ES609,CG609)</f>
        <v>0</v>
      </c>
      <c r="CV609" s="66">
        <f>IF($G609="Labor Hours",CH609*$K609*(1+$M609)*$ES609,CH609)</f>
        <v>0</v>
      </c>
      <c r="CW609" s="66">
        <f>IF($G609="Labor Hours",CI609*$K609*(1+$M609)*$ES609,CI609)</f>
        <v>0</v>
      </c>
      <c r="CX609" s="66">
        <f>IF($G609="Labor Hours",CJ609*$K609*(1+$M609)*$ES609,CJ609)</f>
        <v>0</v>
      </c>
      <c r="CY609" s="66">
        <f>IF($G609="Labor Hours",CK609*$K609*(1+$M609)*$ES609,CK609)</f>
        <v>0</v>
      </c>
      <c r="CZ609" s="66">
        <f>IF($G609="Labor Hours",CL609*$K609*(1+$M609)*$ES609,CL609)</f>
        <v>0</v>
      </c>
      <c r="DA609" s="66">
        <f>IF($G609="Labor Hours",CM609*$K609*(1+$M609)*$ES609,CM609)</f>
        <v>0</v>
      </c>
      <c r="DB609" s="66">
        <f>IF($G609="Labor Hours",CN609*$K609*(1+$M609)*$ES609,CN609)</f>
        <v>0</v>
      </c>
      <c r="DC609" s="66">
        <f>IF($G609="Labor Hours",CO609*$K609*(1+$M609)*$ES609,CO609)</f>
        <v>0</v>
      </c>
      <c r="DD609" s="66">
        <f>IF($G609="Labor Hours",CP609*$K609*(1+$M609)*$ES609,CP609)</f>
        <v>0</v>
      </c>
      <c r="DE609" s="67">
        <f t="shared" si="842"/>
        <v>0</v>
      </c>
      <c r="DF609" s="67">
        <f t="shared" si="798"/>
        <v>0</v>
      </c>
      <c r="DG609" s="67">
        <f t="shared" si="799"/>
        <v>0</v>
      </c>
      <c r="DH609" s="53" cm="1">
        <f t="array" aca="1" ref="DH609" ca="1">DE609*CELL("contents",$Q609)</f>
        <v>0</v>
      </c>
      <c r="DI609" s="53" cm="1">
        <f t="array" aca="1" ref="DI609" ca="1">DF609*CELL("contents",$Q609)</f>
        <v>0</v>
      </c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>
        <f t="shared" si="843"/>
        <v>0</v>
      </c>
      <c r="DW609" s="51">
        <f t="shared" si="844"/>
        <v>0</v>
      </c>
      <c r="DX609" s="66">
        <f>IF($G609="Labor Hours",DJ609*$K609*(1+$M609)*$ET609,DJ609)</f>
        <v>0</v>
      </c>
      <c r="DY609" s="66">
        <f>IF($G609="Labor Hours",DK609*$K609*(1+$M609)*$ET609,DK609)</f>
        <v>0</v>
      </c>
      <c r="DZ609" s="66">
        <f>IF($G609="Labor Hours",DL609*$K609*(1+$M609)*$ET609,DL609)</f>
        <v>0</v>
      </c>
      <c r="EA609" s="66">
        <f>IF($G609="Labor Hours",DM609*$K609*(1+$M609)*$ET609,DM609)</f>
        <v>0</v>
      </c>
      <c r="EB609" s="66">
        <f>IF($G609="Labor Hours",DN609*$K609*(1+$M609)*$ET609,DN609)</f>
        <v>0</v>
      </c>
      <c r="EC609" s="66">
        <f>IF($G609="Labor Hours",DO609*$K609*(1+$M609)*$ET609,DO609)</f>
        <v>0</v>
      </c>
      <c r="ED609" s="66">
        <f>IF($G609="Labor Hours",DP609*$K609*(1+$M609)*$ET609,DP609)</f>
        <v>0</v>
      </c>
      <c r="EE609" s="66">
        <f>IF($G609="Labor Hours",DQ609*$K609*(1+$M609)*$ET609,DQ609)</f>
        <v>0</v>
      </c>
      <c r="EF609" s="66">
        <f>IF($G609="Labor Hours",DR609*$K609*(1+$M609)*$ET609,DR609)</f>
        <v>0</v>
      </c>
      <c r="EG609" s="66">
        <f>IF($G609="Labor Hours",DS609*$K609*(1+$M609)*$ET609,DS609)</f>
        <v>0</v>
      </c>
      <c r="EH609" s="66">
        <f>IF($G609="Labor Hours",DT609*$K609*(1+$M609)*$ET609,DT609)</f>
        <v>0</v>
      </c>
      <c r="EI609" s="66">
        <f>IF($G609="Labor Hours",DU609*$K609*(1+$M609)*$ET609,DU609)</f>
        <v>0</v>
      </c>
      <c r="EJ609" s="67">
        <f t="shared" si="845"/>
        <v>0</v>
      </c>
      <c r="EK609" s="67">
        <f t="shared" si="800"/>
        <v>0</v>
      </c>
      <c r="EL609" s="67">
        <f t="shared" si="801"/>
        <v>0</v>
      </c>
      <c r="EM609" s="53" cm="1">
        <f t="array" aca="1" ref="EM609" ca="1">EJ609*CELL("contents",$Q609)</f>
        <v>0</v>
      </c>
      <c r="EN609" s="53" cm="1">
        <f t="array" aca="1" ref="EN609" ca="1">EK609*CELL("contents",$Q609)</f>
        <v>0</v>
      </c>
      <c r="EO609" s="68">
        <f>AW609+CB609+DG609+EL609</f>
        <v>459</v>
      </c>
      <c r="EP609" s="2">
        <v>1</v>
      </c>
      <c r="EQ609" s="2">
        <f t="shared" ref="EQ609:ET609" si="872">EP609*1.0215</f>
        <v>1.0215000000000001</v>
      </c>
      <c r="ER609" s="2">
        <f t="shared" si="872"/>
        <v>1.0434622500000001</v>
      </c>
      <c r="ES609" s="2">
        <f t="shared" si="872"/>
        <v>1.0658966883750003</v>
      </c>
      <c r="ET609" s="2">
        <f t="shared" si="872"/>
        <v>1.0888134671750629</v>
      </c>
      <c r="EU609" s="69">
        <f>IF($G609="Labor Hours",$K609*$AG609*EQ609,0)</f>
        <v>0</v>
      </c>
      <c r="EV609" s="69">
        <f>IF($G609="Labor Hours",$K609*$BL609*ER609,0)</f>
        <v>0</v>
      </c>
      <c r="EW609" s="69">
        <f>IF($G609="Labor Hours",$K609*$CQ609*ES609,0)</f>
        <v>0</v>
      </c>
      <c r="EX609" s="69">
        <f>IF($G609="Labor Hours",$K609*$DV609*ET609,0)</f>
        <v>0</v>
      </c>
      <c r="EY609" s="69">
        <f t="shared" si="847"/>
        <v>0</v>
      </c>
      <c r="EZ609" s="69">
        <f t="shared" si="847"/>
        <v>0</v>
      </c>
      <c r="FA609" s="69">
        <f t="shared" si="847"/>
        <v>0</v>
      </c>
      <c r="FB609" s="69">
        <f t="shared" si="834"/>
        <v>0</v>
      </c>
      <c r="FC609" t="s">
        <v>1549</v>
      </c>
    </row>
    <row r="610" spans="1:159" x14ac:dyDescent="0.25">
      <c r="A610" s="2">
        <v>1.4</v>
      </c>
      <c r="B610" s="73" t="s">
        <v>1370</v>
      </c>
      <c r="C610" s="61" t="s">
        <v>147</v>
      </c>
      <c r="D610" s="62" t="s">
        <v>1371</v>
      </c>
      <c r="E610" s="63" t="s">
        <v>1372</v>
      </c>
      <c r="F610" s="2"/>
      <c r="G610" s="61" t="s">
        <v>267</v>
      </c>
      <c r="H610" s="64" t="s">
        <v>267</v>
      </c>
      <c r="I610" s="61"/>
      <c r="J610" s="65" t="s">
        <v>1276</v>
      </c>
      <c r="K610" s="75"/>
      <c r="L610" s="80">
        <v>1</v>
      </c>
      <c r="M610" s="57">
        <v>0</v>
      </c>
      <c r="N610" s="85">
        <v>0.53</v>
      </c>
      <c r="O610" s="64" t="s">
        <v>155</v>
      </c>
      <c r="P610" s="2" t="s">
        <v>156</v>
      </c>
      <c r="Q610" s="216">
        <f>VLOOKUP(P610,Contingencies!$A$2:$D$7,4,FALSE)</f>
        <v>0.09</v>
      </c>
      <c r="R610" s="53">
        <f t="shared" si="825"/>
        <v>154.91249999999999</v>
      </c>
      <c r="S610" s="67">
        <f t="shared" si="828"/>
        <v>82.103625000000008</v>
      </c>
      <c r="T610" s="61"/>
      <c r="U610" s="61"/>
      <c r="V610" s="61">
        <v>125</v>
      </c>
      <c r="W610" s="61"/>
      <c r="X610" s="61"/>
      <c r="Y610" s="61">
        <v>125</v>
      </c>
      <c r="Z610" s="61"/>
      <c r="AA610" s="61"/>
      <c r="AB610" s="61">
        <v>125</v>
      </c>
      <c r="AC610" s="61"/>
      <c r="AD610" s="61"/>
      <c r="AE610" s="61">
        <v>125</v>
      </c>
      <c r="AF610" s="61"/>
      <c r="AG610" s="2">
        <f>IF(G610="Labor Hours",SUM(U610:AF610),0)</f>
        <v>0</v>
      </c>
      <c r="AH610" s="51">
        <f t="shared" si="835"/>
        <v>0</v>
      </c>
      <c r="AI610" s="66">
        <f>IF($G610="Labor Hours",U610*$K610*(1+$M610)*$EQ610,U610)</f>
        <v>0</v>
      </c>
      <c r="AJ610" s="66">
        <f>IF($G610="Labor Hours",V610*$K610*(1+$M610)*$EQ610,V610)</f>
        <v>125</v>
      </c>
      <c r="AK610" s="66">
        <f>IF($G610="Labor Hours",W610*$K610*(1+$M610)*$EQ610,W610)</f>
        <v>0</v>
      </c>
      <c r="AL610" s="66">
        <f>IF($G610="Labor Hours",X610*$K610*(1+$M610)*$EQ610,X610)</f>
        <v>0</v>
      </c>
      <c r="AM610" s="66">
        <f>IF($G610="Labor Hours",Y610*$K610*(1+$M610)*$EQ610,Y610)</f>
        <v>125</v>
      </c>
      <c r="AN610" s="66">
        <f>IF($G610="Labor Hours",Z610*$K610*(1+$M610)*$EQ610,Z610)</f>
        <v>0</v>
      </c>
      <c r="AO610" s="66">
        <f>IF($G610="Labor Hours",AA610*$K610*(1+$M610)*$EQ610,AA610)</f>
        <v>0</v>
      </c>
      <c r="AP610" s="66">
        <f>IF($G610="Labor Hours",AB610*$K610*(1+$M610)*$EQ610,AB610)</f>
        <v>125</v>
      </c>
      <c r="AQ610" s="66">
        <f>IF($G610="Labor Hours",AC610*$K610*(1+$M610)*$EQ610,AC610)</f>
        <v>0</v>
      </c>
      <c r="AR610" s="66">
        <f>IF($G610="Labor Hours",AD610*$K610*(1+$M610)*$EQ610,AD610)</f>
        <v>0</v>
      </c>
      <c r="AS610" s="66">
        <f>IF($G610="Labor Hours",AE610*$K610*(1+$M610)*$EQ610,AE610)</f>
        <v>125</v>
      </c>
      <c r="AT610" s="66">
        <f>IF($G610="Labor Hours",AF610*$K610*(1+$M610)*$EQ610,AF610)</f>
        <v>0</v>
      </c>
      <c r="AU610" s="67">
        <f t="shared" si="836"/>
        <v>500</v>
      </c>
      <c r="AV610" s="67">
        <f t="shared" si="794"/>
        <v>265</v>
      </c>
      <c r="AW610" s="67">
        <f t="shared" si="795"/>
        <v>765</v>
      </c>
      <c r="AX610" s="53" cm="1">
        <f t="array" aca="1" ref="AX610" ca="1">AU610*CELL("contents",$Q610)</f>
        <v>45</v>
      </c>
      <c r="AY610" s="53" cm="1">
        <f t="array" aca="1" ref="AY610" ca="1">AV610*CELL("contents",$Q610)</f>
        <v>23.849999999999998</v>
      </c>
      <c r="AZ610" s="61"/>
      <c r="BA610" s="61">
        <v>125</v>
      </c>
      <c r="BB610" s="61"/>
      <c r="BC610" s="61"/>
      <c r="BD610" s="61">
        <v>125</v>
      </c>
      <c r="BE610" s="61"/>
      <c r="BF610" s="61"/>
      <c r="BG610" s="61">
        <v>125</v>
      </c>
      <c r="BH610" s="61"/>
      <c r="BI610" s="61"/>
      <c r="BJ610" s="61">
        <v>125</v>
      </c>
      <c r="BK610" s="61"/>
      <c r="BL610" s="2">
        <f t="shared" si="837"/>
        <v>0</v>
      </c>
      <c r="BM610" s="51">
        <f t="shared" si="838"/>
        <v>0</v>
      </c>
      <c r="BN610" s="66">
        <f>IF($G610="Labor Hours",AZ610*$K610*(1+$M610)*$ER610,AZ610)</f>
        <v>0</v>
      </c>
      <c r="BO610" s="66">
        <f>IF($G610="Labor Hours",BA610*$K610*(1+$M610)*$ER610,BA610)</f>
        <v>125</v>
      </c>
      <c r="BP610" s="66">
        <f>IF($G610="Labor Hours",BB610*$K610*(1+$M610)*$ER610,BB610)</f>
        <v>0</v>
      </c>
      <c r="BQ610" s="66">
        <f>IF($G610="Labor Hours",BC610*$K610*(1+$M610)*$ER610,BC610)</f>
        <v>0</v>
      </c>
      <c r="BR610" s="66">
        <f>IF($G610="Labor Hours",BD610*$K610*(1+$M610)*$ER610,BD610)</f>
        <v>125</v>
      </c>
      <c r="BS610" s="66">
        <f>IF($G610="Labor Hours",BE610*$K610*(1+$M610)*$ER610,BE610)</f>
        <v>0</v>
      </c>
      <c r="BT610" s="66">
        <f>IF($G610="Labor Hours",BF610*$K610*(1+$M610)*$ER610,BF610)</f>
        <v>0</v>
      </c>
      <c r="BU610" s="66">
        <f>IF($G610="Labor Hours",BG610*$K610*(1+$M610)*$ER610,BG610)</f>
        <v>125</v>
      </c>
      <c r="BV610" s="66">
        <f>IF($G610="Labor Hours",BH610*$K610*(1+$M610)*$ER610,BH610)</f>
        <v>0</v>
      </c>
      <c r="BW610" s="66">
        <f>IF($G610="Labor Hours",BI610*$K610*(1+$M610)*$ER610,BI610)</f>
        <v>0</v>
      </c>
      <c r="BX610" s="66">
        <f>IF($G610="Labor Hours",BJ610*$K610*(1+$M610)*$ER610,BJ610)</f>
        <v>125</v>
      </c>
      <c r="BY610" s="66">
        <f>IF($G610="Labor Hours",BK610*$K610*(1+$M610)*$ER610,BK610)</f>
        <v>0</v>
      </c>
      <c r="BZ610" s="67">
        <f t="shared" si="839"/>
        <v>500</v>
      </c>
      <c r="CA610" s="67">
        <f t="shared" si="796"/>
        <v>265</v>
      </c>
      <c r="CB610" s="67">
        <f t="shared" si="797"/>
        <v>765</v>
      </c>
      <c r="CC610" s="53" cm="1">
        <f t="array" aca="1" ref="CC610" ca="1">BZ610*CELL("contents",$Q610)</f>
        <v>45</v>
      </c>
      <c r="CD610" s="53" cm="1">
        <f t="array" aca="1" ref="CD610" ca="1">CA610*CELL("contents",$Q610)</f>
        <v>23.849999999999998</v>
      </c>
      <c r="CE610" s="61"/>
      <c r="CF610" s="61">
        <v>125</v>
      </c>
      <c r="CG610" s="61"/>
      <c r="CH610" s="61"/>
      <c r="CI610" s="61"/>
      <c r="CJ610" s="2"/>
      <c r="CK610" s="2"/>
      <c r="CL610" s="2"/>
      <c r="CM610" s="2"/>
      <c r="CN610" s="2"/>
      <c r="CO610" s="2"/>
      <c r="CP610" s="2"/>
      <c r="CQ610" s="2">
        <f t="shared" si="840"/>
        <v>0</v>
      </c>
      <c r="CR610" s="51">
        <f t="shared" si="841"/>
        <v>0</v>
      </c>
      <c r="CS610" s="66">
        <f>IF($G610="Labor Hours",CE610*$K610*(1+$M610)*$ES610,CE610)</f>
        <v>0</v>
      </c>
      <c r="CT610" s="66">
        <f>IF($G610="Labor Hours",CF610*$K610*(1+$M610)*$ES610,CF610)</f>
        <v>125</v>
      </c>
      <c r="CU610" s="66">
        <f>IF($G610="Labor Hours",CG610*$K610*(1+$M610)*$ES610,CG610)</f>
        <v>0</v>
      </c>
      <c r="CV610" s="66">
        <f>IF($G610="Labor Hours",CH610*$K610*(1+$M610)*$ES610,CH610)</f>
        <v>0</v>
      </c>
      <c r="CW610" s="66">
        <f>IF($G610="Labor Hours",CI610*$K610*(1+$M610)*$ES610,CI610)</f>
        <v>0</v>
      </c>
      <c r="CX610" s="66">
        <f>IF($G610="Labor Hours",CJ610*$K610*(1+$M610)*$ES610,CJ610)</f>
        <v>0</v>
      </c>
      <c r="CY610" s="66">
        <f>IF($G610="Labor Hours",CK610*$K610*(1+$M610)*$ES610,CK610)</f>
        <v>0</v>
      </c>
      <c r="CZ610" s="66">
        <f>IF($G610="Labor Hours",CL610*$K610*(1+$M610)*$ES610,CL610)</f>
        <v>0</v>
      </c>
      <c r="DA610" s="66">
        <f>IF($G610="Labor Hours",CM610*$K610*(1+$M610)*$ES610,CM610)</f>
        <v>0</v>
      </c>
      <c r="DB610" s="66">
        <f>IF($G610="Labor Hours",CN610*$K610*(1+$M610)*$ES610,CN610)</f>
        <v>0</v>
      </c>
      <c r="DC610" s="66">
        <f>IF($G610="Labor Hours",CO610*$K610*(1+$M610)*$ES610,CO610)</f>
        <v>0</v>
      </c>
      <c r="DD610" s="66">
        <f>IF($G610="Labor Hours",CP610*$K610*(1+$M610)*$ES610,CP610)</f>
        <v>0</v>
      </c>
      <c r="DE610" s="67">
        <f t="shared" si="842"/>
        <v>125</v>
      </c>
      <c r="DF610" s="67">
        <f t="shared" si="798"/>
        <v>66.25</v>
      </c>
      <c r="DG610" s="67">
        <f t="shared" si="799"/>
        <v>191.25</v>
      </c>
      <c r="DH610" s="53" cm="1">
        <f t="array" aca="1" ref="DH610" ca="1">DE610*CELL("contents",$Q610)</f>
        <v>11.25</v>
      </c>
      <c r="DI610" s="53" cm="1">
        <f t="array" aca="1" ref="DI610" ca="1">DF610*CELL("contents",$Q610)</f>
        <v>5.9624999999999995</v>
      </c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>
        <f t="shared" si="843"/>
        <v>0</v>
      </c>
      <c r="DW610" s="51">
        <f t="shared" si="844"/>
        <v>0</v>
      </c>
      <c r="DX610" s="66">
        <f>IF($G610="Labor Hours",DJ610*$K610*(1+$M610)*$ET610,DJ610)</f>
        <v>0</v>
      </c>
      <c r="DY610" s="66">
        <f>IF($G610="Labor Hours",DK610*$K610*(1+$M610)*$ET610,DK610)</f>
        <v>0</v>
      </c>
      <c r="DZ610" s="66">
        <f>IF($G610="Labor Hours",DL610*$K610*(1+$M610)*$ET610,DL610)</f>
        <v>0</v>
      </c>
      <c r="EA610" s="66">
        <f>IF($G610="Labor Hours",DM610*$K610*(1+$M610)*$ET610,DM610)</f>
        <v>0</v>
      </c>
      <c r="EB610" s="66">
        <f>IF($G610="Labor Hours",DN610*$K610*(1+$M610)*$ET610,DN610)</f>
        <v>0</v>
      </c>
      <c r="EC610" s="66">
        <f>IF($G610="Labor Hours",DO610*$K610*(1+$M610)*$ET610,DO610)</f>
        <v>0</v>
      </c>
      <c r="ED610" s="66">
        <f>IF($G610="Labor Hours",DP610*$K610*(1+$M610)*$ET610,DP610)</f>
        <v>0</v>
      </c>
      <c r="EE610" s="66">
        <f>IF($G610="Labor Hours",DQ610*$K610*(1+$M610)*$ET610,DQ610)</f>
        <v>0</v>
      </c>
      <c r="EF610" s="66">
        <f>IF($G610="Labor Hours",DR610*$K610*(1+$M610)*$ET610,DR610)</f>
        <v>0</v>
      </c>
      <c r="EG610" s="66">
        <f>IF($G610="Labor Hours",DS610*$K610*(1+$M610)*$ET610,DS610)</f>
        <v>0</v>
      </c>
      <c r="EH610" s="66">
        <f>IF($G610="Labor Hours",DT610*$K610*(1+$M610)*$ET610,DT610)</f>
        <v>0</v>
      </c>
      <c r="EI610" s="66">
        <f>IF($G610="Labor Hours",DU610*$K610*(1+$M610)*$ET610,DU610)</f>
        <v>0</v>
      </c>
      <c r="EJ610" s="67">
        <f t="shared" si="845"/>
        <v>0</v>
      </c>
      <c r="EK610" s="67">
        <f t="shared" si="800"/>
        <v>0</v>
      </c>
      <c r="EL610" s="67">
        <f t="shared" si="801"/>
        <v>0</v>
      </c>
      <c r="EM610" s="53" cm="1">
        <f t="array" aca="1" ref="EM610" ca="1">EJ610*CELL("contents",$Q610)</f>
        <v>0</v>
      </c>
      <c r="EN610" s="53" cm="1">
        <f t="array" aca="1" ref="EN610" ca="1">EK610*CELL("contents",$Q610)</f>
        <v>0</v>
      </c>
      <c r="EO610" s="68">
        <f>AW610+CB610+DG610+EL610</f>
        <v>1721.25</v>
      </c>
      <c r="EP610" s="2">
        <v>1</v>
      </c>
      <c r="EQ610" s="2">
        <f t="shared" ref="EQ610:ET610" si="873">EP610*1.0215</f>
        <v>1.0215000000000001</v>
      </c>
      <c r="ER610" s="2">
        <f t="shared" si="873"/>
        <v>1.0434622500000001</v>
      </c>
      <c r="ES610" s="2">
        <f t="shared" si="873"/>
        <v>1.0658966883750003</v>
      </c>
      <c r="ET610" s="2">
        <f t="shared" si="873"/>
        <v>1.0888134671750629</v>
      </c>
      <c r="EU610" s="69">
        <f>IF($G610="Labor Hours",$K610*$AG610*EQ610,0)</f>
        <v>0</v>
      </c>
      <c r="EV610" s="69">
        <f>IF($G610="Labor Hours",$K610*$BL610*ER610,0)</f>
        <v>0</v>
      </c>
      <c r="EW610" s="69">
        <f>IF($G610="Labor Hours",$K610*$CQ610*ES610,0)</f>
        <v>0</v>
      </c>
      <c r="EX610" s="69">
        <f>IF($G610="Labor Hours",$K610*$DV610*ET610,0)</f>
        <v>0</v>
      </c>
      <c r="EY610" s="69">
        <f t="shared" si="847"/>
        <v>0</v>
      </c>
      <c r="EZ610" s="69">
        <f t="shared" si="847"/>
        <v>0</v>
      </c>
      <c r="FA610" s="69">
        <f t="shared" si="847"/>
        <v>0</v>
      </c>
      <c r="FB610" s="69">
        <f t="shared" si="834"/>
        <v>0</v>
      </c>
      <c r="FC610" t="s">
        <v>1549</v>
      </c>
    </row>
    <row r="611" spans="1:159" x14ac:dyDescent="0.25">
      <c r="A611" s="2">
        <v>1.4</v>
      </c>
      <c r="B611" s="73" t="s">
        <v>1373</v>
      </c>
      <c r="C611" s="61" t="s">
        <v>147</v>
      </c>
      <c r="D611" s="62" t="s">
        <v>1331</v>
      </c>
      <c r="E611" s="63" t="s">
        <v>1331</v>
      </c>
      <c r="F611" s="2" t="s">
        <v>1315</v>
      </c>
      <c r="G611" s="61" t="s">
        <v>151</v>
      </c>
      <c r="H611" s="64" t="s">
        <v>152</v>
      </c>
      <c r="I611" s="61" t="s">
        <v>1175</v>
      </c>
      <c r="J611" s="65" t="s">
        <v>1139</v>
      </c>
      <c r="K611" s="75">
        <v>55.34</v>
      </c>
      <c r="L611" s="79">
        <v>66</v>
      </c>
      <c r="M611" s="57">
        <v>0.35</v>
      </c>
      <c r="N611" s="85">
        <v>0.53</v>
      </c>
      <c r="O611" s="64" t="s">
        <v>155</v>
      </c>
      <c r="P611" s="2" t="s">
        <v>156</v>
      </c>
      <c r="Q611" s="216">
        <f>VLOOKUP(P611,Contingencies!$A$2:$D$7,4,FALSE)</f>
        <v>0.09</v>
      </c>
      <c r="R611" s="53">
        <f t="shared" si="825"/>
        <v>588.48210567720002</v>
      </c>
      <c r="S611" s="67">
        <f t="shared" si="828"/>
        <v>311.89551600891605</v>
      </c>
      <c r="T611" s="61"/>
      <c r="U611" s="2"/>
      <c r="V611" s="61">
        <v>8</v>
      </c>
      <c r="W611" s="61">
        <v>8</v>
      </c>
      <c r="X611" s="61">
        <v>8</v>
      </c>
      <c r="Y611" s="61">
        <v>8</v>
      </c>
      <c r="Z611" s="61">
        <v>8</v>
      </c>
      <c r="AA611" s="61">
        <v>8</v>
      </c>
      <c r="AB611" s="61">
        <v>8</v>
      </c>
      <c r="AC611" s="2"/>
      <c r="AD611" s="2"/>
      <c r="AE611" s="2"/>
      <c r="AF611" s="2"/>
      <c r="AG611" s="2">
        <f>IF(G611="Labor Hours",SUM(U611:AF611),0)</f>
        <v>56</v>
      </c>
      <c r="AH611" s="51">
        <f t="shared" si="835"/>
        <v>0.37333333333333329</v>
      </c>
      <c r="AI611" s="66">
        <f>IF($G611="Labor Hours",U611*$K611*(1+$M611)*$EQ611,U611)</f>
        <v>0</v>
      </c>
      <c r="AJ611" s="66">
        <f>IF($G611="Labor Hours",V611*$K611*(1+$M611)*$EQ611,V611)</f>
        <v>610.52194800000007</v>
      </c>
      <c r="AK611" s="66">
        <f>IF($G611="Labor Hours",W611*$K611*(1+$M611)*$EQ611,W611)</f>
        <v>610.52194800000007</v>
      </c>
      <c r="AL611" s="66">
        <f>IF($G611="Labor Hours",X611*$K611*(1+$M611)*$EQ611,X611)</f>
        <v>610.52194800000007</v>
      </c>
      <c r="AM611" s="66">
        <f>IF($G611="Labor Hours",Y611*$K611*(1+$M611)*$EQ611,Y611)</f>
        <v>610.52194800000007</v>
      </c>
      <c r="AN611" s="66">
        <f>IF($G611="Labor Hours",Z611*$K611*(1+$M611)*$EQ611,Z611)</f>
        <v>610.52194800000007</v>
      </c>
      <c r="AO611" s="66">
        <f>IF($G611="Labor Hours",AA611*$K611*(1+$M611)*$EQ611,AA611)</f>
        <v>610.52194800000007</v>
      </c>
      <c r="AP611" s="66">
        <f>IF($G611="Labor Hours",AB611*$K611*(1+$M611)*$EQ611,AB611)</f>
        <v>610.52194800000007</v>
      </c>
      <c r="AQ611" s="66">
        <f>IF($G611="Labor Hours",AC611*$K611*(1+$M611)*$EQ611,AC611)</f>
        <v>0</v>
      </c>
      <c r="AR611" s="66">
        <f>IF($G611="Labor Hours",AD611*$K611*(1+$M611)*$EQ611,AD611)</f>
        <v>0</v>
      </c>
      <c r="AS611" s="66">
        <f>IF($G611="Labor Hours",AE611*$K611*(1+$M611)*$EQ611,AE611)</f>
        <v>0</v>
      </c>
      <c r="AT611" s="66">
        <f>IF($G611="Labor Hours",AF611*$K611*(1+$M611)*$EQ611,AF611)</f>
        <v>0</v>
      </c>
      <c r="AU611" s="67">
        <f t="shared" si="836"/>
        <v>4273.6536360000009</v>
      </c>
      <c r="AV611" s="67">
        <f t="shared" si="794"/>
        <v>2265.0364270800005</v>
      </c>
      <c r="AW611" s="67">
        <f t="shared" si="795"/>
        <v>6538.690063080001</v>
      </c>
      <c r="AX611" s="53" cm="1">
        <f t="array" aca="1" ref="AX611" ca="1">AU611*CELL("contents",$Q611)</f>
        <v>384.62882724000008</v>
      </c>
      <c r="AY611" s="53" cm="1">
        <f t="array" aca="1" ref="AY611" ca="1">AV611*CELL("contents",$Q611)</f>
        <v>203.85327843720003</v>
      </c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>
        <f t="shared" si="837"/>
        <v>0</v>
      </c>
      <c r="BM611" s="51">
        <f t="shared" si="838"/>
        <v>0</v>
      </c>
      <c r="BN611" s="66">
        <f>IF($G611="Labor Hours",AZ611*$K611*(1+$M611)*$ER611,AZ611)</f>
        <v>0</v>
      </c>
      <c r="BO611" s="66">
        <f>IF($G611="Labor Hours",BA611*$K611*(1+$M611)*$ER611,BA611)</f>
        <v>0</v>
      </c>
      <c r="BP611" s="66">
        <f>IF($G611="Labor Hours",BB611*$K611*(1+$M611)*$ER611,BB611)</f>
        <v>0</v>
      </c>
      <c r="BQ611" s="66">
        <f>IF($G611="Labor Hours",BC611*$K611*(1+$M611)*$ER611,BC611)</f>
        <v>0</v>
      </c>
      <c r="BR611" s="66">
        <f>IF($G611="Labor Hours",BD611*$K611*(1+$M611)*$ER611,BD611)</f>
        <v>0</v>
      </c>
      <c r="BS611" s="66">
        <f>IF($G611="Labor Hours",BE611*$K611*(1+$M611)*$ER611,BE611)</f>
        <v>0</v>
      </c>
      <c r="BT611" s="66">
        <f>IF($G611="Labor Hours",BF611*$K611*(1+$M611)*$ER611,BF611)</f>
        <v>0</v>
      </c>
      <c r="BU611" s="66">
        <f>IF($G611="Labor Hours",BG611*$K611*(1+$M611)*$ER611,BG611)</f>
        <v>0</v>
      </c>
      <c r="BV611" s="66">
        <f>IF($G611="Labor Hours",BH611*$K611*(1+$M611)*$ER611,BH611)</f>
        <v>0</v>
      </c>
      <c r="BW611" s="66">
        <f>IF($G611="Labor Hours",BI611*$K611*(1+$M611)*$ER611,BI611)</f>
        <v>0</v>
      </c>
      <c r="BX611" s="66">
        <f>IF($G611="Labor Hours",BJ611*$K611*(1+$M611)*$ER611,BJ611)</f>
        <v>0</v>
      </c>
      <c r="BY611" s="66">
        <f>IF($G611="Labor Hours",BK611*$K611*(1+$M611)*$ER611,BK611)</f>
        <v>0</v>
      </c>
      <c r="BZ611" s="67">
        <f t="shared" si="839"/>
        <v>0</v>
      </c>
      <c r="CA611" s="67">
        <f t="shared" si="796"/>
        <v>0</v>
      </c>
      <c r="CB611" s="67">
        <f t="shared" si="797"/>
        <v>0</v>
      </c>
      <c r="CC611" s="53" cm="1">
        <f t="array" aca="1" ref="CC611" ca="1">BZ611*CELL("contents",$Q611)</f>
        <v>0</v>
      </c>
      <c r="CD611" s="53" cm="1">
        <f t="array" aca="1" ref="CD611" ca="1">CA611*CELL("contents",$Q611)</f>
        <v>0</v>
      </c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>
        <f t="shared" si="840"/>
        <v>0</v>
      </c>
      <c r="CR611" s="51">
        <f t="shared" si="841"/>
        <v>0</v>
      </c>
      <c r="CS611" s="66">
        <f>IF($G611="Labor Hours",CE611*$K611*(1+$M611)*$ES611,CE611)</f>
        <v>0</v>
      </c>
      <c r="CT611" s="66">
        <f>IF($G611="Labor Hours",CF611*$K611*(1+$M611)*$ES611,CF611)</f>
        <v>0</v>
      </c>
      <c r="CU611" s="66">
        <f>IF($G611="Labor Hours",CG611*$K611*(1+$M611)*$ES611,CG611)</f>
        <v>0</v>
      </c>
      <c r="CV611" s="66">
        <f>IF($G611="Labor Hours",CH611*$K611*(1+$M611)*$ES611,CH611)</f>
        <v>0</v>
      </c>
      <c r="CW611" s="66">
        <f>IF($G611="Labor Hours",CI611*$K611*(1+$M611)*$ES611,CI611)</f>
        <v>0</v>
      </c>
      <c r="CX611" s="66">
        <f>IF($G611="Labor Hours",CJ611*$K611*(1+$M611)*$ES611,CJ611)</f>
        <v>0</v>
      </c>
      <c r="CY611" s="66">
        <f>IF($G611="Labor Hours",CK611*$K611*(1+$M611)*$ES611,CK611)</f>
        <v>0</v>
      </c>
      <c r="CZ611" s="66">
        <f>IF($G611="Labor Hours",CL611*$K611*(1+$M611)*$ES611,CL611)</f>
        <v>0</v>
      </c>
      <c r="DA611" s="66">
        <f>IF($G611="Labor Hours",CM611*$K611*(1+$M611)*$ES611,CM611)</f>
        <v>0</v>
      </c>
      <c r="DB611" s="66">
        <f>IF($G611="Labor Hours",CN611*$K611*(1+$M611)*$ES611,CN611)</f>
        <v>0</v>
      </c>
      <c r="DC611" s="66">
        <f>IF($G611="Labor Hours",CO611*$K611*(1+$M611)*$ES611,CO611)</f>
        <v>0</v>
      </c>
      <c r="DD611" s="66">
        <f>IF($G611="Labor Hours",CP611*$K611*(1+$M611)*$ES611,CP611)</f>
        <v>0</v>
      </c>
      <c r="DE611" s="67">
        <f t="shared" si="842"/>
        <v>0</v>
      </c>
      <c r="DF611" s="67">
        <f t="shared" si="798"/>
        <v>0</v>
      </c>
      <c r="DG611" s="67">
        <f t="shared" si="799"/>
        <v>0</v>
      </c>
      <c r="DH611" s="53" cm="1">
        <f t="array" aca="1" ref="DH611" ca="1">DE611*CELL("contents",$Q611)</f>
        <v>0</v>
      </c>
      <c r="DI611" s="53" cm="1">
        <f t="array" aca="1" ref="DI611" ca="1">DF611*CELL("contents",$Q611)</f>
        <v>0</v>
      </c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>
        <f t="shared" si="843"/>
        <v>0</v>
      </c>
      <c r="DW611" s="51">
        <f t="shared" si="844"/>
        <v>0</v>
      </c>
      <c r="DX611" s="66">
        <f>IF($G611="Labor Hours",DJ611*$K611*(1+$M611)*$ET611,DJ611)</f>
        <v>0</v>
      </c>
      <c r="DY611" s="66">
        <f>IF($G611="Labor Hours",DK611*$K611*(1+$M611)*$ET611,DK611)</f>
        <v>0</v>
      </c>
      <c r="DZ611" s="66">
        <f>IF($G611="Labor Hours",DL611*$K611*(1+$M611)*$ET611,DL611)</f>
        <v>0</v>
      </c>
      <c r="EA611" s="66">
        <f>IF($G611="Labor Hours",DM611*$K611*(1+$M611)*$ET611,DM611)</f>
        <v>0</v>
      </c>
      <c r="EB611" s="66">
        <f>IF($G611="Labor Hours",DN611*$K611*(1+$M611)*$ET611,DN611)</f>
        <v>0</v>
      </c>
      <c r="EC611" s="66">
        <f>IF($G611="Labor Hours",DO611*$K611*(1+$M611)*$ET611,DO611)</f>
        <v>0</v>
      </c>
      <c r="ED611" s="66">
        <f>IF($G611="Labor Hours",DP611*$K611*(1+$M611)*$ET611,DP611)</f>
        <v>0</v>
      </c>
      <c r="EE611" s="66">
        <f>IF($G611="Labor Hours",DQ611*$K611*(1+$M611)*$ET611,DQ611)</f>
        <v>0</v>
      </c>
      <c r="EF611" s="66">
        <f>IF($G611="Labor Hours",DR611*$K611*(1+$M611)*$ET611,DR611)</f>
        <v>0</v>
      </c>
      <c r="EG611" s="66">
        <f>IF($G611="Labor Hours",DS611*$K611*(1+$M611)*$ET611,DS611)</f>
        <v>0</v>
      </c>
      <c r="EH611" s="66">
        <f>IF($G611="Labor Hours",DT611*$K611*(1+$M611)*$ET611,DT611)</f>
        <v>0</v>
      </c>
      <c r="EI611" s="66">
        <f>IF($G611="Labor Hours",DU611*$K611*(1+$M611)*$ET611,DU611)</f>
        <v>0</v>
      </c>
      <c r="EJ611" s="67">
        <f t="shared" si="845"/>
        <v>0</v>
      </c>
      <c r="EK611" s="67">
        <f t="shared" si="800"/>
        <v>0</v>
      </c>
      <c r="EL611" s="67">
        <f t="shared" si="801"/>
        <v>0</v>
      </c>
      <c r="EM611" s="53" cm="1">
        <f t="array" aca="1" ref="EM611" ca="1">EJ611*CELL("contents",$Q611)</f>
        <v>0</v>
      </c>
      <c r="EN611" s="53" cm="1">
        <f t="array" aca="1" ref="EN611" ca="1">EK611*CELL("contents",$Q611)</f>
        <v>0</v>
      </c>
      <c r="EO611" s="68">
        <f>AW611+CB611+DG611+EL611</f>
        <v>6538.690063080001</v>
      </c>
      <c r="EP611" s="2">
        <v>1</v>
      </c>
      <c r="EQ611" s="2">
        <f t="shared" ref="EQ611:ET611" si="874">EP611*1.0215</f>
        <v>1.0215000000000001</v>
      </c>
      <c r="ER611" s="2">
        <f t="shared" si="874"/>
        <v>1.0434622500000001</v>
      </c>
      <c r="ES611" s="2">
        <f t="shared" si="874"/>
        <v>1.0658966883750003</v>
      </c>
      <c r="ET611" s="2">
        <f t="shared" si="874"/>
        <v>1.0888134671750629</v>
      </c>
      <c r="EU611" s="69">
        <f>IF($G611="Labor Hours",$K611*$AG611*EQ611,0)</f>
        <v>3165.6693600000003</v>
      </c>
      <c r="EV611" s="69">
        <f>IF($G611="Labor Hours",$K611*$BL611*ER611,0)</f>
        <v>0</v>
      </c>
      <c r="EW611" s="69">
        <f>IF($G611="Labor Hours",$K611*$CQ611*ES611,0)</f>
        <v>0</v>
      </c>
      <c r="EX611" s="69">
        <f>IF($G611="Labor Hours",$K611*$DV611*ET611,0)</f>
        <v>0</v>
      </c>
      <c r="EY611" s="69">
        <f t="shared" si="847"/>
        <v>1107.9842760000001</v>
      </c>
      <c r="EZ611" s="69">
        <f t="shared" si="847"/>
        <v>0</v>
      </c>
      <c r="FA611" s="69">
        <f t="shared" si="847"/>
        <v>0</v>
      </c>
      <c r="FB611" s="69">
        <f t="shared" si="834"/>
        <v>0</v>
      </c>
      <c r="FC611" t="s">
        <v>1549</v>
      </c>
    </row>
    <row r="612" spans="1:159" x14ac:dyDescent="0.25">
      <c r="A612" s="2">
        <v>1.4</v>
      </c>
      <c r="B612" s="73" t="s">
        <v>1373</v>
      </c>
      <c r="C612" s="61" t="s">
        <v>147</v>
      </c>
      <c r="D612" s="62" t="s">
        <v>1331</v>
      </c>
      <c r="E612" s="63" t="s">
        <v>1374</v>
      </c>
      <c r="F612" s="2"/>
      <c r="G612" s="61" t="s">
        <v>347</v>
      </c>
      <c r="H612" s="64" t="s">
        <v>347</v>
      </c>
      <c r="I612" s="61"/>
      <c r="J612" s="61" t="s">
        <v>268</v>
      </c>
      <c r="K612" s="75"/>
      <c r="L612" s="80">
        <v>1</v>
      </c>
      <c r="M612" s="57">
        <v>0</v>
      </c>
      <c r="N612" s="85">
        <v>0.53</v>
      </c>
      <c r="O612" s="64" t="s">
        <v>155</v>
      </c>
      <c r="P612" s="2" t="s">
        <v>173</v>
      </c>
      <c r="Q612" s="216">
        <f>VLOOKUP(P612,Contingencies!$A$2:$D$7,4,FALSE)</f>
        <v>0.125</v>
      </c>
      <c r="R612" s="53">
        <f t="shared" si="825"/>
        <v>249.375</v>
      </c>
      <c r="S612" s="67">
        <f t="shared" si="828"/>
        <v>0</v>
      </c>
      <c r="T612" s="61"/>
      <c r="U612" s="2"/>
      <c r="V612" s="61"/>
      <c r="W612" s="61"/>
      <c r="X612" s="61"/>
      <c r="Y612" s="61"/>
      <c r="Z612" s="61"/>
      <c r="AA612" s="61"/>
      <c r="AB612" s="61">
        <v>1995</v>
      </c>
      <c r="AC612" s="2"/>
      <c r="AD612" s="2"/>
      <c r="AE612" s="2"/>
      <c r="AF612" s="2"/>
      <c r="AG612" s="2">
        <f>IF(G612="Labor Hours",SUM(U612:AF612),0)</f>
        <v>0</v>
      </c>
      <c r="AH612" s="51">
        <f t="shared" si="835"/>
        <v>0</v>
      </c>
      <c r="AI612" s="66">
        <f>IF($G612="Labor Hours",U612*$K612*(1+$M612)*$EQ612,U612)</f>
        <v>0</v>
      </c>
      <c r="AJ612" s="66">
        <f>IF($G612="Labor Hours",V612*$K612*(1+$M612)*$EQ612,V612)</f>
        <v>0</v>
      </c>
      <c r="AK612" s="66">
        <f>IF($G612="Labor Hours",W612*$K612*(1+$M612)*$EQ612,W612)</f>
        <v>0</v>
      </c>
      <c r="AL612" s="66">
        <f>IF($G612="Labor Hours",X612*$K612*(1+$M612)*$EQ612,X612)</f>
        <v>0</v>
      </c>
      <c r="AM612" s="66">
        <f>IF($G612="Labor Hours",Y612*$K612*(1+$M612)*$EQ612,Y612)</f>
        <v>0</v>
      </c>
      <c r="AN612" s="66">
        <f>IF($G612="Labor Hours",Z612*$K612*(1+$M612)*$EQ612,Z612)</f>
        <v>0</v>
      </c>
      <c r="AO612" s="66">
        <f>IF($G612="Labor Hours",AA612*$K612*(1+$M612)*$EQ612,AA612)</f>
        <v>0</v>
      </c>
      <c r="AP612" s="66">
        <f>IF($G612="Labor Hours",AB612*$K612*(1+$M612)*$EQ612,AB612)</f>
        <v>1995</v>
      </c>
      <c r="AQ612" s="66">
        <f>IF($G612="Labor Hours",AC612*$K612*(1+$M612)*$EQ612,AC612)</f>
        <v>0</v>
      </c>
      <c r="AR612" s="66">
        <f>IF($G612="Labor Hours",AD612*$K612*(1+$M612)*$EQ612,AD612)</f>
        <v>0</v>
      </c>
      <c r="AS612" s="66">
        <f>IF($G612="Labor Hours",AE612*$K612*(1+$M612)*$EQ612,AE612)</f>
        <v>0</v>
      </c>
      <c r="AT612" s="66">
        <f>IF($G612="Labor Hours",AF612*$K612*(1+$M612)*$EQ612,AF612)</f>
        <v>0</v>
      </c>
      <c r="AU612" s="67">
        <f t="shared" si="836"/>
        <v>1995</v>
      </c>
      <c r="AV612" s="67">
        <f t="shared" si="794"/>
        <v>0</v>
      </c>
      <c r="AW612" s="67">
        <f t="shared" si="795"/>
        <v>1995</v>
      </c>
      <c r="AX612" s="53" cm="1">
        <f t="array" aca="1" ref="AX612" ca="1">AU612*CELL("contents",$Q612)</f>
        <v>249.375</v>
      </c>
      <c r="AY612" s="53" cm="1">
        <f t="array" aca="1" ref="AY612" ca="1">AV612*CELL("contents",$Q612)</f>
        <v>0</v>
      </c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>
        <f t="shared" si="837"/>
        <v>0</v>
      </c>
      <c r="BM612" s="51">
        <f t="shared" si="838"/>
        <v>0</v>
      </c>
      <c r="BN612" s="66">
        <f>IF($G612="Labor Hours",AZ612*$K612*(1+$M612)*$ER612,AZ612)</f>
        <v>0</v>
      </c>
      <c r="BO612" s="66">
        <f>IF($G612="Labor Hours",BA612*$K612*(1+$M612)*$ER612,BA612)</f>
        <v>0</v>
      </c>
      <c r="BP612" s="66">
        <f>IF($G612="Labor Hours",BB612*$K612*(1+$M612)*$ER612,BB612)</f>
        <v>0</v>
      </c>
      <c r="BQ612" s="66">
        <f>IF($G612="Labor Hours",BC612*$K612*(1+$M612)*$ER612,BC612)</f>
        <v>0</v>
      </c>
      <c r="BR612" s="66">
        <f>IF($G612="Labor Hours",BD612*$K612*(1+$M612)*$ER612,BD612)</f>
        <v>0</v>
      </c>
      <c r="BS612" s="66">
        <f>IF($G612="Labor Hours",BE612*$K612*(1+$M612)*$ER612,BE612)</f>
        <v>0</v>
      </c>
      <c r="BT612" s="66">
        <f>IF($G612="Labor Hours",BF612*$K612*(1+$M612)*$ER612,BF612)</f>
        <v>0</v>
      </c>
      <c r="BU612" s="66">
        <f>IF($G612="Labor Hours",BG612*$K612*(1+$M612)*$ER612,BG612)</f>
        <v>0</v>
      </c>
      <c r="BV612" s="66">
        <f>IF($G612="Labor Hours",BH612*$K612*(1+$M612)*$ER612,BH612)</f>
        <v>0</v>
      </c>
      <c r="BW612" s="66">
        <f>IF($G612="Labor Hours",BI612*$K612*(1+$M612)*$ER612,BI612)</f>
        <v>0</v>
      </c>
      <c r="BX612" s="66">
        <f>IF($G612="Labor Hours",BJ612*$K612*(1+$M612)*$ER612,BJ612)</f>
        <v>0</v>
      </c>
      <c r="BY612" s="66">
        <f>IF($G612="Labor Hours",BK612*$K612*(1+$M612)*$ER612,BK612)</f>
        <v>0</v>
      </c>
      <c r="BZ612" s="67">
        <f t="shared" si="839"/>
        <v>0</v>
      </c>
      <c r="CA612" s="67">
        <f t="shared" si="796"/>
        <v>0</v>
      </c>
      <c r="CB612" s="67">
        <f t="shared" si="797"/>
        <v>0</v>
      </c>
      <c r="CC612" s="53" cm="1">
        <f t="array" aca="1" ref="CC612" ca="1">BZ612*CELL("contents",$Q612)</f>
        <v>0</v>
      </c>
      <c r="CD612" s="53" cm="1">
        <f t="array" aca="1" ref="CD612" ca="1">CA612*CELL("contents",$Q612)</f>
        <v>0</v>
      </c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>
        <f t="shared" si="840"/>
        <v>0</v>
      </c>
      <c r="CR612" s="51">
        <f t="shared" si="841"/>
        <v>0</v>
      </c>
      <c r="CS612" s="66">
        <f>IF($G612="Labor Hours",CE612*$K612*(1+$M612)*$ES612,CE612)</f>
        <v>0</v>
      </c>
      <c r="CT612" s="66">
        <f>IF($G612="Labor Hours",CF612*$K612*(1+$M612)*$ES612,CF612)</f>
        <v>0</v>
      </c>
      <c r="CU612" s="66">
        <f>IF($G612="Labor Hours",CG612*$K612*(1+$M612)*$ES612,CG612)</f>
        <v>0</v>
      </c>
      <c r="CV612" s="66">
        <f>IF($G612="Labor Hours",CH612*$K612*(1+$M612)*$ES612,CH612)</f>
        <v>0</v>
      </c>
      <c r="CW612" s="66">
        <f>IF($G612="Labor Hours",CI612*$K612*(1+$M612)*$ES612,CI612)</f>
        <v>0</v>
      </c>
      <c r="CX612" s="66">
        <f>IF($G612="Labor Hours",CJ612*$K612*(1+$M612)*$ES612,CJ612)</f>
        <v>0</v>
      </c>
      <c r="CY612" s="66">
        <f>IF($G612="Labor Hours",CK612*$K612*(1+$M612)*$ES612,CK612)</f>
        <v>0</v>
      </c>
      <c r="CZ612" s="66">
        <f>IF($G612="Labor Hours",CL612*$K612*(1+$M612)*$ES612,CL612)</f>
        <v>0</v>
      </c>
      <c r="DA612" s="66">
        <f>IF($G612="Labor Hours",CM612*$K612*(1+$M612)*$ES612,CM612)</f>
        <v>0</v>
      </c>
      <c r="DB612" s="66">
        <f>IF($G612="Labor Hours",CN612*$K612*(1+$M612)*$ES612,CN612)</f>
        <v>0</v>
      </c>
      <c r="DC612" s="66">
        <f>IF($G612="Labor Hours",CO612*$K612*(1+$M612)*$ES612,CO612)</f>
        <v>0</v>
      </c>
      <c r="DD612" s="66">
        <f>IF($G612="Labor Hours",CP612*$K612*(1+$M612)*$ES612,CP612)</f>
        <v>0</v>
      </c>
      <c r="DE612" s="67">
        <f t="shared" si="842"/>
        <v>0</v>
      </c>
      <c r="DF612" s="67">
        <f t="shared" si="798"/>
        <v>0</v>
      </c>
      <c r="DG612" s="67">
        <f t="shared" si="799"/>
        <v>0</v>
      </c>
      <c r="DH612" s="53" cm="1">
        <f t="array" aca="1" ref="DH612" ca="1">DE612*CELL("contents",$Q612)</f>
        <v>0</v>
      </c>
      <c r="DI612" s="53" cm="1">
        <f t="array" aca="1" ref="DI612" ca="1">DF612*CELL("contents",$Q612)</f>
        <v>0</v>
      </c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>
        <f t="shared" si="843"/>
        <v>0</v>
      </c>
      <c r="DW612" s="51">
        <f t="shared" si="844"/>
        <v>0</v>
      </c>
      <c r="DX612" s="66">
        <f>IF($G612="Labor Hours",DJ612*$K612*(1+$M612)*$ET612,DJ612)</f>
        <v>0</v>
      </c>
      <c r="DY612" s="66">
        <f>IF($G612="Labor Hours",DK612*$K612*(1+$M612)*$ET612,DK612)</f>
        <v>0</v>
      </c>
      <c r="DZ612" s="66">
        <f>IF($G612="Labor Hours",DL612*$K612*(1+$M612)*$ET612,DL612)</f>
        <v>0</v>
      </c>
      <c r="EA612" s="66">
        <f>IF($G612="Labor Hours",DM612*$K612*(1+$M612)*$ET612,DM612)</f>
        <v>0</v>
      </c>
      <c r="EB612" s="66">
        <f>IF($G612="Labor Hours",DN612*$K612*(1+$M612)*$ET612,DN612)</f>
        <v>0</v>
      </c>
      <c r="EC612" s="66">
        <f>IF($G612="Labor Hours",DO612*$K612*(1+$M612)*$ET612,DO612)</f>
        <v>0</v>
      </c>
      <c r="ED612" s="66">
        <f>IF($G612="Labor Hours",DP612*$K612*(1+$M612)*$ET612,DP612)</f>
        <v>0</v>
      </c>
      <c r="EE612" s="66">
        <f>IF($G612="Labor Hours",DQ612*$K612*(1+$M612)*$ET612,DQ612)</f>
        <v>0</v>
      </c>
      <c r="EF612" s="66">
        <f>IF($G612="Labor Hours",DR612*$K612*(1+$M612)*$ET612,DR612)</f>
        <v>0</v>
      </c>
      <c r="EG612" s="66">
        <f>IF($G612="Labor Hours",DS612*$K612*(1+$M612)*$ET612,DS612)</f>
        <v>0</v>
      </c>
      <c r="EH612" s="66">
        <f>IF($G612="Labor Hours",DT612*$K612*(1+$M612)*$ET612,DT612)</f>
        <v>0</v>
      </c>
      <c r="EI612" s="66">
        <f>IF($G612="Labor Hours",DU612*$K612*(1+$M612)*$ET612,DU612)</f>
        <v>0</v>
      </c>
      <c r="EJ612" s="67">
        <f t="shared" si="845"/>
        <v>0</v>
      </c>
      <c r="EK612" s="67">
        <f t="shared" si="800"/>
        <v>0</v>
      </c>
      <c r="EL612" s="67">
        <f t="shared" si="801"/>
        <v>0</v>
      </c>
      <c r="EM612" s="53" cm="1">
        <f t="array" aca="1" ref="EM612" ca="1">EJ612*CELL("contents",$Q612)</f>
        <v>0</v>
      </c>
      <c r="EN612" s="53" cm="1">
        <f t="array" aca="1" ref="EN612" ca="1">EK612*CELL("contents",$Q612)</f>
        <v>0</v>
      </c>
      <c r="EO612" s="68">
        <f>AW612+CB612+DG612+EL612</f>
        <v>1995</v>
      </c>
      <c r="EP612" s="2">
        <v>1</v>
      </c>
      <c r="EQ612" s="2">
        <f t="shared" ref="EQ612:ET612" si="875">EP612*1.0215</f>
        <v>1.0215000000000001</v>
      </c>
      <c r="ER612" s="2">
        <f t="shared" si="875"/>
        <v>1.0434622500000001</v>
      </c>
      <c r="ES612" s="2">
        <f t="shared" si="875"/>
        <v>1.0658966883750003</v>
      </c>
      <c r="ET612" s="2">
        <f t="shared" si="875"/>
        <v>1.0888134671750629</v>
      </c>
      <c r="EU612" s="69">
        <f>IF($G612="Labor Hours",$K612*$AG612*EQ612,0)</f>
        <v>0</v>
      </c>
      <c r="EV612" s="69">
        <f>IF($G612="Labor Hours",$K612*$BL612*ER612,0)</f>
        <v>0</v>
      </c>
      <c r="EW612" s="69">
        <f>IF($G612="Labor Hours",$K612*$CQ612*ES612,0)</f>
        <v>0</v>
      </c>
      <c r="EX612" s="69">
        <f>IF($G612="Labor Hours",$K612*$DV612*ET612,0)</f>
        <v>0</v>
      </c>
      <c r="EY612" s="69">
        <f t="shared" si="847"/>
        <v>0</v>
      </c>
      <c r="EZ612" s="69">
        <f t="shared" si="847"/>
        <v>0</v>
      </c>
      <c r="FA612" s="69">
        <f t="shared" si="847"/>
        <v>0</v>
      </c>
      <c r="FB612" s="69">
        <f t="shared" si="834"/>
        <v>0</v>
      </c>
      <c r="FC612" t="s">
        <v>1549</v>
      </c>
    </row>
    <row r="613" spans="1:159" x14ac:dyDescent="0.25">
      <c r="A613" s="2">
        <v>1.4</v>
      </c>
      <c r="B613" s="73" t="s">
        <v>1373</v>
      </c>
      <c r="C613" s="61" t="s">
        <v>147</v>
      </c>
      <c r="D613" s="62" t="s">
        <v>1331</v>
      </c>
      <c r="E613" s="63" t="s">
        <v>1375</v>
      </c>
      <c r="F613" s="2"/>
      <c r="G613" s="61" t="s">
        <v>347</v>
      </c>
      <c r="H613" s="64" t="s">
        <v>347</v>
      </c>
      <c r="I613" s="61"/>
      <c r="J613" s="61" t="s">
        <v>268</v>
      </c>
      <c r="K613" s="75"/>
      <c r="L613" s="80">
        <v>1</v>
      </c>
      <c r="M613" s="57">
        <v>0</v>
      </c>
      <c r="N613" s="85">
        <v>0.53</v>
      </c>
      <c r="O613" s="64" t="s">
        <v>155</v>
      </c>
      <c r="P613" s="2" t="s">
        <v>173</v>
      </c>
      <c r="Q613" s="216">
        <f>VLOOKUP(P613,Contingencies!$A$2:$D$7,4,FALSE)</f>
        <v>0.125</v>
      </c>
      <c r="R613" s="53">
        <f t="shared" si="825"/>
        <v>903.75</v>
      </c>
      <c r="S613" s="67">
        <f t="shared" si="828"/>
        <v>0</v>
      </c>
      <c r="T613" s="61"/>
      <c r="U613" s="2"/>
      <c r="V613" s="61"/>
      <c r="W613" s="61"/>
      <c r="X613" s="61"/>
      <c r="Y613" s="61"/>
      <c r="Z613" s="61"/>
      <c r="AA613" s="61"/>
      <c r="AB613" s="61">
        <v>7230</v>
      </c>
      <c r="AC613" s="2"/>
      <c r="AD613" s="2"/>
      <c r="AE613" s="2"/>
      <c r="AF613" s="2"/>
      <c r="AG613" s="2">
        <f>IF(G613="Labor Hours",SUM(U613:AF613),0)</f>
        <v>0</v>
      </c>
      <c r="AH613" s="51">
        <f t="shared" si="835"/>
        <v>0</v>
      </c>
      <c r="AI613" s="66">
        <f>IF($G613="Labor Hours",U613*$K613*(1+$M613)*$EQ613,U613)</f>
        <v>0</v>
      </c>
      <c r="AJ613" s="66">
        <f>IF($G613="Labor Hours",V613*$K613*(1+$M613)*$EQ613,V613)</f>
        <v>0</v>
      </c>
      <c r="AK613" s="66">
        <f>IF($G613="Labor Hours",W613*$K613*(1+$M613)*$EQ613,W613)</f>
        <v>0</v>
      </c>
      <c r="AL613" s="66">
        <f>IF($G613="Labor Hours",X613*$K613*(1+$M613)*$EQ613,X613)</f>
        <v>0</v>
      </c>
      <c r="AM613" s="66">
        <f>IF($G613="Labor Hours",Y613*$K613*(1+$M613)*$EQ613,Y613)</f>
        <v>0</v>
      </c>
      <c r="AN613" s="66">
        <f>IF($G613="Labor Hours",Z613*$K613*(1+$M613)*$EQ613,Z613)</f>
        <v>0</v>
      </c>
      <c r="AO613" s="66">
        <f>IF($G613="Labor Hours",AA613*$K613*(1+$M613)*$EQ613,AA613)</f>
        <v>0</v>
      </c>
      <c r="AP613" s="66">
        <f>IF($G613="Labor Hours",AB613*$K613*(1+$M613)*$EQ613,AB613)</f>
        <v>7230</v>
      </c>
      <c r="AQ613" s="66">
        <f>IF($G613="Labor Hours",AC613*$K613*(1+$M613)*$EQ613,AC613)</f>
        <v>0</v>
      </c>
      <c r="AR613" s="66">
        <f>IF($G613="Labor Hours",AD613*$K613*(1+$M613)*$EQ613,AD613)</f>
        <v>0</v>
      </c>
      <c r="AS613" s="66">
        <f>IF($G613="Labor Hours",AE613*$K613*(1+$M613)*$EQ613,AE613)</f>
        <v>0</v>
      </c>
      <c r="AT613" s="66">
        <f>IF($G613="Labor Hours",AF613*$K613*(1+$M613)*$EQ613,AF613)</f>
        <v>0</v>
      </c>
      <c r="AU613" s="67">
        <f t="shared" si="836"/>
        <v>7230</v>
      </c>
      <c r="AV613" s="67">
        <f t="shared" si="794"/>
        <v>0</v>
      </c>
      <c r="AW613" s="67">
        <f t="shared" si="795"/>
        <v>7230</v>
      </c>
      <c r="AX613" s="53" cm="1">
        <f t="array" aca="1" ref="AX613" ca="1">AU613*CELL("contents",$Q613)</f>
        <v>903.75</v>
      </c>
      <c r="AY613" s="53" cm="1">
        <f t="array" aca="1" ref="AY613" ca="1">AV613*CELL("contents",$Q613)</f>
        <v>0</v>
      </c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>
        <f t="shared" si="837"/>
        <v>0</v>
      </c>
      <c r="BM613" s="51">
        <f t="shared" si="838"/>
        <v>0</v>
      </c>
      <c r="BN613" s="66">
        <f>IF($G613="Labor Hours",AZ613*$K613*(1+$M613)*$ER613,AZ613)</f>
        <v>0</v>
      </c>
      <c r="BO613" s="66">
        <f>IF($G613="Labor Hours",BA613*$K613*(1+$M613)*$ER613,BA613)</f>
        <v>0</v>
      </c>
      <c r="BP613" s="66">
        <f>IF($G613="Labor Hours",BB613*$K613*(1+$M613)*$ER613,BB613)</f>
        <v>0</v>
      </c>
      <c r="BQ613" s="66">
        <f>IF($G613="Labor Hours",BC613*$K613*(1+$M613)*$ER613,BC613)</f>
        <v>0</v>
      </c>
      <c r="BR613" s="66">
        <f>IF($G613="Labor Hours",BD613*$K613*(1+$M613)*$ER613,BD613)</f>
        <v>0</v>
      </c>
      <c r="BS613" s="66">
        <f>IF($G613="Labor Hours",BE613*$K613*(1+$M613)*$ER613,BE613)</f>
        <v>0</v>
      </c>
      <c r="BT613" s="66">
        <f>IF($G613="Labor Hours",BF613*$K613*(1+$M613)*$ER613,BF613)</f>
        <v>0</v>
      </c>
      <c r="BU613" s="66">
        <f>IF($G613="Labor Hours",BG613*$K613*(1+$M613)*$ER613,BG613)</f>
        <v>0</v>
      </c>
      <c r="BV613" s="66">
        <f>IF($G613="Labor Hours",BH613*$K613*(1+$M613)*$ER613,BH613)</f>
        <v>0</v>
      </c>
      <c r="BW613" s="66">
        <f>IF($G613="Labor Hours",BI613*$K613*(1+$M613)*$ER613,BI613)</f>
        <v>0</v>
      </c>
      <c r="BX613" s="66">
        <f>IF($G613="Labor Hours",BJ613*$K613*(1+$M613)*$ER613,BJ613)</f>
        <v>0</v>
      </c>
      <c r="BY613" s="66">
        <f>IF($G613="Labor Hours",BK613*$K613*(1+$M613)*$ER613,BK613)</f>
        <v>0</v>
      </c>
      <c r="BZ613" s="67">
        <f t="shared" si="839"/>
        <v>0</v>
      </c>
      <c r="CA613" s="67">
        <f t="shared" si="796"/>
        <v>0</v>
      </c>
      <c r="CB613" s="67">
        <f t="shared" si="797"/>
        <v>0</v>
      </c>
      <c r="CC613" s="53" cm="1">
        <f t="array" aca="1" ref="CC613" ca="1">BZ613*CELL("contents",$Q613)</f>
        <v>0</v>
      </c>
      <c r="CD613" s="53" cm="1">
        <f t="array" aca="1" ref="CD613" ca="1">CA613*CELL("contents",$Q613)</f>
        <v>0</v>
      </c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>
        <f t="shared" si="840"/>
        <v>0</v>
      </c>
      <c r="CR613" s="51">
        <f t="shared" si="841"/>
        <v>0</v>
      </c>
      <c r="CS613" s="66">
        <f>IF($G613="Labor Hours",CE613*$K613*(1+$M613)*$ES613,CE613)</f>
        <v>0</v>
      </c>
      <c r="CT613" s="66">
        <f>IF($G613="Labor Hours",CF613*$K613*(1+$M613)*$ES613,CF613)</f>
        <v>0</v>
      </c>
      <c r="CU613" s="66">
        <f>IF($G613="Labor Hours",CG613*$K613*(1+$M613)*$ES613,CG613)</f>
        <v>0</v>
      </c>
      <c r="CV613" s="66">
        <f>IF($G613="Labor Hours",CH613*$K613*(1+$M613)*$ES613,CH613)</f>
        <v>0</v>
      </c>
      <c r="CW613" s="66">
        <f>IF($G613="Labor Hours",CI613*$K613*(1+$M613)*$ES613,CI613)</f>
        <v>0</v>
      </c>
      <c r="CX613" s="66">
        <f>IF($G613="Labor Hours",CJ613*$K613*(1+$M613)*$ES613,CJ613)</f>
        <v>0</v>
      </c>
      <c r="CY613" s="66">
        <f>IF($G613="Labor Hours",CK613*$K613*(1+$M613)*$ES613,CK613)</f>
        <v>0</v>
      </c>
      <c r="CZ613" s="66">
        <f>IF($G613="Labor Hours",CL613*$K613*(1+$M613)*$ES613,CL613)</f>
        <v>0</v>
      </c>
      <c r="DA613" s="66">
        <f>IF($G613="Labor Hours",CM613*$K613*(1+$M613)*$ES613,CM613)</f>
        <v>0</v>
      </c>
      <c r="DB613" s="66">
        <f>IF($G613="Labor Hours",CN613*$K613*(1+$M613)*$ES613,CN613)</f>
        <v>0</v>
      </c>
      <c r="DC613" s="66">
        <f>IF($G613="Labor Hours",CO613*$K613*(1+$M613)*$ES613,CO613)</f>
        <v>0</v>
      </c>
      <c r="DD613" s="66">
        <f>IF($G613="Labor Hours",CP613*$K613*(1+$M613)*$ES613,CP613)</f>
        <v>0</v>
      </c>
      <c r="DE613" s="67">
        <f t="shared" si="842"/>
        <v>0</v>
      </c>
      <c r="DF613" s="67">
        <f t="shared" si="798"/>
        <v>0</v>
      </c>
      <c r="DG613" s="67">
        <f t="shared" si="799"/>
        <v>0</v>
      </c>
      <c r="DH613" s="53" cm="1">
        <f t="array" aca="1" ref="DH613" ca="1">DE613*CELL("contents",$Q613)</f>
        <v>0</v>
      </c>
      <c r="DI613" s="53" cm="1">
        <f t="array" aca="1" ref="DI613" ca="1">DF613*CELL("contents",$Q613)</f>
        <v>0</v>
      </c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>
        <f t="shared" si="843"/>
        <v>0</v>
      </c>
      <c r="DW613" s="51">
        <f t="shared" si="844"/>
        <v>0</v>
      </c>
      <c r="DX613" s="66">
        <f>IF($G613="Labor Hours",DJ613*$K613*(1+$M613)*$ET613,DJ613)</f>
        <v>0</v>
      </c>
      <c r="DY613" s="66">
        <f>IF($G613="Labor Hours",DK613*$K613*(1+$M613)*$ET613,DK613)</f>
        <v>0</v>
      </c>
      <c r="DZ613" s="66">
        <f>IF($G613="Labor Hours",DL613*$K613*(1+$M613)*$ET613,DL613)</f>
        <v>0</v>
      </c>
      <c r="EA613" s="66">
        <f>IF($G613="Labor Hours",DM613*$K613*(1+$M613)*$ET613,DM613)</f>
        <v>0</v>
      </c>
      <c r="EB613" s="66">
        <f>IF($G613="Labor Hours",DN613*$K613*(1+$M613)*$ET613,DN613)</f>
        <v>0</v>
      </c>
      <c r="EC613" s="66">
        <f>IF($G613="Labor Hours",DO613*$K613*(1+$M613)*$ET613,DO613)</f>
        <v>0</v>
      </c>
      <c r="ED613" s="66">
        <f>IF($G613="Labor Hours",DP613*$K613*(1+$M613)*$ET613,DP613)</f>
        <v>0</v>
      </c>
      <c r="EE613" s="66">
        <f>IF($G613="Labor Hours",DQ613*$K613*(1+$M613)*$ET613,DQ613)</f>
        <v>0</v>
      </c>
      <c r="EF613" s="66">
        <f>IF($G613="Labor Hours",DR613*$K613*(1+$M613)*$ET613,DR613)</f>
        <v>0</v>
      </c>
      <c r="EG613" s="66">
        <f>IF($G613="Labor Hours",DS613*$K613*(1+$M613)*$ET613,DS613)</f>
        <v>0</v>
      </c>
      <c r="EH613" s="66">
        <f>IF($G613="Labor Hours",DT613*$K613*(1+$M613)*$ET613,DT613)</f>
        <v>0</v>
      </c>
      <c r="EI613" s="66">
        <f>IF($G613="Labor Hours",DU613*$K613*(1+$M613)*$ET613,DU613)</f>
        <v>0</v>
      </c>
      <c r="EJ613" s="67">
        <f t="shared" si="845"/>
        <v>0</v>
      </c>
      <c r="EK613" s="67">
        <f t="shared" si="800"/>
        <v>0</v>
      </c>
      <c r="EL613" s="67">
        <f t="shared" si="801"/>
        <v>0</v>
      </c>
      <c r="EM613" s="53" cm="1">
        <f t="array" aca="1" ref="EM613" ca="1">EJ613*CELL("contents",$Q613)</f>
        <v>0</v>
      </c>
      <c r="EN613" s="53" cm="1">
        <f t="array" aca="1" ref="EN613" ca="1">EK613*CELL("contents",$Q613)</f>
        <v>0</v>
      </c>
      <c r="EO613" s="68">
        <f>AW613+CB613+DG613+EL613</f>
        <v>7230</v>
      </c>
      <c r="EP613" s="2">
        <v>1</v>
      </c>
      <c r="EQ613" s="2">
        <f t="shared" ref="EQ613:ET613" si="876">EP613*1.0215</f>
        <v>1.0215000000000001</v>
      </c>
      <c r="ER613" s="2">
        <f t="shared" si="876"/>
        <v>1.0434622500000001</v>
      </c>
      <c r="ES613" s="2">
        <f t="shared" si="876"/>
        <v>1.0658966883750003</v>
      </c>
      <c r="ET613" s="2">
        <f t="shared" si="876"/>
        <v>1.0888134671750629</v>
      </c>
      <c r="EU613" s="69">
        <f>IF($G613="Labor Hours",$K613*$AG613*EQ613,0)</f>
        <v>0</v>
      </c>
      <c r="EV613" s="69">
        <f>IF($G613="Labor Hours",$K613*$BL613*ER613,0)</f>
        <v>0</v>
      </c>
      <c r="EW613" s="69">
        <f>IF($G613="Labor Hours",$K613*$CQ613*ES613,0)</f>
        <v>0</v>
      </c>
      <c r="EX613" s="69">
        <f>IF($G613="Labor Hours",$K613*$DV613*ET613,0)</f>
        <v>0</v>
      </c>
      <c r="EY613" s="69">
        <f t="shared" si="847"/>
        <v>0</v>
      </c>
      <c r="EZ613" s="69">
        <f t="shared" si="847"/>
        <v>0</v>
      </c>
      <c r="FA613" s="69">
        <f t="shared" si="847"/>
        <v>0</v>
      </c>
      <c r="FB613" s="69">
        <f t="shared" si="834"/>
        <v>0</v>
      </c>
      <c r="FC613" t="s">
        <v>1549</v>
      </c>
    </row>
    <row r="614" spans="1:159" x14ac:dyDescent="0.25">
      <c r="A614" s="2">
        <v>1.4</v>
      </c>
      <c r="B614" s="73" t="s">
        <v>1376</v>
      </c>
      <c r="C614" s="61" t="s">
        <v>147</v>
      </c>
      <c r="D614" s="62" t="s">
        <v>1327</v>
      </c>
      <c r="E614" s="63" t="s">
        <v>1327</v>
      </c>
      <c r="F614" s="2" t="s">
        <v>1315</v>
      </c>
      <c r="G614" s="61" t="s">
        <v>151</v>
      </c>
      <c r="H614" s="64" t="s">
        <v>163</v>
      </c>
      <c r="I614" s="61" t="s">
        <v>1175</v>
      </c>
      <c r="J614" s="65" t="s">
        <v>154</v>
      </c>
      <c r="K614" s="75">
        <v>55.34</v>
      </c>
      <c r="L614" s="79">
        <v>66</v>
      </c>
      <c r="M614" s="57">
        <v>0.35</v>
      </c>
      <c r="N614" s="85">
        <v>0.53</v>
      </c>
      <c r="O614" s="64" t="s">
        <v>155</v>
      </c>
      <c r="P614" s="2" t="s">
        <v>356</v>
      </c>
      <c r="Q614" s="216">
        <f>VLOOKUP(P614,Contingencies!$A$2:$D$7,4,FALSE)</f>
        <v>0.35</v>
      </c>
      <c r="R614" s="53">
        <f t="shared" si="825"/>
        <v>653.86900630800005</v>
      </c>
      <c r="S614" s="67">
        <f t="shared" si="828"/>
        <v>346.55057334324005</v>
      </c>
      <c r="T614" s="61"/>
      <c r="U614" s="61">
        <v>16</v>
      </c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>
        <f>IF(G614="Labor Hours",SUM(U614:AF614),0)</f>
        <v>16</v>
      </c>
      <c r="AH614" s="51">
        <f t="shared" si="835"/>
        <v>0.10666666666666666</v>
      </c>
      <c r="AI614" s="66">
        <f>IF($G614="Labor Hours",U614*$K614*(1+$M614)*$EQ614,U614)</f>
        <v>1221.0438960000001</v>
      </c>
      <c r="AJ614" s="66">
        <f>IF($G614="Labor Hours",V614*$K614*(1+$M614)*$EQ614,V614)</f>
        <v>0</v>
      </c>
      <c r="AK614" s="66">
        <f>IF($G614="Labor Hours",W614*$K614*(1+$M614)*$EQ614,W614)</f>
        <v>0</v>
      </c>
      <c r="AL614" s="66">
        <f>IF($G614="Labor Hours",X614*$K614*(1+$M614)*$EQ614,X614)</f>
        <v>0</v>
      </c>
      <c r="AM614" s="66">
        <f>IF($G614="Labor Hours",Y614*$K614*(1+$M614)*$EQ614,Y614)</f>
        <v>0</v>
      </c>
      <c r="AN614" s="66">
        <f>IF($G614="Labor Hours",Z614*$K614*(1+$M614)*$EQ614,Z614)</f>
        <v>0</v>
      </c>
      <c r="AO614" s="66">
        <f>IF($G614="Labor Hours",AA614*$K614*(1+$M614)*$EQ614,AA614)</f>
        <v>0</v>
      </c>
      <c r="AP614" s="66">
        <f>IF($G614="Labor Hours",AB614*$K614*(1+$M614)*$EQ614,AB614)</f>
        <v>0</v>
      </c>
      <c r="AQ614" s="66">
        <f>IF($G614="Labor Hours",AC614*$K614*(1+$M614)*$EQ614,AC614)</f>
        <v>0</v>
      </c>
      <c r="AR614" s="66">
        <f>IF($G614="Labor Hours",AD614*$K614*(1+$M614)*$EQ614,AD614)</f>
        <v>0</v>
      </c>
      <c r="AS614" s="66">
        <f>IF($G614="Labor Hours",AE614*$K614*(1+$M614)*$EQ614,AE614)</f>
        <v>0</v>
      </c>
      <c r="AT614" s="66">
        <f>IF($G614="Labor Hours",AF614*$K614*(1+$M614)*$EQ614,AF614)</f>
        <v>0</v>
      </c>
      <c r="AU614" s="67">
        <f t="shared" si="836"/>
        <v>1221.0438960000001</v>
      </c>
      <c r="AV614" s="67">
        <f t="shared" si="794"/>
        <v>647.15326488000005</v>
      </c>
      <c r="AW614" s="67">
        <f t="shared" si="795"/>
        <v>1868.1971608800002</v>
      </c>
      <c r="AX614" s="53" cm="1">
        <f t="array" aca="1" ref="AX614" ca="1">AU614*CELL("contents",$Q614)</f>
        <v>427.36536360000002</v>
      </c>
      <c r="AY614" s="53" cm="1">
        <f t="array" aca="1" ref="AY614" ca="1">AV614*CELL("contents",$Q614)</f>
        <v>226.503642708</v>
      </c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>
        <f t="shared" si="837"/>
        <v>0</v>
      </c>
      <c r="BM614" s="51">
        <f t="shared" si="838"/>
        <v>0</v>
      </c>
      <c r="BN614" s="66">
        <f>IF($G614="Labor Hours",AZ614*$K614*(1+$M614)*$ER614,AZ614)</f>
        <v>0</v>
      </c>
      <c r="BO614" s="66">
        <f>IF($G614="Labor Hours",BA614*$K614*(1+$M614)*$ER614,BA614)</f>
        <v>0</v>
      </c>
      <c r="BP614" s="66">
        <f>IF($G614="Labor Hours",BB614*$K614*(1+$M614)*$ER614,BB614)</f>
        <v>0</v>
      </c>
      <c r="BQ614" s="66">
        <f>IF($G614="Labor Hours",BC614*$K614*(1+$M614)*$ER614,BC614)</f>
        <v>0</v>
      </c>
      <c r="BR614" s="66">
        <f>IF($G614="Labor Hours",BD614*$K614*(1+$M614)*$ER614,BD614)</f>
        <v>0</v>
      </c>
      <c r="BS614" s="66">
        <f>IF($G614="Labor Hours",BE614*$K614*(1+$M614)*$ER614,BE614)</f>
        <v>0</v>
      </c>
      <c r="BT614" s="66">
        <f>IF($G614="Labor Hours",BF614*$K614*(1+$M614)*$ER614,BF614)</f>
        <v>0</v>
      </c>
      <c r="BU614" s="66">
        <f>IF($G614="Labor Hours",BG614*$K614*(1+$M614)*$ER614,BG614)</f>
        <v>0</v>
      </c>
      <c r="BV614" s="66">
        <f>IF($G614="Labor Hours",BH614*$K614*(1+$M614)*$ER614,BH614)</f>
        <v>0</v>
      </c>
      <c r="BW614" s="66">
        <f>IF($G614="Labor Hours",BI614*$K614*(1+$M614)*$ER614,BI614)</f>
        <v>0</v>
      </c>
      <c r="BX614" s="66">
        <f>IF($G614="Labor Hours",BJ614*$K614*(1+$M614)*$ER614,BJ614)</f>
        <v>0</v>
      </c>
      <c r="BY614" s="66">
        <f>IF($G614="Labor Hours",BK614*$K614*(1+$M614)*$ER614,BK614)</f>
        <v>0</v>
      </c>
      <c r="BZ614" s="67">
        <f t="shared" si="839"/>
        <v>0</v>
      </c>
      <c r="CA614" s="67">
        <f t="shared" si="796"/>
        <v>0</v>
      </c>
      <c r="CB614" s="67">
        <f t="shared" si="797"/>
        <v>0</v>
      </c>
      <c r="CC614" s="53" cm="1">
        <f t="array" aca="1" ref="CC614" ca="1">BZ614*CELL("contents",$Q614)</f>
        <v>0</v>
      </c>
      <c r="CD614" s="53" cm="1">
        <f t="array" aca="1" ref="CD614" ca="1">CA614*CELL("contents",$Q614)</f>
        <v>0</v>
      </c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>
        <f t="shared" si="840"/>
        <v>0</v>
      </c>
      <c r="CR614" s="51">
        <f t="shared" si="841"/>
        <v>0</v>
      </c>
      <c r="CS614" s="66">
        <f>IF($G614="Labor Hours",CE614*$K614*(1+$M614)*$ES614,CE614)</f>
        <v>0</v>
      </c>
      <c r="CT614" s="66">
        <f>IF($G614="Labor Hours",CF614*$K614*(1+$M614)*$ES614,CF614)</f>
        <v>0</v>
      </c>
      <c r="CU614" s="66">
        <f>IF($G614="Labor Hours",CG614*$K614*(1+$M614)*$ES614,CG614)</f>
        <v>0</v>
      </c>
      <c r="CV614" s="66">
        <f>IF($G614="Labor Hours",CH614*$K614*(1+$M614)*$ES614,CH614)</f>
        <v>0</v>
      </c>
      <c r="CW614" s="66">
        <f>IF($G614="Labor Hours",CI614*$K614*(1+$M614)*$ES614,CI614)</f>
        <v>0</v>
      </c>
      <c r="CX614" s="66">
        <f>IF($G614="Labor Hours",CJ614*$K614*(1+$M614)*$ES614,CJ614)</f>
        <v>0</v>
      </c>
      <c r="CY614" s="66">
        <f>IF($G614="Labor Hours",CK614*$K614*(1+$M614)*$ES614,CK614)</f>
        <v>0</v>
      </c>
      <c r="CZ614" s="66">
        <f>IF($G614="Labor Hours",CL614*$K614*(1+$M614)*$ES614,CL614)</f>
        <v>0</v>
      </c>
      <c r="DA614" s="66">
        <f>IF($G614="Labor Hours",CM614*$K614*(1+$M614)*$ES614,CM614)</f>
        <v>0</v>
      </c>
      <c r="DB614" s="66">
        <f>IF($G614="Labor Hours",CN614*$K614*(1+$M614)*$ES614,CN614)</f>
        <v>0</v>
      </c>
      <c r="DC614" s="66">
        <f>IF($G614="Labor Hours",CO614*$K614*(1+$M614)*$ES614,CO614)</f>
        <v>0</v>
      </c>
      <c r="DD614" s="66">
        <f>IF($G614="Labor Hours",CP614*$K614*(1+$M614)*$ES614,CP614)</f>
        <v>0</v>
      </c>
      <c r="DE614" s="67">
        <f t="shared" si="842"/>
        <v>0</v>
      </c>
      <c r="DF614" s="67">
        <f t="shared" si="798"/>
        <v>0</v>
      </c>
      <c r="DG614" s="67">
        <f t="shared" si="799"/>
        <v>0</v>
      </c>
      <c r="DH614" s="53" cm="1">
        <f t="array" aca="1" ref="DH614" ca="1">DE614*CELL("contents",$Q614)</f>
        <v>0</v>
      </c>
      <c r="DI614" s="53" cm="1">
        <f t="array" aca="1" ref="DI614" ca="1">DF614*CELL("contents",$Q614)</f>
        <v>0</v>
      </c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>
        <f t="shared" si="843"/>
        <v>0</v>
      </c>
      <c r="DW614" s="51">
        <f t="shared" si="844"/>
        <v>0</v>
      </c>
      <c r="DX614" s="66">
        <f>IF($G614="Labor Hours",DJ614*$K614*(1+$M614)*$ET614,DJ614)</f>
        <v>0</v>
      </c>
      <c r="DY614" s="66">
        <f>IF($G614="Labor Hours",DK614*$K614*(1+$M614)*$ET614,DK614)</f>
        <v>0</v>
      </c>
      <c r="DZ614" s="66">
        <f>IF($G614="Labor Hours",DL614*$K614*(1+$M614)*$ET614,DL614)</f>
        <v>0</v>
      </c>
      <c r="EA614" s="66">
        <f>IF($G614="Labor Hours",DM614*$K614*(1+$M614)*$ET614,DM614)</f>
        <v>0</v>
      </c>
      <c r="EB614" s="66">
        <f>IF($G614="Labor Hours",DN614*$K614*(1+$M614)*$ET614,DN614)</f>
        <v>0</v>
      </c>
      <c r="EC614" s="66">
        <f>IF($G614="Labor Hours",DO614*$K614*(1+$M614)*$ET614,DO614)</f>
        <v>0</v>
      </c>
      <c r="ED614" s="66">
        <f>IF($G614="Labor Hours",DP614*$K614*(1+$M614)*$ET614,DP614)</f>
        <v>0</v>
      </c>
      <c r="EE614" s="66">
        <f>IF($G614="Labor Hours",DQ614*$K614*(1+$M614)*$ET614,DQ614)</f>
        <v>0</v>
      </c>
      <c r="EF614" s="66">
        <f>IF($G614="Labor Hours",DR614*$K614*(1+$M614)*$ET614,DR614)</f>
        <v>0</v>
      </c>
      <c r="EG614" s="66">
        <f>IF($G614="Labor Hours",DS614*$K614*(1+$M614)*$ET614,DS614)</f>
        <v>0</v>
      </c>
      <c r="EH614" s="66">
        <f>IF($G614="Labor Hours",DT614*$K614*(1+$M614)*$ET614,DT614)</f>
        <v>0</v>
      </c>
      <c r="EI614" s="66">
        <f>IF($G614="Labor Hours",DU614*$K614*(1+$M614)*$ET614,DU614)</f>
        <v>0</v>
      </c>
      <c r="EJ614" s="67">
        <f t="shared" si="845"/>
        <v>0</v>
      </c>
      <c r="EK614" s="67">
        <f t="shared" si="800"/>
        <v>0</v>
      </c>
      <c r="EL614" s="67">
        <f t="shared" si="801"/>
        <v>0</v>
      </c>
      <c r="EM614" s="53" cm="1">
        <f t="array" aca="1" ref="EM614" ca="1">EJ614*CELL("contents",$Q614)</f>
        <v>0</v>
      </c>
      <c r="EN614" s="53" cm="1">
        <f t="array" aca="1" ref="EN614" ca="1">EK614*CELL("contents",$Q614)</f>
        <v>0</v>
      </c>
      <c r="EO614" s="68">
        <f>AW614+CB614+DG614+EL614</f>
        <v>1868.1971608800002</v>
      </c>
      <c r="EP614" s="2">
        <v>1</v>
      </c>
      <c r="EQ614" s="2">
        <f t="shared" ref="EQ614:ET614" si="877">EP614*1.0215</f>
        <v>1.0215000000000001</v>
      </c>
      <c r="ER614" s="2">
        <f t="shared" si="877"/>
        <v>1.0434622500000001</v>
      </c>
      <c r="ES614" s="2">
        <f t="shared" si="877"/>
        <v>1.0658966883750003</v>
      </c>
      <c r="ET614" s="2">
        <f t="shared" si="877"/>
        <v>1.0888134671750629</v>
      </c>
      <c r="EU614" s="69">
        <f>IF($G614="Labor Hours",$K614*$AG614*EQ614,0)</f>
        <v>904.47696000000008</v>
      </c>
      <c r="EV614" s="69">
        <f>IF($G614="Labor Hours",$K614*$BL614*ER614,0)</f>
        <v>0</v>
      </c>
      <c r="EW614" s="69">
        <f>IF($G614="Labor Hours",$K614*$CQ614*ES614,0)</f>
        <v>0</v>
      </c>
      <c r="EX614" s="69">
        <f>IF($G614="Labor Hours",$K614*$DV614*ET614,0)</f>
        <v>0</v>
      </c>
      <c r="EY614" s="69">
        <f t="shared" si="847"/>
        <v>316.566936</v>
      </c>
      <c r="EZ614" s="69">
        <f t="shared" si="847"/>
        <v>0</v>
      </c>
      <c r="FA614" s="69">
        <f t="shared" si="847"/>
        <v>0</v>
      </c>
      <c r="FB614" s="69">
        <f t="shared" si="834"/>
        <v>0</v>
      </c>
      <c r="FC614" t="s">
        <v>1549</v>
      </c>
    </row>
    <row r="615" spans="1:159" x14ac:dyDescent="0.25">
      <c r="A615" s="2">
        <v>1.4</v>
      </c>
      <c r="B615" s="73" t="s">
        <v>1377</v>
      </c>
      <c r="C615" s="61" t="s">
        <v>147</v>
      </c>
      <c r="D615" s="62" t="s">
        <v>1334</v>
      </c>
      <c r="E615" s="63" t="s">
        <v>1334</v>
      </c>
      <c r="F615" s="2" t="s">
        <v>1315</v>
      </c>
      <c r="G615" s="61" t="s">
        <v>151</v>
      </c>
      <c r="H615" s="64" t="s">
        <v>152</v>
      </c>
      <c r="I615" s="61" t="s">
        <v>1175</v>
      </c>
      <c r="J615" s="65" t="s">
        <v>1139</v>
      </c>
      <c r="K615" s="75">
        <v>55.34</v>
      </c>
      <c r="L615" s="79">
        <v>66</v>
      </c>
      <c r="M615" s="57">
        <v>0.35</v>
      </c>
      <c r="N615" s="85">
        <v>0.53</v>
      </c>
      <c r="O615" s="64" t="s">
        <v>155</v>
      </c>
      <c r="P615" s="2" t="s">
        <v>156</v>
      </c>
      <c r="Q615" s="216">
        <f>VLOOKUP(P615,Contingencies!$A$2:$D$7,4,FALSE)</f>
        <v>0.09</v>
      </c>
      <c r="R615" s="53">
        <f t="shared" si="825"/>
        <v>630.51654179700006</v>
      </c>
      <c r="S615" s="67">
        <f t="shared" si="828"/>
        <v>334.17376715241005</v>
      </c>
      <c r="T615" s="61"/>
      <c r="U615" s="2"/>
      <c r="V615" s="61">
        <v>10</v>
      </c>
      <c r="W615" s="61">
        <v>10</v>
      </c>
      <c r="X615" s="61">
        <v>10</v>
      </c>
      <c r="Y615" s="61">
        <v>10</v>
      </c>
      <c r="Z615" s="61">
        <v>10</v>
      </c>
      <c r="AA615" s="61">
        <v>10</v>
      </c>
      <c r="AB615" s="2"/>
      <c r="AC615" s="2"/>
      <c r="AD615" s="2"/>
      <c r="AE615" s="2"/>
      <c r="AF615" s="2"/>
      <c r="AG615" s="2">
        <f>IF(G615="Labor Hours",SUM(U615:AF615),0)</f>
        <v>60</v>
      </c>
      <c r="AH615" s="51">
        <f t="shared" si="835"/>
        <v>0.4</v>
      </c>
      <c r="AI615" s="66">
        <f>IF($G615="Labor Hours",U615*$K615*(1+$M615)*$EQ615,U615)</f>
        <v>0</v>
      </c>
      <c r="AJ615" s="66">
        <f>IF($G615="Labor Hours",V615*$K615*(1+$M615)*$EQ615,V615)</f>
        <v>763.1524350000002</v>
      </c>
      <c r="AK615" s="66">
        <f>IF($G615="Labor Hours",W615*$K615*(1+$M615)*$EQ615,W615)</f>
        <v>763.1524350000002</v>
      </c>
      <c r="AL615" s="66">
        <f>IF($G615="Labor Hours",X615*$K615*(1+$M615)*$EQ615,X615)</f>
        <v>763.1524350000002</v>
      </c>
      <c r="AM615" s="66">
        <f>IF($G615="Labor Hours",Y615*$K615*(1+$M615)*$EQ615,Y615)</f>
        <v>763.1524350000002</v>
      </c>
      <c r="AN615" s="66">
        <f>IF($G615="Labor Hours",Z615*$K615*(1+$M615)*$EQ615,Z615)</f>
        <v>763.1524350000002</v>
      </c>
      <c r="AO615" s="66">
        <f>IF($G615="Labor Hours",AA615*$K615*(1+$M615)*$EQ615,AA615)</f>
        <v>763.1524350000002</v>
      </c>
      <c r="AP615" s="66">
        <f>IF($G615="Labor Hours",AB615*$K615*(1+$M615)*$EQ615,AB615)</f>
        <v>0</v>
      </c>
      <c r="AQ615" s="66">
        <f>IF($G615="Labor Hours",AC615*$K615*(1+$M615)*$EQ615,AC615)</f>
        <v>0</v>
      </c>
      <c r="AR615" s="66">
        <f>IF($G615="Labor Hours",AD615*$K615*(1+$M615)*$EQ615,AD615)</f>
        <v>0</v>
      </c>
      <c r="AS615" s="66">
        <f>IF($G615="Labor Hours",AE615*$K615*(1+$M615)*$EQ615,AE615)</f>
        <v>0</v>
      </c>
      <c r="AT615" s="66">
        <f>IF($G615="Labor Hours",AF615*$K615*(1+$M615)*$EQ615,AF615)</f>
        <v>0</v>
      </c>
      <c r="AU615" s="67">
        <f t="shared" si="836"/>
        <v>4578.9146100000007</v>
      </c>
      <c r="AV615" s="67">
        <f t="shared" si="794"/>
        <v>2426.8247433000006</v>
      </c>
      <c r="AW615" s="67">
        <f t="shared" si="795"/>
        <v>7005.7393533000013</v>
      </c>
      <c r="AX615" s="53" cm="1">
        <f t="array" aca="1" ref="AX615" ca="1">AU615*CELL("contents",$Q615)</f>
        <v>412.10231490000007</v>
      </c>
      <c r="AY615" s="53" cm="1">
        <f t="array" aca="1" ref="AY615" ca="1">AV615*CELL("contents",$Q615)</f>
        <v>218.41422689700005</v>
      </c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>
        <f t="shared" si="837"/>
        <v>0</v>
      </c>
      <c r="BM615" s="51">
        <f t="shared" si="838"/>
        <v>0</v>
      </c>
      <c r="BN615" s="66">
        <f>IF($G615="Labor Hours",AZ615*$K615*(1+$M615)*$ER615,AZ615)</f>
        <v>0</v>
      </c>
      <c r="BO615" s="66">
        <f>IF($G615="Labor Hours",BA615*$K615*(1+$M615)*$ER615,BA615)</f>
        <v>0</v>
      </c>
      <c r="BP615" s="66">
        <f>IF($G615="Labor Hours",BB615*$K615*(1+$M615)*$ER615,BB615)</f>
        <v>0</v>
      </c>
      <c r="BQ615" s="66">
        <f>IF($G615="Labor Hours",BC615*$K615*(1+$M615)*$ER615,BC615)</f>
        <v>0</v>
      </c>
      <c r="BR615" s="66">
        <f>IF($G615="Labor Hours",BD615*$K615*(1+$M615)*$ER615,BD615)</f>
        <v>0</v>
      </c>
      <c r="BS615" s="66">
        <f>IF($G615="Labor Hours",BE615*$K615*(1+$M615)*$ER615,BE615)</f>
        <v>0</v>
      </c>
      <c r="BT615" s="66">
        <f>IF($G615="Labor Hours",BF615*$K615*(1+$M615)*$ER615,BF615)</f>
        <v>0</v>
      </c>
      <c r="BU615" s="66">
        <f>IF($G615="Labor Hours",BG615*$K615*(1+$M615)*$ER615,BG615)</f>
        <v>0</v>
      </c>
      <c r="BV615" s="66">
        <f>IF($G615="Labor Hours",BH615*$K615*(1+$M615)*$ER615,BH615)</f>
        <v>0</v>
      </c>
      <c r="BW615" s="66">
        <f>IF($G615="Labor Hours",BI615*$K615*(1+$M615)*$ER615,BI615)</f>
        <v>0</v>
      </c>
      <c r="BX615" s="66">
        <f>IF($G615="Labor Hours",BJ615*$K615*(1+$M615)*$ER615,BJ615)</f>
        <v>0</v>
      </c>
      <c r="BY615" s="66">
        <f>IF($G615="Labor Hours",BK615*$K615*(1+$M615)*$ER615,BK615)</f>
        <v>0</v>
      </c>
      <c r="BZ615" s="67">
        <f t="shared" si="839"/>
        <v>0</v>
      </c>
      <c r="CA615" s="67">
        <f t="shared" si="796"/>
        <v>0</v>
      </c>
      <c r="CB615" s="67">
        <f t="shared" si="797"/>
        <v>0</v>
      </c>
      <c r="CC615" s="53" cm="1">
        <f t="array" aca="1" ref="CC615" ca="1">BZ615*CELL("contents",$Q615)</f>
        <v>0</v>
      </c>
      <c r="CD615" s="53" cm="1">
        <f t="array" aca="1" ref="CD615" ca="1">CA615*CELL("contents",$Q615)</f>
        <v>0</v>
      </c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>
        <f t="shared" si="840"/>
        <v>0</v>
      </c>
      <c r="CR615" s="51">
        <f t="shared" si="841"/>
        <v>0</v>
      </c>
      <c r="CS615" s="66">
        <f>IF($G615="Labor Hours",CE615*$K615*(1+$M615)*$ES615,CE615)</f>
        <v>0</v>
      </c>
      <c r="CT615" s="66">
        <f>IF($G615="Labor Hours",CF615*$K615*(1+$M615)*$ES615,CF615)</f>
        <v>0</v>
      </c>
      <c r="CU615" s="66">
        <f>IF($G615="Labor Hours",CG615*$K615*(1+$M615)*$ES615,CG615)</f>
        <v>0</v>
      </c>
      <c r="CV615" s="66">
        <f>IF($G615="Labor Hours",CH615*$K615*(1+$M615)*$ES615,CH615)</f>
        <v>0</v>
      </c>
      <c r="CW615" s="66">
        <f>IF($G615="Labor Hours",CI615*$K615*(1+$M615)*$ES615,CI615)</f>
        <v>0</v>
      </c>
      <c r="CX615" s="66">
        <f>IF($G615="Labor Hours",CJ615*$K615*(1+$M615)*$ES615,CJ615)</f>
        <v>0</v>
      </c>
      <c r="CY615" s="66">
        <f>IF($G615="Labor Hours",CK615*$K615*(1+$M615)*$ES615,CK615)</f>
        <v>0</v>
      </c>
      <c r="CZ615" s="66">
        <f>IF($G615="Labor Hours",CL615*$K615*(1+$M615)*$ES615,CL615)</f>
        <v>0</v>
      </c>
      <c r="DA615" s="66">
        <f>IF($G615="Labor Hours",CM615*$K615*(1+$M615)*$ES615,CM615)</f>
        <v>0</v>
      </c>
      <c r="DB615" s="66">
        <f>IF($G615="Labor Hours",CN615*$K615*(1+$M615)*$ES615,CN615)</f>
        <v>0</v>
      </c>
      <c r="DC615" s="66">
        <f>IF($G615="Labor Hours",CO615*$K615*(1+$M615)*$ES615,CO615)</f>
        <v>0</v>
      </c>
      <c r="DD615" s="66">
        <f>IF($G615="Labor Hours",CP615*$K615*(1+$M615)*$ES615,CP615)</f>
        <v>0</v>
      </c>
      <c r="DE615" s="67">
        <f t="shared" si="842"/>
        <v>0</v>
      </c>
      <c r="DF615" s="67">
        <f t="shared" si="798"/>
        <v>0</v>
      </c>
      <c r="DG615" s="67">
        <f t="shared" si="799"/>
        <v>0</v>
      </c>
      <c r="DH615" s="53" cm="1">
        <f t="array" aca="1" ref="DH615" ca="1">DE615*CELL("contents",$Q615)</f>
        <v>0</v>
      </c>
      <c r="DI615" s="53" cm="1">
        <f t="array" aca="1" ref="DI615" ca="1">DF615*CELL("contents",$Q615)</f>
        <v>0</v>
      </c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>
        <f t="shared" si="843"/>
        <v>0</v>
      </c>
      <c r="DW615" s="51">
        <f t="shared" si="844"/>
        <v>0</v>
      </c>
      <c r="DX615" s="66">
        <f>IF($G615="Labor Hours",DJ615*$K615*(1+$M615)*$ET615,DJ615)</f>
        <v>0</v>
      </c>
      <c r="DY615" s="66">
        <f>IF($G615="Labor Hours",DK615*$K615*(1+$M615)*$ET615,DK615)</f>
        <v>0</v>
      </c>
      <c r="DZ615" s="66">
        <f>IF($G615="Labor Hours",DL615*$K615*(1+$M615)*$ET615,DL615)</f>
        <v>0</v>
      </c>
      <c r="EA615" s="66">
        <f>IF($G615="Labor Hours",DM615*$K615*(1+$M615)*$ET615,DM615)</f>
        <v>0</v>
      </c>
      <c r="EB615" s="66">
        <f>IF($G615="Labor Hours",DN615*$K615*(1+$M615)*$ET615,DN615)</f>
        <v>0</v>
      </c>
      <c r="EC615" s="66">
        <f>IF($G615="Labor Hours",DO615*$K615*(1+$M615)*$ET615,DO615)</f>
        <v>0</v>
      </c>
      <c r="ED615" s="66">
        <f>IF($G615="Labor Hours",DP615*$K615*(1+$M615)*$ET615,DP615)</f>
        <v>0</v>
      </c>
      <c r="EE615" s="66">
        <f>IF($G615="Labor Hours",DQ615*$K615*(1+$M615)*$ET615,DQ615)</f>
        <v>0</v>
      </c>
      <c r="EF615" s="66">
        <f>IF($G615="Labor Hours",DR615*$K615*(1+$M615)*$ET615,DR615)</f>
        <v>0</v>
      </c>
      <c r="EG615" s="66">
        <f>IF($G615="Labor Hours",DS615*$K615*(1+$M615)*$ET615,DS615)</f>
        <v>0</v>
      </c>
      <c r="EH615" s="66">
        <f>IF($G615="Labor Hours",DT615*$K615*(1+$M615)*$ET615,DT615)</f>
        <v>0</v>
      </c>
      <c r="EI615" s="66">
        <f>IF($G615="Labor Hours",DU615*$K615*(1+$M615)*$ET615,DU615)</f>
        <v>0</v>
      </c>
      <c r="EJ615" s="67">
        <f t="shared" si="845"/>
        <v>0</v>
      </c>
      <c r="EK615" s="67">
        <f t="shared" si="800"/>
        <v>0</v>
      </c>
      <c r="EL615" s="67">
        <f t="shared" si="801"/>
        <v>0</v>
      </c>
      <c r="EM615" s="53" cm="1">
        <f t="array" aca="1" ref="EM615" ca="1">EJ615*CELL("contents",$Q615)</f>
        <v>0</v>
      </c>
      <c r="EN615" s="53" cm="1">
        <f t="array" aca="1" ref="EN615" ca="1">EK615*CELL("contents",$Q615)</f>
        <v>0</v>
      </c>
      <c r="EO615" s="68">
        <f>AW615+CB615+DG615+EL615</f>
        <v>7005.7393533000013</v>
      </c>
      <c r="EP615" s="2">
        <v>1</v>
      </c>
      <c r="EQ615" s="2">
        <f t="shared" ref="EQ615:ET615" si="878">EP615*1.0215</f>
        <v>1.0215000000000001</v>
      </c>
      <c r="ER615" s="2">
        <f t="shared" si="878"/>
        <v>1.0434622500000001</v>
      </c>
      <c r="ES615" s="2">
        <f t="shared" si="878"/>
        <v>1.0658966883750003</v>
      </c>
      <c r="ET615" s="2">
        <f t="shared" si="878"/>
        <v>1.0888134671750629</v>
      </c>
      <c r="EU615" s="69">
        <f>IF($G615="Labor Hours",$K615*$AG615*EQ615,0)</f>
        <v>3391.7886000000003</v>
      </c>
      <c r="EV615" s="69">
        <f>IF($G615="Labor Hours",$K615*$BL615*ER615,0)</f>
        <v>0</v>
      </c>
      <c r="EW615" s="69">
        <f>IF($G615="Labor Hours",$K615*$CQ615*ES615,0)</f>
        <v>0</v>
      </c>
      <c r="EX615" s="69">
        <f>IF($G615="Labor Hours",$K615*$DV615*ET615,0)</f>
        <v>0</v>
      </c>
      <c r="EY615" s="69">
        <f t="shared" si="847"/>
        <v>1187.12601</v>
      </c>
      <c r="EZ615" s="69">
        <f t="shared" si="847"/>
        <v>0</v>
      </c>
      <c r="FA615" s="69">
        <f t="shared" si="847"/>
        <v>0</v>
      </c>
      <c r="FB615" s="69">
        <f t="shared" si="834"/>
        <v>0</v>
      </c>
      <c r="FC615" t="s">
        <v>1549</v>
      </c>
    </row>
    <row r="616" spans="1:159" x14ac:dyDescent="0.25">
      <c r="A616" s="2">
        <v>1.4</v>
      </c>
      <c r="B616" s="73" t="s">
        <v>1377</v>
      </c>
      <c r="C616" s="61" t="s">
        <v>147</v>
      </c>
      <c r="D616" s="62" t="s">
        <v>1334</v>
      </c>
      <c r="E616" s="63" t="s">
        <v>1378</v>
      </c>
      <c r="F616" s="2"/>
      <c r="G616" s="61" t="s">
        <v>347</v>
      </c>
      <c r="H616" s="64" t="s">
        <v>347</v>
      </c>
      <c r="I616" s="61"/>
      <c r="J616" s="61" t="s">
        <v>154</v>
      </c>
      <c r="K616" s="75"/>
      <c r="L616" s="80">
        <v>1</v>
      </c>
      <c r="M616" s="57">
        <v>0</v>
      </c>
      <c r="N616" s="85">
        <v>0.53</v>
      </c>
      <c r="O616" s="64" t="s">
        <v>155</v>
      </c>
      <c r="P616" s="2" t="s">
        <v>352</v>
      </c>
      <c r="Q616" s="216">
        <f>VLOOKUP(P616,Contingencies!$A$2:$D$7,4,FALSE)</f>
        <v>0.2</v>
      </c>
      <c r="R616" s="53">
        <f t="shared" si="825"/>
        <v>255</v>
      </c>
      <c r="S616" s="67">
        <f t="shared" si="828"/>
        <v>0</v>
      </c>
      <c r="T616" s="61"/>
      <c r="U616" s="2"/>
      <c r="V616" s="61"/>
      <c r="W616" s="61"/>
      <c r="X616" s="61"/>
      <c r="Y616" s="61">
        <v>1275</v>
      </c>
      <c r="Z616" s="61"/>
      <c r="AA616" s="61"/>
      <c r="AB616" s="2"/>
      <c r="AC616" s="2"/>
      <c r="AD616" s="2"/>
      <c r="AE616" s="2"/>
      <c r="AF616" s="2"/>
      <c r="AG616" s="2">
        <f>IF(G616="Labor Hours",SUM(U616:AF616),0)</f>
        <v>0</v>
      </c>
      <c r="AH616" s="51">
        <f t="shared" si="835"/>
        <v>0</v>
      </c>
      <c r="AI616" s="66">
        <f>IF($G616="Labor Hours",U616*$K616*(1+$M616)*$EQ616,U616)</f>
        <v>0</v>
      </c>
      <c r="AJ616" s="66">
        <f>IF($G616="Labor Hours",V616*$K616*(1+$M616)*$EQ616,V616)</f>
        <v>0</v>
      </c>
      <c r="AK616" s="66">
        <f>IF($G616="Labor Hours",W616*$K616*(1+$M616)*$EQ616,W616)</f>
        <v>0</v>
      </c>
      <c r="AL616" s="66">
        <f>IF($G616="Labor Hours",X616*$K616*(1+$M616)*$EQ616,X616)</f>
        <v>0</v>
      </c>
      <c r="AM616" s="66">
        <f>IF($G616="Labor Hours",Y616*$K616*(1+$M616)*$EQ616,Y616)</f>
        <v>1275</v>
      </c>
      <c r="AN616" s="66">
        <f>IF($G616="Labor Hours",Z616*$K616*(1+$M616)*$EQ616,Z616)</f>
        <v>0</v>
      </c>
      <c r="AO616" s="66">
        <f>IF($G616="Labor Hours",AA616*$K616*(1+$M616)*$EQ616,AA616)</f>
        <v>0</v>
      </c>
      <c r="AP616" s="66">
        <f>IF($G616="Labor Hours",AB616*$K616*(1+$M616)*$EQ616,AB616)</f>
        <v>0</v>
      </c>
      <c r="AQ616" s="66">
        <f>IF($G616="Labor Hours",AC616*$K616*(1+$M616)*$EQ616,AC616)</f>
        <v>0</v>
      </c>
      <c r="AR616" s="66">
        <f>IF($G616="Labor Hours",AD616*$K616*(1+$M616)*$EQ616,AD616)</f>
        <v>0</v>
      </c>
      <c r="AS616" s="66">
        <f>IF($G616="Labor Hours",AE616*$K616*(1+$M616)*$EQ616,AE616)</f>
        <v>0</v>
      </c>
      <c r="AT616" s="66">
        <f>IF($G616="Labor Hours",AF616*$K616*(1+$M616)*$EQ616,AF616)</f>
        <v>0</v>
      </c>
      <c r="AU616" s="67">
        <f t="shared" si="836"/>
        <v>1275</v>
      </c>
      <c r="AV616" s="67">
        <f t="shared" ref="AV616:AV679" si="879">IF($H616="CapEx",0,AU616*$N616)</f>
        <v>0</v>
      </c>
      <c r="AW616" s="67">
        <f t="shared" ref="AW616:AW679" si="880">SUM(AU616:AV616)</f>
        <v>1275</v>
      </c>
      <c r="AX616" s="53" cm="1">
        <f t="array" aca="1" ref="AX616" ca="1">AU616*CELL("contents",$Q616)</f>
        <v>255</v>
      </c>
      <c r="AY616" s="53" cm="1">
        <f t="array" aca="1" ref="AY616" ca="1">AV616*CELL("contents",$Q616)</f>
        <v>0</v>
      </c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>
        <f t="shared" si="837"/>
        <v>0</v>
      </c>
      <c r="BM616" s="51">
        <f t="shared" si="838"/>
        <v>0</v>
      </c>
      <c r="BN616" s="66">
        <f>IF($G616="Labor Hours",AZ616*$K616*(1+$M616)*$ER616,AZ616)</f>
        <v>0</v>
      </c>
      <c r="BO616" s="66">
        <f>IF($G616="Labor Hours",BA616*$K616*(1+$M616)*$ER616,BA616)</f>
        <v>0</v>
      </c>
      <c r="BP616" s="66">
        <f>IF($G616="Labor Hours",BB616*$K616*(1+$M616)*$ER616,BB616)</f>
        <v>0</v>
      </c>
      <c r="BQ616" s="66">
        <f>IF($G616="Labor Hours",BC616*$K616*(1+$M616)*$ER616,BC616)</f>
        <v>0</v>
      </c>
      <c r="BR616" s="66">
        <f>IF($G616="Labor Hours",BD616*$K616*(1+$M616)*$ER616,BD616)</f>
        <v>0</v>
      </c>
      <c r="BS616" s="66">
        <f>IF($G616="Labor Hours",BE616*$K616*(1+$M616)*$ER616,BE616)</f>
        <v>0</v>
      </c>
      <c r="BT616" s="66">
        <f>IF($G616="Labor Hours",BF616*$K616*(1+$M616)*$ER616,BF616)</f>
        <v>0</v>
      </c>
      <c r="BU616" s="66">
        <f>IF($G616="Labor Hours",BG616*$K616*(1+$M616)*$ER616,BG616)</f>
        <v>0</v>
      </c>
      <c r="BV616" s="66">
        <f>IF($G616="Labor Hours",BH616*$K616*(1+$M616)*$ER616,BH616)</f>
        <v>0</v>
      </c>
      <c r="BW616" s="66">
        <f>IF($G616="Labor Hours",BI616*$K616*(1+$M616)*$ER616,BI616)</f>
        <v>0</v>
      </c>
      <c r="BX616" s="66">
        <f>IF($G616="Labor Hours",BJ616*$K616*(1+$M616)*$ER616,BJ616)</f>
        <v>0</v>
      </c>
      <c r="BY616" s="66">
        <f>IF($G616="Labor Hours",BK616*$K616*(1+$M616)*$ER616,BK616)</f>
        <v>0</v>
      </c>
      <c r="BZ616" s="67">
        <f t="shared" si="839"/>
        <v>0</v>
      </c>
      <c r="CA616" s="67">
        <f t="shared" ref="CA616:CA679" si="881">IF($H616="CapEx",0,BZ616*$N616)</f>
        <v>0</v>
      </c>
      <c r="CB616" s="67">
        <f t="shared" ref="CB616:CB679" si="882">SUM(BZ616:CA616)</f>
        <v>0</v>
      </c>
      <c r="CC616" s="53" cm="1">
        <f t="array" aca="1" ref="CC616" ca="1">BZ616*CELL("contents",$Q616)</f>
        <v>0</v>
      </c>
      <c r="CD616" s="53" cm="1">
        <f t="array" aca="1" ref="CD616" ca="1">CA616*CELL("contents",$Q616)</f>
        <v>0</v>
      </c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>
        <f t="shared" si="840"/>
        <v>0</v>
      </c>
      <c r="CR616" s="51">
        <f t="shared" si="841"/>
        <v>0</v>
      </c>
      <c r="CS616" s="66">
        <f>IF($G616="Labor Hours",CE616*$K616*(1+$M616)*$ES616,CE616)</f>
        <v>0</v>
      </c>
      <c r="CT616" s="66">
        <f>IF($G616="Labor Hours",CF616*$K616*(1+$M616)*$ES616,CF616)</f>
        <v>0</v>
      </c>
      <c r="CU616" s="66">
        <f>IF($G616="Labor Hours",CG616*$K616*(1+$M616)*$ES616,CG616)</f>
        <v>0</v>
      </c>
      <c r="CV616" s="66">
        <f>IF($G616="Labor Hours",CH616*$K616*(1+$M616)*$ES616,CH616)</f>
        <v>0</v>
      </c>
      <c r="CW616" s="66">
        <f>IF($G616="Labor Hours",CI616*$K616*(1+$M616)*$ES616,CI616)</f>
        <v>0</v>
      </c>
      <c r="CX616" s="66">
        <f>IF($G616="Labor Hours",CJ616*$K616*(1+$M616)*$ES616,CJ616)</f>
        <v>0</v>
      </c>
      <c r="CY616" s="66">
        <f>IF($G616="Labor Hours",CK616*$K616*(1+$M616)*$ES616,CK616)</f>
        <v>0</v>
      </c>
      <c r="CZ616" s="66">
        <f>IF($G616="Labor Hours",CL616*$K616*(1+$M616)*$ES616,CL616)</f>
        <v>0</v>
      </c>
      <c r="DA616" s="66">
        <f>IF($G616="Labor Hours",CM616*$K616*(1+$M616)*$ES616,CM616)</f>
        <v>0</v>
      </c>
      <c r="DB616" s="66">
        <f>IF($G616="Labor Hours",CN616*$K616*(1+$M616)*$ES616,CN616)</f>
        <v>0</v>
      </c>
      <c r="DC616" s="66">
        <f>IF($G616="Labor Hours",CO616*$K616*(1+$M616)*$ES616,CO616)</f>
        <v>0</v>
      </c>
      <c r="DD616" s="66">
        <f>IF($G616="Labor Hours",CP616*$K616*(1+$M616)*$ES616,CP616)</f>
        <v>0</v>
      </c>
      <c r="DE616" s="67">
        <f t="shared" si="842"/>
        <v>0</v>
      </c>
      <c r="DF616" s="67">
        <f t="shared" ref="DF616:DF679" si="883">IF($H616="CapEx",0,DE616*$N616)</f>
        <v>0</v>
      </c>
      <c r="DG616" s="67">
        <f t="shared" ref="DG616:DG679" si="884">SUM(DE616:DF616)</f>
        <v>0</v>
      </c>
      <c r="DH616" s="53" cm="1">
        <f t="array" aca="1" ref="DH616" ca="1">DE616*CELL("contents",$Q616)</f>
        <v>0</v>
      </c>
      <c r="DI616" s="53" cm="1">
        <f t="array" aca="1" ref="DI616" ca="1">DF616*CELL("contents",$Q616)</f>
        <v>0</v>
      </c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>
        <f t="shared" si="843"/>
        <v>0</v>
      </c>
      <c r="DW616" s="51">
        <f t="shared" si="844"/>
        <v>0</v>
      </c>
      <c r="DX616" s="66">
        <f>IF($G616="Labor Hours",DJ616*$K616*(1+$M616)*$ET616,DJ616)</f>
        <v>0</v>
      </c>
      <c r="DY616" s="66">
        <f>IF($G616="Labor Hours",DK616*$K616*(1+$M616)*$ET616,DK616)</f>
        <v>0</v>
      </c>
      <c r="DZ616" s="66">
        <f>IF($G616="Labor Hours",DL616*$K616*(1+$M616)*$ET616,DL616)</f>
        <v>0</v>
      </c>
      <c r="EA616" s="66">
        <f>IF($G616="Labor Hours",DM616*$K616*(1+$M616)*$ET616,DM616)</f>
        <v>0</v>
      </c>
      <c r="EB616" s="66">
        <f>IF($G616="Labor Hours",DN616*$K616*(1+$M616)*$ET616,DN616)</f>
        <v>0</v>
      </c>
      <c r="EC616" s="66">
        <f>IF($G616="Labor Hours",DO616*$K616*(1+$M616)*$ET616,DO616)</f>
        <v>0</v>
      </c>
      <c r="ED616" s="66">
        <f>IF($G616="Labor Hours",DP616*$K616*(1+$M616)*$ET616,DP616)</f>
        <v>0</v>
      </c>
      <c r="EE616" s="66">
        <f>IF($G616="Labor Hours",DQ616*$K616*(1+$M616)*$ET616,DQ616)</f>
        <v>0</v>
      </c>
      <c r="EF616" s="66">
        <f>IF($G616="Labor Hours",DR616*$K616*(1+$M616)*$ET616,DR616)</f>
        <v>0</v>
      </c>
      <c r="EG616" s="66">
        <f>IF($G616="Labor Hours",DS616*$K616*(1+$M616)*$ET616,DS616)</f>
        <v>0</v>
      </c>
      <c r="EH616" s="66">
        <f>IF($G616="Labor Hours",DT616*$K616*(1+$M616)*$ET616,DT616)</f>
        <v>0</v>
      </c>
      <c r="EI616" s="66">
        <f>IF($G616="Labor Hours",DU616*$K616*(1+$M616)*$ET616,DU616)</f>
        <v>0</v>
      </c>
      <c r="EJ616" s="67">
        <f t="shared" si="845"/>
        <v>0</v>
      </c>
      <c r="EK616" s="67">
        <f t="shared" ref="EK616:EK679" si="885">IF($H616="CapEx",0,EJ616*$N616)</f>
        <v>0</v>
      </c>
      <c r="EL616" s="67">
        <f t="shared" ref="EL616:EL679" si="886">SUM(EJ616:EK616)</f>
        <v>0</v>
      </c>
      <c r="EM616" s="53" cm="1">
        <f t="array" aca="1" ref="EM616" ca="1">EJ616*CELL("contents",$Q616)</f>
        <v>0</v>
      </c>
      <c r="EN616" s="53" cm="1">
        <f t="array" aca="1" ref="EN616" ca="1">EK616*CELL("contents",$Q616)</f>
        <v>0</v>
      </c>
      <c r="EO616" s="68">
        <f>AW616+CB616+DG616+EL616</f>
        <v>1275</v>
      </c>
      <c r="EP616" s="2">
        <v>1</v>
      </c>
      <c r="EQ616" s="2">
        <f t="shared" ref="EQ616:ET616" si="887">EP616*1.0215</f>
        <v>1.0215000000000001</v>
      </c>
      <c r="ER616" s="2">
        <f t="shared" si="887"/>
        <v>1.0434622500000001</v>
      </c>
      <c r="ES616" s="2">
        <f t="shared" si="887"/>
        <v>1.0658966883750003</v>
      </c>
      <c r="ET616" s="2">
        <f t="shared" si="887"/>
        <v>1.0888134671750629</v>
      </c>
      <c r="EU616" s="69">
        <f>IF($G616="Labor Hours",$K616*$AG616*EQ616,0)</f>
        <v>0</v>
      </c>
      <c r="EV616" s="69">
        <f>IF($G616="Labor Hours",$K616*$BL616*ER616,0)</f>
        <v>0</v>
      </c>
      <c r="EW616" s="69">
        <f>IF($G616="Labor Hours",$K616*$CQ616*ES616,0)</f>
        <v>0</v>
      </c>
      <c r="EX616" s="69">
        <f>IF($G616="Labor Hours",$K616*$DV616*ET616,0)</f>
        <v>0</v>
      </c>
      <c r="EY616" s="69">
        <f t="shared" si="847"/>
        <v>0</v>
      </c>
      <c r="EZ616" s="69">
        <f t="shared" si="847"/>
        <v>0</v>
      </c>
      <c r="FA616" s="69">
        <f t="shared" si="847"/>
        <v>0</v>
      </c>
      <c r="FB616" s="69">
        <f t="shared" si="834"/>
        <v>0</v>
      </c>
      <c r="FC616" t="s">
        <v>1549</v>
      </c>
    </row>
    <row r="617" spans="1:159" x14ac:dyDescent="0.25">
      <c r="A617" s="2">
        <v>1.4</v>
      </c>
      <c r="B617" s="73" t="s">
        <v>1377</v>
      </c>
      <c r="C617" s="61" t="s">
        <v>147</v>
      </c>
      <c r="D617" s="62" t="s">
        <v>1334</v>
      </c>
      <c r="E617" s="63" t="s">
        <v>1379</v>
      </c>
      <c r="F617" s="2"/>
      <c r="G617" s="61" t="s">
        <v>347</v>
      </c>
      <c r="H617" s="64" t="s">
        <v>347</v>
      </c>
      <c r="I617" s="61"/>
      <c r="J617" s="61" t="s">
        <v>268</v>
      </c>
      <c r="K617" s="75"/>
      <c r="L617" s="80">
        <v>1</v>
      </c>
      <c r="M617" s="57">
        <v>0</v>
      </c>
      <c r="N617" s="85">
        <v>0.53</v>
      </c>
      <c r="O617" s="64" t="s">
        <v>155</v>
      </c>
      <c r="P617" s="2" t="s">
        <v>173</v>
      </c>
      <c r="Q617" s="216">
        <f>VLOOKUP(P617,Contingencies!$A$2:$D$7,4,FALSE)</f>
        <v>0.125</v>
      </c>
      <c r="R617" s="53">
        <f t="shared" si="825"/>
        <v>100</v>
      </c>
      <c r="S617" s="67">
        <f t="shared" si="828"/>
        <v>0</v>
      </c>
      <c r="T617" s="61"/>
      <c r="U617" s="2"/>
      <c r="V617" s="61"/>
      <c r="W617" s="61"/>
      <c r="X617" s="61"/>
      <c r="Y617" s="61">
        <v>800</v>
      </c>
      <c r="Z617" s="61"/>
      <c r="AA617" s="61"/>
      <c r="AB617" s="2"/>
      <c r="AC617" s="2"/>
      <c r="AD617" s="2"/>
      <c r="AE617" s="2"/>
      <c r="AF617" s="2"/>
      <c r="AG617" s="2">
        <f>IF(G617="Labor Hours",SUM(U617:AF617),0)</f>
        <v>0</v>
      </c>
      <c r="AH617" s="51">
        <f t="shared" si="835"/>
        <v>0</v>
      </c>
      <c r="AI617" s="66">
        <f>IF($G617="Labor Hours",U617*$K617*(1+$M617)*$EQ617,U617)</f>
        <v>0</v>
      </c>
      <c r="AJ617" s="66">
        <f>IF($G617="Labor Hours",V617*$K617*(1+$M617)*$EQ617,V617)</f>
        <v>0</v>
      </c>
      <c r="AK617" s="66">
        <f>IF($G617="Labor Hours",W617*$K617*(1+$M617)*$EQ617,W617)</f>
        <v>0</v>
      </c>
      <c r="AL617" s="66">
        <f>IF($G617="Labor Hours",X617*$K617*(1+$M617)*$EQ617,X617)</f>
        <v>0</v>
      </c>
      <c r="AM617" s="66">
        <f>IF($G617="Labor Hours",Y617*$K617*(1+$M617)*$EQ617,Y617)</f>
        <v>800</v>
      </c>
      <c r="AN617" s="66">
        <f>IF($G617="Labor Hours",Z617*$K617*(1+$M617)*$EQ617,Z617)</f>
        <v>0</v>
      </c>
      <c r="AO617" s="66">
        <f>IF($G617="Labor Hours",AA617*$K617*(1+$M617)*$EQ617,AA617)</f>
        <v>0</v>
      </c>
      <c r="AP617" s="66">
        <f>IF($G617="Labor Hours",AB617*$K617*(1+$M617)*$EQ617,AB617)</f>
        <v>0</v>
      </c>
      <c r="AQ617" s="66">
        <f>IF($G617="Labor Hours",AC617*$K617*(1+$M617)*$EQ617,AC617)</f>
        <v>0</v>
      </c>
      <c r="AR617" s="66">
        <f>IF($G617="Labor Hours",AD617*$K617*(1+$M617)*$EQ617,AD617)</f>
        <v>0</v>
      </c>
      <c r="AS617" s="66">
        <f>IF($G617="Labor Hours",AE617*$K617*(1+$M617)*$EQ617,AE617)</f>
        <v>0</v>
      </c>
      <c r="AT617" s="66">
        <f>IF($G617="Labor Hours",AF617*$K617*(1+$M617)*$EQ617,AF617)</f>
        <v>0</v>
      </c>
      <c r="AU617" s="67">
        <f t="shared" si="836"/>
        <v>800</v>
      </c>
      <c r="AV617" s="67">
        <f t="shared" si="879"/>
        <v>0</v>
      </c>
      <c r="AW617" s="67">
        <f t="shared" si="880"/>
        <v>800</v>
      </c>
      <c r="AX617" s="53" cm="1">
        <f t="array" aca="1" ref="AX617" ca="1">AU617*CELL("contents",$Q617)</f>
        <v>100</v>
      </c>
      <c r="AY617" s="53" cm="1">
        <f t="array" aca="1" ref="AY617" ca="1">AV617*CELL("contents",$Q617)</f>
        <v>0</v>
      </c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>
        <f t="shared" si="837"/>
        <v>0</v>
      </c>
      <c r="BM617" s="51">
        <f t="shared" si="838"/>
        <v>0</v>
      </c>
      <c r="BN617" s="66">
        <f>IF($G617="Labor Hours",AZ617*$K617*(1+$M617)*$ER617,AZ617)</f>
        <v>0</v>
      </c>
      <c r="BO617" s="66">
        <f>IF($G617="Labor Hours",BA617*$K617*(1+$M617)*$ER617,BA617)</f>
        <v>0</v>
      </c>
      <c r="BP617" s="66">
        <f>IF($G617="Labor Hours",BB617*$K617*(1+$M617)*$ER617,BB617)</f>
        <v>0</v>
      </c>
      <c r="BQ617" s="66">
        <f>IF($G617="Labor Hours",BC617*$K617*(1+$M617)*$ER617,BC617)</f>
        <v>0</v>
      </c>
      <c r="BR617" s="66">
        <f>IF($G617="Labor Hours",BD617*$K617*(1+$M617)*$ER617,BD617)</f>
        <v>0</v>
      </c>
      <c r="BS617" s="66">
        <f>IF($G617="Labor Hours",BE617*$K617*(1+$M617)*$ER617,BE617)</f>
        <v>0</v>
      </c>
      <c r="BT617" s="66">
        <f>IF($G617="Labor Hours",BF617*$K617*(1+$M617)*$ER617,BF617)</f>
        <v>0</v>
      </c>
      <c r="BU617" s="66">
        <f>IF($G617="Labor Hours",BG617*$K617*(1+$M617)*$ER617,BG617)</f>
        <v>0</v>
      </c>
      <c r="BV617" s="66">
        <f>IF($G617="Labor Hours",BH617*$K617*(1+$M617)*$ER617,BH617)</f>
        <v>0</v>
      </c>
      <c r="BW617" s="66">
        <f>IF($G617="Labor Hours",BI617*$K617*(1+$M617)*$ER617,BI617)</f>
        <v>0</v>
      </c>
      <c r="BX617" s="66">
        <f>IF($G617="Labor Hours",BJ617*$K617*(1+$M617)*$ER617,BJ617)</f>
        <v>0</v>
      </c>
      <c r="BY617" s="66">
        <f>IF($G617="Labor Hours",BK617*$K617*(1+$M617)*$ER617,BK617)</f>
        <v>0</v>
      </c>
      <c r="BZ617" s="67">
        <f t="shared" si="839"/>
        <v>0</v>
      </c>
      <c r="CA617" s="67">
        <f t="shared" si="881"/>
        <v>0</v>
      </c>
      <c r="CB617" s="67">
        <f t="shared" si="882"/>
        <v>0</v>
      </c>
      <c r="CC617" s="53" cm="1">
        <f t="array" aca="1" ref="CC617" ca="1">BZ617*CELL("contents",$Q617)</f>
        <v>0</v>
      </c>
      <c r="CD617" s="53" cm="1">
        <f t="array" aca="1" ref="CD617" ca="1">CA617*CELL("contents",$Q617)</f>
        <v>0</v>
      </c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>
        <f t="shared" si="840"/>
        <v>0</v>
      </c>
      <c r="CR617" s="51">
        <f t="shared" si="841"/>
        <v>0</v>
      </c>
      <c r="CS617" s="66">
        <f>IF($G617="Labor Hours",CE617*$K617*(1+$M617)*$ES617,CE617)</f>
        <v>0</v>
      </c>
      <c r="CT617" s="66">
        <f>IF($G617="Labor Hours",CF617*$K617*(1+$M617)*$ES617,CF617)</f>
        <v>0</v>
      </c>
      <c r="CU617" s="66">
        <f>IF($G617="Labor Hours",CG617*$K617*(1+$M617)*$ES617,CG617)</f>
        <v>0</v>
      </c>
      <c r="CV617" s="66">
        <f>IF($G617="Labor Hours",CH617*$K617*(1+$M617)*$ES617,CH617)</f>
        <v>0</v>
      </c>
      <c r="CW617" s="66">
        <f>IF($G617="Labor Hours",CI617*$K617*(1+$M617)*$ES617,CI617)</f>
        <v>0</v>
      </c>
      <c r="CX617" s="66">
        <f>IF($G617="Labor Hours",CJ617*$K617*(1+$M617)*$ES617,CJ617)</f>
        <v>0</v>
      </c>
      <c r="CY617" s="66">
        <f>IF($G617="Labor Hours",CK617*$K617*(1+$M617)*$ES617,CK617)</f>
        <v>0</v>
      </c>
      <c r="CZ617" s="66">
        <f>IF($G617="Labor Hours",CL617*$K617*(1+$M617)*$ES617,CL617)</f>
        <v>0</v>
      </c>
      <c r="DA617" s="66">
        <f>IF($G617="Labor Hours",CM617*$K617*(1+$M617)*$ES617,CM617)</f>
        <v>0</v>
      </c>
      <c r="DB617" s="66">
        <f>IF($G617="Labor Hours",CN617*$K617*(1+$M617)*$ES617,CN617)</f>
        <v>0</v>
      </c>
      <c r="DC617" s="66">
        <f>IF($G617="Labor Hours",CO617*$K617*(1+$M617)*$ES617,CO617)</f>
        <v>0</v>
      </c>
      <c r="DD617" s="66">
        <f>IF($G617="Labor Hours",CP617*$K617*(1+$M617)*$ES617,CP617)</f>
        <v>0</v>
      </c>
      <c r="DE617" s="67">
        <f t="shared" si="842"/>
        <v>0</v>
      </c>
      <c r="DF617" s="67">
        <f t="shared" si="883"/>
        <v>0</v>
      </c>
      <c r="DG617" s="67">
        <f t="shared" si="884"/>
        <v>0</v>
      </c>
      <c r="DH617" s="53" cm="1">
        <f t="array" aca="1" ref="DH617" ca="1">DE617*CELL("contents",$Q617)</f>
        <v>0</v>
      </c>
      <c r="DI617" s="53" cm="1">
        <f t="array" aca="1" ref="DI617" ca="1">DF617*CELL("contents",$Q617)</f>
        <v>0</v>
      </c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>
        <f t="shared" si="843"/>
        <v>0</v>
      </c>
      <c r="DW617" s="51">
        <f t="shared" si="844"/>
        <v>0</v>
      </c>
      <c r="DX617" s="66">
        <f>IF($G617="Labor Hours",DJ617*$K617*(1+$M617)*$ET617,DJ617)</f>
        <v>0</v>
      </c>
      <c r="DY617" s="66">
        <f>IF($G617="Labor Hours",DK617*$K617*(1+$M617)*$ET617,DK617)</f>
        <v>0</v>
      </c>
      <c r="DZ617" s="66">
        <f>IF($G617="Labor Hours",DL617*$K617*(1+$M617)*$ET617,DL617)</f>
        <v>0</v>
      </c>
      <c r="EA617" s="66">
        <f>IF($G617="Labor Hours",DM617*$K617*(1+$M617)*$ET617,DM617)</f>
        <v>0</v>
      </c>
      <c r="EB617" s="66">
        <f>IF($G617="Labor Hours",DN617*$K617*(1+$M617)*$ET617,DN617)</f>
        <v>0</v>
      </c>
      <c r="EC617" s="66">
        <f>IF($G617="Labor Hours",DO617*$K617*(1+$M617)*$ET617,DO617)</f>
        <v>0</v>
      </c>
      <c r="ED617" s="66">
        <f>IF($G617="Labor Hours",DP617*$K617*(1+$M617)*$ET617,DP617)</f>
        <v>0</v>
      </c>
      <c r="EE617" s="66">
        <f>IF($G617="Labor Hours",DQ617*$K617*(1+$M617)*$ET617,DQ617)</f>
        <v>0</v>
      </c>
      <c r="EF617" s="66">
        <f>IF($G617="Labor Hours",DR617*$K617*(1+$M617)*$ET617,DR617)</f>
        <v>0</v>
      </c>
      <c r="EG617" s="66">
        <f>IF($G617="Labor Hours",DS617*$K617*(1+$M617)*$ET617,DS617)</f>
        <v>0</v>
      </c>
      <c r="EH617" s="66">
        <f>IF($G617="Labor Hours",DT617*$K617*(1+$M617)*$ET617,DT617)</f>
        <v>0</v>
      </c>
      <c r="EI617" s="66">
        <f>IF($G617="Labor Hours",DU617*$K617*(1+$M617)*$ET617,DU617)</f>
        <v>0</v>
      </c>
      <c r="EJ617" s="67">
        <f t="shared" si="845"/>
        <v>0</v>
      </c>
      <c r="EK617" s="67">
        <f t="shared" si="885"/>
        <v>0</v>
      </c>
      <c r="EL617" s="67">
        <f t="shared" si="886"/>
        <v>0</v>
      </c>
      <c r="EM617" s="53" cm="1">
        <f t="array" aca="1" ref="EM617" ca="1">EJ617*CELL("contents",$Q617)</f>
        <v>0</v>
      </c>
      <c r="EN617" s="53" cm="1">
        <f t="array" aca="1" ref="EN617" ca="1">EK617*CELL("contents",$Q617)</f>
        <v>0</v>
      </c>
      <c r="EO617" s="68">
        <f>AW617+CB617+DG617+EL617</f>
        <v>800</v>
      </c>
      <c r="EP617" s="2">
        <v>1</v>
      </c>
      <c r="EQ617" s="2">
        <f t="shared" ref="EQ617:ET617" si="888">EP617*1.0215</f>
        <v>1.0215000000000001</v>
      </c>
      <c r="ER617" s="2">
        <f t="shared" si="888"/>
        <v>1.0434622500000001</v>
      </c>
      <c r="ES617" s="2">
        <f t="shared" si="888"/>
        <v>1.0658966883750003</v>
      </c>
      <c r="ET617" s="2">
        <f t="shared" si="888"/>
        <v>1.0888134671750629</v>
      </c>
      <c r="EU617" s="69">
        <f>IF($G617="Labor Hours",$K617*$AG617*EQ617,0)</f>
        <v>0</v>
      </c>
      <c r="EV617" s="69">
        <f>IF($G617="Labor Hours",$K617*$BL617*ER617,0)</f>
        <v>0</v>
      </c>
      <c r="EW617" s="69">
        <f>IF($G617="Labor Hours",$K617*$CQ617*ES617,0)</f>
        <v>0</v>
      </c>
      <c r="EX617" s="69">
        <f>IF($G617="Labor Hours",$K617*$DV617*ET617,0)</f>
        <v>0</v>
      </c>
      <c r="EY617" s="69">
        <f t="shared" si="847"/>
        <v>0</v>
      </c>
      <c r="EZ617" s="69">
        <f t="shared" si="847"/>
        <v>0</v>
      </c>
      <c r="FA617" s="69">
        <f t="shared" si="847"/>
        <v>0</v>
      </c>
      <c r="FB617" s="69">
        <f t="shared" si="834"/>
        <v>0</v>
      </c>
      <c r="FC617" t="s">
        <v>1549</v>
      </c>
    </row>
    <row r="618" spans="1:159" x14ac:dyDescent="0.25">
      <c r="A618" s="2">
        <v>1.4</v>
      </c>
      <c r="B618" s="73" t="s">
        <v>1377</v>
      </c>
      <c r="C618" s="61" t="s">
        <v>147</v>
      </c>
      <c r="D618" s="62" t="s">
        <v>1334</v>
      </c>
      <c r="E618" s="63" t="s">
        <v>1380</v>
      </c>
      <c r="F618" s="2"/>
      <c r="G618" s="61" t="s">
        <v>347</v>
      </c>
      <c r="H618" s="64" t="s">
        <v>347</v>
      </c>
      <c r="I618" s="61"/>
      <c r="J618" s="61" t="s">
        <v>154</v>
      </c>
      <c r="K618" s="75"/>
      <c r="L618" s="80">
        <v>1</v>
      </c>
      <c r="M618" s="57">
        <v>0</v>
      </c>
      <c r="N618" s="85">
        <v>0.53</v>
      </c>
      <c r="O618" s="64" t="s">
        <v>155</v>
      </c>
      <c r="P618" s="2" t="s">
        <v>352</v>
      </c>
      <c r="Q618" s="216">
        <f>VLOOKUP(P618,Contingencies!$A$2:$D$7,4,FALSE)</f>
        <v>0.2</v>
      </c>
      <c r="R618" s="53">
        <f t="shared" si="825"/>
        <v>510</v>
      </c>
      <c r="S618" s="67">
        <f t="shared" si="828"/>
        <v>0</v>
      </c>
      <c r="T618" s="61"/>
      <c r="U618" s="2"/>
      <c r="V618" s="61"/>
      <c r="W618" s="61"/>
      <c r="X618" s="61"/>
      <c r="Y618" s="61"/>
      <c r="Z618" s="61"/>
      <c r="AA618" s="61">
        <v>2550</v>
      </c>
      <c r="AB618" s="2"/>
      <c r="AC618" s="2"/>
      <c r="AD618" s="2"/>
      <c r="AE618" s="2"/>
      <c r="AF618" s="2"/>
      <c r="AG618" s="2">
        <f>IF(G618="Labor Hours",SUM(U618:AF618),0)</f>
        <v>0</v>
      </c>
      <c r="AH618" s="51">
        <f t="shared" si="835"/>
        <v>0</v>
      </c>
      <c r="AI618" s="66">
        <f>IF($G618="Labor Hours",U618*$K618*(1+$M618)*$EQ618,U618)</f>
        <v>0</v>
      </c>
      <c r="AJ618" s="66">
        <f>IF($G618="Labor Hours",V618*$K618*(1+$M618)*$EQ618,V618)</f>
        <v>0</v>
      </c>
      <c r="AK618" s="66">
        <f>IF($G618="Labor Hours",W618*$K618*(1+$M618)*$EQ618,W618)</f>
        <v>0</v>
      </c>
      <c r="AL618" s="66">
        <f>IF($G618="Labor Hours",X618*$K618*(1+$M618)*$EQ618,X618)</f>
        <v>0</v>
      </c>
      <c r="AM618" s="66">
        <f>IF($G618="Labor Hours",Y618*$K618*(1+$M618)*$EQ618,Y618)</f>
        <v>0</v>
      </c>
      <c r="AN618" s="66">
        <f>IF($G618="Labor Hours",Z618*$K618*(1+$M618)*$EQ618,Z618)</f>
        <v>0</v>
      </c>
      <c r="AO618" s="66">
        <f>IF($G618="Labor Hours",AA618*$K618*(1+$M618)*$EQ618,AA618)</f>
        <v>2550</v>
      </c>
      <c r="AP618" s="66">
        <f>IF($G618="Labor Hours",AB618*$K618*(1+$M618)*$EQ618,AB618)</f>
        <v>0</v>
      </c>
      <c r="AQ618" s="66">
        <f>IF($G618="Labor Hours",AC618*$K618*(1+$M618)*$EQ618,AC618)</f>
        <v>0</v>
      </c>
      <c r="AR618" s="66">
        <f>IF($G618="Labor Hours",AD618*$K618*(1+$M618)*$EQ618,AD618)</f>
        <v>0</v>
      </c>
      <c r="AS618" s="66">
        <f>IF($G618="Labor Hours",AE618*$K618*(1+$M618)*$EQ618,AE618)</f>
        <v>0</v>
      </c>
      <c r="AT618" s="66">
        <f>IF($G618="Labor Hours",AF618*$K618*(1+$M618)*$EQ618,AF618)</f>
        <v>0</v>
      </c>
      <c r="AU618" s="67">
        <f t="shared" si="836"/>
        <v>2550</v>
      </c>
      <c r="AV618" s="67">
        <f t="shared" si="879"/>
        <v>0</v>
      </c>
      <c r="AW618" s="67">
        <f t="shared" si="880"/>
        <v>2550</v>
      </c>
      <c r="AX618" s="53" cm="1">
        <f t="array" aca="1" ref="AX618" ca="1">AU618*CELL("contents",$Q618)</f>
        <v>510</v>
      </c>
      <c r="AY618" s="53" cm="1">
        <f t="array" aca="1" ref="AY618" ca="1">AV618*CELL("contents",$Q618)</f>
        <v>0</v>
      </c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>
        <f t="shared" si="837"/>
        <v>0</v>
      </c>
      <c r="BM618" s="51">
        <f t="shared" si="838"/>
        <v>0</v>
      </c>
      <c r="BN618" s="66">
        <f>IF($G618="Labor Hours",AZ618*$K618*(1+$M618)*$ER618,AZ618)</f>
        <v>0</v>
      </c>
      <c r="BO618" s="66">
        <f>IF($G618="Labor Hours",BA618*$K618*(1+$M618)*$ER618,BA618)</f>
        <v>0</v>
      </c>
      <c r="BP618" s="66">
        <f>IF($G618="Labor Hours",BB618*$K618*(1+$M618)*$ER618,BB618)</f>
        <v>0</v>
      </c>
      <c r="BQ618" s="66">
        <f>IF($G618="Labor Hours",BC618*$K618*(1+$M618)*$ER618,BC618)</f>
        <v>0</v>
      </c>
      <c r="BR618" s="66">
        <f>IF($G618="Labor Hours",BD618*$K618*(1+$M618)*$ER618,BD618)</f>
        <v>0</v>
      </c>
      <c r="BS618" s="66">
        <f>IF($G618="Labor Hours",BE618*$K618*(1+$M618)*$ER618,BE618)</f>
        <v>0</v>
      </c>
      <c r="BT618" s="66">
        <f>IF($G618="Labor Hours",BF618*$K618*(1+$M618)*$ER618,BF618)</f>
        <v>0</v>
      </c>
      <c r="BU618" s="66">
        <f>IF($G618="Labor Hours",BG618*$K618*(1+$M618)*$ER618,BG618)</f>
        <v>0</v>
      </c>
      <c r="BV618" s="66">
        <f>IF($G618="Labor Hours",BH618*$K618*(1+$M618)*$ER618,BH618)</f>
        <v>0</v>
      </c>
      <c r="BW618" s="66">
        <f>IF($G618="Labor Hours",BI618*$K618*(1+$M618)*$ER618,BI618)</f>
        <v>0</v>
      </c>
      <c r="BX618" s="66">
        <f>IF($G618="Labor Hours",BJ618*$K618*(1+$M618)*$ER618,BJ618)</f>
        <v>0</v>
      </c>
      <c r="BY618" s="66">
        <f>IF($G618="Labor Hours",BK618*$K618*(1+$M618)*$ER618,BK618)</f>
        <v>0</v>
      </c>
      <c r="BZ618" s="67">
        <f t="shared" si="839"/>
        <v>0</v>
      </c>
      <c r="CA618" s="67">
        <f t="shared" si="881"/>
        <v>0</v>
      </c>
      <c r="CB618" s="67">
        <f t="shared" si="882"/>
        <v>0</v>
      </c>
      <c r="CC618" s="53" cm="1">
        <f t="array" aca="1" ref="CC618" ca="1">BZ618*CELL("contents",$Q618)</f>
        <v>0</v>
      </c>
      <c r="CD618" s="53" cm="1">
        <f t="array" aca="1" ref="CD618" ca="1">CA618*CELL("contents",$Q618)</f>
        <v>0</v>
      </c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>
        <f t="shared" si="840"/>
        <v>0</v>
      </c>
      <c r="CR618" s="51">
        <f t="shared" si="841"/>
        <v>0</v>
      </c>
      <c r="CS618" s="66">
        <f>IF($G618="Labor Hours",CE618*$K618*(1+$M618)*$ES618,CE618)</f>
        <v>0</v>
      </c>
      <c r="CT618" s="66">
        <f>IF($G618="Labor Hours",CF618*$K618*(1+$M618)*$ES618,CF618)</f>
        <v>0</v>
      </c>
      <c r="CU618" s="66">
        <f>IF($G618="Labor Hours",CG618*$K618*(1+$M618)*$ES618,CG618)</f>
        <v>0</v>
      </c>
      <c r="CV618" s="66">
        <f>IF($G618="Labor Hours",CH618*$K618*(1+$M618)*$ES618,CH618)</f>
        <v>0</v>
      </c>
      <c r="CW618" s="66">
        <f>IF($G618="Labor Hours",CI618*$K618*(1+$M618)*$ES618,CI618)</f>
        <v>0</v>
      </c>
      <c r="CX618" s="66">
        <f>IF($G618="Labor Hours",CJ618*$K618*(1+$M618)*$ES618,CJ618)</f>
        <v>0</v>
      </c>
      <c r="CY618" s="66">
        <f>IF($G618="Labor Hours",CK618*$K618*(1+$M618)*$ES618,CK618)</f>
        <v>0</v>
      </c>
      <c r="CZ618" s="66">
        <f>IF($G618="Labor Hours",CL618*$K618*(1+$M618)*$ES618,CL618)</f>
        <v>0</v>
      </c>
      <c r="DA618" s="66">
        <f>IF($G618="Labor Hours",CM618*$K618*(1+$M618)*$ES618,CM618)</f>
        <v>0</v>
      </c>
      <c r="DB618" s="66">
        <f>IF($G618="Labor Hours",CN618*$K618*(1+$M618)*$ES618,CN618)</f>
        <v>0</v>
      </c>
      <c r="DC618" s="66">
        <f>IF($G618="Labor Hours",CO618*$K618*(1+$M618)*$ES618,CO618)</f>
        <v>0</v>
      </c>
      <c r="DD618" s="66">
        <f>IF($G618="Labor Hours",CP618*$K618*(1+$M618)*$ES618,CP618)</f>
        <v>0</v>
      </c>
      <c r="DE618" s="67">
        <f t="shared" si="842"/>
        <v>0</v>
      </c>
      <c r="DF618" s="67">
        <f t="shared" si="883"/>
        <v>0</v>
      </c>
      <c r="DG618" s="67">
        <f t="shared" si="884"/>
        <v>0</v>
      </c>
      <c r="DH618" s="53" cm="1">
        <f t="array" aca="1" ref="DH618" ca="1">DE618*CELL("contents",$Q618)</f>
        <v>0</v>
      </c>
      <c r="DI618" s="53" cm="1">
        <f t="array" aca="1" ref="DI618" ca="1">DF618*CELL("contents",$Q618)</f>
        <v>0</v>
      </c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>
        <f t="shared" si="843"/>
        <v>0</v>
      </c>
      <c r="DW618" s="51">
        <f t="shared" si="844"/>
        <v>0</v>
      </c>
      <c r="DX618" s="66">
        <f>IF($G618="Labor Hours",DJ618*$K618*(1+$M618)*$ET618,DJ618)</f>
        <v>0</v>
      </c>
      <c r="DY618" s="66">
        <f>IF($G618="Labor Hours",DK618*$K618*(1+$M618)*$ET618,DK618)</f>
        <v>0</v>
      </c>
      <c r="DZ618" s="66">
        <f>IF($G618="Labor Hours",DL618*$K618*(1+$M618)*$ET618,DL618)</f>
        <v>0</v>
      </c>
      <c r="EA618" s="66">
        <f>IF($G618="Labor Hours",DM618*$K618*(1+$M618)*$ET618,DM618)</f>
        <v>0</v>
      </c>
      <c r="EB618" s="66">
        <f>IF($G618="Labor Hours",DN618*$K618*(1+$M618)*$ET618,DN618)</f>
        <v>0</v>
      </c>
      <c r="EC618" s="66">
        <f>IF($G618="Labor Hours",DO618*$K618*(1+$M618)*$ET618,DO618)</f>
        <v>0</v>
      </c>
      <c r="ED618" s="66">
        <f>IF($G618="Labor Hours",DP618*$K618*(1+$M618)*$ET618,DP618)</f>
        <v>0</v>
      </c>
      <c r="EE618" s="66">
        <f>IF($G618="Labor Hours",DQ618*$K618*(1+$M618)*$ET618,DQ618)</f>
        <v>0</v>
      </c>
      <c r="EF618" s="66">
        <f>IF($G618="Labor Hours",DR618*$K618*(1+$M618)*$ET618,DR618)</f>
        <v>0</v>
      </c>
      <c r="EG618" s="66">
        <f>IF($G618="Labor Hours",DS618*$K618*(1+$M618)*$ET618,DS618)</f>
        <v>0</v>
      </c>
      <c r="EH618" s="66">
        <f>IF($G618="Labor Hours",DT618*$K618*(1+$M618)*$ET618,DT618)</f>
        <v>0</v>
      </c>
      <c r="EI618" s="66">
        <f>IF($G618="Labor Hours",DU618*$K618*(1+$M618)*$ET618,DU618)</f>
        <v>0</v>
      </c>
      <c r="EJ618" s="67">
        <f t="shared" si="845"/>
        <v>0</v>
      </c>
      <c r="EK618" s="67">
        <f t="shared" si="885"/>
        <v>0</v>
      </c>
      <c r="EL618" s="67">
        <f t="shared" si="886"/>
        <v>0</v>
      </c>
      <c r="EM618" s="53" cm="1">
        <f t="array" aca="1" ref="EM618" ca="1">EJ618*CELL("contents",$Q618)</f>
        <v>0</v>
      </c>
      <c r="EN618" s="53" cm="1">
        <f t="array" aca="1" ref="EN618" ca="1">EK618*CELL("contents",$Q618)</f>
        <v>0</v>
      </c>
      <c r="EO618" s="68">
        <f>AW618+CB618+DG618+EL618</f>
        <v>2550</v>
      </c>
      <c r="EP618" s="2">
        <v>1</v>
      </c>
      <c r="EQ618" s="2">
        <f t="shared" ref="EQ618:ET618" si="889">EP618*1.0215</f>
        <v>1.0215000000000001</v>
      </c>
      <c r="ER618" s="2">
        <f t="shared" si="889"/>
        <v>1.0434622500000001</v>
      </c>
      <c r="ES618" s="2">
        <f t="shared" si="889"/>
        <v>1.0658966883750003</v>
      </c>
      <c r="ET618" s="2">
        <f t="shared" si="889"/>
        <v>1.0888134671750629</v>
      </c>
      <c r="EU618" s="69">
        <f>IF($G618="Labor Hours",$K618*$AG618*EQ618,0)</f>
        <v>0</v>
      </c>
      <c r="EV618" s="69">
        <f>IF($G618="Labor Hours",$K618*$BL618*ER618,0)</f>
        <v>0</v>
      </c>
      <c r="EW618" s="69">
        <f>IF($G618="Labor Hours",$K618*$CQ618*ES618,0)</f>
        <v>0</v>
      </c>
      <c r="EX618" s="69">
        <f>IF($G618="Labor Hours",$K618*$DV618*ET618,0)</f>
        <v>0</v>
      </c>
      <c r="EY618" s="69">
        <f t="shared" si="847"/>
        <v>0</v>
      </c>
      <c r="EZ618" s="69">
        <f t="shared" si="847"/>
        <v>0</v>
      </c>
      <c r="FA618" s="69">
        <f t="shared" si="847"/>
        <v>0</v>
      </c>
      <c r="FB618" s="69">
        <f t="shared" si="834"/>
        <v>0</v>
      </c>
      <c r="FC618" t="s">
        <v>1549</v>
      </c>
    </row>
    <row r="619" spans="1:159" x14ac:dyDescent="0.25">
      <c r="A619" s="2">
        <v>1.4</v>
      </c>
      <c r="B619" s="73" t="s">
        <v>1377</v>
      </c>
      <c r="C619" s="61" t="s">
        <v>147</v>
      </c>
      <c r="D619" s="62" t="s">
        <v>1334</v>
      </c>
      <c r="E619" s="63" t="s">
        <v>1381</v>
      </c>
      <c r="F619" s="2"/>
      <c r="G619" s="61" t="s">
        <v>347</v>
      </c>
      <c r="H619" s="64" t="s">
        <v>347</v>
      </c>
      <c r="I619" s="61"/>
      <c r="J619" s="61" t="s">
        <v>268</v>
      </c>
      <c r="K619" s="75"/>
      <c r="L619" s="80">
        <v>1</v>
      </c>
      <c r="M619" s="57">
        <v>0</v>
      </c>
      <c r="N619" s="85">
        <v>0.53</v>
      </c>
      <c r="O619" s="64" t="s">
        <v>155</v>
      </c>
      <c r="P619" s="2" t="s">
        <v>173</v>
      </c>
      <c r="Q619" s="216">
        <f>VLOOKUP(P619,Contingencies!$A$2:$D$7,4,FALSE)</f>
        <v>0.125</v>
      </c>
      <c r="R619" s="53">
        <f t="shared" si="825"/>
        <v>200</v>
      </c>
      <c r="S619" s="67">
        <f t="shared" si="828"/>
        <v>0</v>
      </c>
      <c r="T619" s="61"/>
      <c r="U619" s="2"/>
      <c r="V619" s="61"/>
      <c r="W619" s="61"/>
      <c r="X619" s="61"/>
      <c r="Y619" s="61"/>
      <c r="Z619" s="61"/>
      <c r="AA619" s="61">
        <v>1600</v>
      </c>
      <c r="AB619" s="2"/>
      <c r="AC619" s="2"/>
      <c r="AD619" s="2"/>
      <c r="AE619" s="2"/>
      <c r="AF619" s="2"/>
      <c r="AG619" s="2">
        <f>IF(G619="Labor Hours",SUM(U619:AF619),0)</f>
        <v>0</v>
      </c>
      <c r="AH619" s="51">
        <f t="shared" si="835"/>
        <v>0</v>
      </c>
      <c r="AI619" s="66">
        <f>IF($G619="Labor Hours",U619*$K619*(1+$M619)*$EQ619,U619)</f>
        <v>0</v>
      </c>
      <c r="AJ619" s="66">
        <f>IF($G619="Labor Hours",V619*$K619*(1+$M619)*$EQ619,V619)</f>
        <v>0</v>
      </c>
      <c r="AK619" s="66">
        <f>IF($G619="Labor Hours",W619*$K619*(1+$M619)*$EQ619,W619)</f>
        <v>0</v>
      </c>
      <c r="AL619" s="66">
        <f>IF($G619="Labor Hours",X619*$K619*(1+$M619)*$EQ619,X619)</f>
        <v>0</v>
      </c>
      <c r="AM619" s="66">
        <f>IF($G619="Labor Hours",Y619*$K619*(1+$M619)*$EQ619,Y619)</f>
        <v>0</v>
      </c>
      <c r="AN619" s="66">
        <f>IF($G619="Labor Hours",Z619*$K619*(1+$M619)*$EQ619,Z619)</f>
        <v>0</v>
      </c>
      <c r="AO619" s="66">
        <f>IF($G619="Labor Hours",AA619*$K619*(1+$M619)*$EQ619,AA619)</f>
        <v>1600</v>
      </c>
      <c r="AP619" s="66">
        <f>IF($G619="Labor Hours",AB619*$K619*(1+$M619)*$EQ619,AB619)</f>
        <v>0</v>
      </c>
      <c r="AQ619" s="66">
        <f>IF($G619="Labor Hours",AC619*$K619*(1+$M619)*$EQ619,AC619)</f>
        <v>0</v>
      </c>
      <c r="AR619" s="66">
        <f>IF($G619="Labor Hours",AD619*$K619*(1+$M619)*$EQ619,AD619)</f>
        <v>0</v>
      </c>
      <c r="AS619" s="66">
        <f>IF($G619="Labor Hours",AE619*$K619*(1+$M619)*$EQ619,AE619)</f>
        <v>0</v>
      </c>
      <c r="AT619" s="66">
        <f>IF($G619="Labor Hours",AF619*$K619*(1+$M619)*$EQ619,AF619)</f>
        <v>0</v>
      </c>
      <c r="AU619" s="67">
        <f t="shared" si="836"/>
        <v>1600</v>
      </c>
      <c r="AV619" s="67">
        <f t="shared" si="879"/>
        <v>0</v>
      </c>
      <c r="AW619" s="67">
        <f t="shared" si="880"/>
        <v>1600</v>
      </c>
      <c r="AX619" s="53" cm="1">
        <f t="array" aca="1" ref="AX619" ca="1">AU619*CELL("contents",$Q619)</f>
        <v>200</v>
      </c>
      <c r="AY619" s="53" cm="1">
        <f t="array" aca="1" ref="AY619" ca="1">AV619*CELL("contents",$Q619)</f>
        <v>0</v>
      </c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>
        <f t="shared" si="837"/>
        <v>0</v>
      </c>
      <c r="BM619" s="51">
        <f t="shared" si="838"/>
        <v>0</v>
      </c>
      <c r="BN619" s="66">
        <f>IF($G619="Labor Hours",AZ619*$K619*(1+$M619)*$ER619,AZ619)</f>
        <v>0</v>
      </c>
      <c r="BO619" s="66">
        <f>IF($G619="Labor Hours",BA619*$K619*(1+$M619)*$ER619,BA619)</f>
        <v>0</v>
      </c>
      <c r="BP619" s="66">
        <f>IF($G619="Labor Hours",BB619*$K619*(1+$M619)*$ER619,BB619)</f>
        <v>0</v>
      </c>
      <c r="BQ619" s="66">
        <f>IF($G619="Labor Hours",BC619*$K619*(1+$M619)*$ER619,BC619)</f>
        <v>0</v>
      </c>
      <c r="BR619" s="66">
        <f>IF($G619="Labor Hours",BD619*$K619*(1+$M619)*$ER619,BD619)</f>
        <v>0</v>
      </c>
      <c r="BS619" s="66">
        <f>IF($G619="Labor Hours",BE619*$K619*(1+$M619)*$ER619,BE619)</f>
        <v>0</v>
      </c>
      <c r="BT619" s="66">
        <f>IF($G619="Labor Hours",BF619*$K619*(1+$M619)*$ER619,BF619)</f>
        <v>0</v>
      </c>
      <c r="BU619" s="66">
        <f>IF($G619="Labor Hours",BG619*$K619*(1+$M619)*$ER619,BG619)</f>
        <v>0</v>
      </c>
      <c r="BV619" s="66">
        <f>IF($G619="Labor Hours",BH619*$K619*(1+$M619)*$ER619,BH619)</f>
        <v>0</v>
      </c>
      <c r="BW619" s="66">
        <f>IF($G619="Labor Hours",BI619*$K619*(1+$M619)*$ER619,BI619)</f>
        <v>0</v>
      </c>
      <c r="BX619" s="66">
        <f>IF($G619="Labor Hours",BJ619*$K619*(1+$M619)*$ER619,BJ619)</f>
        <v>0</v>
      </c>
      <c r="BY619" s="66">
        <f>IF($G619="Labor Hours",BK619*$K619*(1+$M619)*$ER619,BK619)</f>
        <v>0</v>
      </c>
      <c r="BZ619" s="67">
        <f t="shared" si="839"/>
        <v>0</v>
      </c>
      <c r="CA619" s="67">
        <f t="shared" si="881"/>
        <v>0</v>
      </c>
      <c r="CB619" s="67">
        <f t="shared" si="882"/>
        <v>0</v>
      </c>
      <c r="CC619" s="53" cm="1">
        <f t="array" aca="1" ref="CC619" ca="1">BZ619*CELL("contents",$Q619)</f>
        <v>0</v>
      </c>
      <c r="CD619" s="53" cm="1">
        <f t="array" aca="1" ref="CD619" ca="1">CA619*CELL("contents",$Q619)</f>
        <v>0</v>
      </c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>
        <f t="shared" si="840"/>
        <v>0</v>
      </c>
      <c r="CR619" s="51">
        <f t="shared" si="841"/>
        <v>0</v>
      </c>
      <c r="CS619" s="66">
        <f>IF($G619="Labor Hours",CE619*$K619*(1+$M619)*$ES619,CE619)</f>
        <v>0</v>
      </c>
      <c r="CT619" s="66">
        <f>IF($G619="Labor Hours",CF619*$K619*(1+$M619)*$ES619,CF619)</f>
        <v>0</v>
      </c>
      <c r="CU619" s="66">
        <f>IF($G619="Labor Hours",CG619*$K619*(1+$M619)*$ES619,CG619)</f>
        <v>0</v>
      </c>
      <c r="CV619" s="66">
        <f>IF($G619="Labor Hours",CH619*$K619*(1+$M619)*$ES619,CH619)</f>
        <v>0</v>
      </c>
      <c r="CW619" s="66">
        <f>IF($G619="Labor Hours",CI619*$K619*(1+$M619)*$ES619,CI619)</f>
        <v>0</v>
      </c>
      <c r="CX619" s="66">
        <f>IF($G619="Labor Hours",CJ619*$K619*(1+$M619)*$ES619,CJ619)</f>
        <v>0</v>
      </c>
      <c r="CY619" s="66">
        <f>IF($G619="Labor Hours",CK619*$K619*(1+$M619)*$ES619,CK619)</f>
        <v>0</v>
      </c>
      <c r="CZ619" s="66">
        <f>IF($G619="Labor Hours",CL619*$K619*(1+$M619)*$ES619,CL619)</f>
        <v>0</v>
      </c>
      <c r="DA619" s="66">
        <f>IF($G619="Labor Hours",CM619*$K619*(1+$M619)*$ES619,CM619)</f>
        <v>0</v>
      </c>
      <c r="DB619" s="66">
        <f>IF($G619="Labor Hours",CN619*$K619*(1+$M619)*$ES619,CN619)</f>
        <v>0</v>
      </c>
      <c r="DC619" s="66">
        <f>IF($G619="Labor Hours",CO619*$K619*(1+$M619)*$ES619,CO619)</f>
        <v>0</v>
      </c>
      <c r="DD619" s="66">
        <f>IF($G619="Labor Hours",CP619*$K619*(1+$M619)*$ES619,CP619)</f>
        <v>0</v>
      </c>
      <c r="DE619" s="67">
        <f t="shared" si="842"/>
        <v>0</v>
      </c>
      <c r="DF619" s="67">
        <f t="shared" si="883"/>
        <v>0</v>
      </c>
      <c r="DG619" s="67">
        <f t="shared" si="884"/>
        <v>0</v>
      </c>
      <c r="DH619" s="53" cm="1">
        <f t="array" aca="1" ref="DH619" ca="1">DE619*CELL("contents",$Q619)</f>
        <v>0</v>
      </c>
      <c r="DI619" s="53" cm="1">
        <f t="array" aca="1" ref="DI619" ca="1">DF619*CELL("contents",$Q619)</f>
        <v>0</v>
      </c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>
        <f t="shared" si="843"/>
        <v>0</v>
      </c>
      <c r="DW619" s="51">
        <f t="shared" si="844"/>
        <v>0</v>
      </c>
      <c r="DX619" s="66">
        <f>IF($G619="Labor Hours",DJ619*$K619*(1+$M619)*$ET619,DJ619)</f>
        <v>0</v>
      </c>
      <c r="DY619" s="66">
        <f>IF($G619="Labor Hours",DK619*$K619*(1+$M619)*$ET619,DK619)</f>
        <v>0</v>
      </c>
      <c r="DZ619" s="66">
        <f>IF($G619="Labor Hours",DL619*$K619*(1+$M619)*$ET619,DL619)</f>
        <v>0</v>
      </c>
      <c r="EA619" s="66">
        <f>IF($G619="Labor Hours",DM619*$K619*(1+$M619)*$ET619,DM619)</f>
        <v>0</v>
      </c>
      <c r="EB619" s="66">
        <f>IF($G619="Labor Hours",DN619*$K619*(1+$M619)*$ET619,DN619)</f>
        <v>0</v>
      </c>
      <c r="EC619" s="66">
        <f>IF($G619="Labor Hours",DO619*$K619*(1+$M619)*$ET619,DO619)</f>
        <v>0</v>
      </c>
      <c r="ED619" s="66">
        <f>IF($G619="Labor Hours",DP619*$K619*(1+$M619)*$ET619,DP619)</f>
        <v>0</v>
      </c>
      <c r="EE619" s="66">
        <f>IF($G619="Labor Hours",DQ619*$K619*(1+$M619)*$ET619,DQ619)</f>
        <v>0</v>
      </c>
      <c r="EF619" s="66">
        <f>IF($G619="Labor Hours",DR619*$K619*(1+$M619)*$ET619,DR619)</f>
        <v>0</v>
      </c>
      <c r="EG619" s="66">
        <f>IF($G619="Labor Hours",DS619*$K619*(1+$M619)*$ET619,DS619)</f>
        <v>0</v>
      </c>
      <c r="EH619" s="66">
        <f>IF($G619="Labor Hours",DT619*$K619*(1+$M619)*$ET619,DT619)</f>
        <v>0</v>
      </c>
      <c r="EI619" s="66">
        <f>IF($G619="Labor Hours",DU619*$K619*(1+$M619)*$ET619,DU619)</f>
        <v>0</v>
      </c>
      <c r="EJ619" s="67">
        <f t="shared" si="845"/>
        <v>0</v>
      </c>
      <c r="EK619" s="67">
        <f t="shared" si="885"/>
        <v>0</v>
      </c>
      <c r="EL619" s="67">
        <f t="shared" si="886"/>
        <v>0</v>
      </c>
      <c r="EM619" s="53" cm="1">
        <f t="array" aca="1" ref="EM619" ca="1">EJ619*CELL("contents",$Q619)</f>
        <v>0</v>
      </c>
      <c r="EN619" s="53" cm="1">
        <f t="array" aca="1" ref="EN619" ca="1">EK619*CELL("contents",$Q619)</f>
        <v>0</v>
      </c>
      <c r="EO619" s="68">
        <f>AW619+CB619+DG619+EL619</f>
        <v>1600</v>
      </c>
      <c r="EP619" s="2">
        <v>1</v>
      </c>
      <c r="EQ619" s="2">
        <f t="shared" ref="EQ619:ET619" si="890">EP619*1.0215</f>
        <v>1.0215000000000001</v>
      </c>
      <c r="ER619" s="2">
        <f t="shared" si="890"/>
        <v>1.0434622500000001</v>
      </c>
      <c r="ES619" s="2">
        <f t="shared" si="890"/>
        <v>1.0658966883750003</v>
      </c>
      <c r="ET619" s="2">
        <f t="shared" si="890"/>
        <v>1.0888134671750629</v>
      </c>
      <c r="EU619" s="69">
        <f>IF($G619="Labor Hours",$K619*$AG619*EQ619,0)</f>
        <v>0</v>
      </c>
      <c r="EV619" s="69">
        <f>IF($G619="Labor Hours",$K619*$BL619*ER619,0)</f>
        <v>0</v>
      </c>
      <c r="EW619" s="69">
        <f>IF($G619="Labor Hours",$K619*$CQ619*ES619,0)</f>
        <v>0</v>
      </c>
      <c r="EX619" s="69">
        <f>IF($G619="Labor Hours",$K619*$DV619*ET619,0)</f>
        <v>0</v>
      </c>
      <c r="EY619" s="69">
        <f t="shared" si="847"/>
        <v>0</v>
      </c>
      <c r="EZ619" s="69">
        <f t="shared" si="847"/>
        <v>0</v>
      </c>
      <c r="FA619" s="69">
        <f t="shared" si="847"/>
        <v>0</v>
      </c>
      <c r="FB619" s="69">
        <f t="shared" si="834"/>
        <v>0</v>
      </c>
      <c r="FC619" t="s">
        <v>1549</v>
      </c>
    </row>
    <row r="620" spans="1:159" x14ac:dyDescent="0.25">
      <c r="A620" s="2">
        <v>1.4</v>
      </c>
      <c r="B620" s="73" t="s">
        <v>1382</v>
      </c>
      <c r="C620" s="61" t="s">
        <v>147</v>
      </c>
      <c r="D620" s="62" t="s">
        <v>1334</v>
      </c>
      <c r="E620" s="63" t="s">
        <v>1334</v>
      </c>
      <c r="F620" s="2" t="s">
        <v>1315</v>
      </c>
      <c r="G620" s="61" t="s">
        <v>151</v>
      </c>
      <c r="H620" s="64" t="s">
        <v>152</v>
      </c>
      <c r="I620" s="61" t="s">
        <v>1175</v>
      </c>
      <c r="J620" s="65" t="s">
        <v>1139</v>
      </c>
      <c r="K620" s="75">
        <v>55.34</v>
      </c>
      <c r="L620" s="79">
        <v>66</v>
      </c>
      <c r="M620" s="57">
        <v>0.35</v>
      </c>
      <c r="N620" s="85">
        <v>0.53</v>
      </c>
      <c r="O620" s="64" t="s">
        <v>155</v>
      </c>
      <c r="P620" s="2" t="s">
        <v>156</v>
      </c>
      <c r="Q620" s="216">
        <f>VLOOKUP(P620,Contingencies!$A$2:$D$7,4,FALSE)</f>
        <v>0.09</v>
      </c>
      <c r="R620" s="53">
        <f t="shared" si="825"/>
        <v>1261.0330835940001</v>
      </c>
      <c r="S620" s="67">
        <f t="shared" si="828"/>
        <v>668.3475343048201</v>
      </c>
      <c r="T620" s="61"/>
      <c r="U620" s="2"/>
      <c r="V620" s="61">
        <v>24</v>
      </c>
      <c r="W620" s="61">
        <v>24</v>
      </c>
      <c r="X620" s="61">
        <v>24</v>
      </c>
      <c r="Y620" s="61">
        <v>24</v>
      </c>
      <c r="Z620" s="61">
        <v>24</v>
      </c>
      <c r="AA620" s="61"/>
      <c r="AB620" s="2"/>
      <c r="AC620" s="2"/>
      <c r="AD620" s="2"/>
      <c r="AE620" s="2"/>
      <c r="AF620" s="2"/>
      <c r="AG620" s="2">
        <f>IF(G620="Labor Hours",SUM(U620:AF620),0)</f>
        <v>120</v>
      </c>
      <c r="AH620" s="51">
        <f t="shared" si="835"/>
        <v>0.8</v>
      </c>
      <c r="AI620" s="66">
        <f>IF($G620="Labor Hours",U620*$K620*(1+$M620)*$EQ620,U620)</f>
        <v>0</v>
      </c>
      <c r="AJ620" s="66">
        <f>IF($G620="Labor Hours",V620*$K620*(1+$M620)*$EQ620,V620)</f>
        <v>1831.5658440000004</v>
      </c>
      <c r="AK620" s="66">
        <f>IF($G620="Labor Hours",W620*$K620*(1+$M620)*$EQ620,W620)</f>
        <v>1831.5658440000004</v>
      </c>
      <c r="AL620" s="66">
        <f>IF($G620="Labor Hours",X620*$K620*(1+$M620)*$EQ620,X620)</f>
        <v>1831.5658440000004</v>
      </c>
      <c r="AM620" s="66">
        <f>IF($G620="Labor Hours",Y620*$K620*(1+$M620)*$EQ620,Y620)</f>
        <v>1831.5658440000004</v>
      </c>
      <c r="AN620" s="66">
        <f>IF($G620="Labor Hours",Z620*$K620*(1+$M620)*$EQ620,Z620)</f>
        <v>1831.5658440000004</v>
      </c>
      <c r="AO620" s="66">
        <f>IF($G620="Labor Hours",AA620*$K620*(1+$M620)*$EQ620,AA620)</f>
        <v>0</v>
      </c>
      <c r="AP620" s="66">
        <f>IF($G620="Labor Hours",AB620*$K620*(1+$M620)*$EQ620,AB620)</f>
        <v>0</v>
      </c>
      <c r="AQ620" s="66">
        <f>IF($G620="Labor Hours",AC620*$K620*(1+$M620)*$EQ620,AC620)</f>
        <v>0</v>
      </c>
      <c r="AR620" s="66">
        <f>IF($G620="Labor Hours",AD620*$K620*(1+$M620)*$EQ620,AD620)</f>
        <v>0</v>
      </c>
      <c r="AS620" s="66">
        <f>IF($G620="Labor Hours",AE620*$K620*(1+$M620)*$EQ620,AE620)</f>
        <v>0</v>
      </c>
      <c r="AT620" s="66">
        <f>IF($G620="Labor Hours",AF620*$K620*(1+$M620)*$EQ620,AF620)</f>
        <v>0</v>
      </c>
      <c r="AU620" s="67">
        <f t="shared" si="836"/>
        <v>9157.8292200000014</v>
      </c>
      <c r="AV620" s="67">
        <f t="shared" si="879"/>
        <v>4853.6494866000012</v>
      </c>
      <c r="AW620" s="67">
        <f t="shared" si="880"/>
        <v>14011.478706600003</v>
      </c>
      <c r="AX620" s="53" cm="1">
        <f t="array" aca="1" ref="AX620" ca="1">AU620*CELL("contents",$Q620)</f>
        <v>824.20462980000013</v>
      </c>
      <c r="AY620" s="53" cm="1">
        <f t="array" aca="1" ref="AY620" ca="1">AV620*CELL("contents",$Q620)</f>
        <v>436.8284537940001</v>
      </c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>
        <f t="shared" si="837"/>
        <v>0</v>
      </c>
      <c r="BM620" s="51">
        <f t="shared" si="838"/>
        <v>0</v>
      </c>
      <c r="BN620" s="66">
        <f>IF($G620="Labor Hours",AZ620*$K620*(1+$M620)*$ER620,AZ620)</f>
        <v>0</v>
      </c>
      <c r="BO620" s="66">
        <f>IF($G620="Labor Hours",BA620*$K620*(1+$M620)*$ER620,BA620)</f>
        <v>0</v>
      </c>
      <c r="BP620" s="66">
        <f>IF($G620="Labor Hours",BB620*$K620*(1+$M620)*$ER620,BB620)</f>
        <v>0</v>
      </c>
      <c r="BQ620" s="66">
        <f>IF($G620="Labor Hours",BC620*$K620*(1+$M620)*$ER620,BC620)</f>
        <v>0</v>
      </c>
      <c r="BR620" s="66">
        <f>IF($G620="Labor Hours",BD620*$K620*(1+$M620)*$ER620,BD620)</f>
        <v>0</v>
      </c>
      <c r="BS620" s="66">
        <f>IF($G620="Labor Hours",BE620*$K620*(1+$M620)*$ER620,BE620)</f>
        <v>0</v>
      </c>
      <c r="BT620" s="66">
        <f>IF($G620="Labor Hours",BF620*$K620*(1+$M620)*$ER620,BF620)</f>
        <v>0</v>
      </c>
      <c r="BU620" s="66">
        <f>IF($G620="Labor Hours",BG620*$K620*(1+$M620)*$ER620,BG620)</f>
        <v>0</v>
      </c>
      <c r="BV620" s="66">
        <f>IF($G620="Labor Hours",BH620*$K620*(1+$M620)*$ER620,BH620)</f>
        <v>0</v>
      </c>
      <c r="BW620" s="66">
        <f>IF($G620="Labor Hours",BI620*$K620*(1+$M620)*$ER620,BI620)</f>
        <v>0</v>
      </c>
      <c r="BX620" s="66">
        <f>IF($G620="Labor Hours",BJ620*$K620*(1+$M620)*$ER620,BJ620)</f>
        <v>0</v>
      </c>
      <c r="BY620" s="66">
        <f>IF($G620="Labor Hours",BK620*$K620*(1+$M620)*$ER620,BK620)</f>
        <v>0</v>
      </c>
      <c r="BZ620" s="67">
        <f t="shared" si="839"/>
        <v>0</v>
      </c>
      <c r="CA620" s="67">
        <f t="shared" si="881"/>
        <v>0</v>
      </c>
      <c r="CB620" s="67">
        <f t="shared" si="882"/>
        <v>0</v>
      </c>
      <c r="CC620" s="53" cm="1">
        <f t="array" aca="1" ref="CC620" ca="1">BZ620*CELL("contents",$Q620)</f>
        <v>0</v>
      </c>
      <c r="CD620" s="53" cm="1">
        <f t="array" aca="1" ref="CD620" ca="1">CA620*CELL("contents",$Q620)</f>
        <v>0</v>
      </c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>
        <f t="shared" si="840"/>
        <v>0</v>
      </c>
      <c r="CR620" s="51">
        <f t="shared" si="841"/>
        <v>0</v>
      </c>
      <c r="CS620" s="66">
        <f>IF($G620="Labor Hours",CE620*$K620*(1+$M620)*$ES620,CE620)</f>
        <v>0</v>
      </c>
      <c r="CT620" s="66">
        <f>IF($G620="Labor Hours",CF620*$K620*(1+$M620)*$ES620,CF620)</f>
        <v>0</v>
      </c>
      <c r="CU620" s="66">
        <f>IF($G620="Labor Hours",CG620*$K620*(1+$M620)*$ES620,CG620)</f>
        <v>0</v>
      </c>
      <c r="CV620" s="66">
        <f>IF($G620="Labor Hours",CH620*$K620*(1+$M620)*$ES620,CH620)</f>
        <v>0</v>
      </c>
      <c r="CW620" s="66">
        <f>IF($G620="Labor Hours",CI620*$K620*(1+$M620)*$ES620,CI620)</f>
        <v>0</v>
      </c>
      <c r="CX620" s="66">
        <f>IF($G620="Labor Hours",CJ620*$K620*(1+$M620)*$ES620,CJ620)</f>
        <v>0</v>
      </c>
      <c r="CY620" s="66">
        <f>IF($G620="Labor Hours",CK620*$K620*(1+$M620)*$ES620,CK620)</f>
        <v>0</v>
      </c>
      <c r="CZ620" s="66">
        <f>IF($G620="Labor Hours",CL620*$K620*(1+$M620)*$ES620,CL620)</f>
        <v>0</v>
      </c>
      <c r="DA620" s="66">
        <f>IF($G620="Labor Hours",CM620*$K620*(1+$M620)*$ES620,CM620)</f>
        <v>0</v>
      </c>
      <c r="DB620" s="66">
        <f>IF($G620="Labor Hours",CN620*$K620*(1+$M620)*$ES620,CN620)</f>
        <v>0</v>
      </c>
      <c r="DC620" s="66">
        <f>IF($G620="Labor Hours",CO620*$K620*(1+$M620)*$ES620,CO620)</f>
        <v>0</v>
      </c>
      <c r="DD620" s="66">
        <f>IF($G620="Labor Hours",CP620*$K620*(1+$M620)*$ES620,CP620)</f>
        <v>0</v>
      </c>
      <c r="DE620" s="67">
        <f t="shared" si="842"/>
        <v>0</v>
      </c>
      <c r="DF620" s="67">
        <f t="shared" si="883"/>
        <v>0</v>
      </c>
      <c r="DG620" s="67">
        <f t="shared" si="884"/>
        <v>0</v>
      </c>
      <c r="DH620" s="53" cm="1">
        <f t="array" aca="1" ref="DH620" ca="1">DE620*CELL("contents",$Q620)</f>
        <v>0</v>
      </c>
      <c r="DI620" s="53" cm="1">
        <f t="array" aca="1" ref="DI620" ca="1">DF620*CELL("contents",$Q620)</f>
        <v>0</v>
      </c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>
        <f t="shared" si="843"/>
        <v>0</v>
      </c>
      <c r="DW620" s="51">
        <f t="shared" si="844"/>
        <v>0</v>
      </c>
      <c r="DX620" s="66">
        <f>IF($G620="Labor Hours",DJ620*$K620*(1+$M620)*$ET620,DJ620)</f>
        <v>0</v>
      </c>
      <c r="DY620" s="66">
        <f>IF($G620="Labor Hours",DK620*$K620*(1+$M620)*$ET620,DK620)</f>
        <v>0</v>
      </c>
      <c r="DZ620" s="66">
        <f>IF($G620="Labor Hours",DL620*$K620*(1+$M620)*$ET620,DL620)</f>
        <v>0</v>
      </c>
      <c r="EA620" s="66">
        <f>IF($G620="Labor Hours",DM620*$K620*(1+$M620)*$ET620,DM620)</f>
        <v>0</v>
      </c>
      <c r="EB620" s="66">
        <f>IF($G620="Labor Hours",DN620*$K620*(1+$M620)*$ET620,DN620)</f>
        <v>0</v>
      </c>
      <c r="EC620" s="66">
        <f>IF($G620="Labor Hours",DO620*$K620*(1+$M620)*$ET620,DO620)</f>
        <v>0</v>
      </c>
      <c r="ED620" s="66">
        <f>IF($G620="Labor Hours",DP620*$K620*(1+$M620)*$ET620,DP620)</f>
        <v>0</v>
      </c>
      <c r="EE620" s="66">
        <f>IF($G620="Labor Hours",DQ620*$K620*(1+$M620)*$ET620,DQ620)</f>
        <v>0</v>
      </c>
      <c r="EF620" s="66">
        <f>IF($G620="Labor Hours",DR620*$K620*(1+$M620)*$ET620,DR620)</f>
        <v>0</v>
      </c>
      <c r="EG620" s="66">
        <f>IF($G620="Labor Hours",DS620*$K620*(1+$M620)*$ET620,DS620)</f>
        <v>0</v>
      </c>
      <c r="EH620" s="66">
        <f>IF($G620="Labor Hours",DT620*$K620*(1+$M620)*$ET620,DT620)</f>
        <v>0</v>
      </c>
      <c r="EI620" s="66">
        <f>IF($G620="Labor Hours",DU620*$K620*(1+$M620)*$ET620,DU620)</f>
        <v>0</v>
      </c>
      <c r="EJ620" s="67">
        <f t="shared" si="845"/>
        <v>0</v>
      </c>
      <c r="EK620" s="67">
        <f t="shared" si="885"/>
        <v>0</v>
      </c>
      <c r="EL620" s="67">
        <f t="shared" si="886"/>
        <v>0</v>
      </c>
      <c r="EM620" s="53" cm="1">
        <f t="array" aca="1" ref="EM620" ca="1">EJ620*CELL("contents",$Q620)</f>
        <v>0</v>
      </c>
      <c r="EN620" s="53" cm="1">
        <f t="array" aca="1" ref="EN620" ca="1">EK620*CELL("contents",$Q620)</f>
        <v>0</v>
      </c>
      <c r="EO620" s="68">
        <f>AW620+CB620+DG620+EL620</f>
        <v>14011.478706600003</v>
      </c>
      <c r="EP620" s="2">
        <v>1</v>
      </c>
      <c r="EQ620" s="2">
        <f t="shared" ref="EQ620:ET620" si="891">EP620*1.0215</f>
        <v>1.0215000000000001</v>
      </c>
      <c r="ER620" s="2">
        <f t="shared" si="891"/>
        <v>1.0434622500000001</v>
      </c>
      <c r="ES620" s="2">
        <f t="shared" si="891"/>
        <v>1.0658966883750003</v>
      </c>
      <c r="ET620" s="2">
        <f t="shared" si="891"/>
        <v>1.0888134671750629</v>
      </c>
      <c r="EU620" s="69">
        <f>IF($G620="Labor Hours",$K620*$AG620*EQ620,0)</f>
        <v>6783.5772000000006</v>
      </c>
      <c r="EV620" s="69">
        <f>IF($G620="Labor Hours",$K620*$BL620*ER620,0)</f>
        <v>0</v>
      </c>
      <c r="EW620" s="69">
        <f>IF($G620="Labor Hours",$K620*$CQ620*ES620,0)</f>
        <v>0</v>
      </c>
      <c r="EX620" s="69">
        <f>IF($G620="Labor Hours",$K620*$DV620*ET620,0)</f>
        <v>0</v>
      </c>
      <c r="EY620" s="69">
        <f t="shared" si="847"/>
        <v>2374.2520199999999</v>
      </c>
      <c r="EZ620" s="69">
        <f t="shared" si="847"/>
        <v>0</v>
      </c>
      <c r="FA620" s="69">
        <f t="shared" si="847"/>
        <v>0</v>
      </c>
      <c r="FB620" s="69">
        <f t="shared" si="834"/>
        <v>0</v>
      </c>
      <c r="FC620" t="s">
        <v>1549</v>
      </c>
    </row>
    <row r="621" spans="1:159" x14ac:dyDescent="0.25">
      <c r="A621" s="2">
        <v>1.4</v>
      </c>
      <c r="B621" s="73" t="s">
        <v>1382</v>
      </c>
      <c r="C621" s="61" t="s">
        <v>147</v>
      </c>
      <c r="D621" s="62" t="s">
        <v>1334</v>
      </c>
      <c r="E621" s="63" t="s">
        <v>1383</v>
      </c>
      <c r="F621" s="2"/>
      <c r="G621" s="61" t="s">
        <v>347</v>
      </c>
      <c r="H621" s="64" t="s">
        <v>347</v>
      </c>
      <c r="I621" s="61"/>
      <c r="J621" s="61" t="s">
        <v>154</v>
      </c>
      <c r="K621" s="75"/>
      <c r="L621" s="80">
        <v>1</v>
      </c>
      <c r="M621" s="57">
        <v>0</v>
      </c>
      <c r="N621" s="85">
        <v>0.53</v>
      </c>
      <c r="O621" s="64" t="s">
        <v>155</v>
      </c>
      <c r="P621" s="2" t="s">
        <v>352</v>
      </c>
      <c r="Q621" s="216">
        <f>VLOOKUP(P621,Contingencies!$A$2:$D$7,4,FALSE)</f>
        <v>0.2</v>
      </c>
      <c r="R621" s="53">
        <f t="shared" si="825"/>
        <v>150</v>
      </c>
      <c r="S621" s="67">
        <f t="shared" si="828"/>
        <v>0</v>
      </c>
      <c r="T621" s="61"/>
      <c r="U621" s="2"/>
      <c r="V621" s="61"/>
      <c r="W621" s="61"/>
      <c r="X621" s="61">
        <v>750</v>
      </c>
      <c r="Y621" s="61"/>
      <c r="Z621" s="61"/>
      <c r="AA621" s="61"/>
      <c r="AB621" s="2"/>
      <c r="AC621" s="2"/>
      <c r="AD621" s="2"/>
      <c r="AE621" s="2"/>
      <c r="AF621" s="2"/>
      <c r="AG621" s="2">
        <f>IF(G621="Labor Hours",SUM(U621:AF621),0)</f>
        <v>0</v>
      </c>
      <c r="AH621" s="51">
        <f t="shared" si="835"/>
        <v>0</v>
      </c>
      <c r="AI621" s="66">
        <f>IF($G621="Labor Hours",U621*$K621*(1+$M621)*$EQ621,U621)</f>
        <v>0</v>
      </c>
      <c r="AJ621" s="66">
        <f>IF($G621="Labor Hours",V621*$K621*(1+$M621)*$EQ621,V621)</f>
        <v>0</v>
      </c>
      <c r="AK621" s="66">
        <f>IF($G621="Labor Hours",W621*$K621*(1+$M621)*$EQ621,W621)</f>
        <v>0</v>
      </c>
      <c r="AL621" s="66">
        <f>IF($G621="Labor Hours",X621*$K621*(1+$M621)*$EQ621,X621)</f>
        <v>750</v>
      </c>
      <c r="AM621" s="66">
        <f>IF($G621="Labor Hours",Y621*$K621*(1+$M621)*$EQ621,Y621)</f>
        <v>0</v>
      </c>
      <c r="AN621" s="66">
        <f>IF($G621="Labor Hours",Z621*$K621*(1+$M621)*$EQ621,Z621)</f>
        <v>0</v>
      </c>
      <c r="AO621" s="66">
        <f>IF($G621="Labor Hours",AA621*$K621*(1+$M621)*$EQ621,AA621)</f>
        <v>0</v>
      </c>
      <c r="AP621" s="66">
        <f>IF($G621="Labor Hours",AB621*$K621*(1+$M621)*$EQ621,AB621)</f>
        <v>0</v>
      </c>
      <c r="AQ621" s="66">
        <f>IF($G621="Labor Hours",AC621*$K621*(1+$M621)*$EQ621,AC621)</f>
        <v>0</v>
      </c>
      <c r="AR621" s="66">
        <f>IF($G621="Labor Hours",AD621*$K621*(1+$M621)*$EQ621,AD621)</f>
        <v>0</v>
      </c>
      <c r="AS621" s="66">
        <f>IF($G621="Labor Hours",AE621*$K621*(1+$M621)*$EQ621,AE621)</f>
        <v>0</v>
      </c>
      <c r="AT621" s="66">
        <f>IF($G621="Labor Hours",AF621*$K621*(1+$M621)*$EQ621,AF621)</f>
        <v>0</v>
      </c>
      <c r="AU621" s="67">
        <f t="shared" si="836"/>
        <v>750</v>
      </c>
      <c r="AV621" s="67">
        <f t="shared" si="879"/>
        <v>0</v>
      </c>
      <c r="AW621" s="67">
        <f t="shared" si="880"/>
        <v>750</v>
      </c>
      <c r="AX621" s="53" cm="1">
        <f t="array" aca="1" ref="AX621" ca="1">AU621*CELL("contents",$Q621)</f>
        <v>150</v>
      </c>
      <c r="AY621" s="53" cm="1">
        <f t="array" aca="1" ref="AY621" ca="1">AV621*CELL("contents",$Q621)</f>
        <v>0</v>
      </c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>
        <f t="shared" si="837"/>
        <v>0</v>
      </c>
      <c r="BM621" s="51">
        <f t="shared" si="838"/>
        <v>0</v>
      </c>
      <c r="BN621" s="66">
        <f>IF($G621="Labor Hours",AZ621*$K621*(1+$M621)*$ER621,AZ621)</f>
        <v>0</v>
      </c>
      <c r="BO621" s="66">
        <f>IF($G621="Labor Hours",BA621*$K621*(1+$M621)*$ER621,BA621)</f>
        <v>0</v>
      </c>
      <c r="BP621" s="66">
        <f>IF($G621="Labor Hours",BB621*$K621*(1+$M621)*$ER621,BB621)</f>
        <v>0</v>
      </c>
      <c r="BQ621" s="66">
        <f>IF($G621="Labor Hours",BC621*$K621*(1+$M621)*$ER621,BC621)</f>
        <v>0</v>
      </c>
      <c r="BR621" s="66">
        <f>IF($G621="Labor Hours",BD621*$K621*(1+$M621)*$ER621,BD621)</f>
        <v>0</v>
      </c>
      <c r="BS621" s="66">
        <f>IF($G621="Labor Hours",BE621*$K621*(1+$M621)*$ER621,BE621)</f>
        <v>0</v>
      </c>
      <c r="BT621" s="66">
        <f>IF($G621="Labor Hours",BF621*$K621*(1+$M621)*$ER621,BF621)</f>
        <v>0</v>
      </c>
      <c r="BU621" s="66">
        <f>IF($G621="Labor Hours",BG621*$K621*(1+$M621)*$ER621,BG621)</f>
        <v>0</v>
      </c>
      <c r="BV621" s="66">
        <f>IF($G621="Labor Hours",BH621*$K621*(1+$M621)*$ER621,BH621)</f>
        <v>0</v>
      </c>
      <c r="BW621" s="66">
        <f>IF($G621="Labor Hours",BI621*$K621*(1+$M621)*$ER621,BI621)</f>
        <v>0</v>
      </c>
      <c r="BX621" s="66">
        <f>IF($G621="Labor Hours",BJ621*$K621*(1+$M621)*$ER621,BJ621)</f>
        <v>0</v>
      </c>
      <c r="BY621" s="66">
        <f>IF($G621="Labor Hours",BK621*$K621*(1+$M621)*$ER621,BK621)</f>
        <v>0</v>
      </c>
      <c r="BZ621" s="67">
        <f t="shared" si="839"/>
        <v>0</v>
      </c>
      <c r="CA621" s="67">
        <f t="shared" si="881"/>
        <v>0</v>
      </c>
      <c r="CB621" s="67">
        <f t="shared" si="882"/>
        <v>0</v>
      </c>
      <c r="CC621" s="53" cm="1">
        <f t="array" aca="1" ref="CC621" ca="1">BZ621*CELL("contents",$Q621)</f>
        <v>0</v>
      </c>
      <c r="CD621" s="53" cm="1">
        <f t="array" aca="1" ref="CD621" ca="1">CA621*CELL("contents",$Q621)</f>
        <v>0</v>
      </c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>
        <f t="shared" si="840"/>
        <v>0</v>
      </c>
      <c r="CR621" s="51">
        <f t="shared" si="841"/>
        <v>0</v>
      </c>
      <c r="CS621" s="66">
        <f>IF($G621="Labor Hours",CE621*$K621*(1+$M621)*$ES621,CE621)</f>
        <v>0</v>
      </c>
      <c r="CT621" s="66">
        <f>IF($G621="Labor Hours",CF621*$K621*(1+$M621)*$ES621,CF621)</f>
        <v>0</v>
      </c>
      <c r="CU621" s="66">
        <f>IF($G621="Labor Hours",CG621*$K621*(1+$M621)*$ES621,CG621)</f>
        <v>0</v>
      </c>
      <c r="CV621" s="66">
        <f>IF($G621="Labor Hours",CH621*$K621*(1+$M621)*$ES621,CH621)</f>
        <v>0</v>
      </c>
      <c r="CW621" s="66">
        <f>IF($G621="Labor Hours",CI621*$K621*(1+$M621)*$ES621,CI621)</f>
        <v>0</v>
      </c>
      <c r="CX621" s="66">
        <f>IF($G621="Labor Hours",CJ621*$K621*(1+$M621)*$ES621,CJ621)</f>
        <v>0</v>
      </c>
      <c r="CY621" s="66">
        <f>IF($G621="Labor Hours",CK621*$K621*(1+$M621)*$ES621,CK621)</f>
        <v>0</v>
      </c>
      <c r="CZ621" s="66">
        <f>IF($G621="Labor Hours",CL621*$K621*(1+$M621)*$ES621,CL621)</f>
        <v>0</v>
      </c>
      <c r="DA621" s="66">
        <f>IF($G621="Labor Hours",CM621*$K621*(1+$M621)*$ES621,CM621)</f>
        <v>0</v>
      </c>
      <c r="DB621" s="66">
        <f>IF($G621="Labor Hours",CN621*$K621*(1+$M621)*$ES621,CN621)</f>
        <v>0</v>
      </c>
      <c r="DC621" s="66">
        <f>IF($G621="Labor Hours",CO621*$K621*(1+$M621)*$ES621,CO621)</f>
        <v>0</v>
      </c>
      <c r="DD621" s="66">
        <f>IF($G621="Labor Hours",CP621*$K621*(1+$M621)*$ES621,CP621)</f>
        <v>0</v>
      </c>
      <c r="DE621" s="67">
        <f t="shared" si="842"/>
        <v>0</v>
      </c>
      <c r="DF621" s="67">
        <f t="shared" si="883"/>
        <v>0</v>
      </c>
      <c r="DG621" s="67">
        <f t="shared" si="884"/>
        <v>0</v>
      </c>
      <c r="DH621" s="53" cm="1">
        <f t="array" aca="1" ref="DH621" ca="1">DE621*CELL("contents",$Q621)</f>
        <v>0</v>
      </c>
      <c r="DI621" s="53" cm="1">
        <f t="array" aca="1" ref="DI621" ca="1">DF621*CELL("contents",$Q621)</f>
        <v>0</v>
      </c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>
        <f t="shared" si="843"/>
        <v>0</v>
      </c>
      <c r="DW621" s="51">
        <f t="shared" si="844"/>
        <v>0</v>
      </c>
      <c r="DX621" s="66">
        <f>IF($G621="Labor Hours",DJ621*$K621*(1+$M621)*$ET621,DJ621)</f>
        <v>0</v>
      </c>
      <c r="DY621" s="66">
        <f>IF($G621="Labor Hours",DK621*$K621*(1+$M621)*$ET621,DK621)</f>
        <v>0</v>
      </c>
      <c r="DZ621" s="66">
        <f>IF($G621="Labor Hours",DL621*$K621*(1+$M621)*$ET621,DL621)</f>
        <v>0</v>
      </c>
      <c r="EA621" s="66">
        <f>IF($G621="Labor Hours",DM621*$K621*(1+$M621)*$ET621,DM621)</f>
        <v>0</v>
      </c>
      <c r="EB621" s="66">
        <f>IF($G621="Labor Hours",DN621*$K621*(1+$M621)*$ET621,DN621)</f>
        <v>0</v>
      </c>
      <c r="EC621" s="66">
        <f>IF($G621="Labor Hours",DO621*$K621*(1+$M621)*$ET621,DO621)</f>
        <v>0</v>
      </c>
      <c r="ED621" s="66">
        <f>IF($G621="Labor Hours",DP621*$K621*(1+$M621)*$ET621,DP621)</f>
        <v>0</v>
      </c>
      <c r="EE621" s="66">
        <f>IF($G621="Labor Hours",DQ621*$K621*(1+$M621)*$ET621,DQ621)</f>
        <v>0</v>
      </c>
      <c r="EF621" s="66">
        <f>IF($G621="Labor Hours",DR621*$K621*(1+$M621)*$ET621,DR621)</f>
        <v>0</v>
      </c>
      <c r="EG621" s="66">
        <f>IF($G621="Labor Hours",DS621*$K621*(1+$M621)*$ET621,DS621)</f>
        <v>0</v>
      </c>
      <c r="EH621" s="66">
        <f>IF($G621="Labor Hours",DT621*$K621*(1+$M621)*$ET621,DT621)</f>
        <v>0</v>
      </c>
      <c r="EI621" s="66">
        <f>IF($G621="Labor Hours",DU621*$K621*(1+$M621)*$ET621,DU621)</f>
        <v>0</v>
      </c>
      <c r="EJ621" s="67">
        <f t="shared" si="845"/>
        <v>0</v>
      </c>
      <c r="EK621" s="67">
        <f t="shared" si="885"/>
        <v>0</v>
      </c>
      <c r="EL621" s="67">
        <f t="shared" si="886"/>
        <v>0</v>
      </c>
      <c r="EM621" s="53" cm="1">
        <f t="array" aca="1" ref="EM621" ca="1">EJ621*CELL("contents",$Q621)</f>
        <v>0</v>
      </c>
      <c r="EN621" s="53" cm="1">
        <f t="array" aca="1" ref="EN621" ca="1">EK621*CELL("contents",$Q621)</f>
        <v>0</v>
      </c>
      <c r="EO621" s="68">
        <f>AW621+CB621+DG621+EL621</f>
        <v>750</v>
      </c>
      <c r="EP621" s="2">
        <v>1</v>
      </c>
      <c r="EQ621" s="2">
        <f t="shared" ref="EQ621:ET621" si="892">EP621*1.0215</f>
        <v>1.0215000000000001</v>
      </c>
      <c r="ER621" s="2">
        <f t="shared" si="892"/>
        <v>1.0434622500000001</v>
      </c>
      <c r="ES621" s="2">
        <f t="shared" si="892"/>
        <v>1.0658966883750003</v>
      </c>
      <c r="ET621" s="2">
        <f t="shared" si="892"/>
        <v>1.0888134671750629</v>
      </c>
      <c r="EU621" s="69">
        <f>IF($G621="Labor Hours",$K621*$AG621*EQ621,0)</f>
        <v>0</v>
      </c>
      <c r="EV621" s="69">
        <f>IF($G621="Labor Hours",$K621*$BL621*ER621,0)</f>
        <v>0</v>
      </c>
      <c r="EW621" s="69">
        <f>IF($G621="Labor Hours",$K621*$CQ621*ES621,0)</f>
        <v>0</v>
      </c>
      <c r="EX621" s="69">
        <f>IF($G621="Labor Hours",$K621*$DV621*ET621,0)</f>
        <v>0</v>
      </c>
      <c r="EY621" s="69">
        <f t="shared" si="847"/>
        <v>0</v>
      </c>
      <c r="EZ621" s="69">
        <f t="shared" si="847"/>
        <v>0</v>
      </c>
      <c r="FA621" s="69">
        <f t="shared" si="847"/>
        <v>0</v>
      </c>
      <c r="FB621" s="69">
        <f t="shared" si="834"/>
        <v>0</v>
      </c>
      <c r="FC621" t="s">
        <v>1549</v>
      </c>
    </row>
    <row r="622" spans="1:159" x14ac:dyDescent="0.25">
      <c r="A622" s="2">
        <v>1.4</v>
      </c>
      <c r="B622" s="73" t="s">
        <v>1382</v>
      </c>
      <c r="C622" s="61" t="s">
        <v>147</v>
      </c>
      <c r="D622" s="62" t="s">
        <v>1334</v>
      </c>
      <c r="E622" s="63" t="s">
        <v>1384</v>
      </c>
      <c r="F622" s="2"/>
      <c r="G622" s="61" t="s">
        <v>347</v>
      </c>
      <c r="H622" s="64" t="s">
        <v>347</v>
      </c>
      <c r="I622" s="61"/>
      <c r="J622" s="61" t="s">
        <v>154</v>
      </c>
      <c r="K622" s="75"/>
      <c r="L622" s="80">
        <v>1</v>
      </c>
      <c r="M622" s="57">
        <v>0</v>
      </c>
      <c r="N622" s="85">
        <v>0.53</v>
      </c>
      <c r="O622" s="64" t="s">
        <v>155</v>
      </c>
      <c r="P622" s="2" t="s">
        <v>352</v>
      </c>
      <c r="Q622" s="216">
        <f>VLOOKUP(P622,Contingencies!$A$2:$D$7,4,FALSE)</f>
        <v>0.2</v>
      </c>
      <c r="R622" s="53">
        <f t="shared" si="825"/>
        <v>300</v>
      </c>
      <c r="S622" s="67">
        <f t="shared" si="828"/>
        <v>0</v>
      </c>
      <c r="T622" s="61"/>
      <c r="U622" s="2"/>
      <c r="V622" s="61"/>
      <c r="W622" s="61"/>
      <c r="X622" s="61"/>
      <c r="Y622" s="61"/>
      <c r="Z622" s="61">
        <v>1500</v>
      </c>
      <c r="AA622" s="61"/>
      <c r="AB622" s="2"/>
      <c r="AC622" s="2"/>
      <c r="AD622" s="2"/>
      <c r="AE622" s="2"/>
      <c r="AF622" s="2"/>
      <c r="AG622" s="2">
        <f>IF(G622="Labor Hours",SUM(U622:AF622),0)</f>
        <v>0</v>
      </c>
      <c r="AH622" s="51">
        <f t="shared" si="835"/>
        <v>0</v>
      </c>
      <c r="AI622" s="66">
        <f>IF($G622="Labor Hours",U622*$K622*(1+$M622)*$EQ622,U622)</f>
        <v>0</v>
      </c>
      <c r="AJ622" s="66">
        <f>IF($G622="Labor Hours",V622*$K622*(1+$M622)*$EQ622,V622)</f>
        <v>0</v>
      </c>
      <c r="AK622" s="66">
        <f>IF($G622="Labor Hours",W622*$K622*(1+$M622)*$EQ622,W622)</f>
        <v>0</v>
      </c>
      <c r="AL622" s="66">
        <f>IF($G622="Labor Hours",X622*$K622*(1+$M622)*$EQ622,X622)</f>
        <v>0</v>
      </c>
      <c r="AM622" s="66">
        <f>IF($G622="Labor Hours",Y622*$K622*(1+$M622)*$EQ622,Y622)</f>
        <v>0</v>
      </c>
      <c r="AN622" s="66">
        <f>IF($G622="Labor Hours",Z622*$K622*(1+$M622)*$EQ622,Z622)</f>
        <v>1500</v>
      </c>
      <c r="AO622" s="66">
        <f>IF($G622="Labor Hours",AA622*$K622*(1+$M622)*$EQ622,AA622)</f>
        <v>0</v>
      </c>
      <c r="AP622" s="66">
        <f>IF($G622="Labor Hours",AB622*$K622*(1+$M622)*$EQ622,AB622)</f>
        <v>0</v>
      </c>
      <c r="AQ622" s="66">
        <f>IF($G622="Labor Hours",AC622*$K622*(1+$M622)*$EQ622,AC622)</f>
        <v>0</v>
      </c>
      <c r="AR622" s="66">
        <f>IF($G622="Labor Hours",AD622*$K622*(1+$M622)*$EQ622,AD622)</f>
        <v>0</v>
      </c>
      <c r="AS622" s="66">
        <f>IF($G622="Labor Hours",AE622*$K622*(1+$M622)*$EQ622,AE622)</f>
        <v>0</v>
      </c>
      <c r="AT622" s="66">
        <f>IF($G622="Labor Hours",AF622*$K622*(1+$M622)*$EQ622,AF622)</f>
        <v>0</v>
      </c>
      <c r="AU622" s="67">
        <f t="shared" si="836"/>
        <v>1500</v>
      </c>
      <c r="AV622" s="67">
        <f t="shared" si="879"/>
        <v>0</v>
      </c>
      <c r="AW622" s="67">
        <f t="shared" si="880"/>
        <v>1500</v>
      </c>
      <c r="AX622" s="53" cm="1">
        <f t="array" aca="1" ref="AX622" ca="1">AU622*CELL("contents",$Q622)</f>
        <v>300</v>
      </c>
      <c r="AY622" s="53" cm="1">
        <f t="array" aca="1" ref="AY622" ca="1">AV622*CELL("contents",$Q622)</f>
        <v>0</v>
      </c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>
        <f t="shared" si="837"/>
        <v>0</v>
      </c>
      <c r="BM622" s="51">
        <f t="shared" si="838"/>
        <v>0</v>
      </c>
      <c r="BN622" s="66">
        <f>IF($G622="Labor Hours",AZ622*$K622*(1+$M622)*$ER622,AZ622)</f>
        <v>0</v>
      </c>
      <c r="BO622" s="66">
        <f>IF($G622="Labor Hours",BA622*$K622*(1+$M622)*$ER622,BA622)</f>
        <v>0</v>
      </c>
      <c r="BP622" s="66">
        <f>IF($G622="Labor Hours",BB622*$K622*(1+$M622)*$ER622,BB622)</f>
        <v>0</v>
      </c>
      <c r="BQ622" s="66">
        <f>IF($G622="Labor Hours",BC622*$K622*(1+$M622)*$ER622,BC622)</f>
        <v>0</v>
      </c>
      <c r="BR622" s="66">
        <f>IF($G622="Labor Hours",BD622*$K622*(1+$M622)*$ER622,BD622)</f>
        <v>0</v>
      </c>
      <c r="BS622" s="66">
        <f>IF($G622="Labor Hours",BE622*$K622*(1+$M622)*$ER622,BE622)</f>
        <v>0</v>
      </c>
      <c r="BT622" s="66">
        <f>IF($G622="Labor Hours",BF622*$K622*(1+$M622)*$ER622,BF622)</f>
        <v>0</v>
      </c>
      <c r="BU622" s="66">
        <f>IF($G622="Labor Hours",BG622*$K622*(1+$M622)*$ER622,BG622)</f>
        <v>0</v>
      </c>
      <c r="BV622" s="66">
        <f>IF($G622="Labor Hours",BH622*$K622*(1+$M622)*$ER622,BH622)</f>
        <v>0</v>
      </c>
      <c r="BW622" s="66">
        <f>IF($G622="Labor Hours",BI622*$K622*(1+$M622)*$ER622,BI622)</f>
        <v>0</v>
      </c>
      <c r="BX622" s="66">
        <f>IF($G622="Labor Hours",BJ622*$K622*(1+$M622)*$ER622,BJ622)</f>
        <v>0</v>
      </c>
      <c r="BY622" s="66">
        <f>IF($G622="Labor Hours",BK622*$K622*(1+$M622)*$ER622,BK622)</f>
        <v>0</v>
      </c>
      <c r="BZ622" s="67">
        <f t="shared" si="839"/>
        <v>0</v>
      </c>
      <c r="CA622" s="67">
        <f t="shared" si="881"/>
        <v>0</v>
      </c>
      <c r="CB622" s="67">
        <f t="shared" si="882"/>
        <v>0</v>
      </c>
      <c r="CC622" s="53" cm="1">
        <f t="array" aca="1" ref="CC622" ca="1">BZ622*CELL("contents",$Q622)</f>
        <v>0</v>
      </c>
      <c r="CD622" s="53" cm="1">
        <f t="array" aca="1" ref="CD622" ca="1">CA622*CELL("contents",$Q622)</f>
        <v>0</v>
      </c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>
        <f t="shared" si="840"/>
        <v>0</v>
      </c>
      <c r="CR622" s="51">
        <f t="shared" si="841"/>
        <v>0</v>
      </c>
      <c r="CS622" s="66">
        <f>IF($G622="Labor Hours",CE622*$K622*(1+$M622)*$ES622,CE622)</f>
        <v>0</v>
      </c>
      <c r="CT622" s="66">
        <f>IF($G622="Labor Hours",CF622*$K622*(1+$M622)*$ES622,CF622)</f>
        <v>0</v>
      </c>
      <c r="CU622" s="66">
        <f>IF($G622="Labor Hours",CG622*$K622*(1+$M622)*$ES622,CG622)</f>
        <v>0</v>
      </c>
      <c r="CV622" s="66">
        <f>IF($G622="Labor Hours",CH622*$K622*(1+$M622)*$ES622,CH622)</f>
        <v>0</v>
      </c>
      <c r="CW622" s="66">
        <f>IF($G622="Labor Hours",CI622*$K622*(1+$M622)*$ES622,CI622)</f>
        <v>0</v>
      </c>
      <c r="CX622" s="66">
        <f>IF($G622="Labor Hours",CJ622*$K622*(1+$M622)*$ES622,CJ622)</f>
        <v>0</v>
      </c>
      <c r="CY622" s="66">
        <f>IF($G622="Labor Hours",CK622*$K622*(1+$M622)*$ES622,CK622)</f>
        <v>0</v>
      </c>
      <c r="CZ622" s="66">
        <f>IF($G622="Labor Hours",CL622*$K622*(1+$M622)*$ES622,CL622)</f>
        <v>0</v>
      </c>
      <c r="DA622" s="66">
        <f>IF($G622="Labor Hours",CM622*$K622*(1+$M622)*$ES622,CM622)</f>
        <v>0</v>
      </c>
      <c r="DB622" s="66">
        <f>IF($G622="Labor Hours",CN622*$K622*(1+$M622)*$ES622,CN622)</f>
        <v>0</v>
      </c>
      <c r="DC622" s="66">
        <f>IF($G622="Labor Hours",CO622*$K622*(1+$M622)*$ES622,CO622)</f>
        <v>0</v>
      </c>
      <c r="DD622" s="66">
        <f>IF($G622="Labor Hours",CP622*$K622*(1+$M622)*$ES622,CP622)</f>
        <v>0</v>
      </c>
      <c r="DE622" s="67">
        <f t="shared" si="842"/>
        <v>0</v>
      </c>
      <c r="DF622" s="67">
        <f t="shared" si="883"/>
        <v>0</v>
      </c>
      <c r="DG622" s="67">
        <f t="shared" si="884"/>
        <v>0</v>
      </c>
      <c r="DH622" s="53" cm="1">
        <f t="array" aca="1" ref="DH622" ca="1">DE622*CELL("contents",$Q622)</f>
        <v>0</v>
      </c>
      <c r="DI622" s="53" cm="1">
        <f t="array" aca="1" ref="DI622" ca="1">DF622*CELL("contents",$Q622)</f>
        <v>0</v>
      </c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>
        <f t="shared" si="843"/>
        <v>0</v>
      </c>
      <c r="DW622" s="51">
        <f t="shared" si="844"/>
        <v>0</v>
      </c>
      <c r="DX622" s="66">
        <f>IF($G622="Labor Hours",DJ622*$K622*(1+$M622)*$ET622,DJ622)</f>
        <v>0</v>
      </c>
      <c r="DY622" s="66">
        <f>IF($G622="Labor Hours",DK622*$K622*(1+$M622)*$ET622,DK622)</f>
        <v>0</v>
      </c>
      <c r="DZ622" s="66">
        <f>IF($G622="Labor Hours",DL622*$K622*(1+$M622)*$ET622,DL622)</f>
        <v>0</v>
      </c>
      <c r="EA622" s="66">
        <f>IF($G622="Labor Hours",DM622*$K622*(1+$M622)*$ET622,DM622)</f>
        <v>0</v>
      </c>
      <c r="EB622" s="66">
        <f>IF($G622="Labor Hours",DN622*$K622*(1+$M622)*$ET622,DN622)</f>
        <v>0</v>
      </c>
      <c r="EC622" s="66">
        <f>IF($G622="Labor Hours",DO622*$K622*(1+$M622)*$ET622,DO622)</f>
        <v>0</v>
      </c>
      <c r="ED622" s="66">
        <f>IF($G622="Labor Hours",DP622*$K622*(1+$M622)*$ET622,DP622)</f>
        <v>0</v>
      </c>
      <c r="EE622" s="66">
        <f>IF($G622="Labor Hours",DQ622*$K622*(1+$M622)*$ET622,DQ622)</f>
        <v>0</v>
      </c>
      <c r="EF622" s="66">
        <f>IF($G622="Labor Hours",DR622*$K622*(1+$M622)*$ET622,DR622)</f>
        <v>0</v>
      </c>
      <c r="EG622" s="66">
        <f>IF($G622="Labor Hours",DS622*$K622*(1+$M622)*$ET622,DS622)</f>
        <v>0</v>
      </c>
      <c r="EH622" s="66">
        <f>IF($G622="Labor Hours",DT622*$K622*(1+$M622)*$ET622,DT622)</f>
        <v>0</v>
      </c>
      <c r="EI622" s="66">
        <f>IF($G622="Labor Hours",DU622*$K622*(1+$M622)*$ET622,DU622)</f>
        <v>0</v>
      </c>
      <c r="EJ622" s="67">
        <f t="shared" si="845"/>
        <v>0</v>
      </c>
      <c r="EK622" s="67">
        <f t="shared" si="885"/>
        <v>0</v>
      </c>
      <c r="EL622" s="67">
        <f t="shared" si="886"/>
        <v>0</v>
      </c>
      <c r="EM622" s="53" cm="1">
        <f t="array" aca="1" ref="EM622" ca="1">EJ622*CELL("contents",$Q622)</f>
        <v>0</v>
      </c>
      <c r="EN622" s="53" cm="1">
        <f t="array" aca="1" ref="EN622" ca="1">EK622*CELL("contents",$Q622)</f>
        <v>0</v>
      </c>
      <c r="EO622" s="68">
        <f>AW622+CB622+DG622+EL622</f>
        <v>1500</v>
      </c>
      <c r="EP622" s="2">
        <v>1</v>
      </c>
      <c r="EQ622" s="2">
        <f t="shared" ref="EQ622:ET622" si="893">EP622*1.0215</f>
        <v>1.0215000000000001</v>
      </c>
      <c r="ER622" s="2">
        <f t="shared" si="893"/>
        <v>1.0434622500000001</v>
      </c>
      <c r="ES622" s="2">
        <f t="shared" si="893"/>
        <v>1.0658966883750003</v>
      </c>
      <c r="ET622" s="2">
        <f t="shared" si="893"/>
        <v>1.0888134671750629</v>
      </c>
      <c r="EU622" s="69">
        <f>IF($G622="Labor Hours",$K622*$AG622*EQ622,0)</f>
        <v>0</v>
      </c>
      <c r="EV622" s="69">
        <f>IF($G622="Labor Hours",$K622*$BL622*ER622,0)</f>
        <v>0</v>
      </c>
      <c r="EW622" s="69">
        <f>IF($G622="Labor Hours",$K622*$CQ622*ES622,0)</f>
        <v>0</v>
      </c>
      <c r="EX622" s="69">
        <f>IF($G622="Labor Hours",$K622*$DV622*ET622,0)</f>
        <v>0</v>
      </c>
      <c r="EY622" s="69">
        <f t="shared" si="847"/>
        <v>0</v>
      </c>
      <c r="EZ622" s="69">
        <f t="shared" si="847"/>
        <v>0</v>
      </c>
      <c r="FA622" s="69">
        <f t="shared" si="847"/>
        <v>0</v>
      </c>
      <c r="FB622" s="69">
        <f t="shared" si="834"/>
        <v>0</v>
      </c>
      <c r="FC622" t="s">
        <v>1549</v>
      </c>
    </row>
    <row r="623" spans="1:159" x14ac:dyDescent="0.25">
      <c r="A623" s="2">
        <v>1.4</v>
      </c>
      <c r="B623" s="73" t="s">
        <v>1385</v>
      </c>
      <c r="C623" s="61" t="s">
        <v>147</v>
      </c>
      <c r="D623" s="62" t="s">
        <v>1386</v>
      </c>
      <c r="E623" s="63" t="s">
        <v>1387</v>
      </c>
      <c r="F623" s="2" t="s">
        <v>1315</v>
      </c>
      <c r="G623" s="61" t="s">
        <v>151</v>
      </c>
      <c r="H623" s="64" t="s">
        <v>163</v>
      </c>
      <c r="I623" s="61" t="s">
        <v>1175</v>
      </c>
      <c r="J623" s="65" t="s">
        <v>154</v>
      </c>
      <c r="K623" s="75">
        <v>55.34</v>
      </c>
      <c r="L623" s="79">
        <v>66</v>
      </c>
      <c r="M623" s="57">
        <v>0.35</v>
      </c>
      <c r="N623" s="85">
        <v>0.53</v>
      </c>
      <c r="O623" s="64" t="s">
        <v>155</v>
      </c>
      <c r="P623" s="2" t="s">
        <v>352</v>
      </c>
      <c r="Q623" s="216">
        <f>VLOOKUP(P623,Contingencies!$A$2:$D$7,4,FALSE)</f>
        <v>0.2</v>
      </c>
      <c r="R623" s="53">
        <f t="shared" si="825"/>
        <v>934.09858044000032</v>
      </c>
      <c r="S623" s="67">
        <f t="shared" si="828"/>
        <v>495.07224763320022</v>
      </c>
      <c r="T623" s="61"/>
      <c r="U623" s="61">
        <v>40</v>
      </c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>
        <f>IF(G623="Labor Hours",SUM(U623:AF623),0)</f>
        <v>40</v>
      </c>
      <c r="AH623" s="51">
        <f t="shared" si="835"/>
        <v>0.26666666666666666</v>
      </c>
      <c r="AI623" s="66">
        <f>IF($G623="Labor Hours",U623*$K623*(1+$M623)*$EQ623,U623)</f>
        <v>3052.6097400000008</v>
      </c>
      <c r="AJ623" s="66">
        <f>IF($G623="Labor Hours",V623*$K623*(1+$M623)*$EQ623,V623)</f>
        <v>0</v>
      </c>
      <c r="AK623" s="66">
        <f>IF($G623="Labor Hours",W623*$K623*(1+$M623)*$EQ623,W623)</f>
        <v>0</v>
      </c>
      <c r="AL623" s="66">
        <f>IF($G623="Labor Hours",X623*$K623*(1+$M623)*$EQ623,X623)</f>
        <v>0</v>
      </c>
      <c r="AM623" s="66">
        <f>IF($G623="Labor Hours",Y623*$K623*(1+$M623)*$EQ623,Y623)</f>
        <v>0</v>
      </c>
      <c r="AN623" s="66">
        <f>IF($G623="Labor Hours",Z623*$K623*(1+$M623)*$EQ623,Z623)</f>
        <v>0</v>
      </c>
      <c r="AO623" s="66">
        <f>IF($G623="Labor Hours",AA623*$K623*(1+$M623)*$EQ623,AA623)</f>
        <v>0</v>
      </c>
      <c r="AP623" s="66">
        <f>IF($G623="Labor Hours",AB623*$K623*(1+$M623)*$EQ623,AB623)</f>
        <v>0</v>
      </c>
      <c r="AQ623" s="66">
        <f>IF($G623="Labor Hours",AC623*$K623*(1+$M623)*$EQ623,AC623)</f>
        <v>0</v>
      </c>
      <c r="AR623" s="66">
        <f>IF($G623="Labor Hours",AD623*$K623*(1+$M623)*$EQ623,AD623)</f>
        <v>0</v>
      </c>
      <c r="AS623" s="66">
        <f>IF($G623="Labor Hours",AE623*$K623*(1+$M623)*$EQ623,AE623)</f>
        <v>0</v>
      </c>
      <c r="AT623" s="66">
        <f>IF($G623="Labor Hours",AF623*$K623*(1+$M623)*$EQ623,AF623)</f>
        <v>0</v>
      </c>
      <c r="AU623" s="67">
        <f t="shared" si="836"/>
        <v>3052.6097400000008</v>
      </c>
      <c r="AV623" s="67">
        <f t="shared" si="879"/>
        <v>1617.8831622000005</v>
      </c>
      <c r="AW623" s="67">
        <f t="shared" si="880"/>
        <v>4670.4929022000015</v>
      </c>
      <c r="AX623" s="53" cm="1">
        <f t="array" aca="1" ref="AX623" ca="1">AU623*CELL("contents",$Q623)</f>
        <v>610.52194800000018</v>
      </c>
      <c r="AY623" s="53" cm="1">
        <f t="array" aca="1" ref="AY623" ca="1">AV623*CELL("contents",$Q623)</f>
        <v>323.57663244000014</v>
      </c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>
        <f t="shared" si="837"/>
        <v>0</v>
      </c>
      <c r="BM623" s="51">
        <f t="shared" si="838"/>
        <v>0</v>
      </c>
      <c r="BN623" s="66">
        <f>IF($G623="Labor Hours",AZ623*$K623*(1+$M623)*$ER623,AZ623)</f>
        <v>0</v>
      </c>
      <c r="BO623" s="66">
        <f>IF($G623="Labor Hours",BA623*$K623*(1+$M623)*$ER623,BA623)</f>
        <v>0</v>
      </c>
      <c r="BP623" s="66">
        <f>IF($G623="Labor Hours",BB623*$K623*(1+$M623)*$ER623,BB623)</f>
        <v>0</v>
      </c>
      <c r="BQ623" s="66">
        <f>IF($G623="Labor Hours",BC623*$K623*(1+$M623)*$ER623,BC623)</f>
        <v>0</v>
      </c>
      <c r="BR623" s="66">
        <f>IF($G623="Labor Hours",BD623*$K623*(1+$M623)*$ER623,BD623)</f>
        <v>0</v>
      </c>
      <c r="BS623" s="66">
        <f>IF($G623="Labor Hours",BE623*$K623*(1+$M623)*$ER623,BE623)</f>
        <v>0</v>
      </c>
      <c r="BT623" s="66">
        <f>IF($G623="Labor Hours",BF623*$K623*(1+$M623)*$ER623,BF623)</f>
        <v>0</v>
      </c>
      <c r="BU623" s="66">
        <f>IF($G623="Labor Hours",BG623*$K623*(1+$M623)*$ER623,BG623)</f>
        <v>0</v>
      </c>
      <c r="BV623" s="66">
        <f>IF($G623="Labor Hours",BH623*$K623*(1+$M623)*$ER623,BH623)</f>
        <v>0</v>
      </c>
      <c r="BW623" s="66">
        <f>IF($G623="Labor Hours",BI623*$K623*(1+$M623)*$ER623,BI623)</f>
        <v>0</v>
      </c>
      <c r="BX623" s="66">
        <f>IF($G623="Labor Hours",BJ623*$K623*(1+$M623)*$ER623,BJ623)</f>
        <v>0</v>
      </c>
      <c r="BY623" s="66">
        <f>IF($G623="Labor Hours",BK623*$K623*(1+$M623)*$ER623,BK623)</f>
        <v>0</v>
      </c>
      <c r="BZ623" s="67">
        <f t="shared" si="839"/>
        <v>0</v>
      </c>
      <c r="CA623" s="67">
        <f t="shared" si="881"/>
        <v>0</v>
      </c>
      <c r="CB623" s="67">
        <f t="shared" si="882"/>
        <v>0</v>
      </c>
      <c r="CC623" s="53" cm="1">
        <f t="array" aca="1" ref="CC623" ca="1">BZ623*CELL("contents",$Q623)</f>
        <v>0</v>
      </c>
      <c r="CD623" s="53" cm="1">
        <f t="array" aca="1" ref="CD623" ca="1">CA623*CELL("contents",$Q623)</f>
        <v>0</v>
      </c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>
        <f t="shared" si="840"/>
        <v>0</v>
      </c>
      <c r="CR623" s="51">
        <f t="shared" si="841"/>
        <v>0</v>
      </c>
      <c r="CS623" s="66">
        <f>IF($G623="Labor Hours",CE623*$K623*(1+$M623)*$ES623,CE623)</f>
        <v>0</v>
      </c>
      <c r="CT623" s="66">
        <f>IF($G623="Labor Hours",CF623*$K623*(1+$M623)*$ES623,CF623)</f>
        <v>0</v>
      </c>
      <c r="CU623" s="66">
        <f>IF($G623="Labor Hours",CG623*$K623*(1+$M623)*$ES623,CG623)</f>
        <v>0</v>
      </c>
      <c r="CV623" s="66">
        <f>IF($G623="Labor Hours",CH623*$K623*(1+$M623)*$ES623,CH623)</f>
        <v>0</v>
      </c>
      <c r="CW623" s="66">
        <f>IF($G623="Labor Hours",CI623*$K623*(1+$M623)*$ES623,CI623)</f>
        <v>0</v>
      </c>
      <c r="CX623" s="66">
        <f>IF($G623="Labor Hours",CJ623*$K623*(1+$M623)*$ES623,CJ623)</f>
        <v>0</v>
      </c>
      <c r="CY623" s="66">
        <f>IF($G623="Labor Hours",CK623*$K623*(1+$M623)*$ES623,CK623)</f>
        <v>0</v>
      </c>
      <c r="CZ623" s="66">
        <f>IF($G623="Labor Hours",CL623*$K623*(1+$M623)*$ES623,CL623)</f>
        <v>0</v>
      </c>
      <c r="DA623" s="66">
        <f>IF($G623="Labor Hours",CM623*$K623*(1+$M623)*$ES623,CM623)</f>
        <v>0</v>
      </c>
      <c r="DB623" s="66">
        <f>IF($G623="Labor Hours",CN623*$K623*(1+$M623)*$ES623,CN623)</f>
        <v>0</v>
      </c>
      <c r="DC623" s="66">
        <f>IF($G623="Labor Hours",CO623*$K623*(1+$M623)*$ES623,CO623)</f>
        <v>0</v>
      </c>
      <c r="DD623" s="66">
        <f>IF($G623="Labor Hours",CP623*$K623*(1+$M623)*$ES623,CP623)</f>
        <v>0</v>
      </c>
      <c r="DE623" s="67">
        <f t="shared" si="842"/>
        <v>0</v>
      </c>
      <c r="DF623" s="67">
        <f t="shared" si="883"/>
        <v>0</v>
      </c>
      <c r="DG623" s="67">
        <f t="shared" si="884"/>
        <v>0</v>
      </c>
      <c r="DH623" s="53" cm="1">
        <f t="array" aca="1" ref="DH623" ca="1">DE623*CELL("contents",$Q623)</f>
        <v>0</v>
      </c>
      <c r="DI623" s="53" cm="1">
        <f t="array" aca="1" ref="DI623" ca="1">DF623*CELL("contents",$Q623)</f>
        <v>0</v>
      </c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>
        <f t="shared" si="843"/>
        <v>0</v>
      </c>
      <c r="DW623" s="51">
        <f t="shared" si="844"/>
        <v>0</v>
      </c>
      <c r="DX623" s="66">
        <f>IF($G623="Labor Hours",DJ623*$K623*(1+$M623)*$ET623,DJ623)</f>
        <v>0</v>
      </c>
      <c r="DY623" s="66">
        <f>IF($G623="Labor Hours",DK623*$K623*(1+$M623)*$ET623,DK623)</f>
        <v>0</v>
      </c>
      <c r="DZ623" s="66">
        <f>IF($G623="Labor Hours",DL623*$K623*(1+$M623)*$ET623,DL623)</f>
        <v>0</v>
      </c>
      <c r="EA623" s="66">
        <f>IF($G623="Labor Hours",DM623*$K623*(1+$M623)*$ET623,DM623)</f>
        <v>0</v>
      </c>
      <c r="EB623" s="66">
        <f>IF($G623="Labor Hours",DN623*$K623*(1+$M623)*$ET623,DN623)</f>
        <v>0</v>
      </c>
      <c r="EC623" s="66">
        <f>IF($G623="Labor Hours",DO623*$K623*(1+$M623)*$ET623,DO623)</f>
        <v>0</v>
      </c>
      <c r="ED623" s="66">
        <f>IF($G623="Labor Hours",DP623*$K623*(1+$M623)*$ET623,DP623)</f>
        <v>0</v>
      </c>
      <c r="EE623" s="66">
        <f>IF($G623="Labor Hours",DQ623*$K623*(1+$M623)*$ET623,DQ623)</f>
        <v>0</v>
      </c>
      <c r="EF623" s="66">
        <f>IF($G623="Labor Hours",DR623*$K623*(1+$M623)*$ET623,DR623)</f>
        <v>0</v>
      </c>
      <c r="EG623" s="66">
        <f>IF($G623="Labor Hours",DS623*$K623*(1+$M623)*$ET623,DS623)</f>
        <v>0</v>
      </c>
      <c r="EH623" s="66">
        <f>IF($G623="Labor Hours",DT623*$K623*(1+$M623)*$ET623,DT623)</f>
        <v>0</v>
      </c>
      <c r="EI623" s="66">
        <f>IF($G623="Labor Hours",DU623*$K623*(1+$M623)*$ET623,DU623)</f>
        <v>0</v>
      </c>
      <c r="EJ623" s="67">
        <f t="shared" si="845"/>
        <v>0</v>
      </c>
      <c r="EK623" s="67">
        <f t="shared" si="885"/>
        <v>0</v>
      </c>
      <c r="EL623" s="67">
        <f t="shared" si="886"/>
        <v>0</v>
      </c>
      <c r="EM623" s="53" cm="1">
        <f t="array" aca="1" ref="EM623" ca="1">EJ623*CELL("contents",$Q623)</f>
        <v>0</v>
      </c>
      <c r="EN623" s="53" cm="1">
        <f t="array" aca="1" ref="EN623" ca="1">EK623*CELL("contents",$Q623)</f>
        <v>0</v>
      </c>
      <c r="EO623" s="68">
        <f>AW623+CB623+DG623+EL623</f>
        <v>4670.4929022000015</v>
      </c>
      <c r="EP623" s="2">
        <v>1</v>
      </c>
      <c r="EQ623" s="2">
        <f t="shared" ref="EQ623:ET623" si="894">EP623*1.0215</f>
        <v>1.0215000000000001</v>
      </c>
      <c r="ER623" s="2">
        <f t="shared" si="894"/>
        <v>1.0434622500000001</v>
      </c>
      <c r="ES623" s="2">
        <f t="shared" si="894"/>
        <v>1.0658966883750003</v>
      </c>
      <c r="ET623" s="2">
        <f t="shared" si="894"/>
        <v>1.0888134671750629</v>
      </c>
      <c r="EU623" s="69">
        <f>IF($G623="Labor Hours",$K623*$AG623*EQ623,0)</f>
        <v>2261.1924000000004</v>
      </c>
      <c r="EV623" s="69">
        <f>IF($G623="Labor Hours",$K623*$BL623*ER623,0)</f>
        <v>0</v>
      </c>
      <c r="EW623" s="69">
        <f>IF($G623="Labor Hours",$K623*$CQ623*ES623,0)</f>
        <v>0</v>
      </c>
      <c r="EX623" s="69">
        <f>IF($G623="Labor Hours",$K623*$DV623*ET623,0)</f>
        <v>0</v>
      </c>
      <c r="EY623" s="69">
        <f t="shared" si="847"/>
        <v>791.41734000000008</v>
      </c>
      <c r="EZ623" s="69">
        <f t="shared" si="847"/>
        <v>0</v>
      </c>
      <c r="FA623" s="69">
        <f t="shared" si="847"/>
        <v>0</v>
      </c>
      <c r="FB623" s="69">
        <f t="shared" si="834"/>
        <v>0</v>
      </c>
      <c r="FC623" t="s">
        <v>1549</v>
      </c>
    </row>
    <row r="624" spans="1:159" x14ac:dyDescent="0.25">
      <c r="A624" s="2">
        <v>1.4</v>
      </c>
      <c r="B624" s="73" t="s">
        <v>1385</v>
      </c>
      <c r="C624" s="61" t="s">
        <v>147</v>
      </c>
      <c r="D624" s="62" t="s">
        <v>1386</v>
      </c>
      <c r="E624" s="63" t="s">
        <v>1387</v>
      </c>
      <c r="F624" s="2" t="s">
        <v>260</v>
      </c>
      <c r="G624" s="61" t="s">
        <v>257</v>
      </c>
      <c r="H624" s="64" t="s">
        <v>257</v>
      </c>
      <c r="I624" s="61"/>
      <c r="J624" s="65" t="s">
        <v>261</v>
      </c>
      <c r="K624" s="75"/>
      <c r="L624" s="80">
        <v>1</v>
      </c>
      <c r="M624" s="57">
        <v>0</v>
      </c>
      <c r="N624" s="85">
        <v>0.53</v>
      </c>
      <c r="O624" s="64" t="s">
        <v>155</v>
      </c>
      <c r="P624" s="2" t="s">
        <v>156</v>
      </c>
      <c r="Q624" s="216">
        <f>VLOOKUP(P624,Contingencies!$A$2:$D$7,4,FALSE)</f>
        <v>0.09</v>
      </c>
      <c r="R624" s="53">
        <f t="shared" si="825"/>
        <v>247.85999999999999</v>
      </c>
      <c r="S624" s="67">
        <f t="shared" si="828"/>
        <v>131.36580000000001</v>
      </c>
      <c r="T624" s="61"/>
      <c r="U624" s="61">
        <v>1800</v>
      </c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>
        <f>IF(G624="Labor Hours",SUM(U624:AF624),0)</f>
        <v>0</v>
      </c>
      <c r="AH624" s="51">
        <f t="shared" si="835"/>
        <v>0</v>
      </c>
      <c r="AI624" s="66">
        <f>IF($G624="Labor Hours",U624*$K624*(1+$M624)*$EQ624,U624)</f>
        <v>1800</v>
      </c>
      <c r="AJ624" s="66">
        <f>IF($G624="Labor Hours",V624*$K624*(1+$M624)*$EQ624,V624)</f>
        <v>0</v>
      </c>
      <c r="AK624" s="66">
        <f>IF($G624="Labor Hours",W624*$K624*(1+$M624)*$EQ624,W624)</f>
        <v>0</v>
      </c>
      <c r="AL624" s="66">
        <f>IF($G624="Labor Hours",X624*$K624*(1+$M624)*$EQ624,X624)</f>
        <v>0</v>
      </c>
      <c r="AM624" s="66">
        <f>IF($G624="Labor Hours",Y624*$K624*(1+$M624)*$EQ624,Y624)</f>
        <v>0</v>
      </c>
      <c r="AN624" s="66">
        <f>IF($G624="Labor Hours",Z624*$K624*(1+$M624)*$EQ624,Z624)</f>
        <v>0</v>
      </c>
      <c r="AO624" s="66">
        <f>IF($G624="Labor Hours",AA624*$K624*(1+$M624)*$EQ624,AA624)</f>
        <v>0</v>
      </c>
      <c r="AP624" s="66">
        <f>IF($G624="Labor Hours",AB624*$K624*(1+$M624)*$EQ624,AB624)</f>
        <v>0</v>
      </c>
      <c r="AQ624" s="66">
        <f>IF($G624="Labor Hours",AC624*$K624*(1+$M624)*$EQ624,AC624)</f>
        <v>0</v>
      </c>
      <c r="AR624" s="66">
        <f>IF($G624="Labor Hours",AD624*$K624*(1+$M624)*$EQ624,AD624)</f>
        <v>0</v>
      </c>
      <c r="AS624" s="66">
        <f>IF($G624="Labor Hours",AE624*$K624*(1+$M624)*$EQ624,AE624)</f>
        <v>0</v>
      </c>
      <c r="AT624" s="66">
        <f>IF($G624="Labor Hours",AF624*$K624*(1+$M624)*$EQ624,AF624)</f>
        <v>0</v>
      </c>
      <c r="AU624" s="67">
        <f t="shared" si="836"/>
        <v>1800</v>
      </c>
      <c r="AV624" s="67">
        <f t="shared" si="879"/>
        <v>954</v>
      </c>
      <c r="AW624" s="67">
        <f t="shared" si="880"/>
        <v>2754</v>
      </c>
      <c r="AX624" s="53" cm="1">
        <f t="array" aca="1" ref="AX624" ca="1">AU624*CELL("contents",$Q624)</f>
        <v>162</v>
      </c>
      <c r="AY624" s="53" cm="1">
        <f t="array" aca="1" ref="AY624" ca="1">AV624*CELL("contents",$Q624)</f>
        <v>85.86</v>
      </c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>
        <f t="shared" si="837"/>
        <v>0</v>
      </c>
      <c r="BM624" s="51">
        <f t="shared" si="838"/>
        <v>0</v>
      </c>
      <c r="BN624" s="66">
        <f>IF($G624="Labor Hours",AZ624*$K624*(1+$M624)*$ER624,AZ624)</f>
        <v>0</v>
      </c>
      <c r="BO624" s="66">
        <f>IF($G624="Labor Hours",BA624*$K624*(1+$M624)*$ER624,BA624)</f>
        <v>0</v>
      </c>
      <c r="BP624" s="66">
        <f>IF($G624="Labor Hours",BB624*$K624*(1+$M624)*$ER624,BB624)</f>
        <v>0</v>
      </c>
      <c r="BQ624" s="66">
        <f>IF($G624="Labor Hours",BC624*$K624*(1+$M624)*$ER624,BC624)</f>
        <v>0</v>
      </c>
      <c r="BR624" s="66">
        <f>IF($G624="Labor Hours",BD624*$K624*(1+$M624)*$ER624,BD624)</f>
        <v>0</v>
      </c>
      <c r="BS624" s="66">
        <f>IF($G624="Labor Hours",BE624*$K624*(1+$M624)*$ER624,BE624)</f>
        <v>0</v>
      </c>
      <c r="BT624" s="66">
        <f>IF($G624="Labor Hours",BF624*$K624*(1+$M624)*$ER624,BF624)</f>
        <v>0</v>
      </c>
      <c r="BU624" s="66">
        <f>IF($G624="Labor Hours",BG624*$K624*(1+$M624)*$ER624,BG624)</f>
        <v>0</v>
      </c>
      <c r="BV624" s="66">
        <f>IF($G624="Labor Hours",BH624*$K624*(1+$M624)*$ER624,BH624)</f>
        <v>0</v>
      </c>
      <c r="BW624" s="66">
        <f>IF($G624="Labor Hours",BI624*$K624*(1+$M624)*$ER624,BI624)</f>
        <v>0</v>
      </c>
      <c r="BX624" s="66">
        <f>IF($G624="Labor Hours",BJ624*$K624*(1+$M624)*$ER624,BJ624)</f>
        <v>0</v>
      </c>
      <c r="BY624" s="66">
        <f>IF($G624="Labor Hours",BK624*$K624*(1+$M624)*$ER624,BK624)</f>
        <v>0</v>
      </c>
      <c r="BZ624" s="67">
        <f t="shared" si="839"/>
        <v>0</v>
      </c>
      <c r="CA624" s="67">
        <f t="shared" si="881"/>
        <v>0</v>
      </c>
      <c r="CB624" s="67">
        <f t="shared" si="882"/>
        <v>0</v>
      </c>
      <c r="CC624" s="53" cm="1">
        <f t="array" aca="1" ref="CC624" ca="1">BZ624*CELL("contents",$Q624)</f>
        <v>0</v>
      </c>
      <c r="CD624" s="53" cm="1">
        <f t="array" aca="1" ref="CD624" ca="1">CA624*CELL("contents",$Q624)</f>
        <v>0</v>
      </c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>
        <f t="shared" si="840"/>
        <v>0</v>
      </c>
      <c r="CR624" s="51">
        <f t="shared" si="841"/>
        <v>0</v>
      </c>
      <c r="CS624" s="66">
        <f>IF($G624="Labor Hours",CE624*$K624*(1+$M624)*$ES624,CE624)</f>
        <v>0</v>
      </c>
      <c r="CT624" s="66">
        <f>IF($G624="Labor Hours",CF624*$K624*(1+$M624)*$ES624,CF624)</f>
        <v>0</v>
      </c>
      <c r="CU624" s="66">
        <f>IF($G624="Labor Hours",CG624*$K624*(1+$M624)*$ES624,CG624)</f>
        <v>0</v>
      </c>
      <c r="CV624" s="66">
        <f>IF($G624="Labor Hours",CH624*$K624*(1+$M624)*$ES624,CH624)</f>
        <v>0</v>
      </c>
      <c r="CW624" s="66">
        <f>IF($G624="Labor Hours",CI624*$K624*(1+$M624)*$ES624,CI624)</f>
        <v>0</v>
      </c>
      <c r="CX624" s="66">
        <f>IF($G624="Labor Hours",CJ624*$K624*(1+$M624)*$ES624,CJ624)</f>
        <v>0</v>
      </c>
      <c r="CY624" s="66">
        <f>IF($G624="Labor Hours",CK624*$K624*(1+$M624)*$ES624,CK624)</f>
        <v>0</v>
      </c>
      <c r="CZ624" s="66">
        <f>IF($G624="Labor Hours",CL624*$K624*(1+$M624)*$ES624,CL624)</f>
        <v>0</v>
      </c>
      <c r="DA624" s="66">
        <f>IF($G624="Labor Hours",CM624*$K624*(1+$M624)*$ES624,CM624)</f>
        <v>0</v>
      </c>
      <c r="DB624" s="66">
        <f>IF($G624="Labor Hours",CN624*$K624*(1+$M624)*$ES624,CN624)</f>
        <v>0</v>
      </c>
      <c r="DC624" s="66">
        <f>IF($G624="Labor Hours",CO624*$K624*(1+$M624)*$ES624,CO624)</f>
        <v>0</v>
      </c>
      <c r="DD624" s="66">
        <f>IF($G624="Labor Hours",CP624*$K624*(1+$M624)*$ES624,CP624)</f>
        <v>0</v>
      </c>
      <c r="DE624" s="67">
        <f t="shared" si="842"/>
        <v>0</v>
      </c>
      <c r="DF624" s="67">
        <f t="shared" si="883"/>
        <v>0</v>
      </c>
      <c r="DG624" s="67">
        <f t="shared" si="884"/>
        <v>0</v>
      </c>
      <c r="DH624" s="53" cm="1">
        <f t="array" aca="1" ref="DH624" ca="1">DE624*CELL("contents",$Q624)</f>
        <v>0</v>
      </c>
      <c r="DI624" s="53" cm="1">
        <f t="array" aca="1" ref="DI624" ca="1">DF624*CELL("contents",$Q624)</f>
        <v>0</v>
      </c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>
        <f t="shared" si="843"/>
        <v>0</v>
      </c>
      <c r="DW624" s="51">
        <f t="shared" si="844"/>
        <v>0</v>
      </c>
      <c r="DX624" s="66">
        <f>IF($G624="Labor Hours",DJ624*$K624*(1+$M624)*$ET624,DJ624)</f>
        <v>0</v>
      </c>
      <c r="DY624" s="66">
        <f>IF($G624="Labor Hours",DK624*$K624*(1+$M624)*$ET624,DK624)</f>
        <v>0</v>
      </c>
      <c r="DZ624" s="66">
        <f>IF($G624="Labor Hours",DL624*$K624*(1+$M624)*$ET624,DL624)</f>
        <v>0</v>
      </c>
      <c r="EA624" s="66">
        <f>IF($G624="Labor Hours",DM624*$K624*(1+$M624)*$ET624,DM624)</f>
        <v>0</v>
      </c>
      <c r="EB624" s="66">
        <f>IF($G624="Labor Hours",DN624*$K624*(1+$M624)*$ET624,DN624)</f>
        <v>0</v>
      </c>
      <c r="EC624" s="66">
        <f>IF($G624="Labor Hours",DO624*$K624*(1+$M624)*$ET624,DO624)</f>
        <v>0</v>
      </c>
      <c r="ED624" s="66">
        <f>IF($G624="Labor Hours",DP624*$K624*(1+$M624)*$ET624,DP624)</f>
        <v>0</v>
      </c>
      <c r="EE624" s="66">
        <f>IF($G624="Labor Hours",DQ624*$K624*(1+$M624)*$ET624,DQ624)</f>
        <v>0</v>
      </c>
      <c r="EF624" s="66">
        <f>IF($G624="Labor Hours",DR624*$K624*(1+$M624)*$ET624,DR624)</f>
        <v>0</v>
      </c>
      <c r="EG624" s="66">
        <f>IF($G624="Labor Hours",DS624*$K624*(1+$M624)*$ET624,DS624)</f>
        <v>0</v>
      </c>
      <c r="EH624" s="66">
        <f>IF($G624="Labor Hours",DT624*$K624*(1+$M624)*$ET624,DT624)</f>
        <v>0</v>
      </c>
      <c r="EI624" s="66">
        <f>IF($G624="Labor Hours",DU624*$K624*(1+$M624)*$ET624,DU624)</f>
        <v>0</v>
      </c>
      <c r="EJ624" s="67">
        <f t="shared" si="845"/>
        <v>0</v>
      </c>
      <c r="EK624" s="67">
        <f t="shared" si="885"/>
        <v>0</v>
      </c>
      <c r="EL624" s="67">
        <f t="shared" si="886"/>
        <v>0</v>
      </c>
      <c r="EM624" s="53" cm="1">
        <f t="array" aca="1" ref="EM624" ca="1">EJ624*CELL("contents",$Q624)</f>
        <v>0</v>
      </c>
      <c r="EN624" s="53" cm="1">
        <f t="array" aca="1" ref="EN624" ca="1">EK624*CELL("contents",$Q624)</f>
        <v>0</v>
      </c>
      <c r="EO624" s="68">
        <f>AW624+CB624+DG624+EL624</f>
        <v>2754</v>
      </c>
      <c r="EP624" s="2">
        <v>1</v>
      </c>
      <c r="EQ624" s="2">
        <f t="shared" ref="EQ624:ET624" si="895">EP624*1.0215</f>
        <v>1.0215000000000001</v>
      </c>
      <c r="ER624" s="2">
        <f t="shared" si="895"/>
        <v>1.0434622500000001</v>
      </c>
      <c r="ES624" s="2">
        <f t="shared" si="895"/>
        <v>1.0658966883750003</v>
      </c>
      <c r="ET624" s="2">
        <f t="shared" si="895"/>
        <v>1.0888134671750629</v>
      </c>
      <c r="EU624" s="69">
        <f>IF($G624="Labor Hours",$K624*$AG624*EQ624,0)</f>
        <v>0</v>
      </c>
      <c r="EV624" s="69">
        <f>IF($G624="Labor Hours",$K624*$BL624*ER624,0)</f>
        <v>0</v>
      </c>
      <c r="EW624" s="69">
        <f>IF($G624="Labor Hours",$K624*$CQ624*ES624,0)</f>
        <v>0</v>
      </c>
      <c r="EX624" s="69">
        <f>IF($G624="Labor Hours",$K624*$DV624*ET624,0)</f>
        <v>0</v>
      </c>
      <c r="EY624" s="69">
        <f t="shared" si="847"/>
        <v>0</v>
      </c>
      <c r="EZ624" s="69">
        <f t="shared" si="847"/>
        <v>0</v>
      </c>
      <c r="FA624" s="69">
        <f t="shared" si="847"/>
        <v>0</v>
      </c>
      <c r="FB624" s="69">
        <f t="shared" si="834"/>
        <v>0</v>
      </c>
      <c r="FC624" t="s">
        <v>1549</v>
      </c>
    </row>
    <row r="625" spans="1:159" x14ac:dyDescent="0.25">
      <c r="A625" s="2">
        <v>1.4</v>
      </c>
      <c r="B625" s="73" t="s">
        <v>1388</v>
      </c>
      <c r="C625" s="61" t="s">
        <v>147</v>
      </c>
      <c r="D625" s="62" t="s">
        <v>1389</v>
      </c>
      <c r="E625" s="63" t="s">
        <v>1389</v>
      </c>
      <c r="F625" s="2" t="s">
        <v>1315</v>
      </c>
      <c r="G625" s="61" t="s">
        <v>151</v>
      </c>
      <c r="H625" s="64" t="s">
        <v>163</v>
      </c>
      <c r="I625" s="61" t="s">
        <v>1175</v>
      </c>
      <c r="J625" s="65" t="s">
        <v>1139</v>
      </c>
      <c r="K625" s="75">
        <v>55.34</v>
      </c>
      <c r="L625" s="79">
        <v>66</v>
      </c>
      <c r="M625" s="57">
        <v>0.35</v>
      </c>
      <c r="N625" s="85">
        <v>0.53</v>
      </c>
      <c r="O625" s="64" t="s">
        <v>155</v>
      </c>
      <c r="P625" s="2" t="s">
        <v>352</v>
      </c>
      <c r="Q625" s="216">
        <f>VLOOKUP(P625,Contingencies!$A$2:$D$7,4,FALSE)</f>
        <v>0.2</v>
      </c>
      <c r="R625" s="53">
        <f t="shared" si="825"/>
        <v>2241.8365930560008</v>
      </c>
      <c r="S625" s="67">
        <f t="shared" si="828"/>
        <v>1188.1733943196805</v>
      </c>
      <c r="T625" s="61"/>
      <c r="U625" s="2">
        <v>40</v>
      </c>
      <c r="V625" s="61">
        <v>56</v>
      </c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>
        <f>IF(G625="Labor Hours",SUM(U625:AF625),0)</f>
        <v>96</v>
      </c>
      <c r="AH625" s="51">
        <f t="shared" si="835"/>
        <v>0.64</v>
      </c>
      <c r="AI625" s="66">
        <f>IF($G625="Labor Hours",U625*$K625*(1+$M625)*$EQ625,U625)</f>
        <v>3052.6097400000008</v>
      </c>
      <c r="AJ625" s="66">
        <f>IF($G625="Labor Hours",V625*$K625*(1+$M625)*$EQ625,V625)</f>
        <v>4273.6536360000009</v>
      </c>
      <c r="AK625" s="66">
        <f>IF($G625="Labor Hours",W625*$K625*(1+$M625)*$EQ625,W625)</f>
        <v>0</v>
      </c>
      <c r="AL625" s="66">
        <f>IF($G625="Labor Hours",X625*$K625*(1+$M625)*$EQ625,X625)</f>
        <v>0</v>
      </c>
      <c r="AM625" s="66">
        <f>IF($G625="Labor Hours",Y625*$K625*(1+$M625)*$EQ625,Y625)</f>
        <v>0</v>
      </c>
      <c r="AN625" s="66">
        <f>IF($G625="Labor Hours",Z625*$K625*(1+$M625)*$EQ625,Z625)</f>
        <v>0</v>
      </c>
      <c r="AO625" s="66">
        <f>IF($G625="Labor Hours",AA625*$K625*(1+$M625)*$EQ625,AA625)</f>
        <v>0</v>
      </c>
      <c r="AP625" s="66">
        <f>IF($G625="Labor Hours",AB625*$K625*(1+$M625)*$EQ625,AB625)</f>
        <v>0</v>
      </c>
      <c r="AQ625" s="66">
        <f>IF($G625="Labor Hours",AC625*$K625*(1+$M625)*$EQ625,AC625)</f>
        <v>0</v>
      </c>
      <c r="AR625" s="66">
        <f>IF($G625="Labor Hours",AD625*$K625*(1+$M625)*$EQ625,AD625)</f>
        <v>0</v>
      </c>
      <c r="AS625" s="66">
        <f>IF($G625="Labor Hours",AE625*$K625*(1+$M625)*$EQ625,AE625)</f>
        <v>0</v>
      </c>
      <c r="AT625" s="66">
        <f>IF($G625="Labor Hours",AF625*$K625*(1+$M625)*$EQ625,AF625)</f>
        <v>0</v>
      </c>
      <c r="AU625" s="67">
        <f t="shared" si="836"/>
        <v>7326.2633760000017</v>
      </c>
      <c r="AV625" s="67">
        <f t="shared" si="879"/>
        <v>3882.9195892800012</v>
      </c>
      <c r="AW625" s="67">
        <f t="shared" si="880"/>
        <v>11209.182965280002</v>
      </c>
      <c r="AX625" s="53" cm="1">
        <f t="array" aca="1" ref="AX625" ca="1">AU625*CELL("contents",$Q625)</f>
        <v>1465.2526752000003</v>
      </c>
      <c r="AY625" s="53" cm="1">
        <f t="array" aca="1" ref="AY625" ca="1">AV625*CELL("contents",$Q625)</f>
        <v>776.58391785600031</v>
      </c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>
        <f t="shared" si="837"/>
        <v>0</v>
      </c>
      <c r="BM625" s="51">
        <f t="shared" si="838"/>
        <v>0</v>
      </c>
      <c r="BN625" s="66">
        <f>IF($G625="Labor Hours",AZ625*$K625*(1+$M625)*$ER625,AZ625)</f>
        <v>0</v>
      </c>
      <c r="BO625" s="66">
        <f>IF($G625="Labor Hours",BA625*$K625*(1+$M625)*$ER625,BA625)</f>
        <v>0</v>
      </c>
      <c r="BP625" s="66">
        <f>IF($G625="Labor Hours",BB625*$K625*(1+$M625)*$ER625,BB625)</f>
        <v>0</v>
      </c>
      <c r="BQ625" s="66">
        <f>IF($G625="Labor Hours",BC625*$K625*(1+$M625)*$ER625,BC625)</f>
        <v>0</v>
      </c>
      <c r="BR625" s="66">
        <f>IF($G625="Labor Hours",BD625*$K625*(1+$M625)*$ER625,BD625)</f>
        <v>0</v>
      </c>
      <c r="BS625" s="66">
        <f>IF($G625="Labor Hours",BE625*$K625*(1+$M625)*$ER625,BE625)</f>
        <v>0</v>
      </c>
      <c r="BT625" s="66">
        <f>IF($G625="Labor Hours",BF625*$K625*(1+$M625)*$ER625,BF625)</f>
        <v>0</v>
      </c>
      <c r="BU625" s="66">
        <f>IF($G625="Labor Hours",BG625*$K625*(1+$M625)*$ER625,BG625)</f>
        <v>0</v>
      </c>
      <c r="BV625" s="66">
        <f>IF($G625="Labor Hours",BH625*$K625*(1+$M625)*$ER625,BH625)</f>
        <v>0</v>
      </c>
      <c r="BW625" s="66">
        <f>IF($G625="Labor Hours",BI625*$K625*(1+$M625)*$ER625,BI625)</f>
        <v>0</v>
      </c>
      <c r="BX625" s="66">
        <f>IF($G625="Labor Hours",BJ625*$K625*(1+$M625)*$ER625,BJ625)</f>
        <v>0</v>
      </c>
      <c r="BY625" s="66">
        <f>IF($G625="Labor Hours",BK625*$K625*(1+$M625)*$ER625,BK625)</f>
        <v>0</v>
      </c>
      <c r="BZ625" s="67">
        <f t="shared" si="839"/>
        <v>0</v>
      </c>
      <c r="CA625" s="67">
        <f t="shared" si="881"/>
        <v>0</v>
      </c>
      <c r="CB625" s="67">
        <f t="shared" si="882"/>
        <v>0</v>
      </c>
      <c r="CC625" s="53" cm="1">
        <f t="array" aca="1" ref="CC625" ca="1">BZ625*CELL("contents",$Q625)</f>
        <v>0</v>
      </c>
      <c r="CD625" s="53" cm="1">
        <f t="array" aca="1" ref="CD625" ca="1">CA625*CELL("contents",$Q625)</f>
        <v>0</v>
      </c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>
        <f t="shared" si="840"/>
        <v>0</v>
      </c>
      <c r="CR625" s="51">
        <f t="shared" si="841"/>
        <v>0</v>
      </c>
      <c r="CS625" s="66">
        <f>IF($G625="Labor Hours",CE625*$K625*(1+$M625)*$ES625,CE625)</f>
        <v>0</v>
      </c>
      <c r="CT625" s="66">
        <f>IF($G625="Labor Hours",CF625*$K625*(1+$M625)*$ES625,CF625)</f>
        <v>0</v>
      </c>
      <c r="CU625" s="66">
        <f>IF($G625="Labor Hours",CG625*$K625*(1+$M625)*$ES625,CG625)</f>
        <v>0</v>
      </c>
      <c r="CV625" s="66">
        <f>IF($G625="Labor Hours",CH625*$K625*(1+$M625)*$ES625,CH625)</f>
        <v>0</v>
      </c>
      <c r="CW625" s="66">
        <f>IF($G625="Labor Hours",CI625*$K625*(1+$M625)*$ES625,CI625)</f>
        <v>0</v>
      </c>
      <c r="CX625" s="66">
        <f>IF($G625="Labor Hours",CJ625*$K625*(1+$M625)*$ES625,CJ625)</f>
        <v>0</v>
      </c>
      <c r="CY625" s="66">
        <f>IF($G625="Labor Hours",CK625*$K625*(1+$M625)*$ES625,CK625)</f>
        <v>0</v>
      </c>
      <c r="CZ625" s="66">
        <f>IF($G625="Labor Hours",CL625*$K625*(1+$M625)*$ES625,CL625)</f>
        <v>0</v>
      </c>
      <c r="DA625" s="66">
        <f>IF($G625="Labor Hours",CM625*$K625*(1+$M625)*$ES625,CM625)</f>
        <v>0</v>
      </c>
      <c r="DB625" s="66">
        <f>IF($G625="Labor Hours",CN625*$K625*(1+$M625)*$ES625,CN625)</f>
        <v>0</v>
      </c>
      <c r="DC625" s="66">
        <f>IF($G625="Labor Hours",CO625*$K625*(1+$M625)*$ES625,CO625)</f>
        <v>0</v>
      </c>
      <c r="DD625" s="66">
        <f>IF($G625="Labor Hours",CP625*$K625*(1+$M625)*$ES625,CP625)</f>
        <v>0</v>
      </c>
      <c r="DE625" s="67">
        <f t="shared" si="842"/>
        <v>0</v>
      </c>
      <c r="DF625" s="67">
        <f t="shared" si="883"/>
        <v>0</v>
      </c>
      <c r="DG625" s="67">
        <f t="shared" si="884"/>
        <v>0</v>
      </c>
      <c r="DH625" s="53" cm="1">
        <f t="array" aca="1" ref="DH625" ca="1">DE625*CELL("contents",$Q625)</f>
        <v>0</v>
      </c>
      <c r="DI625" s="53" cm="1">
        <f t="array" aca="1" ref="DI625" ca="1">DF625*CELL("contents",$Q625)</f>
        <v>0</v>
      </c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>
        <f t="shared" si="843"/>
        <v>0</v>
      </c>
      <c r="DW625" s="51">
        <f t="shared" si="844"/>
        <v>0</v>
      </c>
      <c r="DX625" s="66">
        <f>IF($G625="Labor Hours",DJ625*$K625*(1+$M625)*$ET625,DJ625)</f>
        <v>0</v>
      </c>
      <c r="DY625" s="66">
        <f>IF($G625="Labor Hours",DK625*$K625*(1+$M625)*$ET625,DK625)</f>
        <v>0</v>
      </c>
      <c r="DZ625" s="66">
        <f>IF($G625="Labor Hours",DL625*$K625*(1+$M625)*$ET625,DL625)</f>
        <v>0</v>
      </c>
      <c r="EA625" s="66">
        <f>IF($G625="Labor Hours",DM625*$K625*(1+$M625)*$ET625,DM625)</f>
        <v>0</v>
      </c>
      <c r="EB625" s="66">
        <f>IF($G625="Labor Hours",DN625*$K625*(1+$M625)*$ET625,DN625)</f>
        <v>0</v>
      </c>
      <c r="EC625" s="66">
        <f>IF($G625="Labor Hours",DO625*$K625*(1+$M625)*$ET625,DO625)</f>
        <v>0</v>
      </c>
      <c r="ED625" s="66">
        <f>IF($G625="Labor Hours",DP625*$K625*(1+$M625)*$ET625,DP625)</f>
        <v>0</v>
      </c>
      <c r="EE625" s="66">
        <f>IF($G625="Labor Hours",DQ625*$K625*(1+$M625)*$ET625,DQ625)</f>
        <v>0</v>
      </c>
      <c r="EF625" s="66">
        <f>IF($G625="Labor Hours",DR625*$K625*(1+$M625)*$ET625,DR625)</f>
        <v>0</v>
      </c>
      <c r="EG625" s="66">
        <f>IF($G625="Labor Hours",DS625*$K625*(1+$M625)*$ET625,DS625)</f>
        <v>0</v>
      </c>
      <c r="EH625" s="66">
        <f>IF($G625="Labor Hours",DT625*$K625*(1+$M625)*$ET625,DT625)</f>
        <v>0</v>
      </c>
      <c r="EI625" s="66">
        <f>IF($G625="Labor Hours",DU625*$K625*(1+$M625)*$ET625,DU625)</f>
        <v>0</v>
      </c>
      <c r="EJ625" s="67">
        <f t="shared" si="845"/>
        <v>0</v>
      </c>
      <c r="EK625" s="67">
        <f t="shared" si="885"/>
        <v>0</v>
      </c>
      <c r="EL625" s="67">
        <f t="shared" si="886"/>
        <v>0</v>
      </c>
      <c r="EM625" s="53" cm="1">
        <f t="array" aca="1" ref="EM625" ca="1">EJ625*CELL("contents",$Q625)</f>
        <v>0</v>
      </c>
      <c r="EN625" s="53" cm="1">
        <f t="array" aca="1" ref="EN625" ca="1">EK625*CELL("contents",$Q625)</f>
        <v>0</v>
      </c>
      <c r="EO625" s="68">
        <f>AW625+CB625+DG625+EL625</f>
        <v>11209.182965280002</v>
      </c>
      <c r="EP625" s="2">
        <v>1</v>
      </c>
      <c r="EQ625" s="2">
        <f t="shared" ref="EQ625:ET625" si="896">EP625*1.0215</f>
        <v>1.0215000000000001</v>
      </c>
      <c r="ER625" s="2">
        <f t="shared" si="896"/>
        <v>1.0434622500000001</v>
      </c>
      <c r="ES625" s="2">
        <f t="shared" si="896"/>
        <v>1.0658966883750003</v>
      </c>
      <c r="ET625" s="2">
        <f t="shared" si="896"/>
        <v>1.0888134671750629</v>
      </c>
      <c r="EU625" s="69">
        <f>IF($G625="Labor Hours",$K625*$AG625*EQ625,0)</f>
        <v>5426.8617600000007</v>
      </c>
      <c r="EV625" s="69">
        <f>IF($G625="Labor Hours",$K625*$BL625*ER625,0)</f>
        <v>0</v>
      </c>
      <c r="EW625" s="69">
        <f>IF($G625="Labor Hours",$K625*$CQ625*ES625,0)</f>
        <v>0</v>
      </c>
      <c r="EX625" s="69">
        <f>IF($G625="Labor Hours",$K625*$DV625*ET625,0)</f>
        <v>0</v>
      </c>
      <c r="EY625" s="69">
        <f t="shared" si="847"/>
        <v>1899.4016160000001</v>
      </c>
      <c r="EZ625" s="69">
        <f t="shared" si="847"/>
        <v>0</v>
      </c>
      <c r="FA625" s="69">
        <f t="shared" si="847"/>
        <v>0</v>
      </c>
      <c r="FB625" s="69">
        <f t="shared" si="834"/>
        <v>0</v>
      </c>
      <c r="FC625" t="s">
        <v>1549</v>
      </c>
    </row>
    <row r="626" spans="1:159" x14ac:dyDescent="0.25">
      <c r="A626" s="2">
        <v>1.4</v>
      </c>
      <c r="B626" s="73" t="s">
        <v>1390</v>
      </c>
      <c r="C626" s="61" t="s">
        <v>147</v>
      </c>
      <c r="D626" s="62" t="s">
        <v>1237</v>
      </c>
      <c r="E626" s="63" t="s">
        <v>1237</v>
      </c>
      <c r="F626" s="2" t="s">
        <v>1315</v>
      </c>
      <c r="G626" s="61" t="s">
        <v>151</v>
      </c>
      <c r="H626" s="64" t="s">
        <v>163</v>
      </c>
      <c r="I626" s="61" t="s">
        <v>1175</v>
      </c>
      <c r="J626" s="65" t="s">
        <v>1139</v>
      </c>
      <c r="K626" s="75">
        <v>55.34</v>
      </c>
      <c r="L626" s="79">
        <v>66</v>
      </c>
      <c r="M626" s="57">
        <v>0.35</v>
      </c>
      <c r="N626" s="85">
        <v>0.53</v>
      </c>
      <c r="O626" s="64" t="s">
        <v>155</v>
      </c>
      <c r="P626" s="2" t="s">
        <v>352</v>
      </c>
      <c r="Q626" s="216">
        <f>VLOOKUP(P626,Contingencies!$A$2:$D$7,4,FALSE)</f>
        <v>0.2</v>
      </c>
      <c r="R626" s="53">
        <f t="shared" si="825"/>
        <v>934.09858044000032</v>
      </c>
      <c r="S626" s="67">
        <f t="shared" si="828"/>
        <v>495.07224763320022</v>
      </c>
      <c r="T626" s="61"/>
      <c r="U626" s="2"/>
      <c r="V626" s="2"/>
      <c r="W626" s="2"/>
      <c r="X626" s="2"/>
      <c r="Y626" s="2"/>
      <c r="Z626" s="2"/>
      <c r="AA626" s="2"/>
      <c r="AB626" s="61">
        <v>40</v>
      </c>
      <c r="AC626" s="2"/>
      <c r="AD626" s="2"/>
      <c r="AE626" s="2"/>
      <c r="AF626" s="2"/>
      <c r="AG626" s="2">
        <f>IF(G626="Labor Hours",SUM(U626:AF626),0)</f>
        <v>40</v>
      </c>
      <c r="AH626" s="51">
        <f t="shared" si="835"/>
        <v>0.26666666666666666</v>
      </c>
      <c r="AI626" s="66">
        <f>IF($G626="Labor Hours",U626*$K626*(1+$M626)*$EQ626,U626)</f>
        <v>0</v>
      </c>
      <c r="AJ626" s="66">
        <f>IF($G626="Labor Hours",V626*$K626*(1+$M626)*$EQ626,V626)</f>
        <v>0</v>
      </c>
      <c r="AK626" s="66">
        <f>IF($G626="Labor Hours",W626*$K626*(1+$M626)*$EQ626,W626)</f>
        <v>0</v>
      </c>
      <c r="AL626" s="66">
        <f>IF($G626="Labor Hours",X626*$K626*(1+$M626)*$EQ626,X626)</f>
        <v>0</v>
      </c>
      <c r="AM626" s="66">
        <f>IF($G626="Labor Hours",Y626*$K626*(1+$M626)*$EQ626,Y626)</f>
        <v>0</v>
      </c>
      <c r="AN626" s="66">
        <f>IF($G626="Labor Hours",Z626*$K626*(1+$M626)*$EQ626,Z626)</f>
        <v>0</v>
      </c>
      <c r="AO626" s="66">
        <f>IF($G626="Labor Hours",AA626*$K626*(1+$M626)*$EQ626,AA626)</f>
        <v>0</v>
      </c>
      <c r="AP626" s="66">
        <f>IF($G626="Labor Hours",AB626*$K626*(1+$M626)*$EQ626,AB626)</f>
        <v>3052.6097400000008</v>
      </c>
      <c r="AQ626" s="66">
        <f>IF($G626="Labor Hours",AC626*$K626*(1+$M626)*$EQ626,AC626)</f>
        <v>0</v>
      </c>
      <c r="AR626" s="66">
        <f>IF($G626="Labor Hours",AD626*$K626*(1+$M626)*$EQ626,AD626)</f>
        <v>0</v>
      </c>
      <c r="AS626" s="66">
        <f>IF($G626="Labor Hours",AE626*$K626*(1+$M626)*$EQ626,AE626)</f>
        <v>0</v>
      </c>
      <c r="AT626" s="66">
        <f>IF($G626="Labor Hours",AF626*$K626*(1+$M626)*$EQ626,AF626)</f>
        <v>0</v>
      </c>
      <c r="AU626" s="67">
        <f t="shared" si="836"/>
        <v>3052.6097400000008</v>
      </c>
      <c r="AV626" s="67">
        <f t="shared" si="879"/>
        <v>1617.8831622000005</v>
      </c>
      <c r="AW626" s="67">
        <f t="shared" si="880"/>
        <v>4670.4929022000015</v>
      </c>
      <c r="AX626" s="53" cm="1">
        <f t="array" aca="1" ref="AX626" ca="1">AU626*CELL("contents",$Q626)</f>
        <v>610.52194800000018</v>
      </c>
      <c r="AY626" s="53" cm="1">
        <f t="array" aca="1" ref="AY626" ca="1">AV626*CELL("contents",$Q626)</f>
        <v>323.57663244000014</v>
      </c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>
        <f t="shared" si="837"/>
        <v>0</v>
      </c>
      <c r="BM626" s="51">
        <f t="shared" si="838"/>
        <v>0</v>
      </c>
      <c r="BN626" s="66">
        <f>IF($G626="Labor Hours",AZ626*$K626*(1+$M626)*$ER626,AZ626)</f>
        <v>0</v>
      </c>
      <c r="BO626" s="66">
        <f>IF($G626="Labor Hours",BA626*$K626*(1+$M626)*$ER626,BA626)</f>
        <v>0</v>
      </c>
      <c r="BP626" s="66">
        <f>IF($G626="Labor Hours",BB626*$K626*(1+$M626)*$ER626,BB626)</f>
        <v>0</v>
      </c>
      <c r="BQ626" s="66">
        <f>IF($G626="Labor Hours",BC626*$K626*(1+$M626)*$ER626,BC626)</f>
        <v>0</v>
      </c>
      <c r="BR626" s="66">
        <f>IF($G626="Labor Hours",BD626*$K626*(1+$M626)*$ER626,BD626)</f>
        <v>0</v>
      </c>
      <c r="BS626" s="66">
        <f>IF($G626="Labor Hours",BE626*$K626*(1+$M626)*$ER626,BE626)</f>
        <v>0</v>
      </c>
      <c r="BT626" s="66">
        <f>IF($G626="Labor Hours",BF626*$K626*(1+$M626)*$ER626,BF626)</f>
        <v>0</v>
      </c>
      <c r="BU626" s="66">
        <f>IF($G626="Labor Hours",BG626*$K626*(1+$M626)*$ER626,BG626)</f>
        <v>0</v>
      </c>
      <c r="BV626" s="66">
        <f>IF($G626="Labor Hours",BH626*$K626*(1+$M626)*$ER626,BH626)</f>
        <v>0</v>
      </c>
      <c r="BW626" s="66">
        <f>IF($G626="Labor Hours",BI626*$K626*(1+$M626)*$ER626,BI626)</f>
        <v>0</v>
      </c>
      <c r="BX626" s="66">
        <f>IF($G626="Labor Hours",BJ626*$K626*(1+$M626)*$ER626,BJ626)</f>
        <v>0</v>
      </c>
      <c r="BY626" s="66">
        <f>IF($G626="Labor Hours",BK626*$K626*(1+$M626)*$ER626,BK626)</f>
        <v>0</v>
      </c>
      <c r="BZ626" s="67">
        <f t="shared" si="839"/>
        <v>0</v>
      </c>
      <c r="CA626" s="67">
        <f t="shared" si="881"/>
        <v>0</v>
      </c>
      <c r="CB626" s="67">
        <f t="shared" si="882"/>
        <v>0</v>
      </c>
      <c r="CC626" s="53" cm="1">
        <f t="array" aca="1" ref="CC626" ca="1">BZ626*CELL("contents",$Q626)</f>
        <v>0</v>
      </c>
      <c r="CD626" s="53" cm="1">
        <f t="array" aca="1" ref="CD626" ca="1">CA626*CELL("contents",$Q626)</f>
        <v>0</v>
      </c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>
        <f t="shared" si="840"/>
        <v>0</v>
      </c>
      <c r="CR626" s="51">
        <f t="shared" si="841"/>
        <v>0</v>
      </c>
      <c r="CS626" s="66">
        <f>IF($G626="Labor Hours",CE626*$K626*(1+$M626)*$ES626,CE626)</f>
        <v>0</v>
      </c>
      <c r="CT626" s="66">
        <f>IF($G626="Labor Hours",CF626*$K626*(1+$M626)*$ES626,CF626)</f>
        <v>0</v>
      </c>
      <c r="CU626" s="66">
        <f>IF($G626="Labor Hours",CG626*$K626*(1+$M626)*$ES626,CG626)</f>
        <v>0</v>
      </c>
      <c r="CV626" s="66">
        <f>IF($G626="Labor Hours",CH626*$K626*(1+$M626)*$ES626,CH626)</f>
        <v>0</v>
      </c>
      <c r="CW626" s="66">
        <f>IF($G626="Labor Hours",CI626*$K626*(1+$M626)*$ES626,CI626)</f>
        <v>0</v>
      </c>
      <c r="CX626" s="66">
        <f>IF($G626="Labor Hours",CJ626*$K626*(1+$M626)*$ES626,CJ626)</f>
        <v>0</v>
      </c>
      <c r="CY626" s="66">
        <f>IF($G626="Labor Hours",CK626*$K626*(1+$M626)*$ES626,CK626)</f>
        <v>0</v>
      </c>
      <c r="CZ626" s="66">
        <f>IF($G626="Labor Hours",CL626*$K626*(1+$M626)*$ES626,CL626)</f>
        <v>0</v>
      </c>
      <c r="DA626" s="66">
        <f>IF($G626="Labor Hours",CM626*$K626*(1+$M626)*$ES626,CM626)</f>
        <v>0</v>
      </c>
      <c r="DB626" s="66">
        <f>IF($G626="Labor Hours",CN626*$K626*(1+$M626)*$ES626,CN626)</f>
        <v>0</v>
      </c>
      <c r="DC626" s="66">
        <f>IF($G626="Labor Hours",CO626*$K626*(1+$M626)*$ES626,CO626)</f>
        <v>0</v>
      </c>
      <c r="DD626" s="66">
        <f>IF($G626="Labor Hours",CP626*$K626*(1+$M626)*$ES626,CP626)</f>
        <v>0</v>
      </c>
      <c r="DE626" s="67">
        <f t="shared" si="842"/>
        <v>0</v>
      </c>
      <c r="DF626" s="67">
        <f t="shared" si="883"/>
        <v>0</v>
      </c>
      <c r="DG626" s="67">
        <f t="shared" si="884"/>
        <v>0</v>
      </c>
      <c r="DH626" s="53" cm="1">
        <f t="array" aca="1" ref="DH626" ca="1">DE626*CELL("contents",$Q626)</f>
        <v>0</v>
      </c>
      <c r="DI626" s="53" cm="1">
        <f t="array" aca="1" ref="DI626" ca="1">DF626*CELL("contents",$Q626)</f>
        <v>0</v>
      </c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>
        <f t="shared" si="843"/>
        <v>0</v>
      </c>
      <c r="DW626" s="51">
        <f t="shared" si="844"/>
        <v>0</v>
      </c>
      <c r="DX626" s="66">
        <f>IF($G626="Labor Hours",DJ626*$K626*(1+$M626)*$ET626,DJ626)</f>
        <v>0</v>
      </c>
      <c r="DY626" s="66">
        <f>IF($G626="Labor Hours",DK626*$K626*(1+$M626)*$ET626,DK626)</f>
        <v>0</v>
      </c>
      <c r="DZ626" s="66">
        <f>IF($G626="Labor Hours",DL626*$K626*(1+$M626)*$ET626,DL626)</f>
        <v>0</v>
      </c>
      <c r="EA626" s="66">
        <f>IF($G626="Labor Hours",DM626*$K626*(1+$M626)*$ET626,DM626)</f>
        <v>0</v>
      </c>
      <c r="EB626" s="66">
        <f>IF($G626="Labor Hours",DN626*$K626*(1+$M626)*$ET626,DN626)</f>
        <v>0</v>
      </c>
      <c r="EC626" s="66">
        <f>IF($G626="Labor Hours",DO626*$K626*(1+$M626)*$ET626,DO626)</f>
        <v>0</v>
      </c>
      <c r="ED626" s="66">
        <f>IF($G626="Labor Hours",DP626*$K626*(1+$M626)*$ET626,DP626)</f>
        <v>0</v>
      </c>
      <c r="EE626" s="66">
        <f>IF($G626="Labor Hours",DQ626*$K626*(1+$M626)*$ET626,DQ626)</f>
        <v>0</v>
      </c>
      <c r="EF626" s="66">
        <f>IF($G626="Labor Hours",DR626*$K626*(1+$M626)*$ET626,DR626)</f>
        <v>0</v>
      </c>
      <c r="EG626" s="66">
        <f>IF($G626="Labor Hours",DS626*$K626*(1+$M626)*$ET626,DS626)</f>
        <v>0</v>
      </c>
      <c r="EH626" s="66">
        <f>IF($G626="Labor Hours",DT626*$K626*(1+$M626)*$ET626,DT626)</f>
        <v>0</v>
      </c>
      <c r="EI626" s="66">
        <f>IF($G626="Labor Hours",DU626*$K626*(1+$M626)*$ET626,DU626)</f>
        <v>0</v>
      </c>
      <c r="EJ626" s="67">
        <f t="shared" si="845"/>
        <v>0</v>
      </c>
      <c r="EK626" s="67">
        <f t="shared" si="885"/>
        <v>0</v>
      </c>
      <c r="EL626" s="67">
        <f t="shared" si="886"/>
        <v>0</v>
      </c>
      <c r="EM626" s="53" cm="1">
        <f t="array" aca="1" ref="EM626" ca="1">EJ626*CELL("contents",$Q626)</f>
        <v>0</v>
      </c>
      <c r="EN626" s="53" cm="1">
        <f t="array" aca="1" ref="EN626" ca="1">EK626*CELL("contents",$Q626)</f>
        <v>0</v>
      </c>
      <c r="EO626" s="68">
        <f>AW626+CB626+DG626+EL626</f>
        <v>4670.4929022000015</v>
      </c>
      <c r="EP626" s="2">
        <v>1</v>
      </c>
      <c r="EQ626" s="2">
        <f t="shared" ref="EQ626:ET626" si="897">EP626*1.0215</f>
        <v>1.0215000000000001</v>
      </c>
      <c r="ER626" s="2">
        <f t="shared" si="897"/>
        <v>1.0434622500000001</v>
      </c>
      <c r="ES626" s="2">
        <f t="shared" si="897"/>
        <v>1.0658966883750003</v>
      </c>
      <c r="ET626" s="2">
        <f t="shared" si="897"/>
        <v>1.0888134671750629</v>
      </c>
      <c r="EU626" s="69">
        <f>IF($G626="Labor Hours",$K626*$AG626*EQ626,0)</f>
        <v>2261.1924000000004</v>
      </c>
      <c r="EV626" s="69">
        <f>IF($G626="Labor Hours",$K626*$BL626*ER626,0)</f>
        <v>0</v>
      </c>
      <c r="EW626" s="69">
        <f>IF($G626="Labor Hours",$K626*$CQ626*ES626,0)</f>
        <v>0</v>
      </c>
      <c r="EX626" s="69">
        <f>IF($G626="Labor Hours",$K626*$DV626*ET626,0)</f>
        <v>0</v>
      </c>
      <c r="EY626" s="69">
        <f t="shared" si="847"/>
        <v>791.41734000000008</v>
      </c>
      <c r="EZ626" s="69">
        <f t="shared" si="847"/>
        <v>0</v>
      </c>
      <c r="FA626" s="69">
        <f t="shared" si="847"/>
        <v>0</v>
      </c>
      <c r="FB626" s="69">
        <f t="shared" si="834"/>
        <v>0</v>
      </c>
      <c r="FC626" t="s">
        <v>1549</v>
      </c>
    </row>
    <row r="627" spans="1:159" ht="25.5" x14ac:dyDescent="0.25">
      <c r="A627" s="2">
        <v>1.4</v>
      </c>
      <c r="B627" s="73" t="s">
        <v>1391</v>
      </c>
      <c r="C627" s="61" t="s">
        <v>147</v>
      </c>
      <c r="D627" s="62" t="s">
        <v>1392</v>
      </c>
      <c r="E627" s="63" t="s">
        <v>1262</v>
      </c>
      <c r="F627" s="2" t="s">
        <v>1315</v>
      </c>
      <c r="G627" s="61" t="s">
        <v>151</v>
      </c>
      <c r="H627" s="64" t="s">
        <v>163</v>
      </c>
      <c r="I627" s="61" t="s">
        <v>1175</v>
      </c>
      <c r="J627" s="65" t="s">
        <v>1139</v>
      </c>
      <c r="K627" s="75">
        <v>55.34</v>
      </c>
      <c r="L627" s="79">
        <v>66</v>
      </c>
      <c r="M627" s="57">
        <v>0.35</v>
      </c>
      <c r="N627" s="85">
        <v>0.53</v>
      </c>
      <c r="O627" s="64" t="s">
        <v>155</v>
      </c>
      <c r="P627" s="2" t="s">
        <v>173</v>
      </c>
      <c r="Q627" s="216">
        <f>VLOOKUP(P627,Contingencies!$A$2:$D$7,4,FALSE)</f>
        <v>0.125</v>
      </c>
      <c r="R627" s="53">
        <f t="shared" si="825"/>
        <v>350.28696766500002</v>
      </c>
      <c r="S627" s="67">
        <f t="shared" si="828"/>
        <v>185.65209286245002</v>
      </c>
      <c r="T627" s="61"/>
      <c r="U627" s="2"/>
      <c r="V627" s="2"/>
      <c r="W627" s="2"/>
      <c r="X627" s="2"/>
      <c r="Y627" s="2"/>
      <c r="Z627" s="2"/>
      <c r="AA627" s="2"/>
      <c r="AB627" s="61">
        <v>8</v>
      </c>
      <c r="AC627" s="61">
        <v>16</v>
      </c>
      <c r="AD627" s="2"/>
      <c r="AE627" s="2"/>
      <c r="AF627" s="2"/>
      <c r="AG627" s="2">
        <f>IF(G627="Labor Hours",SUM(U627:AF627),0)</f>
        <v>24</v>
      </c>
      <c r="AH627" s="51">
        <f t="shared" si="835"/>
        <v>0.16</v>
      </c>
      <c r="AI627" s="66">
        <f>IF($G627="Labor Hours",U627*$K627*(1+$M627)*$EQ627,U627)</f>
        <v>0</v>
      </c>
      <c r="AJ627" s="66">
        <f>IF($G627="Labor Hours",V627*$K627*(1+$M627)*$EQ627,V627)</f>
        <v>0</v>
      </c>
      <c r="AK627" s="66">
        <f>IF($G627="Labor Hours",W627*$K627*(1+$M627)*$EQ627,W627)</f>
        <v>0</v>
      </c>
      <c r="AL627" s="66">
        <f>IF($G627="Labor Hours",X627*$K627*(1+$M627)*$EQ627,X627)</f>
        <v>0</v>
      </c>
      <c r="AM627" s="66">
        <f>IF($G627="Labor Hours",Y627*$K627*(1+$M627)*$EQ627,Y627)</f>
        <v>0</v>
      </c>
      <c r="AN627" s="66">
        <f>IF($G627="Labor Hours",Z627*$K627*(1+$M627)*$EQ627,Z627)</f>
        <v>0</v>
      </c>
      <c r="AO627" s="66">
        <f>IF($G627="Labor Hours",AA627*$K627*(1+$M627)*$EQ627,AA627)</f>
        <v>0</v>
      </c>
      <c r="AP627" s="66">
        <f>IF($G627="Labor Hours",AB627*$K627*(1+$M627)*$EQ627,AB627)</f>
        <v>610.52194800000007</v>
      </c>
      <c r="AQ627" s="66">
        <f>IF($G627="Labor Hours",AC627*$K627*(1+$M627)*$EQ627,AC627)</f>
        <v>1221.0438960000001</v>
      </c>
      <c r="AR627" s="66">
        <f>IF($G627="Labor Hours",AD627*$K627*(1+$M627)*$EQ627,AD627)</f>
        <v>0</v>
      </c>
      <c r="AS627" s="66">
        <f>IF($G627="Labor Hours",AE627*$K627*(1+$M627)*$EQ627,AE627)</f>
        <v>0</v>
      </c>
      <c r="AT627" s="66">
        <f>IF($G627="Labor Hours",AF627*$K627*(1+$M627)*$EQ627,AF627)</f>
        <v>0</v>
      </c>
      <c r="AU627" s="67">
        <f t="shared" si="836"/>
        <v>1831.5658440000002</v>
      </c>
      <c r="AV627" s="67">
        <f t="shared" si="879"/>
        <v>970.72989732000019</v>
      </c>
      <c r="AW627" s="67">
        <f t="shared" si="880"/>
        <v>2802.2957413200002</v>
      </c>
      <c r="AX627" s="53" cm="1">
        <f t="array" aca="1" ref="AX627" ca="1">AU627*CELL("contents",$Q627)</f>
        <v>228.94573050000002</v>
      </c>
      <c r="AY627" s="53" cm="1">
        <f t="array" aca="1" ref="AY627" ca="1">AV627*CELL("contents",$Q627)</f>
        <v>121.34123716500002</v>
      </c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>
        <f t="shared" si="837"/>
        <v>0</v>
      </c>
      <c r="BM627" s="51">
        <f t="shared" si="838"/>
        <v>0</v>
      </c>
      <c r="BN627" s="66">
        <f>IF($G627="Labor Hours",AZ627*$K627*(1+$M627)*$ER627,AZ627)</f>
        <v>0</v>
      </c>
      <c r="BO627" s="66">
        <f>IF($G627="Labor Hours",BA627*$K627*(1+$M627)*$ER627,BA627)</f>
        <v>0</v>
      </c>
      <c r="BP627" s="66">
        <f>IF($G627="Labor Hours",BB627*$K627*(1+$M627)*$ER627,BB627)</f>
        <v>0</v>
      </c>
      <c r="BQ627" s="66">
        <f>IF($G627="Labor Hours",BC627*$K627*(1+$M627)*$ER627,BC627)</f>
        <v>0</v>
      </c>
      <c r="BR627" s="66">
        <f>IF($G627="Labor Hours",BD627*$K627*(1+$M627)*$ER627,BD627)</f>
        <v>0</v>
      </c>
      <c r="BS627" s="66">
        <f>IF($G627="Labor Hours",BE627*$K627*(1+$M627)*$ER627,BE627)</f>
        <v>0</v>
      </c>
      <c r="BT627" s="66">
        <f>IF($G627="Labor Hours",BF627*$K627*(1+$M627)*$ER627,BF627)</f>
        <v>0</v>
      </c>
      <c r="BU627" s="66">
        <f>IF($G627="Labor Hours",BG627*$K627*(1+$M627)*$ER627,BG627)</f>
        <v>0</v>
      </c>
      <c r="BV627" s="66">
        <f>IF($G627="Labor Hours",BH627*$K627*(1+$M627)*$ER627,BH627)</f>
        <v>0</v>
      </c>
      <c r="BW627" s="66">
        <f>IF($G627="Labor Hours",BI627*$K627*(1+$M627)*$ER627,BI627)</f>
        <v>0</v>
      </c>
      <c r="BX627" s="66">
        <f>IF($G627="Labor Hours",BJ627*$K627*(1+$M627)*$ER627,BJ627)</f>
        <v>0</v>
      </c>
      <c r="BY627" s="66">
        <f>IF($G627="Labor Hours",BK627*$K627*(1+$M627)*$ER627,BK627)</f>
        <v>0</v>
      </c>
      <c r="BZ627" s="67">
        <f t="shared" si="839"/>
        <v>0</v>
      </c>
      <c r="CA627" s="67">
        <f t="shared" si="881"/>
        <v>0</v>
      </c>
      <c r="CB627" s="67">
        <f t="shared" si="882"/>
        <v>0</v>
      </c>
      <c r="CC627" s="53" cm="1">
        <f t="array" aca="1" ref="CC627" ca="1">BZ627*CELL("contents",$Q627)</f>
        <v>0</v>
      </c>
      <c r="CD627" s="53" cm="1">
        <f t="array" aca="1" ref="CD627" ca="1">CA627*CELL("contents",$Q627)</f>
        <v>0</v>
      </c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>
        <f t="shared" si="840"/>
        <v>0</v>
      </c>
      <c r="CR627" s="51">
        <f t="shared" si="841"/>
        <v>0</v>
      </c>
      <c r="CS627" s="66">
        <f>IF($G627="Labor Hours",CE627*$K627*(1+$M627)*$ES627,CE627)</f>
        <v>0</v>
      </c>
      <c r="CT627" s="66">
        <f>IF($G627="Labor Hours",CF627*$K627*(1+$M627)*$ES627,CF627)</f>
        <v>0</v>
      </c>
      <c r="CU627" s="66">
        <f>IF($G627="Labor Hours",CG627*$K627*(1+$M627)*$ES627,CG627)</f>
        <v>0</v>
      </c>
      <c r="CV627" s="66">
        <f>IF($G627="Labor Hours",CH627*$K627*(1+$M627)*$ES627,CH627)</f>
        <v>0</v>
      </c>
      <c r="CW627" s="66">
        <f>IF($G627="Labor Hours",CI627*$K627*(1+$M627)*$ES627,CI627)</f>
        <v>0</v>
      </c>
      <c r="CX627" s="66">
        <f>IF($G627="Labor Hours",CJ627*$K627*(1+$M627)*$ES627,CJ627)</f>
        <v>0</v>
      </c>
      <c r="CY627" s="66">
        <f>IF($G627="Labor Hours",CK627*$K627*(1+$M627)*$ES627,CK627)</f>
        <v>0</v>
      </c>
      <c r="CZ627" s="66">
        <f>IF($G627="Labor Hours",CL627*$K627*(1+$M627)*$ES627,CL627)</f>
        <v>0</v>
      </c>
      <c r="DA627" s="66">
        <f>IF($G627="Labor Hours",CM627*$K627*(1+$M627)*$ES627,CM627)</f>
        <v>0</v>
      </c>
      <c r="DB627" s="66">
        <f>IF($G627="Labor Hours",CN627*$K627*(1+$M627)*$ES627,CN627)</f>
        <v>0</v>
      </c>
      <c r="DC627" s="66">
        <f>IF($G627="Labor Hours",CO627*$K627*(1+$M627)*$ES627,CO627)</f>
        <v>0</v>
      </c>
      <c r="DD627" s="66">
        <f>IF($G627="Labor Hours",CP627*$K627*(1+$M627)*$ES627,CP627)</f>
        <v>0</v>
      </c>
      <c r="DE627" s="67">
        <f t="shared" si="842"/>
        <v>0</v>
      </c>
      <c r="DF627" s="67">
        <f t="shared" si="883"/>
        <v>0</v>
      </c>
      <c r="DG627" s="67">
        <f t="shared" si="884"/>
        <v>0</v>
      </c>
      <c r="DH627" s="53" cm="1">
        <f t="array" aca="1" ref="DH627" ca="1">DE627*CELL("contents",$Q627)</f>
        <v>0</v>
      </c>
      <c r="DI627" s="53" cm="1">
        <f t="array" aca="1" ref="DI627" ca="1">DF627*CELL("contents",$Q627)</f>
        <v>0</v>
      </c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>
        <f t="shared" si="843"/>
        <v>0</v>
      </c>
      <c r="DW627" s="51">
        <f t="shared" si="844"/>
        <v>0</v>
      </c>
      <c r="DX627" s="66">
        <f>IF($G627="Labor Hours",DJ627*$K627*(1+$M627)*$ET627,DJ627)</f>
        <v>0</v>
      </c>
      <c r="DY627" s="66">
        <f>IF($G627="Labor Hours",DK627*$K627*(1+$M627)*$ET627,DK627)</f>
        <v>0</v>
      </c>
      <c r="DZ627" s="66">
        <f>IF($G627="Labor Hours",DL627*$K627*(1+$M627)*$ET627,DL627)</f>
        <v>0</v>
      </c>
      <c r="EA627" s="66">
        <f>IF($G627="Labor Hours",DM627*$K627*(1+$M627)*$ET627,DM627)</f>
        <v>0</v>
      </c>
      <c r="EB627" s="66">
        <f>IF($G627="Labor Hours",DN627*$K627*(1+$M627)*$ET627,DN627)</f>
        <v>0</v>
      </c>
      <c r="EC627" s="66">
        <f>IF($G627="Labor Hours",DO627*$K627*(1+$M627)*$ET627,DO627)</f>
        <v>0</v>
      </c>
      <c r="ED627" s="66">
        <f>IF($G627="Labor Hours",DP627*$K627*(1+$M627)*$ET627,DP627)</f>
        <v>0</v>
      </c>
      <c r="EE627" s="66">
        <f>IF($G627="Labor Hours",DQ627*$K627*(1+$M627)*$ET627,DQ627)</f>
        <v>0</v>
      </c>
      <c r="EF627" s="66">
        <f>IF($G627="Labor Hours",DR627*$K627*(1+$M627)*$ET627,DR627)</f>
        <v>0</v>
      </c>
      <c r="EG627" s="66">
        <f>IF($G627="Labor Hours",DS627*$K627*(1+$M627)*$ET627,DS627)</f>
        <v>0</v>
      </c>
      <c r="EH627" s="66">
        <f>IF($G627="Labor Hours",DT627*$K627*(1+$M627)*$ET627,DT627)</f>
        <v>0</v>
      </c>
      <c r="EI627" s="66">
        <f>IF($G627="Labor Hours",DU627*$K627*(1+$M627)*$ET627,DU627)</f>
        <v>0</v>
      </c>
      <c r="EJ627" s="67">
        <f t="shared" si="845"/>
        <v>0</v>
      </c>
      <c r="EK627" s="67">
        <f t="shared" si="885"/>
        <v>0</v>
      </c>
      <c r="EL627" s="67">
        <f t="shared" si="886"/>
        <v>0</v>
      </c>
      <c r="EM627" s="53" cm="1">
        <f t="array" aca="1" ref="EM627" ca="1">EJ627*CELL("contents",$Q627)</f>
        <v>0</v>
      </c>
      <c r="EN627" s="53" cm="1">
        <f t="array" aca="1" ref="EN627" ca="1">EK627*CELL("contents",$Q627)</f>
        <v>0</v>
      </c>
      <c r="EO627" s="68">
        <f>AW627+CB627+DG627+EL627</f>
        <v>2802.2957413200002</v>
      </c>
      <c r="EP627" s="2">
        <v>1</v>
      </c>
      <c r="EQ627" s="2">
        <f t="shared" ref="EQ627:ET627" si="898">EP627*1.0215</f>
        <v>1.0215000000000001</v>
      </c>
      <c r="ER627" s="2">
        <f t="shared" si="898"/>
        <v>1.0434622500000001</v>
      </c>
      <c r="ES627" s="2">
        <f t="shared" si="898"/>
        <v>1.0658966883750003</v>
      </c>
      <c r="ET627" s="2">
        <f t="shared" si="898"/>
        <v>1.0888134671750629</v>
      </c>
      <c r="EU627" s="69">
        <f>IF($G627="Labor Hours",$K627*$AG627*EQ627,0)</f>
        <v>1356.7154400000002</v>
      </c>
      <c r="EV627" s="69">
        <f>IF($G627="Labor Hours",$K627*$BL627*ER627,0)</f>
        <v>0</v>
      </c>
      <c r="EW627" s="69">
        <f>IF($G627="Labor Hours",$K627*$CQ627*ES627,0)</f>
        <v>0</v>
      </c>
      <c r="EX627" s="69">
        <f>IF($G627="Labor Hours",$K627*$DV627*ET627,0)</f>
        <v>0</v>
      </c>
      <c r="EY627" s="69">
        <f t="shared" si="847"/>
        <v>474.85040400000003</v>
      </c>
      <c r="EZ627" s="69">
        <f t="shared" si="847"/>
        <v>0</v>
      </c>
      <c r="FA627" s="69">
        <f t="shared" si="847"/>
        <v>0</v>
      </c>
      <c r="FB627" s="69">
        <f t="shared" si="834"/>
        <v>0</v>
      </c>
      <c r="FC627" t="s">
        <v>1549</v>
      </c>
    </row>
    <row r="628" spans="1:159" ht="25.5" x14ac:dyDescent="0.25">
      <c r="A628" s="2">
        <v>1.4</v>
      </c>
      <c r="B628" s="73" t="s">
        <v>1391</v>
      </c>
      <c r="C628" s="61" t="s">
        <v>147</v>
      </c>
      <c r="D628" s="62" t="s">
        <v>1392</v>
      </c>
      <c r="E628" s="63" t="s">
        <v>1325</v>
      </c>
      <c r="F628" s="2"/>
      <c r="G628" s="61" t="s">
        <v>267</v>
      </c>
      <c r="H628" s="64" t="s">
        <v>267</v>
      </c>
      <c r="I628" s="61"/>
      <c r="J628" s="65" t="s">
        <v>1139</v>
      </c>
      <c r="K628" s="75"/>
      <c r="L628" s="80">
        <v>1</v>
      </c>
      <c r="M628" s="57">
        <v>0</v>
      </c>
      <c r="N628" s="85">
        <v>0.53</v>
      </c>
      <c r="O628" s="64" t="s">
        <v>155</v>
      </c>
      <c r="P628" s="2" t="s">
        <v>356</v>
      </c>
      <c r="Q628" s="216">
        <f>VLOOKUP(P628,Contingencies!$A$2:$D$7,4,FALSE)</f>
        <v>0.35</v>
      </c>
      <c r="R628" s="53">
        <f t="shared" si="825"/>
        <v>267.75</v>
      </c>
      <c r="S628" s="67">
        <f t="shared" si="828"/>
        <v>141.9075</v>
      </c>
      <c r="T628" s="61"/>
      <c r="U628" s="2"/>
      <c r="V628" s="2"/>
      <c r="W628" s="2"/>
      <c r="X628" s="2"/>
      <c r="Y628" s="2"/>
      <c r="Z628" s="2"/>
      <c r="AA628" s="2"/>
      <c r="AB628" s="61"/>
      <c r="AC628" s="61">
        <v>500</v>
      </c>
      <c r="AD628" s="2"/>
      <c r="AE628" s="2"/>
      <c r="AF628" s="2"/>
      <c r="AG628" s="2">
        <f>IF(G628="Labor Hours",SUM(U628:AF628),0)</f>
        <v>0</v>
      </c>
      <c r="AH628" s="51">
        <f t="shared" si="835"/>
        <v>0</v>
      </c>
      <c r="AI628" s="66">
        <f>IF($G628="Labor Hours",U628*$K628*(1+$M628)*$EQ628,U628)</f>
        <v>0</v>
      </c>
      <c r="AJ628" s="66">
        <f>IF($G628="Labor Hours",V628*$K628*(1+$M628)*$EQ628,V628)</f>
        <v>0</v>
      </c>
      <c r="AK628" s="66">
        <f>IF($G628="Labor Hours",W628*$K628*(1+$M628)*$EQ628,W628)</f>
        <v>0</v>
      </c>
      <c r="AL628" s="66">
        <f>IF($G628="Labor Hours",X628*$K628*(1+$M628)*$EQ628,X628)</f>
        <v>0</v>
      </c>
      <c r="AM628" s="66">
        <f>IF($G628="Labor Hours",Y628*$K628*(1+$M628)*$EQ628,Y628)</f>
        <v>0</v>
      </c>
      <c r="AN628" s="66">
        <f>IF($G628="Labor Hours",Z628*$K628*(1+$M628)*$EQ628,Z628)</f>
        <v>0</v>
      </c>
      <c r="AO628" s="66">
        <f>IF($G628="Labor Hours",AA628*$K628*(1+$M628)*$EQ628,AA628)</f>
        <v>0</v>
      </c>
      <c r="AP628" s="66">
        <f>IF($G628="Labor Hours",AB628*$K628*(1+$M628)*$EQ628,AB628)</f>
        <v>0</v>
      </c>
      <c r="AQ628" s="66">
        <f>IF($G628="Labor Hours",AC628*$K628*(1+$M628)*$EQ628,AC628)</f>
        <v>500</v>
      </c>
      <c r="AR628" s="66">
        <f>IF($G628="Labor Hours",AD628*$K628*(1+$M628)*$EQ628,AD628)</f>
        <v>0</v>
      </c>
      <c r="AS628" s="66">
        <f>IF($G628="Labor Hours",AE628*$K628*(1+$M628)*$EQ628,AE628)</f>
        <v>0</v>
      </c>
      <c r="AT628" s="66">
        <f>IF($G628="Labor Hours",AF628*$K628*(1+$M628)*$EQ628,AF628)</f>
        <v>0</v>
      </c>
      <c r="AU628" s="67">
        <f t="shared" si="836"/>
        <v>500</v>
      </c>
      <c r="AV628" s="67">
        <f t="shared" si="879"/>
        <v>265</v>
      </c>
      <c r="AW628" s="67">
        <f t="shared" si="880"/>
        <v>765</v>
      </c>
      <c r="AX628" s="53" cm="1">
        <f t="array" aca="1" ref="AX628" ca="1">AU628*CELL("contents",$Q628)</f>
        <v>175</v>
      </c>
      <c r="AY628" s="53" cm="1">
        <f t="array" aca="1" ref="AY628" ca="1">AV628*CELL("contents",$Q628)</f>
        <v>92.75</v>
      </c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>
        <f t="shared" si="837"/>
        <v>0</v>
      </c>
      <c r="BM628" s="51">
        <f t="shared" si="838"/>
        <v>0</v>
      </c>
      <c r="BN628" s="66">
        <f>IF($G628="Labor Hours",AZ628*$K628*(1+$M628)*$ER628,AZ628)</f>
        <v>0</v>
      </c>
      <c r="BO628" s="66">
        <f>IF($G628="Labor Hours",BA628*$K628*(1+$M628)*$ER628,BA628)</f>
        <v>0</v>
      </c>
      <c r="BP628" s="66">
        <f>IF($G628="Labor Hours",BB628*$K628*(1+$M628)*$ER628,BB628)</f>
        <v>0</v>
      </c>
      <c r="BQ628" s="66">
        <f>IF($G628="Labor Hours",BC628*$K628*(1+$M628)*$ER628,BC628)</f>
        <v>0</v>
      </c>
      <c r="BR628" s="66">
        <f>IF($G628="Labor Hours",BD628*$K628*(1+$M628)*$ER628,BD628)</f>
        <v>0</v>
      </c>
      <c r="BS628" s="66">
        <f>IF($G628="Labor Hours",BE628*$K628*(1+$M628)*$ER628,BE628)</f>
        <v>0</v>
      </c>
      <c r="BT628" s="66">
        <f>IF($G628="Labor Hours",BF628*$K628*(1+$M628)*$ER628,BF628)</f>
        <v>0</v>
      </c>
      <c r="BU628" s="66">
        <f>IF($G628="Labor Hours",BG628*$K628*(1+$M628)*$ER628,BG628)</f>
        <v>0</v>
      </c>
      <c r="BV628" s="66">
        <f>IF($G628="Labor Hours",BH628*$K628*(1+$M628)*$ER628,BH628)</f>
        <v>0</v>
      </c>
      <c r="BW628" s="66">
        <f>IF($G628="Labor Hours",BI628*$K628*(1+$M628)*$ER628,BI628)</f>
        <v>0</v>
      </c>
      <c r="BX628" s="66">
        <f>IF($G628="Labor Hours",BJ628*$K628*(1+$M628)*$ER628,BJ628)</f>
        <v>0</v>
      </c>
      <c r="BY628" s="66">
        <f>IF($G628="Labor Hours",BK628*$K628*(1+$M628)*$ER628,BK628)</f>
        <v>0</v>
      </c>
      <c r="BZ628" s="67">
        <f t="shared" si="839"/>
        <v>0</v>
      </c>
      <c r="CA628" s="67">
        <f t="shared" si="881"/>
        <v>0</v>
      </c>
      <c r="CB628" s="67">
        <f t="shared" si="882"/>
        <v>0</v>
      </c>
      <c r="CC628" s="53" cm="1">
        <f t="array" aca="1" ref="CC628" ca="1">BZ628*CELL("contents",$Q628)</f>
        <v>0</v>
      </c>
      <c r="CD628" s="53" cm="1">
        <f t="array" aca="1" ref="CD628" ca="1">CA628*CELL("contents",$Q628)</f>
        <v>0</v>
      </c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>
        <f t="shared" si="840"/>
        <v>0</v>
      </c>
      <c r="CR628" s="51">
        <f t="shared" si="841"/>
        <v>0</v>
      </c>
      <c r="CS628" s="66">
        <f>IF($G628="Labor Hours",CE628*$K628*(1+$M628)*$ES628,CE628)</f>
        <v>0</v>
      </c>
      <c r="CT628" s="66">
        <f>IF($G628="Labor Hours",CF628*$K628*(1+$M628)*$ES628,CF628)</f>
        <v>0</v>
      </c>
      <c r="CU628" s="66">
        <f>IF($G628="Labor Hours",CG628*$K628*(1+$M628)*$ES628,CG628)</f>
        <v>0</v>
      </c>
      <c r="CV628" s="66">
        <f>IF($G628="Labor Hours",CH628*$K628*(1+$M628)*$ES628,CH628)</f>
        <v>0</v>
      </c>
      <c r="CW628" s="66">
        <f>IF($G628="Labor Hours",CI628*$K628*(1+$M628)*$ES628,CI628)</f>
        <v>0</v>
      </c>
      <c r="CX628" s="66">
        <f>IF($G628="Labor Hours",CJ628*$K628*(1+$M628)*$ES628,CJ628)</f>
        <v>0</v>
      </c>
      <c r="CY628" s="66">
        <f>IF($G628="Labor Hours",CK628*$K628*(1+$M628)*$ES628,CK628)</f>
        <v>0</v>
      </c>
      <c r="CZ628" s="66">
        <f>IF($G628="Labor Hours",CL628*$K628*(1+$M628)*$ES628,CL628)</f>
        <v>0</v>
      </c>
      <c r="DA628" s="66">
        <f>IF($G628="Labor Hours",CM628*$K628*(1+$M628)*$ES628,CM628)</f>
        <v>0</v>
      </c>
      <c r="DB628" s="66">
        <f>IF($G628="Labor Hours",CN628*$K628*(1+$M628)*$ES628,CN628)</f>
        <v>0</v>
      </c>
      <c r="DC628" s="66">
        <f>IF($G628="Labor Hours",CO628*$K628*(1+$M628)*$ES628,CO628)</f>
        <v>0</v>
      </c>
      <c r="DD628" s="66">
        <f>IF($G628="Labor Hours",CP628*$K628*(1+$M628)*$ES628,CP628)</f>
        <v>0</v>
      </c>
      <c r="DE628" s="67">
        <f t="shared" si="842"/>
        <v>0</v>
      </c>
      <c r="DF628" s="67">
        <f t="shared" si="883"/>
        <v>0</v>
      </c>
      <c r="DG628" s="67">
        <f t="shared" si="884"/>
        <v>0</v>
      </c>
      <c r="DH628" s="53" cm="1">
        <f t="array" aca="1" ref="DH628" ca="1">DE628*CELL("contents",$Q628)</f>
        <v>0</v>
      </c>
      <c r="DI628" s="53" cm="1">
        <f t="array" aca="1" ref="DI628" ca="1">DF628*CELL("contents",$Q628)</f>
        <v>0</v>
      </c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>
        <f t="shared" si="843"/>
        <v>0</v>
      </c>
      <c r="DW628" s="51">
        <f t="shared" si="844"/>
        <v>0</v>
      </c>
      <c r="DX628" s="66">
        <f>IF($G628="Labor Hours",DJ628*$K628*(1+$M628)*$ET628,DJ628)</f>
        <v>0</v>
      </c>
      <c r="DY628" s="66">
        <f>IF($G628="Labor Hours",DK628*$K628*(1+$M628)*$ET628,DK628)</f>
        <v>0</v>
      </c>
      <c r="DZ628" s="66">
        <f>IF($G628="Labor Hours",DL628*$K628*(1+$M628)*$ET628,DL628)</f>
        <v>0</v>
      </c>
      <c r="EA628" s="66">
        <f>IF($G628="Labor Hours",DM628*$K628*(1+$M628)*$ET628,DM628)</f>
        <v>0</v>
      </c>
      <c r="EB628" s="66">
        <f>IF($G628="Labor Hours",DN628*$K628*(1+$M628)*$ET628,DN628)</f>
        <v>0</v>
      </c>
      <c r="EC628" s="66">
        <f>IF($G628="Labor Hours",DO628*$K628*(1+$M628)*$ET628,DO628)</f>
        <v>0</v>
      </c>
      <c r="ED628" s="66">
        <f>IF($G628="Labor Hours",DP628*$K628*(1+$M628)*$ET628,DP628)</f>
        <v>0</v>
      </c>
      <c r="EE628" s="66">
        <f>IF($G628="Labor Hours",DQ628*$K628*(1+$M628)*$ET628,DQ628)</f>
        <v>0</v>
      </c>
      <c r="EF628" s="66">
        <f>IF($G628="Labor Hours",DR628*$K628*(1+$M628)*$ET628,DR628)</f>
        <v>0</v>
      </c>
      <c r="EG628" s="66">
        <f>IF($G628="Labor Hours",DS628*$K628*(1+$M628)*$ET628,DS628)</f>
        <v>0</v>
      </c>
      <c r="EH628" s="66">
        <f>IF($G628="Labor Hours",DT628*$K628*(1+$M628)*$ET628,DT628)</f>
        <v>0</v>
      </c>
      <c r="EI628" s="66">
        <f>IF($G628="Labor Hours",DU628*$K628*(1+$M628)*$ET628,DU628)</f>
        <v>0</v>
      </c>
      <c r="EJ628" s="67">
        <f t="shared" si="845"/>
        <v>0</v>
      </c>
      <c r="EK628" s="67">
        <f t="shared" si="885"/>
        <v>0</v>
      </c>
      <c r="EL628" s="67">
        <f t="shared" si="886"/>
        <v>0</v>
      </c>
      <c r="EM628" s="53" cm="1">
        <f t="array" aca="1" ref="EM628" ca="1">EJ628*CELL("contents",$Q628)</f>
        <v>0</v>
      </c>
      <c r="EN628" s="53" cm="1">
        <f t="array" aca="1" ref="EN628" ca="1">EK628*CELL("contents",$Q628)</f>
        <v>0</v>
      </c>
      <c r="EO628" s="68">
        <f>AW628+CB628+DG628+EL628</f>
        <v>765</v>
      </c>
      <c r="EP628" s="2">
        <v>1</v>
      </c>
      <c r="EQ628" s="2">
        <f t="shared" ref="EQ628:ET628" si="899">EP628*1.0215</f>
        <v>1.0215000000000001</v>
      </c>
      <c r="ER628" s="2">
        <f t="shared" si="899"/>
        <v>1.0434622500000001</v>
      </c>
      <c r="ES628" s="2">
        <f t="shared" si="899"/>
        <v>1.0658966883750003</v>
      </c>
      <c r="ET628" s="2">
        <f t="shared" si="899"/>
        <v>1.0888134671750629</v>
      </c>
      <c r="EU628" s="69">
        <f>IF($G628="Labor Hours",$K628*$AG628*EQ628,0)</f>
        <v>0</v>
      </c>
      <c r="EV628" s="69">
        <f>IF($G628="Labor Hours",$K628*$BL628*ER628,0)</f>
        <v>0</v>
      </c>
      <c r="EW628" s="69">
        <f>IF($G628="Labor Hours",$K628*$CQ628*ES628,0)</f>
        <v>0</v>
      </c>
      <c r="EX628" s="69">
        <f>IF($G628="Labor Hours",$K628*$DV628*ET628,0)</f>
        <v>0</v>
      </c>
      <c r="EY628" s="69">
        <f t="shared" si="847"/>
        <v>0</v>
      </c>
      <c r="EZ628" s="69">
        <f t="shared" si="847"/>
        <v>0</v>
      </c>
      <c r="FA628" s="69">
        <f t="shared" si="847"/>
        <v>0</v>
      </c>
      <c r="FB628" s="69">
        <f t="shared" si="834"/>
        <v>0</v>
      </c>
      <c r="FC628" t="s">
        <v>1549</v>
      </c>
    </row>
    <row r="629" spans="1:159" x14ac:dyDescent="0.25">
      <c r="A629" s="2">
        <v>1.4</v>
      </c>
      <c r="B629" s="73" t="s">
        <v>1393</v>
      </c>
      <c r="C629" s="61" t="s">
        <v>147</v>
      </c>
      <c r="D629" s="62" t="s">
        <v>1394</v>
      </c>
      <c r="E629" s="63" t="s">
        <v>1395</v>
      </c>
      <c r="F629" s="2"/>
      <c r="G629" s="61" t="s">
        <v>267</v>
      </c>
      <c r="H629" s="64" t="s">
        <v>267</v>
      </c>
      <c r="I629" s="61"/>
      <c r="J629" s="65" t="s">
        <v>1276</v>
      </c>
      <c r="K629" s="75"/>
      <c r="L629" s="80">
        <v>1</v>
      </c>
      <c r="M629" s="57">
        <v>0</v>
      </c>
      <c r="N629" s="85">
        <v>0.53</v>
      </c>
      <c r="O629" s="64" t="s">
        <v>155</v>
      </c>
      <c r="P629" s="2" t="s">
        <v>156</v>
      </c>
      <c r="Q629" s="216">
        <f>VLOOKUP(P629,Contingencies!$A$2:$D$7,4,FALSE)</f>
        <v>0.09</v>
      </c>
      <c r="R629" s="53">
        <f t="shared" si="825"/>
        <v>240.97499999999999</v>
      </c>
      <c r="S629" s="67">
        <f t="shared" si="828"/>
        <v>127.71675</v>
      </c>
      <c r="T629" s="61"/>
      <c r="U629" s="61">
        <v>125</v>
      </c>
      <c r="V629" s="61"/>
      <c r="W629" s="61"/>
      <c r="X629" s="61">
        <v>125</v>
      </c>
      <c r="Y629" s="61"/>
      <c r="Z629" s="61"/>
      <c r="AA629" s="61">
        <v>125</v>
      </c>
      <c r="AB629" s="61"/>
      <c r="AC629" s="61"/>
      <c r="AD629" s="61">
        <v>125</v>
      </c>
      <c r="AE629" s="61"/>
      <c r="AF629" s="61"/>
      <c r="AG629" s="2">
        <f>IF(G629="Labor Hours",SUM(U629:AF629),0)</f>
        <v>0</v>
      </c>
      <c r="AH629" s="51">
        <f t="shared" si="835"/>
        <v>0</v>
      </c>
      <c r="AI629" s="66">
        <f>IF($G629="Labor Hours",U629*$K629*(1+$M629)*$EQ629,U629)</f>
        <v>125</v>
      </c>
      <c r="AJ629" s="66">
        <f>IF($G629="Labor Hours",V629*$K629*(1+$M629)*$EQ629,V629)</f>
        <v>0</v>
      </c>
      <c r="AK629" s="66">
        <f>IF($G629="Labor Hours",W629*$K629*(1+$M629)*$EQ629,W629)</f>
        <v>0</v>
      </c>
      <c r="AL629" s="66">
        <f>IF($G629="Labor Hours",X629*$K629*(1+$M629)*$EQ629,X629)</f>
        <v>125</v>
      </c>
      <c r="AM629" s="66">
        <f>IF($G629="Labor Hours",Y629*$K629*(1+$M629)*$EQ629,Y629)</f>
        <v>0</v>
      </c>
      <c r="AN629" s="66">
        <f>IF($G629="Labor Hours",Z629*$K629*(1+$M629)*$EQ629,Z629)</f>
        <v>0</v>
      </c>
      <c r="AO629" s="66">
        <f>IF($G629="Labor Hours",AA629*$K629*(1+$M629)*$EQ629,AA629)</f>
        <v>125</v>
      </c>
      <c r="AP629" s="66">
        <f>IF($G629="Labor Hours",AB629*$K629*(1+$M629)*$EQ629,AB629)</f>
        <v>0</v>
      </c>
      <c r="AQ629" s="66">
        <f>IF($G629="Labor Hours",AC629*$K629*(1+$M629)*$EQ629,AC629)</f>
        <v>0</v>
      </c>
      <c r="AR629" s="66">
        <f>IF($G629="Labor Hours",AD629*$K629*(1+$M629)*$EQ629,AD629)</f>
        <v>125</v>
      </c>
      <c r="AS629" s="66">
        <f>IF($G629="Labor Hours",AE629*$K629*(1+$M629)*$EQ629,AE629)</f>
        <v>0</v>
      </c>
      <c r="AT629" s="66">
        <f>IF($G629="Labor Hours",AF629*$K629*(1+$M629)*$EQ629,AF629)</f>
        <v>0</v>
      </c>
      <c r="AU629" s="67">
        <f t="shared" si="836"/>
        <v>500</v>
      </c>
      <c r="AV629" s="67">
        <f t="shared" si="879"/>
        <v>265</v>
      </c>
      <c r="AW629" s="67">
        <f t="shared" si="880"/>
        <v>765</v>
      </c>
      <c r="AX629" s="53" cm="1">
        <f t="array" aca="1" ref="AX629" ca="1">AU629*CELL("contents",$Q629)</f>
        <v>45</v>
      </c>
      <c r="AY629" s="53" cm="1">
        <f t="array" aca="1" ref="AY629" ca="1">AV629*CELL("contents",$Q629)</f>
        <v>23.849999999999998</v>
      </c>
      <c r="AZ629" s="61">
        <v>125</v>
      </c>
      <c r="BA629" s="61"/>
      <c r="BB629" s="61"/>
      <c r="BC629" s="61">
        <v>125</v>
      </c>
      <c r="BD629" s="61"/>
      <c r="BE629" s="61"/>
      <c r="BF629" s="61">
        <v>125</v>
      </c>
      <c r="BG629" s="61"/>
      <c r="BH629" s="61"/>
      <c r="BI629" s="61">
        <v>125</v>
      </c>
      <c r="BJ629" s="61"/>
      <c r="BK629" s="61"/>
      <c r="BL629" s="2">
        <f t="shared" si="837"/>
        <v>0</v>
      </c>
      <c r="BM629" s="51">
        <f t="shared" si="838"/>
        <v>0</v>
      </c>
      <c r="BN629" s="66">
        <f>IF($G629="Labor Hours",AZ629*$K629*(1+$M629)*$ER629,AZ629)</f>
        <v>125</v>
      </c>
      <c r="BO629" s="66">
        <f>IF($G629="Labor Hours",BA629*$K629*(1+$M629)*$ER629,BA629)</f>
        <v>0</v>
      </c>
      <c r="BP629" s="66">
        <f>IF($G629="Labor Hours",BB629*$K629*(1+$M629)*$ER629,BB629)</f>
        <v>0</v>
      </c>
      <c r="BQ629" s="66">
        <f>IF($G629="Labor Hours",BC629*$K629*(1+$M629)*$ER629,BC629)</f>
        <v>125</v>
      </c>
      <c r="BR629" s="66">
        <f>IF($G629="Labor Hours",BD629*$K629*(1+$M629)*$ER629,BD629)</f>
        <v>0</v>
      </c>
      <c r="BS629" s="66">
        <f>IF($G629="Labor Hours",BE629*$K629*(1+$M629)*$ER629,BE629)</f>
        <v>0</v>
      </c>
      <c r="BT629" s="66">
        <f>IF($G629="Labor Hours",BF629*$K629*(1+$M629)*$ER629,BF629)</f>
        <v>125</v>
      </c>
      <c r="BU629" s="66">
        <f>IF($G629="Labor Hours",BG629*$K629*(1+$M629)*$ER629,BG629)</f>
        <v>0</v>
      </c>
      <c r="BV629" s="66">
        <f>IF($G629="Labor Hours",BH629*$K629*(1+$M629)*$ER629,BH629)</f>
        <v>0</v>
      </c>
      <c r="BW629" s="66">
        <f>IF($G629="Labor Hours",BI629*$K629*(1+$M629)*$ER629,BI629)</f>
        <v>125</v>
      </c>
      <c r="BX629" s="66">
        <f>IF($G629="Labor Hours",BJ629*$K629*(1+$M629)*$ER629,BJ629)</f>
        <v>0</v>
      </c>
      <c r="BY629" s="66">
        <f>IF($G629="Labor Hours",BK629*$K629*(1+$M629)*$ER629,BK629)</f>
        <v>0</v>
      </c>
      <c r="BZ629" s="67">
        <f t="shared" si="839"/>
        <v>500</v>
      </c>
      <c r="CA629" s="67">
        <f t="shared" si="881"/>
        <v>265</v>
      </c>
      <c r="CB629" s="67">
        <f t="shared" si="882"/>
        <v>765</v>
      </c>
      <c r="CC629" s="53" cm="1">
        <f t="array" aca="1" ref="CC629" ca="1">BZ629*CELL("contents",$Q629)</f>
        <v>45</v>
      </c>
      <c r="CD629" s="53" cm="1">
        <f t="array" aca="1" ref="CD629" ca="1">CA629*CELL("contents",$Q629)</f>
        <v>23.849999999999998</v>
      </c>
      <c r="CE629" s="61">
        <v>125</v>
      </c>
      <c r="CF629" s="61"/>
      <c r="CG629" s="61"/>
      <c r="CH629" s="61">
        <v>125</v>
      </c>
      <c r="CI629" s="61"/>
      <c r="CJ629" s="61"/>
      <c r="CK629" s="61">
        <v>125</v>
      </c>
      <c r="CL629" s="61"/>
      <c r="CM629" s="61"/>
      <c r="CN629" s="61">
        <v>125</v>
      </c>
      <c r="CO629" s="61"/>
      <c r="CP629" s="61"/>
      <c r="CQ629" s="2">
        <f t="shared" si="840"/>
        <v>0</v>
      </c>
      <c r="CR629" s="51">
        <f t="shared" si="841"/>
        <v>0</v>
      </c>
      <c r="CS629" s="66">
        <f>IF($G629="Labor Hours",CE629*$K629*(1+$M629)*$ES629,CE629)</f>
        <v>125</v>
      </c>
      <c r="CT629" s="66">
        <f>IF($G629="Labor Hours",CF629*$K629*(1+$M629)*$ES629,CF629)</f>
        <v>0</v>
      </c>
      <c r="CU629" s="66">
        <f>IF($G629="Labor Hours",CG629*$K629*(1+$M629)*$ES629,CG629)</f>
        <v>0</v>
      </c>
      <c r="CV629" s="66">
        <f>IF($G629="Labor Hours",CH629*$K629*(1+$M629)*$ES629,CH629)</f>
        <v>125</v>
      </c>
      <c r="CW629" s="66">
        <f>IF($G629="Labor Hours",CI629*$K629*(1+$M629)*$ES629,CI629)</f>
        <v>0</v>
      </c>
      <c r="CX629" s="66">
        <f>IF($G629="Labor Hours",CJ629*$K629*(1+$M629)*$ES629,CJ629)</f>
        <v>0</v>
      </c>
      <c r="CY629" s="66">
        <f>IF($G629="Labor Hours",CK629*$K629*(1+$M629)*$ES629,CK629)</f>
        <v>125</v>
      </c>
      <c r="CZ629" s="66">
        <f>IF($G629="Labor Hours",CL629*$K629*(1+$M629)*$ES629,CL629)</f>
        <v>0</v>
      </c>
      <c r="DA629" s="66">
        <f>IF($G629="Labor Hours",CM629*$K629*(1+$M629)*$ES629,CM629)</f>
        <v>0</v>
      </c>
      <c r="DB629" s="66">
        <f>IF($G629="Labor Hours",CN629*$K629*(1+$M629)*$ES629,CN629)</f>
        <v>125</v>
      </c>
      <c r="DC629" s="66">
        <f>IF($G629="Labor Hours",CO629*$K629*(1+$M629)*$ES629,CO629)</f>
        <v>0</v>
      </c>
      <c r="DD629" s="66">
        <f>IF($G629="Labor Hours",CP629*$K629*(1+$M629)*$ES629,CP629)</f>
        <v>0</v>
      </c>
      <c r="DE629" s="67">
        <f t="shared" si="842"/>
        <v>500</v>
      </c>
      <c r="DF629" s="67">
        <f t="shared" si="883"/>
        <v>265</v>
      </c>
      <c r="DG629" s="67">
        <f t="shared" si="884"/>
        <v>765</v>
      </c>
      <c r="DH629" s="53" cm="1">
        <f t="array" aca="1" ref="DH629" ca="1">DE629*CELL("contents",$Q629)</f>
        <v>45</v>
      </c>
      <c r="DI629" s="53" cm="1">
        <f t="array" aca="1" ref="DI629" ca="1">DF629*CELL("contents",$Q629)</f>
        <v>23.849999999999998</v>
      </c>
      <c r="DJ629" s="61">
        <v>125</v>
      </c>
      <c r="DK629" s="61"/>
      <c r="DL629" s="61"/>
      <c r="DM629" s="61">
        <v>125</v>
      </c>
      <c r="DN629" s="2"/>
      <c r="DO629" s="2"/>
      <c r="DP629" s="2"/>
      <c r="DQ629" s="2"/>
      <c r="DR629" s="2"/>
      <c r="DS629" s="2"/>
      <c r="DT629" s="2"/>
      <c r="DU629" s="2"/>
      <c r="DV629" s="2">
        <f t="shared" si="843"/>
        <v>0</v>
      </c>
      <c r="DW629" s="51">
        <f t="shared" si="844"/>
        <v>0</v>
      </c>
      <c r="DX629" s="66">
        <f>IF($G629="Labor Hours",DJ629*$K629*(1+$M629)*$ET629,DJ629)</f>
        <v>125</v>
      </c>
      <c r="DY629" s="66">
        <f>IF($G629="Labor Hours",DK629*$K629*(1+$M629)*$ET629,DK629)</f>
        <v>0</v>
      </c>
      <c r="DZ629" s="66">
        <f>IF($G629="Labor Hours",DL629*$K629*(1+$M629)*$ET629,DL629)</f>
        <v>0</v>
      </c>
      <c r="EA629" s="66">
        <f>IF($G629="Labor Hours",DM629*$K629*(1+$M629)*$ET629,DM629)</f>
        <v>125</v>
      </c>
      <c r="EB629" s="66">
        <f>IF($G629="Labor Hours",DN629*$K629*(1+$M629)*$ET629,DN629)</f>
        <v>0</v>
      </c>
      <c r="EC629" s="66">
        <f>IF($G629="Labor Hours",DO629*$K629*(1+$M629)*$ET629,DO629)</f>
        <v>0</v>
      </c>
      <c r="ED629" s="66">
        <f>IF($G629="Labor Hours",DP629*$K629*(1+$M629)*$ET629,DP629)</f>
        <v>0</v>
      </c>
      <c r="EE629" s="66">
        <f>IF($G629="Labor Hours",DQ629*$K629*(1+$M629)*$ET629,DQ629)</f>
        <v>0</v>
      </c>
      <c r="EF629" s="66">
        <f>IF($G629="Labor Hours",DR629*$K629*(1+$M629)*$ET629,DR629)</f>
        <v>0</v>
      </c>
      <c r="EG629" s="66">
        <f>IF($G629="Labor Hours",DS629*$K629*(1+$M629)*$ET629,DS629)</f>
        <v>0</v>
      </c>
      <c r="EH629" s="66">
        <f>IF($G629="Labor Hours",DT629*$K629*(1+$M629)*$ET629,DT629)</f>
        <v>0</v>
      </c>
      <c r="EI629" s="66">
        <f>IF($G629="Labor Hours",DU629*$K629*(1+$M629)*$ET629,DU629)</f>
        <v>0</v>
      </c>
      <c r="EJ629" s="67">
        <f t="shared" si="845"/>
        <v>250</v>
      </c>
      <c r="EK629" s="67">
        <f t="shared" si="885"/>
        <v>132.5</v>
      </c>
      <c r="EL629" s="67">
        <f t="shared" si="886"/>
        <v>382.5</v>
      </c>
      <c r="EM629" s="53" cm="1">
        <f t="array" aca="1" ref="EM629" ca="1">EJ629*CELL("contents",$Q629)</f>
        <v>22.5</v>
      </c>
      <c r="EN629" s="53" cm="1">
        <f t="array" aca="1" ref="EN629" ca="1">EK629*CELL("contents",$Q629)</f>
        <v>11.924999999999999</v>
      </c>
      <c r="EO629" s="68">
        <f>AW629+CB629+DG629+EL629</f>
        <v>2677.5</v>
      </c>
      <c r="EP629" s="2">
        <v>1</v>
      </c>
      <c r="EQ629" s="2">
        <f t="shared" ref="EQ629:ET629" si="900">EP629*1.0215</f>
        <v>1.0215000000000001</v>
      </c>
      <c r="ER629" s="2">
        <f t="shared" si="900"/>
        <v>1.0434622500000001</v>
      </c>
      <c r="ES629" s="2">
        <f t="shared" si="900"/>
        <v>1.0658966883750003</v>
      </c>
      <c r="ET629" s="2">
        <f t="shared" si="900"/>
        <v>1.0888134671750629</v>
      </c>
      <c r="EU629" s="69">
        <f>IF($G629="Labor Hours",$K629*$AG629*EQ629,0)</f>
        <v>0</v>
      </c>
      <c r="EV629" s="69">
        <f>IF($G629="Labor Hours",$K629*$BL629*ER629,0)</f>
        <v>0</v>
      </c>
      <c r="EW629" s="69">
        <f>IF($G629="Labor Hours",$K629*$CQ629*ES629,0)</f>
        <v>0</v>
      </c>
      <c r="EX629" s="69">
        <f>IF($G629="Labor Hours",$K629*$DV629*ET629,0)</f>
        <v>0</v>
      </c>
      <c r="EY629" s="69">
        <f t="shared" si="847"/>
        <v>0</v>
      </c>
      <c r="EZ629" s="69">
        <f t="shared" si="847"/>
        <v>0</v>
      </c>
      <c r="FA629" s="69">
        <f t="shared" si="847"/>
        <v>0</v>
      </c>
      <c r="FB629" s="69">
        <f t="shared" si="834"/>
        <v>0</v>
      </c>
      <c r="FC629" t="s">
        <v>1549</v>
      </c>
    </row>
    <row r="630" spans="1:159" ht="25.5" x14ac:dyDescent="0.25">
      <c r="A630" s="2">
        <v>1.4</v>
      </c>
      <c r="B630" s="73" t="s">
        <v>1396</v>
      </c>
      <c r="C630" s="61" t="s">
        <v>1208</v>
      </c>
      <c r="D630" s="62" t="s">
        <v>1397</v>
      </c>
      <c r="E630" s="63" t="s">
        <v>1398</v>
      </c>
      <c r="F630" s="2"/>
      <c r="G630" s="61" t="s">
        <v>267</v>
      </c>
      <c r="H630" s="64" t="s">
        <v>267</v>
      </c>
      <c r="I630" s="61"/>
      <c r="J630" s="65" t="s">
        <v>268</v>
      </c>
      <c r="K630" s="75"/>
      <c r="L630" s="80">
        <v>1</v>
      </c>
      <c r="M630" s="57">
        <v>0</v>
      </c>
      <c r="N630" s="85">
        <v>0.55000000000000004</v>
      </c>
      <c r="O630" s="64" t="s">
        <v>1012</v>
      </c>
      <c r="P630" s="2" t="s">
        <v>173</v>
      </c>
      <c r="Q630" s="216">
        <f>VLOOKUP(P630,Contingencies!$A$2:$D$7,4,FALSE)</f>
        <v>0.125</v>
      </c>
      <c r="R630" s="53">
        <f t="shared" si="825"/>
        <v>135.625</v>
      </c>
      <c r="S630" s="67">
        <f t="shared" si="828"/>
        <v>74.59375</v>
      </c>
      <c r="T630" s="61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>
        <f>IF(G630="Labor Hours",SUM(U630:AF630),0)</f>
        <v>0</v>
      </c>
      <c r="AH630" s="51">
        <f t="shared" si="835"/>
        <v>0</v>
      </c>
      <c r="AI630" s="66">
        <f>IF($G630="Labor Hours",U630*$K630*(1+$M630)*$EQ630,U630)</f>
        <v>0</v>
      </c>
      <c r="AJ630" s="66">
        <f>IF($G630="Labor Hours",V630*$K630*(1+$M630)*$EQ630,V630)</f>
        <v>0</v>
      </c>
      <c r="AK630" s="66">
        <f>IF($G630="Labor Hours",W630*$K630*(1+$M630)*$EQ630,W630)</f>
        <v>0</v>
      </c>
      <c r="AL630" s="66">
        <f>IF($G630="Labor Hours",X630*$K630*(1+$M630)*$EQ630,X630)</f>
        <v>0</v>
      </c>
      <c r="AM630" s="66">
        <f>IF($G630="Labor Hours",Y630*$K630*(1+$M630)*$EQ630,Y630)</f>
        <v>0</v>
      </c>
      <c r="AN630" s="66">
        <f>IF($G630="Labor Hours",Z630*$K630*(1+$M630)*$EQ630,Z630)</f>
        <v>0</v>
      </c>
      <c r="AO630" s="66">
        <f>IF($G630="Labor Hours",AA630*$K630*(1+$M630)*$EQ630,AA630)</f>
        <v>0</v>
      </c>
      <c r="AP630" s="66">
        <f>IF($G630="Labor Hours",AB630*$K630*(1+$M630)*$EQ630,AB630)</f>
        <v>0</v>
      </c>
      <c r="AQ630" s="66">
        <f>IF($G630="Labor Hours",AC630*$K630*(1+$M630)*$EQ630,AC630)</f>
        <v>0</v>
      </c>
      <c r="AR630" s="66">
        <f>IF($G630="Labor Hours",AD630*$K630*(1+$M630)*$EQ630,AD630)</f>
        <v>0</v>
      </c>
      <c r="AS630" s="66">
        <f>IF($G630="Labor Hours",AE630*$K630*(1+$M630)*$EQ630,AE630)</f>
        <v>0</v>
      </c>
      <c r="AT630" s="66">
        <f>IF($G630="Labor Hours",AF630*$K630*(1+$M630)*$EQ630,AF630)</f>
        <v>0</v>
      </c>
      <c r="AU630" s="67">
        <f t="shared" si="836"/>
        <v>0</v>
      </c>
      <c r="AV630" s="67">
        <f t="shared" si="879"/>
        <v>0</v>
      </c>
      <c r="AW630" s="67">
        <f t="shared" si="880"/>
        <v>0</v>
      </c>
      <c r="AX630" s="53" cm="1">
        <f t="array" aca="1" ref="AX630" ca="1">AU630*CELL("contents",$Q630)</f>
        <v>0</v>
      </c>
      <c r="AY630" s="53" cm="1">
        <f t="array" aca="1" ref="AY630" ca="1">AV630*CELL("contents",$Q630)</f>
        <v>0</v>
      </c>
      <c r="AZ630" s="2"/>
      <c r="BA630" s="2"/>
      <c r="BB630" s="2"/>
      <c r="BC630" s="2"/>
      <c r="BD630" s="2"/>
      <c r="BE630" s="2"/>
      <c r="BF630" s="2"/>
      <c r="BG630" s="2"/>
      <c r="BH630" s="61">
        <v>350</v>
      </c>
      <c r="BI630" s="61">
        <v>350</v>
      </c>
      <c r="BJ630" s="61"/>
      <c r="BK630" s="61"/>
      <c r="BL630" s="2">
        <f t="shared" si="837"/>
        <v>0</v>
      </c>
      <c r="BM630" s="51">
        <f t="shared" si="838"/>
        <v>0</v>
      </c>
      <c r="BN630" s="66">
        <f>IF($G630="Labor Hours",AZ630*$K630*(1+$M630)*$ER630,AZ630)</f>
        <v>0</v>
      </c>
      <c r="BO630" s="66">
        <f>IF($G630="Labor Hours",BA630*$K630*(1+$M630)*$ER630,BA630)</f>
        <v>0</v>
      </c>
      <c r="BP630" s="66">
        <f>IF($G630="Labor Hours",BB630*$K630*(1+$M630)*$ER630,BB630)</f>
        <v>0</v>
      </c>
      <c r="BQ630" s="66">
        <f>IF($G630="Labor Hours",BC630*$K630*(1+$M630)*$ER630,BC630)</f>
        <v>0</v>
      </c>
      <c r="BR630" s="66">
        <f>IF($G630="Labor Hours",BD630*$K630*(1+$M630)*$ER630,BD630)</f>
        <v>0</v>
      </c>
      <c r="BS630" s="66">
        <f>IF($G630="Labor Hours",BE630*$K630*(1+$M630)*$ER630,BE630)</f>
        <v>0</v>
      </c>
      <c r="BT630" s="66">
        <f>IF($G630="Labor Hours",BF630*$K630*(1+$M630)*$ER630,BF630)</f>
        <v>0</v>
      </c>
      <c r="BU630" s="66">
        <f>IF($G630="Labor Hours",BG630*$K630*(1+$M630)*$ER630,BG630)</f>
        <v>0</v>
      </c>
      <c r="BV630" s="66">
        <f>IF($G630="Labor Hours",BH630*$K630*(1+$M630)*$ER630,BH630)</f>
        <v>350</v>
      </c>
      <c r="BW630" s="66">
        <f>IF($G630="Labor Hours",BI630*$K630*(1+$M630)*$ER630,BI630)</f>
        <v>350</v>
      </c>
      <c r="BX630" s="66">
        <f>IF($G630="Labor Hours",BJ630*$K630*(1+$M630)*$ER630,BJ630)</f>
        <v>0</v>
      </c>
      <c r="BY630" s="66">
        <f>IF($G630="Labor Hours",BK630*$K630*(1+$M630)*$ER630,BK630)</f>
        <v>0</v>
      </c>
      <c r="BZ630" s="67">
        <f t="shared" si="839"/>
        <v>700</v>
      </c>
      <c r="CA630" s="67">
        <f t="shared" si="881"/>
        <v>385.00000000000006</v>
      </c>
      <c r="CB630" s="67">
        <f t="shared" si="882"/>
        <v>1085</v>
      </c>
      <c r="CC630" s="53" cm="1">
        <f t="array" aca="1" ref="CC630" ca="1">BZ630*CELL("contents",$Q630)</f>
        <v>87.5</v>
      </c>
      <c r="CD630" s="53" cm="1">
        <f t="array" aca="1" ref="CD630" ca="1">CA630*CELL("contents",$Q630)</f>
        <v>48.125000000000007</v>
      </c>
      <c r="CE630" s="61"/>
      <c r="CF630" s="61"/>
      <c r="CG630" s="61"/>
      <c r="CH630" s="61"/>
      <c r="CI630" s="61"/>
      <c r="CJ630" s="2"/>
      <c r="CK630" s="2"/>
      <c r="CL630" s="2"/>
      <c r="CM630" s="2"/>
      <c r="CN630" s="2"/>
      <c r="CO630" s="2"/>
      <c r="CP630" s="2"/>
      <c r="CQ630" s="2">
        <f t="shared" si="840"/>
        <v>0</v>
      </c>
      <c r="CR630" s="51">
        <f t="shared" si="841"/>
        <v>0</v>
      </c>
      <c r="CS630" s="66">
        <f>IF($G630="Labor Hours",CE630*$K630*(1+$M630)*$ES630,CE630)</f>
        <v>0</v>
      </c>
      <c r="CT630" s="66">
        <f>IF($G630="Labor Hours",CF630*$K630*(1+$M630)*$ES630,CF630)</f>
        <v>0</v>
      </c>
      <c r="CU630" s="66">
        <f>IF($G630="Labor Hours",CG630*$K630*(1+$M630)*$ES630,CG630)</f>
        <v>0</v>
      </c>
      <c r="CV630" s="66">
        <f>IF($G630="Labor Hours",CH630*$K630*(1+$M630)*$ES630,CH630)</f>
        <v>0</v>
      </c>
      <c r="CW630" s="66">
        <f>IF($G630="Labor Hours",CI630*$K630*(1+$M630)*$ES630,CI630)</f>
        <v>0</v>
      </c>
      <c r="CX630" s="66">
        <f>IF($G630="Labor Hours",CJ630*$K630*(1+$M630)*$ES630,CJ630)</f>
        <v>0</v>
      </c>
      <c r="CY630" s="66">
        <f>IF($G630="Labor Hours",CK630*$K630*(1+$M630)*$ES630,CK630)</f>
        <v>0</v>
      </c>
      <c r="CZ630" s="66">
        <f>IF($G630="Labor Hours",CL630*$K630*(1+$M630)*$ES630,CL630)</f>
        <v>0</v>
      </c>
      <c r="DA630" s="66">
        <f>IF($G630="Labor Hours",CM630*$K630*(1+$M630)*$ES630,CM630)</f>
        <v>0</v>
      </c>
      <c r="DB630" s="66">
        <f>IF($G630="Labor Hours",CN630*$K630*(1+$M630)*$ES630,CN630)</f>
        <v>0</v>
      </c>
      <c r="DC630" s="66">
        <f>IF($G630="Labor Hours",CO630*$K630*(1+$M630)*$ES630,CO630)</f>
        <v>0</v>
      </c>
      <c r="DD630" s="66">
        <f>IF($G630="Labor Hours",CP630*$K630*(1+$M630)*$ES630,CP630)</f>
        <v>0</v>
      </c>
      <c r="DE630" s="67">
        <f t="shared" si="842"/>
        <v>0</v>
      </c>
      <c r="DF630" s="67">
        <f t="shared" si="883"/>
        <v>0</v>
      </c>
      <c r="DG630" s="67">
        <f t="shared" si="884"/>
        <v>0</v>
      </c>
      <c r="DH630" s="53" cm="1">
        <f t="array" aca="1" ref="DH630" ca="1">DE630*CELL("contents",$Q630)</f>
        <v>0</v>
      </c>
      <c r="DI630" s="53" cm="1">
        <f t="array" aca="1" ref="DI630" ca="1">DF630*CELL("contents",$Q630)</f>
        <v>0</v>
      </c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>
        <f t="shared" si="843"/>
        <v>0</v>
      </c>
      <c r="DW630" s="51">
        <f t="shared" si="844"/>
        <v>0</v>
      </c>
      <c r="DX630" s="66">
        <f>IF($G630="Labor Hours",DJ630*$K630*(1+$M630)*$ET630,DJ630)</f>
        <v>0</v>
      </c>
      <c r="DY630" s="66">
        <f>IF($G630="Labor Hours",DK630*$K630*(1+$M630)*$ET630,DK630)</f>
        <v>0</v>
      </c>
      <c r="DZ630" s="66">
        <f>IF($G630="Labor Hours",DL630*$K630*(1+$M630)*$ET630,DL630)</f>
        <v>0</v>
      </c>
      <c r="EA630" s="66">
        <f>IF($G630="Labor Hours",DM630*$K630*(1+$M630)*$ET630,DM630)</f>
        <v>0</v>
      </c>
      <c r="EB630" s="66">
        <f>IF($G630="Labor Hours",DN630*$K630*(1+$M630)*$ET630,DN630)</f>
        <v>0</v>
      </c>
      <c r="EC630" s="66">
        <f>IF($G630="Labor Hours",DO630*$K630*(1+$M630)*$ET630,DO630)</f>
        <v>0</v>
      </c>
      <c r="ED630" s="66">
        <f>IF($G630="Labor Hours",DP630*$K630*(1+$M630)*$ET630,DP630)</f>
        <v>0</v>
      </c>
      <c r="EE630" s="66">
        <f>IF($G630="Labor Hours",DQ630*$K630*(1+$M630)*$ET630,DQ630)</f>
        <v>0</v>
      </c>
      <c r="EF630" s="66">
        <f>IF($G630="Labor Hours",DR630*$K630*(1+$M630)*$ET630,DR630)</f>
        <v>0</v>
      </c>
      <c r="EG630" s="66">
        <f>IF($G630="Labor Hours",DS630*$K630*(1+$M630)*$ET630,DS630)</f>
        <v>0</v>
      </c>
      <c r="EH630" s="66">
        <f>IF($G630="Labor Hours",DT630*$K630*(1+$M630)*$ET630,DT630)</f>
        <v>0</v>
      </c>
      <c r="EI630" s="66">
        <f>IF($G630="Labor Hours",DU630*$K630*(1+$M630)*$ET630,DU630)</f>
        <v>0</v>
      </c>
      <c r="EJ630" s="67">
        <f t="shared" si="845"/>
        <v>0</v>
      </c>
      <c r="EK630" s="67">
        <f t="shared" si="885"/>
        <v>0</v>
      </c>
      <c r="EL630" s="67">
        <f t="shared" si="886"/>
        <v>0</v>
      </c>
      <c r="EM630" s="53" cm="1">
        <f t="array" aca="1" ref="EM630" ca="1">EJ630*CELL("contents",$Q630)</f>
        <v>0</v>
      </c>
      <c r="EN630" s="53" cm="1">
        <f t="array" aca="1" ref="EN630" ca="1">EK630*CELL("contents",$Q630)</f>
        <v>0</v>
      </c>
      <c r="EO630" s="68">
        <f>AW630+CB630+DG630+EL630</f>
        <v>1085</v>
      </c>
      <c r="EP630" s="2">
        <v>1</v>
      </c>
      <c r="EQ630" s="2">
        <f t="shared" ref="EQ630:ET630" si="901">EP630*1.0215</f>
        <v>1.0215000000000001</v>
      </c>
      <c r="ER630" s="2">
        <f t="shared" si="901"/>
        <v>1.0434622500000001</v>
      </c>
      <c r="ES630" s="2">
        <f t="shared" si="901"/>
        <v>1.0658966883750003</v>
      </c>
      <c r="ET630" s="2">
        <f t="shared" si="901"/>
        <v>1.0888134671750629</v>
      </c>
      <c r="EU630" s="69">
        <f>IF($G630="Labor Hours",$K630*$AG630*EQ630,0)</f>
        <v>0</v>
      </c>
      <c r="EV630" s="69">
        <f>IF($G630="Labor Hours",$K630*$BL630*ER630,0)</f>
        <v>0</v>
      </c>
      <c r="EW630" s="69">
        <f>IF($G630="Labor Hours",$K630*$CQ630*ES630,0)</f>
        <v>0</v>
      </c>
      <c r="EX630" s="69">
        <f>IF($G630="Labor Hours",$K630*$DV630*ET630,0)</f>
        <v>0</v>
      </c>
      <c r="EY630" s="69">
        <f t="shared" si="847"/>
        <v>0</v>
      </c>
      <c r="EZ630" s="69">
        <f t="shared" si="847"/>
        <v>0</v>
      </c>
      <c r="FA630" s="69">
        <f t="shared" si="847"/>
        <v>0</v>
      </c>
      <c r="FB630" s="69">
        <f t="shared" si="834"/>
        <v>0</v>
      </c>
      <c r="FC630" t="s">
        <v>1549</v>
      </c>
    </row>
    <row r="631" spans="1:159" ht="25.5" x14ac:dyDescent="0.25">
      <c r="A631" s="2">
        <v>1.4</v>
      </c>
      <c r="B631" s="73" t="s">
        <v>1396</v>
      </c>
      <c r="C631" s="61" t="s">
        <v>1208</v>
      </c>
      <c r="D631" s="62" t="s">
        <v>1397</v>
      </c>
      <c r="E631" s="63" t="s">
        <v>1399</v>
      </c>
      <c r="F631" s="2"/>
      <c r="G631" s="61" t="s">
        <v>267</v>
      </c>
      <c r="H631" s="64" t="s">
        <v>267</v>
      </c>
      <c r="I631" s="61"/>
      <c r="J631" s="65" t="s">
        <v>268</v>
      </c>
      <c r="K631" s="75"/>
      <c r="L631" s="80">
        <v>1</v>
      </c>
      <c r="M631" s="57">
        <v>0</v>
      </c>
      <c r="N631" s="85">
        <v>0.55000000000000004</v>
      </c>
      <c r="O631" s="64" t="s">
        <v>1012</v>
      </c>
      <c r="P631" s="2" t="s">
        <v>173</v>
      </c>
      <c r="Q631" s="216">
        <f>VLOOKUP(P631,Contingencies!$A$2:$D$7,4,FALSE)</f>
        <v>0.125</v>
      </c>
      <c r="R631" s="53">
        <f t="shared" si="825"/>
        <v>48.4375</v>
      </c>
      <c r="S631" s="67">
        <f t="shared" si="828"/>
        <v>26.640625000000004</v>
      </c>
      <c r="T631" s="61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>
        <f>IF(G631="Labor Hours",SUM(U631:AF631),0)</f>
        <v>0</v>
      </c>
      <c r="AH631" s="51">
        <f t="shared" si="835"/>
        <v>0</v>
      </c>
      <c r="AI631" s="66">
        <f>IF($G631="Labor Hours",U631*$K631*(1+$M631)*$EQ631,U631)</f>
        <v>0</v>
      </c>
      <c r="AJ631" s="66">
        <f>IF($G631="Labor Hours",V631*$K631*(1+$M631)*$EQ631,V631)</f>
        <v>0</v>
      </c>
      <c r="AK631" s="66">
        <f>IF($G631="Labor Hours",W631*$K631*(1+$M631)*$EQ631,W631)</f>
        <v>0</v>
      </c>
      <c r="AL631" s="66">
        <f>IF($G631="Labor Hours",X631*$K631*(1+$M631)*$EQ631,X631)</f>
        <v>0</v>
      </c>
      <c r="AM631" s="66">
        <f>IF($G631="Labor Hours",Y631*$K631*(1+$M631)*$EQ631,Y631)</f>
        <v>0</v>
      </c>
      <c r="AN631" s="66">
        <f>IF($G631="Labor Hours",Z631*$K631*(1+$M631)*$EQ631,Z631)</f>
        <v>0</v>
      </c>
      <c r="AO631" s="66">
        <f>IF($G631="Labor Hours",AA631*$K631*(1+$M631)*$EQ631,AA631)</f>
        <v>0</v>
      </c>
      <c r="AP631" s="66">
        <f>IF($G631="Labor Hours",AB631*$K631*(1+$M631)*$EQ631,AB631)</f>
        <v>0</v>
      </c>
      <c r="AQ631" s="66">
        <f>IF($G631="Labor Hours",AC631*$K631*(1+$M631)*$EQ631,AC631)</f>
        <v>0</v>
      </c>
      <c r="AR631" s="66">
        <f>IF($G631="Labor Hours",AD631*$K631*(1+$M631)*$EQ631,AD631)</f>
        <v>0</v>
      </c>
      <c r="AS631" s="66">
        <f>IF($G631="Labor Hours",AE631*$K631*(1+$M631)*$EQ631,AE631)</f>
        <v>0</v>
      </c>
      <c r="AT631" s="66">
        <f>IF($G631="Labor Hours",AF631*$K631*(1+$M631)*$EQ631,AF631)</f>
        <v>0</v>
      </c>
      <c r="AU631" s="67">
        <f t="shared" si="836"/>
        <v>0</v>
      </c>
      <c r="AV631" s="67">
        <f t="shared" si="879"/>
        <v>0</v>
      </c>
      <c r="AW631" s="67">
        <f t="shared" si="880"/>
        <v>0</v>
      </c>
      <c r="AX631" s="53" cm="1">
        <f t="array" aca="1" ref="AX631" ca="1">AU631*CELL("contents",$Q631)</f>
        <v>0</v>
      </c>
      <c r="AY631" s="53" cm="1">
        <f t="array" aca="1" ref="AY631" ca="1">AV631*CELL("contents",$Q631)</f>
        <v>0</v>
      </c>
      <c r="AZ631" s="2"/>
      <c r="BA631" s="2"/>
      <c r="BB631" s="2"/>
      <c r="BC631" s="2"/>
      <c r="BD631" s="2"/>
      <c r="BE631" s="2"/>
      <c r="BF631" s="2"/>
      <c r="BG631" s="2"/>
      <c r="BH631" s="61"/>
      <c r="BI631" s="61"/>
      <c r="BJ631" s="61">
        <v>125</v>
      </c>
      <c r="BK631" s="61">
        <v>125</v>
      </c>
      <c r="BL631" s="2">
        <f t="shared" si="837"/>
        <v>0</v>
      </c>
      <c r="BM631" s="51">
        <f t="shared" si="838"/>
        <v>0</v>
      </c>
      <c r="BN631" s="66">
        <f>IF($G631="Labor Hours",AZ631*$K631*(1+$M631)*$ER631,AZ631)</f>
        <v>0</v>
      </c>
      <c r="BO631" s="66">
        <f>IF($G631="Labor Hours",BA631*$K631*(1+$M631)*$ER631,BA631)</f>
        <v>0</v>
      </c>
      <c r="BP631" s="66">
        <f>IF($G631="Labor Hours",BB631*$K631*(1+$M631)*$ER631,BB631)</f>
        <v>0</v>
      </c>
      <c r="BQ631" s="66">
        <f>IF($G631="Labor Hours",BC631*$K631*(1+$M631)*$ER631,BC631)</f>
        <v>0</v>
      </c>
      <c r="BR631" s="66">
        <f>IF($G631="Labor Hours",BD631*$K631*(1+$M631)*$ER631,BD631)</f>
        <v>0</v>
      </c>
      <c r="BS631" s="66">
        <f>IF($G631="Labor Hours",BE631*$K631*(1+$M631)*$ER631,BE631)</f>
        <v>0</v>
      </c>
      <c r="BT631" s="66">
        <f>IF($G631="Labor Hours",BF631*$K631*(1+$M631)*$ER631,BF631)</f>
        <v>0</v>
      </c>
      <c r="BU631" s="66">
        <f>IF($G631="Labor Hours",BG631*$K631*(1+$M631)*$ER631,BG631)</f>
        <v>0</v>
      </c>
      <c r="BV631" s="66">
        <f>IF($G631="Labor Hours",BH631*$K631*(1+$M631)*$ER631,BH631)</f>
        <v>0</v>
      </c>
      <c r="BW631" s="66">
        <f>IF($G631="Labor Hours",BI631*$K631*(1+$M631)*$ER631,BI631)</f>
        <v>0</v>
      </c>
      <c r="BX631" s="66">
        <f>IF($G631="Labor Hours",BJ631*$K631*(1+$M631)*$ER631,BJ631)</f>
        <v>125</v>
      </c>
      <c r="BY631" s="66">
        <f>IF($G631="Labor Hours",BK631*$K631*(1+$M631)*$ER631,BK631)</f>
        <v>125</v>
      </c>
      <c r="BZ631" s="67">
        <f t="shared" si="839"/>
        <v>250</v>
      </c>
      <c r="CA631" s="67">
        <f t="shared" si="881"/>
        <v>137.5</v>
      </c>
      <c r="CB631" s="67">
        <f t="shared" si="882"/>
        <v>387.5</v>
      </c>
      <c r="CC631" s="53" cm="1">
        <f t="array" aca="1" ref="CC631" ca="1">BZ631*CELL("contents",$Q631)</f>
        <v>31.25</v>
      </c>
      <c r="CD631" s="53" cm="1">
        <f t="array" aca="1" ref="CD631" ca="1">CA631*CELL("contents",$Q631)</f>
        <v>17.1875</v>
      </c>
      <c r="CE631" s="61"/>
      <c r="CF631" s="61"/>
      <c r="CG631" s="61"/>
      <c r="CH631" s="61"/>
      <c r="CI631" s="61"/>
      <c r="CJ631" s="2"/>
      <c r="CK631" s="2"/>
      <c r="CL631" s="2"/>
      <c r="CM631" s="2"/>
      <c r="CN631" s="2"/>
      <c r="CO631" s="2"/>
      <c r="CP631" s="2"/>
      <c r="CQ631" s="2">
        <f t="shared" si="840"/>
        <v>0</v>
      </c>
      <c r="CR631" s="51">
        <f t="shared" si="841"/>
        <v>0</v>
      </c>
      <c r="CS631" s="66">
        <f>IF($G631="Labor Hours",CE631*$K631*(1+$M631)*$ES631,CE631)</f>
        <v>0</v>
      </c>
      <c r="CT631" s="66">
        <f>IF($G631="Labor Hours",CF631*$K631*(1+$M631)*$ES631,CF631)</f>
        <v>0</v>
      </c>
      <c r="CU631" s="66">
        <f>IF($G631="Labor Hours",CG631*$K631*(1+$M631)*$ES631,CG631)</f>
        <v>0</v>
      </c>
      <c r="CV631" s="66">
        <f>IF($G631="Labor Hours",CH631*$K631*(1+$M631)*$ES631,CH631)</f>
        <v>0</v>
      </c>
      <c r="CW631" s="66">
        <f>IF($G631="Labor Hours",CI631*$K631*(1+$M631)*$ES631,CI631)</f>
        <v>0</v>
      </c>
      <c r="CX631" s="66">
        <f>IF($G631="Labor Hours",CJ631*$K631*(1+$M631)*$ES631,CJ631)</f>
        <v>0</v>
      </c>
      <c r="CY631" s="66">
        <f>IF($G631="Labor Hours",CK631*$K631*(1+$M631)*$ES631,CK631)</f>
        <v>0</v>
      </c>
      <c r="CZ631" s="66">
        <f>IF($G631="Labor Hours",CL631*$K631*(1+$M631)*$ES631,CL631)</f>
        <v>0</v>
      </c>
      <c r="DA631" s="66">
        <f>IF($G631="Labor Hours",CM631*$K631*(1+$M631)*$ES631,CM631)</f>
        <v>0</v>
      </c>
      <c r="DB631" s="66">
        <f>IF($G631="Labor Hours",CN631*$K631*(1+$M631)*$ES631,CN631)</f>
        <v>0</v>
      </c>
      <c r="DC631" s="66">
        <f>IF($G631="Labor Hours",CO631*$K631*(1+$M631)*$ES631,CO631)</f>
        <v>0</v>
      </c>
      <c r="DD631" s="66">
        <f>IF($G631="Labor Hours",CP631*$K631*(1+$M631)*$ES631,CP631)</f>
        <v>0</v>
      </c>
      <c r="DE631" s="67">
        <f t="shared" si="842"/>
        <v>0</v>
      </c>
      <c r="DF631" s="67">
        <f t="shared" si="883"/>
        <v>0</v>
      </c>
      <c r="DG631" s="67">
        <f t="shared" si="884"/>
        <v>0</v>
      </c>
      <c r="DH631" s="53" cm="1">
        <f t="array" aca="1" ref="DH631" ca="1">DE631*CELL("contents",$Q631)</f>
        <v>0</v>
      </c>
      <c r="DI631" s="53" cm="1">
        <f t="array" aca="1" ref="DI631" ca="1">DF631*CELL("contents",$Q631)</f>
        <v>0</v>
      </c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>
        <f t="shared" si="843"/>
        <v>0</v>
      </c>
      <c r="DW631" s="51">
        <f t="shared" si="844"/>
        <v>0</v>
      </c>
      <c r="DX631" s="66">
        <f>IF($G631="Labor Hours",DJ631*$K631*(1+$M631)*$ET631,DJ631)</f>
        <v>0</v>
      </c>
      <c r="DY631" s="66">
        <f>IF($G631="Labor Hours",DK631*$K631*(1+$M631)*$ET631,DK631)</f>
        <v>0</v>
      </c>
      <c r="DZ631" s="66">
        <f>IF($G631="Labor Hours",DL631*$K631*(1+$M631)*$ET631,DL631)</f>
        <v>0</v>
      </c>
      <c r="EA631" s="66">
        <f>IF($G631="Labor Hours",DM631*$K631*(1+$M631)*$ET631,DM631)</f>
        <v>0</v>
      </c>
      <c r="EB631" s="66">
        <f>IF($G631="Labor Hours",DN631*$K631*(1+$M631)*$ET631,DN631)</f>
        <v>0</v>
      </c>
      <c r="EC631" s="66">
        <f>IF($G631="Labor Hours",DO631*$K631*(1+$M631)*$ET631,DO631)</f>
        <v>0</v>
      </c>
      <c r="ED631" s="66">
        <f>IF($G631="Labor Hours",DP631*$K631*(1+$M631)*$ET631,DP631)</f>
        <v>0</v>
      </c>
      <c r="EE631" s="66">
        <f>IF($G631="Labor Hours",DQ631*$K631*(1+$M631)*$ET631,DQ631)</f>
        <v>0</v>
      </c>
      <c r="EF631" s="66">
        <f>IF($G631="Labor Hours",DR631*$K631*(1+$M631)*$ET631,DR631)</f>
        <v>0</v>
      </c>
      <c r="EG631" s="66">
        <f>IF($G631="Labor Hours",DS631*$K631*(1+$M631)*$ET631,DS631)</f>
        <v>0</v>
      </c>
      <c r="EH631" s="66">
        <f>IF($G631="Labor Hours",DT631*$K631*(1+$M631)*$ET631,DT631)</f>
        <v>0</v>
      </c>
      <c r="EI631" s="66">
        <f>IF($G631="Labor Hours",DU631*$K631*(1+$M631)*$ET631,DU631)</f>
        <v>0</v>
      </c>
      <c r="EJ631" s="67">
        <f t="shared" si="845"/>
        <v>0</v>
      </c>
      <c r="EK631" s="67">
        <f t="shared" si="885"/>
        <v>0</v>
      </c>
      <c r="EL631" s="67">
        <f t="shared" si="886"/>
        <v>0</v>
      </c>
      <c r="EM631" s="53" cm="1">
        <f t="array" aca="1" ref="EM631" ca="1">EJ631*CELL("contents",$Q631)</f>
        <v>0</v>
      </c>
      <c r="EN631" s="53" cm="1">
        <f t="array" aca="1" ref="EN631" ca="1">EK631*CELL("contents",$Q631)</f>
        <v>0</v>
      </c>
      <c r="EO631" s="68">
        <f>AW631+CB631+DG631+EL631</f>
        <v>387.5</v>
      </c>
      <c r="EP631" s="2">
        <v>1</v>
      </c>
      <c r="EQ631" s="2">
        <f t="shared" ref="EQ631:ET631" si="902">EP631*1.0215</f>
        <v>1.0215000000000001</v>
      </c>
      <c r="ER631" s="2">
        <f t="shared" si="902"/>
        <v>1.0434622500000001</v>
      </c>
      <c r="ES631" s="2">
        <f t="shared" si="902"/>
        <v>1.0658966883750003</v>
      </c>
      <c r="ET631" s="2">
        <f t="shared" si="902"/>
        <v>1.0888134671750629</v>
      </c>
      <c r="EU631" s="69">
        <f>IF($G631="Labor Hours",$K631*$AG631*EQ631,0)</f>
        <v>0</v>
      </c>
      <c r="EV631" s="69">
        <f>IF($G631="Labor Hours",$K631*$BL631*ER631,0)</f>
        <v>0</v>
      </c>
      <c r="EW631" s="69">
        <f>IF($G631="Labor Hours",$K631*$CQ631*ES631,0)</f>
        <v>0</v>
      </c>
      <c r="EX631" s="69">
        <f>IF($G631="Labor Hours",$K631*$DV631*ET631,0)</f>
        <v>0</v>
      </c>
      <c r="EY631" s="69">
        <f t="shared" si="847"/>
        <v>0</v>
      </c>
      <c r="EZ631" s="69">
        <f t="shared" si="847"/>
        <v>0</v>
      </c>
      <c r="FA631" s="69">
        <f t="shared" si="847"/>
        <v>0</v>
      </c>
      <c r="FB631" s="69">
        <f t="shared" si="834"/>
        <v>0</v>
      </c>
      <c r="FC631" t="s">
        <v>1549</v>
      </c>
    </row>
    <row r="632" spans="1:159" ht="25.5" x14ac:dyDescent="0.25">
      <c r="A632" s="2">
        <v>1.4</v>
      </c>
      <c r="B632" s="73" t="s">
        <v>1396</v>
      </c>
      <c r="C632" s="61" t="s">
        <v>1208</v>
      </c>
      <c r="D632" s="62" t="s">
        <v>1397</v>
      </c>
      <c r="E632" s="63" t="s">
        <v>1400</v>
      </c>
      <c r="F632" s="2" t="s">
        <v>966</v>
      </c>
      <c r="G632" s="61" t="s">
        <v>257</v>
      </c>
      <c r="H632" s="64" t="s">
        <v>257</v>
      </c>
      <c r="I632" s="61"/>
      <c r="J632" s="65" t="s">
        <v>261</v>
      </c>
      <c r="K632" s="75"/>
      <c r="L632" s="80">
        <v>1</v>
      </c>
      <c r="M632" s="57">
        <v>0</v>
      </c>
      <c r="N632" s="85">
        <v>0.55000000000000004</v>
      </c>
      <c r="O632" s="64" t="s">
        <v>1012</v>
      </c>
      <c r="P632" s="2" t="s">
        <v>156</v>
      </c>
      <c r="Q632" s="216">
        <f>VLOOKUP(P632,Contingencies!$A$2:$D$7,4,FALSE)</f>
        <v>0.09</v>
      </c>
      <c r="R632" s="53">
        <f t="shared" si="825"/>
        <v>251.1</v>
      </c>
      <c r="S632" s="67">
        <f t="shared" si="828"/>
        <v>138.10500000000002</v>
      </c>
      <c r="T632" s="61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>
        <f>IF(G632="Labor Hours",SUM(U632:AF632),0)</f>
        <v>0</v>
      </c>
      <c r="AH632" s="51">
        <f t="shared" si="835"/>
        <v>0</v>
      </c>
      <c r="AI632" s="66">
        <f>IF($G632="Labor Hours",U632*$K632*(1+$M632)*$EQ632,U632)</f>
        <v>0</v>
      </c>
      <c r="AJ632" s="66">
        <f>IF($G632="Labor Hours",V632*$K632*(1+$M632)*$EQ632,V632)</f>
        <v>0</v>
      </c>
      <c r="AK632" s="66">
        <f>IF($G632="Labor Hours",W632*$K632*(1+$M632)*$EQ632,W632)</f>
        <v>0</v>
      </c>
      <c r="AL632" s="66">
        <f>IF($G632="Labor Hours",X632*$K632*(1+$M632)*$EQ632,X632)</f>
        <v>0</v>
      </c>
      <c r="AM632" s="66">
        <f>IF($G632="Labor Hours",Y632*$K632*(1+$M632)*$EQ632,Y632)</f>
        <v>0</v>
      </c>
      <c r="AN632" s="66">
        <f>IF($G632="Labor Hours",Z632*$K632*(1+$M632)*$EQ632,Z632)</f>
        <v>0</v>
      </c>
      <c r="AO632" s="66">
        <f>IF($G632="Labor Hours",AA632*$K632*(1+$M632)*$EQ632,AA632)</f>
        <v>0</v>
      </c>
      <c r="AP632" s="66">
        <f>IF($G632="Labor Hours",AB632*$K632*(1+$M632)*$EQ632,AB632)</f>
        <v>0</v>
      </c>
      <c r="AQ632" s="66">
        <f>IF($G632="Labor Hours",AC632*$K632*(1+$M632)*$EQ632,AC632)</f>
        <v>0</v>
      </c>
      <c r="AR632" s="66">
        <f>IF($G632="Labor Hours",AD632*$K632*(1+$M632)*$EQ632,AD632)</f>
        <v>0</v>
      </c>
      <c r="AS632" s="66">
        <f>IF($G632="Labor Hours",AE632*$K632*(1+$M632)*$EQ632,AE632)</f>
        <v>0</v>
      </c>
      <c r="AT632" s="66">
        <f>IF($G632="Labor Hours",AF632*$K632*(1+$M632)*$EQ632,AF632)</f>
        <v>0</v>
      </c>
      <c r="AU632" s="67">
        <f t="shared" si="836"/>
        <v>0</v>
      </c>
      <c r="AV632" s="67">
        <f t="shared" si="879"/>
        <v>0</v>
      </c>
      <c r="AW632" s="67">
        <f t="shared" si="880"/>
        <v>0</v>
      </c>
      <c r="AX632" s="53" cm="1">
        <f t="array" aca="1" ref="AX632" ca="1">AU632*CELL("contents",$Q632)</f>
        <v>0</v>
      </c>
      <c r="AY632" s="53" cm="1">
        <f t="array" aca="1" ref="AY632" ca="1">AV632*CELL("contents",$Q632)</f>
        <v>0</v>
      </c>
      <c r="AZ632" s="2"/>
      <c r="BA632" s="2"/>
      <c r="BB632" s="2"/>
      <c r="BC632" s="2"/>
      <c r="BD632" s="2"/>
      <c r="BE632" s="2"/>
      <c r="BF632" s="2"/>
      <c r="BG632" s="2"/>
      <c r="BH632" s="61"/>
      <c r="BI632" s="61"/>
      <c r="BJ632" s="61"/>
      <c r="BK632" s="61"/>
      <c r="BL632" s="2">
        <f t="shared" si="837"/>
        <v>0</v>
      </c>
      <c r="BM632" s="51">
        <f t="shared" si="838"/>
        <v>0</v>
      </c>
      <c r="BN632" s="66">
        <f>IF($G632="Labor Hours",AZ632*$K632*(1+$M632)*$ER632,AZ632)</f>
        <v>0</v>
      </c>
      <c r="BO632" s="66">
        <f>IF($G632="Labor Hours",BA632*$K632*(1+$M632)*$ER632,BA632)</f>
        <v>0</v>
      </c>
      <c r="BP632" s="66">
        <f>IF($G632="Labor Hours",BB632*$K632*(1+$M632)*$ER632,BB632)</f>
        <v>0</v>
      </c>
      <c r="BQ632" s="66">
        <f>IF($G632="Labor Hours",BC632*$K632*(1+$M632)*$ER632,BC632)</f>
        <v>0</v>
      </c>
      <c r="BR632" s="66">
        <f>IF($G632="Labor Hours",BD632*$K632*(1+$M632)*$ER632,BD632)</f>
        <v>0</v>
      </c>
      <c r="BS632" s="66">
        <f>IF($G632="Labor Hours",BE632*$K632*(1+$M632)*$ER632,BE632)</f>
        <v>0</v>
      </c>
      <c r="BT632" s="66">
        <f>IF($G632="Labor Hours",BF632*$K632*(1+$M632)*$ER632,BF632)</f>
        <v>0</v>
      </c>
      <c r="BU632" s="66">
        <f>IF($G632="Labor Hours",BG632*$K632*(1+$M632)*$ER632,BG632)</f>
        <v>0</v>
      </c>
      <c r="BV632" s="66">
        <f>IF($G632="Labor Hours",BH632*$K632*(1+$M632)*$ER632,BH632)</f>
        <v>0</v>
      </c>
      <c r="BW632" s="66">
        <f>IF($G632="Labor Hours",BI632*$K632*(1+$M632)*$ER632,BI632)</f>
        <v>0</v>
      </c>
      <c r="BX632" s="66">
        <f>IF($G632="Labor Hours",BJ632*$K632*(1+$M632)*$ER632,BJ632)</f>
        <v>0</v>
      </c>
      <c r="BY632" s="66">
        <f>IF($G632="Labor Hours",BK632*$K632*(1+$M632)*$ER632,BK632)</f>
        <v>0</v>
      </c>
      <c r="BZ632" s="67">
        <f t="shared" si="839"/>
        <v>0</v>
      </c>
      <c r="CA632" s="67">
        <f t="shared" si="881"/>
        <v>0</v>
      </c>
      <c r="CB632" s="67">
        <f t="shared" si="882"/>
        <v>0</v>
      </c>
      <c r="CC632" s="53" cm="1">
        <f t="array" aca="1" ref="CC632" ca="1">BZ632*CELL("contents",$Q632)</f>
        <v>0</v>
      </c>
      <c r="CD632" s="53" cm="1">
        <f t="array" aca="1" ref="CD632" ca="1">CA632*CELL("contents",$Q632)</f>
        <v>0</v>
      </c>
      <c r="CE632" s="61"/>
      <c r="CF632" s="61">
        <v>1080</v>
      </c>
      <c r="CG632" s="61"/>
      <c r="CH632" s="61"/>
      <c r="CI632" s="61">
        <v>720</v>
      </c>
      <c r="CJ632" s="2"/>
      <c r="CK632" s="2"/>
      <c r="CL632" s="2"/>
      <c r="CM632" s="2"/>
      <c r="CN632" s="2"/>
      <c r="CO632" s="2"/>
      <c r="CP632" s="2"/>
      <c r="CQ632" s="2">
        <f t="shared" si="840"/>
        <v>0</v>
      </c>
      <c r="CR632" s="51">
        <f t="shared" si="841"/>
        <v>0</v>
      </c>
      <c r="CS632" s="66">
        <f>IF($G632="Labor Hours",CE632*$K632*(1+$M632)*$ES632,CE632)</f>
        <v>0</v>
      </c>
      <c r="CT632" s="66">
        <f>IF($G632="Labor Hours",CF632*$K632*(1+$M632)*$ES632,CF632)</f>
        <v>1080</v>
      </c>
      <c r="CU632" s="66">
        <f>IF($G632="Labor Hours",CG632*$K632*(1+$M632)*$ES632,CG632)</f>
        <v>0</v>
      </c>
      <c r="CV632" s="66">
        <f>IF($G632="Labor Hours",CH632*$K632*(1+$M632)*$ES632,CH632)</f>
        <v>0</v>
      </c>
      <c r="CW632" s="66">
        <f>IF($G632="Labor Hours",CI632*$K632*(1+$M632)*$ES632,CI632)</f>
        <v>720</v>
      </c>
      <c r="CX632" s="66">
        <f>IF($G632="Labor Hours",CJ632*$K632*(1+$M632)*$ES632,CJ632)</f>
        <v>0</v>
      </c>
      <c r="CY632" s="66">
        <f>IF($G632="Labor Hours",CK632*$K632*(1+$M632)*$ES632,CK632)</f>
        <v>0</v>
      </c>
      <c r="CZ632" s="66">
        <f>IF($G632="Labor Hours",CL632*$K632*(1+$M632)*$ES632,CL632)</f>
        <v>0</v>
      </c>
      <c r="DA632" s="66">
        <f>IF($G632="Labor Hours",CM632*$K632*(1+$M632)*$ES632,CM632)</f>
        <v>0</v>
      </c>
      <c r="DB632" s="66">
        <f>IF($G632="Labor Hours",CN632*$K632*(1+$M632)*$ES632,CN632)</f>
        <v>0</v>
      </c>
      <c r="DC632" s="66">
        <f>IF($G632="Labor Hours",CO632*$K632*(1+$M632)*$ES632,CO632)</f>
        <v>0</v>
      </c>
      <c r="DD632" s="66">
        <f>IF($G632="Labor Hours",CP632*$K632*(1+$M632)*$ES632,CP632)</f>
        <v>0</v>
      </c>
      <c r="DE632" s="67">
        <f t="shared" si="842"/>
        <v>1800</v>
      </c>
      <c r="DF632" s="67">
        <f t="shared" si="883"/>
        <v>990.00000000000011</v>
      </c>
      <c r="DG632" s="67">
        <f t="shared" si="884"/>
        <v>2790</v>
      </c>
      <c r="DH632" s="53" cm="1">
        <f t="array" aca="1" ref="DH632" ca="1">DE632*CELL("contents",$Q632)</f>
        <v>162</v>
      </c>
      <c r="DI632" s="53" cm="1">
        <f t="array" aca="1" ref="DI632" ca="1">DF632*CELL("contents",$Q632)</f>
        <v>89.100000000000009</v>
      </c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>
        <f t="shared" si="843"/>
        <v>0</v>
      </c>
      <c r="DW632" s="51">
        <f t="shared" si="844"/>
        <v>0</v>
      </c>
      <c r="DX632" s="66">
        <f>IF($G632="Labor Hours",DJ632*$K632*(1+$M632)*$ET632,DJ632)</f>
        <v>0</v>
      </c>
      <c r="DY632" s="66">
        <f>IF($G632="Labor Hours",DK632*$K632*(1+$M632)*$ET632,DK632)</f>
        <v>0</v>
      </c>
      <c r="DZ632" s="66">
        <f>IF($G632="Labor Hours",DL632*$K632*(1+$M632)*$ET632,DL632)</f>
        <v>0</v>
      </c>
      <c r="EA632" s="66">
        <f>IF($G632="Labor Hours",DM632*$K632*(1+$M632)*$ET632,DM632)</f>
        <v>0</v>
      </c>
      <c r="EB632" s="66">
        <f>IF($G632="Labor Hours",DN632*$K632*(1+$M632)*$ET632,DN632)</f>
        <v>0</v>
      </c>
      <c r="EC632" s="66">
        <f>IF($G632="Labor Hours",DO632*$K632*(1+$M632)*$ET632,DO632)</f>
        <v>0</v>
      </c>
      <c r="ED632" s="66">
        <f>IF($G632="Labor Hours",DP632*$K632*(1+$M632)*$ET632,DP632)</f>
        <v>0</v>
      </c>
      <c r="EE632" s="66">
        <f>IF($G632="Labor Hours",DQ632*$K632*(1+$M632)*$ET632,DQ632)</f>
        <v>0</v>
      </c>
      <c r="EF632" s="66">
        <f>IF($G632="Labor Hours",DR632*$K632*(1+$M632)*$ET632,DR632)</f>
        <v>0</v>
      </c>
      <c r="EG632" s="66">
        <f>IF($G632="Labor Hours",DS632*$K632*(1+$M632)*$ET632,DS632)</f>
        <v>0</v>
      </c>
      <c r="EH632" s="66">
        <f>IF($G632="Labor Hours",DT632*$K632*(1+$M632)*$ET632,DT632)</f>
        <v>0</v>
      </c>
      <c r="EI632" s="66">
        <f>IF($G632="Labor Hours",DU632*$K632*(1+$M632)*$ET632,DU632)</f>
        <v>0</v>
      </c>
      <c r="EJ632" s="67">
        <f t="shared" si="845"/>
        <v>0</v>
      </c>
      <c r="EK632" s="67">
        <f t="shared" si="885"/>
        <v>0</v>
      </c>
      <c r="EL632" s="67">
        <f t="shared" si="886"/>
        <v>0</v>
      </c>
      <c r="EM632" s="53" cm="1">
        <f t="array" aca="1" ref="EM632" ca="1">EJ632*CELL("contents",$Q632)</f>
        <v>0</v>
      </c>
      <c r="EN632" s="53" cm="1">
        <f t="array" aca="1" ref="EN632" ca="1">EK632*CELL("contents",$Q632)</f>
        <v>0</v>
      </c>
      <c r="EO632" s="68">
        <f>AW632+CB632+DG632+EL632</f>
        <v>2790</v>
      </c>
      <c r="EP632" s="2">
        <v>1</v>
      </c>
      <c r="EQ632" s="2">
        <f t="shared" ref="EQ632:ET632" si="903">EP632*1.0215</f>
        <v>1.0215000000000001</v>
      </c>
      <c r="ER632" s="2">
        <f t="shared" si="903"/>
        <v>1.0434622500000001</v>
      </c>
      <c r="ES632" s="2">
        <f t="shared" si="903"/>
        <v>1.0658966883750003</v>
      </c>
      <c r="ET632" s="2">
        <f t="shared" si="903"/>
        <v>1.0888134671750629</v>
      </c>
      <c r="EU632" s="69">
        <f>IF($G632="Labor Hours",$K632*$AG632*EQ632,0)</f>
        <v>0</v>
      </c>
      <c r="EV632" s="69">
        <f>IF($G632="Labor Hours",$K632*$BL632*ER632,0)</f>
        <v>0</v>
      </c>
      <c r="EW632" s="69">
        <f>IF($G632="Labor Hours",$K632*$CQ632*ES632,0)</f>
        <v>0</v>
      </c>
      <c r="EX632" s="69">
        <f>IF($G632="Labor Hours",$K632*$DV632*ET632,0)</f>
        <v>0</v>
      </c>
      <c r="EY632" s="69">
        <f t="shared" si="847"/>
        <v>0</v>
      </c>
      <c r="EZ632" s="69">
        <f t="shared" si="847"/>
        <v>0</v>
      </c>
      <c r="FA632" s="69">
        <f t="shared" si="847"/>
        <v>0</v>
      </c>
      <c r="FB632" s="69">
        <f t="shared" si="834"/>
        <v>0</v>
      </c>
      <c r="FC632" t="s">
        <v>1549</v>
      </c>
    </row>
    <row r="633" spans="1:159" ht="25.5" x14ac:dyDescent="0.25">
      <c r="A633" s="2">
        <v>1.4</v>
      </c>
      <c r="B633" s="73" t="s">
        <v>1396</v>
      </c>
      <c r="C633" s="61" t="s">
        <v>1208</v>
      </c>
      <c r="D633" s="62" t="s">
        <v>1397</v>
      </c>
      <c r="E633" s="63" t="s">
        <v>1401</v>
      </c>
      <c r="F633" s="2"/>
      <c r="G633" s="61" t="s">
        <v>267</v>
      </c>
      <c r="H633" s="64" t="s">
        <v>267</v>
      </c>
      <c r="I633" s="61"/>
      <c r="J633" s="65" t="s">
        <v>268</v>
      </c>
      <c r="K633" s="75"/>
      <c r="L633" s="80">
        <v>1</v>
      </c>
      <c r="M633" s="57">
        <v>0</v>
      </c>
      <c r="N633" s="85">
        <v>0.55000000000000004</v>
      </c>
      <c r="O633" s="64" t="s">
        <v>1012</v>
      </c>
      <c r="P633" s="2" t="s">
        <v>173</v>
      </c>
      <c r="Q633" s="216">
        <f>VLOOKUP(P633,Contingencies!$A$2:$D$7,4,FALSE)</f>
        <v>0.125</v>
      </c>
      <c r="R633" s="53">
        <f t="shared" si="825"/>
        <v>135.625</v>
      </c>
      <c r="S633" s="67">
        <f t="shared" si="828"/>
        <v>74.59375</v>
      </c>
      <c r="T633" s="61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>
        <f>IF(G633="Labor Hours",SUM(U633:AF633),0)</f>
        <v>0</v>
      </c>
      <c r="AH633" s="51">
        <f t="shared" si="835"/>
        <v>0</v>
      </c>
      <c r="AI633" s="66">
        <f>IF($G633="Labor Hours",U633*$K633*(1+$M633)*$EQ633,U633)</f>
        <v>0</v>
      </c>
      <c r="AJ633" s="66">
        <f>IF($G633="Labor Hours",V633*$K633*(1+$M633)*$EQ633,V633)</f>
        <v>0</v>
      </c>
      <c r="AK633" s="66">
        <f>IF($G633="Labor Hours",W633*$K633*(1+$M633)*$EQ633,W633)</f>
        <v>0</v>
      </c>
      <c r="AL633" s="66">
        <f>IF($G633="Labor Hours",X633*$K633*(1+$M633)*$EQ633,X633)</f>
        <v>0</v>
      </c>
      <c r="AM633" s="66">
        <f>IF($G633="Labor Hours",Y633*$K633*(1+$M633)*$EQ633,Y633)</f>
        <v>0</v>
      </c>
      <c r="AN633" s="66">
        <f>IF($G633="Labor Hours",Z633*$K633*(1+$M633)*$EQ633,Z633)</f>
        <v>0</v>
      </c>
      <c r="AO633" s="66">
        <f>IF($G633="Labor Hours",AA633*$K633*(1+$M633)*$EQ633,AA633)</f>
        <v>0</v>
      </c>
      <c r="AP633" s="66">
        <f>IF($G633="Labor Hours",AB633*$K633*(1+$M633)*$EQ633,AB633)</f>
        <v>0</v>
      </c>
      <c r="AQ633" s="66">
        <f>IF($G633="Labor Hours",AC633*$K633*(1+$M633)*$EQ633,AC633)</f>
        <v>0</v>
      </c>
      <c r="AR633" s="66">
        <f>IF($G633="Labor Hours",AD633*$K633*(1+$M633)*$EQ633,AD633)</f>
        <v>0</v>
      </c>
      <c r="AS633" s="66">
        <f>IF($G633="Labor Hours",AE633*$K633*(1+$M633)*$EQ633,AE633)</f>
        <v>0</v>
      </c>
      <c r="AT633" s="66">
        <f>IF($G633="Labor Hours",AF633*$K633*(1+$M633)*$EQ633,AF633)</f>
        <v>0</v>
      </c>
      <c r="AU633" s="67">
        <f t="shared" si="836"/>
        <v>0</v>
      </c>
      <c r="AV633" s="67">
        <f t="shared" si="879"/>
        <v>0</v>
      </c>
      <c r="AW633" s="67">
        <f t="shared" si="880"/>
        <v>0</v>
      </c>
      <c r="AX633" s="53" cm="1">
        <f t="array" aca="1" ref="AX633" ca="1">AU633*CELL("contents",$Q633)</f>
        <v>0</v>
      </c>
      <c r="AY633" s="53" cm="1">
        <f t="array" aca="1" ref="AY633" ca="1">AV633*CELL("contents",$Q633)</f>
        <v>0</v>
      </c>
      <c r="AZ633" s="2"/>
      <c r="BA633" s="2"/>
      <c r="BB633" s="2"/>
      <c r="BC633" s="2"/>
      <c r="BD633" s="2"/>
      <c r="BE633" s="2"/>
      <c r="BF633" s="2"/>
      <c r="BG633" s="2"/>
      <c r="BH633" s="61">
        <v>350</v>
      </c>
      <c r="BI633" s="61">
        <v>350</v>
      </c>
      <c r="BJ633" s="61"/>
      <c r="BK633" s="61"/>
      <c r="BL633" s="2">
        <f t="shared" si="837"/>
        <v>0</v>
      </c>
      <c r="BM633" s="51">
        <f t="shared" si="838"/>
        <v>0</v>
      </c>
      <c r="BN633" s="66">
        <f>IF($G633="Labor Hours",AZ633*$K633*(1+$M633)*$ER633,AZ633)</f>
        <v>0</v>
      </c>
      <c r="BO633" s="66">
        <f>IF($G633="Labor Hours",BA633*$K633*(1+$M633)*$ER633,BA633)</f>
        <v>0</v>
      </c>
      <c r="BP633" s="66">
        <f>IF($G633="Labor Hours",BB633*$K633*(1+$M633)*$ER633,BB633)</f>
        <v>0</v>
      </c>
      <c r="BQ633" s="66">
        <f>IF($G633="Labor Hours",BC633*$K633*(1+$M633)*$ER633,BC633)</f>
        <v>0</v>
      </c>
      <c r="BR633" s="66">
        <f>IF($G633="Labor Hours",BD633*$K633*(1+$M633)*$ER633,BD633)</f>
        <v>0</v>
      </c>
      <c r="BS633" s="66">
        <f>IF($G633="Labor Hours",BE633*$K633*(1+$M633)*$ER633,BE633)</f>
        <v>0</v>
      </c>
      <c r="BT633" s="66">
        <f>IF($G633="Labor Hours",BF633*$K633*(1+$M633)*$ER633,BF633)</f>
        <v>0</v>
      </c>
      <c r="BU633" s="66">
        <f>IF($G633="Labor Hours",BG633*$K633*(1+$M633)*$ER633,BG633)</f>
        <v>0</v>
      </c>
      <c r="BV633" s="66">
        <f>IF($G633="Labor Hours",BH633*$K633*(1+$M633)*$ER633,BH633)</f>
        <v>350</v>
      </c>
      <c r="BW633" s="66">
        <f>IF($G633="Labor Hours",BI633*$K633*(1+$M633)*$ER633,BI633)</f>
        <v>350</v>
      </c>
      <c r="BX633" s="66">
        <f>IF($G633="Labor Hours",BJ633*$K633*(1+$M633)*$ER633,BJ633)</f>
        <v>0</v>
      </c>
      <c r="BY633" s="66">
        <f>IF($G633="Labor Hours",BK633*$K633*(1+$M633)*$ER633,BK633)</f>
        <v>0</v>
      </c>
      <c r="BZ633" s="67">
        <f t="shared" si="839"/>
        <v>700</v>
      </c>
      <c r="CA633" s="67">
        <f t="shared" si="881"/>
        <v>385.00000000000006</v>
      </c>
      <c r="CB633" s="67">
        <f t="shared" si="882"/>
        <v>1085</v>
      </c>
      <c r="CC633" s="53" cm="1">
        <f t="array" aca="1" ref="CC633" ca="1">BZ633*CELL("contents",$Q633)</f>
        <v>87.5</v>
      </c>
      <c r="CD633" s="53" cm="1">
        <f t="array" aca="1" ref="CD633" ca="1">CA633*CELL("contents",$Q633)</f>
        <v>48.125000000000007</v>
      </c>
      <c r="CE633" s="61"/>
      <c r="CF633" s="61"/>
      <c r="CG633" s="61"/>
      <c r="CH633" s="61"/>
      <c r="CI633" s="61"/>
      <c r="CJ633" s="2"/>
      <c r="CK633" s="2"/>
      <c r="CL633" s="2"/>
      <c r="CM633" s="2"/>
      <c r="CN633" s="2"/>
      <c r="CO633" s="2"/>
      <c r="CP633" s="2"/>
      <c r="CQ633" s="2">
        <f t="shared" si="840"/>
        <v>0</v>
      </c>
      <c r="CR633" s="51">
        <f t="shared" si="841"/>
        <v>0</v>
      </c>
      <c r="CS633" s="66">
        <f>IF($G633="Labor Hours",CE633*$K633*(1+$M633)*$ES633,CE633)</f>
        <v>0</v>
      </c>
      <c r="CT633" s="66">
        <f>IF($G633="Labor Hours",CF633*$K633*(1+$M633)*$ES633,CF633)</f>
        <v>0</v>
      </c>
      <c r="CU633" s="66">
        <f>IF($G633="Labor Hours",CG633*$K633*(1+$M633)*$ES633,CG633)</f>
        <v>0</v>
      </c>
      <c r="CV633" s="66">
        <f>IF($G633="Labor Hours",CH633*$K633*(1+$M633)*$ES633,CH633)</f>
        <v>0</v>
      </c>
      <c r="CW633" s="66">
        <f>IF($G633="Labor Hours",CI633*$K633*(1+$M633)*$ES633,CI633)</f>
        <v>0</v>
      </c>
      <c r="CX633" s="66">
        <f>IF($G633="Labor Hours",CJ633*$K633*(1+$M633)*$ES633,CJ633)</f>
        <v>0</v>
      </c>
      <c r="CY633" s="66">
        <f>IF($G633="Labor Hours",CK633*$K633*(1+$M633)*$ES633,CK633)</f>
        <v>0</v>
      </c>
      <c r="CZ633" s="66">
        <f>IF($G633="Labor Hours",CL633*$K633*(1+$M633)*$ES633,CL633)</f>
        <v>0</v>
      </c>
      <c r="DA633" s="66">
        <f>IF($G633="Labor Hours",CM633*$K633*(1+$M633)*$ES633,CM633)</f>
        <v>0</v>
      </c>
      <c r="DB633" s="66">
        <f>IF($G633="Labor Hours",CN633*$K633*(1+$M633)*$ES633,CN633)</f>
        <v>0</v>
      </c>
      <c r="DC633" s="66">
        <f>IF($G633="Labor Hours",CO633*$K633*(1+$M633)*$ES633,CO633)</f>
        <v>0</v>
      </c>
      <c r="DD633" s="66">
        <f>IF($G633="Labor Hours",CP633*$K633*(1+$M633)*$ES633,CP633)</f>
        <v>0</v>
      </c>
      <c r="DE633" s="67">
        <f t="shared" si="842"/>
        <v>0</v>
      </c>
      <c r="DF633" s="67">
        <f t="shared" si="883"/>
        <v>0</v>
      </c>
      <c r="DG633" s="67">
        <f t="shared" si="884"/>
        <v>0</v>
      </c>
      <c r="DH633" s="53" cm="1">
        <f t="array" aca="1" ref="DH633" ca="1">DE633*CELL("contents",$Q633)</f>
        <v>0</v>
      </c>
      <c r="DI633" s="53" cm="1">
        <f t="array" aca="1" ref="DI633" ca="1">DF633*CELL("contents",$Q633)</f>
        <v>0</v>
      </c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>
        <f t="shared" si="843"/>
        <v>0</v>
      </c>
      <c r="DW633" s="51">
        <f t="shared" si="844"/>
        <v>0</v>
      </c>
      <c r="DX633" s="66">
        <f>IF($G633="Labor Hours",DJ633*$K633*(1+$M633)*$ET633,DJ633)</f>
        <v>0</v>
      </c>
      <c r="DY633" s="66">
        <f>IF($G633="Labor Hours",DK633*$K633*(1+$M633)*$ET633,DK633)</f>
        <v>0</v>
      </c>
      <c r="DZ633" s="66">
        <f>IF($G633="Labor Hours",DL633*$K633*(1+$M633)*$ET633,DL633)</f>
        <v>0</v>
      </c>
      <c r="EA633" s="66">
        <f>IF($G633="Labor Hours",DM633*$K633*(1+$M633)*$ET633,DM633)</f>
        <v>0</v>
      </c>
      <c r="EB633" s="66">
        <f>IF($G633="Labor Hours",DN633*$K633*(1+$M633)*$ET633,DN633)</f>
        <v>0</v>
      </c>
      <c r="EC633" s="66">
        <f>IF($G633="Labor Hours",DO633*$K633*(1+$M633)*$ET633,DO633)</f>
        <v>0</v>
      </c>
      <c r="ED633" s="66">
        <f>IF($G633="Labor Hours",DP633*$K633*(1+$M633)*$ET633,DP633)</f>
        <v>0</v>
      </c>
      <c r="EE633" s="66">
        <f>IF($G633="Labor Hours",DQ633*$K633*(1+$M633)*$ET633,DQ633)</f>
        <v>0</v>
      </c>
      <c r="EF633" s="66">
        <f>IF($G633="Labor Hours",DR633*$K633*(1+$M633)*$ET633,DR633)</f>
        <v>0</v>
      </c>
      <c r="EG633" s="66">
        <f>IF($G633="Labor Hours",DS633*$K633*(1+$M633)*$ET633,DS633)</f>
        <v>0</v>
      </c>
      <c r="EH633" s="66">
        <f>IF($G633="Labor Hours",DT633*$K633*(1+$M633)*$ET633,DT633)</f>
        <v>0</v>
      </c>
      <c r="EI633" s="66">
        <f>IF($G633="Labor Hours",DU633*$K633*(1+$M633)*$ET633,DU633)</f>
        <v>0</v>
      </c>
      <c r="EJ633" s="67">
        <f t="shared" si="845"/>
        <v>0</v>
      </c>
      <c r="EK633" s="67">
        <f t="shared" si="885"/>
        <v>0</v>
      </c>
      <c r="EL633" s="67">
        <f t="shared" si="886"/>
        <v>0</v>
      </c>
      <c r="EM633" s="53" cm="1">
        <f t="array" aca="1" ref="EM633" ca="1">EJ633*CELL("contents",$Q633)</f>
        <v>0</v>
      </c>
      <c r="EN633" s="53" cm="1">
        <f t="array" aca="1" ref="EN633" ca="1">EK633*CELL("contents",$Q633)</f>
        <v>0</v>
      </c>
      <c r="EO633" s="68">
        <f>AW633+CB633+DG633+EL633</f>
        <v>1085</v>
      </c>
      <c r="EP633" s="2">
        <v>1</v>
      </c>
      <c r="EQ633" s="2">
        <f t="shared" ref="EQ633:ET633" si="904">EP633*1.0215</f>
        <v>1.0215000000000001</v>
      </c>
      <c r="ER633" s="2">
        <f t="shared" si="904"/>
        <v>1.0434622500000001</v>
      </c>
      <c r="ES633" s="2">
        <f t="shared" si="904"/>
        <v>1.0658966883750003</v>
      </c>
      <c r="ET633" s="2">
        <f t="shared" si="904"/>
        <v>1.0888134671750629</v>
      </c>
      <c r="EU633" s="69">
        <f>IF($G633="Labor Hours",$K633*$AG633*EQ633,0)</f>
        <v>0</v>
      </c>
      <c r="EV633" s="69">
        <f>IF($G633="Labor Hours",$K633*$BL633*ER633,0)</f>
        <v>0</v>
      </c>
      <c r="EW633" s="69">
        <f>IF($G633="Labor Hours",$K633*$CQ633*ES633,0)</f>
        <v>0</v>
      </c>
      <c r="EX633" s="69">
        <f>IF($G633="Labor Hours",$K633*$DV633*ET633,0)</f>
        <v>0</v>
      </c>
      <c r="EY633" s="69">
        <f t="shared" si="847"/>
        <v>0</v>
      </c>
      <c r="EZ633" s="69">
        <f t="shared" si="847"/>
        <v>0</v>
      </c>
      <c r="FA633" s="69">
        <f t="shared" si="847"/>
        <v>0</v>
      </c>
      <c r="FB633" s="69">
        <f t="shared" si="834"/>
        <v>0</v>
      </c>
      <c r="FC633" t="s">
        <v>1549</v>
      </c>
    </row>
    <row r="634" spans="1:159" ht="25.5" x14ac:dyDescent="0.25">
      <c r="A634" s="2">
        <v>1.4</v>
      </c>
      <c r="B634" s="73" t="s">
        <v>1396</v>
      </c>
      <c r="C634" s="61" t="s">
        <v>1208</v>
      </c>
      <c r="D634" s="62" t="s">
        <v>1397</v>
      </c>
      <c r="E634" s="63" t="s">
        <v>1402</v>
      </c>
      <c r="F634" s="2"/>
      <c r="G634" s="61" t="s">
        <v>267</v>
      </c>
      <c r="H634" s="64" t="s">
        <v>267</v>
      </c>
      <c r="I634" s="61"/>
      <c r="J634" s="65" t="s">
        <v>268</v>
      </c>
      <c r="K634" s="75"/>
      <c r="L634" s="80">
        <v>1</v>
      </c>
      <c r="M634" s="57">
        <v>0</v>
      </c>
      <c r="N634" s="85">
        <v>0.55000000000000004</v>
      </c>
      <c r="O634" s="64" t="s">
        <v>1012</v>
      </c>
      <c r="P634" s="2" t="s">
        <v>173</v>
      </c>
      <c r="Q634" s="216">
        <f>VLOOKUP(P634,Contingencies!$A$2:$D$7,4,FALSE)</f>
        <v>0.125</v>
      </c>
      <c r="R634" s="53">
        <f t="shared" si="825"/>
        <v>48.4375</v>
      </c>
      <c r="S634" s="67">
        <f t="shared" si="828"/>
        <v>26.640625000000004</v>
      </c>
      <c r="T634" s="61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f>IF(G634="Labor Hours",SUM(U634:AF634),0)</f>
        <v>0</v>
      </c>
      <c r="AH634" s="51">
        <f t="shared" si="835"/>
        <v>0</v>
      </c>
      <c r="AI634" s="66">
        <f>IF($G634="Labor Hours",U634*$K634*(1+$M634)*$EQ634,U634)</f>
        <v>0</v>
      </c>
      <c r="AJ634" s="66">
        <f>IF($G634="Labor Hours",V634*$K634*(1+$M634)*$EQ634,V634)</f>
        <v>0</v>
      </c>
      <c r="AK634" s="66">
        <f>IF($G634="Labor Hours",W634*$K634*(1+$M634)*$EQ634,W634)</f>
        <v>0</v>
      </c>
      <c r="AL634" s="66">
        <f>IF($G634="Labor Hours",X634*$K634*(1+$M634)*$EQ634,X634)</f>
        <v>0</v>
      </c>
      <c r="AM634" s="66">
        <f>IF($G634="Labor Hours",Y634*$K634*(1+$M634)*$EQ634,Y634)</f>
        <v>0</v>
      </c>
      <c r="AN634" s="66">
        <f>IF($G634="Labor Hours",Z634*$K634*(1+$M634)*$EQ634,Z634)</f>
        <v>0</v>
      </c>
      <c r="AO634" s="66">
        <f>IF($G634="Labor Hours",AA634*$K634*(1+$M634)*$EQ634,AA634)</f>
        <v>0</v>
      </c>
      <c r="AP634" s="66">
        <f>IF($G634="Labor Hours",AB634*$K634*(1+$M634)*$EQ634,AB634)</f>
        <v>0</v>
      </c>
      <c r="AQ634" s="66">
        <f>IF($G634="Labor Hours",AC634*$K634*(1+$M634)*$EQ634,AC634)</f>
        <v>0</v>
      </c>
      <c r="AR634" s="66">
        <f>IF($G634="Labor Hours",AD634*$K634*(1+$M634)*$EQ634,AD634)</f>
        <v>0</v>
      </c>
      <c r="AS634" s="66">
        <f>IF($G634="Labor Hours",AE634*$K634*(1+$M634)*$EQ634,AE634)</f>
        <v>0</v>
      </c>
      <c r="AT634" s="66">
        <f>IF($G634="Labor Hours",AF634*$K634*(1+$M634)*$EQ634,AF634)</f>
        <v>0</v>
      </c>
      <c r="AU634" s="67">
        <f t="shared" si="836"/>
        <v>0</v>
      </c>
      <c r="AV634" s="67">
        <f t="shared" si="879"/>
        <v>0</v>
      </c>
      <c r="AW634" s="67">
        <f t="shared" si="880"/>
        <v>0</v>
      </c>
      <c r="AX634" s="53" cm="1">
        <f t="array" aca="1" ref="AX634" ca="1">AU634*CELL("contents",$Q634)</f>
        <v>0</v>
      </c>
      <c r="AY634" s="53" cm="1">
        <f t="array" aca="1" ref="AY634" ca="1">AV634*CELL("contents",$Q634)</f>
        <v>0</v>
      </c>
      <c r="AZ634" s="2"/>
      <c r="BA634" s="2"/>
      <c r="BB634" s="2"/>
      <c r="BC634" s="2"/>
      <c r="BD634" s="2"/>
      <c r="BE634" s="2"/>
      <c r="BF634" s="2"/>
      <c r="BG634" s="2"/>
      <c r="BH634" s="61"/>
      <c r="BI634" s="61"/>
      <c r="BJ634" s="61">
        <v>125</v>
      </c>
      <c r="BK634" s="61">
        <v>125</v>
      </c>
      <c r="BL634" s="2">
        <f t="shared" si="837"/>
        <v>0</v>
      </c>
      <c r="BM634" s="51">
        <f t="shared" si="838"/>
        <v>0</v>
      </c>
      <c r="BN634" s="66">
        <f>IF($G634="Labor Hours",AZ634*$K634*(1+$M634)*$ER634,AZ634)</f>
        <v>0</v>
      </c>
      <c r="BO634" s="66">
        <f>IF($G634="Labor Hours",BA634*$K634*(1+$M634)*$ER634,BA634)</f>
        <v>0</v>
      </c>
      <c r="BP634" s="66">
        <f>IF($G634="Labor Hours",BB634*$K634*(1+$M634)*$ER634,BB634)</f>
        <v>0</v>
      </c>
      <c r="BQ634" s="66">
        <f>IF($G634="Labor Hours",BC634*$K634*(1+$M634)*$ER634,BC634)</f>
        <v>0</v>
      </c>
      <c r="BR634" s="66">
        <f>IF($G634="Labor Hours",BD634*$K634*(1+$M634)*$ER634,BD634)</f>
        <v>0</v>
      </c>
      <c r="BS634" s="66">
        <f>IF($G634="Labor Hours",BE634*$K634*(1+$M634)*$ER634,BE634)</f>
        <v>0</v>
      </c>
      <c r="BT634" s="66">
        <f>IF($G634="Labor Hours",BF634*$K634*(1+$M634)*$ER634,BF634)</f>
        <v>0</v>
      </c>
      <c r="BU634" s="66">
        <f>IF($G634="Labor Hours",BG634*$K634*(1+$M634)*$ER634,BG634)</f>
        <v>0</v>
      </c>
      <c r="BV634" s="66">
        <f>IF($G634="Labor Hours",BH634*$K634*(1+$M634)*$ER634,BH634)</f>
        <v>0</v>
      </c>
      <c r="BW634" s="66">
        <f>IF($G634="Labor Hours",BI634*$K634*(1+$M634)*$ER634,BI634)</f>
        <v>0</v>
      </c>
      <c r="BX634" s="66">
        <f>IF($G634="Labor Hours",BJ634*$K634*(1+$M634)*$ER634,BJ634)</f>
        <v>125</v>
      </c>
      <c r="BY634" s="66">
        <f>IF($G634="Labor Hours",BK634*$K634*(1+$M634)*$ER634,BK634)</f>
        <v>125</v>
      </c>
      <c r="BZ634" s="67">
        <f t="shared" si="839"/>
        <v>250</v>
      </c>
      <c r="CA634" s="67">
        <f t="shared" si="881"/>
        <v>137.5</v>
      </c>
      <c r="CB634" s="67">
        <f t="shared" si="882"/>
        <v>387.5</v>
      </c>
      <c r="CC634" s="53" cm="1">
        <f t="array" aca="1" ref="CC634" ca="1">BZ634*CELL("contents",$Q634)</f>
        <v>31.25</v>
      </c>
      <c r="CD634" s="53" cm="1">
        <f t="array" aca="1" ref="CD634" ca="1">CA634*CELL("contents",$Q634)</f>
        <v>17.1875</v>
      </c>
      <c r="CE634" s="61"/>
      <c r="CF634" s="61"/>
      <c r="CG634" s="61"/>
      <c r="CH634" s="61"/>
      <c r="CI634" s="61"/>
      <c r="CJ634" s="2"/>
      <c r="CK634" s="2"/>
      <c r="CL634" s="2"/>
      <c r="CM634" s="2"/>
      <c r="CN634" s="2"/>
      <c r="CO634" s="2"/>
      <c r="CP634" s="2"/>
      <c r="CQ634" s="2">
        <f t="shared" si="840"/>
        <v>0</v>
      </c>
      <c r="CR634" s="51">
        <f t="shared" si="841"/>
        <v>0</v>
      </c>
      <c r="CS634" s="66">
        <f>IF($G634="Labor Hours",CE634*$K634*(1+$M634)*$ES634,CE634)</f>
        <v>0</v>
      </c>
      <c r="CT634" s="66">
        <f>IF($G634="Labor Hours",CF634*$K634*(1+$M634)*$ES634,CF634)</f>
        <v>0</v>
      </c>
      <c r="CU634" s="66">
        <f>IF($G634="Labor Hours",CG634*$K634*(1+$M634)*$ES634,CG634)</f>
        <v>0</v>
      </c>
      <c r="CV634" s="66">
        <f>IF($G634="Labor Hours",CH634*$K634*(1+$M634)*$ES634,CH634)</f>
        <v>0</v>
      </c>
      <c r="CW634" s="66">
        <f>IF($G634="Labor Hours",CI634*$K634*(1+$M634)*$ES634,CI634)</f>
        <v>0</v>
      </c>
      <c r="CX634" s="66">
        <f>IF($G634="Labor Hours",CJ634*$K634*(1+$M634)*$ES634,CJ634)</f>
        <v>0</v>
      </c>
      <c r="CY634" s="66">
        <f>IF($G634="Labor Hours",CK634*$K634*(1+$M634)*$ES634,CK634)</f>
        <v>0</v>
      </c>
      <c r="CZ634" s="66">
        <f>IF($G634="Labor Hours",CL634*$K634*(1+$M634)*$ES634,CL634)</f>
        <v>0</v>
      </c>
      <c r="DA634" s="66">
        <f>IF($G634="Labor Hours",CM634*$K634*(1+$M634)*$ES634,CM634)</f>
        <v>0</v>
      </c>
      <c r="DB634" s="66">
        <f>IF($G634="Labor Hours",CN634*$K634*(1+$M634)*$ES634,CN634)</f>
        <v>0</v>
      </c>
      <c r="DC634" s="66">
        <f>IF($G634="Labor Hours",CO634*$K634*(1+$M634)*$ES634,CO634)</f>
        <v>0</v>
      </c>
      <c r="DD634" s="66">
        <f>IF($G634="Labor Hours",CP634*$K634*(1+$M634)*$ES634,CP634)</f>
        <v>0</v>
      </c>
      <c r="DE634" s="67">
        <f t="shared" si="842"/>
        <v>0</v>
      </c>
      <c r="DF634" s="67">
        <f t="shared" si="883"/>
        <v>0</v>
      </c>
      <c r="DG634" s="67">
        <f t="shared" si="884"/>
        <v>0</v>
      </c>
      <c r="DH634" s="53" cm="1">
        <f t="array" aca="1" ref="DH634" ca="1">DE634*CELL("contents",$Q634)</f>
        <v>0</v>
      </c>
      <c r="DI634" s="53" cm="1">
        <f t="array" aca="1" ref="DI634" ca="1">DF634*CELL("contents",$Q634)</f>
        <v>0</v>
      </c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>
        <f t="shared" si="843"/>
        <v>0</v>
      </c>
      <c r="DW634" s="51">
        <f t="shared" si="844"/>
        <v>0</v>
      </c>
      <c r="DX634" s="66">
        <f>IF($G634="Labor Hours",DJ634*$K634*(1+$M634)*$ET634,DJ634)</f>
        <v>0</v>
      </c>
      <c r="DY634" s="66">
        <f>IF($G634="Labor Hours",DK634*$K634*(1+$M634)*$ET634,DK634)</f>
        <v>0</v>
      </c>
      <c r="DZ634" s="66">
        <f>IF($G634="Labor Hours",DL634*$K634*(1+$M634)*$ET634,DL634)</f>
        <v>0</v>
      </c>
      <c r="EA634" s="66">
        <f>IF($G634="Labor Hours",DM634*$K634*(1+$M634)*$ET634,DM634)</f>
        <v>0</v>
      </c>
      <c r="EB634" s="66">
        <f>IF($G634="Labor Hours",DN634*$K634*(1+$M634)*$ET634,DN634)</f>
        <v>0</v>
      </c>
      <c r="EC634" s="66">
        <f>IF($G634="Labor Hours",DO634*$K634*(1+$M634)*$ET634,DO634)</f>
        <v>0</v>
      </c>
      <c r="ED634" s="66">
        <f>IF($G634="Labor Hours",DP634*$K634*(1+$M634)*$ET634,DP634)</f>
        <v>0</v>
      </c>
      <c r="EE634" s="66">
        <f>IF($G634="Labor Hours",DQ634*$K634*(1+$M634)*$ET634,DQ634)</f>
        <v>0</v>
      </c>
      <c r="EF634" s="66">
        <f>IF($G634="Labor Hours",DR634*$K634*(1+$M634)*$ET634,DR634)</f>
        <v>0</v>
      </c>
      <c r="EG634" s="66">
        <f>IF($G634="Labor Hours",DS634*$K634*(1+$M634)*$ET634,DS634)</f>
        <v>0</v>
      </c>
      <c r="EH634" s="66">
        <f>IF($G634="Labor Hours",DT634*$K634*(1+$M634)*$ET634,DT634)</f>
        <v>0</v>
      </c>
      <c r="EI634" s="66">
        <f>IF($G634="Labor Hours",DU634*$K634*(1+$M634)*$ET634,DU634)</f>
        <v>0</v>
      </c>
      <c r="EJ634" s="67">
        <f t="shared" si="845"/>
        <v>0</v>
      </c>
      <c r="EK634" s="67">
        <f t="shared" si="885"/>
        <v>0</v>
      </c>
      <c r="EL634" s="67">
        <f t="shared" si="886"/>
        <v>0</v>
      </c>
      <c r="EM634" s="53" cm="1">
        <f t="array" aca="1" ref="EM634" ca="1">EJ634*CELL("contents",$Q634)</f>
        <v>0</v>
      </c>
      <c r="EN634" s="53" cm="1">
        <f t="array" aca="1" ref="EN634" ca="1">EK634*CELL("contents",$Q634)</f>
        <v>0</v>
      </c>
      <c r="EO634" s="68">
        <f>AW634+CB634+DG634+EL634</f>
        <v>387.5</v>
      </c>
      <c r="EP634" s="2">
        <v>1</v>
      </c>
      <c r="EQ634" s="2">
        <f t="shared" ref="EQ634:ET634" si="905">EP634*1.0215</f>
        <v>1.0215000000000001</v>
      </c>
      <c r="ER634" s="2">
        <f t="shared" si="905"/>
        <v>1.0434622500000001</v>
      </c>
      <c r="ES634" s="2">
        <f t="shared" si="905"/>
        <v>1.0658966883750003</v>
      </c>
      <c r="ET634" s="2">
        <f t="shared" si="905"/>
        <v>1.0888134671750629</v>
      </c>
      <c r="EU634" s="69">
        <f>IF($G634="Labor Hours",$K634*$AG634*EQ634,0)</f>
        <v>0</v>
      </c>
      <c r="EV634" s="69">
        <f>IF($G634="Labor Hours",$K634*$BL634*ER634,0)</f>
        <v>0</v>
      </c>
      <c r="EW634" s="69">
        <f>IF($G634="Labor Hours",$K634*$CQ634*ES634,0)</f>
        <v>0</v>
      </c>
      <c r="EX634" s="69">
        <f>IF($G634="Labor Hours",$K634*$DV634*ET634,0)</f>
        <v>0</v>
      </c>
      <c r="EY634" s="69">
        <f t="shared" si="847"/>
        <v>0</v>
      </c>
      <c r="EZ634" s="69">
        <f t="shared" si="847"/>
        <v>0</v>
      </c>
      <c r="FA634" s="69">
        <f t="shared" si="847"/>
        <v>0</v>
      </c>
      <c r="FB634" s="69">
        <f t="shared" si="834"/>
        <v>0</v>
      </c>
      <c r="FC634" t="s">
        <v>1549</v>
      </c>
    </row>
    <row r="635" spans="1:159" ht="25.5" x14ac:dyDescent="0.25">
      <c r="A635" s="2">
        <v>1.4</v>
      </c>
      <c r="B635" s="73" t="s">
        <v>1396</v>
      </c>
      <c r="C635" s="61" t="s">
        <v>1208</v>
      </c>
      <c r="D635" s="62" t="s">
        <v>1397</v>
      </c>
      <c r="E635" s="63" t="s">
        <v>1403</v>
      </c>
      <c r="F635" s="2" t="s">
        <v>966</v>
      </c>
      <c r="G635" s="61" t="s">
        <v>257</v>
      </c>
      <c r="H635" s="64" t="s">
        <v>257</v>
      </c>
      <c r="I635" s="61"/>
      <c r="J635" s="65" t="s">
        <v>261</v>
      </c>
      <c r="K635" s="75"/>
      <c r="L635" s="80">
        <v>1</v>
      </c>
      <c r="M635" s="57">
        <v>0</v>
      </c>
      <c r="N635" s="85">
        <v>0.55000000000000004</v>
      </c>
      <c r="O635" s="64" t="s">
        <v>1012</v>
      </c>
      <c r="P635" s="2" t="s">
        <v>156</v>
      </c>
      <c r="Q635" s="216">
        <f>VLOOKUP(P635,Contingencies!$A$2:$D$7,4,FALSE)</f>
        <v>0.09</v>
      </c>
      <c r="R635" s="53">
        <f t="shared" si="825"/>
        <v>251.1</v>
      </c>
      <c r="S635" s="67">
        <f t="shared" si="828"/>
        <v>138.10500000000002</v>
      </c>
      <c r="T635" s="61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>
        <f>IF(G635="Labor Hours",SUM(U635:AF635),0)</f>
        <v>0</v>
      </c>
      <c r="AH635" s="51">
        <f t="shared" si="835"/>
        <v>0</v>
      </c>
      <c r="AI635" s="66">
        <f>IF($G635="Labor Hours",U635*$K635*(1+$M635)*$EQ635,U635)</f>
        <v>0</v>
      </c>
      <c r="AJ635" s="66">
        <f>IF($G635="Labor Hours",V635*$K635*(1+$M635)*$EQ635,V635)</f>
        <v>0</v>
      </c>
      <c r="AK635" s="66">
        <f>IF($G635="Labor Hours",W635*$K635*(1+$M635)*$EQ635,W635)</f>
        <v>0</v>
      </c>
      <c r="AL635" s="66">
        <f>IF($G635="Labor Hours",X635*$K635*(1+$M635)*$EQ635,X635)</f>
        <v>0</v>
      </c>
      <c r="AM635" s="66">
        <f>IF($G635="Labor Hours",Y635*$K635*(1+$M635)*$EQ635,Y635)</f>
        <v>0</v>
      </c>
      <c r="AN635" s="66">
        <f>IF($G635="Labor Hours",Z635*$K635*(1+$M635)*$EQ635,Z635)</f>
        <v>0</v>
      </c>
      <c r="AO635" s="66">
        <f>IF($G635="Labor Hours",AA635*$K635*(1+$M635)*$EQ635,AA635)</f>
        <v>0</v>
      </c>
      <c r="AP635" s="66">
        <f>IF($G635="Labor Hours",AB635*$K635*(1+$M635)*$EQ635,AB635)</f>
        <v>0</v>
      </c>
      <c r="AQ635" s="66">
        <f>IF($G635="Labor Hours",AC635*$K635*(1+$M635)*$EQ635,AC635)</f>
        <v>0</v>
      </c>
      <c r="AR635" s="66">
        <f>IF($G635="Labor Hours",AD635*$K635*(1+$M635)*$EQ635,AD635)</f>
        <v>0</v>
      </c>
      <c r="AS635" s="66">
        <f>IF($G635="Labor Hours",AE635*$K635*(1+$M635)*$EQ635,AE635)</f>
        <v>0</v>
      </c>
      <c r="AT635" s="66">
        <f>IF($G635="Labor Hours",AF635*$K635*(1+$M635)*$EQ635,AF635)</f>
        <v>0</v>
      </c>
      <c r="AU635" s="67">
        <f t="shared" si="836"/>
        <v>0</v>
      </c>
      <c r="AV635" s="67">
        <f t="shared" si="879"/>
        <v>0</v>
      </c>
      <c r="AW635" s="67">
        <f t="shared" si="880"/>
        <v>0</v>
      </c>
      <c r="AX635" s="53" cm="1">
        <f t="array" aca="1" ref="AX635" ca="1">AU635*CELL("contents",$Q635)</f>
        <v>0</v>
      </c>
      <c r="AY635" s="53" cm="1">
        <f t="array" aca="1" ref="AY635" ca="1">AV635*CELL("contents",$Q635)</f>
        <v>0</v>
      </c>
      <c r="AZ635" s="2"/>
      <c r="BA635" s="2"/>
      <c r="BB635" s="2"/>
      <c r="BC635" s="2"/>
      <c r="BD635" s="2"/>
      <c r="BE635" s="2"/>
      <c r="BF635" s="2"/>
      <c r="BG635" s="2"/>
      <c r="BH635" s="61"/>
      <c r="BI635" s="61"/>
      <c r="BJ635" s="61"/>
      <c r="BK635" s="61"/>
      <c r="BL635" s="2">
        <f t="shared" si="837"/>
        <v>0</v>
      </c>
      <c r="BM635" s="51">
        <f t="shared" si="838"/>
        <v>0</v>
      </c>
      <c r="BN635" s="66">
        <f>IF($G635="Labor Hours",AZ635*$K635*(1+$M635)*$ER635,AZ635)</f>
        <v>0</v>
      </c>
      <c r="BO635" s="66">
        <f>IF($G635="Labor Hours",BA635*$K635*(1+$M635)*$ER635,BA635)</f>
        <v>0</v>
      </c>
      <c r="BP635" s="66">
        <f>IF($G635="Labor Hours",BB635*$K635*(1+$M635)*$ER635,BB635)</f>
        <v>0</v>
      </c>
      <c r="BQ635" s="66">
        <f>IF($G635="Labor Hours",BC635*$K635*(1+$M635)*$ER635,BC635)</f>
        <v>0</v>
      </c>
      <c r="BR635" s="66">
        <f>IF($G635="Labor Hours",BD635*$K635*(1+$M635)*$ER635,BD635)</f>
        <v>0</v>
      </c>
      <c r="BS635" s="66">
        <f>IF($G635="Labor Hours",BE635*$K635*(1+$M635)*$ER635,BE635)</f>
        <v>0</v>
      </c>
      <c r="BT635" s="66">
        <f>IF($G635="Labor Hours",BF635*$K635*(1+$M635)*$ER635,BF635)</f>
        <v>0</v>
      </c>
      <c r="BU635" s="66">
        <f>IF($G635="Labor Hours",BG635*$K635*(1+$M635)*$ER635,BG635)</f>
        <v>0</v>
      </c>
      <c r="BV635" s="66">
        <f>IF($G635="Labor Hours",BH635*$K635*(1+$M635)*$ER635,BH635)</f>
        <v>0</v>
      </c>
      <c r="BW635" s="66">
        <f>IF($G635="Labor Hours",BI635*$K635*(1+$M635)*$ER635,BI635)</f>
        <v>0</v>
      </c>
      <c r="BX635" s="66">
        <f>IF($G635="Labor Hours",BJ635*$K635*(1+$M635)*$ER635,BJ635)</f>
        <v>0</v>
      </c>
      <c r="BY635" s="66">
        <f>IF($G635="Labor Hours",BK635*$K635*(1+$M635)*$ER635,BK635)</f>
        <v>0</v>
      </c>
      <c r="BZ635" s="67">
        <f t="shared" si="839"/>
        <v>0</v>
      </c>
      <c r="CA635" s="67">
        <f t="shared" si="881"/>
        <v>0</v>
      </c>
      <c r="CB635" s="67">
        <f t="shared" si="882"/>
        <v>0</v>
      </c>
      <c r="CC635" s="53" cm="1">
        <f t="array" aca="1" ref="CC635" ca="1">BZ635*CELL("contents",$Q635)</f>
        <v>0</v>
      </c>
      <c r="CD635" s="53" cm="1">
        <f t="array" aca="1" ref="CD635" ca="1">CA635*CELL("contents",$Q635)</f>
        <v>0</v>
      </c>
      <c r="CE635" s="61"/>
      <c r="CF635" s="61">
        <v>1080</v>
      </c>
      <c r="CG635" s="61"/>
      <c r="CH635" s="61"/>
      <c r="CI635" s="61">
        <v>720</v>
      </c>
      <c r="CJ635" s="2"/>
      <c r="CK635" s="2"/>
      <c r="CL635" s="2"/>
      <c r="CM635" s="2"/>
      <c r="CN635" s="2"/>
      <c r="CO635" s="2"/>
      <c r="CP635" s="2"/>
      <c r="CQ635" s="2">
        <f t="shared" si="840"/>
        <v>0</v>
      </c>
      <c r="CR635" s="51">
        <f t="shared" si="841"/>
        <v>0</v>
      </c>
      <c r="CS635" s="66">
        <f>IF($G635="Labor Hours",CE635*$K635*(1+$M635)*$ES635,CE635)</f>
        <v>0</v>
      </c>
      <c r="CT635" s="66">
        <f>IF($G635="Labor Hours",CF635*$K635*(1+$M635)*$ES635,CF635)</f>
        <v>1080</v>
      </c>
      <c r="CU635" s="66">
        <f>IF($G635="Labor Hours",CG635*$K635*(1+$M635)*$ES635,CG635)</f>
        <v>0</v>
      </c>
      <c r="CV635" s="66">
        <f>IF($G635="Labor Hours",CH635*$K635*(1+$M635)*$ES635,CH635)</f>
        <v>0</v>
      </c>
      <c r="CW635" s="66">
        <f>IF($G635="Labor Hours",CI635*$K635*(1+$M635)*$ES635,CI635)</f>
        <v>720</v>
      </c>
      <c r="CX635" s="66">
        <f>IF($G635="Labor Hours",CJ635*$K635*(1+$M635)*$ES635,CJ635)</f>
        <v>0</v>
      </c>
      <c r="CY635" s="66">
        <f>IF($G635="Labor Hours",CK635*$K635*(1+$M635)*$ES635,CK635)</f>
        <v>0</v>
      </c>
      <c r="CZ635" s="66">
        <f>IF($G635="Labor Hours",CL635*$K635*(1+$M635)*$ES635,CL635)</f>
        <v>0</v>
      </c>
      <c r="DA635" s="66">
        <f>IF($G635="Labor Hours",CM635*$K635*(1+$M635)*$ES635,CM635)</f>
        <v>0</v>
      </c>
      <c r="DB635" s="66">
        <f>IF($G635="Labor Hours",CN635*$K635*(1+$M635)*$ES635,CN635)</f>
        <v>0</v>
      </c>
      <c r="DC635" s="66">
        <f>IF($G635="Labor Hours",CO635*$K635*(1+$M635)*$ES635,CO635)</f>
        <v>0</v>
      </c>
      <c r="DD635" s="66">
        <f>IF($G635="Labor Hours",CP635*$K635*(1+$M635)*$ES635,CP635)</f>
        <v>0</v>
      </c>
      <c r="DE635" s="67">
        <f t="shared" si="842"/>
        <v>1800</v>
      </c>
      <c r="DF635" s="67">
        <f t="shared" si="883"/>
        <v>990.00000000000011</v>
      </c>
      <c r="DG635" s="67">
        <f t="shared" si="884"/>
        <v>2790</v>
      </c>
      <c r="DH635" s="53" cm="1">
        <f t="array" aca="1" ref="DH635" ca="1">DE635*CELL("contents",$Q635)</f>
        <v>162</v>
      </c>
      <c r="DI635" s="53" cm="1">
        <f t="array" aca="1" ref="DI635" ca="1">DF635*CELL("contents",$Q635)</f>
        <v>89.100000000000009</v>
      </c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>
        <f t="shared" si="843"/>
        <v>0</v>
      </c>
      <c r="DW635" s="51">
        <f t="shared" si="844"/>
        <v>0</v>
      </c>
      <c r="DX635" s="66">
        <f>IF($G635="Labor Hours",DJ635*$K635*(1+$M635)*$ET635,DJ635)</f>
        <v>0</v>
      </c>
      <c r="DY635" s="66">
        <f>IF($G635="Labor Hours",DK635*$K635*(1+$M635)*$ET635,DK635)</f>
        <v>0</v>
      </c>
      <c r="DZ635" s="66">
        <f>IF($G635="Labor Hours",DL635*$K635*(1+$M635)*$ET635,DL635)</f>
        <v>0</v>
      </c>
      <c r="EA635" s="66">
        <f>IF($G635="Labor Hours",DM635*$K635*(1+$M635)*$ET635,DM635)</f>
        <v>0</v>
      </c>
      <c r="EB635" s="66">
        <f>IF($G635="Labor Hours",DN635*$K635*(1+$M635)*$ET635,DN635)</f>
        <v>0</v>
      </c>
      <c r="EC635" s="66">
        <f>IF($G635="Labor Hours",DO635*$K635*(1+$M635)*$ET635,DO635)</f>
        <v>0</v>
      </c>
      <c r="ED635" s="66">
        <f>IF($G635="Labor Hours",DP635*$K635*(1+$M635)*$ET635,DP635)</f>
        <v>0</v>
      </c>
      <c r="EE635" s="66">
        <f>IF($G635="Labor Hours",DQ635*$K635*(1+$M635)*$ET635,DQ635)</f>
        <v>0</v>
      </c>
      <c r="EF635" s="66">
        <f>IF($G635="Labor Hours",DR635*$K635*(1+$M635)*$ET635,DR635)</f>
        <v>0</v>
      </c>
      <c r="EG635" s="66">
        <f>IF($G635="Labor Hours",DS635*$K635*(1+$M635)*$ET635,DS635)</f>
        <v>0</v>
      </c>
      <c r="EH635" s="66">
        <f>IF($G635="Labor Hours",DT635*$K635*(1+$M635)*$ET635,DT635)</f>
        <v>0</v>
      </c>
      <c r="EI635" s="66">
        <f>IF($G635="Labor Hours",DU635*$K635*(1+$M635)*$ET635,DU635)</f>
        <v>0</v>
      </c>
      <c r="EJ635" s="67">
        <f t="shared" si="845"/>
        <v>0</v>
      </c>
      <c r="EK635" s="67">
        <f t="shared" si="885"/>
        <v>0</v>
      </c>
      <c r="EL635" s="67">
        <f t="shared" si="886"/>
        <v>0</v>
      </c>
      <c r="EM635" s="53" cm="1">
        <f t="array" aca="1" ref="EM635" ca="1">EJ635*CELL("contents",$Q635)</f>
        <v>0</v>
      </c>
      <c r="EN635" s="53" cm="1">
        <f t="array" aca="1" ref="EN635" ca="1">EK635*CELL("contents",$Q635)</f>
        <v>0</v>
      </c>
      <c r="EO635" s="68">
        <f>AW635+CB635+DG635+EL635</f>
        <v>2790</v>
      </c>
      <c r="EP635" s="2">
        <v>1</v>
      </c>
      <c r="EQ635" s="2">
        <f t="shared" ref="EQ635:ET635" si="906">EP635*1.0215</f>
        <v>1.0215000000000001</v>
      </c>
      <c r="ER635" s="2">
        <f t="shared" si="906"/>
        <v>1.0434622500000001</v>
      </c>
      <c r="ES635" s="2">
        <f t="shared" si="906"/>
        <v>1.0658966883750003</v>
      </c>
      <c r="ET635" s="2">
        <f t="shared" si="906"/>
        <v>1.0888134671750629</v>
      </c>
      <c r="EU635" s="69">
        <f>IF($G635="Labor Hours",$K635*$AG635*EQ635,0)</f>
        <v>0</v>
      </c>
      <c r="EV635" s="69">
        <f>IF($G635="Labor Hours",$K635*$BL635*ER635,0)</f>
        <v>0</v>
      </c>
      <c r="EW635" s="69">
        <f>IF($G635="Labor Hours",$K635*$CQ635*ES635,0)</f>
        <v>0</v>
      </c>
      <c r="EX635" s="69">
        <f>IF($G635="Labor Hours",$K635*$DV635*ET635,0)</f>
        <v>0</v>
      </c>
      <c r="EY635" s="69">
        <f t="shared" si="847"/>
        <v>0</v>
      </c>
      <c r="EZ635" s="69">
        <f t="shared" si="847"/>
        <v>0</v>
      </c>
      <c r="FA635" s="69">
        <f t="shared" si="847"/>
        <v>0</v>
      </c>
      <c r="FB635" s="69">
        <f t="shared" si="834"/>
        <v>0</v>
      </c>
      <c r="FC635" t="s">
        <v>1549</v>
      </c>
    </row>
    <row r="636" spans="1:159" x14ac:dyDescent="0.25">
      <c r="A636" s="2">
        <v>1.4</v>
      </c>
      <c r="B636" s="73" t="s">
        <v>1404</v>
      </c>
      <c r="C636" s="61" t="s">
        <v>1208</v>
      </c>
      <c r="D636" s="62" t="s">
        <v>1405</v>
      </c>
      <c r="E636" s="63" t="s">
        <v>1406</v>
      </c>
      <c r="F636" s="2" t="s">
        <v>1407</v>
      </c>
      <c r="G636" s="61" t="s">
        <v>151</v>
      </c>
      <c r="H636" s="64" t="s">
        <v>152</v>
      </c>
      <c r="I636" s="61" t="s">
        <v>1408</v>
      </c>
      <c r="J636" s="65" t="s">
        <v>154</v>
      </c>
      <c r="K636" s="75">
        <v>31</v>
      </c>
      <c r="L636" s="79">
        <v>31</v>
      </c>
      <c r="M636" s="57">
        <v>0.31</v>
      </c>
      <c r="N636" s="85">
        <v>0.55000000000000004</v>
      </c>
      <c r="O636" s="64" t="s">
        <v>1012</v>
      </c>
      <c r="P636" s="2" t="s">
        <v>156</v>
      </c>
      <c r="Q636" s="216">
        <f>VLOOKUP(P636,Contingencies!$A$2:$D$7,4,FALSE)</f>
        <v>0.09</v>
      </c>
      <c r="R636" s="53">
        <f t="shared" si="825"/>
        <v>905.76089997446581</v>
      </c>
      <c r="S636" s="67">
        <f t="shared" si="828"/>
        <v>498.16849498595622</v>
      </c>
      <c r="T636" s="61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>
        <f>IF(G636="Labor Hours",SUM(U636:AF636),0)</f>
        <v>0</v>
      </c>
      <c r="AH636" s="51">
        <f t="shared" si="835"/>
        <v>0</v>
      </c>
      <c r="AI636" s="66">
        <f>IF($G636="Labor Hours",U636*$K636*(1+$M636)*$EQ636,U636)</f>
        <v>0</v>
      </c>
      <c r="AJ636" s="66">
        <f>IF($G636="Labor Hours",V636*$K636*(1+$M636)*$EQ636,V636)</f>
        <v>0</v>
      </c>
      <c r="AK636" s="66">
        <f>IF($G636="Labor Hours",W636*$K636*(1+$M636)*$EQ636,W636)</f>
        <v>0</v>
      </c>
      <c r="AL636" s="66">
        <f>IF($G636="Labor Hours",X636*$K636*(1+$M636)*$EQ636,X636)</f>
        <v>0</v>
      </c>
      <c r="AM636" s="66">
        <f>IF($G636="Labor Hours",Y636*$K636*(1+$M636)*$EQ636,Y636)</f>
        <v>0</v>
      </c>
      <c r="AN636" s="66">
        <f>IF($G636="Labor Hours",Z636*$K636*(1+$M636)*$EQ636,Z636)</f>
        <v>0</v>
      </c>
      <c r="AO636" s="66">
        <f>IF($G636="Labor Hours",AA636*$K636*(1+$M636)*$EQ636,AA636)</f>
        <v>0</v>
      </c>
      <c r="AP636" s="66">
        <f>IF($G636="Labor Hours",AB636*$K636*(1+$M636)*$EQ636,AB636)</f>
        <v>0</v>
      </c>
      <c r="AQ636" s="66">
        <f>IF($G636="Labor Hours",AC636*$K636*(1+$M636)*$EQ636,AC636)</f>
        <v>0</v>
      </c>
      <c r="AR636" s="66">
        <f>IF($G636="Labor Hours",AD636*$K636*(1+$M636)*$EQ636,AD636)</f>
        <v>0</v>
      </c>
      <c r="AS636" s="66">
        <f>IF($G636="Labor Hours",AE636*$K636*(1+$M636)*$EQ636,AE636)</f>
        <v>0</v>
      </c>
      <c r="AT636" s="66">
        <f>IF($G636="Labor Hours",AF636*$K636*(1+$M636)*$EQ636,AF636)</f>
        <v>0</v>
      </c>
      <c r="AU636" s="67">
        <f t="shared" si="836"/>
        <v>0</v>
      </c>
      <c r="AV636" s="67">
        <f t="shared" si="879"/>
        <v>0</v>
      </c>
      <c r="AW636" s="67">
        <f t="shared" si="880"/>
        <v>0</v>
      </c>
      <c r="AX636" s="53" cm="1">
        <f t="array" aca="1" ref="AX636" ca="1">AU636*CELL("contents",$Q636)</f>
        <v>0</v>
      </c>
      <c r="AY636" s="53" cm="1">
        <f t="array" aca="1" ref="AY636" ca="1">AV636*CELL("contents",$Q636)</f>
        <v>0</v>
      </c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>
        <f t="shared" si="837"/>
        <v>0</v>
      </c>
      <c r="BM636" s="51">
        <f t="shared" si="838"/>
        <v>0</v>
      </c>
      <c r="BN636" s="66">
        <f>IF($G636="Labor Hours",AZ636*$K636*(1+$M636)*$ER636,AZ636)</f>
        <v>0</v>
      </c>
      <c r="BO636" s="66">
        <f>IF($G636="Labor Hours",BA636*$K636*(1+$M636)*$ER636,BA636)</f>
        <v>0</v>
      </c>
      <c r="BP636" s="66">
        <f>IF($G636="Labor Hours",BB636*$K636*(1+$M636)*$ER636,BB636)</f>
        <v>0</v>
      </c>
      <c r="BQ636" s="66">
        <f>IF($G636="Labor Hours",BC636*$K636*(1+$M636)*$ER636,BC636)</f>
        <v>0</v>
      </c>
      <c r="BR636" s="66">
        <f>IF($G636="Labor Hours",BD636*$K636*(1+$M636)*$ER636,BD636)</f>
        <v>0</v>
      </c>
      <c r="BS636" s="66">
        <f>IF($G636="Labor Hours",BE636*$K636*(1+$M636)*$ER636,BE636)</f>
        <v>0</v>
      </c>
      <c r="BT636" s="66">
        <f>IF($G636="Labor Hours",BF636*$K636*(1+$M636)*$ER636,BF636)</f>
        <v>0</v>
      </c>
      <c r="BU636" s="66">
        <f>IF($G636="Labor Hours",BG636*$K636*(1+$M636)*$ER636,BG636)</f>
        <v>0</v>
      </c>
      <c r="BV636" s="66">
        <f>IF($G636="Labor Hours",BH636*$K636*(1+$M636)*$ER636,BH636)</f>
        <v>0</v>
      </c>
      <c r="BW636" s="66">
        <f>IF($G636="Labor Hours",BI636*$K636*(1+$M636)*$ER636,BI636)</f>
        <v>0</v>
      </c>
      <c r="BX636" s="66">
        <f>IF($G636="Labor Hours",BJ636*$K636*(1+$M636)*$ER636,BJ636)</f>
        <v>0</v>
      </c>
      <c r="BY636" s="66">
        <f>IF($G636="Labor Hours",BK636*$K636*(1+$M636)*$ER636,BK636)</f>
        <v>0</v>
      </c>
      <c r="BZ636" s="67">
        <f t="shared" si="839"/>
        <v>0</v>
      </c>
      <c r="CA636" s="67">
        <f t="shared" si="881"/>
        <v>0</v>
      </c>
      <c r="CB636" s="67">
        <f t="shared" si="882"/>
        <v>0</v>
      </c>
      <c r="CC636" s="53" cm="1">
        <f t="array" aca="1" ref="CC636" ca="1">BZ636*CELL("contents",$Q636)</f>
        <v>0</v>
      </c>
      <c r="CD636" s="53" cm="1">
        <f t="array" aca="1" ref="CD636" ca="1">CA636*CELL("contents",$Q636)</f>
        <v>0</v>
      </c>
      <c r="CE636" s="2"/>
      <c r="CF636" s="2"/>
      <c r="CG636" s="2"/>
      <c r="CH636" s="61">
        <v>150</v>
      </c>
      <c r="CI636" s="2"/>
      <c r="CJ636" s="2"/>
      <c r="CK636" s="2"/>
      <c r="CL636" s="2"/>
      <c r="CM636" s="2"/>
      <c r="CN636" s="2"/>
      <c r="CO636" s="2"/>
      <c r="CP636" s="2"/>
      <c r="CQ636" s="2">
        <f t="shared" si="840"/>
        <v>150</v>
      </c>
      <c r="CR636" s="51">
        <f t="shared" si="841"/>
        <v>1</v>
      </c>
      <c r="CS636" s="66">
        <f>IF($G636="Labor Hours",CE636*$K636*(1+$M636)*$ES636,CE636)</f>
        <v>0</v>
      </c>
      <c r="CT636" s="66">
        <f>IF($G636="Labor Hours",CF636*$K636*(1+$M636)*$ES636,CF636)</f>
        <v>0</v>
      </c>
      <c r="CU636" s="66">
        <f>IF($G636="Labor Hours",CG636*$K636*(1+$M636)*$ES636,CG636)</f>
        <v>0</v>
      </c>
      <c r="CV636" s="66">
        <f>IF($G636="Labor Hours",CH636*$K636*(1+$M636)*$ES636,CH636)</f>
        <v>6492.9096772363146</v>
      </c>
      <c r="CW636" s="66">
        <f>IF($G636="Labor Hours",CI636*$K636*(1+$M636)*$ES636,CI636)</f>
        <v>0</v>
      </c>
      <c r="CX636" s="66">
        <f>IF($G636="Labor Hours",CJ636*$K636*(1+$M636)*$ES636,CJ636)</f>
        <v>0</v>
      </c>
      <c r="CY636" s="66">
        <f>IF($G636="Labor Hours",CK636*$K636*(1+$M636)*$ES636,CK636)</f>
        <v>0</v>
      </c>
      <c r="CZ636" s="66">
        <f>IF($G636="Labor Hours",CL636*$K636*(1+$M636)*$ES636,CL636)</f>
        <v>0</v>
      </c>
      <c r="DA636" s="66">
        <f>IF($G636="Labor Hours",CM636*$K636*(1+$M636)*$ES636,CM636)</f>
        <v>0</v>
      </c>
      <c r="DB636" s="66">
        <f>IF($G636="Labor Hours",CN636*$K636*(1+$M636)*$ES636,CN636)</f>
        <v>0</v>
      </c>
      <c r="DC636" s="66">
        <f>IF($G636="Labor Hours",CO636*$K636*(1+$M636)*$ES636,CO636)</f>
        <v>0</v>
      </c>
      <c r="DD636" s="66">
        <f>IF($G636="Labor Hours",CP636*$K636*(1+$M636)*$ES636,CP636)</f>
        <v>0</v>
      </c>
      <c r="DE636" s="67">
        <f t="shared" si="842"/>
        <v>6492.9096772363146</v>
      </c>
      <c r="DF636" s="67">
        <f t="shared" si="883"/>
        <v>3571.1003224799733</v>
      </c>
      <c r="DG636" s="67">
        <f t="shared" si="884"/>
        <v>10064.009999716287</v>
      </c>
      <c r="DH636" s="53" cm="1">
        <f t="array" aca="1" ref="DH636" ca="1">DE636*CELL("contents",$Q636)</f>
        <v>584.36187095126832</v>
      </c>
      <c r="DI636" s="53" cm="1">
        <f t="array" aca="1" ref="DI636" ca="1">DF636*CELL("contents",$Q636)</f>
        <v>321.39902902319761</v>
      </c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>
        <f t="shared" si="843"/>
        <v>0</v>
      </c>
      <c r="DW636" s="51">
        <f t="shared" si="844"/>
        <v>0</v>
      </c>
      <c r="DX636" s="66">
        <f>IF($G636="Labor Hours",DJ636*$K636*(1+$M636)*$ET636,DJ636)</f>
        <v>0</v>
      </c>
      <c r="DY636" s="66">
        <f>IF($G636="Labor Hours",DK636*$K636*(1+$M636)*$ET636,DK636)</f>
        <v>0</v>
      </c>
      <c r="DZ636" s="66">
        <f>IF($G636="Labor Hours",DL636*$K636*(1+$M636)*$ET636,DL636)</f>
        <v>0</v>
      </c>
      <c r="EA636" s="66">
        <f>IF($G636="Labor Hours",DM636*$K636*(1+$M636)*$ET636,DM636)</f>
        <v>0</v>
      </c>
      <c r="EB636" s="66">
        <f>IF($G636="Labor Hours",DN636*$K636*(1+$M636)*$ET636,DN636)</f>
        <v>0</v>
      </c>
      <c r="EC636" s="66">
        <f>IF($G636="Labor Hours",DO636*$K636*(1+$M636)*$ET636,DO636)</f>
        <v>0</v>
      </c>
      <c r="ED636" s="66">
        <f>IF($G636="Labor Hours",DP636*$K636*(1+$M636)*$ET636,DP636)</f>
        <v>0</v>
      </c>
      <c r="EE636" s="66">
        <f>IF($G636="Labor Hours",DQ636*$K636*(1+$M636)*$ET636,DQ636)</f>
        <v>0</v>
      </c>
      <c r="EF636" s="66">
        <f>IF($G636="Labor Hours",DR636*$K636*(1+$M636)*$ET636,DR636)</f>
        <v>0</v>
      </c>
      <c r="EG636" s="66">
        <f>IF($G636="Labor Hours",DS636*$K636*(1+$M636)*$ET636,DS636)</f>
        <v>0</v>
      </c>
      <c r="EH636" s="66">
        <f>IF($G636="Labor Hours",DT636*$K636*(1+$M636)*$ET636,DT636)</f>
        <v>0</v>
      </c>
      <c r="EI636" s="66">
        <f>IF($G636="Labor Hours",DU636*$K636*(1+$M636)*$ET636,DU636)</f>
        <v>0</v>
      </c>
      <c r="EJ636" s="67">
        <f t="shared" si="845"/>
        <v>0</v>
      </c>
      <c r="EK636" s="67">
        <f t="shared" si="885"/>
        <v>0</v>
      </c>
      <c r="EL636" s="67">
        <f t="shared" si="886"/>
        <v>0</v>
      </c>
      <c r="EM636" s="53" cm="1">
        <f t="array" aca="1" ref="EM636" ca="1">EJ636*CELL("contents",$Q636)</f>
        <v>0</v>
      </c>
      <c r="EN636" s="53" cm="1">
        <f t="array" aca="1" ref="EN636" ca="1">EK636*CELL("contents",$Q636)</f>
        <v>0</v>
      </c>
      <c r="EO636" s="68">
        <f>AW636+CB636+DG636+EL636</f>
        <v>10064.009999716287</v>
      </c>
      <c r="EP636" s="2">
        <v>1</v>
      </c>
      <c r="EQ636" s="2">
        <f t="shared" ref="EQ636:ET636" si="907">EP636*1.0215</f>
        <v>1.0215000000000001</v>
      </c>
      <c r="ER636" s="2">
        <f t="shared" si="907"/>
        <v>1.0434622500000001</v>
      </c>
      <c r="ES636" s="2">
        <f t="shared" si="907"/>
        <v>1.0658966883750003</v>
      </c>
      <c r="ET636" s="2">
        <f t="shared" si="907"/>
        <v>1.0888134671750629</v>
      </c>
      <c r="EU636" s="69">
        <f>IF($G636="Labor Hours",$K636*$AG636*EQ636,0)</f>
        <v>0</v>
      </c>
      <c r="EV636" s="69">
        <f>IF($G636="Labor Hours",$K636*$BL636*ER636,0)</f>
        <v>0</v>
      </c>
      <c r="EW636" s="69">
        <f>IF($G636="Labor Hours",$K636*$CQ636*ES636,0)</f>
        <v>4956.419600943751</v>
      </c>
      <c r="EX636" s="69">
        <f>IF($G636="Labor Hours",$K636*$DV636*ET636,0)</f>
        <v>0</v>
      </c>
      <c r="EY636" s="69">
        <f t="shared" si="847"/>
        <v>0</v>
      </c>
      <c r="EZ636" s="69">
        <f t="shared" si="847"/>
        <v>0</v>
      </c>
      <c r="FA636" s="69">
        <f t="shared" si="847"/>
        <v>1536.4900762925629</v>
      </c>
      <c r="FB636" s="69">
        <f t="shared" si="834"/>
        <v>0</v>
      </c>
      <c r="FC636" t="s">
        <v>1549</v>
      </c>
    </row>
    <row r="637" spans="1:159" x14ac:dyDescent="0.25">
      <c r="A637" s="2">
        <v>1.4</v>
      </c>
      <c r="B637" s="73" t="s">
        <v>1409</v>
      </c>
      <c r="C637" s="61" t="s">
        <v>147</v>
      </c>
      <c r="D637" s="62" t="s">
        <v>1410</v>
      </c>
      <c r="E637" s="63" t="s">
        <v>1410</v>
      </c>
      <c r="F637" s="2" t="s">
        <v>1315</v>
      </c>
      <c r="G637" s="61" t="s">
        <v>151</v>
      </c>
      <c r="H637" s="64" t="s">
        <v>152</v>
      </c>
      <c r="I637" s="61" t="s">
        <v>1175</v>
      </c>
      <c r="J637" s="65" t="s">
        <v>154</v>
      </c>
      <c r="K637" s="75">
        <v>55.34</v>
      </c>
      <c r="L637" s="79">
        <v>66</v>
      </c>
      <c r="M637" s="57">
        <v>0.35</v>
      </c>
      <c r="N637" s="85">
        <v>0.53</v>
      </c>
      <c r="O637" s="64" t="s">
        <v>1012</v>
      </c>
      <c r="P637" s="2" t="s">
        <v>156</v>
      </c>
      <c r="Q637" s="216">
        <f>VLOOKUP(P637,Contingencies!$A$2:$D$7,4,FALSE)</f>
        <v>0.09</v>
      </c>
      <c r="R637" s="53">
        <f t="shared" si="825"/>
        <v>1680.1637346676994</v>
      </c>
      <c r="S637" s="67">
        <f t="shared" si="828"/>
        <v>890.48677937388072</v>
      </c>
      <c r="T637" s="61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>
        <f>IF(G637="Labor Hours",SUM(U637:AF637),0)</f>
        <v>0</v>
      </c>
      <c r="AH637" s="51">
        <f t="shared" si="835"/>
        <v>0</v>
      </c>
      <c r="AI637" s="66">
        <f>IF($G637="Labor Hours",U637*$K637*(1+$M637)*$EQ637,U637)</f>
        <v>0</v>
      </c>
      <c r="AJ637" s="66">
        <f>IF($G637="Labor Hours",V637*$K637*(1+$M637)*$EQ637,V637)</f>
        <v>0</v>
      </c>
      <c r="AK637" s="66">
        <f>IF($G637="Labor Hours",W637*$K637*(1+$M637)*$EQ637,W637)</f>
        <v>0</v>
      </c>
      <c r="AL637" s="66">
        <f>IF($G637="Labor Hours",X637*$K637*(1+$M637)*$EQ637,X637)</f>
        <v>0</v>
      </c>
      <c r="AM637" s="66">
        <f>IF($G637="Labor Hours",Y637*$K637*(1+$M637)*$EQ637,Y637)</f>
        <v>0</v>
      </c>
      <c r="AN637" s="66">
        <f>IF($G637="Labor Hours",Z637*$K637*(1+$M637)*$EQ637,Z637)</f>
        <v>0</v>
      </c>
      <c r="AO637" s="66">
        <f>IF($G637="Labor Hours",AA637*$K637*(1+$M637)*$EQ637,AA637)</f>
        <v>0</v>
      </c>
      <c r="AP637" s="66">
        <f>IF($G637="Labor Hours",AB637*$K637*(1+$M637)*$EQ637,AB637)</f>
        <v>0</v>
      </c>
      <c r="AQ637" s="66">
        <f>IF($G637="Labor Hours",AC637*$K637*(1+$M637)*$EQ637,AC637)</f>
        <v>0</v>
      </c>
      <c r="AR637" s="66">
        <f>IF($G637="Labor Hours",AD637*$K637*(1+$M637)*$EQ637,AD637)</f>
        <v>0</v>
      </c>
      <c r="AS637" s="66">
        <f>IF($G637="Labor Hours",AE637*$K637*(1+$M637)*$EQ637,AE637)</f>
        <v>0</v>
      </c>
      <c r="AT637" s="66">
        <f>IF($G637="Labor Hours",AF637*$K637*(1+$M637)*$EQ637,AF637)</f>
        <v>0</v>
      </c>
      <c r="AU637" s="67">
        <f t="shared" si="836"/>
        <v>0</v>
      </c>
      <c r="AV637" s="67">
        <f t="shared" si="879"/>
        <v>0</v>
      </c>
      <c r="AW637" s="67">
        <f t="shared" si="880"/>
        <v>0</v>
      </c>
      <c r="AX637" s="53" cm="1">
        <f t="array" aca="1" ref="AX637" ca="1">AU637*CELL("contents",$Q637)</f>
        <v>0</v>
      </c>
      <c r="AY637" s="53" cm="1">
        <f t="array" aca="1" ref="AY637" ca="1">AV637*CELL("contents",$Q637)</f>
        <v>0</v>
      </c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>
        <f t="shared" si="837"/>
        <v>0</v>
      </c>
      <c r="BM637" s="51">
        <f t="shared" si="838"/>
        <v>0</v>
      </c>
      <c r="BN637" s="66">
        <f>IF($G637="Labor Hours",AZ637*$K637*(1+$M637)*$ER637,AZ637)</f>
        <v>0</v>
      </c>
      <c r="BO637" s="66">
        <f>IF($G637="Labor Hours",BA637*$K637*(1+$M637)*$ER637,BA637)</f>
        <v>0</v>
      </c>
      <c r="BP637" s="66">
        <f>IF($G637="Labor Hours",BB637*$K637*(1+$M637)*$ER637,BB637)</f>
        <v>0</v>
      </c>
      <c r="BQ637" s="66">
        <f>IF($G637="Labor Hours",BC637*$K637*(1+$M637)*$ER637,BC637)</f>
        <v>0</v>
      </c>
      <c r="BR637" s="66">
        <f>IF($G637="Labor Hours",BD637*$K637*(1+$M637)*$ER637,BD637)</f>
        <v>0</v>
      </c>
      <c r="BS637" s="66">
        <f>IF($G637="Labor Hours",BE637*$K637*(1+$M637)*$ER637,BE637)</f>
        <v>0</v>
      </c>
      <c r="BT637" s="66">
        <f>IF($G637="Labor Hours",BF637*$K637*(1+$M637)*$ER637,BF637)</f>
        <v>0</v>
      </c>
      <c r="BU637" s="66">
        <f>IF($G637="Labor Hours",BG637*$K637*(1+$M637)*$ER637,BG637)</f>
        <v>0</v>
      </c>
      <c r="BV637" s="66">
        <f>IF($G637="Labor Hours",BH637*$K637*(1+$M637)*$ER637,BH637)</f>
        <v>0</v>
      </c>
      <c r="BW637" s="66">
        <f>IF($G637="Labor Hours",BI637*$K637*(1+$M637)*$ER637,BI637)</f>
        <v>0</v>
      </c>
      <c r="BX637" s="66">
        <f>IF($G637="Labor Hours",BJ637*$K637*(1+$M637)*$ER637,BJ637)</f>
        <v>0</v>
      </c>
      <c r="BY637" s="66">
        <f>IF($G637="Labor Hours",BK637*$K637*(1+$M637)*$ER637,BK637)</f>
        <v>0</v>
      </c>
      <c r="BZ637" s="67">
        <f t="shared" si="839"/>
        <v>0</v>
      </c>
      <c r="CA637" s="67">
        <f t="shared" si="881"/>
        <v>0</v>
      </c>
      <c r="CB637" s="67">
        <f t="shared" si="882"/>
        <v>0</v>
      </c>
      <c r="CC637" s="53" cm="1">
        <f t="array" aca="1" ref="CC637" ca="1">BZ637*CELL("contents",$Q637)</f>
        <v>0</v>
      </c>
      <c r="CD637" s="53" cm="1">
        <f t="array" aca="1" ref="CD637" ca="1">CA637*CELL("contents",$Q637)</f>
        <v>0</v>
      </c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>
        <f t="shared" si="840"/>
        <v>0</v>
      </c>
      <c r="CR637" s="51">
        <f t="shared" si="841"/>
        <v>0</v>
      </c>
      <c r="CS637" s="66">
        <f>IF($G637="Labor Hours",CE637*$K637*(1+$M637)*$ES637,CE637)</f>
        <v>0</v>
      </c>
      <c r="CT637" s="66">
        <f>IF($G637="Labor Hours",CF637*$K637*(1+$M637)*$ES637,CF637)</f>
        <v>0</v>
      </c>
      <c r="CU637" s="66">
        <f>IF($G637="Labor Hours",CG637*$K637*(1+$M637)*$ES637,CG637)</f>
        <v>0</v>
      </c>
      <c r="CV637" s="66">
        <f>IF($G637="Labor Hours",CH637*$K637*(1+$M637)*$ES637,CH637)</f>
        <v>0</v>
      </c>
      <c r="CW637" s="66">
        <f>IF($G637="Labor Hours",CI637*$K637*(1+$M637)*$ES637,CI637)</f>
        <v>0</v>
      </c>
      <c r="CX637" s="66">
        <f>IF($G637="Labor Hours",CJ637*$K637*(1+$M637)*$ES637,CJ637)</f>
        <v>0</v>
      </c>
      <c r="CY637" s="66">
        <f>IF($G637="Labor Hours",CK637*$K637*(1+$M637)*$ES637,CK637)</f>
        <v>0</v>
      </c>
      <c r="CZ637" s="66">
        <f>IF($G637="Labor Hours",CL637*$K637*(1+$M637)*$ES637,CL637)</f>
        <v>0</v>
      </c>
      <c r="DA637" s="66">
        <f>IF($G637="Labor Hours",CM637*$K637*(1+$M637)*$ES637,CM637)</f>
        <v>0</v>
      </c>
      <c r="DB637" s="66">
        <f>IF($G637="Labor Hours",CN637*$K637*(1+$M637)*$ES637,CN637)</f>
        <v>0</v>
      </c>
      <c r="DC637" s="66">
        <f>IF($G637="Labor Hours",CO637*$K637*(1+$M637)*$ES637,CO637)</f>
        <v>0</v>
      </c>
      <c r="DD637" s="66">
        <f>IF($G637="Labor Hours",CP637*$K637*(1+$M637)*$ES637,CP637)</f>
        <v>0</v>
      </c>
      <c r="DE637" s="67">
        <f t="shared" si="842"/>
        <v>0</v>
      </c>
      <c r="DF637" s="67">
        <f t="shared" si="883"/>
        <v>0</v>
      </c>
      <c r="DG637" s="67">
        <f t="shared" si="884"/>
        <v>0</v>
      </c>
      <c r="DH637" s="53" cm="1">
        <f t="array" aca="1" ref="DH637" ca="1">DE637*CELL("contents",$Q637)</f>
        <v>0</v>
      </c>
      <c r="DI637" s="53" cm="1">
        <f t="array" aca="1" ref="DI637" ca="1">DF637*CELL("contents",$Q637)</f>
        <v>0</v>
      </c>
      <c r="DJ637" s="2"/>
      <c r="DK637" s="61">
        <v>75</v>
      </c>
      <c r="DL637" s="61">
        <v>75</v>
      </c>
      <c r="DM637" s="2"/>
      <c r="DN637" s="2"/>
      <c r="DO637" s="2"/>
      <c r="DP637" s="2"/>
      <c r="DQ637" s="2"/>
      <c r="DR637" s="2"/>
      <c r="DS637" s="2"/>
      <c r="DT637" s="2"/>
      <c r="DU637" s="2"/>
      <c r="DV637" s="2">
        <f t="shared" si="843"/>
        <v>150</v>
      </c>
      <c r="DW637" s="51">
        <f t="shared" si="844"/>
        <v>1</v>
      </c>
      <c r="DX637" s="66">
        <f>IF($G637="Labor Hours",DJ637*$K637*(1+$M637)*$ET637,DJ637)</f>
        <v>0</v>
      </c>
      <c r="DY637" s="66">
        <f>IF($G637="Labor Hours",DK637*$K637*(1+$M637)*$ET637,DK637)</f>
        <v>6100.8123989386331</v>
      </c>
      <c r="DZ637" s="66">
        <f>IF($G637="Labor Hours",DL637*$K637*(1+$M637)*$ET637,DL637)</f>
        <v>6100.8123989386331</v>
      </c>
      <c r="EA637" s="66">
        <f>IF($G637="Labor Hours",DM637*$K637*(1+$M637)*$ET637,DM637)</f>
        <v>0</v>
      </c>
      <c r="EB637" s="66">
        <f>IF($G637="Labor Hours",DN637*$K637*(1+$M637)*$ET637,DN637)</f>
        <v>0</v>
      </c>
      <c r="EC637" s="66">
        <f>IF($G637="Labor Hours",DO637*$K637*(1+$M637)*$ET637,DO637)</f>
        <v>0</v>
      </c>
      <c r="ED637" s="66">
        <f>IF($G637="Labor Hours",DP637*$K637*(1+$M637)*$ET637,DP637)</f>
        <v>0</v>
      </c>
      <c r="EE637" s="66">
        <f>IF($G637="Labor Hours",DQ637*$K637*(1+$M637)*$ET637,DQ637)</f>
        <v>0</v>
      </c>
      <c r="EF637" s="66">
        <f>IF($G637="Labor Hours",DR637*$K637*(1+$M637)*$ET637,DR637)</f>
        <v>0</v>
      </c>
      <c r="EG637" s="66">
        <f>IF($G637="Labor Hours",DS637*$K637*(1+$M637)*$ET637,DS637)</f>
        <v>0</v>
      </c>
      <c r="EH637" s="66">
        <f>IF($G637="Labor Hours",DT637*$K637*(1+$M637)*$ET637,DT637)</f>
        <v>0</v>
      </c>
      <c r="EI637" s="66">
        <f>IF($G637="Labor Hours",DU637*$K637*(1+$M637)*$ET637,DU637)</f>
        <v>0</v>
      </c>
      <c r="EJ637" s="67">
        <f t="shared" si="845"/>
        <v>12201.624797877266</v>
      </c>
      <c r="EK637" s="67">
        <f t="shared" si="885"/>
        <v>6466.8611428749518</v>
      </c>
      <c r="EL637" s="67">
        <f t="shared" si="886"/>
        <v>18668.485940752216</v>
      </c>
      <c r="EM637" s="53" cm="1">
        <f t="array" aca="1" ref="EM637" ca="1">EJ637*CELL("contents",$Q637)</f>
        <v>1098.1462318089539</v>
      </c>
      <c r="EN637" s="53" cm="1">
        <f t="array" aca="1" ref="EN637" ca="1">EK637*CELL("contents",$Q637)</f>
        <v>582.01750285874562</v>
      </c>
      <c r="EO637" s="68">
        <f>AW637+CB637+DG637+EL637</f>
        <v>18668.485940752216</v>
      </c>
      <c r="EP637" s="2">
        <v>1</v>
      </c>
      <c r="EQ637" s="2">
        <f t="shared" ref="EQ637:ET637" si="908">EP637*1.0215</f>
        <v>1.0215000000000001</v>
      </c>
      <c r="ER637" s="2">
        <f t="shared" si="908"/>
        <v>1.0434622500000001</v>
      </c>
      <c r="ES637" s="2">
        <f t="shared" si="908"/>
        <v>1.0658966883750003</v>
      </c>
      <c r="ET637" s="2">
        <f t="shared" si="908"/>
        <v>1.0888134671750629</v>
      </c>
      <c r="EU637" s="69">
        <f>IF($G637="Labor Hours",$K637*$AG637*EQ637,0)</f>
        <v>0</v>
      </c>
      <c r="EV637" s="69">
        <f>IF($G637="Labor Hours",$K637*$BL637*ER637,0)</f>
        <v>0</v>
      </c>
      <c r="EW637" s="69">
        <f>IF($G637="Labor Hours",$K637*$CQ637*ES637,0)</f>
        <v>0</v>
      </c>
      <c r="EX637" s="69">
        <f>IF($G637="Labor Hours",$K637*$DV637*ET637,0)</f>
        <v>9038.2405910201978</v>
      </c>
      <c r="EY637" s="69">
        <f t="shared" si="847"/>
        <v>0</v>
      </c>
      <c r="EZ637" s="69">
        <f t="shared" si="847"/>
        <v>0</v>
      </c>
      <c r="FA637" s="69">
        <f t="shared" si="847"/>
        <v>0</v>
      </c>
      <c r="FB637" s="69">
        <f t="shared" si="834"/>
        <v>3163.3842068570689</v>
      </c>
      <c r="FC637" t="s">
        <v>1549</v>
      </c>
    </row>
    <row r="638" spans="1:159" x14ac:dyDescent="0.25">
      <c r="A638" s="2">
        <v>1.4</v>
      </c>
      <c r="B638" s="73" t="s">
        <v>1411</v>
      </c>
      <c r="C638" s="61" t="s">
        <v>1208</v>
      </c>
      <c r="D638" s="62" t="s">
        <v>1412</v>
      </c>
      <c r="E638" s="63" t="s">
        <v>1413</v>
      </c>
      <c r="F638" s="2" t="s">
        <v>260</v>
      </c>
      <c r="G638" s="61" t="s">
        <v>257</v>
      </c>
      <c r="H638" s="64" t="s">
        <v>257</v>
      </c>
      <c r="I638" s="61"/>
      <c r="J638" s="65" t="s">
        <v>261</v>
      </c>
      <c r="K638" s="75"/>
      <c r="L638" s="80">
        <v>1</v>
      </c>
      <c r="M638" s="57">
        <v>0</v>
      </c>
      <c r="N638" s="85">
        <v>0.55000000000000004</v>
      </c>
      <c r="O638" s="64" t="s">
        <v>1012</v>
      </c>
      <c r="P638" s="2" t="s">
        <v>156</v>
      </c>
      <c r="Q638" s="216">
        <f>VLOOKUP(P638,Contingencies!$A$2:$D$7,4,FALSE)</f>
        <v>0.09</v>
      </c>
      <c r="R638" s="53">
        <f t="shared" si="825"/>
        <v>251.1</v>
      </c>
      <c r="S638" s="67">
        <f t="shared" si="828"/>
        <v>138.10500000000002</v>
      </c>
      <c r="T638" s="61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>
        <f>IF(G638="Labor Hours",SUM(U638:AF638),0)</f>
        <v>0</v>
      </c>
      <c r="AH638" s="51">
        <f t="shared" si="835"/>
        <v>0</v>
      </c>
      <c r="AI638" s="66">
        <f>IF($G638="Labor Hours",U638*$K638*(1+$M638)*$EQ638,U638)</f>
        <v>0</v>
      </c>
      <c r="AJ638" s="66">
        <f>IF($G638="Labor Hours",V638*$K638*(1+$M638)*$EQ638,V638)</f>
        <v>0</v>
      </c>
      <c r="AK638" s="66">
        <f>IF($G638="Labor Hours",W638*$K638*(1+$M638)*$EQ638,W638)</f>
        <v>0</v>
      </c>
      <c r="AL638" s="66">
        <f>IF($G638="Labor Hours",X638*$K638*(1+$M638)*$EQ638,X638)</f>
        <v>0</v>
      </c>
      <c r="AM638" s="66">
        <f>IF($G638="Labor Hours",Y638*$K638*(1+$M638)*$EQ638,Y638)</f>
        <v>0</v>
      </c>
      <c r="AN638" s="66">
        <f>IF($G638="Labor Hours",Z638*$K638*(1+$M638)*$EQ638,Z638)</f>
        <v>0</v>
      </c>
      <c r="AO638" s="66">
        <f>IF($G638="Labor Hours",AA638*$K638*(1+$M638)*$EQ638,AA638)</f>
        <v>0</v>
      </c>
      <c r="AP638" s="66">
        <f>IF($G638="Labor Hours",AB638*$K638*(1+$M638)*$EQ638,AB638)</f>
        <v>0</v>
      </c>
      <c r="AQ638" s="66">
        <f>IF($G638="Labor Hours",AC638*$K638*(1+$M638)*$EQ638,AC638)</f>
        <v>0</v>
      </c>
      <c r="AR638" s="66">
        <f>IF($G638="Labor Hours",AD638*$K638*(1+$M638)*$EQ638,AD638)</f>
        <v>0</v>
      </c>
      <c r="AS638" s="66">
        <f>IF($G638="Labor Hours",AE638*$K638*(1+$M638)*$EQ638,AE638)</f>
        <v>0</v>
      </c>
      <c r="AT638" s="66">
        <f>IF($G638="Labor Hours",AF638*$K638*(1+$M638)*$EQ638,AF638)</f>
        <v>0</v>
      </c>
      <c r="AU638" s="67">
        <f t="shared" si="836"/>
        <v>0</v>
      </c>
      <c r="AV638" s="67">
        <f t="shared" si="879"/>
        <v>0</v>
      </c>
      <c r="AW638" s="67">
        <f t="shared" si="880"/>
        <v>0</v>
      </c>
      <c r="AX638" s="53" cm="1">
        <f t="array" aca="1" ref="AX638" ca="1">AU638*CELL("contents",$Q638)</f>
        <v>0</v>
      </c>
      <c r="AY638" s="53" cm="1">
        <f t="array" aca="1" ref="AY638" ca="1">AV638*CELL("contents",$Q638)</f>
        <v>0</v>
      </c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>
        <f t="shared" si="837"/>
        <v>0</v>
      </c>
      <c r="BM638" s="51">
        <f t="shared" si="838"/>
        <v>0</v>
      </c>
      <c r="BN638" s="66">
        <f>IF($G638="Labor Hours",AZ638*$K638*(1+$M638)*$ER638,AZ638)</f>
        <v>0</v>
      </c>
      <c r="BO638" s="66">
        <f>IF($G638="Labor Hours",BA638*$K638*(1+$M638)*$ER638,BA638)</f>
        <v>0</v>
      </c>
      <c r="BP638" s="66">
        <f>IF($G638="Labor Hours",BB638*$K638*(1+$M638)*$ER638,BB638)</f>
        <v>0</v>
      </c>
      <c r="BQ638" s="66">
        <f>IF($G638="Labor Hours",BC638*$K638*(1+$M638)*$ER638,BC638)</f>
        <v>0</v>
      </c>
      <c r="BR638" s="66">
        <f>IF($G638="Labor Hours",BD638*$K638*(1+$M638)*$ER638,BD638)</f>
        <v>0</v>
      </c>
      <c r="BS638" s="66">
        <f>IF($G638="Labor Hours",BE638*$K638*(1+$M638)*$ER638,BE638)</f>
        <v>0</v>
      </c>
      <c r="BT638" s="66">
        <f>IF($G638="Labor Hours",BF638*$K638*(1+$M638)*$ER638,BF638)</f>
        <v>0</v>
      </c>
      <c r="BU638" s="66">
        <f>IF($G638="Labor Hours",BG638*$K638*(1+$M638)*$ER638,BG638)</f>
        <v>0</v>
      </c>
      <c r="BV638" s="66">
        <f>IF($G638="Labor Hours",BH638*$K638*(1+$M638)*$ER638,BH638)</f>
        <v>0</v>
      </c>
      <c r="BW638" s="66">
        <f>IF($G638="Labor Hours",BI638*$K638*(1+$M638)*$ER638,BI638)</f>
        <v>0</v>
      </c>
      <c r="BX638" s="66">
        <f>IF($G638="Labor Hours",BJ638*$K638*(1+$M638)*$ER638,BJ638)</f>
        <v>0</v>
      </c>
      <c r="BY638" s="66">
        <f>IF($G638="Labor Hours",BK638*$K638*(1+$M638)*$ER638,BK638)</f>
        <v>0</v>
      </c>
      <c r="BZ638" s="67">
        <f t="shared" si="839"/>
        <v>0</v>
      </c>
      <c r="CA638" s="67">
        <f t="shared" si="881"/>
        <v>0</v>
      </c>
      <c r="CB638" s="67">
        <f t="shared" si="882"/>
        <v>0</v>
      </c>
      <c r="CC638" s="53" cm="1">
        <f t="array" aca="1" ref="CC638" ca="1">BZ638*CELL("contents",$Q638)</f>
        <v>0</v>
      </c>
      <c r="CD638" s="53" cm="1">
        <f t="array" aca="1" ref="CD638" ca="1">CA638*CELL("contents",$Q638)</f>
        <v>0</v>
      </c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61">
        <v>1800</v>
      </c>
      <c r="CP638" s="2"/>
      <c r="CQ638" s="2">
        <f t="shared" si="840"/>
        <v>0</v>
      </c>
      <c r="CR638" s="51">
        <f t="shared" si="841"/>
        <v>0</v>
      </c>
      <c r="CS638" s="66">
        <f>IF($G638="Labor Hours",CE638*$K638*(1+$M638)*$ES638,CE638)</f>
        <v>0</v>
      </c>
      <c r="CT638" s="66">
        <f>IF($G638="Labor Hours",CF638*$K638*(1+$M638)*$ES638,CF638)</f>
        <v>0</v>
      </c>
      <c r="CU638" s="66">
        <f>IF($G638="Labor Hours",CG638*$K638*(1+$M638)*$ES638,CG638)</f>
        <v>0</v>
      </c>
      <c r="CV638" s="66">
        <f>IF($G638="Labor Hours",CH638*$K638*(1+$M638)*$ES638,CH638)</f>
        <v>0</v>
      </c>
      <c r="CW638" s="66">
        <f>IF($G638="Labor Hours",CI638*$K638*(1+$M638)*$ES638,CI638)</f>
        <v>0</v>
      </c>
      <c r="CX638" s="66">
        <f>IF($G638="Labor Hours",CJ638*$K638*(1+$M638)*$ES638,CJ638)</f>
        <v>0</v>
      </c>
      <c r="CY638" s="66">
        <f>IF($G638="Labor Hours",CK638*$K638*(1+$M638)*$ES638,CK638)</f>
        <v>0</v>
      </c>
      <c r="CZ638" s="66">
        <f>IF($G638="Labor Hours",CL638*$K638*(1+$M638)*$ES638,CL638)</f>
        <v>0</v>
      </c>
      <c r="DA638" s="66">
        <f>IF($G638="Labor Hours",CM638*$K638*(1+$M638)*$ES638,CM638)</f>
        <v>0</v>
      </c>
      <c r="DB638" s="66">
        <f>IF($G638="Labor Hours",CN638*$K638*(1+$M638)*$ES638,CN638)</f>
        <v>0</v>
      </c>
      <c r="DC638" s="66">
        <f>IF($G638="Labor Hours",CO638*$K638*(1+$M638)*$ES638,CO638)</f>
        <v>1800</v>
      </c>
      <c r="DD638" s="66">
        <f>IF($G638="Labor Hours",CP638*$K638*(1+$M638)*$ES638,CP638)</f>
        <v>0</v>
      </c>
      <c r="DE638" s="67">
        <f t="shared" si="842"/>
        <v>1800</v>
      </c>
      <c r="DF638" s="67">
        <f t="shared" si="883"/>
        <v>990.00000000000011</v>
      </c>
      <c r="DG638" s="67">
        <f t="shared" si="884"/>
        <v>2790</v>
      </c>
      <c r="DH638" s="53" cm="1">
        <f t="array" aca="1" ref="DH638" ca="1">DE638*CELL("contents",$Q638)</f>
        <v>162</v>
      </c>
      <c r="DI638" s="53" cm="1">
        <f t="array" aca="1" ref="DI638" ca="1">DF638*CELL("contents",$Q638)</f>
        <v>89.100000000000009</v>
      </c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>
        <f t="shared" si="843"/>
        <v>0</v>
      </c>
      <c r="DW638" s="51">
        <f t="shared" si="844"/>
        <v>0</v>
      </c>
      <c r="DX638" s="66">
        <f>IF($G638="Labor Hours",DJ638*$K638*(1+$M638)*$ET638,DJ638)</f>
        <v>0</v>
      </c>
      <c r="DY638" s="66">
        <f>IF($G638="Labor Hours",DK638*$K638*(1+$M638)*$ET638,DK638)</f>
        <v>0</v>
      </c>
      <c r="DZ638" s="66">
        <f>IF($G638="Labor Hours",DL638*$K638*(1+$M638)*$ET638,DL638)</f>
        <v>0</v>
      </c>
      <c r="EA638" s="66">
        <f>IF($G638="Labor Hours",DM638*$K638*(1+$M638)*$ET638,DM638)</f>
        <v>0</v>
      </c>
      <c r="EB638" s="66">
        <f>IF($G638="Labor Hours",DN638*$K638*(1+$M638)*$ET638,DN638)</f>
        <v>0</v>
      </c>
      <c r="EC638" s="66">
        <f>IF($G638="Labor Hours",DO638*$K638*(1+$M638)*$ET638,DO638)</f>
        <v>0</v>
      </c>
      <c r="ED638" s="66">
        <f>IF($G638="Labor Hours",DP638*$K638*(1+$M638)*$ET638,DP638)</f>
        <v>0</v>
      </c>
      <c r="EE638" s="66">
        <f>IF($G638="Labor Hours",DQ638*$K638*(1+$M638)*$ET638,DQ638)</f>
        <v>0</v>
      </c>
      <c r="EF638" s="66">
        <f>IF($G638="Labor Hours",DR638*$K638*(1+$M638)*$ET638,DR638)</f>
        <v>0</v>
      </c>
      <c r="EG638" s="66">
        <f>IF($G638="Labor Hours",DS638*$K638*(1+$M638)*$ET638,DS638)</f>
        <v>0</v>
      </c>
      <c r="EH638" s="66">
        <f>IF($G638="Labor Hours",DT638*$K638*(1+$M638)*$ET638,DT638)</f>
        <v>0</v>
      </c>
      <c r="EI638" s="66">
        <f>IF($G638="Labor Hours",DU638*$K638*(1+$M638)*$ET638,DU638)</f>
        <v>0</v>
      </c>
      <c r="EJ638" s="67">
        <f t="shared" si="845"/>
        <v>0</v>
      </c>
      <c r="EK638" s="67">
        <f t="shared" si="885"/>
        <v>0</v>
      </c>
      <c r="EL638" s="67">
        <f t="shared" si="886"/>
        <v>0</v>
      </c>
      <c r="EM638" s="53" cm="1">
        <f t="array" aca="1" ref="EM638" ca="1">EJ638*CELL("contents",$Q638)</f>
        <v>0</v>
      </c>
      <c r="EN638" s="53" cm="1">
        <f t="array" aca="1" ref="EN638" ca="1">EK638*CELL("contents",$Q638)</f>
        <v>0</v>
      </c>
      <c r="EO638" s="68">
        <f>AW638+CB638+DG638+EL638</f>
        <v>2790</v>
      </c>
      <c r="EP638" s="2">
        <v>1</v>
      </c>
      <c r="EQ638" s="2">
        <f t="shared" ref="EQ638:ET638" si="909">EP638*1.0215</f>
        <v>1.0215000000000001</v>
      </c>
      <c r="ER638" s="2">
        <f t="shared" si="909"/>
        <v>1.0434622500000001</v>
      </c>
      <c r="ES638" s="2">
        <f t="shared" si="909"/>
        <v>1.0658966883750003</v>
      </c>
      <c r="ET638" s="2">
        <f t="shared" si="909"/>
        <v>1.0888134671750629</v>
      </c>
      <c r="EU638" s="69">
        <f>IF($G638="Labor Hours",$K638*$AG638*EQ638,0)</f>
        <v>0</v>
      </c>
      <c r="EV638" s="69">
        <f>IF($G638="Labor Hours",$K638*$BL638*ER638,0)</f>
        <v>0</v>
      </c>
      <c r="EW638" s="69">
        <f>IF($G638="Labor Hours",$K638*$CQ638*ES638,0)</f>
        <v>0</v>
      </c>
      <c r="EX638" s="69">
        <f>IF($G638="Labor Hours",$K638*$DV638*ET638,0)</f>
        <v>0</v>
      </c>
      <c r="EY638" s="69">
        <f t="shared" si="847"/>
        <v>0</v>
      </c>
      <c r="EZ638" s="69">
        <f t="shared" si="847"/>
        <v>0</v>
      </c>
      <c r="FA638" s="69">
        <f t="shared" si="847"/>
        <v>0</v>
      </c>
      <c r="FB638" s="69">
        <f t="shared" si="834"/>
        <v>0</v>
      </c>
      <c r="FC638" t="s">
        <v>1549</v>
      </c>
    </row>
    <row r="639" spans="1:159" ht="25.5" x14ac:dyDescent="0.25">
      <c r="A639" s="2">
        <v>1.4</v>
      </c>
      <c r="B639" s="73" t="s">
        <v>1414</v>
      </c>
      <c r="C639" s="61" t="s">
        <v>147</v>
      </c>
      <c r="D639" s="62" t="s">
        <v>1415</v>
      </c>
      <c r="E639" s="63" t="s">
        <v>1416</v>
      </c>
      <c r="F639" s="2"/>
      <c r="G639" s="61" t="s">
        <v>267</v>
      </c>
      <c r="H639" s="64" t="s">
        <v>267</v>
      </c>
      <c r="I639" s="61"/>
      <c r="J639" s="65" t="s">
        <v>268</v>
      </c>
      <c r="K639" s="75"/>
      <c r="L639" s="80">
        <v>1</v>
      </c>
      <c r="M639" s="57">
        <v>0</v>
      </c>
      <c r="N639" s="85">
        <v>0.53</v>
      </c>
      <c r="O639" s="64" t="s">
        <v>1012</v>
      </c>
      <c r="P639" s="2" t="s">
        <v>173</v>
      </c>
      <c r="Q639" s="216">
        <f>VLOOKUP(P639,Contingencies!$A$2:$D$7,4,FALSE)</f>
        <v>0.125</v>
      </c>
      <c r="R639" s="53">
        <f t="shared" si="825"/>
        <v>133.875</v>
      </c>
      <c r="S639" s="67">
        <f t="shared" si="828"/>
        <v>70.953749999999999</v>
      </c>
      <c r="T639" s="61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>
        <f>IF(G639="Labor Hours",SUM(U639:AF639),0)</f>
        <v>0</v>
      </c>
      <c r="AH639" s="51">
        <f t="shared" si="835"/>
        <v>0</v>
      </c>
      <c r="AI639" s="66">
        <f>IF($G639="Labor Hours",U639*$K639*(1+$M639)*$EQ639,U639)</f>
        <v>0</v>
      </c>
      <c r="AJ639" s="66">
        <f>IF($G639="Labor Hours",V639*$K639*(1+$M639)*$EQ639,V639)</f>
        <v>0</v>
      </c>
      <c r="AK639" s="66">
        <f>IF($G639="Labor Hours",W639*$K639*(1+$M639)*$EQ639,W639)</f>
        <v>0</v>
      </c>
      <c r="AL639" s="66">
        <f>IF($G639="Labor Hours",X639*$K639*(1+$M639)*$EQ639,X639)</f>
        <v>0</v>
      </c>
      <c r="AM639" s="66">
        <f>IF($G639="Labor Hours",Y639*$K639*(1+$M639)*$EQ639,Y639)</f>
        <v>0</v>
      </c>
      <c r="AN639" s="66">
        <f>IF($G639="Labor Hours",Z639*$K639*(1+$M639)*$EQ639,Z639)</f>
        <v>0</v>
      </c>
      <c r="AO639" s="66">
        <f>IF($G639="Labor Hours",AA639*$K639*(1+$M639)*$EQ639,AA639)</f>
        <v>0</v>
      </c>
      <c r="AP639" s="66">
        <f>IF($G639="Labor Hours",AB639*$K639*(1+$M639)*$EQ639,AB639)</f>
        <v>0</v>
      </c>
      <c r="AQ639" s="66">
        <f>IF($G639="Labor Hours",AC639*$K639*(1+$M639)*$EQ639,AC639)</f>
        <v>0</v>
      </c>
      <c r="AR639" s="66">
        <f>IF($G639="Labor Hours",AD639*$K639*(1+$M639)*$EQ639,AD639)</f>
        <v>0</v>
      </c>
      <c r="AS639" s="66">
        <f>IF($G639="Labor Hours",AE639*$K639*(1+$M639)*$EQ639,AE639)</f>
        <v>0</v>
      </c>
      <c r="AT639" s="66">
        <f>IF($G639="Labor Hours",AF639*$K639*(1+$M639)*$EQ639,AF639)</f>
        <v>0</v>
      </c>
      <c r="AU639" s="67">
        <f t="shared" si="836"/>
        <v>0</v>
      </c>
      <c r="AV639" s="67">
        <f t="shared" si="879"/>
        <v>0</v>
      </c>
      <c r="AW639" s="67">
        <f t="shared" si="880"/>
        <v>0</v>
      </c>
      <c r="AX639" s="53" cm="1">
        <f t="array" aca="1" ref="AX639" ca="1">AU639*CELL("contents",$Q639)</f>
        <v>0</v>
      </c>
      <c r="AY639" s="53" cm="1">
        <f t="array" aca="1" ref="AY639" ca="1">AV639*CELL("contents",$Q639)</f>
        <v>0</v>
      </c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>
        <f t="shared" si="837"/>
        <v>0</v>
      </c>
      <c r="BM639" s="51">
        <f t="shared" si="838"/>
        <v>0</v>
      </c>
      <c r="BN639" s="66">
        <f>IF($G639="Labor Hours",AZ639*$K639*(1+$M639)*$ER639,AZ639)</f>
        <v>0</v>
      </c>
      <c r="BO639" s="66">
        <f>IF($G639="Labor Hours",BA639*$K639*(1+$M639)*$ER639,BA639)</f>
        <v>0</v>
      </c>
      <c r="BP639" s="66">
        <f>IF($G639="Labor Hours",BB639*$K639*(1+$M639)*$ER639,BB639)</f>
        <v>0</v>
      </c>
      <c r="BQ639" s="66">
        <f>IF($G639="Labor Hours",BC639*$K639*(1+$M639)*$ER639,BC639)</f>
        <v>0</v>
      </c>
      <c r="BR639" s="66">
        <f>IF($G639="Labor Hours",BD639*$K639*(1+$M639)*$ER639,BD639)</f>
        <v>0</v>
      </c>
      <c r="BS639" s="66">
        <f>IF($G639="Labor Hours",BE639*$K639*(1+$M639)*$ER639,BE639)</f>
        <v>0</v>
      </c>
      <c r="BT639" s="66">
        <f>IF($G639="Labor Hours",BF639*$K639*(1+$M639)*$ER639,BF639)</f>
        <v>0</v>
      </c>
      <c r="BU639" s="66">
        <f>IF($G639="Labor Hours",BG639*$K639*(1+$M639)*$ER639,BG639)</f>
        <v>0</v>
      </c>
      <c r="BV639" s="66">
        <f>IF($G639="Labor Hours",BH639*$K639*(1+$M639)*$ER639,BH639)</f>
        <v>0</v>
      </c>
      <c r="BW639" s="66">
        <f>IF($G639="Labor Hours",BI639*$K639*(1+$M639)*$ER639,BI639)</f>
        <v>0</v>
      </c>
      <c r="BX639" s="66">
        <f>IF($G639="Labor Hours",BJ639*$K639*(1+$M639)*$ER639,BJ639)</f>
        <v>0</v>
      </c>
      <c r="BY639" s="66">
        <f>IF($G639="Labor Hours",BK639*$K639*(1+$M639)*$ER639,BK639)</f>
        <v>0</v>
      </c>
      <c r="BZ639" s="67">
        <f t="shared" si="839"/>
        <v>0</v>
      </c>
      <c r="CA639" s="67">
        <f t="shared" si="881"/>
        <v>0</v>
      </c>
      <c r="CB639" s="67">
        <f t="shared" si="882"/>
        <v>0</v>
      </c>
      <c r="CC639" s="53" cm="1">
        <f t="array" aca="1" ref="CC639" ca="1">BZ639*CELL("contents",$Q639)</f>
        <v>0</v>
      </c>
      <c r="CD639" s="53" cm="1">
        <f t="array" aca="1" ref="CD639" ca="1">CA639*CELL("contents",$Q639)</f>
        <v>0</v>
      </c>
      <c r="CE639" s="2"/>
      <c r="CF639" s="2"/>
      <c r="CG639" s="2"/>
      <c r="CH639" s="2"/>
      <c r="CI639" s="2"/>
      <c r="CJ639" s="2"/>
      <c r="CK639" s="2"/>
      <c r="CL639" s="2"/>
      <c r="CM639" s="61">
        <v>350</v>
      </c>
      <c r="CN639" s="61">
        <v>350</v>
      </c>
      <c r="CO639" s="61"/>
      <c r="CP639" s="61"/>
      <c r="CQ639" s="2">
        <f t="shared" si="840"/>
        <v>0</v>
      </c>
      <c r="CR639" s="51">
        <f t="shared" si="841"/>
        <v>0</v>
      </c>
      <c r="CS639" s="66">
        <f>IF($G639="Labor Hours",CE639*$K639*(1+$M639)*$ES639,CE639)</f>
        <v>0</v>
      </c>
      <c r="CT639" s="66">
        <f>IF($G639="Labor Hours",CF639*$K639*(1+$M639)*$ES639,CF639)</f>
        <v>0</v>
      </c>
      <c r="CU639" s="66">
        <f>IF($G639="Labor Hours",CG639*$K639*(1+$M639)*$ES639,CG639)</f>
        <v>0</v>
      </c>
      <c r="CV639" s="66">
        <f>IF($G639="Labor Hours",CH639*$K639*(1+$M639)*$ES639,CH639)</f>
        <v>0</v>
      </c>
      <c r="CW639" s="66">
        <f>IF($G639="Labor Hours",CI639*$K639*(1+$M639)*$ES639,CI639)</f>
        <v>0</v>
      </c>
      <c r="CX639" s="66">
        <f>IF($G639="Labor Hours",CJ639*$K639*(1+$M639)*$ES639,CJ639)</f>
        <v>0</v>
      </c>
      <c r="CY639" s="66">
        <f>IF($G639="Labor Hours",CK639*$K639*(1+$M639)*$ES639,CK639)</f>
        <v>0</v>
      </c>
      <c r="CZ639" s="66">
        <f>IF($G639="Labor Hours",CL639*$K639*(1+$M639)*$ES639,CL639)</f>
        <v>0</v>
      </c>
      <c r="DA639" s="66">
        <f>IF($G639="Labor Hours",CM639*$K639*(1+$M639)*$ES639,CM639)</f>
        <v>350</v>
      </c>
      <c r="DB639" s="66">
        <f>IF($G639="Labor Hours",CN639*$K639*(1+$M639)*$ES639,CN639)</f>
        <v>350</v>
      </c>
      <c r="DC639" s="66">
        <f>IF($G639="Labor Hours",CO639*$K639*(1+$M639)*$ES639,CO639)</f>
        <v>0</v>
      </c>
      <c r="DD639" s="66">
        <f>IF($G639="Labor Hours",CP639*$K639*(1+$M639)*$ES639,CP639)</f>
        <v>0</v>
      </c>
      <c r="DE639" s="67">
        <f t="shared" si="842"/>
        <v>700</v>
      </c>
      <c r="DF639" s="67">
        <f t="shared" si="883"/>
        <v>371</v>
      </c>
      <c r="DG639" s="67">
        <f t="shared" si="884"/>
        <v>1071</v>
      </c>
      <c r="DH639" s="53" cm="1">
        <f t="array" aca="1" ref="DH639" ca="1">DE639*CELL("contents",$Q639)</f>
        <v>87.5</v>
      </c>
      <c r="DI639" s="53" cm="1">
        <f t="array" aca="1" ref="DI639" ca="1">DF639*CELL("contents",$Q639)</f>
        <v>46.375</v>
      </c>
      <c r="DJ639" s="61"/>
      <c r="DK639" s="61"/>
      <c r="DL639" s="61"/>
      <c r="DM639" s="61"/>
      <c r="DN639" s="61"/>
      <c r="DO639" s="2"/>
      <c r="DP639" s="2"/>
      <c r="DQ639" s="2"/>
      <c r="DR639" s="2"/>
      <c r="DS639" s="2"/>
      <c r="DT639" s="2"/>
      <c r="DU639" s="2"/>
      <c r="DV639" s="2">
        <f t="shared" si="843"/>
        <v>0</v>
      </c>
      <c r="DW639" s="51">
        <f t="shared" si="844"/>
        <v>0</v>
      </c>
      <c r="DX639" s="66">
        <f>IF($G639="Labor Hours",DJ639*$K639*(1+$M639)*$ET639,DJ639)</f>
        <v>0</v>
      </c>
      <c r="DY639" s="66">
        <f>IF($G639="Labor Hours",DK639*$K639*(1+$M639)*$ET639,DK639)</f>
        <v>0</v>
      </c>
      <c r="DZ639" s="66">
        <f>IF($G639="Labor Hours",DL639*$K639*(1+$M639)*$ET639,DL639)</f>
        <v>0</v>
      </c>
      <c r="EA639" s="66">
        <f>IF($G639="Labor Hours",DM639*$K639*(1+$M639)*$ET639,DM639)</f>
        <v>0</v>
      </c>
      <c r="EB639" s="66">
        <f>IF($G639="Labor Hours",DN639*$K639*(1+$M639)*$ET639,DN639)</f>
        <v>0</v>
      </c>
      <c r="EC639" s="66">
        <f>IF($G639="Labor Hours",DO639*$K639*(1+$M639)*$ET639,DO639)</f>
        <v>0</v>
      </c>
      <c r="ED639" s="66">
        <f>IF($G639="Labor Hours",DP639*$K639*(1+$M639)*$ET639,DP639)</f>
        <v>0</v>
      </c>
      <c r="EE639" s="66">
        <f>IF($G639="Labor Hours",DQ639*$K639*(1+$M639)*$ET639,DQ639)</f>
        <v>0</v>
      </c>
      <c r="EF639" s="66">
        <f>IF($G639="Labor Hours",DR639*$K639*(1+$M639)*$ET639,DR639)</f>
        <v>0</v>
      </c>
      <c r="EG639" s="66">
        <f>IF($G639="Labor Hours",DS639*$K639*(1+$M639)*$ET639,DS639)</f>
        <v>0</v>
      </c>
      <c r="EH639" s="66">
        <f>IF($G639="Labor Hours",DT639*$K639*(1+$M639)*$ET639,DT639)</f>
        <v>0</v>
      </c>
      <c r="EI639" s="66">
        <f>IF($G639="Labor Hours",DU639*$K639*(1+$M639)*$ET639,DU639)</f>
        <v>0</v>
      </c>
      <c r="EJ639" s="67">
        <f t="shared" si="845"/>
        <v>0</v>
      </c>
      <c r="EK639" s="67">
        <f t="shared" si="885"/>
        <v>0</v>
      </c>
      <c r="EL639" s="67">
        <f t="shared" si="886"/>
        <v>0</v>
      </c>
      <c r="EM639" s="53" cm="1">
        <f t="array" aca="1" ref="EM639" ca="1">EJ639*CELL("contents",$Q639)</f>
        <v>0</v>
      </c>
      <c r="EN639" s="53" cm="1">
        <f t="array" aca="1" ref="EN639" ca="1">EK639*CELL("contents",$Q639)</f>
        <v>0</v>
      </c>
      <c r="EO639" s="68">
        <f>AW639+CB639+DG639+EL639</f>
        <v>1071</v>
      </c>
      <c r="EP639" s="2">
        <v>1</v>
      </c>
      <c r="EQ639" s="2">
        <f t="shared" ref="EQ639:ET639" si="910">EP639*1.0215</f>
        <v>1.0215000000000001</v>
      </c>
      <c r="ER639" s="2">
        <f t="shared" si="910"/>
        <v>1.0434622500000001</v>
      </c>
      <c r="ES639" s="2">
        <f t="shared" si="910"/>
        <v>1.0658966883750003</v>
      </c>
      <c r="ET639" s="2">
        <f t="shared" si="910"/>
        <v>1.0888134671750629</v>
      </c>
      <c r="EU639" s="69">
        <f>IF($G639="Labor Hours",$K639*$AG639*EQ639,0)</f>
        <v>0</v>
      </c>
      <c r="EV639" s="69">
        <f>IF($G639="Labor Hours",$K639*$BL639*ER639,0)</f>
        <v>0</v>
      </c>
      <c r="EW639" s="69">
        <f>IF($G639="Labor Hours",$K639*$CQ639*ES639,0)</f>
        <v>0</v>
      </c>
      <c r="EX639" s="69">
        <f>IF($G639="Labor Hours",$K639*$DV639*ET639,0)</f>
        <v>0</v>
      </c>
      <c r="EY639" s="69">
        <f t="shared" si="847"/>
        <v>0</v>
      </c>
      <c r="EZ639" s="69">
        <f t="shared" si="847"/>
        <v>0</v>
      </c>
      <c r="FA639" s="69">
        <f t="shared" si="847"/>
        <v>0</v>
      </c>
      <c r="FB639" s="69">
        <f t="shared" si="834"/>
        <v>0</v>
      </c>
      <c r="FC639" t="s">
        <v>1549</v>
      </c>
    </row>
    <row r="640" spans="1:159" ht="25.5" x14ac:dyDescent="0.25">
      <c r="A640" s="2">
        <v>1.4</v>
      </c>
      <c r="B640" s="73" t="s">
        <v>1414</v>
      </c>
      <c r="C640" s="61" t="s">
        <v>147</v>
      </c>
      <c r="D640" s="62" t="s">
        <v>1415</v>
      </c>
      <c r="E640" s="63" t="s">
        <v>1417</v>
      </c>
      <c r="F640" s="2"/>
      <c r="G640" s="61" t="s">
        <v>267</v>
      </c>
      <c r="H640" s="64" t="s">
        <v>267</v>
      </c>
      <c r="I640" s="61"/>
      <c r="J640" s="65" t="s">
        <v>268</v>
      </c>
      <c r="K640" s="75"/>
      <c r="L640" s="80">
        <v>1</v>
      </c>
      <c r="M640" s="57">
        <v>0</v>
      </c>
      <c r="N640" s="85">
        <v>0.53</v>
      </c>
      <c r="O640" s="64" t="s">
        <v>1012</v>
      </c>
      <c r="P640" s="2" t="s">
        <v>173</v>
      </c>
      <c r="Q640" s="216">
        <f>VLOOKUP(P640,Contingencies!$A$2:$D$7,4,FALSE)</f>
        <v>0.125</v>
      </c>
      <c r="R640" s="53">
        <f t="shared" si="825"/>
        <v>47.8125</v>
      </c>
      <c r="S640" s="67">
        <f t="shared" si="828"/>
        <v>25.340625000000003</v>
      </c>
      <c r="T640" s="61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>
        <f>IF(G640="Labor Hours",SUM(U640:AF640),0)</f>
        <v>0</v>
      </c>
      <c r="AH640" s="51">
        <f t="shared" si="835"/>
        <v>0</v>
      </c>
      <c r="AI640" s="66">
        <f>IF($G640="Labor Hours",U640*$K640*(1+$M640)*$EQ640,U640)</f>
        <v>0</v>
      </c>
      <c r="AJ640" s="66">
        <f>IF($G640="Labor Hours",V640*$K640*(1+$M640)*$EQ640,V640)</f>
        <v>0</v>
      </c>
      <c r="AK640" s="66">
        <f>IF($G640="Labor Hours",W640*$K640*(1+$M640)*$EQ640,W640)</f>
        <v>0</v>
      </c>
      <c r="AL640" s="66">
        <f>IF($G640="Labor Hours",X640*$K640*(1+$M640)*$EQ640,X640)</f>
        <v>0</v>
      </c>
      <c r="AM640" s="66">
        <f>IF($G640="Labor Hours",Y640*$K640*(1+$M640)*$EQ640,Y640)</f>
        <v>0</v>
      </c>
      <c r="AN640" s="66">
        <f>IF($G640="Labor Hours",Z640*$K640*(1+$M640)*$EQ640,Z640)</f>
        <v>0</v>
      </c>
      <c r="AO640" s="66">
        <f>IF($G640="Labor Hours",AA640*$K640*(1+$M640)*$EQ640,AA640)</f>
        <v>0</v>
      </c>
      <c r="AP640" s="66">
        <f>IF($G640="Labor Hours",AB640*$K640*(1+$M640)*$EQ640,AB640)</f>
        <v>0</v>
      </c>
      <c r="AQ640" s="66">
        <f>IF($G640="Labor Hours",AC640*$K640*(1+$M640)*$EQ640,AC640)</f>
        <v>0</v>
      </c>
      <c r="AR640" s="66">
        <f>IF($G640="Labor Hours",AD640*$K640*(1+$M640)*$EQ640,AD640)</f>
        <v>0</v>
      </c>
      <c r="AS640" s="66">
        <f>IF($G640="Labor Hours",AE640*$K640*(1+$M640)*$EQ640,AE640)</f>
        <v>0</v>
      </c>
      <c r="AT640" s="66">
        <f>IF($G640="Labor Hours",AF640*$K640*(1+$M640)*$EQ640,AF640)</f>
        <v>0</v>
      </c>
      <c r="AU640" s="67">
        <f t="shared" si="836"/>
        <v>0</v>
      </c>
      <c r="AV640" s="67">
        <f t="shared" si="879"/>
        <v>0</v>
      </c>
      <c r="AW640" s="67">
        <f t="shared" si="880"/>
        <v>0</v>
      </c>
      <c r="AX640" s="53" cm="1">
        <f t="array" aca="1" ref="AX640" ca="1">AU640*CELL("contents",$Q640)</f>
        <v>0</v>
      </c>
      <c r="AY640" s="53" cm="1">
        <f t="array" aca="1" ref="AY640" ca="1">AV640*CELL("contents",$Q640)</f>
        <v>0</v>
      </c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>
        <f t="shared" si="837"/>
        <v>0</v>
      </c>
      <c r="BM640" s="51">
        <f t="shared" si="838"/>
        <v>0</v>
      </c>
      <c r="BN640" s="66">
        <f>IF($G640="Labor Hours",AZ640*$K640*(1+$M640)*$ER640,AZ640)</f>
        <v>0</v>
      </c>
      <c r="BO640" s="66">
        <f>IF($G640="Labor Hours",BA640*$K640*(1+$M640)*$ER640,BA640)</f>
        <v>0</v>
      </c>
      <c r="BP640" s="66">
        <f>IF($G640="Labor Hours",BB640*$K640*(1+$M640)*$ER640,BB640)</f>
        <v>0</v>
      </c>
      <c r="BQ640" s="66">
        <f>IF($G640="Labor Hours",BC640*$K640*(1+$M640)*$ER640,BC640)</f>
        <v>0</v>
      </c>
      <c r="BR640" s="66">
        <f>IF($G640="Labor Hours",BD640*$K640*(1+$M640)*$ER640,BD640)</f>
        <v>0</v>
      </c>
      <c r="BS640" s="66">
        <f>IF($G640="Labor Hours",BE640*$K640*(1+$M640)*$ER640,BE640)</f>
        <v>0</v>
      </c>
      <c r="BT640" s="66">
        <f>IF($G640="Labor Hours",BF640*$K640*(1+$M640)*$ER640,BF640)</f>
        <v>0</v>
      </c>
      <c r="BU640" s="66">
        <f>IF($G640="Labor Hours",BG640*$K640*(1+$M640)*$ER640,BG640)</f>
        <v>0</v>
      </c>
      <c r="BV640" s="66">
        <f>IF($G640="Labor Hours",BH640*$K640*(1+$M640)*$ER640,BH640)</f>
        <v>0</v>
      </c>
      <c r="BW640" s="66">
        <f>IF($G640="Labor Hours",BI640*$K640*(1+$M640)*$ER640,BI640)</f>
        <v>0</v>
      </c>
      <c r="BX640" s="66">
        <f>IF($G640="Labor Hours",BJ640*$K640*(1+$M640)*$ER640,BJ640)</f>
        <v>0</v>
      </c>
      <c r="BY640" s="66">
        <f>IF($G640="Labor Hours",BK640*$K640*(1+$M640)*$ER640,BK640)</f>
        <v>0</v>
      </c>
      <c r="BZ640" s="67">
        <f t="shared" si="839"/>
        <v>0</v>
      </c>
      <c r="CA640" s="67">
        <f t="shared" si="881"/>
        <v>0</v>
      </c>
      <c r="CB640" s="67">
        <f t="shared" si="882"/>
        <v>0</v>
      </c>
      <c r="CC640" s="53" cm="1">
        <f t="array" aca="1" ref="CC640" ca="1">BZ640*CELL("contents",$Q640)</f>
        <v>0</v>
      </c>
      <c r="CD640" s="53" cm="1">
        <f t="array" aca="1" ref="CD640" ca="1">CA640*CELL("contents",$Q640)</f>
        <v>0</v>
      </c>
      <c r="CE640" s="2"/>
      <c r="CF640" s="2"/>
      <c r="CG640" s="2"/>
      <c r="CH640" s="2"/>
      <c r="CI640" s="2"/>
      <c r="CJ640" s="2"/>
      <c r="CK640" s="2"/>
      <c r="CL640" s="2"/>
      <c r="CM640" s="61"/>
      <c r="CN640" s="61"/>
      <c r="CO640" s="61">
        <v>125</v>
      </c>
      <c r="CP640" s="61">
        <v>125</v>
      </c>
      <c r="CQ640" s="2">
        <f t="shared" si="840"/>
        <v>0</v>
      </c>
      <c r="CR640" s="51">
        <f t="shared" si="841"/>
        <v>0</v>
      </c>
      <c r="CS640" s="66">
        <f>IF($G640="Labor Hours",CE640*$K640*(1+$M640)*$ES640,CE640)</f>
        <v>0</v>
      </c>
      <c r="CT640" s="66">
        <f>IF($G640="Labor Hours",CF640*$K640*(1+$M640)*$ES640,CF640)</f>
        <v>0</v>
      </c>
      <c r="CU640" s="66">
        <f>IF($G640="Labor Hours",CG640*$K640*(1+$M640)*$ES640,CG640)</f>
        <v>0</v>
      </c>
      <c r="CV640" s="66">
        <f>IF($G640="Labor Hours",CH640*$K640*(1+$M640)*$ES640,CH640)</f>
        <v>0</v>
      </c>
      <c r="CW640" s="66">
        <f>IF($G640="Labor Hours",CI640*$K640*(1+$M640)*$ES640,CI640)</f>
        <v>0</v>
      </c>
      <c r="CX640" s="66">
        <f>IF($G640="Labor Hours",CJ640*$K640*(1+$M640)*$ES640,CJ640)</f>
        <v>0</v>
      </c>
      <c r="CY640" s="66">
        <f>IF($G640="Labor Hours",CK640*$K640*(1+$M640)*$ES640,CK640)</f>
        <v>0</v>
      </c>
      <c r="CZ640" s="66">
        <f>IF($G640="Labor Hours",CL640*$K640*(1+$M640)*$ES640,CL640)</f>
        <v>0</v>
      </c>
      <c r="DA640" s="66">
        <f>IF($G640="Labor Hours",CM640*$K640*(1+$M640)*$ES640,CM640)</f>
        <v>0</v>
      </c>
      <c r="DB640" s="66">
        <f>IF($G640="Labor Hours",CN640*$K640*(1+$M640)*$ES640,CN640)</f>
        <v>0</v>
      </c>
      <c r="DC640" s="66">
        <f>IF($G640="Labor Hours",CO640*$K640*(1+$M640)*$ES640,CO640)</f>
        <v>125</v>
      </c>
      <c r="DD640" s="66">
        <f>IF($G640="Labor Hours",CP640*$K640*(1+$M640)*$ES640,CP640)</f>
        <v>125</v>
      </c>
      <c r="DE640" s="67">
        <f t="shared" si="842"/>
        <v>250</v>
      </c>
      <c r="DF640" s="67">
        <f t="shared" si="883"/>
        <v>132.5</v>
      </c>
      <c r="DG640" s="67">
        <f t="shared" si="884"/>
        <v>382.5</v>
      </c>
      <c r="DH640" s="53" cm="1">
        <f t="array" aca="1" ref="DH640" ca="1">DE640*CELL("contents",$Q640)</f>
        <v>31.25</v>
      </c>
      <c r="DI640" s="53" cm="1">
        <f t="array" aca="1" ref="DI640" ca="1">DF640*CELL("contents",$Q640)</f>
        <v>16.5625</v>
      </c>
      <c r="DJ640" s="61"/>
      <c r="DK640" s="61"/>
      <c r="DL640" s="61"/>
      <c r="DM640" s="61"/>
      <c r="DN640" s="61"/>
      <c r="DO640" s="2"/>
      <c r="DP640" s="2"/>
      <c r="DQ640" s="2"/>
      <c r="DR640" s="2"/>
      <c r="DS640" s="2"/>
      <c r="DT640" s="2"/>
      <c r="DU640" s="2"/>
      <c r="DV640" s="2">
        <f t="shared" si="843"/>
        <v>0</v>
      </c>
      <c r="DW640" s="51">
        <f t="shared" si="844"/>
        <v>0</v>
      </c>
      <c r="DX640" s="66">
        <f>IF($G640="Labor Hours",DJ640*$K640*(1+$M640)*$ET640,DJ640)</f>
        <v>0</v>
      </c>
      <c r="DY640" s="66">
        <f>IF($G640="Labor Hours",DK640*$K640*(1+$M640)*$ET640,DK640)</f>
        <v>0</v>
      </c>
      <c r="DZ640" s="66">
        <f>IF($G640="Labor Hours",DL640*$K640*(1+$M640)*$ET640,DL640)</f>
        <v>0</v>
      </c>
      <c r="EA640" s="66">
        <f>IF($G640="Labor Hours",DM640*$K640*(1+$M640)*$ET640,DM640)</f>
        <v>0</v>
      </c>
      <c r="EB640" s="66">
        <f>IF($G640="Labor Hours",DN640*$K640*(1+$M640)*$ET640,DN640)</f>
        <v>0</v>
      </c>
      <c r="EC640" s="66">
        <f>IF($G640="Labor Hours",DO640*$K640*(1+$M640)*$ET640,DO640)</f>
        <v>0</v>
      </c>
      <c r="ED640" s="66">
        <f>IF($G640="Labor Hours",DP640*$K640*(1+$M640)*$ET640,DP640)</f>
        <v>0</v>
      </c>
      <c r="EE640" s="66">
        <f>IF($G640="Labor Hours",DQ640*$K640*(1+$M640)*$ET640,DQ640)</f>
        <v>0</v>
      </c>
      <c r="EF640" s="66">
        <f>IF($G640="Labor Hours",DR640*$K640*(1+$M640)*$ET640,DR640)</f>
        <v>0</v>
      </c>
      <c r="EG640" s="66">
        <f>IF($G640="Labor Hours",DS640*$K640*(1+$M640)*$ET640,DS640)</f>
        <v>0</v>
      </c>
      <c r="EH640" s="66">
        <f>IF($G640="Labor Hours",DT640*$K640*(1+$M640)*$ET640,DT640)</f>
        <v>0</v>
      </c>
      <c r="EI640" s="66">
        <f>IF($G640="Labor Hours",DU640*$K640*(1+$M640)*$ET640,DU640)</f>
        <v>0</v>
      </c>
      <c r="EJ640" s="67">
        <f t="shared" si="845"/>
        <v>0</v>
      </c>
      <c r="EK640" s="67">
        <f t="shared" si="885"/>
        <v>0</v>
      </c>
      <c r="EL640" s="67">
        <f t="shared" si="886"/>
        <v>0</v>
      </c>
      <c r="EM640" s="53" cm="1">
        <f t="array" aca="1" ref="EM640" ca="1">EJ640*CELL("contents",$Q640)</f>
        <v>0</v>
      </c>
      <c r="EN640" s="53" cm="1">
        <f t="array" aca="1" ref="EN640" ca="1">EK640*CELL("contents",$Q640)</f>
        <v>0</v>
      </c>
      <c r="EO640" s="68">
        <f>AW640+CB640+DG640+EL640</f>
        <v>382.5</v>
      </c>
      <c r="EP640" s="2">
        <v>1</v>
      </c>
      <c r="EQ640" s="2">
        <f t="shared" ref="EQ640:ET640" si="911">EP640*1.0215</f>
        <v>1.0215000000000001</v>
      </c>
      <c r="ER640" s="2">
        <f t="shared" si="911"/>
        <v>1.0434622500000001</v>
      </c>
      <c r="ES640" s="2">
        <f t="shared" si="911"/>
        <v>1.0658966883750003</v>
      </c>
      <c r="ET640" s="2">
        <f t="shared" si="911"/>
        <v>1.0888134671750629</v>
      </c>
      <c r="EU640" s="69">
        <f>IF($G640="Labor Hours",$K640*$AG640*EQ640,0)</f>
        <v>0</v>
      </c>
      <c r="EV640" s="69">
        <f>IF($G640="Labor Hours",$K640*$BL640*ER640,0)</f>
        <v>0</v>
      </c>
      <c r="EW640" s="69">
        <f>IF($G640="Labor Hours",$K640*$CQ640*ES640,0)</f>
        <v>0</v>
      </c>
      <c r="EX640" s="69">
        <f>IF($G640="Labor Hours",$K640*$DV640*ET640,0)</f>
        <v>0</v>
      </c>
      <c r="EY640" s="69">
        <f t="shared" si="847"/>
        <v>0</v>
      </c>
      <c r="EZ640" s="69">
        <f t="shared" si="847"/>
        <v>0</v>
      </c>
      <c r="FA640" s="69">
        <f t="shared" si="847"/>
        <v>0</v>
      </c>
      <c r="FB640" s="69">
        <f t="shared" si="834"/>
        <v>0</v>
      </c>
      <c r="FC640" t="s">
        <v>1549</v>
      </c>
    </row>
    <row r="641" spans="1:159" ht="25.5" x14ac:dyDescent="0.25">
      <c r="A641" s="2">
        <v>1.4</v>
      </c>
      <c r="B641" s="73" t="s">
        <v>1414</v>
      </c>
      <c r="C641" s="61" t="s">
        <v>147</v>
      </c>
      <c r="D641" s="62" t="s">
        <v>1415</v>
      </c>
      <c r="E641" s="63" t="s">
        <v>1418</v>
      </c>
      <c r="F641" s="2" t="s">
        <v>966</v>
      </c>
      <c r="G641" s="61" t="s">
        <v>257</v>
      </c>
      <c r="H641" s="64" t="s">
        <v>257</v>
      </c>
      <c r="I641" s="61"/>
      <c r="J641" s="65" t="s">
        <v>261</v>
      </c>
      <c r="K641" s="75"/>
      <c r="L641" s="80">
        <v>1</v>
      </c>
      <c r="M641" s="57">
        <v>0</v>
      </c>
      <c r="N641" s="85">
        <v>0.53</v>
      </c>
      <c r="O641" s="64" t="s">
        <v>1012</v>
      </c>
      <c r="P641" s="2" t="s">
        <v>156</v>
      </c>
      <c r="Q641" s="216">
        <f>VLOOKUP(P641,Contingencies!$A$2:$D$7,4,FALSE)</f>
        <v>0.09</v>
      </c>
      <c r="R641" s="53">
        <f t="shared" ref="R641:R696" si="912">Q641*EO641</f>
        <v>247.85999999999999</v>
      </c>
      <c r="S641" s="67">
        <f t="shared" si="828"/>
        <v>131.36580000000001</v>
      </c>
      <c r="T641" s="61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>
        <f>IF(G641="Labor Hours",SUM(U641:AF641),0)</f>
        <v>0</v>
      </c>
      <c r="AH641" s="51">
        <f t="shared" si="835"/>
        <v>0</v>
      </c>
      <c r="AI641" s="66">
        <f>IF($G641="Labor Hours",U641*$K641*(1+$M641)*$EQ641,U641)</f>
        <v>0</v>
      </c>
      <c r="AJ641" s="66">
        <f>IF($G641="Labor Hours",V641*$K641*(1+$M641)*$EQ641,V641)</f>
        <v>0</v>
      </c>
      <c r="AK641" s="66">
        <f>IF($G641="Labor Hours",W641*$K641*(1+$M641)*$EQ641,W641)</f>
        <v>0</v>
      </c>
      <c r="AL641" s="66">
        <f>IF($G641="Labor Hours",X641*$K641*(1+$M641)*$EQ641,X641)</f>
        <v>0</v>
      </c>
      <c r="AM641" s="66">
        <f>IF($G641="Labor Hours",Y641*$K641*(1+$M641)*$EQ641,Y641)</f>
        <v>0</v>
      </c>
      <c r="AN641" s="66">
        <f>IF($G641="Labor Hours",Z641*$K641*(1+$M641)*$EQ641,Z641)</f>
        <v>0</v>
      </c>
      <c r="AO641" s="66">
        <f>IF($G641="Labor Hours",AA641*$K641*(1+$M641)*$EQ641,AA641)</f>
        <v>0</v>
      </c>
      <c r="AP641" s="66">
        <f>IF($G641="Labor Hours",AB641*$K641*(1+$M641)*$EQ641,AB641)</f>
        <v>0</v>
      </c>
      <c r="AQ641" s="66">
        <f>IF($G641="Labor Hours",AC641*$K641*(1+$M641)*$EQ641,AC641)</f>
        <v>0</v>
      </c>
      <c r="AR641" s="66">
        <f>IF($G641="Labor Hours",AD641*$K641*(1+$M641)*$EQ641,AD641)</f>
        <v>0</v>
      </c>
      <c r="AS641" s="66">
        <f>IF($G641="Labor Hours",AE641*$K641*(1+$M641)*$EQ641,AE641)</f>
        <v>0</v>
      </c>
      <c r="AT641" s="66">
        <f>IF($G641="Labor Hours",AF641*$K641*(1+$M641)*$EQ641,AF641)</f>
        <v>0</v>
      </c>
      <c r="AU641" s="67">
        <f t="shared" si="836"/>
        <v>0</v>
      </c>
      <c r="AV641" s="67">
        <f t="shared" si="879"/>
        <v>0</v>
      </c>
      <c r="AW641" s="67">
        <f t="shared" si="880"/>
        <v>0</v>
      </c>
      <c r="AX641" s="53" cm="1">
        <f t="array" aca="1" ref="AX641" ca="1">AU641*CELL("contents",$Q641)</f>
        <v>0</v>
      </c>
      <c r="AY641" s="53" cm="1">
        <f t="array" aca="1" ref="AY641" ca="1">AV641*CELL("contents",$Q641)</f>
        <v>0</v>
      </c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>
        <f t="shared" si="837"/>
        <v>0</v>
      </c>
      <c r="BM641" s="51">
        <f t="shared" si="838"/>
        <v>0</v>
      </c>
      <c r="BN641" s="66">
        <f>IF($G641="Labor Hours",AZ641*$K641*(1+$M641)*$ER641,AZ641)</f>
        <v>0</v>
      </c>
      <c r="BO641" s="66">
        <f>IF($G641="Labor Hours",BA641*$K641*(1+$M641)*$ER641,BA641)</f>
        <v>0</v>
      </c>
      <c r="BP641" s="66">
        <f>IF($G641="Labor Hours",BB641*$K641*(1+$M641)*$ER641,BB641)</f>
        <v>0</v>
      </c>
      <c r="BQ641" s="66">
        <f>IF($G641="Labor Hours",BC641*$K641*(1+$M641)*$ER641,BC641)</f>
        <v>0</v>
      </c>
      <c r="BR641" s="66">
        <f>IF($G641="Labor Hours",BD641*$K641*(1+$M641)*$ER641,BD641)</f>
        <v>0</v>
      </c>
      <c r="BS641" s="66">
        <f>IF($G641="Labor Hours",BE641*$K641*(1+$M641)*$ER641,BE641)</f>
        <v>0</v>
      </c>
      <c r="BT641" s="66">
        <f>IF($G641="Labor Hours",BF641*$K641*(1+$M641)*$ER641,BF641)</f>
        <v>0</v>
      </c>
      <c r="BU641" s="66">
        <f>IF($G641="Labor Hours",BG641*$K641*(1+$M641)*$ER641,BG641)</f>
        <v>0</v>
      </c>
      <c r="BV641" s="66">
        <f>IF($G641="Labor Hours",BH641*$K641*(1+$M641)*$ER641,BH641)</f>
        <v>0</v>
      </c>
      <c r="BW641" s="66">
        <f>IF($G641="Labor Hours",BI641*$K641*(1+$M641)*$ER641,BI641)</f>
        <v>0</v>
      </c>
      <c r="BX641" s="66">
        <f>IF($G641="Labor Hours",BJ641*$K641*(1+$M641)*$ER641,BJ641)</f>
        <v>0</v>
      </c>
      <c r="BY641" s="66">
        <f>IF($G641="Labor Hours",BK641*$K641*(1+$M641)*$ER641,BK641)</f>
        <v>0</v>
      </c>
      <c r="BZ641" s="67">
        <f t="shared" si="839"/>
        <v>0</v>
      </c>
      <c r="CA641" s="67">
        <f t="shared" si="881"/>
        <v>0</v>
      </c>
      <c r="CB641" s="67">
        <f t="shared" si="882"/>
        <v>0</v>
      </c>
      <c r="CC641" s="53" cm="1">
        <f t="array" aca="1" ref="CC641" ca="1">BZ641*CELL("contents",$Q641)</f>
        <v>0</v>
      </c>
      <c r="CD641" s="53" cm="1">
        <f t="array" aca="1" ref="CD641" ca="1">CA641*CELL("contents",$Q641)</f>
        <v>0</v>
      </c>
      <c r="CE641" s="2"/>
      <c r="CF641" s="2"/>
      <c r="CG641" s="2"/>
      <c r="CH641" s="2"/>
      <c r="CI641" s="2"/>
      <c r="CJ641" s="2"/>
      <c r="CK641" s="2"/>
      <c r="CL641" s="2"/>
      <c r="CM641" s="61"/>
      <c r="CN641" s="61"/>
      <c r="CO641" s="61"/>
      <c r="CP641" s="61"/>
      <c r="CQ641" s="2">
        <f t="shared" si="840"/>
        <v>0</v>
      </c>
      <c r="CR641" s="51">
        <f t="shared" si="841"/>
        <v>0</v>
      </c>
      <c r="CS641" s="66">
        <f>IF($G641="Labor Hours",CE641*$K641*(1+$M641)*$ES641,CE641)</f>
        <v>0</v>
      </c>
      <c r="CT641" s="66">
        <f>IF($G641="Labor Hours",CF641*$K641*(1+$M641)*$ES641,CF641)</f>
        <v>0</v>
      </c>
      <c r="CU641" s="66">
        <f>IF($G641="Labor Hours",CG641*$K641*(1+$M641)*$ES641,CG641)</f>
        <v>0</v>
      </c>
      <c r="CV641" s="66">
        <f>IF($G641="Labor Hours",CH641*$K641*(1+$M641)*$ES641,CH641)</f>
        <v>0</v>
      </c>
      <c r="CW641" s="66">
        <f>IF($G641="Labor Hours",CI641*$K641*(1+$M641)*$ES641,CI641)</f>
        <v>0</v>
      </c>
      <c r="CX641" s="66">
        <f>IF($G641="Labor Hours",CJ641*$K641*(1+$M641)*$ES641,CJ641)</f>
        <v>0</v>
      </c>
      <c r="CY641" s="66">
        <f>IF($G641="Labor Hours",CK641*$K641*(1+$M641)*$ES641,CK641)</f>
        <v>0</v>
      </c>
      <c r="CZ641" s="66">
        <f>IF($G641="Labor Hours",CL641*$K641*(1+$M641)*$ES641,CL641)</f>
        <v>0</v>
      </c>
      <c r="DA641" s="66">
        <f>IF($G641="Labor Hours",CM641*$K641*(1+$M641)*$ES641,CM641)</f>
        <v>0</v>
      </c>
      <c r="DB641" s="66">
        <f>IF($G641="Labor Hours",CN641*$K641*(1+$M641)*$ES641,CN641)</f>
        <v>0</v>
      </c>
      <c r="DC641" s="66">
        <f>IF($G641="Labor Hours",CO641*$K641*(1+$M641)*$ES641,CO641)</f>
        <v>0</v>
      </c>
      <c r="DD641" s="66">
        <f>IF($G641="Labor Hours",CP641*$K641*(1+$M641)*$ES641,CP641)</f>
        <v>0</v>
      </c>
      <c r="DE641" s="67">
        <f t="shared" si="842"/>
        <v>0</v>
      </c>
      <c r="DF641" s="67">
        <f t="shared" si="883"/>
        <v>0</v>
      </c>
      <c r="DG641" s="67">
        <f t="shared" si="884"/>
        <v>0</v>
      </c>
      <c r="DH641" s="53" cm="1">
        <f t="array" aca="1" ref="DH641" ca="1">DE641*CELL("contents",$Q641)</f>
        <v>0</v>
      </c>
      <c r="DI641" s="53" cm="1">
        <f t="array" aca="1" ref="DI641" ca="1">DF641*CELL("contents",$Q641)</f>
        <v>0</v>
      </c>
      <c r="DJ641" s="61"/>
      <c r="DK641" s="61">
        <v>1080</v>
      </c>
      <c r="DL641" s="61"/>
      <c r="DM641" s="61"/>
      <c r="DN641" s="61">
        <v>720</v>
      </c>
      <c r="DO641" s="2"/>
      <c r="DP641" s="2"/>
      <c r="DQ641" s="2"/>
      <c r="DR641" s="2"/>
      <c r="DS641" s="2"/>
      <c r="DT641" s="2"/>
      <c r="DU641" s="2"/>
      <c r="DV641" s="2">
        <f t="shared" si="843"/>
        <v>0</v>
      </c>
      <c r="DW641" s="51">
        <f t="shared" si="844"/>
        <v>0</v>
      </c>
      <c r="DX641" s="66">
        <f>IF($G641="Labor Hours",DJ641*$K641*(1+$M641)*$ET641,DJ641)</f>
        <v>0</v>
      </c>
      <c r="DY641" s="66">
        <f>IF($G641="Labor Hours",DK641*$K641*(1+$M641)*$ET641,DK641)</f>
        <v>1080</v>
      </c>
      <c r="DZ641" s="66">
        <f>IF($G641="Labor Hours",DL641*$K641*(1+$M641)*$ET641,DL641)</f>
        <v>0</v>
      </c>
      <c r="EA641" s="66">
        <f>IF($G641="Labor Hours",DM641*$K641*(1+$M641)*$ET641,DM641)</f>
        <v>0</v>
      </c>
      <c r="EB641" s="66">
        <f>IF($G641="Labor Hours",DN641*$K641*(1+$M641)*$ET641,DN641)</f>
        <v>720</v>
      </c>
      <c r="EC641" s="66">
        <f>IF($G641="Labor Hours",DO641*$K641*(1+$M641)*$ET641,DO641)</f>
        <v>0</v>
      </c>
      <c r="ED641" s="66">
        <f>IF($G641="Labor Hours",DP641*$K641*(1+$M641)*$ET641,DP641)</f>
        <v>0</v>
      </c>
      <c r="EE641" s="66">
        <f>IF($G641="Labor Hours",DQ641*$K641*(1+$M641)*$ET641,DQ641)</f>
        <v>0</v>
      </c>
      <c r="EF641" s="66">
        <f>IF($G641="Labor Hours",DR641*$K641*(1+$M641)*$ET641,DR641)</f>
        <v>0</v>
      </c>
      <c r="EG641" s="66">
        <f>IF($G641="Labor Hours",DS641*$K641*(1+$M641)*$ET641,DS641)</f>
        <v>0</v>
      </c>
      <c r="EH641" s="66">
        <f>IF($G641="Labor Hours",DT641*$K641*(1+$M641)*$ET641,DT641)</f>
        <v>0</v>
      </c>
      <c r="EI641" s="66">
        <f>IF($G641="Labor Hours",DU641*$K641*(1+$M641)*$ET641,DU641)</f>
        <v>0</v>
      </c>
      <c r="EJ641" s="67">
        <f t="shared" si="845"/>
        <v>1800</v>
      </c>
      <c r="EK641" s="67">
        <f t="shared" si="885"/>
        <v>954</v>
      </c>
      <c r="EL641" s="67">
        <f t="shared" si="886"/>
        <v>2754</v>
      </c>
      <c r="EM641" s="53" cm="1">
        <f t="array" aca="1" ref="EM641" ca="1">EJ641*CELL("contents",$Q641)</f>
        <v>162</v>
      </c>
      <c r="EN641" s="53" cm="1">
        <f t="array" aca="1" ref="EN641" ca="1">EK641*CELL("contents",$Q641)</f>
        <v>85.86</v>
      </c>
      <c r="EO641" s="68">
        <f>AW641+CB641+DG641+EL641</f>
        <v>2754</v>
      </c>
      <c r="EP641" s="2">
        <v>1</v>
      </c>
      <c r="EQ641" s="2">
        <f t="shared" ref="EQ641:ET641" si="913">EP641*1.0215</f>
        <v>1.0215000000000001</v>
      </c>
      <c r="ER641" s="2">
        <f t="shared" si="913"/>
        <v>1.0434622500000001</v>
      </c>
      <c r="ES641" s="2">
        <f t="shared" si="913"/>
        <v>1.0658966883750003</v>
      </c>
      <c r="ET641" s="2">
        <f t="shared" si="913"/>
        <v>1.0888134671750629</v>
      </c>
      <c r="EU641" s="69">
        <f>IF($G641="Labor Hours",$K641*$AG641*EQ641,0)</f>
        <v>0</v>
      </c>
      <c r="EV641" s="69">
        <f>IF($G641="Labor Hours",$K641*$BL641*ER641,0)</f>
        <v>0</v>
      </c>
      <c r="EW641" s="69">
        <f>IF($G641="Labor Hours",$K641*$CQ641*ES641,0)</f>
        <v>0</v>
      </c>
      <c r="EX641" s="69">
        <f>IF($G641="Labor Hours",$K641*$DV641*ET641,0)</f>
        <v>0</v>
      </c>
      <c r="EY641" s="69">
        <f t="shared" si="847"/>
        <v>0</v>
      </c>
      <c r="EZ641" s="69">
        <f t="shared" si="847"/>
        <v>0</v>
      </c>
      <c r="FA641" s="69">
        <f t="shared" si="847"/>
        <v>0</v>
      </c>
      <c r="FB641" s="69">
        <f t="shared" si="834"/>
        <v>0</v>
      </c>
      <c r="FC641" t="s">
        <v>1549</v>
      </c>
    </row>
    <row r="642" spans="1:159" ht="25.5" x14ac:dyDescent="0.25">
      <c r="A642" s="2">
        <v>1.4</v>
      </c>
      <c r="B642" s="73" t="s">
        <v>1414</v>
      </c>
      <c r="C642" s="61" t="s">
        <v>1208</v>
      </c>
      <c r="D642" s="62" t="s">
        <v>1415</v>
      </c>
      <c r="E642" s="63" t="s">
        <v>1419</v>
      </c>
      <c r="F642" s="2"/>
      <c r="G642" s="61" t="s">
        <v>267</v>
      </c>
      <c r="H642" s="64" t="s">
        <v>267</v>
      </c>
      <c r="I642" s="61"/>
      <c r="J642" s="65" t="s">
        <v>268</v>
      </c>
      <c r="K642" s="75"/>
      <c r="L642" s="80">
        <v>1</v>
      </c>
      <c r="M642" s="57">
        <v>0</v>
      </c>
      <c r="N642" s="85">
        <v>0.55000000000000004</v>
      </c>
      <c r="O642" s="64" t="s">
        <v>1012</v>
      </c>
      <c r="P642" s="2" t="s">
        <v>173</v>
      </c>
      <c r="Q642" s="216">
        <f>VLOOKUP(P642,Contingencies!$A$2:$D$7,4,FALSE)</f>
        <v>0.125</v>
      </c>
      <c r="R642" s="53">
        <f t="shared" si="912"/>
        <v>135.625</v>
      </c>
      <c r="S642" s="67">
        <f t="shared" si="828"/>
        <v>74.59375</v>
      </c>
      <c r="T642" s="61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>
        <f>IF(G642="Labor Hours",SUM(U642:AF642),0)</f>
        <v>0</v>
      </c>
      <c r="AH642" s="51">
        <f t="shared" si="835"/>
        <v>0</v>
      </c>
      <c r="AI642" s="66">
        <f>IF($G642="Labor Hours",U642*$K642*(1+$M642)*$EQ642,U642)</f>
        <v>0</v>
      </c>
      <c r="AJ642" s="66">
        <f>IF($G642="Labor Hours",V642*$K642*(1+$M642)*$EQ642,V642)</f>
        <v>0</v>
      </c>
      <c r="AK642" s="66">
        <f>IF($G642="Labor Hours",W642*$K642*(1+$M642)*$EQ642,W642)</f>
        <v>0</v>
      </c>
      <c r="AL642" s="66">
        <f>IF($G642="Labor Hours",X642*$K642*(1+$M642)*$EQ642,X642)</f>
        <v>0</v>
      </c>
      <c r="AM642" s="66">
        <f>IF($G642="Labor Hours",Y642*$K642*(1+$M642)*$EQ642,Y642)</f>
        <v>0</v>
      </c>
      <c r="AN642" s="66">
        <f>IF($G642="Labor Hours",Z642*$K642*(1+$M642)*$EQ642,Z642)</f>
        <v>0</v>
      </c>
      <c r="AO642" s="66">
        <f>IF($G642="Labor Hours",AA642*$K642*(1+$M642)*$EQ642,AA642)</f>
        <v>0</v>
      </c>
      <c r="AP642" s="66">
        <f>IF($G642="Labor Hours",AB642*$K642*(1+$M642)*$EQ642,AB642)</f>
        <v>0</v>
      </c>
      <c r="AQ642" s="66">
        <f>IF($G642="Labor Hours",AC642*$K642*(1+$M642)*$EQ642,AC642)</f>
        <v>0</v>
      </c>
      <c r="AR642" s="66">
        <f>IF($G642="Labor Hours",AD642*$K642*(1+$M642)*$EQ642,AD642)</f>
        <v>0</v>
      </c>
      <c r="AS642" s="66">
        <f>IF($G642="Labor Hours",AE642*$K642*(1+$M642)*$EQ642,AE642)</f>
        <v>0</v>
      </c>
      <c r="AT642" s="66">
        <f>IF($G642="Labor Hours",AF642*$K642*(1+$M642)*$EQ642,AF642)</f>
        <v>0</v>
      </c>
      <c r="AU642" s="67">
        <f t="shared" si="836"/>
        <v>0</v>
      </c>
      <c r="AV642" s="67">
        <f t="shared" si="879"/>
        <v>0</v>
      </c>
      <c r="AW642" s="67">
        <f t="shared" si="880"/>
        <v>0</v>
      </c>
      <c r="AX642" s="53" cm="1">
        <f t="array" aca="1" ref="AX642" ca="1">AU642*CELL("contents",$Q642)</f>
        <v>0</v>
      </c>
      <c r="AY642" s="53" cm="1">
        <f t="array" aca="1" ref="AY642" ca="1">AV642*CELL("contents",$Q642)</f>
        <v>0</v>
      </c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>
        <f t="shared" si="837"/>
        <v>0</v>
      </c>
      <c r="BM642" s="51">
        <f t="shared" si="838"/>
        <v>0</v>
      </c>
      <c r="BN642" s="66">
        <f>IF($G642="Labor Hours",AZ642*$K642*(1+$M642)*$ER642,AZ642)</f>
        <v>0</v>
      </c>
      <c r="BO642" s="66">
        <f>IF($G642="Labor Hours",BA642*$K642*(1+$M642)*$ER642,BA642)</f>
        <v>0</v>
      </c>
      <c r="BP642" s="66">
        <f>IF($G642="Labor Hours",BB642*$K642*(1+$M642)*$ER642,BB642)</f>
        <v>0</v>
      </c>
      <c r="BQ642" s="66">
        <f>IF($G642="Labor Hours",BC642*$K642*(1+$M642)*$ER642,BC642)</f>
        <v>0</v>
      </c>
      <c r="BR642" s="66">
        <f>IF($G642="Labor Hours",BD642*$K642*(1+$M642)*$ER642,BD642)</f>
        <v>0</v>
      </c>
      <c r="BS642" s="66">
        <f>IF($G642="Labor Hours",BE642*$K642*(1+$M642)*$ER642,BE642)</f>
        <v>0</v>
      </c>
      <c r="BT642" s="66">
        <f>IF($G642="Labor Hours",BF642*$K642*(1+$M642)*$ER642,BF642)</f>
        <v>0</v>
      </c>
      <c r="BU642" s="66">
        <f>IF($G642="Labor Hours",BG642*$K642*(1+$M642)*$ER642,BG642)</f>
        <v>0</v>
      </c>
      <c r="BV642" s="66">
        <f>IF($G642="Labor Hours",BH642*$K642*(1+$M642)*$ER642,BH642)</f>
        <v>0</v>
      </c>
      <c r="BW642" s="66">
        <f>IF($G642="Labor Hours",BI642*$K642*(1+$M642)*$ER642,BI642)</f>
        <v>0</v>
      </c>
      <c r="BX642" s="66">
        <f>IF($G642="Labor Hours",BJ642*$K642*(1+$M642)*$ER642,BJ642)</f>
        <v>0</v>
      </c>
      <c r="BY642" s="66">
        <f>IF($G642="Labor Hours",BK642*$K642*(1+$M642)*$ER642,BK642)</f>
        <v>0</v>
      </c>
      <c r="BZ642" s="67">
        <f t="shared" si="839"/>
        <v>0</v>
      </c>
      <c r="CA642" s="67">
        <f t="shared" si="881"/>
        <v>0</v>
      </c>
      <c r="CB642" s="67">
        <f t="shared" si="882"/>
        <v>0</v>
      </c>
      <c r="CC642" s="53" cm="1">
        <f t="array" aca="1" ref="CC642" ca="1">BZ642*CELL("contents",$Q642)</f>
        <v>0</v>
      </c>
      <c r="CD642" s="53" cm="1">
        <f t="array" aca="1" ref="CD642" ca="1">CA642*CELL("contents",$Q642)</f>
        <v>0</v>
      </c>
      <c r="CE642" s="2"/>
      <c r="CF642" s="2"/>
      <c r="CG642" s="2"/>
      <c r="CH642" s="2"/>
      <c r="CI642" s="2"/>
      <c r="CJ642" s="2"/>
      <c r="CK642" s="2"/>
      <c r="CL642" s="2"/>
      <c r="CM642" s="61">
        <v>350</v>
      </c>
      <c r="CN642" s="61">
        <v>350</v>
      </c>
      <c r="CO642" s="61"/>
      <c r="CP642" s="61"/>
      <c r="CQ642" s="2">
        <f t="shared" si="840"/>
        <v>0</v>
      </c>
      <c r="CR642" s="51">
        <f t="shared" si="841"/>
        <v>0</v>
      </c>
      <c r="CS642" s="66">
        <f>IF($G642="Labor Hours",CE642*$K642*(1+$M642)*$ES642,CE642)</f>
        <v>0</v>
      </c>
      <c r="CT642" s="66">
        <f>IF($G642="Labor Hours",CF642*$K642*(1+$M642)*$ES642,CF642)</f>
        <v>0</v>
      </c>
      <c r="CU642" s="66">
        <f>IF($G642="Labor Hours",CG642*$K642*(1+$M642)*$ES642,CG642)</f>
        <v>0</v>
      </c>
      <c r="CV642" s="66">
        <f>IF($G642="Labor Hours",CH642*$K642*(1+$M642)*$ES642,CH642)</f>
        <v>0</v>
      </c>
      <c r="CW642" s="66">
        <f>IF($G642="Labor Hours",CI642*$K642*(1+$M642)*$ES642,CI642)</f>
        <v>0</v>
      </c>
      <c r="CX642" s="66">
        <f>IF($G642="Labor Hours",CJ642*$K642*(1+$M642)*$ES642,CJ642)</f>
        <v>0</v>
      </c>
      <c r="CY642" s="66">
        <f>IF($G642="Labor Hours",CK642*$K642*(1+$M642)*$ES642,CK642)</f>
        <v>0</v>
      </c>
      <c r="CZ642" s="66">
        <f>IF($G642="Labor Hours",CL642*$K642*(1+$M642)*$ES642,CL642)</f>
        <v>0</v>
      </c>
      <c r="DA642" s="66">
        <f>IF($G642="Labor Hours",CM642*$K642*(1+$M642)*$ES642,CM642)</f>
        <v>350</v>
      </c>
      <c r="DB642" s="66">
        <f>IF($G642="Labor Hours",CN642*$K642*(1+$M642)*$ES642,CN642)</f>
        <v>350</v>
      </c>
      <c r="DC642" s="66">
        <f>IF($G642="Labor Hours",CO642*$K642*(1+$M642)*$ES642,CO642)</f>
        <v>0</v>
      </c>
      <c r="DD642" s="66">
        <f>IF($G642="Labor Hours",CP642*$K642*(1+$M642)*$ES642,CP642)</f>
        <v>0</v>
      </c>
      <c r="DE642" s="67">
        <f t="shared" si="842"/>
        <v>700</v>
      </c>
      <c r="DF642" s="67">
        <f t="shared" si="883"/>
        <v>385.00000000000006</v>
      </c>
      <c r="DG642" s="67">
        <f t="shared" si="884"/>
        <v>1085</v>
      </c>
      <c r="DH642" s="53" cm="1">
        <f t="array" aca="1" ref="DH642" ca="1">DE642*CELL("contents",$Q642)</f>
        <v>87.5</v>
      </c>
      <c r="DI642" s="53" cm="1">
        <f t="array" aca="1" ref="DI642" ca="1">DF642*CELL("contents",$Q642)</f>
        <v>48.125000000000007</v>
      </c>
      <c r="DJ642" s="61"/>
      <c r="DK642" s="61"/>
      <c r="DL642" s="61"/>
      <c r="DM642" s="61"/>
      <c r="DN642" s="61"/>
      <c r="DO642" s="2"/>
      <c r="DP642" s="2"/>
      <c r="DQ642" s="2"/>
      <c r="DR642" s="2"/>
      <c r="DS642" s="2"/>
      <c r="DT642" s="2"/>
      <c r="DU642" s="2"/>
      <c r="DV642" s="2">
        <f t="shared" si="843"/>
        <v>0</v>
      </c>
      <c r="DW642" s="51">
        <f t="shared" si="844"/>
        <v>0</v>
      </c>
      <c r="DX642" s="66">
        <f>IF($G642="Labor Hours",DJ642*$K642*(1+$M642)*$ET642,DJ642)</f>
        <v>0</v>
      </c>
      <c r="DY642" s="66">
        <f>IF($G642="Labor Hours",DK642*$K642*(1+$M642)*$ET642,DK642)</f>
        <v>0</v>
      </c>
      <c r="DZ642" s="66">
        <f>IF($G642="Labor Hours",DL642*$K642*(1+$M642)*$ET642,DL642)</f>
        <v>0</v>
      </c>
      <c r="EA642" s="66">
        <f>IF($G642="Labor Hours",DM642*$K642*(1+$M642)*$ET642,DM642)</f>
        <v>0</v>
      </c>
      <c r="EB642" s="66">
        <f>IF($G642="Labor Hours",DN642*$K642*(1+$M642)*$ET642,DN642)</f>
        <v>0</v>
      </c>
      <c r="EC642" s="66">
        <f>IF($G642="Labor Hours",DO642*$K642*(1+$M642)*$ET642,DO642)</f>
        <v>0</v>
      </c>
      <c r="ED642" s="66">
        <f>IF($G642="Labor Hours",DP642*$K642*(1+$M642)*$ET642,DP642)</f>
        <v>0</v>
      </c>
      <c r="EE642" s="66">
        <f>IF($G642="Labor Hours",DQ642*$K642*(1+$M642)*$ET642,DQ642)</f>
        <v>0</v>
      </c>
      <c r="EF642" s="66">
        <f>IF($G642="Labor Hours",DR642*$K642*(1+$M642)*$ET642,DR642)</f>
        <v>0</v>
      </c>
      <c r="EG642" s="66">
        <f>IF($G642="Labor Hours",DS642*$K642*(1+$M642)*$ET642,DS642)</f>
        <v>0</v>
      </c>
      <c r="EH642" s="66">
        <f>IF($G642="Labor Hours",DT642*$K642*(1+$M642)*$ET642,DT642)</f>
        <v>0</v>
      </c>
      <c r="EI642" s="66">
        <f>IF($G642="Labor Hours",DU642*$K642*(1+$M642)*$ET642,DU642)</f>
        <v>0</v>
      </c>
      <c r="EJ642" s="67">
        <f t="shared" si="845"/>
        <v>0</v>
      </c>
      <c r="EK642" s="67">
        <f t="shared" si="885"/>
        <v>0</v>
      </c>
      <c r="EL642" s="67">
        <f t="shared" si="886"/>
        <v>0</v>
      </c>
      <c r="EM642" s="53" cm="1">
        <f t="array" aca="1" ref="EM642" ca="1">EJ642*CELL("contents",$Q642)</f>
        <v>0</v>
      </c>
      <c r="EN642" s="53" cm="1">
        <f t="array" aca="1" ref="EN642" ca="1">EK642*CELL("contents",$Q642)</f>
        <v>0</v>
      </c>
      <c r="EO642" s="68">
        <f>AW642+CB642+DG642+EL642</f>
        <v>1085</v>
      </c>
      <c r="EP642" s="2">
        <v>1</v>
      </c>
      <c r="EQ642" s="2">
        <f t="shared" ref="EQ642:ET642" si="914">EP642*1.0215</f>
        <v>1.0215000000000001</v>
      </c>
      <c r="ER642" s="2">
        <f t="shared" si="914"/>
        <v>1.0434622500000001</v>
      </c>
      <c r="ES642" s="2">
        <f t="shared" si="914"/>
        <v>1.0658966883750003</v>
      </c>
      <c r="ET642" s="2">
        <f t="shared" si="914"/>
        <v>1.0888134671750629</v>
      </c>
      <c r="EU642" s="69">
        <f>IF($G642="Labor Hours",$K642*$AG642*EQ642,0)</f>
        <v>0</v>
      </c>
      <c r="EV642" s="69">
        <f>IF($G642="Labor Hours",$K642*$BL642*ER642,0)</f>
        <v>0</v>
      </c>
      <c r="EW642" s="69">
        <f>IF($G642="Labor Hours",$K642*$CQ642*ES642,0)</f>
        <v>0</v>
      </c>
      <c r="EX642" s="69">
        <f>IF($G642="Labor Hours",$K642*$DV642*ET642,0)</f>
        <v>0</v>
      </c>
      <c r="EY642" s="69">
        <f t="shared" si="847"/>
        <v>0</v>
      </c>
      <c r="EZ642" s="69">
        <f t="shared" si="847"/>
        <v>0</v>
      </c>
      <c r="FA642" s="69">
        <f t="shared" si="847"/>
        <v>0</v>
      </c>
      <c r="FB642" s="69">
        <f t="shared" si="834"/>
        <v>0</v>
      </c>
      <c r="FC642" t="s">
        <v>1549</v>
      </c>
    </row>
    <row r="643" spans="1:159" ht="25.5" x14ac:dyDescent="0.25">
      <c r="A643" s="2">
        <v>1.4</v>
      </c>
      <c r="B643" s="73" t="s">
        <v>1414</v>
      </c>
      <c r="C643" s="61" t="s">
        <v>1208</v>
      </c>
      <c r="D643" s="62" t="s">
        <v>1415</v>
      </c>
      <c r="E643" s="63" t="s">
        <v>1420</v>
      </c>
      <c r="F643" s="2"/>
      <c r="G643" s="61" t="s">
        <v>267</v>
      </c>
      <c r="H643" s="64" t="s">
        <v>267</v>
      </c>
      <c r="I643" s="61"/>
      <c r="J643" s="65" t="s">
        <v>268</v>
      </c>
      <c r="K643" s="75"/>
      <c r="L643" s="80">
        <v>1</v>
      </c>
      <c r="M643" s="57">
        <v>0</v>
      </c>
      <c r="N643" s="85">
        <v>0.55000000000000004</v>
      </c>
      <c r="O643" s="64" t="s">
        <v>1012</v>
      </c>
      <c r="P643" s="2" t="s">
        <v>173</v>
      </c>
      <c r="Q643" s="216">
        <f>VLOOKUP(P643,Contingencies!$A$2:$D$7,4,FALSE)</f>
        <v>0.125</v>
      </c>
      <c r="R643" s="53">
        <f t="shared" si="912"/>
        <v>48.4375</v>
      </c>
      <c r="S643" s="67">
        <f t="shared" ref="S643:S696" si="915">IF($H643="CapEx",0,R643*N643)</f>
        <v>26.640625000000004</v>
      </c>
      <c r="T643" s="61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>
        <f>IF(G643="Labor Hours",SUM(U643:AF643),0)</f>
        <v>0</v>
      </c>
      <c r="AH643" s="51">
        <f t="shared" si="835"/>
        <v>0</v>
      </c>
      <c r="AI643" s="66">
        <f>IF($G643="Labor Hours",U643*$K643*(1+$M643)*$EQ643,U643)</f>
        <v>0</v>
      </c>
      <c r="AJ643" s="66">
        <f>IF($G643="Labor Hours",V643*$K643*(1+$M643)*$EQ643,V643)</f>
        <v>0</v>
      </c>
      <c r="AK643" s="66">
        <f>IF($G643="Labor Hours",W643*$K643*(1+$M643)*$EQ643,W643)</f>
        <v>0</v>
      </c>
      <c r="AL643" s="66">
        <f>IF($G643="Labor Hours",X643*$K643*(1+$M643)*$EQ643,X643)</f>
        <v>0</v>
      </c>
      <c r="AM643" s="66">
        <f>IF($G643="Labor Hours",Y643*$K643*(1+$M643)*$EQ643,Y643)</f>
        <v>0</v>
      </c>
      <c r="AN643" s="66">
        <f>IF($G643="Labor Hours",Z643*$K643*(1+$M643)*$EQ643,Z643)</f>
        <v>0</v>
      </c>
      <c r="AO643" s="66">
        <f>IF($G643="Labor Hours",AA643*$K643*(1+$M643)*$EQ643,AA643)</f>
        <v>0</v>
      </c>
      <c r="AP643" s="66">
        <f>IF($G643="Labor Hours",AB643*$K643*(1+$M643)*$EQ643,AB643)</f>
        <v>0</v>
      </c>
      <c r="AQ643" s="66">
        <f>IF($G643="Labor Hours",AC643*$K643*(1+$M643)*$EQ643,AC643)</f>
        <v>0</v>
      </c>
      <c r="AR643" s="66">
        <f>IF($G643="Labor Hours",AD643*$K643*(1+$M643)*$EQ643,AD643)</f>
        <v>0</v>
      </c>
      <c r="AS643" s="66">
        <f>IF($G643="Labor Hours",AE643*$K643*(1+$M643)*$EQ643,AE643)</f>
        <v>0</v>
      </c>
      <c r="AT643" s="66">
        <f>IF($G643="Labor Hours",AF643*$K643*(1+$M643)*$EQ643,AF643)</f>
        <v>0</v>
      </c>
      <c r="AU643" s="67">
        <f t="shared" si="836"/>
        <v>0</v>
      </c>
      <c r="AV643" s="67">
        <f t="shared" si="879"/>
        <v>0</v>
      </c>
      <c r="AW643" s="67">
        <f t="shared" si="880"/>
        <v>0</v>
      </c>
      <c r="AX643" s="53" cm="1">
        <f t="array" aca="1" ref="AX643" ca="1">AU643*CELL("contents",$Q643)</f>
        <v>0</v>
      </c>
      <c r="AY643" s="53" cm="1">
        <f t="array" aca="1" ref="AY643" ca="1">AV643*CELL("contents",$Q643)</f>
        <v>0</v>
      </c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>
        <f t="shared" si="837"/>
        <v>0</v>
      </c>
      <c r="BM643" s="51">
        <f t="shared" si="838"/>
        <v>0</v>
      </c>
      <c r="BN643" s="66">
        <f>IF($G643="Labor Hours",AZ643*$K643*(1+$M643)*$ER643,AZ643)</f>
        <v>0</v>
      </c>
      <c r="BO643" s="66">
        <f>IF($G643="Labor Hours",BA643*$K643*(1+$M643)*$ER643,BA643)</f>
        <v>0</v>
      </c>
      <c r="BP643" s="66">
        <f>IF($G643="Labor Hours",BB643*$K643*(1+$M643)*$ER643,BB643)</f>
        <v>0</v>
      </c>
      <c r="BQ643" s="66">
        <f>IF($G643="Labor Hours",BC643*$K643*(1+$M643)*$ER643,BC643)</f>
        <v>0</v>
      </c>
      <c r="BR643" s="66">
        <f>IF($G643="Labor Hours",BD643*$K643*(1+$M643)*$ER643,BD643)</f>
        <v>0</v>
      </c>
      <c r="BS643" s="66">
        <f>IF($G643="Labor Hours",BE643*$K643*(1+$M643)*$ER643,BE643)</f>
        <v>0</v>
      </c>
      <c r="BT643" s="66">
        <f>IF($G643="Labor Hours",BF643*$K643*(1+$M643)*$ER643,BF643)</f>
        <v>0</v>
      </c>
      <c r="BU643" s="66">
        <f>IF($G643="Labor Hours",BG643*$K643*(1+$M643)*$ER643,BG643)</f>
        <v>0</v>
      </c>
      <c r="BV643" s="66">
        <f>IF($G643="Labor Hours",BH643*$K643*(1+$M643)*$ER643,BH643)</f>
        <v>0</v>
      </c>
      <c r="BW643" s="66">
        <f>IF($G643="Labor Hours",BI643*$K643*(1+$M643)*$ER643,BI643)</f>
        <v>0</v>
      </c>
      <c r="BX643" s="66">
        <f>IF($G643="Labor Hours",BJ643*$K643*(1+$M643)*$ER643,BJ643)</f>
        <v>0</v>
      </c>
      <c r="BY643" s="66">
        <f>IF($G643="Labor Hours",BK643*$K643*(1+$M643)*$ER643,BK643)</f>
        <v>0</v>
      </c>
      <c r="BZ643" s="67">
        <f t="shared" si="839"/>
        <v>0</v>
      </c>
      <c r="CA643" s="67">
        <f t="shared" si="881"/>
        <v>0</v>
      </c>
      <c r="CB643" s="67">
        <f t="shared" si="882"/>
        <v>0</v>
      </c>
      <c r="CC643" s="53" cm="1">
        <f t="array" aca="1" ref="CC643" ca="1">BZ643*CELL("contents",$Q643)</f>
        <v>0</v>
      </c>
      <c r="CD643" s="53" cm="1">
        <f t="array" aca="1" ref="CD643" ca="1">CA643*CELL("contents",$Q643)</f>
        <v>0</v>
      </c>
      <c r="CE643" s="2"/>
      <c r="CF643" s="2"/>
      <c r="CG643" s="2"/>
      <c r="CH643" s="2"/>
      <c r="CI643" s="2"/>
      <c r="CJ643" s="2"/>
      <c r="CK643" s="2"/>
      <c r="CL643" s="2"/>
      <c r="CM643" s="61"/>
      <c r="CN643" s="61"/>
      <c r="CO643" s="61">
        <v>125</v>
      </c>
      <c r="CP643" s="61">
        <v>125</v>
      </c>
      <c r="CQ643" s="2">
        <f t="shared" si="840"/>
        <v>0</v>
      </c>
      <c r="CR643" s="51">
        <f t="shared" si="841"/>
        <v>0</v>
      </c>
      <c r="CS643" s="66">
        <f>IF($G643="Labor Hours",CE643*$K643*(1+$M643)*$ES643,CE643)</f>
        <v>0</v>
      </c>
      <c r="CT643" s="66">
        <f>IF($G643="Labor Hours",CF643*$K643*(1+$M643)*$ES643,CF643)</f>
        <v>0</v>
      </c>
      <c r="CU643" s="66">
        <f>IF($G643="Labor Hours",CG643*$K643*(1+$M643)*$ES643,CG643)</f>
        <v>0</v>
      </c>
      <c r="CV643" s="66">
        <f>IF($G643="Labor Hours",CH643*$K643*(1+$M643)*$ES643,CH643)</f>
        <v>0</v>
      </c>
      <c r="CW643" s="66">
        <f>IF($G643="Labor Hours",CI643*$K643*(1+$M643)*$ES643,CI643)</f>
        <v>0</v>
      </c>
      <c r="CX643" s="66">
        <f>IF($G643="Labor Hours",CJ643*$K643*(1+$M643)*$ES643,CJ643)</f>
        <v>0</v>
      </c>
      <c r="CY643" s="66">
        <f>IF($G643="Labor Hours",CK643*$K643*(1+$M643)*$ES643,CK643)</f>
        <v>0</v>
      </c>
      <c r="CZ643" s="66">
        <f>IF($G643="Labor Hours",CL643*$K643*(1+$M643)*$ES643,CL643)</f>
        <v>0</v>
      </c>
      <c r="DA643" s="66">
        <f>IF($G643="Labor Hours",CM643*$K643*(1+$M643)*$ES643,CM643)</f>
        <v>0</v>
      </c>
      <c r="DB643" s="66">
        <f>IF($G643="Labor Hours",CN643*$K643*(1+$M643)*$ES643,CN643)</f>
        <v>0</v>
      </c>
      <c r="DC643" s="66">
        <f>IF($G643="Labor Hours",CO643*$K643*(1+$M643)*$ES643,CO643)</f>
        <v>125</v>
      </c>
      <c r="DD643" s="66">
        <f>IF($G643="Labor Hours",CP643*$K643*(1+$M643)*$ES643,CP643)</f>
        <v>125</v>
      </c>
      <c r="DE643" s="67">
        <f t="shared" si="842"/>
        <v>250</v>
      </c>
      <c r="DF643" s="67">
        <f t="shared" si="883"/>
        <v>137.5</v>
      </c>
      <c r="DG643" s="67">
        <f t="shared" si="884"/>
        <v>387.5</v>
      </c>
      <c r="DH643" s="53" cm="1">
        <f t="array" aca="1" ref="DH643" ca="1">DE643*CELL("contents",$Q643)</f>
        <v>31.25</v>
      </c>
      <c r="DI643" s="53" cm="1">
        <f t="array" aca="1" ref="DI643" ca="1">DF643*CELL("contents",$Q643)</f>
        <v>17.1875</v>
      </c>
      <c r="DJ643" s="61"/>
      <c r="DK643" s="61"/>
      <c r="DL643" s="61"/>
      <c r="DM643" s="61"/>
      <c r="DN643" s="61"/>
      <c r="DO643" s="2"/>
      <c r="DP643" s="2"/>
      <c r="DQ643" s="2"/>
      <c r="DR643" s="2"/>
      <c r="DS643" s="2"/>
      <c r="DT643" s="2"/>
      <c r="DU643" s="2"/>
      <c r="DV643" s="2">
        <f t="shared" si="843"/>
        <v>0</v>
      </c>
      <c r="DW643" s="51">
        <f t="shared" si="844"/>
        <v>0</v>
      </c>
      <c r="DX643" s="66">
        <f>IF($G643="Labor Hours",DJ643*$K643*(1+$M643)*$ET643,DJ643)</f>
        <v>0</v>
      </c>
      <c r="DY643" s="66">
        <f>IF($G643="Labor Hours",DK643*$K643*(1+$M643)*$ET643,DK643)</f>
        <v>0</v>
      </c>
      <c r="DZ643" s="66">
        <f>IF($G643="Labor Hours",DL643*$K643*(1+$M643)*$ET643,DL643)</f>
        <v>0</v>
      </c>
      <c r="EA643" s="66">
        <f>IF($G643="Labor Hours",DM643*$K643*(1+$M643)*$ET643,DM643)</f>
        <v>0</v>
      </c>
      <c r="EB643" s="66">
        <f>IF($G643="Labor Hours",DN643*$K643*(1+$M643)*$ET643,DN643)</f>
        <v>0</v>
      </c>
      <c r="EC643" s="66">
        <f>IF($G643="Labor Hours",DO643*$K643*(1+$M643)*$ET643,DO643)</f>
        <v>0</v>
      </c>
      <c r="ED643" s="66">
        <f>IF($G643="Labor Hours",DP643*$K643*(1+$M643)*$ET643,DP643)</f>
        <v>0</v>
      </c>
      <c r="EE643" s="66">
        <f>IF($G643="Labor Hours",DQ643*$K643*(1+$M643)*$ET643,DQ643)</f>
        <v>0</v>
      </c>
      <c r="EF643" s="66">
        <f>IF($G643="Labor Hours",DR643*$K643*(1+$M643)*$ET643,DR643)</f>
        <v>0</v>
      </c>
      <c r="EG643" s="66">
        <f>IF($G643="Labor Hours",DS643*$K643*(1+$M643)*$ET643,DS643)</f>
        <v>0</v>
      </c>
      <c r="EH643" s="66">
        <f>IF($G643="Labor Hours",DT643*$K643*(1+$M643)*$ET643,DT643)</f>
        <v>0</v>
      </c>
      <c r="EI643" s="66">
        <f>IF($G643="Labor Hours",DU643*$K643*(1+$M643)*$ET643,DU643)</f>
        <v>0</v>
      </c>
      <c r="EJ643" s="67">
        <f t="shared" si="845"/>
        <v>0</v>
      </c>
      <c r="EK643" s="67">
        <f t="shared" si="885"/>
        <v>0</v>
      </c>
      <c r="EL643" s="67">
        <f t="shared" si="886"/>
        <v>0</v>
      </c>
      <c r="EM643" s="53" cm="1">
        <f t="array" aca="1" ref="EM643" ca="1">EJ643*CELL("contents",$Q643)</f>
        <v>0</v>
      </c>
      <c r="EN643" s="53" cm="1">
        <f t="array" aca="1" ref="EN643" ca="1">EK643*CELL("contents",$Q643)</f>
        <v>0</v>
      </c>
      <c r="EO643" s="68">
        <f>AW643+CB643+DG643+EL643</f>
        <v>387.5</v>
      </c>
      <c r="EP643" s="2">
        <v>1</v>
      </c>
      <c r="EQ643" s="2">
        <f t="shared" ref="EQ643:ET643" si="916">EP643*1.0215</f>
        <v>1.0215000000000001</v>
      </c>
      <c r="ER643" s="2">
        <f t="shared" si="916"/>
        <v>1.0434622500000001</v>
      </c>
      <c r="ES643" s="2">
        <f t="shared" si="916"/>
        <v>1.0658966883750003</v>
      </c>
      <c r="ET643" s="2">
        <f t="shared" si="916"/>
        <v>1.0888134671750629</v>
      </c>
      <c r="EU643" s="69">
        <f>IF($G643="Labor Hours",$K643*$AG643*EQ643,0)</f>
        <v>0</v>
      </c>
      <c r="EV643" s="69">
        <f>IF($G643="Labor Hours",$K643*$BL643*ER643,0)</f>
        <v>0</v>
      </c>
      <c r="EW643" s="69">
        <f>IF($G643="Labor Hours",$K643*$CQ643*ES643,0)</f>
        <v>0</v>
      </c>
      <c r="EX643" s="69">
        <f>IF($G643="Labor Hours",$K643*$DV643*ET643,0)</f>
        <v>0</v>
      </c>
      <c r="EY643" s="69">
        <f t="shared" si="847"/>
        <v>0</v>
      </c>
      <c r="EZ643" s="69">
        <f t="shared" si="847"/>
        <v>0</v>
      </c>
      <c r="FA643" s="69">
        <f t="shared" si="847"/>
        <v>0</v>
      </c>
      <c r="FB643" s="69">
        <f t="shared" si="834"/>
        <v>0</v>
      </c>
      <c r="FC643" t="s">
        <v>1549</v>
      </c>
    </row>
    <row r="644" spans="1:159" ht="25.5" x14ac:dyDescent="0.25">
      <c r="A644" s="2">
        <v>1.4</v>
      </c>
      <c r="B644" s="73" t="s">
        <v>1414</v>
      </c>
      <c r="C644" s="61" t="s">
        <v>1208</v>
      </c>
      <c r="D644" s="62" t="s">
        <v>1415</v>
      </c>
      <c r="E644" s="63" t="s">
        <v>1421</v>
      </c>
      <c r="F644" s="2" t="s">
        <v>966</v>
      </c>
      <c r="G644" s="61" t="s">
        <v>257</v>
      </c>
      <c r="H644" s="64" t="s">
        <v>257</v>
      </c>
      <c r="I644" s="61"/>
      <c r="J644" s="65" t="s">
        <v>261</v>
      </c>
      <c r="K644" s="75"/>
      <c r="L644" s="80">
        <v>1</v>
      </c>
      <c r="M644" s="57">
        <v>0</v>
      </c>
      <c r="N644" s="85">
        <v>0.55000000000000004</v>
      </c>
      <c r="O644" s="64" t="s">
        <v>1012</v>
      </c>
      <c r="P644" s="2" t="s">
        <v>156</v>
      </c>
      <c r="Q644" s="216">
        <f>VLOOKUP(P644,Contingencies!$A$2:$D$7,4,FALSE)</f>
        <v>0.09</v>
      </c>
      <c r="R644" s="53">
        <f t="shared" si="912"/>
        <v>251.1</v>
      </c>
      <c r="S644" s="67">
        <f t="shared" si="915"/>
        <v>138.10500000000002</v>
      </c>
      <c r="T644" s="61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>
        <f>IF(G644="Labor Hours",SUM(U644:AF644),0)</f>
        <v>0</v>
      </c>
      <c r="AH644" s="51">
        <f t="shared" si="835"/>
        <v>0</v>
      </c>
      <c r="AI644" s="66">
        <f>IF($G644="Labor Hours",U644*$K644*(1+$M644)*$EQ644,U644)</f>
        <v>0</v>
      </c>
      <c r="AJ644" s="66">
        <f>IF($G644="Labor Hours",V644*$K644*(1+$M644)*$EQ644,V644)</f>
        <v>0</v>
      </c>
      <c r="AK644" s="66">
        <f>IF($G644="Labor Hours",W644*$K644*(1+$M644)*$EQ644,W644)</f>
        <v>0</v>
      </c>
      <c r="AL644" s="66">
        <f>IF($G644="Labor Hours",X644*$K644*(1+$M644)*$EQ644,X644)</f>
        <v>0</v>
      </c>
      <c r="AM644" s="66">
        <f>IF($G644="Labor Hours",Y644*$K644*(1+$M644)*$EQ644,Y644)</f>
        <v>0</v>
      </c>
      <c r="AN644" s="66">
        <f>IF($G644="Labor Hours",Z644*$K644*(1+$M644)*$EQ644,Z644)</f>
        <v>0</v>
      </c>
      <c r="AO644" s="66">
        <f>IF($G644="Labor Hours",AA644*$K644*(1+$M644)*$EQ644,AA644)</f>
        <v>0</v>
      </c>
      <c r="AP644" s="66">
        <f>IF($G644="Labor Hours",AB644*$K644*(1+$M644)*$EQ644,AB644)</f>
        <v>0</v>
      </c>
      <c r="AQ644" s="66">
        <f>IF($G644="Labor Hours",AC644*$K644*(1+$M644)*$EQ644,AC644)</f>
        <v>0</v>
      </c>
      <c r="AR644" s="66">
        <f>IF($G644="Labor Hours",AD644*$K644*(1+$M644)*$EQ644,AD644)</f>
        <v>0</v>
      </c>
      <c r="AS644" s="66">
        <f>IF($G644="Labor Hours",AE644*$K644*(1+$M644)*$EQ644,AE644)</f>
        <v>0</v>
      </c>
      <c r="AT644" s="66">
        <f>IF($G644="Labor Hours",AF644*$K644*(1+$M644)*$EQ644,AF644)</f>
        <v>0</v>
      </c>
      <c r="AU644" s="67">
        <f t="shared" si="836"/>
        <v>0</v>
      </c>
      <c r="AV644" s="67">
        <f t="shared" si="879"/>
        <v>0</v>
      </c>
      <c r="AW644" s="67">
        <f t="shared" si="880"/>
        <v>0</v>
      </c>
      <c r="AX644" s="53" cm="1">
        <f t="array" aca="1" ref="AX644" ca="1">AU644*CELL("contents",$Q644)</f>
        <v>0</v>
      </c>
      <c r="AY644" s="53" cm="1">
        <f t="array" aca="1" ref="AY644" ca="1">AV644*CELL("contents",$Q644)</f>
        <v>0</v>
      </c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>
        <f t="shared" si="837"/>
        <v>0</v>
      </c>
      <c r="BM644" s="51">
        <f t="shared" si="838"/>
        <v>0</v>
      </c>
      <c r="BN644" s="66">
        <f>IF($G644="Labor Hours",AZ644*$K644*(1+$M644)*$ER644,AZ644)</f>
        <v>0</v>
      </c>
      <c r="BO644" s="66">
        <f>IF($G644="Labor Hours",BA644*$K644*(1+$M644)*$ER644,BA644)</f>
        <v>0</v>
      </c>
      <c r="BP644" s="66">
        <f>IF($G644="Labor Hours",BB644*$K644*(1+$M644)*$ER644,BB644)</f>
        <v>0</v>
      </c>
      <c r="BQ644" s="66">
        <f>IF($G644="Labor Hours",BC644*$K644*(1+$M644)*$ER644,BC644)</f>
        <v>0</v>
      </c>
      <c r="BR644" s="66">
        <f>IF($G644="Labor Hours",BD644*$K644*(1+$M644)*$ER644,BD644)</f>
        <v>0</v>
      </c>
      <c r="BS644" s="66">
        <f>IF($G644="Labor Hours",BE644*$K644*(1+$M644)*$ER644,BE644)</f>
        <v>0</v>
      </c>
      <c r="BT644" s="66">
        <f>IF($G644="Labor Hours",BF644*$K644*(1+$M644)*$ER644,BF644)</f>
        <v>0</v>
      </c>
      <c r="BU644" s="66">
        <f>IF($G644="Labor Hours",BG644*$K644*(1+$M644)*$ER644,BG644)</f>
        <v>0</v>
      </c>
      <c r="BV644" s="66">
        <f>IF($G644="Labor Hours",BH644*$K644*(1+$M644)*$ER644,BH644)</f>
        <v>0</v>
      </c>
      <c r="BW644" s="66">
        <f>IF($G644="Labor Hours",BI644*$K644*(1+$M644)*$ER644,BI644)</f>
        <v>0</v>
      </c>
      <c r="BX644" s="66">
        <f>IF($G644="Labor Hours",BJ644*$K644*(1+$M644)*$ER644,BJ644)</f>
        <v>0</v>
      </c>
      <c r="BY644" s="66">
        <f>IF($G644="Labor Hours",BK644*$K644*(1+$M644)*$ER644,BK644)</f>
        <v>0</v>
      </c>
      <c r="BZ644" s="67">
        <f t="shared" si="839"/>
        <v>0</v>
      </c>
      <c r="CA644" s="67">
        <f t="shared" si="881"/>
        <v>0</v>
      </c>
      <c r="CB644" s="67">
        <f t="shared" si="882"/>
        <v>0</v>
      </c>
      <c r="CC644" s="53" cm="1">
        <f t="array" aca="1" ref="CC644" ca="1">BZ644*CELL("contents",$Q644)</f>
        <v>0</v>
      </c>
      <c r="CD644" s="53" cm="1">
        <f t="array" aca="1" ref="CD644" ca="1">CA644*CELL("contents",$Q644)</f>
        <v>0</v>
      </c>
      <c r="CE644" s="2"/>
      <c r="CF644" s="2"/>
      <c r="CG644" s="2"/>
      <c r="CH644" s="2"/>
      <c r="CI644" s="2"/>
      <c r="CJ644" s="2"/>
      <c r="CK644" s="2"/>
      <c r="CL644" s="2"/>
      <c r="CM644" s="61"/>
      <c r="CN644" s="61"/>
      <c r="CO644" s="61"/>
      <c r="CP644" s="61"/>
      <c r="CQ644" s="2">
        <f t="shared" si="840"/>
        <v>0</v>
      </c>
      <c r="CR644" s="51">
        <f t="shared" si="841"/>
        <v>0</v>
      </c>
      <c r="CS644" s="66">
        <f>IF($G644="Labor Hours",CE644*$K644*(1+$M644)*$ES644,CE644)</f>
        <v>0</v>
      </c>
      <c r="CT644" s="66">
        <f>IF($G644="Labor Hours",CF644*$K644*(1+$M644)*$ES644,CF644)</f>
        <v>0</v>
      </c>
      <c r="CU644" s="66">
        <f>IF($G644="Labor Hours",CG644*$K644*(1+$M644)*$ES644,CG644)</f>
        <v>0</v>
      </c>
      <c r="CV644" s="66">
        <f>IF($G644="Labor Hours",CH644*$K644*(1+$M644)*$ES644,CH644)</f>
        <v>0</v>
      </c>
      <c r="CW644" s="66">
        <f>IF($G644="Labor Hours",CI644*$K644*(1+$M644)*$ES644,CI644)</f>
        <v>0</v>
      </c>
      <c r="CX644" s="66">
        <f>IF($G644="Labor Hours",CJ644*$K644*(1+$M644)*$ES644,CJ644)</f>
        <v>0</v>
      </c>
      <c r="CY644" s="66">
        <f>IF($G644="Labor Hours",CK644*$K644*(1+$M644)*$ES644,CK644)</f>
        <v>0</v>
      </c>
      <c r="CZ644" s="66">
        <f>IF($G644="Labor Hours",CL644*$K644*(1+$M644)*$ES644,CL644)</f>
        <v>0</v>
      </c>
      <c r="DA644" s="66">
        <f>IF($G644="Labor Hours",CM644*$K644*(1+$M644)*$ES644,CM644)</f>
        <v>0</v>
      </c>
      <c r="DB644" s="66">
        <f>IF($G644="Labor Hours",CN644*$K644*(1+$M644)*$ES644,CN644)</f>
        <v>0</v>
      </c>
      <c r="DC644" s="66">
        <f>IF($G644="Labor Hours",CO644*$K644*(1+$M644)*$ES644,CO644)</f>
        <v>0</v>
      </c>
      <c r="DD644" s="66">
        <f>IF($G644="Labor Hours",CP644*$K644*(1+$M644)*$ES644,CP644)</f>
        <v>0</v>
      </c>
      <c r="DE644" s="67">
        <f t="shared" si="842"/>
        <v>0</v>
      </c>
      <c r="DF644" s="67">
        <f t="shared" si="883"/>
        <v>0</v>
      </c>
      <c r="DG644" s="67">
        <f t="shared" si="884"/>
        <v>0</v>
      </c>
      <c r="DH644" s="53" cm="1">
        <f t="array" aca="1" ref="DH644" ca="1">DE644*CELL("contents",$Q644)</f>
        <v>0</v>
      </c>
      <c r="DI644" s="53" cm="1">
        <f t="array" aca="1" ref="DI644" ca="1">DF644*CELL("contents",$Q644)</f>
        <v>0</v>
      </c>
      <c r="DJ644" s="61"/>
      <c r="DK644" s="61">
        <v>1080</v>
      </c>
      <c r="DL644" s="61"/>
      <c r="DM644" s="61"/>
      <c r="DN644" s="61">
        <v>720</v>
      </c>
      <c r="DO644" s="2"/>
      <c r="DP644" s="2"/>
      <c r="DQ644" s="2"/>
      <c r="DR644" s="2"/>
      <c r="DS644" s="2"/>
      <c r="DT644" s="2"/>
      <c r="DU644" s="2"/>
      <c r="DV644" s="2">
        <f t="shared" si="843"/>
        <v>0</v>
      </c>
      <c r="DW644" s="51">
        <f t="shared" si="844"/>
        <v>0</v>
      </c>
      <c r="DX644" s="66">
        <f>IF($G644="Labor Hours",DJ644*$K644*(1+$M644)*$ET644,DJ644)</f>
        <v>0</v>
      </c>
      <c r="DY644" s="66">
        <f>IF($G644="Labor Hours",DK644*$K644*(1+$M644)*$ET644,DK644)</f>
        <v>1080</v>
      </c>
      <c r="DZ644" s="66">
        <f>IF($G644="Labor Hours",DL644*$K644*(1+$M644)*$ET644,DL644)</f>
        <v>0</v>
      </c>
      <c r="EA644" s="66">
        <f>IF($G644="Labor Hours",DM644*$K644*(1+$M644)*$ET644,DM644)</f>
        <v>0</v>
      </c>
      <c r="EB644" s="66">
        <f>IF($G644="Labor Hours",DN644*$K644*(1+$M644)*$ET644,DN644)</f>
        <v>720</v>
      </c>
      <c r="EC644" s="66">
        <f>IF($G644="Labor Hours",DO644*$K644*(1+$M644)*$ET644,DO644)</f>
        <v>0</v>
      </c>
      <c r="ED644" s="66">
        <f>IF($G644="Labor Hours",DP644*$K644*(1+$M644)*$ET644,DP644)</f>
        <v>0</v>
      </c>
      <c r="EE644" s="66">
        <f>IF($G644="Labor Hours",DQ644*$K644*(1+$M644)*$ET644,DQ644)</f>
        <v>0</v>
      </c>
      <c r="EF644" s="66">
        <f>IF($G644="Labor Hours",DR644*$K644*(1+$M644)*$ET644,DR644)</f>
        <v>0</v>
      </c>
      <c r="EG644" s="66">
        <f>IF($G644="Labor Hours",DS644*$K644*(1+$M644)*$ET644,DS644)</f>
        <v>0</v>
      </c>
      <c r="EH644" s="66">
        <f>IF($G644="Labor Hours",DT644*$K644*(1+$M644)*$ET644,DT644)</f>
        <v>0</v>
      </c>
      <c r="EI644" s="66">
        <f>IF($G644="Labor Hours",DU644*$K644*(1+$M644)*$ET644,DU644)</f>
        <v>0</v>
      </c>
      <c r="EJ644" s="67">
        <f t="shared" si="845"/>
        <v>1800</v>
      </c>
      <c r="EK644" s="67">
        <f t="shared" si="885"/>
        <v>990.00000000000011</v>
      </c>
      <c r="EL644" s="67">
        <f t="shared" si="886"/>
        <v>2790</v>
      </c>
      <c r="EM644" s="53" cm="1">
        <f t="array" aca="1" ref="EM644" ca="1">EJ644*CELL("contents",$Q644)</f>
        <v>162</v>
      </c>
      <c r="EN644" s="53" cm="1">
        <f t="array" aca="1" ref="EN644" ca="1">EK644*CELL("contents",$Q644)</f>
        <v>89.100000000000009</v>
      </c>
      <c r="EO644" s="68">
        <f>AW644+CB644+DG644+EL644</f>
        <v>2790</v>
      </c>
      <c r="EP644" s="2">
        <v>1</v>
      </c>
      <c r="EQ644" s="2">
        <f t="shared" ref="EQ644:ET644" si="917">EP644*1.0215</f>
        <v>1.0215000000000001</v>
      </c>
      <c r="ER644" s="2">
        <f t="shared" si="917"/>
        <v>1.0434622500000001</v>
      </c>
      <c r="ES644" s="2">
        <f t="shared" si="917"/>
        <v>1.0658966883750003</v>
      </c>
      <c r="ET644" s="2">
        <f t="shared" si="917"/>
        <v>1.0888134671750629</v>
      </c>
      <c r="EU644" s="69">
        <f>IF($G644="Labor Hours",$K644*$AG644*EQ644,0)</f>
        <v>0</v>
      </c>
      <c r="EV644" s="69">
        <f>IF($G644="Labor Hours",$K644*$BL644*ER644,0)</f>
        <v>0</v>
      </c>
      <c r="EW644" s="69">
        <f>IF($G644="Labor Hours",$K644*$CQ644*ES644,0)</f>
        <v>0</v>
      </c>
      <c r="EX644" s="69">
        <f>IF($G644="Labor Hours",$K644*$DV644*ET644,0)</f>
        <v>0</v>
      </c>
      <c r="EY644" s="69">
        <f t="shared" si="847"/>
        <v>0</v>
      </c>
      <c r="EZ644" s="69">
        <f t="shared" si="847"/>
        <v>0</v>
      </c>
      <c r="FA644" s="69">
        <f t="shared" si="847"/>
        <v>0</v>
      </c>
      <c r="FB644" s="69">
        <f t="shared" si="834"/>
        <v>0</v>
      </c>
      <c r="FC644" t="s">
        <v>1549</v>
      </c>
    </row>
    <row r="645" spans="1:159" x14ac:dyDescent="0.25">
      <c r="A645" s="2">
        <v>1.4</v>
      </c>
      <c r="B645" s="73" t="s">
        <v>1422</v>
      </c>
      <c r="C645" s="61" t="s">
        <v>1208</v>
      </c>
      <c r="D645" s="62" t="s">
        <v>1423</v>
      </c>
      <c r="E645" s="63" t="s">
        <v>1424</v>
      </c>
      <c r="F645" s="2" t="s">
        <v>1425</v>
      </c>
      <c r="G645" s="61" t="s">
        <v>151</v>
      </c>
      <c r="H645" s="64" t="s">
        <v>152</v>
      </c>
      <c r="I645" s="61" t="s">
        <v>1138</v>
      </c>
      <c r="J645" s="65" t="s">
        <v>261</v>
      </c>
      <c r="K645" s="75">
        <v>97</v>
      </c>
      <c r="L645" s="79">
        <v>97</v>
      </c>
      <c r="M645" s="57">
        <v>0.08</v>
      </c>
      <c r="N645" s="85">
        <v>0.55000000000000004</v>
      </c>
      <c r="O645" s="64" t="s">
        <v>155</v>
      </c>
      <c r="P645" s="2" t="s">
        <v>156</v>
      </c>
      <c r="Q645" s="216">
        <f>VLOOKUP(P645,Contingencies!$A$2:$D$7,4,FALSE)</f>
        <v>0.09</v>
      </c>
      <c r="R645" s="53">
        <f t="shared" si="912"/>
        <v>10294.747907082981</v>
      </c>
      <c r="S645" s="67">
        <f t="shared" si="915"/>
        <v>5662.1113488956398</v>
      </c>
      <c r="T645" s="61"/>
      <c r="U645" s="61"/>
      <c r="V645" s="61"/>
      <c r="W645" s="61"/>
      <c r="X645" s="61"/>
      <c r="Y645" s="61"/>
      <c r="Z645" s="61"/>
      <c r="AA645" s="61"/>
      <c r="AB645" s="61">
        <v>37</v>
      </c>
      <c r="AC645" s="61">
        <v>75</v>
      </c>
      <c r="AD645" s="61">
        <v>75</v>
      </c>
      <c r="AE645" s="61">
        <v>38</v>
      </c>
      <c r="AF645" s="61"/>
      <c r="AG645" s="2">
        <f>IF(G645="Labor Hours",SUM(U645:AF645),0)</f>
        <v>225</v>
      </c>
      <c r="AH645" s="51">
        <f t="shared" si="835"/>
        <v>1.5</v>
      </c>
      <c r="AI645" s="66">
        <f>IF($G645="Labor Hours",U645*$K645*(1+$M645)*$EQ645,U645)</f>
        <v>0</v>
      </c>
      <c r="AJ645" s="66">
        <f>IF($G645="Labor Hours",V645*$K645*(1+$M645)*$EQ645,V645)</f>
        <v>0</v>
      </c>
      <c r="AK645" s="66">
        <f>IF($G645="Labor Hours",W645*$K645*(1+$M645)*$EQ645,W645)</f>
        <v>0</v>
      </c>
      <c r="AL645" s="66">
        <f>IF($G645="Labor Hours",X645*$K645*(1+$M645)*$EQ645,X645)</f>
        <v>0</v>
      </c>
      <c r="AM645" s="66">
        <f>IF($G645="Labor Hours",Y645*$K645*(1+$M645)*$EQ645,Y645)</f>
        <v>0</v>
      </c>
      <c r="AN645" s="66">
        <f>IF($G645="Labor Hours",Z645*$K645*(1+$M645)*$EQ645,Z645)</f>
        <v>0</v>
      </c>
      <c r="AO645" s="66">
        <f>IF($G645="Labor Hours",AA645*$K645*(1+$M645)*$EQ645,AA645)</f>
        <v>0</v>
      </c>
      <c r="AP645" s="66">
        <f>IF($G645="Labor Hours",AB645*$K645*(1+$M645)*$EQ645,AB645)</f>
        <v>3959.4565800000005</v>
      </c>
      <c r="AQ645" s="66">
        <f>IF($G645="Labor Hours",AC645*$K645*(1+$M645)*$EQ645,AC645)</f>
        <v>8025.9255000000012</v>
      </c>
      <c r="AR645" s="66">
        <f>IF($G645="Labor Hours",AD645*$K645*(1+$M645)*$EQ645,AD645)</f>
        <v>8025.9255000000012</v>
      </c>
      <c r="AS645" s="66">
        <f>IF($G645="Labor Hours",AE645*$K645*(1+$M645)*$EQ645,AE645)</f>
        <v>4066.4689200000003</v>
      </c>
      <c r="AT645" s="66">
        <f>IF($G645="Labor Hours",AF645*$K645*(1+$M645)*$EQ645,AF645)</f>
        <v>0</v>
      </c>
      <c r="AU645" s="67">
        <f t="shared" si="836"/>
        <v>24077.7765</v>
      </c>
      <c r="AV645" s="67">
        <f t="shared" si="879"/>
        <v>13242.777075000002</v>
      </c>
      <c r="AW645" s="67">
        <f t="shared" si="880"/>
        <v>37320.553574999998</v>
      </c>
      <c r="AX645" s="53" cm="1">
        <f t="array" aca="1" ref="AX645" ca="1">AU645*CELL("contents",$Q645)</f>
        <v>2166.9998849999997</v>
      </c>
      <c r="AY645" s="53" cm="1">
        <f t="array" aca="1" ref="AY645" ca="1">AV645*CELL("contents",$Q645)</f>
        <v>1191.8499367500001</v>
      </c>
      <c r="AZ645" s="61"/>
      <c r="BA645" s="61"/>
      <c r="BB645" s="61"/>
      <c r="BC645" s="61"/>
      <c r="BD645" s="61"/>
      <c r="BE645" s="61"/>
      <c r="BF645" s="61"/>
      <c r="BG645" s="61">
        <v>37</v>
      </c>
      <c r="BH645" s="61">
        <v>75</v>
      </c>
      <c r="BI645" s="61">
        <v>75</v>
      </c>
      <c r="BJ645" s="61">
        <v>38</v>
      </c>
      <c r="BK645" s="61"/>
      <c r="BL645" s="2">
        <f t="shared" si="837"/>
        <v>225</v>
      </c>
      <c r="BM645" s="51">
        <f t="shared" si="838"/>
        <v>1.5</v>
      </c>
      <c r="BN645" s="66">
        <f>IF($G645="Labor Hours",AZ645*$K645*(1+$M645)*$ER645,AZ645)</f>
        <v>0</v>
      </c>
      <c r="BO645" s="66">
        <f>IF($G645="Labor Hours",BA645*$K645*(1+$M645)*$ER645,BA645)</f>
        <v>0</v>
      </c>
      <c r="BP645" s="66">
        <f>IF($G645="Labor Hours",BB645*$K645*(1+$M645)*$ER645,BB645)</f>
        <v>0</v>
      </c>
      <c r="BQ645" s="66">
        <f>IF($G645="Labor Hours",BC645*$K645*(1+$M645)*$ER645,BC645)</f>
        <v>0</v>
      </c>
      <c r="BR645" s="66">
        <f>IF($G645="Labor Hours",BD645*$K645*(1+$M645)*$ER645,BD645)</f>
        <v>0</v>
      </c>
      <c r="BS645" s="66">
        <f>IF($G645="Labor Hours",BE645*$K645*(1+$M645)*$ER645,BE645)</f>
        <v>0</v>
      </c>
      <c r="BT645" s="66">
        <f>IF($G645="Labor Hours",BF645*$K645*(1+$M645)*$ER645,BF645)</f>
        <v>0</v>
      </c>
      <c r="BU645" s="66">
        <f>IF($G645="Labor Hours",BG645*$K645*(1+$M645)*$ER645,BG645)</f>
        <v>4044.5848964700008</v>
      </c>
      <c r="BV645" s="66">
        <f>IF($G645="Labor Hours",BH645*$K645*(1+$M645)*$ER645,BH645)</f>
        <v>8198.4828982500021</v>
      </c>
      <c r="BW645" s="66">
        <f>IF($G645="Labor Hours",BI645*$K645*(1+$M645)*$ER645,BI645)</f>
        <v>8198.4828982500021</v>
      </c>
      <c r="BX645" s="66">
        <f>IF($G645="Labor Hours",BJ645*$K645*(1+$M645)*$ER645,BJ645)</f>
        <v>4153.8980017800004</v>
      </c>
      <c r="BY645" s="66">
        <f>IF($G645="Labor Hours",BK645*$K645*(1+$M645)*$ER645,BK645)</f>
        <v>0</v>
      </c>
      <c r="BZ645" s="67">
        <f t="shared" si="839"/>
        <v>24595.448694750005</v>
      </c>
      <c r="CA645" s="67">
        <f t="shared" si="881"/>
        <v>13527.496782112503</v>
      </c>
      <c r="CB645" s="67">
        <f t="shared" si="882"/>
        <v>38122.945476862507</v>
      </c>
      <c r="CC645" s="53" cm="1">
        <f t="array" aca="1" ref="CC645" ca="1">BZ645*CELL("contents",$Q645)</f>
        <v>2213.5903825275004</v>
      </c>
      <c r="CD645" s="53" cm="1">
        <f t="array" aca="1" ref="CD645" ca="1">CA645*CELL("contents",$Q645)</f>
        <v>1217.4747103901252</v>
      </c>
      <c r="CE645" s="61"/>
      <c r="CF645" s="61"/>
      <c r="CG645" s="61"/>
      <c r="CH645" s="61"/>
      <c r="CI645" s="61"/>
      <c r="CJ645" s="61"/>
      <c r="CK645" s="61"/>
      <c r="CL645" s="61">
        <v>37</v>
      </c>
      <c r="CM645" s="61">
        <v>75</v>
      </c>
      <c r="CN645" s="61">
        <v>75</v>
      </c>
      <c r="CO645" s="61">
        <v>38</v>
      </c>
      <c r="CP645" s="61"/>
      <c r="CQ645" s="2">
        <f t="shared" si="840"/>
        <v>225</v>
      </c>
      <c r="CR645" s="51">
        <f t="shared" si="841"/>
        <v>1.5</v>
      </c>
      <c r="CS645" s="66">
        <f>IF($G645="Labor Hours",CE645*$K645*(1+$M645)*$ES645,CE645)</f>
        <v>0</v>
      </c>
      <c r="CT645" s="66">
        <f>IF($G645="Labor Hours",CF645*$K645*(1+$M645)*$ES645,CF645)</f>
        <v>0</v>
      </c>
      <c r="CU645" s="66">
        <f>IF($G645="Labor Hours",CG645*$K645*(1+$M645)*$ES645,CG645)</f>
        <v>0</v>
      </c>
      <c r="CV645" s="66">
        <f>IF($G645="Labor Hours",CH645*$K645*(1+$M645)*$ES645,CH645)</f>
        <v>0</v>
      </c>
      <c r="CW645" s="66">
        <f>IF($G645="Labor Hours",CI645*$K645*(1+$M645)*$ES645,CI645)</f>
        <v>0</v>
      </c>
      <c r="CX645" s="66">
        <f>IF($G645="Labor Hours",CJ645*$K645*(1+$M645)*$ES645,CJ645)</f>
        <v>0</v>
      </c>
      <c r="CY645" s="66">
        <f>IF($G645="Labor Hours",CK645*$K645*(1+$M645)*$ES645,CK645)</f>
        <v>0</v>
      </c>
      <c r="CZ645" s="66">
        <f>IF($G645="Labor Hours",CL645*$K645*(1+$M645)*$ES645,CL645)</f>
        <v>4131.5434717441067</v>
      </c>
      <c r="DA645" s="66">
        <f>IF($G645="Labor Hours",CM645*$K645*(1+$M645)*$ES645,CM645)</f>
        <v>8374.750280562379</v>
      </c>
      <c r="DB645" s="66">
        <f>IF($G645="Labor Hours",CN645*$K645*(1+$M645)*$ES645,CN645)</f>
        <v>8374.750280562379</v>
      </c>
      <c r="DC645" s="66">
        <f>IF($G645="Labor Hours",CO645*$K645*(1+$M645)*$ES645,CO645)</f>
        <v>4243.2068088182714</v>
      </c>
      <c r="DD645" s="66">
        <f>IF($G645="Labor Hours",CP645*$K645*(1+$M645)*$ES645,CP645)</f>
        <v>0</v>
      </c>
      <c r="DE645" s="67">
        <f t="shared" si="842"/>
        <v>25124.250841687135</v>
      </c>
      <c r="DF645" s="67">
        <f t="shared" si="883"/>
        <v>13818.337962927926</v>
      </c>
      <c r="DG645" s="67">
        <f t="shared" si="884"/>
        <v>38942.588804615065</v>
      </c>
      <c r="DH645" s="53" cm="1">
        <f t="array" aca="1" ref="DH645" ca="1">DE645*CELL("contents",$Q645)</f>
        <v>2261.1825757518423</v>
      </c>
      <c r="DI645" s="53" cm="1">
        <f t="array" aca="1" ref="DI645" ca="1">DF645*CELL("contents",$Q645)</f>
        <v>1243.6504166635134</v>
      </c>
      <c r="DJ645" s="61"/>
      <c r="DK645" s="61"/>
      <c r="DL645" s="61"/>
      <c r="DM645" s="61"/>
      <c r="DN645" s="61"/>
      <c r="DO645" s="61"/>
      <c r="DP645" s="61"/>
      <c r="DQ645" s="2"/>
      <c r="DR645" s="2"/>
      <c r="DS645" s="2"/>
      <c r="DT645" s="2"/>
      <c r="DU645" s="2"/>
      <c r="DV645" s="2">
        <f t="shared" si="843"/>
        <v>0</v>
      </c>
      <c r="DW645" s="51">
        <f t="shared" si="844"/>
        <v>0</v>
      </c>
      <c r="DX645" s="66">
        <f>IF($G645="Labor Hours",DJ645*$K645*(1+$M645)*$ET645,DJ645)</f>
        <v>0</v>
      </c>
      <c r="DY645" s="66">
        <f>IF($G645="Labor Hours",DK645*$K645*(1+$M645)*$ET645,DK645)</f>
        <v>0</v>
      </c>
      <c r="DZ645" s="66">
        <f>IF($G645="Labor Hours",DL645*$K645*(1+$M645)*$ET645,DL645)</f>
        <v>0</v>
      </c>
      <c r="EA645" s="66">
        <f>IF($G645="Labor Hours",DM645*$K645*(1+$M645)*$ET645,DM645)</f>
        <v>0</v>
      </c>
      <c r="EB645" s="66">
        <f>IF($G645="Labor Hours",DN645*$K645*(1+$M645)*$ET645,DN645)</f>
        <v>0</v>
      </c>
      <c r="EC645" s="66">
        <f>IF($G645="Labor Hours",DO645*$K645*(1+$M645)*$ET645,DO645)</f>
        <v>0</v>
      </c>
      <c r="ED645" s="66">
        <f>IF($G645="Labor Hours",DP645*$K645*(1+$M645)*$ET645,DP645)</f>
        <v>0</v>
      </c>
      <c r="EE645" s="66">
        <f>IF($G645="Labor Hours",DQ645*$K645*(1+$M645)*$ET645,DQ645)</f>
        <v>0</v>
      </c>
      <c r="EF645" s="66">
        <f>IF($G645="Labor Hours",DR645*$K645*(1+$M645)*$ET645,DR645)</f>
        <v>0</v>
      </c>
      <c r="EG645" s="66">
        <f>IF($G645="Labor Hours",DS645*$K645*(1+$M645)*$ET645,DS645)</f>
        <v>0</v>
      </c>
      <c r="EH645" s="66">
        <f>IF($G645="Labor Hours",DT645*$K645*(1+$M645)*$ET645,DT645)</f>
        <v>0</v>
      </c>
      <c r="EI645" s="66">
        <f>IF($G645="Labor Hours",DU645*$K645*(1+$M645)*$ET645,DU645)</f>
        <v>0</v>
      </c>
      <c r="EJ645" s="67">
        <f t="shared" si="845"/>
        <v>0</v>
      </c>
      <c r="EK645" s="67">
        <f t="shared" si="885"/>
        <v>0</v>
      </c>
      <c r="EL645" s="67">
        <f t="shared" si="886"/>
        <v>0</v>
      </c>
      <c r="EM645" s="53" cm="1">
        <f t="array" aca="1" ref="EM645" ca="1">EJ645*CELL("contents",$Q645)</f>
        <v>0</v>
      </c>
      <c r="EN645" s="53" cm="1">
        <f t="array" aca="1" ref="EN645" ca="1">EK645*CELL("contents",$Q645)</f>
        <v>0</v>
      </c>
      <c r="EO645" s="68">
        <f>AW645+CB645+DG645+EL645</f>
        <v>114386.08785647758</v>
      </c>
      <c r="EP645" s="2">
        <v>1</v>
      </c>
      <c r="EQ645" s="2">
        <f t="shared" ref="EQ645:ET645" si="918">EP645*1.0215</f>
        <v>1.0215000000000001</v>
      </c>
      <c r="ER645" s="2">
        <f t="shared" si="918"/>
        <v>1.0434622500000001</v>
      </c>
      <c r="ES645" s="2">
        <f t="shared" si="918"/>
        <v>1.0658966883750003</v>
      </c>
      <c r="ET645" s="2">
        <f t="shared" si="918"/>
        <v>1.0888134671750629</v>
      </c>
      <c r="EU645" s="69">
        <f>IF($G645="Labor Hours",$K645*$AG645*EQ645,0)</f>
        <v>22294.237500000003</v>
      </c>
      <c r="EV645" s="69">
        <f>IF($G645="Labor Hours",$K645*$BL645*ER645,0)</f>
        <v>22773.563606250002</v>
      </c>
      <c r="EW645" s="69">
        <f>IF($G645="Labor Hours",$K645*$CQ645*ES645,0)</f>
        <v>23263.19522378438</v>
      </c>
      <c r="EX645" s="69">
        <f>IF($G645="Labor Hours",$K645*$DV645*ET645,0)</f>
        <v>0</v>
      </c>
      <c r="EY645" s="69">
        <f t="shared" si="847"/>
        <v>1783.5390000000002</v>
      </c>
      <c r="EZ645" s="69">
        <f t="shared" si="847"/>
        <v>1821.8850885000002</v>
      </c>
      <c r="FA645" s="69">
        <f t="shared" si="847"/>
        <v>1861.0556179027503</v>
      </c>
      <c r="FB645" s="69">
        <f t="shared" si="847"/>
        <v>0</v>
      </c>
      <c r="FC645" t="s">
        <v>1422</v>
      </c>
    </row>
    <row r="646" spans="1:159" x14ac:dyDescent="0.25">
      <c r="A646" s="2">
        <v>1.4</v>
      </c>
      <c r="B646" s="73" t="s">
        <v>1422</v>
      </c>
      <c r="C646" s="61" t="s">
        <v>1208</v>
      </c>
      <c r="D646" s="62" t="s">
        <v>1423</v>
      </c>
      <c r="E646" s="63" t="s">
        <v>1426</v>
      </c>
      <c r="F646" s="2"/>
      <c r="G646" s="61" t="s">
        <v>267</v>
      </c>
      <c r="H646" s="64" t="s">
        <v>267</v>
      </c>
      <c r="I646" s="61"/>
      <c r="J646" s="65" t="s">
        <v>1276</v>
      </c>
      <c r="K646" s="75"/>
      <c r="L646" s="80">
        <v>1</v>
      </c>
      <c r="M646" s="57">
        <v>0</v>
      </c>
      <c r="N646" s="85">
        <v>0.55000000000000004</v>
      </c>
      <c r="O646" s="64" t="s">
        <v>155</v>
      </c>
      <c r="P646" s="2" t="s">
        <v>156</v>
      </c>
      <c r="Q646" s="216">
        <f>VLOOKUP(P646,Contingencies!$A$2:$D$7,4,FALSE)</f>
        <v>0.09</v>
      </c>
      <c r="R646" s="53">
        <f t="shared" si="912"/>
        <v>244.125</v>
      </c>
      <c r="S646" s="67">
        <f t="shared" si="915"/>
        <v>134.26875000000001</v>
      </c>
      <c r="T646" s="61"/>
      <c r="U646" s="61">
        <v>125</v>
      </c>
      <c r="V646" s="61"/>
      <c r="W646" s="61"/>
      <c r="X646" s="61">
        <v>125</v>
      </c>
      <c r="Y646" s="61"/>
      <c r="Z646" s="61"/>
      <c r="AA646" s="61">
        <v>125</v>
      </c>
      <c r="AB646" s="61"/>
      <c r="AC646" s="61"/>
      <c r="AD646" s="61">
        <v>125</v>
      </c>
      <c r="AE646" s="61"/>
      <c r="AF646" s="61"/>
      <c r="AG646" s="2">
        <f>IF(G646="Labor Hours",SUM(U646:AF646),0)</f>
        <v>0</v>
      </c>
      <c r="AH646" s="51">
        <f t="shared" ref="AH646:AH696" si="919">(AG646/1800)*12</f>
        <v>0</v>
      </c>
      <c r="AI646" s="66">
        <f>IF($G646="Labor Hours",U646*$K646*(1+$M646)*$EQ646,U646)</f>
        <v>125</v>
      </c>
      <c r="AJ646" s="66">
        <f>IF($G646="Labor Hours",V646*$K646*(1+$M646)*$EQ646,V646)</f>
        <v>0</v>
      </c>
      <c r="AK646" s="66">
        <f>IF($G646="Labor Hours",W646*$K646*(1+$M646)*$EQ646,W646)</f>
        <v>0</v>
      </c>
      <c r="AL646" s="66">
        <f>IF($G646="Labor Hours",X646*$K646*(1+$M646)*$EQ646,X646)</f>
        <v>125</v>
      </c>
      <c r="AM646" s="66">
        <f>IF($G646="Labor Hours",Y646*$K646*(1+$M646)*$EQ646,Y646)</f>
        <v>0</v>
      </c>
      <c r="AN646" s="66">
        <f>IF($G646="Labor Hours",Z646*$K646*(1+$M646)*$EQ646,Z646)</f>
        <v>0</v>
      </c>
      <c r="AO646" s="66">
        <f>IF($G646="Labor Hours",AA646*$K646*(1+$M646)*$EQ646,AA646)</f>
        <v>125</v>
      </c>
      <c r="AP646" s="66">
        <f>IF($G646="Labor Hours",AB646*$K646*(1+$M646)*$EQ646,AB646)</f>
        <v>0</v>
      </c>
      <c r="AQ646" s="66">
        <f>IF($G646="Labor Hours",AC646*$K646*(1+$M646)*$EQ646,AC646)</f>
        <v>0</v>
      </c>
      <c r="AR646" s="66">
        <f>IF($G646="Labor Hours",AD646*$K646*(1+$M646)*$EQ646,AD646)</f>
        <v>125</v>
      </c>
      <c r="AS646" s="66">
        <f>IF($G646="Labor Hours",AE646*$K646*(1+$M646)*$EQ646,AE646)</f>
        <v>0</v>
      </c>
      <c r="AT646" s="66">
        <f>IF($G646="Labor Hours",AF646*$K646*(1+$M646)*$EQ646,AF646)</f>
        <v>0</v>
      </c>
      <c r="AU646" s="67">
        <f t="shared" ref="AU646:AU696" si="920">SUM(AI646:AT646)</f>
        <v>500</v>
      </c>
      <c r="AV646" s="67">
        <f t="shared" si="879"/>
        <v>275</v>
      </c>
      <c r="AW646" s="67">
        <f t="shared" si="880"/>
        <v>775</v>
      </c>
      <c r="AX646" s="53" cm="1">
        <f t="array" aca="1" ref="AX646" ca="1">AU646*CELL("contents",$Q646)</f>
        <v>45</v>
      </c>
      <c r="AY646" s="53" cm="1">
        <f t="array" aca="1" ref="AY646" ca="1">AV646*CELL("contents",$Q646)</f>
        <v>24.75</v>
      </c>
      <c r="AZ646" s="61">
        <v>125</v>
      </c>
      <c r="BA646" s="61"/>
      <c r="BB646" s="61"/>
      <c r="BC646" s="61">
        <v>125</v>
      </c>
      <c r="BD646" s="61"/>
      <c r="BE646" s="61"/>
      <c r="BF646" s="61">
        <v>125</v>
      </c>
      <c r="BG646" s="61"/>
      <c r="BH646" s="61"/>
      <c r="BI646" s="61">
        <v>125</v>
      </c>
      <c r="BJ646" s="61"/>
      <c r="BK646" s="61"/>
      <c r="BL646" s="2">
        <f t="shared" ref="BL646:BL696" si="921">IF($G646="Labor Hours",SUM(AZ646:BK646),0)</f>
        <v>0</v>
      </c>
      <c r="BM646" s="51">
        <f t="shared" ref="BM646:BM696" si="922">(BL646/1800)*12</f>
        <v>0</v>
      </c>
      <c r="BN646" s="66">
        <f>IF($G646="Labor Hours",AZ646*$K646*(1+$M646)*$ER646,AZ646)</f>
        <v>125</v>
      </c>
      <c r="BO646" s="66">
        <f>IF($G646="Labor Hours",BA646*$K646*(1+$M646)*$ER646,BA646)</f>
        <v>0</v>
      </c>
      <c r="BP646" s="66">
        <f>IF($G646="Labor Hours",BB646*$K646*(1+$M646)*$ER646,BB646)</f>
        <v>0</v>
      </c>
      <c r="BQ646" s="66">
        <f>IF($G646="Labor Hours",BC646*$K646*(1+$M646)*$ER646,BC646)</f>
        <v>125</v>
      </c>
      <c r="BR646" s="66">
        <f>IF($G646="Labor Hours",BD646*$K646*(1+$M646)*$ER646,BD646)</f>
        <v>0</v>
      </c>
      <c r="BS646" s="66">
        <f>IF($G646="Labor Hours",BE646*$K646*(1+$M646)*$ER646,BE646)</f>
        <v>0</v>
      </c>
      <c r="BT646" s="66">
        <f>IF($G646="Labor Hours",BF646*$K646*(1+$M646)*$ER646,BF646)</f>
        <v>125</v>
      </c>
      <c r="BU646" s="66">
        <f>IF($G646="Labor Hours",BG646*$K646*(1+$M646)*$ER646,BG646)</f>
        <v>0</v>
      </c>
      <c r="BV646" s="66">
        <f>IF($G646="Labor Hours",BH646*$K646*(1+$M646)*$ER646,BH646)</f>
        <v>0</v>
      </c>
      <c r="BW646" s="66">
        <f>IF($G646="Labor Hours",BI646*$K646*(1+$M646)*$ER646,BI646)</f>
        <v>125</v>
      </c>
      <c r="BX646" s="66">
        <f>IF($G646="Labor Hours",BJ646*$K646*(1+$M646)*$ER646,BJ646)</f>
        <v>0</v>
      </c>
      <c r="BY646" s="66">
        <f>IF($G646="Labor Hours",BK646*$K646*(1+$M646)*$ER646,BK646)</f>
        <v>0</v>
      </c>
      <c r="BZ646" s="67">
        <f t="shared" ref="BZ646:BZ696" si="923">SUM(BN646:BY646)</f>
        <v>500</v>
      </c>
      <c r="CA646" s="67">
        <f t="shared" si="881"/>
        <v>275</v>
      </c>
      <c r="CB646" s="67">
        <f t="shared" si="882"/>
        <v>775</v>
      </c>
      <c r="CC646" s="53" cm="1">
        <f t="array" aca="1" ref="CC646" ca="1">BZ646*CELL("contents",$Q646)</f>
        <v>45</v>
      </c>
      <c r="CD646" s="53" cm="1">
        <f t="array" aca="1" ref="CD646" ca="1">CA646*CELL("contents",$Q646)</f>
        <v>24.75</v>
      </c>
      <c r="CE646" s="61">
        <v>125</v>
      </c>
      <c r="CF646" s="61"/>
      <c r="CG646" s="61"/>
      <c r="CH646" s="61">
        <v>125</v>
      </c>
      <c r="CI646" s="61"/>
      <c r="CJ646" s="61"/>
      <c r="CK646" s="61">
        <v>125</v>
      </c>
      <c r="CL646" s="61"/>
      <c r="CM646" s="61"/>
      <c r="CN646" s="61">
        <v>125</v>
      </c>
      <c r="CO646" s="61"/>
      <c r="CP646" s="61"/>
      <c r="CQ646" s="2">
        <f t="shared" ref="CQ646:CQ696" si="924">IF($G646="Labor Hours",SUM(CE646:CP646),0)</f>
        <v>0</v>
      </c>
      <c r="CR646" s="51">
        <f t="shared" ref="CR646:CR696" si="925">(CQ646/1800)*12</f>
        <v>0</v>
      </c>
      <c r="CS646" s="66">
        <f>IF($G646="Labor Hours",CE646*$K646*(1+$M646)*$ES646,CE646)</f>
        <v>125</v>
      </c>
      <c r="CT646" s="66">
        <f>IF($G646="Labor Hours",CF646*$K646*(1+$M646)*$ES646,CF646)</f>
        <v>0</v>
      </c>
      <c r="CU646" s="66">
        <f>IF($G646="Labor Hours",CG646*$K646*(1+$M646)*$ES646,CG646)</f>
        <v>0</v>
      </c>
      <c r="CV646" s="66">
        <f>IF($G646="Labor Hours",CH646*$K646*(1+$M646)*$ES646,CH646)</f>
        <v>125</v>
      </c>
      <c r="CW646" s="66">
        <f>IF($G646="Labor Hours",CI646*$K646*(1+$M646)*$ES646,CI646)</f>
        <v>0</v>
      </c>
      <c r="CX646" s="66">
        <f>IF($G646="Labor Hours",CJ646*$K646*(1+$M646)*$ES646,CJ646)</f>
        <v>0</v>
      </c>
      <c r="CY646" s="66">
        <f>IF($G646="Labor Hours",CK646*$K646*(1+$M646)*$ES646,CK646)</f>
        <v>125</v>
      </c>
      <c r="CZ646" s="66">
        <f>IF($G646="Labor Hours",CL646*$K646*(1+$M646)*$ES646,CL646)</f>
        <v>0</v>
      </c>
      <c r="DA646" s="66">
        <f>IF($G646="Labor Hours",CM646*$K646*(1+$M646)*$ES646,CM646)</f>
        <v>0</v>
      </c>
      <c r="DB646" s="66">
        <f>IF($G646="Labor Hours",CN646*$K646*(1+$M646)*$ES646,CN646)</f>
        <v>125</v>
      </c>
      <c r="DC646" s="66">
        <f>IF($G646="Labor Hours",CO646*$K646*(1+$M646)*$ES646,CO646)</f>
        <v>0</v>
      </c>
      <c r="DD646" s="66">
        <f>IF($G646="Labor Hours",CP646*$K646*(1+$M646)*$ES646,CP646)</f>
        <v>0</v>
      </c>
      <c r="DE646" s="67">
        <f t="shared" ref="DE646:DE696" si="926">SUM(CS646:DD646)</f>
        <v>500</v>
      </c>
      <c r="DF646" s="67">
        <f t="shared" si="883"/>
        <v>275</v>
      </c>
      <c r="DG646" s="67">
        <f t="shared" si="884"/>
        <v>775</v>
      </c>
      <c r="DH646" s="53" cm="1">
        <f t="array" aca="1" ref="DH646" ca="1">DE646*CELL("contents",$Q646)</f>
        <v>45</v>
      </c>
      <c r="DI646" s="53" cm="1">
        <f t="array" aca="1" ref="DI646" ca="1">DF646*CELL("contents",$Q646)</f>
        <v>24.75</v>
      </c>
      <c r="DJ646" s="61">
        <v>125</v>
      </c>
      <c r="DK646" s="61"/>
      <c r="DL646" s="61"/>
      <c r="DM646" s="61">
        <v>125</v>
      </c>
      <c r="DN646" s="61"/>
      <c r="DO646" s="61"/>
      <c r="DP646" s="61"/>
      <c r="DQ646" s="2"/>
      <c r="DR646" s="2"/>
      <c r="DS646" s="2"/>
      <c r="DT646" s="2"/>
      <c r="DU646" s="2"/>
      <c r="DV646" s="2">
        <f t="shared" ref="DV646:DV696" si="927">IF($G646="Labor Hours",SUM(DJ646:DU646),0)</f>
        <v>0</v>
      </c>
      <c r="DW646" s="51">
        <f t="shared" ref="DW646:DW696" si="928">(DV646/1800)*12</f>
        <v>0</v>
      </c>
      <c r="DX646" s="66">
        <f>IF($G646="Labor Hours",DJ646*$K646*(1+$M646)*$ET646,DJ646)</f>
        <v>125</v>
      </c>
      <c r="DY646" s="66">
        <f>IF($G646="Labor Hours",DK646*$K646*(1+$M646)*$ET646,DK646)</f>
        <v>0</v>
      </c>
      <c r="DZ646" s="66">
        <f>IF($G646="Labor Hours",DL646*$K646*(1+$M646)*$ET646,DL646)</f>
        <v>0</v>
      </c>
      <c r="EA646" s="66">
        <f>IF($G646="Labor Hours",DM646*$K646*(1+$M646)*$ET646,DM646)</f>
        <v>125</v>
      </c>
      <c r="EB646" s="66">
        <f>IF($G646="Labor Hours",DN646*$K646*(1+$M646)*$ET646,DN646)</f>
        <v>0</v>
      </c>
      <c r="EC646" s="66">
        <f>IF($G646="Labor Hours",DO646*$K646*(1+$M646)*$ET646,DO646)</f>
        <v>0</v>
      </c>
      <c r="ED646" s="66">
        <f>IF($G646="Labor Hours",DP646*$K646*(1+$M646)*$ET646,DP646)</f>
        <v>0</v>
      </c>
      <c r="EE646" s="66">
        <f>IF($G646="Labor Hours",DQ646*$K646*(1+$M646)*$ET646,DQ646)</f>
        <v>0</v>
      </c>
      <c r="EF646" s="66">
        <f>IF($G646="Labor Hours",DR646*$K646*(1+$M646)*$ET646,DR646)</f>
        <v>0</v>
      </c>
      <c r="EG646" s="66">
        <f>IF($G646="Labor Hours",DS646*$K646*(1+$M646)*$ET646,DS646)</f>
        <v>0</v>
      </c>
      <c r="EH646" s="66">
        <f>IF($G646="Labor Hours",DT646*$K646*(1+$M646)*$ET646,DT646)</f>
        <v>0</v>
      </c>
      <c r="EI646" s="66">
        <f>IF($G646="Labor Hours",DU646*$K646*(1+$M646)*$ET646,DU646)</f>
        <v>0</v>
      </c>
      <c r="EJ646" s="67">
        <f t="shared" ref="EJ646:EJ696" si="929">SUM(DX646:EI646)</f>
        <v>250</v>
      </c>
      <c r="EK646" s="67">
        <f t="shared" si="885"/>
        <v>137.5</v>
      </c>
      <c r="EL646" s="67">
        <f t="shared" si="886"/>
        <v>387.5</v>
      </c>
      <c r="EM646" s="53" cm="1">
        <f t="array" aca="1" ref="EM646" ca="1">EJ646*CELL("contents",$Q646)</f>
        <v>22.5</v>
      </c>
      <c r="EN646" s="53" cm="1">
        <f t="array" aca="1" ref="EN646" ca="1">EK646*CELL("contents",$Q646)</f>
        <v>12.375</v>
      </c>
      <c r="EO646" s="68">
        <f t="shared" ref="EO646:EO696" si="930">AW646+CB646+DG646+EL646</f>
        <v>2712.5</v>
      </c>
      <c r="EP646" s="2">
        <v>1</v>
      </c>
      <c r="EQ646" s="2">
        <f t="shared" ref="EQ646:ET646" si="931">EP646*1.0215</f>
        <v>1.0215000000000001</v>
      </c>
      <c r="ER646" s="2">
        <f t="shared" si="931"/>
        <v>1.0434622500000001</v>
      </c>
      <c r="ES646" s="2">
        <f t="shared" si="931"/>
        <v>1.0658966883750003</v>
      </c>
      <c r="ET646" s="2">
        <f t="shared" si="931"/>
        <v>1.0888134671750629</v>
      </c>
      <c r="EU646" s="69">
        <f>IF($G646="Labor Hours",$K646*$AG646*EQ646,0)</f>
        <v>0</v>
      </c>
      <c r="EV646" s="69">
        <f>IF($G646="Labor Hours",$K646*$BL646*ER646,0)</f>
        <v>0</v>
      </c>
      <c r="EW646" s="69">
        <f>IF($G646="Labor Hours",$K646*$CQ646*ES646,0)</f>
        <v>0</v>
      </c>
      <c r="EX646" s="69">
        <f>IF($G646="Labor Hours",$K646*$DV646*ET646,0)</f>
        <v>0</v>
      </c>
      <c r="EY646" s="69">
        <f t="shared" ref="EY646:FB696" si="932">EU646*$M646</f>
        <v>0</v>
      </c>
      <c r="EZ646" s="69">
        <f t="shared" si="932"/>
        <v>0</v>
      </c>
      <c r="FA646" s="69">
        <f t="shared" si="932"/>
        <v>0</v>
      </c>
      <c r="FB646" s="69">
        <f t="shared" si="932"/>
        <v>0</v>
      </c>
      <c r="FC646" t="s">
        <v>1422</v>
      </c>
    </row>
    <row r="647" spans="1:159" x14ac:dyDescent="0.25">
      <c r="A647" s="2">
        <v>1.4</v>
      </c>
      <c r="B647" s="73" t="s">
        <v>1422</v>
      </c>
      <c r="C647" s="61" t="s">
        <v>1208</v>
      </c>
      <c r="D647" s="62" t="s">
        <v>1423</v>
      </c>
      <c r="E647" s="63" t="s">
        <v>1427</v>
      </c>
      <c r="F647" s="2" t="s">
        <v>260</v>
      </c>
      <c r="G647" s="61" t="s">
        <v>257</v>
      </c>
      <c r="H647" s="64" t="s">
        <v>257</v>
      </c>
      <c r="I647" s="61"/>
      <c r="J647" s="65" t="s">
        <v>261</v>
      </c>
      <c r="K647" s="75"/>
      <c r="L647" s="80">
        <v>1</v>
      </c>
      <c r="M647" s="57">
        <v>0</v>
      </c>
      <c r="N647" s="85">
        <v>0.55000000000000004</v>
      </c>
      <c r="O647" s="64" t="s">
        <v>155</v>
      </c>
      <c r="P647" s="2" t="s">
        <v>156</v>
      </c>
      <c r="Q647" s="216">
        <f>VLOOKUP(P647,Contingencies!$A$2:$D$7,4,FALSE)</f>
        <v>0.09</v>
      </c>
      <c r="R647" s="53">
        <f t="shared" si="912"/>
        <v>1757.7</v>
      </c>
      <c r="S647" s="67">
        <f t="shared" si="915"/>
        <v>966.73500000000013</v>
      </c>
      <c r="T647" s="61"/>
      <c r="U647" s="61">
        <v>1800</v>
      </c>
      <c r="V647" s="61"/>
      <c r="W647" s="61"/>
      <c r="X647" s="61"/>
      <c r="Y647" s="61"/>
      <c r="Z647" s="61"/>
      <c r="AA647" s="61">
        <v>1800</v>
      </c>
      <c r="AB647" s="61"/>
      <c r="AC647" s="61"/>
      <c r="AD647" s="61"/>
      <c r="AE647" s="61"/>
      <c r="AF647" s="61"/>
      <c r="AG647" s="2">
        <f>IF(G647="Labor Hours",SUM(U647:AF647),0)</f>
        <v>0</v>
      </c>
      <c r="AH647" s="51">
        <f t="shared" si="919"/>
        <v>0</v>
      </c>
      <c r="AI647" s="66">
        <f>IF($G647="Labor Hours",U647*$K647*(1+$M647)*$EQ647,U647)</f>
        <v>1800</v>
      </c>
      <c r="AJ647" s="66">
        <f>IF($G647="Labor Hours",V647*$K647*(1+$M647)*$EQ647,V647)</f>
        <v>0</v>
      </c>
      <c r="AK647" s="66">
        <f>IF($G647="Labor Hours",W647*$K647*(1+$M647)*$EQ647,W647)</f>
        <v>0</v>
      </c>
      <c r="AL647" s="66">
        <f>IF($G647="Labor Hours",X647*$K647*(1+$M647)*$EQ647,X647)</f>
        <v>0</v>
      </c>
      <c r="AM647" s="66">
        <f>IF($G647="Labor Hours",Y647*$K647*(1+$M647)*$EQ647,Y647)</f>
        <v>0</v>
      </c>
      <c r="AN647" s="66">
        <f>IF($G647="Labor Hours",Z647*$K647*(1+$M647)*$EQ647,Z647)</f>
        <v>0</v>
      </c>
      <c r="AO647" s="66">
        <f>IF($G647="Labor Hours",AA647*$K647*(1+$M647)*$EQ647,AA647)</f>
        <v>1800</v>
      </c>
      <c r="AP647" s="66">
        <f>IF($G647="Labor Hours",AB647*$K647*(1+$M647)*$EQ647,AB647)</f>
        <v>0</v>
      </c>
      <c r="AQ647" s="66">
        <f>IF($G647="Labor Hours",AC647*$K647*(1+$M647)*$EQ647,AC647)</f>
        <v>0</v>
      </c>
      <c r="AR647" s="66">
        <f>IF($G647="Labor Hours",AD647*$K647*(1+$M647)*$EQ647,AD647)</f>
        <v>0</v>
      </c>
      <c r="AS647" s="66">
        <f>IF($G647="Labor Hours",AE647*$K647*(1+$M647)*$EQ647,AE647)</f>
        <v>0</v>
      </c>
      <c r="AT647" s="66">
        <f>IF($G647="Labor Hours",AF647*$K647*(1+$M647)*$EQ647,AF647)</f>
        <v>0</v>
      </c>
      <c r="AU647" s="67">
        <f t="shared" si="920"/>
        <v>3600</v>
      </c>
      <c r="AV647" s="67">
        <f t="shared" si="879"/>
        <v>1980.0000000000002</v>
      </c>
      <c r="AW647" s="67">
        <f t="shared" si="880"/>
        <v>5580</v>
      </c>
      <c r="AX647" s="53" cm="1">
        <f t="array" aca="1" ref="AX647" ca="1">AU647*CELL("contents",$Q647)</f>
        <v>324</v>
      </c>
      <c r="AY647" s="53" cm="1">
        <f t="array" aca="1" ref="AY647" ca="1">AV647*CELL("contents",$Q647)</f>
        <v>178.20000000000002</v>
      </c>
      <c r="AZ647" s="61">
        <v>1800</v>
      </c>
      <c r="BA647" s="61"/>
      <c r="BB647" s="61"/>
      <c r="BC647" s="61"/>
      <c r="BD647" s="61"/>
      <c r="BE647" s="61"/>
      <c r="BF647" s="61">
        <v>1800</v>
      </c>
      <c r="BG647" s="61"/>
      <c r="BH647" s="61"/>
      <c r="BI647" s="61"/>
      <c r="BJ647" s="61"/>
      <c r="BK647" s="61"/>
      <c r="BL647" s="2">
        <f t="shared" si="921"/>
        <v>0</v>
      </c>
      <c r="BM647" s="51">
        <f t="shared" si="922"/>
        <v>0</v>
      </c>
      <c r="BN647" s="66">
        <f>IF($G647="Labor Hours",AZ647*$K647*(1+$M647)*$ER647,AZ647)</f>
        <v>1800</v>
      </c>
      <c r="BO647" s="66">
        <f>IF($G647="Labor Hours",BA647*$K647*(1+$M647)*$ER647,BA647)</f>
        <v>0</v>
      </c>
      <c r="BP647" s="66">
        <f>IF($G647="Labor Hours",BB647*$K647*(1+$M647)*$ER647,BB647)</f>
        <v>0</v>
      </c>
      <c r="BQ647" s="66">
        <f>IF($G647="Labor Hours",BC647*$K647*(1+$M647)*$ER647,BC647)</f>
        <v>0</v>
      </c>
      <c r="BR647" s="66">
        <f>IF($G647="Labor Hours",BD647*$K647*(1+$M647)*$ER647,BD647)</f>
        <v>0</v>
      </c>
      <c r="BS647" s="66">
        <f>IF($G647="Labor Hours",BE647*$K647*(1+$M647)*$ER647,BE647)</f>
        <v>0</v>
      </c>
      <c r="BT647" s="66">
        <f>IF($G647="Labor Hours",BF647*$K647*(1+$M647)*$ER647,BF647)</f>
        <v>1800</v>
      </c>
      <c r="BU647" s="66">
        <f>IF($G647="Labor Hours",BG647*$K647*(1+$M647)*$ER647,BG647)</f>
        <v>0</v>
      </c>
      <c r="BV647" s="66">
        <f>IF($G647="Labor Hours",BH647*$K647*(1+$M647)*$ER647,BH647)</f>
        <v>0</v>
      </c>
      <c r="BW647" s="66">
        <f>IF($G647="Labor Hours",BI647*$K647*(1+$M647)*$ER647,BI647)</f>
        <v>0</v>
      </c>
      <c r="BX647" s="66">
        <f>IF($G647="Labor Hours",BJ647*$K647*(1+$M647)*$ER647,BJ647)</f>
        <v>0</v>
      </c>
      <c r="BY647" s="66">
        <f>IF($G647="Labor Hours",BK647*$K647*(1+$M647)*$ER647,BK647)</f>
        <v>0</v>
      </c>
      <c r="BZ647" s="67">
        <f t="shared" si="923"/>
        <v>3600</v>
      </c>
      <c r="CA647" s="67">
        <f t="shared" si="881"/>
        <v>1980.0000000000002</v>
      </c>
      <c r="CB647" s="67">
        <f t="shared" si="882"/>
        <v>5580</v>
      </c>
      <c r="CC647" s="53" cm="1">
        <f t="array" aca="1" ref="CC647" ca="1">BZ647*CELL("contents",$Q647)</f>
        <v>324</v>
      </c>
      <c r="CD647" s="53" cm="1">
        <f t="array" aca="1" ref="CD647" ca="1">CA647*CELL("contents",$Q647)</f>
        <v>178.20000000000002</v>
      </c>
      <c r="CE647" s="61">
        <v>1800</v>
      </c>
      <c r="CF647" s="61"/>
      <c r="CG647" s="61"/>
      <c r="CH647" s="61"/>
      <c r="CI647" s="61"/>
      <c r="CJ647" s="61"/>
      <c r="CK647" s="61">
        <v>1800</v>
      </c>
      <c r="CL647" s="61"/>
      <c r="CM647" s="61"/>
      <c r="CN647" s="61"/>
      <c r="CO647" s="61"/>
      <c r="CP647" s="61"/>
      <c r="CQ647" s="2">
        <f t="shared" si="924"/>
        <v>0</v>
      </c>
      <c r="CR647" s="51">
        <f t="shared" si="925"/>
        <v>0</v>
      </c>
      <c r="CS647" s="66">
        <f>IF($G647="Labor Hours",CE647*$K647*(1+$M647)*$ES647,CE647)</f>
        <v>1800</v>
      </c>
      <c r="CT647" s="66">
        <f>IF($G647="Labor Hours",CF647*$K647*(1+$M647)*$ES647,CF647)</f>
        <v>0</v>
      </c>
      <c r="CU647" s="66">
        <f>IF($G647="Labor Hours",CG647*$K647*(1+$M647)*$ES647,CG647)</f>
        <v>0</v>
      </c>
      <c r="CV647" s="66">
        <f>IF($G647="Labor Hours",CH647*$K647*(1+$M647)*$ES647,CH647)</f>
        <v>0</v>
      </c>
      <c r="CW647" s="66">
        <f>IF($G647="Labor Hours",CI647*$K647*(1+$M647)*$ES647,CI647)</f>
        <v>0</v>
      </c>
      <c r="CX647" s="66">
        <f>IF($G647="Labor Hours",CJ647*$K647*(1+$M647)*$ES647,CJ647)</f>
        <v>0</v>
      </c>
      <c r="CY647" s="66">
        <f>IF($G647="Labor Hours",CK647*$K647*(1+$M647)*$ES647,CK647)</f>
        <v>1800</v>
      </c>
      <c r="CZ647" s="66">
        <f>IF($G647="Labor Hours",CL647*$K647*(1+$M647)*$ES647,CL647)</f>
        <v>0</v>
      </c>
      <c r="DA647" s="66">
        <f>IF($G647="Labor Hours",CM647*$K647*(1+$M647)*$ES647,CM647)</f>
        <v>0</v>
      </c>
      <c r="DB647" s="66">
        <f>IF($G647="Labor Hours",CN647*$K647*(1+$M647)*$ES647,CN647)</f>
        <v>0</v>
      </c>
      <c r="DC647" s="66">
        <f>IF($G647="Labor Hours",CO647*$K647*(1+$M647)*$ES647,CO647)</f>
        <v>0</v>
      </c>
      <c r="DD647" s="66">
        <f>IF($G647="Labor Hours",CP647*$K647*(1+$M647)*$ES647,CP647)</f>
        <v>0</v>
      </c>
      <c r="DE647" s="67">
        <f t="shared" si="926"/>
        <v>3600</v>
      </c>
      <c r="DF647" s="67">
        <f t="shared" si="883"/>
        <v>1980.0000000000002</v>
      </c>
      <c r="DG647" s="67">
        <f t="shared" si="884"/>
        <v>5580</v>
      </c>
      <c r="DH647" s="53" cm="1">
        <f t="array" aca="1" ref="DH647" ca="1">DE647*CELL("contents",$Q647)</f>
        <v>324</v>
      </c>
      <c r="DI647" s="53" cm="1">
        <f t="array" aca="1" ref="DI647" ca="1">DF647*CELL("contents",$Q647)</f>
        <v>178.20000000000002</v>
      </c>
      <c r="DJ647" s="61">
        <v>1800</v>
      </c>
      <c r="DK647" s="61"/>
      <c r="DL647" s="61"/>
      <c r="DM647" s="61"/>
      <c r="DN647" s="61"/>
      <c r="DO647" s="61"/>
      <c r="DP647" s="61"/>
      <c r="DQ647" s="2"/>
      <c r="DR647" s="2"/>
      <c r="DS647" s="2"/>
      <c r="DT647" s="2"/>
      <c r="DU647" s="2"/>
      <c r="DV647" s="2">
        <f t="shared" si="927"/>
        <v>0</v>
      </c>
      <c r="DW647" s="51">
        <f t="shared" si="928"/>
        <v>0</v>
      </c>
      <c r="DX647" s="66">
        <f>IF($G647="Labor Hours",DJ647*$K647*(1+$M647)*$ET647,DJ647)</f>
        <v>1800</v>
      </c>
      <c r="DY647" s="66">
        <f>IF($G647="Labor Hours",DK647*$K647*(1+$M647)*$ET647,DK647)</f>
        <v>0</v>
      </c>
      <c r="DZ647" s="66">
        <f>IF($G647="Labor Hours",DL647*$K647*(1+$M647)*$ET647,DL647)</f>
        <v>0</v>
      </c>
      <c r="EA647" s="66">
        <f>IF($G647="Labor Hours",DM647*$K647*(1+$M647)*$ET647,DM647)</f>
        <v>0</v>
      </c>
      <c r="EB647" s="66">
        <f>IF($G647="Labor Hours",DN647*$K647*(1+$M647)*$ET647,DN647)</f>
        <v>0</v>
      </c>
      <c r="EC647" s="66">
        <f>IF($G647="Labor Hours",DO647*$K647*(1+$M647)*$ET647,DO647)</f>
        <v>0</v>
      </c>
      <c r="ED647" s="66">
        <f>IF($G647="Labor Hours",DP647*$K647*(1+$M647)*$ET647,DP647)</f>
        <v>0</v>
      </c>
      <c r="EE647" s="66">
        <f>IF($G647="Labor Hours",DQ647*$K647*(1+$M647)*$ET647,DQ647)</f>
        <v>0</v>
      </c>
      <c r="EF647" s="66">
        <f>IF($G647="Labor Hours",DR647*$K647*(1+$M647)*$ET647,DR647)</f>
        <v>0</v>
      </c>
      <c r="EG647" s="66">
        <f>IF($G647="Labor Hours",DS647*$K647*(1+$M647)*$ET647,DS647)</f>
        <v>0</v>
      </c>
      <c r="EH647" s="66">
        <f>IF($G647="Labor Hours",DT647*$K647*(1+$M647)*$ET647,DT647)</f>
        <v>0</v>
      </c>
      <c r="EI647" s="66">
        <f>IF($G647="Labor Hours",DU647*$K647*(1+$M647)*$ET647,DU647)</f>
        <v>0</v>
      </c>
      <c r="EJ647" s="67">
        <f t="shared" si="929"/>
        <v>1800</v>
      </c>
      <c r="EK647" s="67">
        <f t="shared" si="885"/>
        <v>990.00000000000011</v>
      </c>
      <c r="EL647" s="67">
        <f t="shared" si="886"/>
        <v>2790</v>
      </c>
      <c r="EM647" s="53" cm="1">
        <f t="array" aca="1" ref="EM647" ca="1">EJ647*CELL("contents",$Q647)</f>
        <v>162</v>
      </c>
      <c r="EN647" s="53" cm="1">
        <f t="array" aca="1" ref="EN647" ca="1">EK647*CELL("contents",$Q647)</f>
        <v>89.100000000000009</v>
      </c>
      <c r="EO647" s="68">
        <f t="shared" si="930"/>
        <v>19530</v>
      </c>
      <c r="EP647" s="2">
        <v>1</v>
      </c>
      <c r="EQ647" s="2">
        <f t="shared" ref="EQ647:ET647" si="933">EP647*1.0215</f>
        <v>1.0215000000000001</v>
      </c>
      <c r="ER647" s="2">
        <f t="shared" si="933"/>
        <v>1.0434622500000001</v>
      </c>
      <c r="ES647" s="2">
        <f t="shared" si="933"/>
        <v>1.0658966883750003</v>
      </c>
      <c r="ET647" s="2">
        <f t="shared" si="933"/>
        <v>1.0888134671750629</v>
      </c>
      <c r="EU647" s="69">
        <f>IF($G647="Labor Hours",$K647*$AG647*EQ647,0)</f>
        <v>0</v>
      </c>
      <c r="EV647" s="69">
        <f>IF($G647="Labor Hours",$K647*$BL647*ER647,0)</f>
        <v>0</v>
      </c>
      <c r="EW647" s="69">
        <f>IF($G647="Labor Hours",$K647*$CQ647*ES647,0)</f>
        <v>0</v>
      </c>
      <c r="EX647" s="69">
        <f>IF($G647="Labor Hours",$K647*$DV647*ET647,0)</f>
        <v>0</v>
      </c>
      <c r="EY647" s="69">
        <f t="shared" si="932"/>
        <v>0</v>
      </c>
      <c r="EZ647" s="69">
        <f t="shared" si="932"/>
        <v>0</v>
      </c>
      <c r="FA647" s="69">
        <f t="shared" si="932"/>
        <v>0</v>
      </c>
      <c r="FB647" s="69">
        <f t="shared" si="932"/>
        <v>0</v>
      </c>
      <c r="FC647" t="s">
        <v>1422</v>
      </c>
    </row>
    <row r="648" spans="1:159" x14ac:dyDescent="0.25">
      <c r="A648" s="2">
        <v>1.5</v>
      </c>
      <c r="B648" s="2" t="s">
        <v>1428</v>
      </c>
      <c r="C648" s="61" t="s">
        <v>147</v>
      </c>
      <c r="D648" s="62" t="s">
        <v>1429</v>
      </c>
      <c r="E648" s="63" t="s">
        <v>1430</v>
      </c>
      <c r="F648" s="2" t="s">
        <v>1431</v>
      </c>
      <c r="G648" s="61" t="s">
        <v>151</v>
      </c>
      <c r="H648" s="64" t="s">
        <v>152</v>
      </c>
      <c r="I648" s="61" t="s">
        <v>1175</v>
      </c>
      <c r="J648" s="65" t="s">
        <v>154</v>
      </c>
      <c r="K648" s="75">
        <v>65</v>
      </c>
      <c r="L648" s="79">
        <v>66</v>
      </c>
      <c r="M648" s="57">
        <v>0.35</v>
      </c>
      <c r="N648" s="85">
        <v>0.53</v>
      </c>
      <c r="O648" s="64"/>
      <c r="P648" s="2" t="s">
        <v>156</v>
      </c>
      <c r="Q648" s="216">
        <f>VLOOKUP(P648,Contingencies!$A$2:$D$7,4,FALSE)</f>
        <v>0.09</v>
      </c>
      <c r="R648" s="53">
        <f t="shared" si="912"/>
        <v>10755.272469340549</v>
      </c>
      <c r="S648" s="67">
        <f t="shared" si="915"/>
        <v>5700.2944087504911</v>
      </c>
      <c r="T648" s="61"/>
      <c r="U648" s="61">
        <v>37.5</v>
      </c>
      <c r="V648" s="61">
        <v>37.5</v>
      </c>
      <c r="W648" s="61">
        <v>37.5</v>
      </c>
      <c r="X648" s="61">
        <v>37.5</v>
      </c>
      <c r="Y648" s="61">
        <v>37.5</v>
      </c>
      <c r="Z648" s="61">
        <v>37.5</v>
      </c>
      <c r="AA648" s="61">
        <v>37.5</v>
      </c>
      <c r="AB648" s="61">
        <v>37.5</v>
      </c>
      <c r="AC648" s="61">
        <v>37.5</v>
      </c>
      <c r="AD648" s="61">
        <v>37.5</v>
      </c>
      <c r="AE648" s="61">
        <v>37.5</v>
      </c>
      <c r="AF648" s="61">
        <v>37.5</v>
      </c>
      <c r="AG648" s="2">
        <f>IF(G648="Labor Hours",SUM(U648:AF648),0)</f>
        <v>450</v>
      </c>
      <c r="AH648" s="51">
        <f t="shared" si="919"/>
        <v>3</v>
      </c>
      <c r="AI648" s="66">
        <f>IF($G648="Labor Hours",U648*$K648*(1+$M648)*$EQ648,U648)</f>
        <v>3361.3734375000004</v>
      </c>
      <c r="AJ648" s="66">
        <f>IF($G648="Labor Hours",V648*$K648*(1+$M648)*$EQ648,V648)</f>
        <v>3361.3734375000004</v>
      </c>
      <c r="AK648" s="66">
        <f>IF($G648="Labor Hours",W648*$K648*(1+$M648)*$EQ648,W648)</f>
        <v>3361.3734375000004</v>
      </c>
      <c r="AL648" s="66">
        <f>IF($G648="Labor Hours",X648*$K648*(1+$M648)*$EQ648,X648)</f>
        <v>3361.3734375000004</v>
      </c>
      <c r="AM648" s="66">
        <f>IF($G648="Labor Hours",Y648*$K648*(1+$M648)*$EQ648,Y648)</f>
        <v>3361.3734375000004</v>
      </c>
      <c r="AN648" s="66">
        <f>IF($G648="Labor Hours",Z648*$K648*(1+$M648)*$EQ648,Z648)</f>
        <v>3361.3734375000004</v>
      </c>
      <c r="AO648" s="66">
        <f>IF($G648="Labor Hours",AA648*$K648*(1+$M648)*$EQ648,AA648)</f>
        <v>3361.3734375000004</v>
      </c>
      <c r="AP648" s="66">
        <f>IF($G648="Labor Hours",AB648*$K648*(1+$M648)*$EQ648,AB648)</f>
        <v>3361.3734375000004</v>
      </c>
      <c r="AQ648" s="66">
        <f>IF($G648="Labor Hours",AC648*$K648*(1+$M648)*$EQ648,AC648)</f>
        <v>3361.3734375000004</v>
      </c>
      <c r="AR648" s="66">
        <f>IF($G648="Labor Hours",AD648*$K648*(1+$M648)*$EQ648,AD648)</f>
        <v>3361.3734375000004</v>
      </c>
      <c r="AS648" s="66">
        <f>IF($G648="Labor Hours",AE648*$K648*(1+$M648)*$EQ648,AE648)</f>
        <v>3361.3734375000004</v>
      </c>
      <c r="AT648" s="66">
        <f>IF($G648="Labor Hours",AF648*$K648*(1+$M648)*$EQ648,AF648)</f>
        <v>3361.3734375000004</v>
      </c>
      <c r="AU648" s="67">
        <f t="shared" si="920"/>
        <v>40336.48124999999</v>
      </c>
      <c r="AV648" s="67">
        <f t="shared" si="879"/>
        <v>21378.335062499995</v>
      </c>
      <c r="AW648" s="67">
        <f t="shared" si="880"/>
        <v>61714.816312499985</v>
      </c>
      <c r="AX648" s="53" cm="1">
        <f t="array" aca="1" ref="AX648" ca="1">AU648*CELL("contents",$Q648)</f>
        <v>3630.2833124999988</v>
      </c>
      <c r="AY648" s="53" cm="1">
        <f t="array" aca="1" ref="AY648" ca="1">AV648*CELL("contents",$Q648)</f>
        <v>1924.0501556249994</v>
      </c>
      <c r="AZ648" s="61">
        <v>37.5</v>
      </c>
      <c r="BA648" s="61">
        <v>37.5</v>
      </c>
      <c r="BB648" s="61">
        <v>37.5</v>
      </c>
      <c r="BC648" s="61">
        <v>37.5</v>
      </c>
      <c r="BD648" s="61">
        <v>37.5</v>
      </c>
      <c r="BE648" s="61">
        <v>37.5</v>
      </c>
      <c r="BF648" s="61">
        <v>37.5</v>
      </c>
      <c r="BG648" s="61">
        <v>37.5</v>
      </c>
      <c r="BH648" s="61">
        <v>37.5</v>
      </c>
      <c r="BI648" s="61">
        <v>37.5</v>
      </c>
      <c r="BJ648" s="61">
        <v>37.5</v>
      </c>
      <c r="BK648" s="2"/>
      <c r="BL648" s="2">
        <f t="shared" si="921"/>
        <v>412.5</v>
      </c>
      <c r="BM648" s="51">
        <f t="shared" si="922"/>
        <v>2.75</v>
      </c>
      <c r="BN648" s="66">
        <f>IF($G648="Labor Hours",AZ648*$K648*(1+$M648)*$ER648,AZ648)</f>
        <v>3433.6429664062507</v>
      </c>
      <c r="BO648" s="66">
        <f>IF($G648="Labor Hours",BA648*$K648*(1+$M648)*$ER648,BA648)</f>
        <v>3433.6429664062507</v>
      </c>
      <c r="BP648" s="66">
        <f>IF($G648="Labor Hours",BB648*$K648*(1+$M648)*$ER648,BB648)</f>
        <v>3433.6429664062507</v>
      </c>
      <c r="BQ648" s="66">
        <f>IF($G648="Labor Hours",BC648*$K648*(1+$M648)*$ER648,BC648)</f>
        <v>3433.6429664062507</v>
      </c>
      <c r="BR648" s="66">
        <f>IF($G648="Labor Hours",BD648*$K648*(1+$M648)*$ER648,BD648)</f>
        <v>3433.6429664062507</v>
      </c>
      <c r="BS648" s="66">
        <f>IF($G648="Labor Hours",BE648*$K648*(1+$M648)*$ER648,BE648)</f>
        <v>3433.6429664062507</v>
      </c>
      <c r="BT648" s="66">
        <f>IF($G648="Labor Hours",BF648*$K648*(1+$M648)*$ER648,BF648)</f>
        <v>3433.6429664062507</v>
      </c>
      <c r="BU648" s="66">
        <f>IF($G648="Labor Hours",BG648*$K648*(1+$M648)*$ER648,BG648)</f>
        <v>3433.6429664062507</v>
      </c>
      <c r="BV648" s="66">
        <f>IF($G648="Labor Hours",BH648*$K648*(1+$M648)*$ER648,BH648)</f>
        <v>3433.6429664062507</v>
      </c>
      <c r="BW648" s="66">
        <f>IF($G648="Labor Hours",BI648*$K648*(1+$M648)*$ER648,BI648)</f>
        <v>3433.6429664062507</v>
      </c>
      <c r="BX648" s="66">
        <f>IF($G648="Labor Hours",BJ648*$K648*(1+$M648)*$ER648,BJ648)</f>
        <v>3433.6429664062507</v>
      </c>
      <c r="BY648" s="66">
        <f>IF($G648="Labor Hours",BK648*$K648*(1+$M648)*$ER648,BK648)</f>
        <v>0</v>
      </c>
      <c r="BZ648" s="67">
        <f t="shared" si="923"/>
        <v>37770.072630468771</v>
      </c>
      <c r="CA648" s="67">
        <f t="shared" si="881"/>
        <v>20018.13849414845</v>
      </c>
      <c r="CB648" s="67">
        <f t="shared" si="882"/>
        <v>57788.211124617221</v>
      </c>
      <c r="CC648" s="53" cm="1">
        <f t="array" aca="1" ref="CC648" ca="1">BZ648*CELL("contents",$Q648)</f>
        <v>3399.3065367421891</v>
      </c>
      <c r="CD648" s="53" cm="1">
        <f t="array" aca="1" ref="CD648" ca="1">CA648*CELL("contents",$Q648)</f>
        <v>1801.6324644733604</v>
      </c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>
        <f t="shared" si="924"/>
        <v>0</v>
      </c>
      <c r="CR648" s="51">
        <f t="shared" si="925"/>
        <v>0</v>
      </c>
      <c r="CS648" s="66">
        <f>IF($G648="Labor Hours",CE648*$K648*(1+$M648)*$ES648,CE648)</f>
        <v>0</v>
      </c>
      <c r="CT648" s="66">
        <f>IF($G648="Labor Hours",CF648*$K648*(1+$M648)*$ES648,CF648)</f>
        <v>0</v>
      </c>
      <c r="CU648" s="66">
        <f>IF($G648="Labor Hours",CG648*$K648*(1+$M648)*$ES648,CG648)</f>
        <v>0</v>
      </c>
      <c r="CV648" s="66">
        <f>IF($G648="Labor Hours",CH648*$K648*(1+$M648)*$ES648,CH648)</f>
        <v>0</v>
      </c>
      <c r="CW648" s="66">
        <f>IF($G648="Labor Hours",CI648*$K648*(1+$M648)*$ES648,CI648)</f>
        <v>0</v>
      </c>
      <c r="CX648" s="66">
        <f>IF($G648="Labor Hours",CJ648*$K648*(1+$M648)*$ES648,CJ648)</f>
        <v>0</v>
      </c>
      <c r="CY648" s="66">
        <f>IF($G648="Labor Hours",CK648*$K648*(1+$M648)*$ES648,CK648)</f>
        <v>0</v>
      </c>
      <c r="CZ648" s="66">
        <f>IF($G648="Labor Hours",CL648*$K648*(1+$M648)*$ES648,CL648)</f>
        <v>0</v>
      </c>
      <c r="DA648" s="66">
        <f>IF($G648="Labor Hours",CM648*$K648*(1+$M648)*$ES648,CM648)</f>
        <v>0</v>
      </c>
      <c r="DB648" s="66">
        <f>IF($G648="Labor Hours",CN648*$K648*(1+$M648)*$ES648,CN648)</f>
        <v>0</v>
      </c>
      <c r="DC648" s="66">
        <f>IF($G648="Labor Hours",CO648*$K648*(1+$M648)*$ES648,CO648)</f>
        <v>0</v>
      </c>
      <c r="DD648" s="66">
        <f>IF($G648="Labor Hours",CP648*$K648*(1+$M648)*$ES648,CP648)</f>
        <v>0</v>
      </c>
      <c r="DE648" s="67">
        <f t="shared" si="926"/>
        <v>0</v>
      </c>
      <c r="DF648" s="67">
        <f t="shared" si="883"/>
        <v>0</v>
      </c>
      <c r="DG648" s="67">
        <f t="shared" si="884"/>
        <v>0</v>
      </c>
      <c r="DH648" s="53" cm="1">
        <f t="array" aca="1" ref="DH648" ca="1">DE648*CELL("contents",$Q648)</f>
        <v>0</v>
      </c>
      <c r="DI648" s="53" cm="1">
        <f t="array" aca="1" ref="DI648" ca="1">DF648*CELL("contents",$Q648)</f>
        <v>0</v>
      </c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>
        <f t="shared" si="927"/>
        <v>0</v>
      </c>
      <c r="DW648" s="51">
        <f t="shared" si="928"/>
        <v>0</v>
      </c>
      <c r="DX648" s="66">
        <f>IF($G648="Labor Hours",DJ648*$K648*(1+$M648)*$ET648,DJ648)</f>
        <v>0</v>
      </c>
      <c r="DY648" s="66">
        <f>IF($G648="Labor Hours",DK648*$K648*(1+$M648)*$ET648,DK648)</f>
        <v>0</v>
      </c>
      <c r="DZ648" s="66">
        <f>IF($G648="Labor Hours",DL648*$K648*(1+$M648)*$ET648,DL648)</f>
        <v>0</v>
      </c>
      <c r="EA648" s="66">
        <f>IF($G648="Labor Hours",DM648*$K648*(1+$M648)*$ET648,DM648)</f>
        <v>0</v>
      </c>
      <c r="EB648" s="66">
        <f>IF($G648="Labor Hours",DN648*$K648*(1+$M648)*$ET648,DN648)</f>
        <v>0</v>
      </c>
      <c r="EC648" s="66">
        <f>IF($G648="Labor Hours",DO648*$K648*(1+$M648)*$ET648,DO648)</f>
        <v>0</v>
      </c>
      <c r="ED648" s="66">
        <f>IF($G648="Labor Hours",DP648*$K648*(1+$M648)*$ET648,DP648)</f>
        <v>0</v>
      </c>
      <c r="EE648" s="66">
        <f>IF($G648="Labor Hours",DQ648*$K648*(1+$M648)*$ET648,DQ648)</f>
        <v>0</v>
      </c>
      <c r="EF648" s="66">
        <f>IF($G648="Labor Hours",DR648*$K648*(1+$M648)*$ET648,DR648)</f>
        <v>0</v>
      </c>
      <c r="EG648" s="66">
        <f>IF($G648="Labor Hours",DS648*$K648*(1+$M648)*$ET648,DS648)</f>
        <v>0</v>
      </c>
      <c r="EH648" s="66">
        <f>IF($G648="Labor Hours",DT648*$K648*(1+$M648)*$ET648,DT648)</f>
        <v>0</v>
      </c>
      <c r="EI648" s="66">
        <f>IF($G648="Labor Hours",DU648*$K648*(1+$M648)*$ET648,DU648)</f>
        <v>0</v>
      </c>
      <c r="EJ648" s="67">
        <f t="shared" si="929"/>
        <v>0</v>
      </c>
      <c r="EK648" s="67">
        <f t="shared" si="885"/>
        <v>0</v>
      </c>
      <c r="EL648" s="67">
        <f t="shared" si="886"/>
        <v>0</v>
      </c>
      <c r="EM648" s="53" cm="1">
        <f t="array" aca="1" ref="EM648" ca="1">EJ648*CELL("contents",$Q648)</f>
        <v>0</v>
      </c>
      <c r="EN648" s="53" cm="1">
        <f t="array" aca="1" ref="EN648" ca="1">EK648*CELL("contents",$Q648)</f>
        <v>0</v>
      </c>
      <c r="EO648" s="68">
        <f t="shared" si="930"/>
        <v>119503.02743711721</v>
      </c>
      <c r="EP648" s="2">
        <v>1</v>
      </c>
      <c r="EQ648" s="2">
        <f t="shared" ref="EQ648:ET648" si="934">EP648*1.0215</f>
        <v>1.0215000000000001</v>
      </c>
      <c r="ER648" s="2">
        <f t="shared" si="934"/>
        <v>1.0434622500000001</v>
      </c>
      <c r="ES648" s="2">
        <f t="shared" si="934"/>
        <v>1.0658966883750003</v>
      </c>
      <c r="ET648" s="2">
        <f t="shared" si="934"/>
        <v>1.0888134671750629</v>
      </c>
      <c r="EU648" s="69">
        <f>IF($G648="Labor Hours",$K648*$AG648*EQ648,0)</f>
        <v>29878.875000000004</v>
      </c>
      <c r="EV648" s="69">
        <f>IF($G648="Labor Hours",$K648*$BL648*ER648,0)</f>
        <v>27977.831578125002</v>
      </c>
      <c r="EW648" s="69">
        <f>IF($G648="Labor Hours",$K648*$CQ648*ES648,0)</f>
        <v>0</v>
      </c>
      <c r="EX648" s="69">
        <f>IF($G648="Labor Hours",$K648*$DV648*ET648,0)</f>
        <v>0</v>
      </c>
      <c r="EY648" s="69">
        <f t="shared" si="932"/>
        <v>10457.606250000001</v>
      </c>
      <c r="EZ648" s="69">
        <f t="shared" si="932"/>
        <v>9792.2410523437502</v>
      </c>
      <c r="FA648" s="69">
        <f t="shared" si="932"/>
        <v>0</v>
      </c>
      <c r="FB648" s="69">
        <f t="shared" si="932"/>
        <v>0</v>
      </c>
      <c r="FC648" t="s">
        <v>1550</v>
      </c>
    </row>
    <row r="649" spans="1:159" x14ac:dyDescent="0.25">
      <c r="A649" s="2">
        <v>1.5</v>
      </c>
      <c r="B649" s="2" t="s">
        <v>1432</v>
      </c>
      <c r="C649" s="61" t="s">
        <v>1433</v>
      </c>
      <c r="D649" s="62" t="s">
        <v>1434</v>
      </c>
      <c r="E649" s="63" t="s">
        <v>1434</v>
      </c>
      <c r="F649" s="70"/>
      <c r="G649" s="61" t="s">
        <v>151</v>
      </c>
      <c r="H649" s="64" t="s">
        <v>163</v>
      </c>
      <c r="I649" s="61" t="s">
        <v>1408</v>
      </c>
      <c r="J649" s="65" t="s">
        <v>154</v>
      </c>
      <c r="K649" s="75">
        <v>28</v>
      </c>
      <c r="L649" s="79">
        <v>35</v>
      </c>
      <c r="M649" s="57">
        <v>0.17380000000000001</v>
      </c>
      <c r="N649" s="85">
        <v>0.49</v>
      </c>
      <c r="O649" s="64" t="s">
        <v>155</v>
      </c>
      <c r="P649" s="2" t="s">
        <v>156</v>
      </c>
      <c r="Q649" s="216">
        <f>VLOOKUP(P649,Contingencies!$A$2:$D$7,4,FALSE)</f>
        <v>0.09</v>
      </c>
      <c r="R649" s="53">
        <f t="shared" si="912"/>
        <v>6297.5572232891736</v>
      </c>
      <c r="S649" s="67">
        <f t="shared" si="915"/>
        <v>3085.803039411695</v>
      </c>
      <c r="T649" s="61" t="s">
        <v>1435</v>
      </c>
      <c r="U649" s="61">
        <v>0</v>
      </c>
      <c r="V649" s="61">
        <v>0</v>
      </c>
      <c r="W649" s="61">
        <v>0</v>
      </c>
      <c r="X649" s="61">
        <v>0</v>
      </c>
      <c r="Y649" s="61">
        <v>0</v>
      </c>
      <c r="Z649" s="61">
        <v>0</v>
      </c>
      <c r="AA649" s="61">
        <v>0</v>
      </c>
      <c r="AB649" s="61">
        <v>0</v>
      </c>
      <c r="AC649" s="61">
        <v>0</v>
      </c>
      <c r="AD649" s="61">
        <v>0</v>
      </c>
      <c r="AE649" s="61">
        <v>0</v>
      </c>
      <c r="AF649" s="61">
        <v>0</v>
      </c>
      <c r="AG649" s="2">
        <f>IF(G649="Labor Hours",SUM(U649:AF649),0)</f>
        <v>0</v>
      </c>
      <c r="AH649" s="51">
        <f t="shared" si="919"/>
        <v>0</v>
      </c>
      <c r="AI649" s="66">
        <f>IF($G649="Labor Hours",U649*$K649*(1+$M649)*$EQ649,U649)</f>
        <v>0</v>
      </c>
      <c r="AJ649" s="66">
        <f>IF($G649="Labor Hours",V649*$K649*(1+$M649)*$EQ649,V649)</f>
        <v>0</v>
      </c>
      <c r="AK649" s="66">
        <f>IF($G649="Labor Hours",W649*$K649*(1+$M649)*$EQ649,W649)</f>
        <v>0</v>
      </c>
      <c r="AL649" s="66">
        <f>IF($G649="Labor Hours",X649*$K649*(1+$M649)*$EQ649,X649)</f>
        <v>0</v>
      </c>
      <c r="AM649" s="66">
        <f>IF($G649="Labor Hours",Y649*$K649*(1+$M649)*$EQ649,Y649)</f>
        <v>0</v>
      </c>
      <c r="AN649" s="66">
        <f>IF($G649="Labor Hours",Z649*$K649*(1+$M649)*$EQ649,Z649)</f>
        <v>0</v>
      </c>
      <c r="AO649" s="66">
        <f>IF($G649="Labor Hours",AA649*$K649*(1+$M649)*$EQ649,AA649)</f>
        <v>0</v>
      </c>
      <c r="AP649" s="66">
        <f>IF($G649="Labor Hours",AB649*$K649*(1+$M649)*$EQ649,AB649)</f>
        <v>0</v>
      </c>
      <c r="AQ649" s="66">
        <f>IF($G649="Labor Hours",AC649*$K649*(1+$M649)*$EQ649,AC649)</f>
        <v>0</v>
      </c>
      <c r="AR649" s="66">
        <f>IF($G649="Labor Hours",AD649*$K649*(1+$M649)*$EQ649,AD649)</f>
        <v>0</v>
      </c>
      <c r="AS649" s="66">
        <f>IF($G649="Labor Hours",AE649*$K649*(1+$M649)*$EQ649,AE649)</f>
        <v>0</v>
      </c>
      <c r="AT649" s="66">
        <f>IF($G649="Labor Hours",AF649*$K649*(1+$M649)*$EQ649,AF649)</f>
        <v>0</v>
      </c>
      <c r="AU649" s="67">
        <f t="shared" si="920"/>
        <v>0</v>
      </c>
      <c r="AV649" s="67">
        <f t="shared" si="879"/>
        <v>0</v>
      </c>
      <c r="AW649" s="67">
        <f t="shared" si="880"/>
        <v>0</v>
      </c>
      <c r="AX649" s="53" cm="1">
        <f t="array" aca="1" ref="AX649" ca="1">AU649*CELL("contents",$Q649)</f>
        <v>0</v>
      </c>
      <c r="AY649" s="53" cm="1">
        <f t="array" aca="1" ref="AY649" ca="1">AV649*CELL("contents",$Q649)</f>
        <v>0</v>
      </c>
      <c r="AZ649" s="61">
        <v>0</v>
      </c>
      <c r="BA649" s="61">
        <v>0</v>
      </c>
      <c r="BB649" s="61">
        <v>0</v>
      </c>
      <c r="BC649" s="61">
        <v>0</v>
      </c>
      <c r="BD649" s="61">
        <v>0</v>
      </c>
      <c r="BE649" s="61">
        <v>0</v>
      </c>
      <c r="BF649" s="61">
        <v>75</v>
      </c>
      <c r="BG649" s="61">
        <v>75</v>
      </c>
      <c r="BH649" s="61">
        <v>75</v>
      </c>
      <c r="BI649" s="61">
        <v>75</v>
      </c>
      <c r="BJ649" s="61">
        <v>75</v>
      </c>
      <c r="BK649" s="61">
        <v>75</v>
      </c>
      <c r="BL649" s="2">
        <f t="shared" si="921"/>
        <v>450</v>
      </c>
      <c r="BM649" s="51">
        <f t="shared" si="922"/>
        <v>3</v>
      </c>
      <c r="BN649" s="66">
        <f>IF($G649="Labor Hours",AZ649*$K649*(1+$M649)*$ER649,AZ649)</f>
        <v>0</v>
      </c>
      <c r="BO649" s="66">
        <f>IF($G649="Labor Hours",BA649*$K649*(1+$M649)*$ER649,BA649)</f>
        <v>0</v>
      </c>
      <c r="BP649" s="66">
        <f>IF($G649="Labor Hours",BB649*$K649*(1+$M649)*$ER649,BB649)</f>
        <v>0</v>
      </c>
      <c r="BQ649" s="66">
        <f>IF($G649="Labor Hours",BC649*$K649*(1+$M649)*$ER649,BC649)</f>
        <v>0</v>
      </c>
      <c r="BR649" s="66">
        <f>IF($G649="Labor Hours",BD649*$K649*(1+$M649)*$ER649,BD649)</f>
        <v>0</v>
      </c>
      <c r="BS649" s="66">
        <f>IF($G649="Labor Hours",BE649*$K649*(1+$M649)*$ER649,BE649)</f>
        <v>0</v>
      </c>
      <c r="BT649" s="66">
        <f>IF($G649="Labor Hours",BF649*$K649*(1+$M649)*$ER649,BF649)</f>
        <v>2572.1135770050005</v>
      </c>
      <c r="BU649" s="66">
        <f>IF($G649="Labor Hours",BG649*$K649*(1+$M649)*$ER649,BG649)</f>
        <v>2572.1135770050005</v>
      </c>
      <c r="BV649" s="66">
        <f>IF($G649="Labor Hours",BH649*$K649*(1+$M649)*$ER649,BH649)</f>
        <v>2572.1135770050005</v>
      </c>
      <c r="BW649" s="66">
        <f>IF($G649="Labor Hours",BI649*$K649*(1+$M649)*$ER649,BI649)</f>
        <v>2572.1135770050005</v>
      </c>
      <c r="BX649" s="66">
        <f>IF($G649="Labor Hours",BJ649*$K649*(1+$M649)*$ER649,BJ649)</f>
        <v>2572.1135770050005</v>
      </c>
      <c r="BY649" s="66">
        <f>IF($G649="Labor Hours",BK649*$K649*(1+$M649)*$ER649,BK649)</f>
        <v>2572.1135770050005</v>
      </c>
      <c r="BZ649" s="67">
        <f t="shared" si="923"/>
        <v>15432.681462030003</v>
      </c>
      <c r="CA649" s="67">
        <f t="shared" si="881"/>
        <v>7562.0139163947015</v>
      </c>
      <c r="CB649" s="67">
        <f t="shared" si="882"/>
        <v>22994.695378424705</v>
      </c>
      <c r="CC649" s="53" cm="1">
        <f t="array" aca="1" ref="CC649" ca="1">BZ649*CELL("contents",$Q649)</f>
        <v>1388.9413315827003</v>
      </c>
      <c r="CD649" s="53" cm="1">
        <f t="array" aca="1" ref="CD649" ca="1">CA649*CELL("contents",$Q649)</f>
        <v>680.58125247552312</v>
      </c>
      <c r="CE649" s="61">
        <v>75</v>
      </c>
      <c r="CF649" s="61">
        <v>75</v>
      </c>
      <c r="CG649" s="61">
        <v>75</v>
      </c>
      <c r="CH649" s="61">
        <v>75</v>
      </c>
      <c r="CI649" s="61">
        <v>75</v>
      </c>
      <c r="CJ649" s="61">
        <v>75</v>
      </c>
      <c r="CK649" s="61">
        <v>75</v>
      </c>
      <c r="CL649" s="61">
        <v>75</v>
      </c>
      <c r="CM649" s="61">
        <v>75</v>
      </c>
      <c r="CN649" s="61">
        <v>75</v>
      </c>
      <c r="CO649" s="61">
        <v>75</v>
      </c>
      <c r="CP649" s="61">
        <v>75</v>
      </c>
      <c r="CQ649" s="2">
        <f t="shared" si="924"/>
        <v>900</v>
      </c>
      <c r="CR649" s="51">
        <f t="shared" si="925"/>
        <v>6</v>
      </c>
      <c r="CS649" s="66">
        <f>IF($G649="Labor Hours",CE649*$K649*(1+$M649)*$ES649,CE649)</f>
        <v>2627.4140189106083</v>
      </c>
      <c r="CT649" s="66">
        <f>IF($G649="Labor Hours",CF649*$K649*(1+$M649)*$ES649,CF649)</f>
        <v>2627.4140189106083</v>
      </c>
      <c r="CU649" s="66">
        <f>IF($G649="Labor Hours",CG649*$K649*(1+$M649)*$ES649,CG649)</f>
        <v>2627.4140189106083</v>
      </c>
      <c r="CV649" s="66">
        <f>IF($G649="Labor Hours",CH649*$K649*(1+$M649)*$ES649,CH649)</f>
        <v>2627.4140189106083</v>
      </c>
      <c r="CW649" s="66">
        <f>IF($G649="Labor Hours",CI649*$K649*(1+$M649)*$ES649,CI649)</f>
        <v>2627.4140189106083</v>
      </c>
      <c r="CX649" s="66">
        <f>IF($G649="Labor Hours",CJ649*$K649*(1+$M649)*$ES649,CJ649)</f>
        <v>2627.4140189106083</v>
      </c>
      <c r="CY649" s="66">
        <f>IF($G649="Labor Hours",CK649*$K649*(1+$M649)*$ES649,CK649)</f>
        <v>2627.4140189106083</v>
      </c>
      <c r="CZ649" s="66">
        <f>IF($G649="Labor Hours",CL649*$K649*(1+$M649)*$ES649,CL649)</f>
        <v>2627.4140189106083</v>
      </c>
      <c r="DA649" s="66">
        <f>IF($G649="Labor Hours",CM649*$K649*(1+$M649)*$ES649,CM649)</f>
        <v>2627.4140189106083</v>
      </c>
      <c r="DB649" s="66">
        <f>IF($G649="Labor Hours",CN649*$K649*(1+$M649)*$ES649,CN649)</f>
        <v>2627.4140189106083</v>
      </c>
      <c r="DC649" s="66">
        <f>IF($G649="Labor Hours",CO649*$K649*(1+$M649)*$ES649,CO649)</f>
        <v>2627.4140189106083</v>
      </c>
      <c r="DD649" s="66">
        <f>IF($G649="Labor Hours",CP649*$K649*(1+$M649)*$ES649,CP649)</f>
        <v>2627.4140189106083</v>
      </c>
      <c r="DE649" s="67">
        <f t="shared" si="926"/>
        <v>31528.968226927293</v>
      </c>
      <c r="DF649" s="67">
        <f t="shared" si="883"/>
        <v>15449.194431194373</v>
      </c>
      <c r="DG649" s="67">
        <f t="shared" si="884"/>
        <v>46978.16265812167</v>
      </c>
      <c r="DH649" s="53" cm="1">
        <f t="array" aca="1" ref="DH649" ca="1">DE649*CELL("contents",$Q649)</f>
        <v>2837.6071404234563</v>
      </c>
      <c r="DI649" s="53" cm="1">
        <f t="array" aca="1" ref="DI649" ca="1">DF649*CELL("contents",$Q649)</f>
        <v>1390.4274988074935</v>
      </c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>
        <f t="shared" si="927"/>
        <v>0</v>
      </c>
      <c r="DW649" s="51">
        <f t="shared" si="928"/>
        <v>0</v>
      </c>
      <c r="DX649" s="66">
        <f>IF($G649="Labor Hours",DJ649*$K649*(1+$M649)*$ET649,DJ649)</f>
        <v>0</v>
      </c>
      <c r="DY649" s="66">
        <f>IF($G649="Labor Hours",DK649*$K649*(1+$M649)*$ET649,DK649)</f>
        <v>0</v>
      </c>
      <c r="DZ649" s="66">
        <f>IF($G649="Labor Hours",DL649*$K649*(1+$M649)*$ET649,DL649)</f>
        <v>0</v>
      </c>
      <c r="EA649" s="66">
        <f>IF($G649="Labor Hours",DM649*$K649*(1+$M649)*$ET649,DM649)</f>
        <v>0</v>
      </c>
      <c r="EB649" s="66">
        <f>IF($G649="Labor Hours",DN649*$K649*(1+$M649)*$ET649,DN649)</f>
        <v>0</v>
      </c>
      <c r="EC649" s="66">
        <f>IF($G649="Labor Hours",DO649*$K649*(1+$M649)*$ET649,DO649)</f>
        <v>0</v>
      </c>
      <c r="ED649" s="66">
        <f>IF($G649="Labor Hours",DP649*$K649*(1+$M649)*$ET649,DP649)</f>
        <v>0</v>
      </c>
      <c r="EE649" s="66">
        <f>IF($G649="Labor Hours",DQ649*$K649*(1+$M649)*$ET649,DQ649)</f>
        <v>0</v>
      </c>
      <c r="EF649" s="66">
        <f>IF($G649="Labor Hours",DR649*$K649*(1+$M649)*$ET649,DR649)</f>
        <v>0</v>
      </c>
      <c r="EG649" s="66">
        <f>IF($G649="Labor Hours",DS649*$K649*(1+$M649)*$ET649,DS649)</f>
        <v>0</v>
      </c>
      <c r="EH649" s="66">
        <f>IF($G649="Labor Hours",DT649*$K649*(1+$M649)*$ET649,DT649)</f>
        <v>0</v>
      </c>
      <c r="EI649" s="66">
        <f>IF($G649="Labor Hours",DU649*$K649*(1+$M649)*$ET649,DU649)</f>
        <v>0</v>
      </c>
      <c r="EJ649" s="67">
        <f t="shared" si="929"/>
        <v>0</v>
      </c>
      <c r="EK649" s="67">
        <f t="shared" si="885"/>
        <v>0</v>
      </c>
      <c r="EL649" s="67">
        <f t="shared" si="886"/>
        <v>0</v>
      </c>
      <c r="EM649" s="53" cm="1">
        <f t="array" aca="1" ref="EM649" ca="1">EJ649*CELL("contents",$Q649)</f>
        <v>0</v>
      </c>
      <c r="EN649" s="53" cm="1">
        <f t="array" aca="1" ref="EN649" ca="1">EK649*CELL("contents",$Q649)</f>
        <v>0</v>
      </c>
      <c r="EO649" s="68">
        <f t="shared" si="930"/>
        <v>69972.858036546371</v>
      </c>
      <c r="EP649" s="2">
        <v>1</v>
      </c>
      <c r="EQ649" s="2">
        <f t="shared" ref="EQ649:ET649" si="935">EP649*1.0215</f>
        <v>1.0215000000000001</v>
      </c>
      <c r="ER649" s="2">
        <f t="shared" si="935"/>
        <v>1.0434622500000001</v>
      </c>
      <c r="ES649" s="2">
        <f t="shared" si="935"/>
        <v>1.0658966883750003</v>
      </c>
      <c r="ET649" s="2">
        <f t="shared" si="935"/>
        <v>1.0888134671750629</v>
      </c>
      <c r="EU649" s="69">
        <f>IF($G649="Labor Hours",$K649*$AG649*EQ649,0)</f>
        <v>0</v>
      </c>
      <c r="EV649" s="69">
        <f>IF($G649="Labor Hours",$K649*$BL649*ER649,0)</f>
        <v>13147.624350000002</v>
      </c>
      <c r="EW649" s="69">
        <f>IF($G649="Labor Hours",$K649*$CQ649*ES649,0)</f>
        <v>26860.596547050009</v>
      </c>
      <c r="EX649" s="69">
        <f>IF($G649="Labor Hours",$K649*$DV649*ET649,0)</f>
        <v>0</v>
      </c>
      <c r="EY649" s="69">
        <f t="shared" si="932"/>
        <v>0</v>
      </c>
      <c r="EZ649" s="69">
        <f t="shared" si="932"/>
        <v>2285.0571120300006</v>
      </c>
      <c r="FA649" s="69">
        <f t="shared" si="932"/>
        <v>4668.3716798772921</v>
      </c>
      <c r="FB649" s="69">
        <f t="shared" si="932"/>
        <v>0</v>
      </c>
      <c r="FC649" t="s">
        <v>1537</v>
      </c>
    </row>
    <row r="650" spans="1:159" x14ac:dyDescent="0.25">
      <c r="A650" s="2">
        <v>1.5</v>
      </c>
      <c r="B650" s="2" t="s">
        <v>1436</v>
      </c>
      <c r="C650" s="61" t="s">
        <v>1433</v>
      </c>
      <c r="D650" s="62" t="s">
        <v>1437</v>
      </c>
      <c r="E650" s="63" t="s">
        <v>1437</v>
      </c>
      <c r="F650" s="70"/>
      <c r="G650" s="61" t="s">
        <v>151</v>
      </c>
      <c r="H650" s="64" t="s">
        <v>163</v>
      </c>
      <c r="I650" s="61" t="s">
        <v>1408</v>
      </c>
      <c r="J650" s="65" t="s">
        <v>154</v>
      </c>
      <c r="K650" s="75">
        <v>28</v>
      </c>
      <c r="L650" s="79">
        <v>35</v>
      </c>
      <c r="M650" s="57">
        <v>0.17380000000000001</v>
      </c>
      <c r="N650" s="85">
        <v>0.49</v>
      </c>
      <c r="O650" s="64" t="s">
        <v>155</v>
      </c>
      <c r="P650" s="2" t="s">
        <v>156</v>
      </c>
      <c r="Q650" s="216">
        <f>VLOOKUP(P650,Contingencies!$A$2:$D$7,4,FALSE)</f>
        <v>0.09</v>
      </c>
      <c r="R650" s="53">
        <f t="shared" si="912"/>
        <v>7377.2915692827773</v>
      </c>
      <c r="S650" s="67">
        <f t="shared" si="915"/>
        <v>3614.8728689485606</v>
      </c>
      <c r="T650" s="61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>
        <f>IF(G650="Labor Hours",SUM(U650:AF650),0)</f>
        <v>0</v>
      </c>
      <c r="AH650" s="51">
        <f t="shared" si="919"/>
        <v>0</v>
      </c>
      <c r="AI650" s="66">
        <f>IF($G650="Labor Hours",U650*$K650*(1+$M650)*$EQ650,U650)</f>
        <v>0</v>
      </c>
      <c r="AJ650" s="66">
        <f>IF($G650="Labor Hours",V650*$K650*(1+$M650)*$EQ650,V650)</f>
        <v>0</v>
      </c>
      <c r="AK650" s="66">
        <f>IF($G650="Labor Hours",W650*$K650*(1+$M650)*$EQ650,W650)</f>
        <v>0</v>
      </c>
      <c r="AL650" s="66">
        <f>IF($G650="Labor Hours",X650*$K650*(1+$M650)*$EQ650,X650)</f>
        <v>0</v>
      </c>
      <c r="AM650" s="66">
        <f>IF($G650="Labor Hours",Y650*$K650*(1+$M650)*$EQ650,Y650)</f>
        <v>0</v>
      </c>
      <c r="AN650" s="66">
        <f>IF($G650="Labor Hours",Z650*$K650*(1+$M650)*$EQ650,Z650)</f>
        <v>0</v>
      </c>
      <c r="AO650" s="66">
        <f>IF($G650="Labor Hours",AA650*$K650*(1+$M650)*$EQ650,AA650)</f>
        <v>0</v>
      </c>
      <c r="AP650" s="66">
        <f>IF($G650="Labor Hours",AB650*$K650*(1+$M650)*$EQ650,AB650)</f>
        <v>0</v>
      </c>
      <c r="AQ650" s="66">
        <f>IF($G650="Labor Hours",AC650*$K650*(1+$M650)*$EQ650,AC650)</f>
        <v>0</v>
      </c>
      <c r="AR650" s="66">
        <f>IF($G650="Labor Hours",AD650*$K650*(1+$M650)*$EQ650,AD650)</f>
        <v>0</v>
      </c>
      <c r="AS650" s="66">
        <f>IF($G650="Labor Hours",AE650*$K650*(1+$M650)*$EQ650,AE650)</f>
        <v>0</v>
      </c>
      <c r="AT650" s="66">
        <f>IF($G650="Labor Hours",AF650*$K650*(1+$M650)*$EQ650,AF650)</f>
        <v>0</v>
      </c>
      <c r="AU650" s="67">
        <f t="shared" si="920"/>
        <v>0</v>
      </c>
      <c r="AV650" s="67">
        <f t="shared" si="879"/>
        <v>0</v>
      </c>
      <c r="AW650" s="67">
        <f t="shared" si="880"/>
        <v>0</v>
      </c>
      <c r="AX650" s="53" cm="1">
        <f t="array" aca="1" ref="AX650" ca="1">AU650*CELL("contents",$Q650)</f>
        <v>0</v>
      </c>
      <c r="AY650" s="53" cm="1">
        <f t="array" aca="1" ref="AY650" ca="1">AV650*CELL("contents",$Q650)</f>
        <v>0</v>
      </c>
      <c r="AZ650" s="2"/>
      <c r="BA650" s="2"/>
      <c r="BB650" s="2"/>
      <c r="BC650" s="2"/>
      <c r="BD650" s="2"/>
      <c r="BE650" s="2"/>
      <c r="BF650" s="61">
        <v>75</v>
      </c>
      <c r="BG650" s="61">
        <v>75</v>
      </c>
      <c r="BH650" s="61">
        <v>75</v>
      </c>
      <c r="BI650" s="61">
        <v>75</v>
      </c>
      <c r="BJ650" s="61">
        <v>75</v>
      </c>
      <c r="BK650" s="61">
        <v>75</v>
      </c>
      <c r="BL650" s="2">
        <f t="shared" si="921"/>
        <v>450</v>
      </c>
      <c r="BM650" s="51">
        <f t="shared" si="922"/>
        <v>3</v>
      </c>
      <c r="BN650" s="66">
        <f>IF($G650="Labor Hours",AZ650*$K650*(1+$M650)*$ER650,AZ650)</f>
        <v>0</v>
      </c>
      <c r="BO650" s="66">
        <f>IF($G650="Labor Hours",BA650*$K650*(1+$M650)*$ER650,BA650)</f>
        <v>0</v>
      </c>
      <c r="BP650" s="66">
        <f>IF($G650="Labor Hours",BB650*$K650*(1+$M650)*$ER650,BB650)</f>
        <v>0</v>
      </c>
      <c r="BQ650" s="66">
        <f>IF($G650="Labor Hours",BC650*$K650*(1+$M650)*$ER650,BC650)</f>
        <v>0</v>
      </c>
      <c r="BR650" s="66">
        <f>IF($G650="Labor Hours",BD650*$K650*(1+$M650)*$ER650,BD650)</f>
        <v>0</v>
      </c>
      <c r="BS650" s="66">
        <f>IF($G650="Labor Hours",BE650*$K650*(1+$M650)*$ER650,BE650)</f>
        <v>0</v>
      </c>
      <c r="BT650" s="66">
        <f>IF($G650="Labor Hours",BF650*$K650*(1+$M650)*$ER650,BF650)</f>
        <v>2572.1135770050005</v>
      </c>
      <c r="BU650" s="66">
        <f>IF($G650="Labor Hours",BG650*$K650*(1+$M650)*$ER650,BG650)</f>
        <v>2572.1135770050005</v>
      </c>
      <c r="BV650" s="66">
        <f>IF($G650="Labor Hours",BH650*$K650*(1+$M650)*$ER650,BH650)</f>
        <v>2572.1135770050005</v>
      </c>
      <c r="BW650" s="66">
        <f>IF($G650="Labor Hours",BI650*$K650*(1+$M650)*$ER650,BI650)</f>
        <v>2572.1135770050005</v>
      </c>
      <c r="BX650" s="66">
        <f>IF($G650="Labor Hours",BJ650*$K650*(1+$M650)*$ER650,BJ650)</f>
        <v>2572.1135770050005</v>
      </c>
      <c r="BY650" s="66">
        <f>IF($G650="Labor Hours",BK650*$K650*(1+$M650)*$ER650,BK650)</f>
        <v>2572.1135770050005</v>
      </c>
      <c r="BZ650" s="67">
        <f t="shared" si="923"/>
        <v>15432.681462030003</v>
      </c>
      <c r="CA650" s="67">
        <f t="shared" si="881"/>
        <v>7562.0139163947015</v>
      </c>
      <c r="CB650" s="67">
        <f t="shared" si="882"/>
        <v>22994.695378424705</v>
      </c>
      <c r="CC650" s="53" cm="1">
        <f t="array" aca="1" ref="CC650" ca="1">BZ650*CELL("contents",$Q650)</f>
        <v>1388.9413315827003</v>
      </c>
      <c r="CD650" s="53" cm="1">
        <f t="array" aca="1" ref="CD650" ca="1">CA650*CELL("contents",$Q650)</f>
        <v>680.58125247552312</v>
      </c>
      <c r="CE650" s="61">
        <v>75</v>
      </c>
      <c r="CF650" s="61">
        <v>75</v>
      </c>
      <c r="CG650" s="61">
        <v>75</v>
      </c>
      <c r="CH650" s="61">
        <v>75</v>
      </c>
      <c r="CI650" s="61">
        <v>75</v>
      </c>
      <c r="CJ650" s="61">
        <v>75</v>
      </c>
      <c r="CK650" s="61">
        <v>75</v>
      </c>
      <c r="CL650" s="61">
        <v>75</v>
      </c>
      <c r="CM650" s="61">
        <v>75</v>
      </c>
      <c r="CN650" s="61">
        <v>75</v>
      </c>
      <c r="CO650" s="61">
        <v>75</v>
      </c>
      <c r="CP650" s="61">
        <v>75</v>
      </c>
      <c r="CQ650" s="2">
        <f t="shared" si="924"/>
        <v>900</v>
      </c>
      <c r="CR650" s="51">
        <f t="shared" si="925"/>
        <v>6</v>
      </c>
      <c r="CS650" s="66">
        <f>IF($G650="Labor Hours",CE650*$K650*(1+$M650)*$ES650,CE650)</f>
        <v>2627.4140189106083</v>
      </c>
      <c r="CT650" s="66">
        <f>IF($G650="Labor Hours",CF650*$K650*(1+$M650)*$ES650,CF650)</f>
        <v>2627.4140189106083</v>
      </c>
      <c r="CU650" s="66">
        <f>IF($G650="Labor Hours",CG650*$K650*(1+$M650)*$ES650,CG650)</f>
        <v>2627.4140189106083</v>
      </c>
      <c r="CV650" s="66">
        <f>IF($G650="Labor Hours",CH650*$K650*(1+$M650)*$ES650,CH650)</f>
        <v>2627.4140189106083</v>
      </c>
      <c r="CW650" s="66">
        <f>IF($G650="Labor Hours",CI650*$K650*(1+$M650)*$ES650,CI650)</f>
        <v>2627.4140189106083</v>
      </c>
      <c r="CX650" s="66">
        <f>IF($G650="Labor Hours",CJ650*$K650*(1+$M650)*$ES650,CJ650)</f>
        <v>2627.4140189106083</v>
      </c>
      <c r="CY650" s="66">
        <f>IF($G650="Labor Hours",CK650*$K650*(1+$M650)*$ES650,CK650)</f>
        <v>2627.4140189106083</v>
      </c>
      <c r="CZ650" s="66">
        <f>IF($G650="Labor Hours",CL650*$K650*(1+$M650)*$ES650,CL650)</f>
        <v>2627.4140189106083</v>
      </c>
      <c r="DA650" s="66">
        <f>IF($G650="Labor Hours",CM650*$K650*(1+$M650)*$ES650,CM650)</f>
        <v>2627.4140189106083</v>
      </c>
      <c r="DB650" s="66">
        <f>IF($G650="Labor Hours",CN650*$K650*(1+$M650)*$ES650,CN650)</f>
        <v>2627.4140189106083</v>
      </c>
      <c r="DC650" s="66">
        <f>IF($G650="Labor Hours",CO650*$K650*(1+$M650)*$ES650,CO650)</f>
        <v>2627.4140189106083</v>
      </c>
      <c r="DD650" s="66">
        <f>IF($G650="Labor Hours",CP650*$K650*(1+$M650)*$ES650,CP650)</f>
        <v>2627.4140189106083</v>
      </c>
      <c r="DE650" s="67">
        <f t="shared" si="926"/>
        <v>31528.968226927293</v>
      </c>
      <c r="DF650" s="67">
        <f t="shared" si="883"/>
        <v>15449.194431194373</v>
      </c>
      <c r="DG650" s="67">
        <f t="shared" si="884"/>
        <v>46978.16265812167</v>
      </c>
      <c r="DH650" s="53" cm="1">
        <f t="array" aca="1" ref="DH650" ca="1">DE650*CELL("contents",$Q650)</f>
        <v>2837.6071404234563</v>
      </c>
      <c r="DI650" s="53" cm="1">
        <f t="array" aca="1" ref="DI650" ca="1">DF650*CELL("contents",$Q650)</f>
        <v>1390.4274988074935</v>
      </c>
      <c r="DJ650" s="61">
        <v>75</v>
      </c>
      <c r="DK650" s="61">
        <v>75</v>
      </c>
      <c r="DL650" s="61">
        <v>75</v>
      </c>
      <c r="DM650" s="61"/>
      <c r="DN650" s="2"/>
      <c r="DO650" s="2"/>
      <c r="DP650" s="2"/>
      <c r="DQ650" s="2"/>
      <c r="DR650" s="2"/>
      <c r="DS650" s="2"/>
      <c r="DT650" s="2"/>
      <c r="DU650" s="2"/>
      <c r="DV650" s="2">
        <f t="shared" si="927"/>
        <v>225</v>
      </c>
      <c r="DW650" s="51">
        <f t="shared" si="928"/>
        <v>1.5</v>
      </c>
      <c r="DX650" s="66">
        <f>IF($G650="Labor Hours",DJ650*$K650*(1+$M650)*$ET650,DJ650)</f>
        <v>2683.9034203171864</v>
      </c>
      <c r="DY650" s="66">
        <f>IF($G650="Labor Hours",DK650*$K650*(1+$M650)*$ET650,DK650)</f>
        <v>2683.9034203171864</v>
      </c>
      <c r="DZ650" s="66">
        <f>IF($G650="Labor Hours",DL650*$K650*(1+$M650)*$ET650,DL650)</f>
        <v>2683.9034203171864</v>
      </c>
      <c r="EA650" s="66">
        <f>IF($G650="Labor Hours",DM650*$K650*(1+$M650)*$ET650,DM650)</f>
        <v>0</v>
      </c>
      <c r="EB650" s="66">
        <f>IF($G650="Labor Hours",DN650*$K650*(1+$M650)*$ET650,DN650)</f>
        <v>0</v>
      </c>
      <c r="EC650" s="66">
        <f>IF($G650="Labor Hours",DO650*$K650*(1+$M650)*$ET650,DO650)</f>
        <v>0</v>
      </c>
      <c r="ED650" s="66">
        <f>IF($G650="Labor Hours",DP650*$K650*(1+$M650)*$ET650,DP650)</f>
        <v>0</v>
      </c>
      <c r="EE650" s="66">
        <f>IF($G650="Labor Hours",DQ650*$K650*(1+$M650)*$ET650,DQ650)</f>
        <v>0</v>
      </c>
      <c r="EF650" s="66">
        <f>IF($G650="Labor Hours",DR650*$K650*(1+$M650)*$ET650,DR650)</f>
        <v>0</v>
      </c>
      <c r="EG650" s="66">
        <f>IF($G650="Labor Hours",DS650*$K650*(1+$M650)*$ET650,DS650)</f>
        <v>0</v>
      </c>
      <c r="EH650" s="66">
        <f>IF($G650="Labor Hours",DT650*$K650*(1+$M650)*$ET650,DT650)</f>
        <v>0</v>
      </c>
      <c r="EI650" s="66">
        <f>IF($G650="Labor Hours",DU650*$K650*(1+$M650)*$ET650,DU650)</f>
        <v>0</v>
      </c>
      <c r="EJ650" s="67">
        <f t="shared" si="929"/>
        <v>8051.7102609515587</v>
      </c>
      <c r="EK650" s="67">
        <f t="shared" si="885"/>
        <v>3945.3380278662635</v>
      </c>
      <c r="EL650" s="67">
        <f t="shared" si="886"/>
        <v>11997.048288817823</v>
      </c>
      <c r="EM650" s="53" cm="1">
        <f t="array" aca="1" ref="EM650" ca="1">EJ650*CELL("contents",$Q650)</f>
        <v>724.65392348564023</v>
      </c>
      <c r="EN650" s="53" cm="1">
        <f t="array" aca="1" ref="EN650" ca="1">EK650*CELL("contents",$Q650)</f>
        <v>355.0804225079637</v>
      </c>
      <c r="EO650" s="68">
        <f t="shared" si="930"/>
        <v>81969.906325364194</v>
      </c>
      <c r="EP650" s="2">
        <v>1</v>
      </c>
      <c r="EQ650" s="2">
        <f t="shared" ref="EQ650:ET650" si="936">EP650*1.0215</f>
        <v>1.0215000000000001</v>
      </c>
      <c r="ER650" s="2">
        <f t="shared" si="936"/>
        <v>1.0434622500000001</v>
      </c>
      <c r="ES650" s="2">
        <f t="shared" si="936"/>
        <v>1.0658966883750003</v>
      </c>
      <c r="ET650" s="2">
        <f t="shared" si="936"/>
        <v>1.0888134671750629</v>
      </c>
      <c r="EU650" s="69">
        <f>IF($G650="Labor Hours",$K650*$AG650*EQ650,0)</f>
        <v>0</v>
      </c>
      <c r="EV650" s="69">
        <f>IF($G650="Labor Hours",$K650*$BL650*ER650,0)</f>
        <v>13147.624350000002</v>
      </c>
      <c r="EW650" s="69">
        <f>IF($G650="Labor Hours",$K650*$CQ650*ES650,0)</f>
        <v>26860.596547050009</v>
      </c>
      <c r="EX650" s="69">
        <f>IF($G650="Labor Hours",$K650*$DV650*ET650,0)</f>
        <v>6859.5248432028966</v>
      </c>
      <c r="EY650" s="69">
        <f t="shared" si="932"/>
        <v>0</v>
      </c>
      <c r="EZ650" s="69">
        <f t="shared" si="932"/>
        <v>2285.0571120300006</v>
      </c>
      <c r="FA650" s="69">
        <f t="shared" si="932"/>
        <v>4668.3716798772921</v>
      </c>
      <c r="FB650" s="69">
        <f t="shared" si="932"/>
        <v>1192.1854177486634</v>
      </c>
      <c r="FC650" t="s">
        <v>1537</v>
      </c>
    </row>
    <row r="651" spans="1:159" ht="25.5" x14ac:dyDescent="0.25">
      <c r="A651" s="2">
        <v>1.5</v>
      </c>
      <c r="B651" s="2" t="s">
        <v>1438</v>
      </c>
      <c r="C651" s="61" t="s">
        <v>1433</v>
      </c>
      <c r="D651" s="62" t="s">
        <v>1439</v>
      </c>
      <c r="E651" s="63" t="s">
        <v>1439</v>
      </c>
      <c r="F651" s="70"/>
      <c r="G651" s="61" t="s">
        <v>151</v>
      </c>
      <c r="H651" s="64" t="s">
        <v>163</v>
      </c>
      <c r="I651" s="61" t="s">
        <v>1408</v>
      </c>
      <c r="J651" s="65" t="s">
        <v>154</v>
      </c>
      <c r="K651" s="75">
        <v>28</v>
      </c>
      <c r="L651" s="79">
        <v>35</v>
      </c>
      <c r="M651" s="57">
        <v>0.17380000000000001</v>
      </c>
      <c r="N651" s="85">
        <v>0.49</v>
      </c>
      <c r="O651" s="64" t="s">
        <v>155</v>
      </c>
      <c r="P651" s="2" t="s">
        <v>156</v>
      </c>
      <c r="Q651" s="216">
        <f>VLOOKUP(P651,Contingencies!$A$2:$D$7,4,FALSE)</f>
        <v>0.09</v>
      </c>
      <c r="R651" s="53">
        <f t="shared" si="912"/>
        <v>1079.7343459936039</v>
      </c>
      <c r="S651" s="67">
        <f t="shared" si="915"/>
        <v>529.06982953686588</v>
      </c>
      <c r="T651" s="61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>
        <f>IF(G651="Labor Hours",SUM(U651:AF651),0)</f>
        <v>0</v>
      </c>
      <c r="AH651" s="51">
        <f t="shared" si="919"/>
        <v>0</v>
      </c>
      <c r="AI651" s="66">
        <f>IF($G651="Labor Hours",U651*$K651*(1+$M651)*$EQ651,U651)</f>
        <v>0</v>
      </c>
      <c r="AJ651" s="66">
        <f>IF($G651="Labor Hours",V651*$K651*(1+$M651)*$EQ651,V651)</f>
        <v>0</v>
      </c>
      <c r="AK651" s="66">
        <f>IF($G651="Labor Hours",W651*$K651*(1+$M651)*$EQ651,W651)</f>
        <v>0</v>
      </c>
      <c r="AL651" s="66">
        <f>IF($G651="Labor Hours",X651*$K651*(1+$M651)*$EQ651,X651)</f>
        <v>0</v>
      </c>
      <c r="AM651" s="66">
        <f>IF($G651="Labor Hours",Y651*$K651*(1+$M651)*$EQ651,Y651)</f>
        <v>0</v>
      </c>
      <c r="AN651" s="66">
        <f>IF($G651="Labor Hours",Z651*$K651*(1+$M651)*$EQ651,Z651)</f>
        <v>0</v>
      </c>
      <c r="AO651" s="66">
        <f>IF($G651="Labor Hours",AA651*$K651*(1+$M651)*$EQ651,AA651)</f>
        <v>0</v>
      </c>
      <c r="AP651" s="66">
        <f>IF($G651="Labor Hours",AB651*$K651*(1+$M651)*$EQ651,AB651)</f>
        <v>0</v>
      </c>
      <c r="AQ651" s="66">
        <f>IF($G651="Labor Hours",AC651*$K651*(1+$M651)*$EQ651,AC651)</f>
        <v>0</v>
      </c>
      <c r="AR651" s="66">
        <f>IF($G651="Labor Hours",AD651*$K651*(1+$M651)*$EQ651,AD651)</f>
        <v>0</v>
      </c>
      <c r="AS651" s="66">
        <f>IF($G651="Labor Hours",AE651*$K651*(1+$M651)*$EQ651,AE651)</f>
        <v>0</v>
      </c>
      <c r="AT651" s="66">
        <f>IF($G651="Labor Hours",AF651*$K651*(1+$M651)*$EQ651,AF651)</f>
        <v>0</v>
      </c>
      <c r="AU651" s="67">
        <f t="shared" si="920"/>
        <v>0</v>
      </c>
      <c r="AV651" s="67">
        <f t="shared" si="879"/>
        <v>0</v>
      </c>
      <c r="AW651" s="67">
        <f t="shared" si="880"/>
        <v>0</v>
      </c>
      <c r="AX651" s="53" cm="1">
        <f t="array" aca="1" ref="AX651" ca="1">AU651*CELL("contents",$Q651)</f>
        <v>0</v>
      </c>
      <c r="AY651" s="53" cm="1">
        <f t="array" aca="1" ref="AY651" ca="1">AV651*CELL("contents",$Q651)</f>
        <v>0</v>
      </c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>
        <f t="shared" si="921"/>
        <v>0</v>
      </c>
      <c r="BM651" s="51">
        <f t="shared" si="922"/>
        <v>0</v>
      </c>
      <c r="BN651" s="66">
        <f>IF($G651="Labor Hours",AZ651*$K651*(1+$M651)*$ER651,AZ651)</f>
        <v>0</v>
      </c>
      <c r="BO651" s="66">
        <f>IF($G651="Labor Hours",BA651*$K651*(1+$M651)*$ER651,BA651)</f>
        <v>0</v>
      </c>
      <c r="BP651" s="66">
        <f>IF($G651="Labor Hours",BB651*$K651*(1+$M651)*$ER651,BB651)</f>
        <v>0</v>
      </c>
      <c r="BQ651" s="66">
        <f>IF($G651="Labor Hours",BC651*$K651*(1+$M651)*$ER651,BC651)</f>
        <v>0</v>
      </c>
      <c r="BR651" s="66">
        <f>IF($G651="Labor Hours",BD651*$K651*(1+$M651)*$ER651,BD651)</f>
        <v>0</v>
      </c>
      <c r="BS651" s="66">
        <f>IF($G651="Labor Hours",BE651*$K651*(1+$M651)*$ER651,BE651)</f>
        <v>0</v>
      </c>
      <c r="BT651" s="66">
        <f>IF($G651="Labor Hours",BF651*$K651*(1+$M651)*$ER651,BF651)</f>
        <v>0</v>
      </c>
      <c r="BU651" s="66">
        <f>IF($G651="Labor Hours",BG651*$K651*(1+$M651)*$ER651,BG651)</f>
        <v>0</v>
      </c>
      <c r="BV651" s="66">
        <f>IF($G651="Labor Hours",BH651*$K651*(1+$M651)*$ER651,BH651)</f>
        <v>0</v>
      </c>
      <c r="BW651" s="66">
        <f>IF($G651="Labor Hours",BI651*$K651*(1+$M651)*$ER651,BI651)</f>
        <v>0</v>
      </c>
      <c r="BX651" s="66">
        <f>IF($G651="Labor Hours",BJ651*$K651*(1+$M651)*$ER651,BJ651)</f>
        <v>0</v>
      </c>
      <c r="BY651" s="66">
        <f>IF($G651="Labor Hours",BK651*$K651*(1+$M651)*$ER651,BK651)</f>
        <v>0</v>
      </c>
      <c r="BZ651" s="67">
        <f t="shared" si="923"/>
        <v>0</v>
      </c>
      <c r="CA651" s="67">
        <f t="shared" si="881"/>
        <v>0</v>
      </c>
      <c r="CB651" s="67">
        <f t="shared" si="882"/>
        <v>0</v>
      </c>
      <c r="CC651" s="53" cm="1">
        <f t="array" aca="1" ref="CC651" ca="1">BZ651*CELL("contents",$Q651)</f>
        <v>0</v>
      </c>
      <c r="CD651" s="53" cm="1">
        <f t="array" aca="1" ref="CD651" ca="1">CA651*CELL("contents",$Q651)</f>
        <v>0</v>
      </c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>
        <f t="shared" si="924"/>
        <v>0</v>
      </c>
      <c r="CR651" s="51">
        <f t="shared" si="925"/>
        <v>0</v>
      </c>
      <c r="CS651" s="66">
        <f>IF($G651="Labor Hours",CE651*$K651*(1+$M651)*$ES651,CE651)</f>
        <v>0</v>
      </c>
      <c r="CT651" s="66">
        <f>IF($G651="Labor Hours",CF651*$K651*(1+$M651)*$ES651,CF651)</f>
        <v>0</v>
      </c>
      <c r="CU651" s="66">
        <f>IF($G651="Labor Hours",CG651*$K651*(1+$M651)*$ES651,CG651)</f>
        <v>0</v>
      </c>
      <c r="CV651" s="66">
        <f>IF($G651="Labor Hours",CH651*$K651*(1+$M651)*$ES651,CH651)</f>
        <v>0</v>
      </c>
      <c r="CW651" s="66">
        <f>IF($G651="Labor Hours",CI651*$K651*(1+$M651)*$ES651,CI651)</f>
        <v>0</v>
      </c>
      <c r="CX651" s="66">
        <f>IF($G651="Labor Hours",CJ651*$K651*(1+$M651)*$ES651,CJ651)</f>
        <v>0</v>
      </c>
      <c r="CY651" s="66">
        <f>IF($G651="Labor Hours",CK651*$K651*(1+$M651)*$ES651,CK651)</f>
        <v>0</v>
      </c>
      <c r="CZ651" s="66">
        <f>IF($G651="Labor Hours",CL651*$K651*(1+$M651)*$ES651,CL651)</f>
        <v>0</v>
      </c>
      <c r="DA651" s="66">
        <f>IF($G651="Labor Hours",CM651*$K651*(1+$M651)*$ES651,CM651)</f>
        <v>0</v>
      </c>
      <c r="DB651" s="66">
        <f>IF($G651="Labor Hours",CN651*$K651*(1+$M651)*$ES651,CN651)</f>
        <v>0</v>
      </c>
      <c r="DC651" s="66">
        <f>IF($G651="Labor Hours",CO651*$K651*(1+$M651)*$ES651,CO651)</f>
        <v>0</v>
      </c>
      <c r="DD651" s="66">
        <f>IF($G651="Labor Hours",CP651*$K651*(1+$M651)*$ES651,CP651)</f>
        <v>0</v>
      </c>
      <c r="DE651" s="67">
        <f t="shared" si="926"/>
        <v>0</v>
      </c>
      <c r="DF651" s="67">
        <f t="shared" si="883"/>
        <v>0</v>
      </c>
      <c r="DG651" s="67">
        <f t="shared" si="884"/>
        <v>0</v>
      </c>
      <c r="DH651" s="53" cm="1">
        <f t="array" aca="1" ref="DH651" ca="1">DE651*CELL("contents",$Q651)</f>
        <v>0</v>
      </c>
      <c r="DI651" s="53" cm="1">
        <f t="array" aca="1" ref="DI651" ca="1">DF651*CELL("contents",$Q651)</f>
        <v>0</v>
      </c>
      <c r="DJ651" s="2"/>
      <c r="DK651" s="2"/>
      <c r="DL651" s="2"/>
      <c r="DM651" s="61">
        <v>75</v>
      </c>
      <c r="DN651" s="61">
        <v>75</v>
      </c>
      <c r="DO651" s="61">
        <v>75</v>
      </c>
      <c r="DP651" s="2"/>
      <c r="DQ651" s="2"/>
      <c r="DR651" s="2"/>
      <c r="DS651" s="2"/>
      <c r="DT651" s="2"/>
      <c r="DU651" s="2"/>
      <c r="DV651" s="2">
        <f t="shared" si="927"/>
        <v>225</v>
      </c>
      <c r="DW651" s="51">
        <f t="shared" si="928"/>
        <v>1.5</v>
      </c>
      <c r="DX651" s="66">
        <f>IF($G651="Labor Hours",DJ651*$K651*(1+$M651)*$ET651,DJ651)</f>
        <v>0</v>
      </c>
      <c r="DY651" s="66">
        <f>IF($G651="Labor Hours",DK651*$K651*(1+$M651)*$ET651,DK651)</f>
        <v>0</v>
      </c>
      <c r="DZ651" s="66">
        <f>IF($G651="Labor Hours",DL651*$K651*(1+$M651)*$ET651,DL651)</f>
        <v>0</v>
      </c>
      <c r="EA651" s="66">
        <f>IF($G651="Labor Hours",DM651*$K651*(1+$M651)*$ET651,DM651)</f>
        <v>2683.9034203171864</v>
      </c>
      <c r="EB651" s="66">
        <f>IF($G651="Labor Hours",DN651*$K651*(1+$M651)*$ET651,DN651)</f>
        <v>2683.9034203171864</v>
      </c>
      <c r="EC651" s="66">
        <f>IF($G651="Labor Hours",DO651*$K651*(1+$M651)*$ET651,DO651)</f>
        <v>2683.9034203171864</v>
      </c>
      <c r="ED651" s="66">
        <f>IF($G651="Labor Hours",DP651*$K651*(1+$M651)*$ET651,DP651)</f>
        <v>0</v>
      </c>
      <c r="EE651" s="66">
        <f>IF($G651="Labor Hours",DQ651*$K651*(1+$M651)*$ET651,DQ651)</f>
        <v>0</v>
      </c>
      <c r="EF651" s="66">
        <f>IF($G651="Labor Hours",DR651*$K651*(1+$M651)*$ET651,DR651)</f>
        <v>0</v>
      </c>
      <c r="EG651" s="66">
        <f>IF($G651="Labor Hours",DS651*$K651*(1+$M651)*$ET651,DS651)</f>
        <v>0</v>
      </c>
      <c r="EH651" s="66">
        <f>IF($G651="Labor Hours",DT651*$K651*(1+$M651)*$ET651,DT651)</f>
        <v>0</v>
      </c>
      <c r="EI651" s="66">
        <f>IF($G651="Labor Hours",DU651*$K651*(1+$M651)*$ET651,DU651)</f>
        <v>0</v>
      </c>
      <c r="EJ651" s="67">
        <f t="shared" si="929"/>
        <v>8051.7102609515587</v>
      </c>
      <c r="EK651" s="67">
        <f t="shared" si="885"/>
        <v>3945.3380278662635</v>
      </c>
      <c r="EL651" s="67">
        <f t="shared" si="886"/>
        <v>11997.048288817823</v>
      </c>
      <c r="EM651" s="53" cm="1">
        <f t="array" aca="1" ref="EM651" ca="1">EJ651*CELL("contents",$Q651)</f>
        <v>724.65392348564023</v>
      </c>
      <c r="EN651" s="53" cm="1">
        <f t="array" aca="1" ref="EN651" ca="1">EK651*CELL("contents",$Q651)</f>
        <v>355.0804225079637</v>
      </c>
      <c r="EO651" s="68">
        <f t="shared" si="930"/>
        <v>11997.048288817823</v>
      </c>
      <c r="EP651" s="2">
        <v>1</v>
      </c>
      <c r="EQ651" s="2">
        <f t="shared" ref="EQ651:ET651" si="937">EP651*1.0215</f>
        <v>1.0215000000000001</v>
      </c>
      <c r="ER651" s="2">
        <f t="shared" si="937"/>
        <v>1.0434622500000001</v>
      </c>
      <c r="ES651" s="2">
        <f t="shared" si="937"/>
        <v>1.0658966883750003</v>
      </c>
      <c r="ET651" s="2">
        <f t="shared" si="937"/>
        <v>1.0888134671750629</v>
      </c>
      <c r="EU651" s="69">
        <f>IF($G651="Labor Hours",$K651*$AG651*EQ651,0)</f>
        <v>0</v>
      </c>
      <c r="EV651" s="69">
        <f>IF($G651="Labor Hours",$K651*$BL651*ER651,0)</f>
        <v>0</v>
      </c>
      <c r="EW651" s="69">
        <f>IF($G651="Labor Hours",$K651*$CQ651*ES651,0)</f>
        <v>0</v>
      </c>
      <c r="EX651" s="69">
        <f>IF($G651="Labor Hours",$K651*$DV651*ET651,0)</f>
        <v>6859.5248432028966</v>
      </c>
      <c r="EY651" s="69">
        <f t="shared" si="932"/>
        <v>0</v>
      </c>
      <c r="EZ651" s="69">
        <f t="shared" si="932"/>
        <v>0</v>
      </c>
      <c r="FA651" s="69">
        <f t="shared" si="932"/>
        <v>0</v>
      </c>
      <c r="FB651" s="69">
        <f t="shared" si="932"/>
        <v>1192.1854177486634</v>
      </c>
      <c r="FC651" t="s">
        <v>1537</v>
      </c>
    </row>
    <row r="652" spans="1:159" ht="25.5" x14ac:dyDescent="0.25">
      <c r="A652" s="2">
        <v>1.5</v>
      </c>
      <c r="B652" s="2" t="s">
        <v>1440</v>
      </c>
      <c r="C652" s="61" t="s">
        <v>1433</v>
      </c>
      <c r="D652" s="62" t="s">
        <v>1441</v>
      </c>
      <c r="E652" s="63" t="s">
        <v>1441</v>
      </c>
      <c r="F652" s="70"/>
      <c r="G652" s="61" t="s">
        <v>151</v>
      </c>
      <c r="H652" s="64" t="s">
        <v>163</v>
      </c>
      <c r="I652" s="61" t="s">
        <v>1408</v>
      </c>
      <c r="J652" s="65" t="s">
        <v>154</v>
      </c>
      <c r="K652" s="75">
        <v>28</v>
      </c>
      <c r="L652" s="79">
        <v>35</v>
      </c>
      <c r="M652" s="57">
        <v>0.17380000000000001</v>
      </c>
      <c r="N652" s="85">
        <v>0.49</v>
      </c>
      <c r="O652" s="64" t="s">
        <v>155</v>
      </c>
      <c r="P652" s="2" t="s">
        <v>156</v>
      </c>
      <c r="Q652" s="216">
        <f>VLOOKUP(P652,Contingencies!$A$2:$D$7,4,FALSE)</f>
        <v>0.09</v>
      </c>
      <c r="R652" s="53">
        <f t="shared" si="912"/>
        <v>7377.2915692827773</v>
      </c>
      <c r="S652" s="67">
        <f t="shared" si="915"/>
        <v>3614.8728689485606</v>
      </c>
      <c r="T652" s="61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>
        <f>IF(G652="Labor Hours",SUM(U652:AF652),0)</f>
        <v>0</v>
      </c>
      <c r="AH652" s="51">
        <f t="shared" si="919"/>
        <v>0</v>
      </c>
      <c r="AI652" s="66">
        <f>IF($G652="Labor Hours",U652*$K652*(1+$M652)*$EQ652,U652)</f>
        <v>0</v>
      </c>
      <c r="AJ652" s="66">
        <f>IF($G652="Labor Hours",V652*$K652*(1+$M652)*$EQ652,V652)</f>
        <v>0</v>
      </c>
      <c r="AK652" s="66">
        <f>IF($G652="Labor Hours",W652*$K652*(1+$M652)*$EQ652,W652)</f>
        <v>0</v>
      </c>
      <c r="AL652" s="66">
        <f>IF($G652="Labor Hours",X652*$K652*(1+$M652)*$EQ652,X652)</f>
        <v>0</v>
      </c>
      <c r="AM652" s="66">
        <f>IF($G652="Labor Hours",Y652*$K652*(1+$M652)*$EQ652,Y652)</f>
        <v>0</v>
      </c>
      <c r="AN652" s="66">
        <f>IF($G652="Labor Hours",Z652*$K652*(1+$M652)*$EQ652,Z652)</f>
        <v>0</v>
      </c>
      <c r="AO652" s="66">
        <f>IF($G652="Labor Hours",AA652*$K652*(1+$M652)*$EQ652,AA652)</f>
        <v>0</v>
      </c>
      <c r="AP652" s="66">
        <f>IF($G652="Labor Hours",AB652*$K652*(1+$M652)*$EQ652,AB652)</f>
        <v>0</v>
      </c>
      <c r="AQ652" s="66">
        <f>IF($G652="Labor Hours",AC652*$K652*(1+$M652)*$EQ652,AC652)</f>
        <v>0</v>
      </c>
      <c r="AR652" s="66">
        <f>IF($G652="Labor Hours",AD652*$K652*(1+$M652)*$EQ652,AD652)</f>
        <v>0</v>
      </c>
      <c r="AS652" s="66">
        <f>IF($G652="Labor Hours",AE652*$K652*(1+$M652)*$EQ652,AE652)</f>
        <v>0</v>
      </c>
      <c r="AT652" s="66">
        <f>IF($G652="Labor Hours",AF652*$K652*(1+$M652)*$EQ652,AF652)</f>
        <v>0</v>
      </c>
      <c r="AU652" s="67">
        <f t="shared" si="920"/>
        <v>0</v>
      </c>
      <c r="AV652" s="67">
        <f t="shared" si="879"/>
        <v>0</v>
      </c>
      <c r="AW652" s="67">
        <f t="shared" si="880"/>
        <v>0</v>
      </c>
      <c r="AX652" s="53" cm="1">
        <f t="array" aca="1" ref="AX652" ca="1">AU652*CELL("contents",$Q652)</f>
        <v>0</v>
      </c>
      <c r="AY652" s="53" cm="1">
        <f t="array" aca="1" ref="AY652" ca="1">AV652*CELL("contents",$Q652)</f>
        <v>0</v>
      </c>
      <c r="AZ652" s="2"/>
      <c r="BA652" s="2"/>
      <c r="BB652" s="2"/>
      <c r="BC652" s="2"/>
      <c r="BD652" s="2"/>
      <c r="BE652" s="2"/>
      <c r="BF652" s="61">
        <v>75</v>
      </c>
      <c r="BG652" s="61">
        <v>75</v>
      </c>
      <c r="BH652" s="61">
        <v>75</v>
      </c>
      <c r="BI652" s="61">
        <v>75</v>
      </c>
      <c r="BJ652" s="61">
        <v>75</v>
      </c>
      <c r="BK652" s="61">
        <v>75</v>
      </c>
      <c r="BL652" s="2">
        <f t="shared" si="921"/>
        <v>450</v>
      </c>
      <c r="BM652" s="51">
        <f t="shared" si="922"/>
        <v>3</v>
      </c>
      <c r="BN652" s="66">
        <f>IF($G652="Labor Hours",AZ652*$K652*(1+$M652)*$ER652,AZ652)</f>
        <v>0</v>
      </c>
      <c r="BO652" s="66">
        <f>IF($G652="Labor Hours",BA652*$K652*(1+$M652)*$ER652,BA652)</f>
        <v>0</v>
      </c>
      <c r="BP652" s="66">
        <f>IF($G652="Labor Hours",BB652*$K652*(1+$M652)*$ER652,BB652)</f>
        <v>0</v>
      </c>
      <c r="BQ652" s="66">
        <f>IF($G652="Labor Hours",BC652*$K652*(1+$M652)*$ER652,BC652)</f>
        <v>0</v>
      </c>
      <c r="BR652" s="66">
        <f>IF($G652="Labor Hours",BD652*$K652*(1+$M652)*$ER652,BD652)</f>
        <v>0</v>
      </c>
      <c r="BS652" s="66">
        <f>IF($G652="Labor Hours",BE652*$K652*(1+$M652)*$ER652,BE652)</f>
        <v>0</v>
      </c>
      <c r="BT652" s="66">
        <f>IF($G652="Labor Hours",BF652*$K652*(1+$M652)*$ER652,BF652)</f>
        <v>2572.1135770050005</v>
      </c>
      <c r="BU652" s="66">
        <f>IF($G652="Labor Hours",BG652*$K652*(1+$M652)*$ER652,BG652)</f>
        <v>2572.1135770050005</v>
      </c>
      <c r="BV652" s="66">
        <f>IF($G652="Labor Hours",BH652*$K652*(1+$M652)*$ER652,BH652)</f>
        <v>2572.1135770050005</v>
      </c>
      <c r="BW652" s="66">
        <f>IF($G652="Labor Hours",BI652*$K652*(1+$M652)*$ER652,BI652)</f>
        <v>2572.1135770050005</v>
      </c>
      <c r="BX652" s="66">
        <f>IF($G652="Labor Hours",BJ652*$K652*(1+$M652)*$ER652,BJ652)</f>
        <v>2572.1135770050005</v>
      </c>
      <c r="BY652" s="66">
        <f>IF($G652="Labor Hours",BK652*$K652*(1+$M652)*$ER652,BK652)</f>
        <v>2572.1135770050005</v>
      </c>
      <c r="BZ652" s="67">
        <f t="shared" si="923"/>
        <v>15432.681462030003</v>
      </c>
      <c r="CA652" s="67">
        <f t="shared" si="881"/>
        <v>7562.0139163947015</v>
      </c>
      <c r="CB652" s="67">
        <f t="shared" si="882"/>
        <v>22994.695378424705</v>
      </c>
      <c r="CC652" s="53" cm="1">
        <f t="array" aca="1" ref="CC652" ca="1">BZ652*CELL("contents",$Q652)</f>
        <v>1388.9413315827003</v>
      </c>
      <c r="CD652" s="53" cm="1">
        <f t="array" aca="1" ref="CD652" ca="1">CA652*CELL("contents",$Q652)</f>
        <v>680.58125247552312</v>
      </c>
      <c r="CE652" s="61">
        <v>75</v>
      </c>
      <c r="CF652" s="61">
        <v>75</v>
      </c>
      <c r="CG652" s="61">
        <v>75</v>
      </c>
      <c r="CH652" s="61">
        <v>75</v>
      </c>
      <c r="CI652" s="61">
        <v>75</v>
      </c>
      <c r="CJ652" s="61">
        <v>75</v>
      </c>
      <c r="CK652" s="61">
        <v>75</v>
      </c>
      <c r="CL652" s="61">
        <v>75</v>
      </c>
      <c r="CM652" s="61">
        <v>75</v>
      </c>
      <c r="CN652" s="61">
        <v>75</v>
      </c>
      <c r="CO652" s="61">
        <v>75</v>
      </c>
      <c r="CP652" s="61">
        <v>75</v>
      </c>
      <c r="CQ652" s="2">
        <f t="shared" si="924"/>
        <v>900</v>
      </c>
      <c r="CR652" s="51">
        <f t="shared" si="925"/>
        <v>6</v>
      </c>
      <c r="CS652" s="66">
        <f>IF($G652="Labor Hours",CE652*$K652*(1+$M652)*$ES652,CE652)</f>
        <v>2627.4140189106083</v>
      </c>
      <c r="CT652" s="66">
        <f>IF($G652="Labor Hours",CF652*$K652*(1+$M652)*$ES652,CF652)</f>
        <v>2627.4140189106083</v>
      </c>
      <c r="CU652" s="66">
        <f>IF($G652="Labor Hours",CG652*$K652*(1+$M652)*$ES652,CG652)</f>
        <v>2627.4140189106083</v>
      </c>
      <c r="CV652" s="66">
        <f>IF($G652="Labor Hours",CH652*$K652*(1+$M652)*$ES652,CH652)</f>
        <v>2627.4140189106083</v>
      </c>
      <c r="CW652" s="66">
        <f>IF($G652="Labor Hours",CI652*$K652*(1+$M652)*$ES652,CI652)</f>
        <v>2627.4140189106083</v>
      </c>
      <c r="CX652" s="66">
        <f>IF($G652="Labor Hours",CJ652*$K652*(1+$M652)*$ES652,CJ652)</f>
        <v>2627.4140189106083</v>
      </c>
      <c r="CY652" s="66">
        <f>IF($G652="Labor Hours",CK652*$K652*(1+$M652)*$ES652,CK652)</f>
        <v>2627.4140189106083</v>
      </c>
      <c r="CZ652" s="66">
        <f>IF($G652="Labor Hours",CL652*$K652*(1+$M652)*$ES652,CL652)</f>
        <v>2627.4140189106083</v>
      </c>
      <c r="DA652" s="66">
        <f>IF($G652="Labor Hours",CM652*$K652*(1+$M652)*$ES652,CM652)</f>
        <v>2627.4140189106083</v>
      </c>
      <c r="DB652" s="66">
        <f>IF($G652="Labor Hours",CN652*$K652*(1+$M652)*$ES652,CN652)</f>
        <v>2627.4140189106083</v>
      </c>
      <c r="DC652" s="66">
        <f>IF($G652="Labor Hours",CO652*$K652*(1+$M652)*$ES652,CO652)</f>
        <v>2627.4140189106083</v>
      </c>
      <c r="DD652" s="66">
        <f>IF($G652="Labor Hours",CP652*$K652*(1+$M652)*$ES652,CP652)</f>
        <v>2627.4140189106083</v>
      </c>
      <c r="DE652" s="67">
        <f t="shared" si="926"/>
        <v>31528.968226927293</v>
      </c>
      <c r="DF652" s="67">
        <f t="shared" si="883"/>
        <v>15449.194431194373</v>
      </c>
      <c r="DG652" s="67">
        <f t="shared" si="884"/>
        <v>46978.16265812167</v>
      </c>
      <c r="DH652" s="53" cm="1">
        <f t="array" aca="1" ref="DH652" ca="1">DE652*CELL("contents",$Q652)</f>
        <v>2837.6071404234563</v>
      </c>
      <c r="DI652" s="53" cm="1">
        <f t="array" aca="1" ref="DI652" ca="1">DF652*CELL("contents",$Q652)</f>
        <v>1390.4274988074935</v>
      </c>
      <c r="DJ652" s="61">
        <v>75</v>
      </c>
      <c r="DK652" s="61">
        <v>75</v>
      </c>
      <c r="DL652" s="61">
        <v>75</v>
      </c>
      <c r="DM652" s="61"/>
      <c r="DN652" s="2"/>
      <c r="DO652" s="2"/>
      <c r="DP652" s="2"/>
      <c r="DQ652" s="2"/>
      <c r="DR652" s="2"/>
      <c r="DS652" s="2"/>
      <c r="DT652" s="2"/>
      <c r="DU652" s="2"/>
      <c r="DV652" s="2">
        <f t="shared" si="927"/>
        <v>225</v>
      </c>
      <c r="DW652" s="51">
        <f t="shared" si="928"/>
        <v>1.5</v>
      </c>
      <c r="DX652" s="66">
        <f>IF($G652="Labor Hours",DJ652*$K652*(1+$M652)*$ET652,DJ652)</f>
        <v>2683.9034203171864</v>
      </c>
      <c r="DY652" s="66">
        <f>IF($G652="Labor Hours",DK652*$K652*(1+$M652)*$ET652,DK652)</f>
        <v>2683.9034203171864</v>
      </c>
      <c r="DZ652" s="66">
        <f>IF($G652="Labor Hours",DL652*$K652*(1+$M652)*$ET652,DL652)</f>
        <v>2683.9034203171864</v>
      </c>
      <c r="EA652" s="66">
        <f>IF($G652="Labor Hours",DM652*$K652*(1+$M652)*$ET652,DM652)</f>
        <v>0</v>
      </c>
      <c r="EB652" s="66">
        <f>IF($G652="Labor Hours",DN652*$K652*(1+$M652)*$ET652,DN652)</f>
        <v>0</v>
      </c>
      <c r="EC652" s="66">
        <f>IF($G652="Labor Hours",DO652*$K652*(1+$M652)*$ET652,DO652)</f>
        <v>0</v>
      </c>
      <c r="ED652" s="66">
        <f>IF($G652="Labor Hours",DP652*$K652*(1+$M652)*$ET652,DP652)</f>
        <v>0</v>
      </c>
      <c r="EE652" s="66">
        <f>IF($G652="Labor Hours",DQ652*$K652*(1+$M652)*$ET652,DQ652)</f>
        <v>0</v>
      </c>
      <c r="EF652" s="66">
        <f>IF($G652="Labor Hours",DR652*$K652*(1+$M652)*$ET652,DR652)</f>
        <v>0</v>
      </c>
      <c r="EG652" s="66">
        <f>IF($G652="Labor Hours",DS652*$K652*(1+$M652)*$ET652,DS652)</f>
        <v>0</v>
      </c>
      <c r="EH652" s="66">
        <f>IF($G652="Labor Hours",DT652*$K652*(1+$M652)*$ET652,DT652)</f>
        <v>0</v>
      </c>
      <c r="EI652" s="66">
        <f>IF($G652="Labor Hours",DU652*$K652*(1+$M652)*$ET652,DU652)</f>
        <v>0</v>
      </c>
      <c r="EJ652" s="67">
        <f t="shared" si="929"/>
        <v>8051.7102609515587</v>
      </c>
      <c r="EK652" s="67">
        <f t="shared" si="885"/>
        <v>3945.3380278662635</v>
      </c>
      <c r="EL652" s="67">
        <f t="shared" si="886"/>
        <v>11997.048288817823</v>
      </c>
      <c r="EM652" s="53" cm="1">
        <f t="array" aca="1" ref="EM652" ca="1">EJ652*CELL("contents",$Q652)</f>
        <v>724.65392348564023</v>
      </c>
      <c r="EN652" s="53" cm="1">
        <f t="array" aca="1" ref="EN652" ca="1">EK652*CELL("contents",$Q652)</f>
        <v>355.0804225079637</v>
      </c>
      <c r="EO652" s="68">
        <f t="shared" si="930"/>
        <v>81969.906325364194</v>
      </c>
      <c r="EP652" s="2">
        <v>1</v>
      </c>
      <c r="EQ652" s="2">
        <f t="shared" ref="EQ652:ET652" si="938">EP652*1.0215</f>
        <v>1.0215000000000001</v>
      </c>
      <c r="ER652" s="2">
        <f t="shared" si="938"/>
        <v>1.0434622500000001</v>
      </c>
      <c r="ES652" s="2">
        <f t="shared" si="938"/>
        <v>1.0658966883750003</v>
      </c>
      <c r="ET652" s="2">
        <f t="shared" si="938"/>
        <v>1.0888134671750629</v>
      </c>
      <c r="EU652" s="69">
        <f>IF($G652="Labor Hours",$K652*$AG652*EQ652,0)</f>
        <v>0</v>
      </c>
      <c r="EV652" s="69">
        <f>IF($G652="Labor Hours",$K652*$BL652*ER652,0)</f>
        <v>13147.624350000002</v>
      </c>
      <c r="EW652" s="69">
        <f>IF($G652="Labor Hours",$K652*$CQ652*ES652,0)</f>
        <v>26860.596547050009</v>
      </c>
      <c r="EX652" s="69">
        <f>IF($G652="Labor Hours",$K652*$DV652*ET652,0)</f>
        <v>6859.5248432028966</v>
      </c>
      <c r="EY652" s="69">
        <f t="shared" si="932"/>
        <v>0</v>
      </c>
      <c r="EZ652" s="69">
        <f t="shared" si="932"/>
        <v>2285.0571120300006</v>
      </c>
      <c r="FA652" s="69">
        <f t="shared" si="932"/>
        <v>4668.3716798772921</v>
      </c>
      <c r="FB652" s="69">
        <f t="shared" si="932"/>
        <v>1192.1854177486634</v>
      </c>
      <c r="FC652" t="s">
        <v>1537</v>
      </c>
    </row>
    <row r="653" spans="1:159" ht="25.5" x14ac:dyDescent="0.25">
      <c r="A653" s="2">
        <v>1.5</v>
      </c>
      <c r="B653" s="2" t="s">
        <v>1442</v>
      </c>
      <c r="C653" s="61" t="s">
        <v>1433</v>
      </c>
      <c r="D653" s="62" t="s">
        <v>1443</v>
      </c>
      <c r="E653" s="63" t="s">
        <v>1443</v>
      </c>
      <c r="F653" s="70"/>
      <c r="G653" s="61" t="s">
        <v>151</v>
      </c>
      <c r="H653" s="64" t="s">
        <v>163</v>
      </c>
      <c r="I653" s="61" t="s">
        <v>1408</v>
      </c>
      <c r="J653" s="65" t="s">
        <v>154</v>
      </c>
      <c r="K653" s="75">
        <v>28</v>
      </c>
      <c r="L653" s="79">
        <v>35</v>
      </c>
      <c r="M653" s="57">
        <v>0.17380000000000001</v>
      </c>
      <c r="N653" s="85">
        <v>0.49</v>
      </c>
      <c r="O653" s="64" t="s">
        <v>155</v>
      </c>
      <c r="P653" s="2" t="s">
        <v>156</v>
      </c>
      <c r="Q653" s="216">
        <f>VLOOKUP(P653,Contingencies!$A$2:$D$7,4,FALSE)</f>
        <v>0.09</v>
      </c>
      <c r="R653" s="53">
        <f t="shared" si="912"/>
        <v>1079.7343459936039</v>
      </c>
      <c r="S653" s="67">
        <f t="shared" si="915"/>
        <v>529.06982953686588</v>
      </c>
      <c r="T653" s="61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>
        <f>IF(G653="Labor Hours",SUM(U653:AF653),0)</f>
        <v>0</v>
      </c>
      <c r="AH653" s="51">
        <f t="shared" si="919"/>
        <v>0</v>
      </c>
      <c r="AI653" s="66">
        <f>IF($G653="Labor Hours",U653*$K653*(1+$M653)*$EQ653,U653)</f>
        <v>0</v>
      </c>
      <c r="AJ653" s="66">
        <f>IF($G653="Labor Hours",V653*$K653*(1+$M653)*$EQ653,V653)</f>
        <v>0</v>
      </c>
      <c r="AK653" s="66">
        <f>IF($G653="Labor Hours",W653*$K653*(1+$M653)*$EQ653,W653)</f>
        <v>0</v>
      </c>
      <c r="AL653" s="66">
        <f>IF($G653="Labor Hours",X653*$K653*(1+$M653)*$EQ653,X653)</f>
        <v>0</v>
      </c>
      <c r="AM653" s="66">
        <f>IF($G653="Labor Hours",Y653*$K653*(1+$M653)*$EQ653,Y653)</f>
        <v>0</v>
      </c>
      <c r="AN653" s="66">
        <f>IF($G653="Labor Hours",Z653*$K653*(1+$M653)*$EQ653,Z653)</f>
        <v>0</v>
      </c>
      <c r="AO653" s="66">
        <f>IF($G653="Labor Hours",AA653*$K653*(1+$M653)*$EQ653,AA653)</f>
        <v>0</v>
      </c>
      <c r="AP653" s="66">
        <f>IF($G653="Labor Hours",AB653*$K653*(1+$M653)*$EQ653,AB653)</f>
        <v>0</v>
      </c>
      <c r="AQ653" s="66">
        <f>IF($G653="Labor Hours",AC653*$K653*(1+$M653)*$EQ653,AC653)</f>
        <v>0</v>
      </c>
      <c r="AR653" s="66">
        <f>IF($G653="Labor Hours",AD653*$K653*(1+$M653)*$EQ653,AD653)</f>
        <v>0</v>
      </c>
      <c r="AS653" s="66">
        <f>IF($G653="Labor Hours",AE653*$K653*(1+$M653)*$EQ653,AE653)</f>
        <v>0</v>
      </c>
      <c r="AT653" s="66">
        <f>IF($G653="Labor Hours",AF653*$K653*(1+$M653)*$EQ653,AF653)</f>
        <v>0</v>
      </c>
      <c r="AU653" s="67">
        <f t="shared" si="920"/>
        <v>0</v>
      </c>
      <c r="AV653" s="67">
        <f t="shared" si="879"/>
        <v>0</v>
      </c>
      <c r="AW653" s="67">
        <f t="shared" si="880"/>
        <v>0</v>
      </c>
      <c r="AX653" s="53" cm="1">
        <f t="array" aca="1" ref="AX653" ca="1">AU653*CELL("contents",$Q653)</f>
        <v>0</v>
      </c>
      <c r="AY653" s="53" cm="1">
        <f t="array" aca="1" ref="AY653" ca="1">AV653*CELL("contents",$Q653)</f>
        <v>0</v>
      </c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>
        <f t="shared" si="921"/>
        <v>0</v>
      </c>
      <c r="BM653" s="51">
        <f t="shared" si="922"/>
        <v>0</v>
      </c>
      <c r="BN653" s="66">
        <f>IF($G653="Labor Hours",AZ653*$K653*(1+$M653)*$ER653,AZ653)</f>
        <v>0</v>
      </c>
      <c r="BO653" s="66">
        <f>IF($G653="Labor Hours",BA653*$K653*(1+$M653)*$ER653,BA653)</f>
        <v>0</v>
      </c>
      <c r="BP653" s="66">
        <f>IF($G653="Labor Hours",BB653*$K653*(1+$M653)*$ER653,BB653)</f>
        <v>0</v>
      </c>
      <c r="BQ653" s="66">
        <f>IF($G653="Labor Hours",BC653*$K653*(1+$M653)*$ER653,BC653)</f>
        <v>0</v>
      </c>
      <c r="BR653" s="66">
        <f>IF($G653="Labor Hours",BD653*$K653*(1+$M653)*$ER653,BD653)</f>
        <v>0</v>
      </c>
      <c r="BS653" s="66">
        <f>IF($G653="Labor Hours",BE653*$K653*(1+$M653)*$ER653,BE653)</f>
        <v>0</v>
      </c>
      <c r="BT653" s="66">
        <f>IF($G653="Labor Hours",BF653*$K653*(1+$M653)*$ER653,BF653)</f>
        <v>0</v>
      </c>
      <c r="BU653" s="66">
        <f>IF($G653="Labor Hours",BG653*$K653*(1+$M653)*$ER653,BG653)</f>
        <v>0</v>
      </c>
      <c r="BV653" s="66">
        <f>IF($G653="Labor Hours",BH653*$K653*(1+$M653)*$ER653,BH653)</f>
        <v>0</v>
      </c>
      <c r="BW653" s="66">
        <f>IF($G653="Labor Hours",BI653*$K653*(1+$M653)*$ER653,BI653)</f>
        <v>0</v>
      </c>
      <c r="BX653" s="66">
        <f>IF($G653="Labor Hours",BJ653*$K653*(1+$M653)*$ER653,BJ653)</f>
        <v>0</v>
      </c>
      <c r="BY653" s="66">
        <f>IF($G653="Labor Hours",BK653*$K653*(1+$M653)*$ER653,BK653)</f>
        <v>0</v>
      </c>
      <c r="BZ653" s="67">
        <f t="shared" si="923"/>
        <v>0</v>
      </c>
      <c r="CA653" s="67">
        <f t="shared" si="881"/>
        <v>0</v>
      </c>
      <c r="CB653" s="67">
        <f t="shared" si="882"/>
        <v>0</v>
      </c>
      <c r="CC653" s="53" cm="1">
        <f t="array" aca="1" ref="CC653" ca="1">BZ653*CELL("contents",$Q653)</f>
        <v>0</v>
      </c>
      <c r="CD653" s="53" cm="1">
        <f t="array" aca="1" ref="CD653" ca="1">CA653*CELL("contents",$Q653)</f>
        <v>0</v>
      </c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>
        <f t="shared" si="924"/>
        <v>0</v>
      </c>
      <c r="CR653" s="51">
        <f t="shared" si="925"/>
        <v>0</v>
      </c>
      <c r="CS653" s="66">
        <f>IF($G653="Labor Hours",CE653*$K653*(1+$M653)*$ES653,CE653)</f>
        <v>0</v>
      </c>
      <c r="CT653" s="66">
        <f>IF($G653="Labor Hours",CF653*$K653*(1+$M653)*$ES653,CF653)</f>
        <v>0</v>
      </c>
      <c r="CU653" s="66">
        <f>IF($G653="Labor Hours",CG653*$K653*(1+$M653)*$ES653,CG653)</f>
        <v>0</v>
      </c>
      <c r="CV653" s="66">
        <f>IF($G653="Labor Hours",CH653*$K653*(1+$M653)*$ES653,CH653)</f>
        <v>0</v>
      </c>
      <c r="CW653" s="66">
        <f>IF($G653="Labor Hours",CI653*$K653*(1+$M653)*$ES653,CI653)</f>
        <v>0</v>
      </c>
      <c r="CX653" s="66">
        <f>IF($G653="Labor Hours",CJ653*$K653*(1+$M653)*$ES653,CJ653)</f>
        <v>0</v>
      </c>
      <c r="CY653" s="66">
        <f>IF($G653="Labor Hours",CK653*$K653*(1+$M653)*$ES653,CK653)</f>
        <v>0</v>
      </c>
      <c r="CZ653" s="66">
        <f>IF($G653="Labor Hours",CL653*$K653*(1+$M653)*$ES653,CL653)</f>
        <v>0</v>
      </c>
      <c r="DA653" s="66">
        <f>IF($G653="Labor Hours",CM653*$K653*(1+$M653)*$ES653,CM653)</f>
        <v>0</v>
      </c>
      <c r="DB653" s="66">
        <f>IF($G653="Labor Hours",CN653*$K653*(1+$M653)*$ES653,CN653)</f>
        <v>0</v>
      </c>
      <c r="DC653" s="66">
        <f>IF($G653="Labor Hours",CO653*$K653*(1+$M653)*$ES653,CO653)</f>
        <v>0</v>
      </c>
      <c r="DD653" s="66">
        <f>IF($G653="Labor Hours",CP653*$K653*(1+$M653)*$ES653,CP653)</f>
        <v>0</v>
      </c>
      <c r="DE653" s="67">
        <f t="shared" si="926"/>
        <v>0</v>
      </c>
      <c r="DF653" s="67">
        <f t="shared" si="883"/>
        <v>0</v>
      </c>
      <c r="DG653" s="67">
        <f t="shared" si="884"/>
        <v>0</v>
      </c>
      <c r="DH653" s="53" cm="1">
        <f t="array" aca="1" ref="DH653" ca="1">DE653*CELL("contents",$Q653)</f>
        <v>0</v>
      </c>
      <c r="DI653" s="53" cm="1">
        <f t="array" aca="1" ref="DI653" ca="1">DF653*CELL("contents",$Q653)</f>
        <v>0</v>
      </c>
      <c r="DJ653" s="2"/>
      <c r="DK653" s="2"/>
      <c r="DL653" s="2"/>
      <c r="DM653" s="61">
        <v>75</v>
      </c>
      <c r="DN653" s="61">
        <v>75</v>
      </c>
      <c r="DO653" s="61">
        <v>75</v>
      </c>
      <c r="DP653" s="2"/>
      <c r="DQ653" s="2"/>
      <c r="DR653" s="2"/>
      <c r="DS653" s="2"/>
      <c r="DT653" s="2"/>
      <c r="DU653" s="2"/>
      <c r="DV653" s="2">
        <f t="shared" si="927"/>
        <v>225</v>
      </c>
      <c r="DW653" s="51">
        <f t="shared" si="928"/>
        <v>1.5</v>
      </c>
      <c r="DX653" s="66">
        <f>IF($G653="Labor Hours",DJ653*$K653*(1+$M653)*$ET653,DJ653)</f>
        <v>0</v>
      </c>
      <c r="DY653" s="66">
        <f>IF($G653="Labor Hours",DK653*$K653*(1+$M653)*$ET653,DK653)</f>
        <v>0</v>
      </c>
      <c r="DZ653" s="66">
        <f>IF($G653="Labor Hours",DL653*$K653*(1+$M653)*$ET653,DL653)</f>
        <v>0</v>
      </c>
      <c r="EA653" s="66">
        <f>IF($G653="Labor Hours",DM653*$K653*(1+$M653)*$ET653,DM653)</f>
        <v>2683.9034203171864</v>
      </c>
      <c r="EB653" s="66">
        <f>IF($G653="Labor Hours",DN653*$K653*(1+$M653)*$ET653,DN653)</f>
        <v>2683.9034203171864</v>
      </c>
      <c r="EC653" s="66">
        <f>IF($G653="Labor Hours",DO653*$K653*(1+$M653)*$ET653,DO653)</f>
        <v>2683.9034203171864</v>
      </c>
      <c r="ED653" s="66">
        <f>IF($G653="Labor Hours",DP653*$K653*(1+$M653)*$ET653,DP653)</f>
        <v>0</v>
      </c>
      <c r="EE653" s="66">
        <f>IF($G653="Labor Hours",DQ653*$K653*(1+$M653)*$ET653,DQ653)</f>
        <v>0</v>
      </c>
      <c r="EF653" s="66">
        <f>IF($G653="Labor Hours",DR653*$K653*(1+$M653)*$ET653,DR653)</f>
        <v>0</v>
      </c>
      <c r="EG653" s="66">
        <f>IF($G653="Labor Hours",DS653*$K653*(1+$M653)*$ET653,DS653)</f>
        <v>0</v>
      </c>
      <c r="EH653" s="66">
        <f>IF($G653="Labor Hours",DT653*$K653*(1+$M653)*$ET653,DT653)</f>
        <v>0</v>
      </c>
      <c r="EI653" s="66">
        <f>IF($G653="Labor Hours",DU653*$K653*(1+$M653)*$ET653,DU653)</f>
        <v>0</v>
      </c>
      <c r="EJ653" s="67">
        <f t="shared" si="929"/>
        <v>8051.7102609515587</v>
      </c>
      <c r="EK653" s="67">
        <f t="shared" si="885"/>
        <v>3945.3380278662635</v>
      </c>
      <c r="EL653" s="67">
        <f t="shared" si="886"/>
        <v>11997.048288817823</v>
      </c>
      <c r="EM653" s="53" cm="1">
        <f t="array" aca="1" ref="EM653" ca="1">EJ653*CELL("contents",$Q653)</f>
        <v>724.65392348564023</v>
      </c>
      <c r="EN653" s="53" cm="1">
        <f t="array" aca="1" ref="EN653" ca="1">EK653*CELL("contents",$Q653)</f>
        <v>355.0804225079637</v>
      </c>
      <c r="EO653" s="68">
        <f t="shared" si="930"/>
        <v>11997.048288817823</v>
      </c>
      <c r="EP653" s="2">
        <v>1</v>
      </c>
      <c r="EQ653" s="2">
        <f t="shared" ref="EQ653:ET653" si="939">EP653*1.0215</f>
        <v>1.0215000000000001</v>
      </c>
      <c r="ER653" s="2">
        <f t="shared" si="939"/>
        <v>1.0434622500000001</v>
      </c>
      <c r="ES653" s="2">
        <f t="shared" si="939"/>
        <v>1.0658966883750003</v>
      </c>
      <c r="ET653" s="2">
        <f t="shared" si="939"/>
        <v>1.0888134671750629</v>
      </c>
      <c r="EU653" s="69">
        <f>IF($G653="Labor Hours",$K653*$AG653*EQ653,0)</f>
        <v>0</v>
      </c>
      <c r="EV653" s="69">
        <f>IF($G653="Labor Hours",$K653*$BL653*ER653,0)</f>
        <v>0</v>
      </c>
      <c r="EW653" s="69">
        <f>IF($G653="Labor Hours",$K653*$CQ653*ES653,0)</f>
        <v>0</v>
      </c>
      <c r="EX653" s="69">
        <f>IF($G653="Labor Hours",$K653*$DV653*ET653,0)</f>
        <v>6859.5248432028966</v>
      </c>
      <c r="EY653" s="69">
        <f t="shared" si="932"/>
        <v>0</v>
      </c>
      <c r="EZ653" s="69">
        <f t="shared" si="932"/>
        <v>0</v>
      </c>
      <c r="FA653" s="69">
        <f t="shared" si="932"/>
        <v>0</v>
      </c>
      <c r="FB653" s="69">
        <f t="shared" si="932"/>
        <v>1192.1854177486634</v>
      </c>
      <c r="FC653" t="s">
        <v>1537</v>
      </c>
    </row>
    <row r="654" spans="1:159" x14ac:dyDescent="0.25">
      <c r="A654" s="2">
        <v>1.5</v>
      </c>
      <c r="B654" s="2" t="s">
        <v>1444</v>
      </c>
      <c r="C654" s="61" t="s">
        <v>1433</v>
      </c>
      <c r="D654" s="62" t="s">
        <v>1445</v>
      </c>
      <c r="E654" s="63" t="s">
        <v>1445</v>
      </c>
      <c r="F654" s="70"/>
      <c r="G654" s="61" t="s">
        <v>151</v>
      </c>
      <c r="H654" s="64" t="s">
        <v>163</v>
      </c>
      <c r="I654" s="61" t="s">
        <v>1408</v>
      </c>
      <c r="J654" s="65" t="s">
        <v>154</v>
      </c>
      <c r="K654" s="75">
        <v>28</v>
      </c>
      <c r="L654" s="79">
        <v>35</v>
      </c>
      <c r="M654" s="57">
        <v>0.17380000000000001</v>
      </c>
      <c r="N654" s="85">
        <v>0.49</v>
      </c>
      <c r="O654" s="64" t="s">
        <v>155</v>
      </c>
      <c r="P654" s="2" t="s">
        <v>156</v>
      </c>
      <c r="Q654" s="216">
        <f>VLOOKUP(P654,Contingencies!$A$2:$D$7,4,FALSE)</f>
        <v>0.09</v>
      </c>
      <c r="R654" s="53">
        <f t="shared" si="912"/>
        <v>8457.0259152763811</v>
      </c>
      <c r="S654" s="67">
        <f t="shared" si="915"/>
        <v>4143.9426984854263</v>
      </c>
      <c r="T654" s="61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>
        <f>IF(G654="Labor Hours",SUM(U654:AF654),0)</f>
        <v>0</v>
      </c>
      <c r="AH654" s="51">
        <f t="shared" si="919"/>
        <v>0</v>
      </c>
      <c r="AI654" s="66">
        <f>IF($G654="Labor Hours",U654*$K654*(1+$M654)*$EQ654,U654)</f>
        <v>0</v>
      </c>
      <c r="AJ654" s="66">
        <f>IF($G654="Labor Hours",V654*$K654*(1+$M654)*$EQ654,V654)</f>
        <v>0</v>
      </c>
      <c r="AK654" s="66">
        <f>IF($G654="Labor Hours",W654*$K654*(1+$M654)*$EQ654,W654)</f>
        <v>0</v>
      </c>
      <c r="AL654" s="66">
        <f>IF($G654="Labor Hours",X654*$K654*(1+$M654)*$EQ654,X654)</f>
        <v>0</v>
      </c>
      <c r="AM654" s="66">
        <f>IF($G654="Labor Hours",Y654*$K654*(1+$M654)*$EQ654,Y654)</f>
        <v>0</v>
      </c>
      <c r="AN654" s="66">
        <f>IF($G654="Labor Hours",Z654*$K654*(1+$M654)*$EQ654,Z654)</f>
        <v>0</v>
      </c>
      <c r="AO654" s="66">
        <f>IF($G654="Labor Hours",AA654*$K654*(1+$M654)*$EQ654,AA654)</f>
        <v>0</v>
      </c>
      <c r="AP654" s="66">
        <f>IF($G654="Labor Hours",AB654*$K654*(1+$M654)*$EQ654,AB654)</f>
        <v>0</v>
      </c>
      <c r="AQ654" s="66">
        <f>IF($G654="Labor Hours",AC654*$K654*(1+$M654)*$EQ654,AC654)</f>
        <v>0</v>
      </c>
      <c r="AR654" s="66">
        <f>IF($G654="Labor Hours",AD654*$K654*(1+$M654)*$EQ654,AD654)</f>
        <v>0</v>
      </c>
      <c r="AS654" s="66">
        <f>IF($G654="Labor Hours",AE654*$K654*(1+$M654)*$EQ654,AE654)</f>
        <v>0</v>
      </c>
      <c r="AT654" s="66">
        <f>IF($G654="Labor Hours",AF654*$K654*(1+$M654)*$EQ654,AF654)</f>
        <v>0</v>
      </c>
      <c r="AU654" s="67">
        <f t="shared" si="920"/>
        <v>0</v>
      </c>
      <c r="AV654" s="67">
        <f t="shared" si="879"/>
        <v>0</v>
      </c>
      <c r="AW654" s="67">
        <f t="shared" si="880"/>
        <v>0</v>
      </c>
      <c r="AX654" s="53" cm="1">
        <f t="array" aca="1" ref="AX654" ca="1">AU654*CELL("contents",$Q654)</f>
        <v>0</v>
      </c>
      <c r="AY654" s="53" cm="1">
        <f t="array" aca="1" ref="AY654" ca="1">AV654*CELL("contents",$Q654)</f>
        <v>0</v>
      </c>
      <c r="AZ654" s="2"/>
      <c r="BA654" s="2"/>
      <c r="BB654" s="2"/>
      <c r="BC654" s="2"/>
      <c r="BD654" s="2"/>
      <c r="BE654" s="2"/>
      <c r="BF654" s="61">
        <v>75</v>
      </c>
      <c r="BG654" s="61">
        <v>75</v>
      </c>
      <c r="BH654" s="61">
        <v>75</v>
      </c>
      <c r="BI654" s="61">
        <v>75</v>
      </c>
      <c r="BJ654" s="61">
        <v>75</v>
      </c>
      <c r="BK654" s="61">
        <v>75</v>
      </c>
      <c r="BL654" s="2">
        <f t="shared" si="921"/>
        <v>450</v>
      </c>
      <c r="BM654" s="51">
        <f t="shared" si="922"/>
        <v>3</v>
      </c>
      <c r="BN654" s="66">
        <f>IF($G654="Labor Hours",AZ654*$K654*(1+$M654)*$ER654,AZ654)</f>
        <v>0</v>
      </c>
      <c r="BO654" s="66">
        <f>IF($G654="Labor Hours",BA654*$K654*(1+$M654)*$ER654,BA654)</f>
        <v>0</v>
      </c>
      <c r="BP654" s="66">
        <f>IF($G654="Labor Hours",BB654*$K654*(1+$M654)*$ER654,BB654)</f>
        <v>0</v>
      </c>
      <c r="BQ654" s="66">
        <f>IF($G654="Labor Hours",BC654*$K654*(1+$M654)*$ER654,BC654)</f>
        <v>0</v>
      </c>
      <c r="BR654" s="66">
        <f>IF($G654="Labor Hours",BD654*$K654*(1+$M654)*$ER654,BD654)</f>
        <v>0</v>
      </c>
      <c r="BS654" s="66">
        <f>IF($G654="Labor Hours",BE654*$K654*(1+$M654)*$ER654,BE654)</f>
        <v>0</v>
      </c>
      <c r="BT654" s="66">
        <f>IF($G654="Labor Hours",BF654*$K654*(1+$M654)*$ER654,BF654)</f>
        <v>2572.1135770050005</v>
      </c>
      <c r="BU654" s="66">
        <f>IF($G654="Labor Hours",BG654*$K654*(1+$M654)*$ER654,BG654)</f>
        <v>2572.1135770050005</v>
      </c>
      <c r="BV654" s="66">
        <f>IF($G654="Labor Hours",BH654*$K654*(1+$M654)*$ER654,BH654)</f>
        <v>2572.1135770050005</v>
      </c>
      <c r="BW654" s="66">
        <f>IF($G654="Labor Hours",BI654*$K654*(1+$M654)*$ER654,BI654)</f>
        <v>2572.1135770050005</v>
      </c>
      <c r="BX654" s="66">
        <f>IF($G654="Labor Hours",BJ654*$K654*(1+$M654)*$ER654,BJ654)</f>
        <v>2572.1135770050005</v>
      </c>
      <c r="BY654" s="66">
        <f>IF($G654="Labor Hours",BK654*$K654*(1+$M654)*$ER654,BK654)</f>
        <v>2572.1135770050005</v>
      </c>
      <c r="BZ654" s="67">
        <f t="shared" si="923"/>
        <v>15432.681462030003</v>
      </c>
      <c r="CA654" s="67">
        <f t="shared" si="881"/>
        <v>7562.0139163947015</v>
      </c>
      <c r="CB654" s="67">
        <f t="shared" si="882"/>
        <v>22994.695378424705</v>
      </c>
      <c r="CC654" s="53" cm="1">
        <f t="array" aca="1" ref="CC654" ca="1">BZ654*CELL("contents",$Q654)</f>
        <v>1388.9413315827003</v>
      </c>
      <c r="CD654" s="53" cm="1">
        <f t="array" aca="1" ref="CD654" ca="1">CA654*CELL("contents",$Q654)</f>
        <v>680.58125247552312</v>
      </c>
      <c r="CE654" s="61">
        <v>75</v>
      </c>
      <c r="CF654" s="61">
        <v>75</v>
      </c>
      <c r="CG654" s="61">
        <v>75</v>
      </c>
      <c r="CH654" s="61">
        <v>75</v>
      </c>
      <c r="CI654" s="61">
        <v>75</v>
      </c>
      <c r="CJ654" s="61">
        <v>75</v>
      </c>
      <c r="CK654" s="61">
        <v>75</v>
      </c>
      <c r="CL654" s="61">
        <v>75</v>
      </c>
      <c r="CM654" s="61">
        <v>75</v>
      </c>
      <c r="CN654" s="61">
        <v>75</v>
      </c>
      <c r="CO654" s="61">
        <v>75</v>
      </c>
      <c r="CP654" s="61">
        <v>75</v>
      </c>
      <c r="CQ654" s="2">
        <f t="shared" si="924"/>
        <v>900</v>
      </c>
      <c r="CR654" s="51">
        <f t="shared" si="925"/>
        <v>6</v>
      </c>
      <c r="CS654" s="66">
        <f>IF($G654="Labor Hours",CE654*$K654*(1+$M654)*$ES654,CE654)</f>
        <v>2627.4140189106083</v>
      </c>
      <c r="CT654" s="66">
        <f>IF($G654="Labor Hours",CF654*$K654*(1+$M654)*$ES654,CF654)</f>
        <v>2627.4140189106083</v>
      </c>
      <c r="CU654" s="66">
        <f>IF($G654="Labor Hours",CG654*$K654*(1+$M654)*$ES654,CG654)</f>
        <v>2627.4140189106083</v>
      </c>
      <c r="CV654" s="66">
        <f>IF($G654="Labor Hours",CH654*$K654*(1+$M654)*$ES654,CH654)</f>
        <v>2627.4140189106083</v>
      </c>
      <c r="CW654" s="66">
        <f>IF($G654="Labor Hours",CI654*$K654*(1+$M654)*$ES654,CI654)</f>
        <v>2627.4140189106083</v>
      </c>
      <c r="CX654" s="66">
        <f>IF($G654="Labor Hours",CJ654*$K654*(1+$M654)*$ES654,CJ654)</f>
        <v>2627.4140189106083</v>
      </c>
      <c r="CY654" s="66">
        <f>IF($G654="Labor Hours",CK654*$K654*(1+$M654)*$ES654,CK654)</f>
        <v>2627.4140189106083</v>
      </c>
      <c r="CZ654" s="66">
        <f>IF($G654="Labor Hours",CL654*$K654*(1+$M654)*$ES654,CL654)</f>
        <v>2627.4140189106083</v>
      </c>
      <c r="DA654" s="66">
        <f>IF($G654="Labor Hours",CM654*$K654*(1+$M654)*$ES654,CM654)</f>
        <v>2627.4140189106083</v>
      </c>
      <c r="DB654" s="66">
        <f>IF($G654="Labor Hours",CN654*$K654*(1+$M654)*$ES654,CN654)</f>
        <v>2627.4140189106083</v>
      </c>
      <c r="DC654" s="66">
        <f>IF($G654="Labor Hours",CO654*$K654*(1+$M654)*$ES654,CO654)</f>
        <v>2627.4140189106083</v>
      </c>
      <c r="DD654" s="66">
        <f>IF($G654="Labor Hours",CP654*$K654*(1+$M654)*$ES654,CP654)</f>
        <v>2627.4140189106083</v>
      </c>
      <c r="DE654" s="67">
        <f t="shared" si="926"/>
        <v>31528.968226927293</v>
      </c>
      <c r="DF654" s="67">
        <f t="shared" si="883"/>
        <v>15449.194431194373</v>
      </c>
      <c r="DG654" s="67">
        <f t="shared" si="884"/>
        <v>46978.16265812167</v>
      </c>
      <c r="DH654" s="53" cm="1">
        <f t="array" aca="1" ref="DH654" ca="1">DE654*CELL("contents",$Q654)</f>
        <v>2837.6071404234563</v>
      </c>
      <c r="DI654" s="53" cm="1">
        <f t="array" aca="1" ref="DI654" ca="1">DF654*CELL("contents",$Q654)</f>
        <v>1390.4274988074935</v>
      </c>
      <c r="DJ654" s="61">
        <v>150</v>
      </c>
      <c r="DK654" s="61">
        <v>150</v>
      </c>
      <c r="DL654" s="61">
        <v>150</v>
      </c>
      <c r="DM654" s="61"/>
      <c r="DN654" s="2"/>
      <c r="DO654" s="2"/>
      <c r="DP654" s="2"/>
      <c r="DQ654" s="2"/>
      <c r="DR654" s="2"/>
      <c r="DS654" s="2"/>
      <c r="DT654" s="2"/>
      <c r="DU654" s="2"/>
      <c r="DV654" s="2">
        <f t="shared" si="927"/>
        <v>450</v>
      </c>
      <c r="DW654" s="51">
        <f t="shared" si="928"/>
        <v>3</v>
      </c>
      <c r="DX654" s="66">
        <f>IF($G654="Labor Hours",DJ654*$K654*(1+$M654)*$ET654,DJ654)</f>
        <v>5367.8068406343727</v>
      </c>
      <c r="DY654" s="66">
        <f>IF($G654="Labor Hours",DK654*$K654*(1+$M654)*$ET654,DK654)</f>
        <v>5367.8068406343727</v>
      </c>
      <c r="DZ654" s="66">
        <f>IF($G654="Labor Hours",DL654*$K654*(1+$M654)*$ET654,DL654)</f>
        <v>5367.8068406343727</v>
      </c>
      <c r="EA654" s="66">
        <f>IF($G654="Labor Hours",DM654*$K654*(1+$M654)*$ET654,DM654)</f>
        <v>0</v>
      </c>
      <c r="EB654" s="66">
        <f>IF($G654="Labor Hours",DN654*$K654*(1+$M654)*$ET654,DN654)</f>
        <v>0</v>
      </c>
      <c r="EC654" s="66">
        <f>IF($G654="Labor Hours",DO654*$K654*(1+$M654)*$ET654,DO654)</f>
        <v>0</v>
      </c>
      <c r="ED654" s="66">
        <f>IF($G654="Labor Hours",DP654*$K654*(1+$M654)*$ET654,DP654)</f>
        <v>0</v>
      </c>
      <c r="EE654" s="66">
        <f>IF($G654="Labor Hours",DQ654*$K654*(1+$M654)*$ET654,DQ654)</f>
        <v>0</v>
      </c>
      <c r="EF654" s="66">
        <f>IF($G654="Labor Hours",DR654*$K654*(1+$M654)*$ET654,DR654)</f>
        <v>0</v>
      </c>
      <c r="EG654" s="66">
        <f>IF($G654="Labor Hours",DS654*$K654*(1+$M654)*$ET654,DS654)</f>
        <v>0</v>
      </c>
      <c r="EH654" s="66">
        <f>IF($G654="Labor Hours",DT654*$K654*(1+$M654)*$ET654,DT654)</f>
        <v>0</v>
      </c>
      <c r="EI654" s="66">
        <f>IF($G654="Labor Hours",DU654*$K654*(1+$M654)*$ET654,DU654)</f>
        <v>0</v>
      </c>
      <c r="EJ654" s="67">
        <f t="shared" si="929"/>
        <v>16103.420521903117</v>
      </c>
      <c r="EK654" s="67">
        <f t="shared" si="885"/>
        <v>7890.6760557325269</v>
      </c>
      <c r="EL654" s="67">
        <f t="shared" si="886"/>
        <v>23994.096577635646</v>
      </c>
      <c r="EM654" s="53" cm="1">
        <f t="array" aca="1" ref="EM654" ca="1">EJ654*CELL("contents",$Q654)</f>
        <v>1449.3078469712805</v>
      </c>
      <c r="EN654" s="53" cm="1">
        <f t="array" aca="1" ref="EN654" ca="1">EK654*CELL("contents",$Q654)</f>
        <v>710.16084501592741</v>
      </c>
      <c r="EO654" s="68">
        <f t="shared" si="930"/>
        <v>93966.954614182017</v>
      </c>
      <c r="EP654" s="2">
        <v>1</v>
      </c>
      <c r="EQ654" s="2">
        <f t="shared" ref="EQ654:ET654" si="940">EP654*1.0215</f>
        <v>1.0215000000000001</v>
      </c>
      <c r="ER654" s="2">
        <f t="shared" si="940"/>
        <v>1.0434622500000001</v>
      </c>
      <c r="ES654" s="2">
        <f t="shared" si="940"/>
        <v>1.0658966883750003</v>
      </c>
      <c r="ET654" s="2">
        <f t="shared" si="940"/>
        <v>1.0888134671750629</v>
      </c>
      <c r="EU654" s="69">
        <f>IF($G654="Labor Hours",$K654*$AG654*EQ654,0)</f>
        <v>0</v>
      </c>
      <c r="EV654" s="69">
        <f>IF($G654="Labor Hours",$K654*$BL654*ER654,0)</f>
        <v>13147.624350000002</v>
      </c>
      <c r="EW654" s="69">
        <f>IF($G654="Labor Hours",$K654*$CQ654*ES654,0)</f>
        <v>26860.596547050009</v>
      </c>
      <c r="EX654" s="69">
        <f>IF($G654="Labor Hours",$K654*$DV654*ET654,0)</f>
        <v>13719.049686405793</v>
      </c>
      <c r="EY654" s="69">
        <f t="shared" si="932"/>
        <v>0</v>
      </c>
      <c r="EZ654" s="69">
        <f t="shared" si="932"/>
        <v>2285.0571120300006</v>
      </c>
      <c r="FA654" s="69">
        <f t="shared" si="932"/>
        <v>4668.3716798772921</v>
      </c>
      <c r="FB654" s="69">
        <f t="shared" si="932"/>
        <v>2384.3708354973269</v>
      </c>
      <c r="FC654" t="s">
        <v>1537</v>
      </c>
    </row>
    <row r="655" spans="1:159" x14ac:dyDescent="0.25">
      <c r="A655" s="2">
        <v>1.5</v>
      </c>
      <c r="B655" s="2" t="s">
        <v>1446</v>
      </c>
      <c r="C655" s="61" t="s">
        <v>1433</v>
      </c>
      <c r="D655" s="62" t="s">
        <v>1447</v>
      </c>
      <c r="E655" s="63" t="s">
        <v>1448</v>
      </c>
      <c r="F655" s="70"/>
      <c r="G655" s="61" t="s">
        <v>151</v>
      </c>
      <c r="H655" s="64" t="s">
        <v>163</v>
      </c>
      <c r="I655" s="61" t="s">
        <v>1408</v>
      </c>
      <c r="J655" s="65" t="s">
        <v>154</v>
      </c>
      <c r="K655" s="75">
        <v>28</v>
      </c>
      <c r="L655" s="79">
        <v>35</v>
      </c>
      <c r="M655" s="57">
        <v>0.17380000000000001</v>
      </c>
      <c r="N655" s="85">
        <v>0.49</v>
      </c>
      <c r="O655" s="64" t="s">
        <v>155</v>
      </c>
      <c r="P655" s="2" t="s">
        <v>156</v>
      </c>
      <c r="Q655" s="216">
        <f>VLOOKUP(P655,Contingencies!$A$2:$D$7,4,FALSE)</f>
        <v>0.09</v>
      </c>
      <c r="R655" s="53">
        <f t="shared" si="912"/>
        <v>2159.4686919872079</v>
      </c>
      <c r="S655" s="67">
        <f t="shared" si="915"/>
        <v>1058.1396590737318</v>
      </c>
      <c r="T655" s="61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>
        <f>IF(G655="Labor Hours",SUM(U655:AF655),0)</f>
        <v>0</v>
      </c>
      <c r="AH655" s="51">
        <f t="shared" si="919"/>
        <v>0</v>
      </c>
      <c r="AI655" s="66">
        <f>IF($G655="Labor Hours",U655*$K655*(1+$M655)*$EQ655,U655)</f>
        <v>0</v>
      </c>
      <c r="AJ655" s="66">
        <f>IF($G655="Labor Hours",V655*$K655*(1+$M655)*$EQ655,V655)</f>
        <v>0</v>
      </c>
      <c r="AK655" s="66">
        <f>IF($G655="Labor Hours",W655*$K655*(1+$M655)*$EQ655,W655)</f>
        <v>0</v>
      </c>
      <c r="AL655" s="66">
        <f>IF($G655="Labor Hours",X655*$K655*(1+$M655)*$EQ655,X655)</f>
        <v>0</v>
      </c>
      <c r="AM655" s="66">
        <f>IF($G655="Labor Hours",Y655*$K655*(1+$M655)*$EQ655,Y655)</f>
        <v>0</v>
      </c>
      <c r="AN655" s="66">
        <f>IF($G655="Labor Hours",Z655*$K655*(1+$M655)*$EQ655,Z655)</f>
        <v>0</v>
      </c>
      <c r="AO655" s="66">
        <f>IF($G655="Labor Hours",AA655*$K655*(1+$M655)*$EQ655,AA655)</f>
        <v>0</v>
      </c>
      <c r="AP655" s="66">
        <f>IF($G655="Labor Hours",AB655*$K655*(1+$M655)*$EQ655,AB655)</f>
        <v>0</v>
      </c>
      <c r="AQ655" s="66">
        <f>IF($G655="Labor Hours",AC655*$K655*(1+$M655)*$EQ655,AC655)</f>
        <v>0</v>
      </c>
      <c r="AR655" s="66">
        <f>IF($G655="Labor Hours",AD655*$K655*(1+$M655)*$EQ655,AD655)</f>
        <v>0</v>
      </c>
      <c r="AS655" s="66">
        <f>IF($G655="Labor Hours",AE655*$K655*(1+$M655)*$EQ655,AE655)</f>
        <v>0</v>
      </c>
      <c r="AT655" s="66">
        <f>IF($G655="Labor Hours",AF655*$K655*(1+$M655)*$EQ655,AF655)</f>
        <v>0</v>
      </c>
      <c r="AU655" s="67">
        <f t="shared" si="920"/>
        <v>0</v>
      </c>
      <c r="AV655" s="67">
        <f t="shared" si="879"/>
        <v>0</v>
      </c>
      <c r="AW655" s="67">
        <f t="shared" si="880"/>
        <v>0</v>
      </c>
      <c r="AX655" s="53" cm="1">
        <f t="array" aca="1" ref="AX655" ca="1">AU655*CELL("contents",$Q655)</f>
        <v>0</v>
      </c>
      <c r="AY655" s="53" cm="1">
        <f t="array" aca="1" ref="AY655" ca="1">AV655*CELL("contents",$Q655)</f>
        <v>0</v>
      </c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>
        <f t="shared" si="921"/>
        <v>0</v>
      </c>
      <c r="BM655" s="51">
        <f t="shared" si="922"/>
        <v>0</v>
      </c>
      <c r="BN655" s="66">
        <f>IF($G655="Labor Hours",AZ655*$K655*(1+$M655)*$ER655,AZ655)</f>
        <v>0</v>
      </c>
      <c r="BO655" s="66">
        <f>IF($G655="Labor Hours",BA655*$K655*(1+$M655)*$ER655,BA655)</f>
        <v>0</v>
      </c>
      <c r="BP655" s="66">
        <f>IF($G655="Labor Hours",BB655*$K655*(1+$M655)*$ER655,BB655)</f>
        <v>0</v>
      </c>
      <c r="BQ655" s="66">
        <f>IF($G655="Labor Hours",BC655*$K655*(1+$M655)*$ER655,BC655)</f>
        <v>0</v>
      </c>
      <c r="BR655" s="66">
        <f>IF($G655="Labor Hours",BD655*$K655*(1+$M655)*$ER655,BD655)</f>
        <v>0</v>
      </c>
      <c r="BS655" s="66">
        <f>IF($G655="Labor Hours",BE655*$K655*(1+$M655)*$ER655,BE655)</f>
        <v>0</v>
      </c>
      <c r="BT655" s="66">
        <f>IF($G655="Labor Hours",BF655*$K655*(1+$M655)*$ER655,BF655)</f>
        <v>0</v>
      </c>
      <c r="BU655" s="66">
        <f>IF($G655="Labor Hours",BG655*$K655*(1+$M655)*$ER655,BG655)</f>
        <v>0</v>
      </c>
      <c r="BV655" s="66">
        <f>IF($G655="Labor Hours",BH655*$K655*(1+$M655)*$ER655,BH655)</f>
        <v>0</v>
      </c>
      <c r="BW655" s="66">
        <f>IF($G655="Labor Hours",BI655*$K655*(1+$M655)*$ER655,BI655)</f>
        <v>0</v>
      </c>
      <c r="BX655" s="66">
        <f>IF($G655="Labor Hours",BJ655*$K655*(1+$M655)*$ER655,BJ655)</f>
        <v>0</v>
      </c>
      <c r="BY655" s="66">
        <f>IF($G655="Labor Hours",BK655*$K655*(1+$M655)*$ER655,BK655)</f>
        <v>0</v>
      </c>
      <c r="BZ655" s="67">
        <f t="shared" si="923"/>
        <v>0</v>
      </c>
      <c r="CA655" s="67">
        <f t="shared" si="881"/>
        <v>0</v>
      </c>
      <c r="CB655" s="67">
        <f t="shared" si="882"/>
        <v>0</v>
      </c>
      <c r="CC655" s="53" cm="1">
        <f t="array" aca="1" ref="CC655" ca="1">BZ655*CELL("contents",$Q655)</f>
        <v>0</v>
      </c>
      <c r="CD655" s="53" cm="1">
        <f t="array" aca="1" ref="CD655" ca="1">CA655*CELL("contents",$Q655)</f>
        <v>0</v>
      </c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>
        <f t="shared" si="924"/>
        <v>0</v>
      </c>
      <c r="CR655" s="51">
        <f t="shared" si="925"/>
        <v>0</v>
      </c>
      <c r="CS655" s="66">
        <f>IF($G655="Labor Hours",CE655*$K655*(1+$M655)*$ES655,CE655)</f>
        <v>0</v>
      </c>
      <c r="CT655" s="66">
        <f>IF($G655="Labor Hours",CF655*$K655*(1+$M655)*$ES655,CF655)</f>
        <v>0</v>
      </c>
      <c r="CU655" s="66">
        <f>IF($G655="Labor Hours",CG655*$K655*(1+$M655)*$ES655,CG655)</f>
        <v>0</v>
      </c>
      <c r="CV655" s="66">
        <f>IF($G655="Labor Hours",CH655*$K655*(1+$M655)*$ES655,CH655)</f>
        <v>0</v>
      </c>
      <c r="CW655" s="66">
        <f>IF($G655="Labor Hours",CI655*$K655*(1+$M655)*$ES655,CI655)</f>
        <v>0</v>
      </c>
      <c r="CX655" s="66">
        <f>IF($G655="Labor Hours",CJ655*$K655*(1+$M655)*$ES655,CJ655)</f>
        <v>0</v>
      </c>
      <c r="CY655" s="66">
        <f>IF($G655="Labor Hours",CK655*$K655*(1+$M655)*$ES655,CK655)</f>
        <v>0</v>
      </c>
      <c r="CZ655" s="66">
        <f>IF($G655="Labor Hours",CL655*$K655*(1+$M655)*$ES655,CL655)</f>
        <v>0</v>
      </c>
      <c r="DA655" s="66">
        <f>IF($G655="Labor Hours",CM655*$K655*(1+$M655)*$ES655,CM655)</f>
        <v>0</v>
      </c>
      <c r="DB655" s="66">
        <f>IF($G655="Labor Hours",CN655*$K655*(1+$M655)*$ES655,CN655)</f>
        <v>0</v>
      </c>
      <c r="DC655" s="66">
        <f>IF($G655="Labor Hours",CO655*$K655*(1+$M655)*$ES655,CO655)</f>
        <v>0</v>
      </c>
      <c r="DD655" s="66">
        <f>IF($G655="Labor Hours",CP655*$K655*(1+$M655)*$ES655,CP655)</f>
        <v>0</v>
      </c>
      <c r="DE655" s="67">
        <f t="shared" si="926"/>
        <v>0</v>
      </c>
      <c r="DF655" s="67">
        <f t="shared" si="883"/>
        <v>0</v>
      </c>
      <c r="DG655" s="67">
        <f t="shared" si="884"/>
        <v>0</v>
      </c>
      <c r="DH655" s="53" cm="1">
        <f t="array" aca="1" ref="DH655" ca="1">DE655*CELL("contents",$Q655)</f>
        <v>0</v>
      </c>
      <c r="DI655" s="53" cm="1">
        <f t="array" aca="1" ref="DI655" ca="1">DF655*CELL("contents",$Q655)</f>
        <v>0</v>
      </c>
      <c r="DJ655" s="2"/>
      <c r="DK655" s="2"/>
      <c r="DL655" s="2"/>
      <c r="DM655" s="61">
        <v>150</v>
      </c>
      <c r="DN655" s="61">
        <v>150</v>
      </c>
      <c r="DO655" s="61">
        <v>150</v>
      </c>
      <c r="DP655" s="2"/>
      <c r="DQ655" s="2"/>
      <c r="DR655" s="2"/>
      <c r="DS655" s="2"/>
      <c r="DT655" s="2"/>
      <c r="DU655" s="2"/>
      <c r="DV655" s="2">
        <f t="shared" si="927"/>
        <v>450</v>
      </c>
      <c r="DW655" s="51">
        <f t="shared" si="928"/>
        <v>3</v>
      </c>
      <c r="DX655" s="66">
        <f>IF($G655="Labor Hours",DJ655*$K655*(1+$M655)*$ET655,DJ655)</f>
        <v>0</v>
      </c>
      <c r="DY655" s="66">
        <f>IF($G655="Labor Hours",DK655*$K655*(1+$M655)*$ET655,DK655)</f>
        <v>0</v>
      </c>
      <c r="DZ655" s="66">
        <f>IF($G655="Labor Hours",DL655*$K655*(1+$M655)*$ET655,DL655)</f>
        <v>0</v>
      </c>
      <c r="EA655" s="66">
        <f>IF($G655="Labor Hours",DM655*$K655*(1+$M655)*$ET655,DM655)</f>
        <v>5367.8068406343727</v>
      </c>
      <c r="EB655" s="66">
        <f>IF($G655="Labor Hours",DN655*$K655*(1+$M655)*$ET655,DN655)</f>
        <v>5367.8068406343727</v>
      </c>
      <c r="EC655" s="66">
        <f>IF($G655="Labor Hours",DO655*$K655*(1+$M655)*$ET655,DO655)</f>
        <v>5367.8068406343727</v>
      </c>
      <c r="ED655" s="66">
        <f>IF($G655="Labor Hours",DP655*$K655*(1+$M655)*$ET655,DP655)</f>
        <v>0</v>
      </c>
      <c r="EE655" s="66">
        <f>IF($G655="Labor Hours",DQ655*$K655*(1+$M655)*$ET655,DQ655)</f>
        <v>0</v>
      </c>
      <c r="EF655" s="66">
        <f>IF($G655="Labor Hours",DR655*$K655*(1+$M655)*$ET655,DR655)</f>
        <v>0</v>
      </c>
      <c r="EG655" s="66">
        <f>IF($G655="Labor Hours",DS655*$K655*(1+$M655)*$ET655,DS655)</f>
        <v>0</v>
      </c>
      <c r="EH655" s="66">
        <f>IF($G655="Labor Hours",DT655*$K655*(1+$M655)*$ET655,DT655)</f>
        <v>0</v>
      </c>
      <c r="EI655" s="66">
        <f>IF($G655="Labor Hours",DU655*$K655*(1+$M655)*$ET655,DU655)</f>
        <v>0</v>
      </c>
      <c r="EJ655" s="67">
        <f t="shared" si="929"/>
        <v>16103.420521903117</v>
      </c>
      <c r="EK655" s="67">
        <f t="shared" si="885"/>
        <v>7890.6760557325269</v>
      </c>
      <c r="EL655" s="67">
        <f t="shared" si="886"/>
        <v>23994.096577635646</v>
      </c>
      <c r="EM655" s="53" cm="1">
        <f t="array" aca="1" ref="EM655" ca="1">EJ655*CELL("contents",$Q655)</f>
        <v>1449.3078469712805</v>
      </c>
      <c r="EN655" s="53" cm="1">
        <f t="array" aca="1" ref="EN655" ca="1">EK655*CELL("contents",$Q655)</f>
        <v>710.16084501592741</v>
      </c>
      <c r="EO655" s="68">
        <f t="shared" si="930"/>
        <v>23994.096577635646</v>
      </c>
      <c r="EP655" s="2">
        <v>1</v>
      </c>
      <c r="EQ655" s="2">
        <f t="shared" ref="EQ655:ET655" si="941">EP655*1.0215</f>
        <v>1.0215000000000001</v>
      </c>
      <c r="ER655" s="2">
        <f t="shared" si="941"/>
        <v>1.0434622500000001</v>
      </c>
      <c r="ES655" s="2">
        <f t="shared" si="941"/>
        <v>1.0658966883750003</v>
      </c>
      <c r="ET655" s="2">
        <f t="shared" si="941"/>
        <v>1.0888134671750629</v>
      </c>
      <c r="EU655" s="69">
        <f>IF($G655="Labor Hours",$K655*$AG655*EQ655,0)</f>
        <v>0</v>
      </c>
      <c r="EV655" s="69">
        <f>IF($G655="Labor Hours",$K655*$BL655*ER655,0)</f>
        <v>0</v>
      </c>
      <c r="EW655" s="69">
        <f>IF($G655="Labor Hours",$K655*$CQ655*ES655,0)</f>
        <v>0</v>
      </c>
      <c r="EX655" s="69">
        <f>IF($G655="Labor Hours",$K655*$DV655*ET655,0)</f>
        <v>13719.049686405793</v>
      </c>
      <c r="EY655" s="69">
        <f t="shared" si="932"/>
        <v>0</v>
      </c>
      <c r="EZ655" s="69">
        <f t="shared" si="932"/>
        <v>0</v>
      </c>
      <c r="FA655" s="69">
        <f t="shared" si="932"/>
        <v>0</v>
      </c>
      <c r="FB655" s="69">
        <f t="shared" si="932"/>
        <v>2384.3708354973269</v>
      </c>
      <c r="FC655" t="s">
        <v>1537</v>
      </c>
    </row>
    <row r="656" spans="1:159" x14ac:dyDescent="0.25">
      <c r="A656" s="2">
        <v>1.5</v>
      </c>
      <c r="B656" s="2" t="s">
        <v>1449</v>
      </c>
      <c r="C656" s="61" t="s">
        <v>147</v>
      </c>
      <c r="D656" s="62" t="s">
        <v>1450</v>
      </c>
      <c r="E656" s="63" t="s">
        <v>1451</v>
      </c>
      <c r="F656" s="2"/>
      <c r="G656" s="61" t="s">
        <v>267</v>
      </c>
      <c r="H656" s="64" t="s">
        <v>267</v>
      </c>
      <c r="I656" s="61"/>
      <c r="J656" s="61" t="s">
        <v>154</v>
      </c>
      <c r="K656" s="75"/>
      <c r="L656" s="80">
        <v>1</v>
      </c>
      <c r="M656" s="57">
        <v>0</v>
      </c>
      <c r="N656" s="85">
        <v>0.53</v>
      </c>
      <c r="O656" s="64" t="s">
        <v>155</v>
      </c>
      <c r="P656" s="2" t="s">
        <v>156</v>
      </c>
      <c r="Q656" s="216">
        <f>VLOOKUP(P656,Contingencies!$A$2:$D$7,4,FALSE)</f>
        <v>0.09</v>
      </c>
      <c r="R656" s="53">
        <f t="shared" si="912"/>
        <v>137.69999999999999</v>
      </c>
      <c r="S656" s="67">
        <f t="shared" si="915"/>
        <v>72.980999999999995</v>
      </c>
      <c r="T656" s="61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>
        <f>IF(G656="Labor Hours",SUM(U656:AF656),0)</f>
        <v>0</v>
      </c>
      <c r="AH656" s="51">
        <f t="shared" si="919"/>
        <v>0</v>
      </c>
      <c r="AI656" s="66">
        <f>IF($G656="Labor Hours",U656*$K656*(1+$M656)*$EQ656,U656)</f>
        <v>0</v>
      </c>
      <c r="AJ656" s="66">
        <f>IF($G656="Labor Hours",V656*$K656*(1+$M656)*$EQ656,V656)</f>
        <v>0</v>
      </c>
      <c r="AK656" s="66">
        <f>IF($G656="Labor Hours",W656*$K656*(1+$M656)*$EQ656,W656)</f>
        <v>0</v>
      </c>
      <c r="AL656" s="66">
        <f>IF($G656="Labor Hours",X656*$K656*(1+$M656)*$EQ656,X656)</f>
        <v>0</v>
      </c>
      <c r="AM656" s="66">
        <f>IF($G656="Labor Hours",Y656*$K656*(1+$M656)*$EQ656,Y656)</f>
        <v>0</v>
      </c>
      <c r="AN656" s="66">
        <f>IF($G656="Labor Hours",Z656*$K656*(1+$M656)*$EQ656,Z656)</f>
        <v>0</v>
      </c>
      <c r="AO656" s="66">
        <f>IF($G656="Labor Hours",AA656*$K656*(1+$M656)*$EQ656,AA656)</f>
        <v>0</v>
      </c>
      <c r="AP656" s="66">
        <f>IF($G656="Labor Hours",AB656*$K656*(1+$M656)*$EQ656,AB656)</f>
        <v>0</v>
      </c>
      <c r="AQ656" s="66">
        <f>IF($G656="Labor Hours",AC656*$K656*(1+$M656)*$EQ656,AC656)</f>
        <v>0</v>
      </c>
      <c r="AR656" s="66">
        <f>IF($G656="Labor Hours",AD656*$K656*(1+$M656)*$EQ656,AD656)</f>
        <v>0</v>
      </c>
      <c r="AS656" s="66">
        <f>IF($G656="Labor Hours",AE656*$K656*(1+$M656)*$EQ656,AE656)</f>
        <v>0</v>
      </c>
      <c r="AT656" s="66">
        <f>IF($G656="Labor Hours",AF656*$K656*(1+$M656)*$EQ656,AF656)</f>
        <v>0</v>
      </c>
      <c r="AU656" s="67">
        <f t="shared" si="920"/>
        <v>0</v>
      </c>
      <c r="AV656" s="67">
        <f t="shared" si="879"/>
        <v>0</v>
      </c>
      <c r="AW656" s="67">
        <f t="shared" si="880"/>
        <v>0</v>
      </c>
      <c r="AX656" s="53" cm="1">
        <f t="array" aca="1" ref="AX656" ca="1">AU656*CELL("contents",$Q656)</f>
        <v>0</v>
      </c>
      <c r="AY656" s="53" cm="1">
        <f t="array" aca="1" ref="AY656" ca="1">AV656*CELL("contents",$Q656)</f>
        <v>0</v>
      </c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61">
        <v>1000</v>
      </c>
      <c r="BK656" s="2"/>
      <c r="BL656" s="2">
        <f t="shared" si="921"/>
        <v>0</v>
      </c>
      <c r="BM656" s="51">
        <f t="shared" si="922"/>
        <v>0</v>
      </c>
      <c r="BN656" s="66">
        <f>IF($G656="Labor Hours",AZ656*$K656*(1+$M656)*$ER656,AZ656)</f>
        <v>0</v>
      </c>
      <c r="BO656" s="66">
        <f>IF($G656="Labor Hours",BA656*$K656*(1+$M656)*$ER656,BA656)</f>
        <v>0</v>
      </c>
      <c r="BP656" s="66">
        <f>IF($G656="Labor Hours",BB656*$K656*(1+$M656)*$ER656,BB656)</f>
        <v>0</v>
      </c>
      <c r="BQ656" s="66">
        <f>IF($G656="Labor Hours",BC656*$K656*(1+$M656)*$ER656,BC656)</f>
        <v>0</v>
      </c>
      <c r="BR656" s="66">
        <f>IF($G656="Labor Hours",BD656*$K656*(1+$M656)*$ER656,BD656)</f>
        <v>0</v>
      </c>
      <c r="BS656" s="66">
        <f>IF($G656="Labor Hours",BE656*$K656*(1+$M656)*$ER656,BE656)</f>
        <v>0</v>
      </c>
      <c r="BT656" s="66">
        <f>IF($G656="Labor Hours",BF656*$K656*(1+$M656)*$ER656,BF656)</f>
        <v>0</v>
      </c>
      <c r="BU656" s="66">
        <f>IF($G656="Labor Hours",BG656*$K656*(1+$M656)*$ER656,BG656)</f>
        <v>0</v>
      </c>
      <c r="BV656" s="66">
        <f>IF($G656="Labor Hours",BH656*$K656*(1+$M656)*$ER656,BH656)</f>
        <v>0</v>
      </c>
      <c r="BW656" s="66">
        <f>IF($G656="Labor Hours",BI656*$K656*(1+$M656)*$ER656,BI656)</f>
        <v>0</v>
      </c>
      <c r="BX656" s="66">
        <f>IF($G656="Labor Hours",BJ656*$K656*(1+$M656)*$ER656,BJ656)</f>
        <v>1000</v>
      </c>
      <c r="BY656" s="66">
        <f>IF($G656="Labor Hours",BK656*$K656*(1+$M656)*$ER656,BK656)</f>
        <v>0</v>
      </c>
      <c r="BZ656" s="67">
        <f t="shared" si="923"/>
        <v>1000</v>
      </c>
      <c r="CA656" s="67">
        <f t="shared" si="881"/>
        <v>530</v>
      </c>
      <c r="CB656" s="67">
        <f t="shared" si="882"/>
        <v>1530</v>
      </c>
      <c r="CC656" s="53" cm="1">
        <f t="array" aca="1" ref="CC656" ca="1">BZ656*CELL("contents",$Q656)</f>
        <v>90</v>
      </c>
      <c r="CD656" s="53" cm="1">
        <f t="array" aca="1" ref="CD656" ca="1">CA656*CELL("contents",$Q656)</f>
        <v>47.699999999999996</v>
      </c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>
        <f t="shared" si="924"/>
        <v>0</v>
      </c>
      <c r="CR656" s="51">
        <f t="shared" si="925"/>
        <v>0</v>
      </c>
      <c r="CS656" s="66">
        <f>IF($G656="Labor Hours",CE656*$K656*(1+$M656)*$ES656,CE656)</f>
        <v>0</v>
      </c>
      <c r="CT656" s="66">
        <f>IF($G656="Labor Hours",CF656*$K656*(1+$M656)*$ES656,CF656)</f>
        <v>0</v>
      </c>
      <c r="CU656" s="66">
        <f>IF($G656="Labor Hours",CG656*$K656*(1+$M656)*$ES656,CG656)</f>
        <v>0</v>
      </c>
      <c r="CV656" s="66">
        <f>IF($G656="Labor Hours",CH656*$K656*(1+$M656)*$ES656,CH656)</f>
        <v>0</v>
      </c>
      <c r="CW656" s="66">
        <f>IF($G656="Labor Hours",CI656*$K656*(1+$M656)*$ES656,CI656)</f>
        <v>0</v>
      </c>
      <c r="CX656" s="66">
        <f>IF($G656="Labor Hours",CJ656*$K656*(1+$M656)*$ES656,CJ656)</f>
        <v>0</v>
      </c>
      <c r="CY656" s="66">
        <f>IF($G656="Labor Hours",CK656*$K656*(1+$M656)*$ES656,CK656)</f>
        <v>0</v>
      </c>
      <c r="CZ656" s="66">
        <f>IF($G656="Labor Hours",CL656*$K656*(1+$M656)*$ES656,CL656)</f>
        <v>0</v>
      </c>
      <c r="DA656" s="66">
        <f>IF($G656="Labor Hours",CM656*$K656*(1+$M656)*$ES656,CM656)</f>
        <v>0</v>
      </c>
      <c r="DB656" s="66">
        <f>IF($G656="Labor Hours",CN656*$K656*(1+$M656)*$ES656,CN656)</f>
        <v>0</v>
      </c>
      <c r="DC656" s="66">
        <f>IF($G656="Labor Hours",CO656*$K656*(1+$M656)*$ES656,CO656)</f>
        <v>0</v>
      </c>
      <c r="DD656" s="66">
        <f>IF($G656="Labor Hours",CP656*$K656*(1+$M656)*$ES656,CP656)</f>
        <v>0</v>
      </c>
      <c r="DE656" s="67">
        <f t="shared" si="926"/>
        <v>0</v>
      </c>
      <c r="DF656" s="67">
        <f t="shared" si="883"/>
        <v>0</v>
      </c>
      <c r="DG656" s="67">
        <f t="shared" si="884"/>
        <v>0</v>
      </c>
      <c r="DH656" s="53" cm="1">
        <f t="array" aca="1" ref="DH656" ca="1">DE656*CELL("contents",$Q656)</f>
        <v>0</v>
      </c>
      <c r="DI656" s="53" cm="1">
        <f t="array" aca="1" ref="DI656" ca="1">DF656*CELL("contents",$Q656)</f>
        <v>0</v>
      </c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>
        <f t="shared" si="927"/>
        <v>0</v>
      </c>
      <c r="DW656" s="51">
        <f t="shared" si="928"/>
        <v>0</v>
      </c>
      <c r="DX656" s="66">
        <f>IF($G656="Labor Hours",DJ656*$K656*(1+$M656)*$ET656,DJ656)</f>
        <v>0</v>
      </c>
      <c r="DY656" s="66">
        <f>IF($G656="Labor Hours",DK656*$K656*(1+$M656)*$ET656,DK656)</f>
        <v>0</v>
      </c>
      <c r="DZ656" s="66">
        <f>IF($G656="Labor Hours",DL656*$K656*(1+$M656)*$ET656,DL656)</f>
        <v>0</v>
      </c>
      <c r="EA656" s="66">
        <f>IF($G656="Labor Hours",DM656*$K656*(1+$M656)*$ET656,DM656)</f>
        <v>0</v>
      </c>
      <c r="EB656" s="66">
        <f>IF($G656="Labor Hours",DN656*$K656*(1+$M656)*$ET656,DN656)</f>
        <v>0</v>
      </c>
      <c r="EC656" s="66">
        <f>IF($G656="Labor Hours",DO656*$K656*(1+$M656)*$ET656,DO656)</f>
        <v>0</v>
      </c>
      <c r="ED656" s="66">
        <f>IF($G656="Labor Hours",DP656*$K656*(1+$M656)*$ET656,DP656)</f>
        <v>0</v>
      </c>
      <c r="EE656" s="66">
        <f>IF($G656="Labor Hours",DQ656*$K656*(1+$M656)*$ET656,DQ656)</f>
        <v>0</v>
      </c>
      <c r="EF656" s="66">
        <f>IF($G656="Labor Hours",DR656*$K656*(1+$M656)*$ET656,DR656)</f>
        <v>0</v>
      </c>
      <c r="EG656" s="66">
        <f>IF($G656="Labor Hours",DS656*$K656*(1+$M656)*$ET656,DS656)</f>
        <v>0</v>
      </c>
      <c r="EH656" s="66">
        <f>IF($G656="Labor Hours",DT656*$K656*(1+$M656)*$ET656,DT656)</f>
        <v>0</v>
      </c>
      <c r="EI656" s="66">
        <f>IF($G656="Labor Hours",DU656*$K656*(1+$M656)*$ET656,DU656)</f>
        <v>0</v>
      </c>
      <c r="EJ656" s="67">
        <f t="shared" si="929"/>
        <v>0</v>
      </c>
      <c r="EK656" s="67">
        <f t="shared" si="885"/>
        <v>0</v>
      </c>
      <c r="EL656" s="67">
        <f t="shared" si="886"/>
        <v>0</v>
      </c>
      <c r="EM656" s="53" cm="1">
        <f t="array" aca="1" ref="EM656" ca="1">EJ656*CELL("contents",$Q656)</f>
        <v>0</v>
      </c>
      <c r="EN656" s="53" cm="1">
        <f t="array" aca="1" ref="EN656" ca="1">EK656*CELL("contents",$Q656)</f>
        <v>0</v>
      </c>
      <c r="EO656" s="68">
        <f t="shared" si="930"/>
        <v>1530</v>
      </c>
      <c r="EP656" s="2">
        <v>1</v>
      </c>
      <c r="EQ656" s="2">
        <f t="shared" ref="EQ656:ET656" si="942">EP656*1.0215</f>
        <v>1.0215000000000001</v>
      </c>
      <c r="ER656" s="2">
        <f t="shared" si="942"/>
        <v>1.0434622500000001</v>
      </c>
      <c r="ES656" s="2">
        <f t="shared" si="942"/>
        <v>1.0658966883750003</v>
      </c>
      <c r="ET656" s="2">
        <f t="shared" si="942"/>
        <v>1.0888134671750629</v>
      </c>
      <c r="EU656" s="69">
        <f>IF($G656="Labor Hours",$K656*$AG656*EQ656,0)</f>
        <v>0</v>
      </c>
      <c r="EV656" s="69">
        <f>IF($G656="Labor Hours",$K656*$BL656*ER656,0)</f>
        <v>0</v>
      </c>
      <c r="EW656" s="69">
        <f>IF($G656="Labor Hours",$K656*$CQ656*ES656,0)</f>
        <v>0</v>
      </c>
      <c r="EX656" s="69">
        <f>IF($G656="Labor Hours",$K656*$DV656*ET656,0)</f>
        <v>0</v>
      </c>
      <c r="EY656" s="69">
        <f t="shared" si="932"/>
        <v>0</v>
      </c>
      <c r="EZ656" s="69">
        <f t="shared" si="932"/>
        <v>0</v>
      </c>
      <c r="FA656" s="69">
        <f t="shared" si="932"/>
        <v>0</v>
      </c>
      <c r="FB656" s="69">
        <f t="shared" si="932"/>
        <v>0</v>
      </c>
      <c r="FC656" t="s">
        <v>1537</v>
      </c>
    </row>
    <row r="657" spans="1:159" x14ac:dyDescent="0.25">
      <c r="A657" s="2">
        <v>1.5</v>
      </c>
      <c r="B657" s="2" t="s">
        <v>1449</v>
      </c>
      <c r="C657" s="61" t="s">
        <v>157</v>
      </c>
      <c r="D657" s="62" t="s">
        <v>1450</v>
      </c>
      <c r="E657" s="63" t="s">
        <v>1452</v>
      </c>
      <c r="F657" s="2"/>
      <c r="G657" s="61" t="s">
        <v>151</v>
      </c>
      <c r="H657" s="64" t="s">
        <v>163</v>
      </c>
      <c r="I657" s="61" t="s">
        <v>269</v>
      </c>
      <c r="J657" s="65" t="s">
        <v>154</v>
      </c>
      <c r="K657" s="75">
        <v>77</v>
      </c>
      <c r="L657" s="79">
        <v>77</v>
      </c>
      <c r="M657" s="57">
        <v>0</v>
      </c>
      <c r="N657" s="85">
        <v>0</v>
      </c>
      <c r="O657" s="64" t="s">
        <v>155</v>
      </c>
      <c r="P657" s="2" t="s">
        <v>156</v>
      </c>
      <c r="Q657" s="216">
        <f>VLOOKUP(P657,Contingencies!$A$2:$D$7,4,FALSE)</f>
        <v>0.09</v>
      </c>
      <c r="R657" s="53">
        <f t="shared" si="912"/>
        <v>347.09728284000005</v>
      </c>
      <c r="S657" s="67">
        <f t="shared" si="915"/>
        <v>0</v>
      </c>
      <c r="T657" s="61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>
        <f>IF(G657="Labor Hours",SUM(U657:AF657),0)</f>
        <v>0</v>
      </c>
      <c r="AH657" s="51">
        <f t="shared" si="919"/>
        <v>0</v>
      </c>
      <c r="AI657" s="66">
        <f>IF($G657="Labor Hours",U657*$K657*(1+$M657)*$EQ657,U657)</f>
        <v>0</v>
      </c>
      <c r="AJ657" s="66">
        <f>IF($G657="Labor Hours",V657*$K657*(1+$M657)*$EQ657,V657)</f>
        <v>0</v>
      </c>
      <c r="AK657" s="66">
        <f>IF($G657="Labor Hours",W657*$K657*(1+$M657)*$EQ657,W657)</f>
        <v>0</v>
      </c>
      <c r="AL657" s="66">
        <f>IF($G657="Labor Hours",X657*$K657*(1+$M657)*$EQ657,X657)</f>
        <v>0</v>
      </c>
      <c r="AM657" s="66">
        <f>IF($G657="Labor Hours",Y657*$K657*(1+$M657)*$EQ657,Y657)</f>
        <v>0</v>
      </c>
      <c r="AN657" s="66">
        <f>IF($G657="Labor Hours",Z657*$K657*(1+$M657)*$EQ657,Z657)</f>
        <v>0</v>
      </c>
      <c r="AO657" s="66">
        <f>IF($G657="Labor Hours",AA657*$K657*(1+$M657)*$EQ657,AA657)</f>
        <v>0</v>
      </c>
      <c r="AP657" s="66">
        <f>IF($G657="Labor Hours",AB657*$K657*(1+$M657)*$EQ657,AB657)</f>
        <v>0</v>
      </c>
      <c r="AQ657" s="66">
        <f>IF($G657="Labor Hours",AC657*$K657*(1+$M657)*$EQ657,AC657)</f>
        <v>0</v>
      </c>
      <c r="AR657" s="66">
        <f>IF($G657="Labor Hours",AD657*$K657*(1+$M657)*$EQ657,AD657)</f>
        <v>0</v>
      </c>
      <c r="AS657" s="66">
        <f>IF($G657="Labor Hours",AE657*$K657*(1+$M657)*$EQ657,AE657)</f>
        <v>0</v>
      </c>
      <c r="AT657" s="66">
        <f>IF($G657="Labor Hours",AF657*$K657*(1+$M657)*$EQ657,AF657)</f>
        <v>0</v>
      </c>
      <c r="AU657" s="67">
        <f t="shared" si="920"/>
        <v>0</v>
      </c>
      <c r="AV657" s="67">
        <f t="shared" si="879"/>
        <v>0</v>
      </c>
      <c r="AW657" s="67">
        <f t="shared" si="880"/>
        <v>0</v>
      </c>
      <c r="AX657" s="53" cm="1">
        <f t="array" aca="1" ref="AX657" ca="1">AU657*CELL("contents",$Q657)</f>
        <v>0</v>
      </c>
      <c r="AY657" s="53" cm="1">
        <f t="array" aca="1" ref="AY657" ca="1">AV657*CELL("contents",$Q657)</f>
        <v>0</v>
      </c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61">
        <v>48</v>
      </c>
      <c r="BK657" s="2"/>
      <c r="BL657" s="2">
        <f t="shared" si="921"/>
        <v>48</v>
      </c>
      <c r="BM657" s="51">
        <f t="shared" si="922"/>
        <v>0.32</v>
      </c>
      <c r="BN657" s="66">
        <f>IF($G657="Labor Hours",AZ657*$K657*(1+$M657)*$ER657,AZ657)</f>
        <v>0</v>
      </c>
      <c r="BO657" s="66">
        <f>IF($G657="Labor Hours",BA657*$K657*(1+$M657)*$ER657,BA657)</f>
        <v>0</v>
      </c>
      <c r="BP657" s="66">
        <f>IF($G657="Labor Hours",BB657*$K657*(1+$M657)*$ER657,BB657)</f>
        <v>0</v>
      </c>
      <c r="BQ657" s="66">
        <f>IF($G657="Labor Hours",BC657*$K657*(1+$M657)*$ER657,BC657)</f>
        <v>0</v>
      </c>
      <c r="BR657" s="66">
        <f>IF($G657="Labor Hours",BD657*$K657*(1+$M657)*$ER657,BD657)</f>
        <v>0</v>
      </c>
      <c r="BS657" s="66">
        <f>IF($G657="Labor Hours",BE657*$K657*(1+$M657)*$ER657,BE657)</f>
        <v>0</v>
      </c>
      <c r="BT657" s="66">
        <f>IF($G657="Labor Hours",BF657*$K657*(1+$M657)*$ER657,BF657)</f>
        <v>0</v>
      </c>
      <c r="BU657" s="66">
        <f>IF($G657="Labor Hours",BG657*$K657*(1+$M657)*$ER657,BG657)</f>
        <v>0</v>
      </c>
      <c r="BV657" s="66">
        <f>IF($G657="Labor Hours",BH657*$K657*(1+$M657)*$ER657,BH657)</f>
        <v>0</v>
      </c>
      <c r="BW657" s="66">
        <f>IF($G657="Labor Hours",BI657*$K657*(1+$M657)*$ER657,BI657)</f>
        <v>0</v>
      </c>
      <c r="BX657" s="66">
        <f>IF($G657="Labor Hours",BJ657*$K657*(1+$M657)*$ER657,BJ657)</f>
        <v>3856.6364760000006</v>
      </c>
      <c r="BY657" s="66">
        <f>IF($G657="Labor Hours",BK657*$K657*(1+$M657)*$ER657,BK657)</f>
        <v>0</v>
      </c>
      <c r="BZ657" s="67">
        <f t="shared" si="923"/>
        <v>3856.6364760000006</v>
      </c>
      <c r="CA657" s="67">
        <f t="shared" si="881"/>
        <v>0</v>
      </c>
      <c r="CB657" s="67">
        <f t="shared" si="882"/>
        <v>3856.6364760000006</v>
      </c>
      <c r="CC657" s="53" cm="1">
        <f t="array" aca="1" ref="CC657" ca="1">BZ657*CELL("contents",$Q657)</f>
        <v>347.09728284000005</v>
      </c>
      <c r="CD657" s="53" cm="1">
        <f t="array" aca="1" ref="CD657" ca="1">CA657*CELL("contents",$Q657)</f>
        <v>0</v>
      </c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>
        <f t="shared" si="924"/>
        <v>0</v>
      </c>
      <c r="CR657" s="51">
        <f t="shared" si="925"/>
        <v>0</v>
      </c>
      <c r="CS657" s="66">
        <f>IF($G657="Labor Hours",CE657*$K657*(1+$M657)*$ES657,CE657)</f>
        <v>0</v>
      </c>
      <c r="CT657" s="66">
        <f>IF($G657="Labor Hours",CF657*$K657*(1+$M657)*$ES657,CF657)</f>
        <v>0</v>
      </c>
      <c r="CU657" s="66">
        <f>IF($G657="Labor Hours",CG657*$K657*(1+$M657)*$ES657,CG657)</f>
        <v>0</v>
      </c>
      <c r="CV657" s="66">
        <f>IF($G657="Labor Hours",CH657*$K657*(1+$M657)*$ES657,CH657)</f>
        <v>0</v>
      </c>
      <c r="CW657" s="66">
        <f>IF($G657="Labor Hours",CI657*$K657*(1+$M657)*$ES657,CI657)</f>
        <v>0</v>
      </c>
      <c r="CX657" s="66">
        <f>IF($G657="Labor Hours",CJ657*$K657*(1+$M657)*$ES657,CJ657)</f>
        <v>0</v>
      </c>
      <c r="CY657" s="66">
        <f>IF($G657="Labor Hours",CK657*$K657*(1+$M657)*$ES657,CK657)</f>
        <v>0</v>
      </c>
      <c r="CZ657" s="66">
        <f>IF($G657="Labor Hours",CL657*$K657*(1+$M657)*$ES657,CL657)</f>
        <v>0</v>
      </c>
      <c r="DA657" s="66">
        <f>IF($G657="Labor Hours",CM657*$K657*(1+$M657)*$ES657,CM657)</f>
        <v>0</v>
      </c>
      <c r="DB657" s="66">
        <f>IF($G657="Labor Hours",CN657*$K657*(1+$M657)*$ES657,CN657)</f>
        <v>0</v>
      </c>
      <c r="DC657" s="66">
        <f>IF($G657="Labor Hours",CO657*$K657*(1+$M657)*$ES657,CO657)</f>
        <v>0</v>
      </c>
      <c r="DD657" s="66">
        <f>IF($G657="Labor Hours",CP657*$K657*(1+$M657)*$ES657,CP657)</f>
        <v>0</v>
      </c>
      <c r="DE657" s="67">
        <f t="shared" si="926"/>
        <v>0</v>
      </c>
      <c r="DF657" s="67">
        <f t="shared" si="883"/>
        <v>0</v>
      </c>
      <c r="DG657" s="67">
        <f t="shared" si="884"/>
        <v>0</v>
      </c>
      <c r="DH657" s="53" cm="1">
        <f t="array" aca="1" ref="DH657" ca="1">DE657*CELL("contents",$Q657)</f>
        <v>0</v>
      </c>
      <c r="DI657" s="53" cm="1">
        <f t="array" aca="1" ref="DI657" ca="1">DF657*CELL("contents",$Q657)</f>
        <v>0</v>
      </c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>
        <f t="shared" si="927"/>
        <v>0</v>
      </c>
      <c r="DW657" s="51">
        <f t="shared" si="928"/>
        <v>0</v>
      </c>
      <c r="DX657" s="66">
        <f>IF($G657="Labor Hours",DJ657*$K657*(1+$M657)*$ET657,DJ657)</f>
        <v>0</v>
      </c>
      <c r="DY657" s="66">
        <f>IF($G657="Labor Hours",DK657*$K657*(1+$M657)*$ET657,DK657)</f>
        <v>0</v>
      </c>
      <c r="DZ657" s="66">
        <f>IF($G657="Labor Hours",DL657*$K657*(1+$M657)*$ET657,DL657)</f>
        <v>0</v>
      </c>
      <c r="EA657" s="66">
        <f>IF($G657="Labor Hours",DM657*$K657*(1+$M657)*$ET657,DM657)</f>
        <v>0</v>
      </c>
      <c r="EB657" s="66">
        <f>IF($G657="Labor Hours",DN657*$K657*(1+$M657)*$ET657,DN657)</f>
        <v>0</v>
      </c>
      <c r="EC657" s="66">
        <f>IF($G657="Labor Hours",DO657*$K657*(1+$M657)*$ET657,DO657)</f>
        <v>0</v>
      </c>
      <c r="ED657" s="66">
        <f>IF($G657="Labor Hours",DP657*$K657*(1+$M657)*$ET657,DP657)</f>
        <v>0</v>
      </c>
      <c r="EE657" s="66">
        <f>IF($G657="Labor Hours",DQ657*$K657*(1+$M657)*$ET657,DQ657)</f>
        <v>0</v>
      </c>
      <c r="EF657" s="66">
        <f>IF($G657="Labor Hours",DR657*$K657*(1+$M657)*$ET657,DR657)</f>
        <v>0</v>
      </c>
      <c r="EG657" s="66">
        <f>IF($G657="Labor Hours",DS657*$K657*(1+$M657)*$ET657,DS657)</f>
        <v>0</v>
      </c>
      <c r="EH657" s="66">
        <f>IF($G657="Labor Hours",DT657*$K657*(1+$M657)*$ET657,DT657)</f>
        <v>0</v>
      </c>
      <c r="EI657" s="66">
        <f>IF($G657="Labor Hours",DU657*$K657*(1+$M657)*$ET657,DU657)</f>
        <v>0</v>
      </c>
      <c r="EJ657" s="67">
        <f t="shared" si="929"/>
        <v>0</v>
      </c>
      <c r="EK657" s="67">
        <f t="shared" si="885"/>
        <v>0</v>
      </c>
      <c r="EL657" s="67">
        <f t="shared" si="886"/>
        <v>0</v>
      </c>
      <c r="EM657" s="53" cm="1">
        <f t="array" aca="1" ref="EM657" ca="1">EJ657*CELL("contents",$Q657)</f>
        <v>0</v>
      </c>
      <c r="EN657" s="53" cm="1">
        <f t="array" aca="1" ref="EN657" ca="1">EK657*CELL("contents",$Q657)</f>
        <v>0</v>
      </c>
      <c r="EO657" s="68">
        <f t="shared" si="930"/>
        <v>3856.6364760000006</v>
      </c>
      <c r="EP657" s="2">
        <v>1</v>
      </c>
      <c r="EQ657" s="2">
        <f t="shared" ref="EQ657:ET657" si="943">EP657*1.0215</f>
        <v>1.0215000000000001</v>
      </c>
      <c r="ER657" s="2">
        <f t="shared" si="943"/>
        <v>1.0434622500000001</v>
      </c>
      <c r="ES657" s="2">
        <f t="shared" si="943"/>
        <v>1.0658966883750003</v>
      </c>
      <c r="ET657" s="2">
        <f t="shared" si="943"/>
        <v>1.0888134671750629</v>
      </c>
      <c r="EU657" s="69">
        <f>IF($G657="Labor Hours",$K657*$AG657*EQ657,0)</f>
        <v>0</v>
      </c>
      <c r="EV657" s="69">
        <f>IF($G657="Labor Hours",$K657*$BL657*ER657,0)</f>
        <v>3856.6364760000006</v>
      </c>
      <c r="EW657" s="69">
        <f>IF($G657="Labor Hours",$K657*$CQ657*ES657,0)</f>
        <v>0</v>
      </c>
      <c r="EX657" s="69">
        <f>IF($G657="Labor Hours",$K657*$DV657*ET657,0)</f>
        <v>0</v>
      </c>
      <c r="EY657" s="69">
        <f t="shared" si="932"/>
        <v>0</v>
      </c>
      <c r="EZ657" s="69">
        <f t="shared" si="932"/>
        <v>0</v>
      </c>
      <c r="FA657" s="69">
        <f t="shared" si="932"/>
        <v>0</v>
      </c>
      <c r="FB657" s="69">
        <f t="shared" si="932"/>
        <v>0</v>
      </c>
      <c r="FC657" t="s">
        <v>1537</v>
      </c>
    </row>
    <row r="658" spans="1:159" x14ac:dyDescent="0.25">
      <c r="A658" s="2">
        <v>1.5</v>
      </c>
      <c r="B658" s="2" t="s">
        <v>1449</v>
      </c>
      <c r="C658" s="61" t="s">
        <v>147</v>
      </c>
      <c r="D658" s="62" t="s">
        <v>1450</v>
      </c>
      <c r="E658" s="63" t="s">
        <v>1453</v>
      </c>
      <c r="F658" s="2" t="s">
        <v>1454</v>
      </c>
      <c r="G658" s="61" t="s">
        <v>151</v>
      </c>
      <c r="H658" s="64" t="s">
        <v>163</v>
      </c>
      <c r="I658" s="61" t="s">
        <v>1175</v>
      </c>
      <c r="J658" s="65" t="s">
        <v>154</v>
      </c>
      <c r="K658" s="75">
        <v>66</v>
      </c>
      <c r="L658" s="79">
        <v>66</v>
      </c>
      <c r="M658" s="57">
        <v>0.35</v>
      </c>
      <c r="N658" s="85">
        <v>0.53</v>
      </c>
      <c r="O658" s="64" t="s">
        <v>155</v>
      </c>
      <c r="P658" s="2" t="s">
        <v>156</v>
      </c>
      <c r="Q658" s="216">
        <f>VLOOKUP(P658,Contingencies!$A$2:$D$7,4,FALSE)</f>
        <v>0.09</v>
      </c>
      <c r="R658" s="53">
        <f t="shared" si="912"/>
        <v>2048.3698220172005</v>
      </c>
      <c r="S658" s="67">
        <f t="shared" si="915"/>
        <v>1085.6360056691162</v>
      </c>
      <c r="T658" s="61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>
        <f>IF(G658="Labor Hours",SUM(U658:AF658),0)</f>
        <v>0</v>
      </c>
      <c r="AH658" s="51">
        <f t="shared" si="919"/>
        <v>0</v>
      </c>
      <c r="AI658" s="66">
        <f>IF($G658="Labor Hours",U658*$K658*(1+$M658)*$EQ658,U658)</f>
        <v>0</v>
      </c>
      <c r="AJ658" s="66">
        <f>IF($G658="Labor Hours",V658*$K658*(1+$M658)*$EQ658,V658)</f>
        <v>0</v>
      </c>
      <c r="AK658" s="66">
        <f>IF($G658="Labor Hours",W658*$K658*(1+$M658)*$EQ658,W658)</f>
        <v>0</v>
      </c>
      <c r="AL658" s="66">
        <f>IF($G658="Labor Hours",X658*$K658*(1+$M658)*$EQ658,X658)</f>
        <v>0</v>
      </c>
      <c r="AM658" s="66">
        <f>IF($G658="Labor Hours",Y658*$K658*(1+$M658)*$EQ658,Y658)</f>
        <v>0</v>
      </c>
      <c r="AN658" s="66">
        <f>IF($G658="Labor Hours",Z658*$K658*(1+$M658)*$EQ658,Z658)</f>
        <v>0</v>
      </c>
      <c r="AO658" s="66">
        <f>IF($G658="Labor Hours",AA658*$K658*(1+$M658)*$EQ658,AA658)</f>
        <v>0</v>
      </c>
      <c r="AP658" s="66">
        <f>IF($G658="Labor Hours",AB658*$K658*(1+$M658)*$EQ658,AB658)</f>
        <v>0</v>
      </c>
      <c r="AQ658" s="66">
        <f>IF($G658="Labor Hours",AC658*$K658*(1+$M658)*$EQ658,AC658)</f>
        <v>0</v>
      </c>
      <c r="AR658" s="66">
        <f>IF($G658="Labor Hours",AD658*$K658*(1+$M658)*$EQ658,AD658)</f>
        <v>0</v>
      </c>
      <c r="AS658" s="66">
        <f>IF($G658="Labor Hours",AE658*$K658*(1+$M658)*$EQ658,AE658)</f>
        <v>0</v>
      </c>
      <c r="AT658" s="66">
        <f>IF($G658="Labor Hours",AF658*$K658*(1+$M658)*$EQ658,AF658)</f>
        <v>0</v>
      </c>
      <c r="AU658" s="67">
        <f t="shared" si="920"/>
        <v>0</v>
      </c>
      <c r="AV658" s="67">
        <f t="shared" si="879"/>
        <v>0</v>
      </c>
      <c r="AW658" s="67">
        <f t="shared" si="880"/>
        <v>0</v>
      </c>
      <c r="AX658" s="53" cm="1">
        <f t="array" aca="1" ref="AX658" ca="1">AU658*CELL("contents",$Q658)</f>
        <v>0</v>
      </c>
      <c r="AY658" s="53" cm="1">
        <f t="array" aca="1" ref="AY658" ca="1">AV658*CELL("contents",$Q658)</f>
        <v>0</v>
      </c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61">
        <v>160</v>
      </c>
      <c r="BK658" s="2"/>
      <c r="BL658" s="2">
        <f t="shared" si="921"/>
        <v>160</v>
      </c>
      <c r="BM658" s="51">
        <f t="shared" si="922"/>
        <v>1.0666666666666667</v>
      </c>
      <c r="BN658" s="66">
        <f>IF($G658="Labor Hours",AZ658*$K658*(1+$M658)*$ER658,AZ658)</f>
        <v>0</v>
      </c>
      <c r="BO658" s="66">
        <f>IF($G658="Labor Hours",BA658*$K658*(1+$M658)*$ER658,BA658)</f>
        <v>0</v>
      </c>
      <c r="BP658" s="66">
        <f>IF($G658="Labor Hours",BB658*$K658*(1+$M658)*$ER658,BB658)</f>
        <v>0</v>
      </c>
      <c r="BQ658" s="66">
        <f>IF($G658="Labor Hours",BC658*$K658*(1+$M658)*$ER658,BC658)</f>
        <v>0</v>
      </c>
      <c r="BR658" s="66">
        <f>IF($G658="Labor Hours",BD658*$K658*(1+$M658)*$ER658,BD658)</f>
        <v>0</v>
      </c>
      <c r="BS658" s="66">
        <f>IF($G658="Labor Hours",BE658*$K658*(1+$M658)*$ER658,BE658)</f>
        <v>0</v>
      </c>
      <c r="BT658" s="66">
        <f>IF($G658="Labor Hours",BF658*$K658*(1+$M658)*$ER658,BF658)</f>
        <v>0</v>
      </c>
      <c r="BU658" s="66">
        <f>IF($G658="Labor Hours",BG658*$K658*(1+$M658)*$ER658,BG658)</f>
        <v>0</v>
      </c>
      <c r="BV658" s="66">
        <f>IF($G658="Labor Hours",BH658*$K658*(1+$M658)*$ER658,BH658)</f>
        <v>0</v>
      </c>
      <c r="BW658" s="66">
        <f>IF($G658="Labor Hours",BI658*$K658*(1+$M658)*$ER658,BI658)</f>
        <v>0</v>
      </c>
      <c r="BX658" s="66">
        <f>IF($G658="Labor Hours",BJ658*$K658*(1+$M658)*$ER658,BJ658)</f>
        <v>14875.597836000004</v>
      </c>
      <c r="BY658" s="66">
        <f>IF($G658="Labor Hours",BK658*$K658*(1+$M658)*$ER658,BK658)</f>
        <v>0</v>
      </c>
      <c r="BZ658" s="67">
        <f t="shared" si="923"/>
        <v>14875.597836000004</v>
      </c>
      <c r="CA658" s="67">
        <f t="shared" si="881"/>
        <v>7884.0668530800031</v>
      </c>
      <c r="CB658" s="67">
        <f t="shared" si="882"/>
        <v>22759.664689080008</v>
      </c>
      <c r="CC658" s="53" cm="1">
        <f t="array" aca="1" ref="CC658" ca="1">BZ658*CELL("contents",$Q658)</f>
        <v>1338.8038052400004</v>
      </c>
      <c r="CD658" s="53" cm="1">
        <f t="array" aca="1" ref="CD658" ca="1">CA658*CELL("contents",$Q658)</f>
        <v>709.56601677720028</v>
      </c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>
        <f t="shared" si="924"/>
        <v>0</v>
      </c>
      <c r="CR658" s="51">
        <f t="shared" si="925"/>
        <v>0</v>
      </c>
      <c r="CS658" s="66">
        <f>IF($G658="Labor Hours",CE658*$K658*(1+$M658)*$ES658,CE658)</f>
        <v>0</v>
      </c>
      <c r="CT658" s="66">
        <f>IF($G658="Labor Hours",CF658*$K658*(1+$M658)*$ES658,CF658)</f>
        <v>0</v>
      </c>
      <c r="CU658" s="66">
        <f>IF($G658="Labor Hours",CG658*$K658*(1+$M658)*$ES658,CG658)</f>
        <v>0</v>
      </c>
      <c r="CV658" s="66">
        <f>IF($G658="Labor Hours",CH658*$K658*(1+$M658)*$ES658,CH658)</f>
        <v>0</v>
      </c>
      <c r="CW658" s="66">
        <f>IF($G658="Labor Hours",CI658*$K658*(1+$M658)*$ES658,CI658)</f>
        <v>0</v>
      </c>
      <c r="CX658" s="66">
        <f>IF($G658="Labor Hours",CJ658*$K658*(1+$M658)*$ES658,CJ658)</f>
        <v>0</v>
      </c>
      <c r="CY658" s="66">
        <f>IF($G658="Labor Hours",CK658*$K658*(1+$M658)*$ES658,CK658)</f>
        <v>0</v>
      </c>
      <c r="CZ658" s="66">
        <f>IF($G658="Labor Hours",CL658*$K658*(1+$M658)*$ES658,CL658)</f>
        <v>0</v>
      </c>
      <c r="DA658" s="66">
        <f>IF($G658="Labor Hours",CM658*$K658*(1+$M658)*$ES658,CM658)</f>
        <v>0</v>
      </c>
      <c r="DB658" s="66">
        <f>IF($G658="Labor Hours",CN658*$K658*(1+$M658)*$ES658,CN658)</f>
        <v>0</v>
      </c>
      <c r="DC658" s="66">
        <f>IF($G658="Labor Hours",CO658*$K658*(1+$M658)*$ES658,CO658)</f>
        <v>0</v>
      </c>
      <c r="DD658" s="66">
        <f>IF($G658="Labor Hours",CP658*$K658*(1+$M658)*$ES658,CP658)</f>
        <v>0</v>
      </c>
      <c r="DE658" s="67">
        <f t="shared" si="926"/>
        <v>0</v>
      </c>
      <c r="DF658" s="67">
        <f t="shared" si="883"/>
        <v>0</v>
      </c>
      <c r="DG658" s="67">
        <f t="shared" si="884"/>
        <v>0</v>
      </c>
      <c r="DH658" s="53" cm="1">
        <f t="array" aca="1" ref="DH658" ca="1">DE658*CELL("contents",$Q658)</f>
        <v>0</v>
      </c>
      <c r="DI658" s="53" cm="1">
        <f t="array" aca="1" ref="DI658" ca="1">DF658*CELL("contents",$Q658)</f>
        <v>0</v>
      </c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>
        <f t="shared" si="927"/>
        <v>0</v>
      </c>
      <c r="DW658" s="51">
        <f t="shared" si="928"/>
        <v>0</v>
      </c>
      <c r="DX658" s="66">
        <f>IF($G658="Labor Hours",DJ658*$K658*(1+$M658)*$ET658,DJ658)</f>
        <v>0</v>
      </c>
      <c r="DY658" s="66">
        <f>IF($G658="Labor Hours",DK658*$K658*(1+$M658)*$ET658,DK658)</f>
        <v>0</v>
      </c>
      <c r="DZ658" s="66">
        <f>IF($G658="Labor Hours",DL658*$K658*(1+$M658)*$ET658,DL658)</f>
        <v>0</v>
      </c>
      <c r="EA658" s="66">
        <f>IF($G658="Labor Hours",DM658*$K658*(1+$M658)*$ET658,DM658)</f>
        <v>0</v>
      </c>
      <c r="EB658" s="66">
        <f>IF($G658="Labor Hours",DN658*$K658*(1+$M658)*$ET658,DN658)</f>
        <v>0</v>
      </c>
      <c r="EC658" s="66">
        <f>IF($G658="Labor Hours",DO658*$K658*(1+$M658)*$ET658,DO658)</f>
        <v>0</v>
      </c>
      <c r="ED658" s="66">
        <f>IF($G658="Labor Hours",DP658*$K658*(1+$M658)*$ET658,DP658)</f>
        <v>0</v>
      </c>
      <c r="EE658" s="66">
        <f>IF($G658="Labor Hours",DQ658*$K658*(1+$M658)*$ET658,DQ658)</f>
        <v>0</v>
      </c>
      <c r="EF658" s="66">
        <f>IF($G658="Labor Hours",DR658*$K658*(1+$M658)*$ET658,DR658)</f>
        <v>0</v>
      </c>
      <c r="EG658" s="66">
        <f>IF($G658="Labor Hours",DS658*$K658*(1+$M658)*$ET658,DS658)</f>
        <v>0</v>
      </c>
      <c r="EH658" s="66">
        <f>IF($G658="Labor Hours",DT658*$K658*(1+$M658)*$ET658,DT658)</f>
        <v>0</v>
      </c>
      <c r="EI658" s="66">
        <f>IF($G658="Labor Hours",DU658*$K658*(1+$M658)*$ET658,DU658)</f>
        <v>0</v>
      </c>
      <c r="EJ658" s="67">
        <f t="shared" si="929"/>
        <v>0</v>
      </c>
      <c r="EK658" s="67">
        <f t="shared" si="885"/>
        <v>0</v>
      </c>
      <c r="EL658" s="67">
        <f t="shared" si="886"/>
        <v>0</v>
      </c>
      <c r="EM658" s="53" cm="1">
        <f t="array" aca="1" ref="EM658" ca="1">EJ658*CELL("contents",$Q658)</f>
        <v>0</v>
      </c>
      <c r="EN658" s="53" cm="1">
        <f t="array" aca="1" ref="EN658" ca="1">EK658*CELL("contents",$Q658)</f>
        <v>0</v>
      </c>
      <c r="EO658" s="68">
        <f t="shared" si="930"/>
        <v>22759.664689080008</v>
      </c>
      <c r="EP658" s="2">
        <v>1</v>
      </c>
      <c r="EQ658" s="2">
        <f t="shared" ref="EQ658:ET658" si="944">EP658*1.0215</f>
        <v>1.0215000000000001</v>
      </c>
      <c r="ER658" s="2">
        <f t="shared" si="944"/>
        <v>1.0434622500000001</v>
      </c>
      <c r="ES658" s="2">
        <f t="shared" si="944"/>
        <v>1.0658966883750003</v>
      </c>
      <c r="ET658" s="2">
        <f t="shared" si="944"/>
        <v>1.0888134671750629</v>
      </c>
      <c r="EU658" s="69">
        <f>IF($G658="Labor Hours",$K658*$AG658*EQ658,0)</f>
        <v>0</v>
      </c>
      <c r="EV658" s="69">
        <f>IF($G658="Labor Hours",$K658*$BL658*ER658,0)</f>
        <v>11018.961360000001</v>
      </c>
      <c r="EW658" s="69">
        <f>IF($G658="Labor Hours",$K658*$CQ658*ES658,0)</f>
        <v>0</v>
      </c>
      <c r="EX658" s="69">
        <f>IF($G658="Labor Hours",$K658*$DV658*ET658,0)</f>
        <v>0</v>
      </c>
      <c r="EY658" s="69">
        <f t="shared" si="932"/>
        <v>0</v>
      </c>
      <c r="EZ658" s="69">
        <f t="shared" si="932"/>
        <v>3856.6364760000001</v>
      </c>
      <c r="FA658" s="69">
        <f t="shared" si="932"/>
        <v>0</v>
      </c>
      <c r="FB658" s="69">
        <f t="shared" si="932"/>
        <v>0</v>
      </c>
      <c r="FC658" t="s">
        <v>1537</v>
      </c>
    </row>
    <row r="659" spans="1:159" x14ac:dyDescent="0.25">
      <c r="A659" s="2">
        <v>1.5</v>
      </c>
      <c r="B659" s="2" t="s">
        <v>1449</v>
      </c>
      <c r="C659" s="61" t="s">
        <v>147</v>
      </c>
      <c r="D659" s="62" t="s">
        <v>1450</v>
      </c>
      <c r="E659" s="63" t="s">
        <v>1455</v>
      </c>
      <c r="F659" s="2" t="s">
        <v>260</v>
      </c>
      <c r="G659" s="61" t="s">
        <v>257</v>
      </c>
      <c r="H659" s="64" t="s">
        <v>257</v>
      </c>
      <c r="I659" s="61"/>
      <c r="J659" s="65" t="s">
        <v>261</v>
      </c>
      <c r="K659" s="75"/>
      <c r="L659" s="80">
        <v>1</v>
      </c>
      <c r="M659" s="57">
        <v>0</v>
      </c>
      <c r="N659" s="85">
        <v>0.53</v>
      </c>
      <c r="O659" s="64" t="s">
        <v>155</v>
      </c>
      <c r="P659" s="2" t="s">
        <v>156</v>
      </c>
      <c r="Q659" s="216">
        <f>VLOOKUP(P659,Contingencies!$A$2:$D$7,4,FALSE)</f>
        <v>0.09</v>
      </c>
      <c r="R659" s="53">
        <f t="shared" si="912"/>
        <v>247.85999999999999</v>
      </c>
      <c r="S659" s="67">
        <f t="shared" si="915"/>
        <v>131.36580000000001</v>
      </c>
      <c r="T659" s="61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>
        <f>IF(G659="Labor Hours",SUM(U659:AF659),0)</f>
        <v>0</v>
      </c>
      <c r="AH659" s="51">
        <f t="shared" si="919"/>
        <v>0</v>
      </c>
      <c r="AI659" s="66">
        <f>IF($G659="Labor Hours",U659*$K659*(1+$M659)*$EQ659,U659)</f>
        <v>0</v>
      </c>
      <c r="AJ659" s="66">
        <f>IF($G659="Labor Hours",V659*$K659*(1+$M659)*$EQ659,V659)</f>
        <v>0</v>
      </c>
      <c r="AK659" s="66">
        <f>IF($G659="Labor Hours",W659*$K659*(1+$M659)*$EQ659,W659)</f>
        <v>0</v>
      </c>
      <c r="AL659" s="66">
        <f>IF($G659="Labor Hours",X659*$K659*(1+$M659)*$EQ659,X659)</f>
        <v>0</v>
      </c>
      <c r="AM659" s="66">
        <f>IF($G659="Labor Hours",Y659*$K659*(1+$M659)*$EQ659,Y659)</f>
        <v>0</v>
      </c>
      <c r="AN659" s="66">
        <f>IF($G659="Labor Hours",Z659*$K659*(1+$M659)*$EQ659,Z659)</f>
        <v>0</v>
      </c>
      <c r="AO659" s="66">
        <f>IF($G659="Labor Hours",AA659*$K659*(1+$M659)*$EQ659,AA659)</f>
        <v>0</v>
      </c>
      <c r="AP659" s="66">
        <f>IF($G659="Labor Hours",AB659*$K659*(1+$M659)*$EQ659,AB659)</f>
        <v>0</v>
      </c>
      <c r="AQ659" s="66">
        <f>IF($G659="Labor Hours",AC659*$K659*(1+$M659)*$EQ659,AC659)</f>
        <v>0</v>
      </c>
      <c r="AR659" s="66">
        <f>IF($G659="Labor Hours",AD659*$K659*(1+$M659)*$EQ659,AD659)</f>
        <v>0</v>
      </c>
      <c r="AS659" s="66">
        <f>IF($G659="Labor Hours",AE659*$K659*(1+$M659)*$EQ659,AE659)</f>
        <v>0</v>
      </c>
      <c r="AT659" s="66">
        <f>IF($G659="Labor Hours",AF659*$K659*(1+$M659)*$EQ659,AF659)</f>
        <v>0</v>
      </c>
      <c r="AU659" s="67">
        <f t="shared" si="920"/>
        <v>0</v>
      </c>
      <c r="AV659" s="67">
        <f t="shared" si="879"/>
        <v>0</v>
      </c>
      <c r="AW659" s="67">
        <f t="shared" si="880"/>
        <v>0</v>
      </c>
      <c r="AX659" s="53" cm="1">
        <f t="array" aca="1" ref="AX659" ca="1">AU659*CELL("contents",$Q659)</f>
        <v>0</v>
      </c>
      <c r="AY659" s="53" cm="1">
        <f t="array" aca="1" ref="AY659" ca="1">AV659*CELL("contents",$Q659)</f>
        <v>0</v>
      </c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61">
        <v>1800</v>
      </c>
      <c r="BK659" s="2"/>
      <c r="BL659" s="2">
        <f t="shared" si="921"/>
        <v>0</v>
      </c>
      <c r="BM659" s="51">
        <f t="shared" si="922"/>
        <v>0</v>
      </c>
      <c r="BN659" s="66">
        <f>IF($G659="Labor Hours",AZ659*$K659*(1+$M659)*$ER659,AZ659)</f>
        <v>0</v>
      </c>
      <c r="BO659" s="66">
        <f>IF($G659="Labor Hours",BA659*$K659*(1+$M659)*$ER659,BA659)</f>
        <v>0</v>
      </c>
      <c r="BP659" s="66">
        <f>IF($G659="Labor Hours",BB659*$K659*(1+$M659)*$ER659,BB659)</f>
        <v>0</v>
      </c>
      <c r="BQ659" s="66">
        <f>IF($G659="Labor Hours",BC659*$K659*(1+$M659)*$ER659,BC659)</f>
        <v>0</v>
      </c>
      <c r="BR659" s="66">
        <f>IF($G659="Labor Hours",BD659*$K659*(1+$M659)*$ER659,BD659)</f>
        <v>0</v>
      </c>
      <c r="BS659" s="66">
        <f>IF($G659="Labor Hours",BE659*$K659*(1+$M659)*$ER659,BE659)</f>
        <v>0</v>
      </c>
      <c r="BT659" s="66">
        <f>IF($G659="Labor Hours",BF659*$K659*(1+$M659)*$ER659,BF659)</f>
        <v>0</v>
      </c>
      <c r="BU659" s="66">
        <f>IF($G659="Labor Hours",BG659*$K659*(1+$M659)*$ER659,BG659)</f>
        <v>0</v>
      </c>
      <c r="BV659" s="66">
        <f>IF($G659="Labor Hours",BH659*$K659*(1+$M659)*$ER659,BH659)</f>
        <v>0</v>
      </c>
      <c r="BW659" s="66">
        <f>IF($G659="Labor Hours",BI659*$K659*(1+$M659)*$ER659,BI659)</f>
        <v>0</v>
      </c>
      <c r="BX659" s="66">
        <f>IF($G659="Labor Hours",BJ659*$K659*(1+$M659)*$ER659,BJ659)</f>
        <v>1800</v>
      </c>
      <c r="BY659" s="66">
        <f>IF($G659="Labor Hours",BK659*$K659*(1+$M659)*$ER659,BK659)</f>
        <v>0</v>
      </c>
      <c r="BZ659" s="67">
        <f t="shared" si="923"/>
        <v>1800</v>
      </c>
      <c r="CA659" s="67">
        <f t="shared" si="881"/>
        <v>954</v>
      </c>
      <c r="CB659" s="67">
        <f t="shared" si="882"/>
        <v>2754</v>
      </c>
      <c r="CC659" s="53" cm="1">
        <f t="array" aca="1" ref="CC659" ca="1">BZ659*CELL("contents",$Q659)</f>
        <v>162</v>
      </c>
      <c r="CD659" s="53" cm="1">
        <f t="array" aca="1" ref="CD659" ca="1">CA659*CELL("contents",$Q659)</f>
        <v>85.86</v>
      </c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>
        <f t="shared" si="924"/>
        <v>0</v>
      </c>
      <c r="CR659" s="51">
        <f t="shared" si="925"/>
        <v>0</v>
      </c>
      <c r="CS659" s="66">
        <f>IF($G659="Labor Hours",CE659*$K659*(1+$M659)*$ES659,CE659)</f>
        <v>0</v>
      </c>
      <c r="CT659" s="66">
        <f>IF($G659="Labor Hours",CF659*$K659*(1+$M659)*$ES659,CF659)</f>
        <v>0</v>
      </c>
      <c r="CU659" s="66">
        <f>IF($G659="Labor Hours",CG659*$K659*(1+$M659)*$ES659,CG659)</f>
        <v>0</v>
      </c>
      <c r="CV659" s="66">
        <f>IF($G659="Labor Hours",CH659*$K659*(1+$M659)*$ES659,CH659)</f>
        <v>0</v>
      </c>
      <c r="CW659" s="66">
        <f>IF($G659="Labor Hours",CI659*$K659*(1+$M659)*$ES659,CI659)</f>
        <v>0</v>
      </c>
      <c r="CX659" s="66">
        <f>IF($G659="Labor Hours",CJ659*$K659*(1+$M659)*$ES659,CJ659)</f>
        <v>0</v>
      </c>
      <c r="CY659" s="66">
        <f>IF($G659="Labor Hours",CK659*$K659*(1+$M659)*$ES659,CK659)</f>
        <v>0</v>
      </c>
      <c r="CZ659" s="66">
        <f>IF($G659="Labor Hours",CL659*$K659*(1+$M659)*$ES659,CL659)</f>
        <v>0</v>
      </c>
      <c r="DA659" s="66">
        <f>IF($G659="Labor Hours",CM659*$K659*(1+$M659)*$ES659,CM659)</f>
        <v>0</v>
      </c>
      <c r="DB659" s="66">
        <f>IF($G659="Labor Hours",CN659*$K659*(1+$M659)*$ES659,CN659)</f>
        <v>0</v>
      </c>
      <c r="DC659" s="66">
        <f>IF($G659="Labor Hours",CO659*$K659*(1+$M659)*$ES659,CO659)</f>
        <v>0</v>
      </c>
      <c r="DD659" s="66">
        <f>IF($G659="Labor Hours",CP659*$K659*(1+$M659)*$ES659,CP659)</f>
        <v>0</v>
      </c>
      <c r="DE659" s="67">
        <f t="shared" si="926"/>
        <v>0</v>
      </c>
      <c r="DF659" s="67">
        <f t="shared" si="883"/>
        <v>0</v>
      </c>
      <c r="DG659" s="67">
        <f t="shared" si="884"/>
        <v>0</v>
      </c>
      <c r="DH659" s="53" cm="1">
        <f t="array" aca="1" ref="DH659" ca="1">DE659*CELL("contents",$Q659)</f>
        <v>0</v>
      </c>
      <c r="DI659" s="53" cm="1">
        <f t="array" aca="1" ref="DI659" ca="1">DF659*CELL("contents",$Q659)</f>
        <v>0</v>
      </c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>
        <f t="shared" si="927"/>
        <v>0</v>
      </c>
      <c r="DW659" s="51">
        <f t="shared" si="928"/>
        <v>0</v>
      </c>
      <c r="DX659" s="66">
        <f>IF($G659="Labor Hours",DJ659*$K659*(1+$M659)*$ET659,DJ659)</f>
        <v>0</v>
      </c>
      <c r="DY659" s="66">
        <f>IF($G659="Labor Hours",DK659*$K659*(1+$M659)*$ET659,DK659)</f>
        <v>0</v>
      </c>
      <c r="DZ659" s="66">
        <f>IF($G659="Labor Hours",DL659*$K659*(1+$M659)*$ET659,DL659)</f>
        <v>0</v>
      </c>
      <c r="EA659" s="66">
        <f>IF($G659="Labor Hours",DM659*$K659*(1+$M659)*$ET659,DM659)</f>
        <v>0</v>
      </c>
      <c r="EB659" s="66">
        <f>IF($G659="Labor Hours",DN659*$K659*(1+$M659)*$ET659,DN659)</f>
        <v>0</v>
      </c>
      <c r="EC659" s="66">
        <f>IF($G659="Labor Hours",DO659*$K659*(1+$M659)*$ET659,DO659)</f>
        <v>0</v>
      </c>
      <c r="ED659" s="66">
        <f>IF($G659="Labor Hours",DP659*$K659*(1+$M659)*$ET659,DP659)</f>
        <v>0</v>
      </c>
      <c r="EE659" s="66">
        <f>IF($G659="Labor Hours",DQ659*$K659*(1+$M659)*$ET659,DQ659)</f>
        <v>0</v>
      </c>
      <c r="EF659" s="66">
        <f>IF($G659="Labor Hours",DR659*$K659*(1+$M659)*$ET659,DR659)</f>
        <v>0</v>
      </c>
      <c r="EG659" s="66">
        <f>IF($G659="Labor Hours",DS659*$K659*(1+$M659)*$ET659,DS659)</f>
        <v>0</v>
      </c>
      <c r="EH659" s="66">
        <f>IF($G659="Labor Hours",DT659*$K659*(1+$M659)*$ET659,DT659)</f>
        <v>0</v>
      </c>
      <c r="EI659" s="66">
        <f>IF($G659="Labor Hours",DU659*$K659*(1+$M659)*$ET659,DU659)</f>
        <v>0</v>
      </c>
      <c r="EJ659" s="67">
        <f t="shared" si="929"/>
        <v>0</v>
      </c>
      <c r="EK659" s="67">
        <f t="shared" si="885"/>
        <v>0</v>
      </c>
      <c r="EL659" s="67">
        <f t="shared" si="886"/>
        <v>0</v>
      </c>
      <c r="EM659" s="53" cm="1">
        <f t="array" aca="1" ref="EM659" ca="1">EJ659*CELL("contents",$Q659)</f>
        <v>0</v>
      </c>
      <c r="EN659" s="53" cm="1">
        <f t="array" aca="1" ref="EN659" ca="1">EK659*CELL("contents",$Q659)</f>
        <v>0</v>
      </c>
      <c r="EO659" s="68">
        <f t="shared" si="930"/>
        <v>2754</v>
      </c>
      <c r="EP659" s="2">
        <v>1</v>
      </c>
      <c r="EQ659" s="2">
        <f t="shared" ref="EQ659:ET659" si="945">EP659*1.0215</f>
        <v>1.0215000000000001</v>
      </c>
      <c r="ER659" s="2">
        <f t="shared" si="945"/>
        <v>1.0434622500000001</v>
      </c>
      <c r="ES659" s="2">
        <f t="shared" si="945"/>
        <v>1.0658966883750003</v>
      </c>
      <c r="ET659" s="2">
        <f t="shared" si="945"/>
        <v>1.0888134671750629</v>
      </c>
      <c r="EU659" s="69">
        <f>IF($G659="Labor Hours",$K659*$AG659*EQ659,0)</f>
        <v>0</v>
      </c>
      <c r="EV659" s="69">
        <f>IF($G659="Labor Hours",$K659*$BL659*ER659,0)</f>
        <v>0</v>
      </c>
      <c r="EW659" s="69">
        <f>IF($G659="Labor Hours",$K659*$CQ659*ES659,0)</f>
        <v>0</v>
      </c>
      <c r="EX659" s="69">
        <f>IF($G659="Labor Hours",$K659*$DV659*ET659,0)</f>
        <v>0</v>
      </c>
      <c r="EY659" s="69">
        <f t="shared" si="932"/>
        <v>0</v>
      </c>
      <c r="EZ659" s="69">
        <f t="shared" si="932"/>
        <v>0</v>
      </c>
      <c r="FA659" s="69">
        <f t="shared" si="932"/>
        <v>0</v>
      </c>
      <c r="FB659" s="69">
        <f t="shared" si="932"/>
        <v>0</v>
      </c>
      <c r="FC659" t="s">
        <v>1537</v>
      </c>
    </row>
    <row r="660" spans="1:159" x14ac:dyDescent="0.25">
      <c r="A660" s="2">
        <v>1.5</v>
      </c>
      <c r="B660" s="2" t="s">
        <v>1456</v>
      </c>
      <c r="C660" s="61" t="s">
        <v>147</v>
      </c>
      <c r="D660" s="62" t="s">
        <v>1457</v>
      </c>
      <c r="E660" s="63" t="s">
        <v>1458</v>
      </c>
      <c r="F660" s="2"/>
      <c r="G660" s="61" t="s">
        <v>267</v>
      </c>
      <c r="H660" s="64" t="s">
        <v>267</v>
      </c>
      <c r="I660" s="61"/>
      <c r="J660" s="61" t="s">
        <v>154</v>
      </c>
      <c r="K660" s="75"/>
      <c r="L660" s="80">
        <v>1</v>
      </c>
      <c r="M660" s="57">
        <v>0</v>
      </c>
      <c r="N660" s="85">
        <v>0.53</v>
      </c>
      <c r="O660" s="64" t="s">
        <v>155</v>
      </c>
      <c r="P660" s="2" t="s">
        <v>156</v>
      </c>
      <c r="Q660" s="216">
        <f>VLOOKUP(P660,Contingencies!$A$2:$D$7,4,FALSE)</f>
        <v>0.09</v>
      </c>
      <c r="R660" s="53">
        <f t="shared" si="912"/>
        <v>550.79999999999995</v>
      </c>
      <c r="S660" s="67">
        <f t="shared" si="915"/>
        <v>291.92399999999998</v>
      </c>
      <c r="T660" s="61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>
        <f>IF(G660="Labor Hours",SUM(U660:AF660),0)</f>
        <v>0</v>
      </c>
      <c r="AH660" s="51">
        <f t="shared" si="919"/>
        <v>0</v>
      </c>
      <c r="AI660" s="66">
        <f>IF($G660="Labor Hours",U660*$K660*(1+$M660)*$EQ660,U660)</f>
        <v>0</v>
      </c>
      <c r="AJ660" s="66">
        <f>IF($G660="Labor Hours",V660*$K660*(1+$M660)*$EQ660,V660)</f>
        <v>0</v>
      </c>
      <c r="AK660" s="66">
        <f>IF($G660="Labor Hours",W660*$K660*(1+$M660)*$EQ660,W660)</f>
        <v>0</v>
      </c>
      <c r="AL660" s="66">
        <f>IF($G660="Labor Hours",X660*$K660*(1+$M660)*$EQ660,X660)</f>
        <v>0</v>
      </c>
      <c r="AM660" s="66">
        <f>IF($G660="Labor Hours",Y660*$K660*(1+$M660)*$EQ660,Y660)</f>
        <v>0</v>
      </c>
      <c r="AN660" s="66">
        <f>IF($G660="Labor Hours",Z660*$K660*(1+$M660)*$EQ660,Z660)</f>
        <v>0</v>
      </c>
      <c r="AO660" s="66">
        <f>IF($G660="Labor Hours",AA660*$K660*(1+$M660)*$EQ660,AA660)</f>
        <v>0</v>
      </c>
      <c r="AP660" s="66">
        <f>IF($G660="Labor Hours",AB660*$K660*(1+$M660)*$EQ660,AB660)</f>
        <v>0</v>
      </c>
      <c r="AQ660" s="66">
        <f>IF($G660="Labor Hours",AC660*$K660*(1+$M660)*$EQ660,AC660)</f>
        <v>0</v>
      </c>
      <c r="AR660" s="66">
        <f>IF($G660="Labor Hours",AD660*$K660*(1+$M660)*$EQ660,AD660)</f>
        <v>0</v>
      </c>
      <c r="AS660" s="66">
        <f>IF($G660="Labor Hours",AE660*$K660*(1+$M660)*$EQ660,AE660)</f>
        <v>0</v>
      </c>
      <c r="AT660" s="66">
        <f>IF($G660="Labor Hours",AF660*$K660*(1+$M660)*$EQ660,AF660)</f>
        <v>0</v>
      </c>
      <c r="AU660" s="67">
        <f t="shared" si="920"/>
        <v>0</v>
      </c>
      <c r="AV660" s="67">
        <f t="shared" si="879"/>
        <v>0</v>
      </c>
      <c r="AW660" s="67">
        <f t="shared" si="880"/>
        <v>0</v>
      </c>
      <c r="AX660" s="53" cm="1">
        <f t="array" aca="1" ref="AX660" ca="1">AU660*CELL("contents",$Q660)</f>
        <v>0</v>
      </c>
      <c r="AY660" s="53" cm="1">
        <f t="array" aca="1" ref="AY660" ca="1">AV660*CELL("contents",$Q660)</f>
        <v>0</v>
      </c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>
        <f t="shared" si="921"/>
        <v>0</v>
      </c>
      <c r="BM660" s="51">
        <f t="shared" si="922"/>
        <v>0</v>
      </c>
      <c r="BN660" s="66">
        <f>IF($G660="Labor Hours",AZ660*$K660*(1+$M660)*$ER660,AZ660)</f>
        <v>0</v>
      </c>
      <c r="BO660" s="66">
        <f>IF($G660="Labor Hours",BA660*$K660*(1+$M660)*$ER660,BA660)</f>
        <v>0</v>
      </c>
      <c r="BP660" s="66">
        <f>IF($G660="Labor Hours",BB660*$K660*(1+$M660)*$ER660,BB660)</f>
        <v>0</v>
      </c>
      <c r="BQ660" s="66">
        <f>IF($G660="Labor Hours",BC660*$K660*(1+$M660)*$ER660,BC660)</f>
        <v>0</v>
      </c>
      <c r="BR660" s="66">
        <f>IF($G660="Labor Hours",BD660*$K660*(1+$M660)*$ER660,BD660)</f>
        <v>0</v>
      </c>
      <c r="BS660" s="66">
        <f>IF($G660="Labor Hours",BE660*$K660*(1+$M660)*$ER660,BE660)</f>
        <v>0</v>
      </c>
      <c r="BT660" s="66">
        <f>IF($G660="Labor Hours",BF660*$K660*(1+$M660)*$ER660,BF660)</f>
        <v>0</v>
      </c>
      <c r="BU660" s="66">
        <f>IF($G660="Labor Hours",BG660*$K660*(1+$M660)*$ER660,BG660)</f>
        <v>0</v>
      </c>
      <c r="BV660" s="66">
        <f>IF($G660="Labor Hours",BH660*$K660*(1+$M660)*$ER660,BH660)</f>
        <v>0</v>
      </c>
      <c r="BW660" s="66">
        <f>IF($G660="Labor Hours",BI660*$K660*(1+$M660)*$ER660,BI660)</f>
        <v>0</v>
      </c>
      <c r="BX660" s="66">
        <f>IF($G660="Labor Hours",BJ660*$K660*(1+$M660)*$ER660,BJ660)</f>
        <v>0</v>
      </c>
      <c r="BY660" s="66">
        <f>IF($G660="Labor Hours",BK660*$K660*(1+$M660)*$ER660,BK660)</f>
        <v>0</v>
      </c>
      <c r="BZ660" s="67">
        <f t="shared" si="923"/>
        <v>0</v>
      </c>
      <c r="CA660" s="67">
        <f t="shared" si="881"/>
        <v>0</v>
      </c>
      <c r="CB660" s="67">
        <f t="shared" si="882"/>
        <v>0</v>
      </c>
      <c r="CC660" s="53" cm="1">
        <f t="array" aca="1" ref="CC660" ca="1">BZ660*CELL("contents",$Q660)</f>
        <v>0</v>
      </c>
      <c r="CD660" s="53" cm="1">
        <f t="array" aca="1" ref="CD660" ca="1">CA660*CELL("contents",$Q660)</f>
        <v>0</v>
      </c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61">
        <v>4000</v>
      </c>
      <c r="CQ660" s="2">
        <f t="shared" si="924"/>
        <v>0</v>
      </c>
      <c r="CR660" s="51">
        <f t="shared" si="925"/>
        <v>0</v>
      </c>
      <c r="CS660" s="66">
        <f>IF($G660="Labor Hours",CE660*$K660*(1+$M660)*$ES660,CE660)</f>
        <v>0</v>
      </c>
      <c r="CT660" s="66">
        <f>IF($G660="Labor Hours",CF660*$K660*(1+$M660)*$ES660,CF660)</f>
        <v>0</v>
      </c>
      <c r="CU660" s="66">
        <f>IF($G660="Labor Hours",CG660*$K660*(1+$M660)*$ES660,CG660)</f>
        <v>0</v>
      </c>
      <c r="CV660" s="66">
        <f>IF($G660="Labor Hours",CH660*$K660*(1+$M660)*$ES660,CH660)</f>
        <v>0</v>
      </c>
      <c r="CW660" s="66">
        <f>IF($G660="Labor Hours",CI660*$K660*(1+$M660)*$ES660,CI660)</f>
        <v>0</v>
      </c>
      <c r="CX660" s="66">
        <f>IF($G660="Labor Hours",CJ660*$K660*(1+$M660)*$ES660,CJ660)</f>
        <v>0</v>
      </c>
      <c r="CY660" s="66">
        <f>IF($G660="Labor Hours",CK660*$K660*(1+$M660)*$ES660,CK660)</f>
        <v>0</v>
      </c>
      <c r="CZ660" s="66">
        <f>IF($G660="Labor Hours",CL660*$K660*(1+$M660)*$ES660,CL660)</f>
        <v>0</v>
      </c>
      <c r="DA660" s="66">
        <f>IF($G660="Labor Hours",CM660*$K660*(1+$M660)*$ES660,CM660)</f>
        <v>0</v>
      </c>
      <c r="DB660" s="66">
        <f>IF($G660="Labor Hours",CN660*$K660*(1+$M660)*$ES660,CN660)</f>
        <v>0</v>
      </c>
      <c r="DC660" s="66">
        <f>IF($G660="Labor Hours",CO660*$K660*(1+$M660)*$ES660,CO660)</f>
        <v>0</v>
      </c>
      <c r="DD660" s="66">
        <f>IF($G660="Labor Hours",CP660*$K660*(1+$M660)*$ES660,CP660)</f>
        <v>4000</v>
      </c>
      <c r="DE660" s="67">
        <f t="shared" si="926"/>
        <v>4000</v>
      </c>
      <c r="DF660" s="67">
        <f t="shared" si="883"/>
        <v>2120</v>
      </c>
      <c r="DG660" s="67">
        <f t="shared" si="884"/>
        <v>6120</v>
      </c>
      <c r="DH660" s="53" cm="1">
        <f t="array" aca="1" ref="DH660" ca="1">DE660*CELL("contents",$Q660)</f>
        <v>360</v>
      </c>
      <c r="DI660" s="53" cm="1">
        <f t="array" aca="1" ref="DI660" ca="1">DF660*CELL("contents",$Q660)</f>
        <v>190.79999999999998</v>
      </c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>
        <f t="shared" si="927"/>
        <v>0</v>
      </c>
      <c r="DW660" s="51">
        <f t="shared" si="928"/>
        <v>0</v>
      </c>
      <c r="DX660" s="66">
        <f>IF($G660="Labor Hours",DJ660*$K660*(1+$M660)*$ET660,DJ660)</f>
        <v>0</v>
      </c>
      <c r="DY660" s="66">
        <f>IF($G660="Labor Hours",DK660*$K660*(1+$M660)*$ET660,DK660)</f>
        <v>0</v>
      </c>
      <c r="DZ660" s="66">
        <f>IF($G660="Labor Hours",DL660*$K660*(1+$M660)*$ET660,DL660)</f>
        <v>0</v>
      </c>
      <c r="EA660" s="66">
        <f>IF($G660="Labor Hours",DM660*$K660*(1+$M660)*$ET660,DM660)</f>
        <v>0</v>
      </c>
      <c r="EB660" s="66">
        <f>IF($G660="Labor Hours",DN660*$K660*(1+$M660)*$ET660,DN660)</f>
        <v>0</v>
      </c>
      <c r="EC660" s="66">
        <f>IF($G660="Labor Hours",DO660*$K660*(1+$M660)*$ET660,DO660)</f>
        <v>0</v>
      </c>
      <c r="ED660" s="66">
        <f>IF($G660="Labor Hours",DP660*$K660*(1+$M660)*$ET660,DP660)</f>
        <v>0</v>
      </c>
      <c r="EE660" s="66">
        <f>IF($G660="Labor Hours",DQ660*$K660*(1+$M660)*$ET660,DQ660)</f>
        <v>0</v>
      </c>
      <c r="EF660" s="66">
        <f>IF($G660="Labor Hours",DR660*$K660*(1+$M660)*$ET660,DR660)</f>
        <v>0</v>
      </c>
      <c r="EG660" s="66">
        <f>IF($G660="Labor Hours",DS660*$K660*(1+$M660)*$ET660,DS660)</f>
        <v>0</v>
      </c>
      <c r="EH660" s="66">
        <f>IF($G660="Labor Hours",DT660*$K660*(1+$M660)*$ET660,DT660)</f>
        <v>0</v>
      </c>
      <c r="EI660" s="66">
        <f>IF($G660="Labor Hours",DU660*$K660*(1+$M660)*$ET660,DU660)</f>
        <v>0</v>
      </c>
      <c r="EJ660" s="67">
        <f t="shared" si="929"/>
        <v>0</v>
      </c>
      <c r="EK660" s="67">
        <f t="shared" si="885"/>
        <v>0</v>
      </c>
      <c r="EL660" s="67">
        <f t="shared" si="886"/>
        <v>0</v>
      </c>
      <c r="EM660" s="53" cm="1">
        <f t="array" aca="1" ref="EM660" ca="1">EJ660*CELL("contents",$Q660)</f>
        <v>0</v>
      </c>
      <c r="EN660" s="53" cm="1">
        <f t="array" aca="1" ref="EN660" ca="1">EK660*CELL("contents",$Q660)</f>
        <v>0</v>
      </c>
      <c r="EO660" s="68">
        <f t="shared" si="930"/>
        <v>6120</v>
      </c>
      <c r="EP660" s="2">
        <v>1</v>
      </c>
      <c r="EQ660" s="2">
        <f t="shared" ref="EQ660:ET660" si="946">EP660*1.0215</f>
        <v>1.0215000000000001</v>
      </c>
      <c r="ER660" s="2">
        <f t="shared" si="946"/>
        <v>1.0434622500000001</v>
      </c>
      <c r="ES660" s="2">
        <f t="shared" si="946"/>
        <v>1.0658966883750003</v>
      </c>
      <c r="ET660" s="2">
        <f t="shared" si="946"/>
        <v>1.0888134671750629</v>
      </c>
      <c r="EU660" s="69">
        <f>IF($G660="Labor Hours",$K660*$AG660*EQ660,0)</f>
        <v>0</v>
      </c>
      <c r="EV660" s="69">
        <f>IF($G660="Labor Hours",$K660*$BL660*ER660,0)</f>
        <v>0</v>
      </c>
      <c r="EW660" s="69">
        <f>IF($G660="Labor Hours",$K660*$CQ660*ES660,0)</f>
        <v>0</v>
      </c>
      <c r="EX660" s="69">
        <f>IF($G660="Labor Hours",$K660*$DV660*ET660,0)</f>
        <v>0</v>
      </c>
      <c r="EY660" s="69">
        <f t="shared" si="932"/>
        <v>0</v>
      </c>
      <c r="EZ660" s="69">
        <f t="shared" si="932"/>
        <v>0</v>
      </c>
      <c r="FA660" s="69">
        <f t="shared" si="932"/>
        <v>0</v>
      </c>
      <c r="FB660" s="69">
        <f t="shared" si="932"/>
        <v>0</v>
      </c>
      <c r="FC660" t="s">
        <v>1537</v>
      </c>
    </row>
    <row r="661" spans="1:159" x14ac:dyDescent="0.25">
      <c r="A661" s="2">
        <v>1.5</v>
      </c>
      <c r="B661" s="2" t="s">
        <v>1459</v>
      </c>
      <c r="C661" s="61" t="s">
        <v>1433</v>
      </c>
      <c r="D661" s="62" t="s">
        <v>1460</v>
      </c>
      <c r="E661" s="63" t="s">
        <v>1461</v>
      </c>
      <c r="F661" s="2" t="s">
        <v>1462</v>
      </c>
      <c r="G661" s="61" t="s">
        <v>151</v>
      </c>
      <c r="H661" s="64" t="s">
        <v>152</v>
      </c>
      <c r="I661" s="61" t="s">
        <v>1138</v>
      </c>
      <c r="J661" s="65" t="s">
        <v>154</v>
      </c>
      <c r="K661" s="75">
        <v>73</v>
      </c>
      <c r="L661" s="79">
        <v>116</v>
      </c>
      <c r="M661" s="57">
        <v>0.32</v>
      </c>
      <c r="N661" s="85">
        <v>0.49</v>
      </c>
      <c r="O661" s="64" t="s">
        <v>155</v>
      </c>
      <c r="P661" s="2" t="s">
        <v>156</v>
      </c>
      <c r="Q661" s="216">
        <f>VLOOKUP(P661,Contingencies!$A$2:$D$7,4,FALSE)</f>
        <v>0.09</v>
      </c>
      <c r="R661" s="53">
        <f t="shared" si="912"/>
        <v>3236.5256780138716</v>
      </c>
      <c r="S661" s="67">
        <f t="shared" si="915"/>
        <v>1585.8975822267971</v>
      </c>
      <c r="T661" s="61"/>
      <c r="U661" s="61">
        <v>0</v>
      </c>
      <c r="V661" s="61">
        <v>0</v>
      </c>
      <c r="W661" s="61">
        <v>0</v>
      </c>
      <c r="X661" s="61">
        <v>0</v>
      </c>
      <c r="Y661" s="61">
        <v>0</v>
      </c>
      <c r="Z661" s="61">
        <v>0</v>
      </c>
      <c r="AA661" s="61">
        <v>0</v>
      </c>
      <c r="AB661" s="61">
        <v>0</v>
      </c>
      <c r="AC661" s="61">
        <v>0</v>
      </c>
      <c r="AD661" s="61">
        <v>80</v>
      </c>
      <c r="AE661" s="61">
        <v>0</v>
      </c>
      <c r="AF661" s="61">
        <v>0</v>
      </c>
      <c r="AG661" s="2">
        <f>IF(G661="Labor Hours",SUM(U661:AF661),0)</f>
        <v>80</v>
      </c>
      <c r="AH661" s="51">
        <f t="shared" si="919"/>
        <v>0.53333333333333333</v>
      </c>
      <c r="AI661" s="66">
        <f>IF($G661="Labor Hours",U661*$K661*(1+$M661)*$EQ661,U661)</f>
        <v>0</v>
      </c>
      <c r="AJ661" s="66">
        <f>IF($G661="Labor Hours",V661*$K661*(1+$M661)*$EQ661,V661)</f>
        <v>0</v>
      </c>
      <c r="AK661" s="66">
        <f>IF($G661="Labor Hours",W661*$K661*(1+$M661)*$EQ661,W661)</f>
        <v>0</v>
      </c>
      <c r="AL661" s="66">
        <f>IF($G661="Labor Hours",X661*$K661*(1+$M661)*$EQ661,X661)</f>
        <v>0</v>
      </c>
      <c r="AM661" s="66">
        <f>IF($G661="Labor Hours",Y661*$K661*(1+$M661)*$EQ661,Y661)</f>
        <v>0</v>
      </c>
      <c r="AN661" s="66">
        <f>IF($G661="Labor Hours",Z661*$K661*(1+$M661)*$EQ661,Z661)</f>
        <v>0</v>
      </c>
      <c r="AO661" s="66">
        <f>IF($G661="Labor Hours",AA661*$K661*(1+$M661)*$EQ661,AA661)</f>
        <v>0</v>
      </c>
      <c r="AP661" s="66">
        <f>IF($G661="Labor Hours",AB661*$K661*(1+$M661)*$EQ661,AB661)</f>
        <v>0</v>
      </c>
      <c r="AQ661" s="66">
        <f>IF($G661="Labor Hours",AC661*$K661*(1+$M661)*$EQ661,AC661)</f>
        <v>0</v>
      </c>
      <c r="AR661" s="66">
        <f>IF($G661="Labor Hours",AD661*$K661*(1+$M661)*$EQ661,AD661)</f>
        <v>7874.5392000000011</v>
      </c>
      <c r="AS661" s="66">
        <f>IF($G661="Labor Hours",AE661*$K661*(1+$M661)*$EQ661,AE661)</f>
        <v>0</v>
      </c>
      <c r="AT661" s="66">
        <f>IF($G661="Labor Hours",AF661*$K661*(1+$M661)*$EQ661,AF661)</f>
        <v>0</v>
      </c>
      <c r="AU661" s="67">
        <f t="shared" si="920"/>
        <v>7874.5392000000011</v>
      </c>
      <c r="AV661" s="67">
        <f t="shared" si="879"/>
        <v>3858.5242080000003</v>
      </c>
      <c r="AW661" s="67">
        <f t="shared" si="880"/>
        <v>11733.063408000002</v>
      </c>
      <c r="AX661" s="53" cm="1">
        <f t="array" aca="1" ref="AX661" ca="1">AU661*CELL("contents",$Q661)</f>
        <v>708.70852800000011</v>
      </c>
      <c r="AY661" s="53" cm="1">
        <f t="array" aca="1" ref="AY661" ca="1">AV661*CELL("contents",$Q661)</f>
        <v>347.26717872</v>
      </c>
      <c r="AZ661" s="61">
        <v>0</v>
      </c>
      <c r="BA661" s="61">
        <v>0</v>
      </c>
      <c r="BB661" s="61">
        <v>0</v>
      </c>
      <c r="BC661" s="61">
        <v>0</v>
      </c>
      <c r="BD661" s="61">
        <v>0</v>
      </c>
      <c r="BE661" s="61">
        <v>0</v>
      </c>
      <c r="BF661" s="61">
        <v>0</v>
      </c>
      <c r="BG661" s="61">
        <v>0</v>
      </c>
      <c r="BH661" s="61">
        <v>0</v>
      </c>
      <c r="BI661" s="61">
        <v>80</v>
      </c>
      <c r="BJ661" s="61">
        <v>0</v>
      </c>
      <c r="BK661" s="61">
        <v>0</v>
      </c>
      <c r="BL661" s="2">
        <f t="shared" si="921"/>
        <v>80</v>
      </c>
      <c r="BM661" s="51">
        <f t="shared" si="922"/>
        <v>0.53333333333333333</v>
      </c>
      <c r="BN661" s="66">
        <f>IF($G661="Labor Hours",AZ661*$K661*(1+$M661)*$ER661,AZ661)</f>
        <v>0</v>
      </c>
      <c r="BO661" s="66">
        <f>IF($G661="Labor Hours",BA661*$K661*(1+$M661)*$ER661,BA661)</f>
        <v>0</v>
      </c>
      <c r="BP661" s="66">
        <f>IF($G661="Labor Hours",BB661*$K661*(1+$M661)*$ER661,BB661)</f>
        <v>0</v>
      </c>
      <c r="BQ661" s="66">
        <f>IF($G661="Labor Hours",BC661*$K661*(1+$M661)*$ER661,BC661)</f>
        <v>0</v>
      </c>
      <c r="BR661" s="66">
        <f>IF($G661="Labor Hours",BD661*$K661*(1+$M661)*$ER661,BD661)</f>
        <v>0</v>
      </c>
      <c r="BS661" s="66">
        <f>IF($G661="Labor Hours",BE661*$K661*(1+$M661)*$ER661,BE661)</f>
        <v>0</v>
      </c>
      <c r="BT661" s="66">
        <f>IF($G661="Labor Hours",BF661*$K661*(1+$M661)*$ER661,BF661)</f>
        <v>0</v>
      </c>
      <c r="BU661" s="66">
        <f>IF($G661="Labor Hours",BG661*$K661*(1+$M661)*$ER661,BG661)</f>
        <v>0</v>
      </c>
      <c r="BV661" s="66">
        <f>IF($G661="Labor Hours",BH661*$K661*(1+$M661)*$ER661,BH661)</f>
        <v>0</v>
      </c>
      <c r="BW661" s="66">
        <f>IF($G661="Labor Hours",BI661*$K661*(1+$M661)*$ER661,BI661)</f>
        <v>8043.8417928000017</v>
      </c>
      <c r="BX661" s="66">
        <f>IF($G661="Labor Hours",BJ661*$K661*(1+$M661)*$ER661,BJ661)</f>
        <v>0</v>
      </c>
      <c r="BY661" s="66">
        <f>IF($G661="Labor Hours",BK661*$K661*(1+$M661)*$ER661,BK661)</f>
        <v>0</v>
      </c>
      <c r="BZ661" s="67">
        <f t="shared" si="923"/>
        <v>8043.8417928000017</v>
      </c>
      <c r="CA661" s="67">
        <f t="shared" si="881"/>
        <v>3941.4824784720008</v>
      </c>
      <c r="CB661" s="67">
        <f t="shared" si="882"/>
        <v>11985.324271272002</v>
      </c>
      <c r="CC661" s="53" cm="1">
        <f t="array" aca="1" ref="CC661" ca="1">BZ661*CELL("contents",$Q661)</f>
        <v>723.94576135200009</v>
      </c>
      <c r="CD661" s="53" cm="1">
        <f t="array" aca="1" ref="CD661" ca="1">CA661*CELL("contents",$Q661)</f>
        <v>354.73342306248009</v>
      </c>
      <c r="CE661" s="61">
        <v>0</v>
      </c>
      <c r="CF661" s="61">
        <v>0</v>
      </c>
      <c r="CG661" s="61">
        <v>0</v>
      </c>
      <c r="CH661" s="61">
        <v>0</v>
      </c>
      <c r="CI661" s="61">
        <v>0</v>
      </c>
      <c r="CJ661" s="61">
        <v>0</v>
      </c>
      <c r="CK661" s="61">
        <v>0</v>
      </c>
      <c r="CL661" s="61">
        <v>0</v>
      </c>
      <c r="CM661" s="61">
        <v>0</v>
      </c>
      <c r="CN661" s="61">
        <v>80</v>
      </c>
      <c r="CO661" s="61">
        <v>0</v>
      </c>
      <c r="CP661" s="61">
        <v>0</v>
      </c>
      <c r="CQ661" s="2">
        <f t="shared" si="924"/>
        <v>80</v>
      </c>
      <c r="CR661" s="51">
        <f t="shared" si="925"/>
        <v>0.53333333333333333</v>
      </c>
      <c r="CS661" s="66">
        <f>IF($G661="Labor Hours",CE661*$K661*(1+$M661)*$ES661,CE661)</f>
        <v>0</v>
      </c>
      <c r="CT661" s="66">
        <f>IF($G661="Labor Hours",CF661*$K661*(1+$M661)*$ES661,CF661)</f>
        <v>0</v>
      </c>
      <c r="CU661" s="66">
        <f>IF($G661="Labor Hours",CG661*$K661*(1+$M661)*$ES661,CG661)</f>
        <v>0</v>
      </c>
      <c r="CV661" s="66">
        <f>IF($G661="Labor Hours",CH661*$K661*(1+$M661)*$ES661,CH661)</f>
        <v>0</v>
      </c>
      <c r="CW661" s="66">
        <f>IF($G661="Labor Hours",CI661*$K661*(1+$M661)*$ES661,CI661)</f>
        <v>0</v>
      </c>
      <c r="CX661" s="66">
        <f>IF($G661="Labor Hours",CJ661*$K661*(1+$M661)*$ES661,CJ661)</f>
        <v>0</v>
      </c>
      <c r="CY661" s="66">
        <f>IF($G661="Labor Hours",CK661*$K661*(1+$M661)*$ES661,CK661)</f>
        <v>0</v>
      </c>
      <c r="CZ661" s="66">
        <f>IF($G661="Labor Hours",CL661*$K661*(1+$M661)*$ES661,CL661)</f>
        <v>0</v>
      </c>
      <c r="DA661" s="66">
        <f>IF($G661="Labor Hours",CM661*$K661*(1+$M661)*$ES661,CM661)</f>
        <v>0</v>
      </c>
      <c r="DB661" s="66">
        <f>IF($G661="Labor Hours",CN661*$K661*(1+$M661)*$ES661,CN661)</f>
        <v>8216.7843913452016</v>
      </c>
      <c r="DC661" s="66">
        <f>IF($G661="Labor Hours",CO661*$K661*(1+$M661)*$ES661,CO661)</f>
        <v>0</v>
      </c>
      <c r="DD661" s="66">
        <f>IF($G661="Labor Hours",CP661*$K661*(1+$M661)*$ES661,CP661)</f>
        <v>0</v>
      </c>
      <c r="DE661" s="67">
        <f t="shared" si="926"/>
        <v>8216.7843913452016</v>
      </c>
      <c r="DF661" s="67">
        <f t="shared" si="883"/>
        <v>4026.2243517591487</v>
      </c>
      <c r="DG661" s="67">
        <f t="shared" si="884"/>
        <v>12243.00874310435</v>
      </c>
      <c r="DH661" s="53" cm="1">
        <f t="array" aca="1" ref="DH661" ca="1">DE661*CELL("contents",$Q661)</f>
        <v>739.51059522106812</v>
      </c>
      <c r="DI661" s="53" cm="1">
        <f t="array" aca="1" ref="DI661" ca="1">DF661*CELL("contents",$Q661)</f>
        <v>362.36019165832334</v>
      </c>
      <c r="DJ661" s="61">
        <v>0</v>
      </c>
      <c r="DK661" s="61">
        <v>0</v>
      </c>
      <c r="DL661" s="61">
        <v>0</v>
      </c>
      <c r="DM661" s="61">
        <v>0</v>
      </c>
      <c r="DN661" s="61">
        <v>0</v>
      </c>
      <c r="DO661" s="61">
        <v>0</v>
      </c>
      <c r="DP661" s="61"/>
      <c r="DQ661" s="2"/>
      <c r="DR661" s="2"/>
      <c r="DS661" s="2"/>
      <c r="DT661" s="2"/>
      <c r="DU661" s="2"/>
      <c r="DV661" s="2">
        <f t="shared" si="927"/>
        <v>0</v>
      </c>
      <c r="DW661" s="51">
        <f t="shared" si="928"/>
        <v>0</v>
      </c>
      <c r="DX661" s="66">
        <f>IF($G661="Labor Hours",DJ661*$K661*(1+$M661)*$ET661,DJ661)</f>
        <v>0</v>
      </c>
      <c r="DY661" s="66">
        <f>IF($G661="Labor Hours",DK661*$K661*(1+$M661)*$ET661,DK661)</f>
        <v>0</v>
      </c>
      <c r="DZ661" s="66">
        <f>IF($G661="Labor Hours",DL661*$K661*(1+$M661)*$ET661,DL661)</f>
        <v>0</v>
      </c>
      <c r="EA661" s="66">
        <f>IF($G661="Labor Hours",DM661*$K661*(1+$M661)*$ET661,DM661)</f>
        <v>0</v>
      </c>
      <c r="EB661" s="66">
        <f>IF($G661="Labor Hours",DN661*$K661*(1+$M661)*$ET661,DN661)</f>
        <v>0</v>
      </c>
      <c r="EC661" s="66">
        <f>IF($G661="Labor Hours",DO661*$K661*(1+$M661)*$ET661,DO661)</f>
        <v>0</v>
      </c>
      <c r="ED661" s="66">
        <f>IF($G661="Labor Hours",DP661*$K661*(1+$M661)*$ET661,DP661)</f>
        <v>0</v>
      </c>
      <c r="EE661" s="66">
        <f>IF($G661="Labor Hours",DQ661*$K661*(1+$M661)*$ET661,DQ661)</f>
        <v>0</v>
      </c>
      <c r="EF661" s="66">
        <f>IF($G661="Labor Hours",DR661*$K661*(1+$M661)*$ET661,DR661)</f>
        <v>0</v>
      </c>
      <c r="EG661" s="66">
        <f>IF($G661="Labor Hours",DS661*$K661*(1+$M661)*$ET661,DS661)</f>
        <v>0</v>
      </c>
      <c r="EH661" s="66">
        <f>IF($G661="Labor Hours",DT661*$K661*(1+$M661)*$ET661,DT661)</f>
        <v>0</v>
      </c>
      <c r="EI661" s="66">
        <f>IF($G661="Labor Hours",DU661*$K661*(1+$M661)*$ET661,DU661)</f>
        <v>0</v>
      </c>
      <c r="EJ661" s="67">
        <f t="shared" si="929"/>
        <v>0</v>
      </c>
      <c r="EK661" s="67">
        <f t="shared" si="885"/>
        <v>0</v>
      </c>
      <c r="EL661" s="67">
        <f t="shared" si="886"/>
        <v>0</v>
      </c>
      <c r="EM661" s="53" cm="1">
        <f t="array" aca="1" ref="EM661" ca="1">EJ661*CELL("contents",$Q661)</f>
        <v>0</v>
      </c>
      <c r="EN661" s="53" cm="1">
        <f t="array" aca="1" ref="EN661" ca="1">EK661*CELL("contents",$Q661)</f>
        <v>0</v>
      </c>
      <c r="EO661" s="68">
        <f t="shared" si="930"/>
        <v>35961.396422376354</v>
      </c>
      <c r="EP661" s="2">
        <v>1</v>
      </c>
      <c r="EQ661" s="2">
        <f t="shared" ref="EQ661:ET661" si="947">EP661*1.0215</f>
        <v>1.0215000000000001</v>
      </c>
      <c r="ER661" s="2">
        <f t="shared" si="947"/>
        <v>1.0434622500000001</v>
      </c>
      <c r="ES661" s="2">
        <f t="shared" si="947"/>
        <v>1.0658966883750003</v>
      </c>
      <c r="ET661" s="2">
        <f t="shared" si="947"/>
        <v>1.0888134671750629</v>
      </c>
      <c r="EU661" s="69">
        <f>IF($G661="Labor Hours",$K661*$AG661*EQ661,0)</f>
        <v>5965.56</v>
      </c>
      <c r="EV661" s="69">
        <f>IF($G661="Labor Hours",$K661*$BL661*ER661,0)</f>
        <v>6093.8195400000004</v>
      </c>
      <c r="EW661" s="69">
        <f>IF($G661="Labor Hours",$K661*$CQ661*ES661,0)</f>
        <v>6224.8366601100015</v>
      </c>
      <c r="EX661" s="69">
        <f>IF($G661="Labor Hours",$K661*$DV661*ET661,0)</f>
        <v>0</v>
      </c>
      <c r="EY661" s="69">
        <f t="shared" si="932"/>
        <v>1908.9792000000002</v>
      </c>
      <c r="EZ661" s="69">
        <f t="shared" si="932"/>
        <v>1950.0222528000002</v>
      </c>
      <c r="FA661" s="69">
        <f t="shared" si="932"/>
        <v>1991.9477312352005</v>
      </c>
      <c r="FB661" s="69">
        <f t="shared" si="932"/>
        <v>0</v>
      </c>
      <c r="FC661" t="s">
        <v>1551</v>
      </c>
    </row>
    <row r="662" spans="1:159" ht="25.5" x14ac:dyDescent="0.25">
      <c r="A662" s="2">
        <v>1.5</v>
      </c>
      <c r="B662" s="2" t="s">
        <v>1459</v>
      </c>
      <c r="C662" s="61" t="s">
        <v>1433</v>
      </c>
      <c r="D662" s="62" t="s">
        <v>1460</v>
      </c>
      <c r="E662" s="63" t="s">
        <v>1463</v>
      </c>
      <c r="F662" s="2"/>
      <c r="G662" s="61" t="s">
        <v>267</v>
      </c>
      <c r="H662" s="64" t="s">
        <v>267</v>
      </c>
      <c r="I662" s="61"/>
      <c r="J662" s="65" t="s">
        <v>154</v>
      </c>
      <c r="K662" s="75"/>
      <c r="L662" s="80">
        <v>1</v>
      </c>
      <c r="M662" s="57">
        <v>0</v>
      </c>
      <c r="N662" s="85">
        <v>0.49</v>
      </c>
      <c r="O662" s="64" t="s">
        <v>155</v>
      </c>
      <c r="P662" s="2" t="s">
        <v>156</v>
      </c>
      <c r="Q662" s="216">
        <f>VLOOKUP(P662,Contingencies!$A$2:$D$7,4,FALSE)</f>
        <v>0.09</v>
      </c>
      <c r="R662" s="53">
        <f t="shared" si="912"/>
        <v>402.3</v>
      </c>
      <c r="S662" s="67">
        <f t="shared" si="915"/>
        <v>197.12700000000001</v>
      </c>
      <c r="T662" s="61"/>
      <c r="U662" s="61">
        <v>250</v>
      </c>
      <c r="V662" s="61">
        <v>250</v>
      </c>
      <c r="W662" s="61">
        <v>250</v>
      </c>
      <c r="X662" s="61">
        <v>250</v>
      </c>
      <c r="Y662" s="61">
        <v>250</v>
      </c>
      <c r="Z662" s="61">
        <v>250</v>
      </c>
      <c r="AA662" s="61">
        <v>250</v>
      </c>
      <c r="AB662" s="61">
        <v>250</v>
      </c>
      <c r="AC662" s="61">
        <v>250</v>
      </c>
      <c r="AD662" s="61">
        <v>250</v>
      </c>
      <c r="AE662" s="61">
        <v>250</v>
      </c>
      <c r="AF662" s="61">
        <v>250</v>
      </c>
      <c r="AG662" s="2">
        <f>IF(G662="Labor Hours",SUM(U662:AF662),0)</f>
        <v>0</v>
      </c>
      <c r="AH662" s="51">
        <f t="shared" si="919"/>
        <v>0</v>
      </c>
      <c r="AI662" s="66">
        <f>IF($G662="Labor Hours",U662*$K662*(1+$M662)*$EQ662,U662)</f>
        <v>250</v>
      </c>
      <c r="AJ662" s="66">
        <f>IF($G662="Labor Hours",V662*$K662*(1+$M662)*$EQ662,V662)</f>
        <v>250</v>
      </c>
      <c r="AK662" s="66">
        <f>IF($G662="Labor Hours",W662*$K662*(1+$M662)*$EQ662,W662)</f>
        <v>250</v>
      </c>
      <c r="AL662" s="66">
        <f>IF($G662="Labor Hours",X662*$K662*(1+$M662)*$EQ662,X662)</f>
        <v>250</v>
      </c>
      <c r="AM662" s="66">
        <f>IF($G662="Labor Hours",Y662*$K662*(1+$M662)*$EQ662,Y662)</f>
        <v>250</v>
      </c>
      <c r="AN662" s="66">
        <f>IF($G662="Labor Hours",Z662*$K662*(1+$M662)*$EQ662,Z662)</f>
        <v>250</v>
      </c>
      <c r="AO662" s="66">
        <f>IF($G662="Labor Hours",AA662*$K662*(1+$M662)*$EQ662,AA662)</f>
        <v>250</v>
      </c>
      <c r="AP662" s="66">
        <f>IF($G662="Labor Hours",AB662*$K662*(1+$M662)*$EQ662,AB662)</f>
        <v>250</v>
      </c>
      <c r="AQ662" s="66">
        <f>IF($G662="Labor Hours",AC662*$K662*(1+$M662)*$EQ662,AC662)</f>
        <v>250</v>
      </c>
      <c r="AR662" s="66">
        <f>IF($G662="Labor Hours",AD662*$K662*(1+$M662)*$EQ662,AD662)</f>
        <v>250</v>
      </c>
      <c r="AS662" s="66">
        <f>IF($G662="Labor Hours",AE662*$K662*(1+$M662)*$EQ662,AE662)</f>
        <v>250</v>
      </c>
      <c r="AT662" s="66">
        <f>IF($G662="Labor Hours",AF662*$K662*(1+$M662)*$EQ662,AF662)</f>
        <v>250</v>
      </c>
      <c r="AU662" s="67">
        <f t="shared" si="920"/>
        <v>3000</v>
      </c>
      <c r="AV662" s="67">
        <f t="shared" si="879"/>
        <v>1470</v>
      </c>
      <c r="AW662" s="67">
        <f t="shared" si="880"/>
        <v>4470</v>
      </c>
      <c r="AX662" s="53" cm="1">
        <f t="array" aca="1" ref="AX662" ca="1">AU662*CELL("contents",$Q662)</f>
        <v>270</v>
      </c>
      <c r="AY662" s="53" cm="1">
        <f t="array" aca="1" ref="AY662" ca="1">AV662*CELL("contents",$Q662)</f>
        <v>132.29999999999998</v>
      </c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2">
        <f t="shared" si="921"/>
        <v>0</v>
      </c>
      <c r="BM662" s="51">
        <f t="shared" si="922"/>
        <v>0</v>
      </c>
      <c r="BN662" s="66">
        <f>IF($G662="Labor Hours",AZ662*$K662*(1+$M662)*$ER662,AZ662)</f>
        <v>0</v>
      </c>
      <c r="BO662" s="66">
        <f>IF($G662="Labor Hours",BA662*$K662*(1+$M662)*$ER662,BA662)</f>
        <v>0</v>
      </c>
      <c r="BP662" s="66">
        <f>IF($G662="Labor Hours",BB662*$K662*(1+$M662)*$ER662,BB662)</f>
        <v>0</v>
      </c>
      <c r="BQ662" s="66">
        <f>IF($G662="Labor Hours",BC662*$K662*(1+$M662)*$ER662,BC662)</f>
        <v>0</v>
      </c>
      <c r="BR662" s="66">
        <f>IF($G662="Labor Hours",BD662*$K662*(1+$M662)*$ER662,BD662)</f>
        <v>0</v>
      </c>
      <c r="BS662" s="66">
        <f>IF($G662="Labor Hours",BE662*$K662*(1+$M662)*$ER662,BE662)</f>
        <v>0</v>
      </c>
      <c r="BT662" s="66">
        <f>IF($G662="Labor Hours",BF662*$K662*(1+$M662)*$ER662,BF662)</f>
        <v>0</v>
      </c>
      <c r="BU662" s="66">
        <f>IF($G662="Labor Hours",BG662*$K662*(1+$M662)*$ER662,BG662)</f>
        <v>0</v>
      </c>
      <c r="BV662" s="66">
        <f>IF($G662="Labor Hours",BH662*$K662*(1+$M662)*$ER662,BH662)</f>
        <v>0</v>
      </c>
      <c r="BW662" s="66">
        <f>IF($G662="Labor Hours",BI662*$K662*(1+$M662)*$ER662,BI662)</f>
        <v>0</v>
      </c>
      <c r="BX662" s="66">
        <f>IF($G662="Labor Hours",BJ662*$K662*(1+$M662)*$ER662,BJ662)</f>
        <v>0</v>
      </c>
      <c r="BY662" s="66">
        <f>IF($G662="Labor Hours",BK662*$K662*(1+$M662)*$ER662,BK662)</f>
        <v>0</v>
      </c>
      <c r="BZ662" s="67">
        <f t="shared" si="923"/>
        <v>0</v>
      </c>
      <c r="CA662" s="67">
        <f t="shared" si="881"/>
        <v>0</v>
      </c>
      <c r="CB662" s="67">
        <f t="shared" si="882"/>
        <v>0</v>
      </c>
      <c r="CC662" s="53" cm="1">
        <f t="array" aca="1" ref="CC662" ca="1">BZ662*CELL("contents",$Q662)</f>
        <v>0</v>
      </c>
      <c r="CD662" s="53" cm="1">
        <f t="array" aca="1" ref="CD662" ca="1">CA662*CELL("contents",$Q662)</f>
        <v>0</v>
      </c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2">
        <f t="shared" si="924"/>
        <v>0</v>
      </c>
      <c r="CR662" s="51">
        <f t="shared" si="925"/>
        <v>0</v>
      </c>
      <c r="CS662" s="66">
        <f>IF($G662="Labor Hours",CE662*$K662*(1+$M662)*$ES662,CE662)</f>
        <v>0</v>
      </c>
      <c r="CT662" s="66">
        <f>IF($G662="Labor Hours",CF662*$K662*(1+$M662)*$ES662,CF662)</f>
        <v>0</v>
      </c>
      <c r="CU662" s="66">
        <f>IF($G662="Labor Hours",CG662*$K662*(1+$M662)*$ES662,CG662)</f>
        <v>0</v>
      </c>
      <c r="CV662" s="66">
        <f>IF($G662="Labor Hours",CH662*$K662*(1+$M662)*$ES662,CH662)</f>
        <v>0</v>
      </c>
      <c r="CW662" s="66">
        <f>IF($G662="Labor Hours",CI662*$K662*(1+$M662)*$ES662,CI662)</f>
        <v>0</v>
      </c>
      <c r="CX662" s="66">
        <f>IF($G662="Labor Hours",CJ662*$K662*(1+$M662)*$ES662,CJ662)</f>
        <v>0</v>
      </c>
      <c r="CY662" s="66">
        <f>IF($G662="Labor Hours",CK662*$K662*(1+$M662)*$ES662,CK662)</f>
        <v>0</v>
      </c>
      <c r="CZ662" s="66">
        <f>IF($G662="Labor Hours",CL662*$K662*(1+$M662)*$ES662,CL662)</f>
        <v>0</v>
      </c>
      <c r="DA662" s="66">
        <f>IF($G662="Labor Hours",CM662*$K662*(1+$M662)*$ES662,CM662)</f>
        <v>0</v>
      </c>
      <c r="DB662" s="66">
        <f>IF($G662="Labor Hours",CN662*$K662*(1+$M662)*$ES662,CN662)</f>
        <v>0</v>
      </c>
      <c r="DC662" s="66">
        <f>IF($G662="Labor Hours",CO662*$K662*(1+$M662)*$ES662,CO662)</f>
        <v>0</v>
      </c>
      <c r="DD662" s="66">
        <f>IF($G662="Labor Hours",CP662*$K662*(1+$M662)*$ES662,CP662)</f>
        <v>0</v>
      </c>
      <c r="DE662" s="67">
        <f t="shared" si="926"/>
        <v>0</v>
      </c>
      <c r="DF662" s="67">
        <f t="shared" si="883"/>
        <v>0</v>
      </c>
      <c r="DG662" s="67">
        <f t="shared" si="884"/>
        <v>0</v>
      </c>
      <c r="DH662" s="53" cm="1">
        <f t="array" aca="1" ref="DH662" ca="1">DE662*CELL("contents",$Q662)</f>
        <v>0</v>
      </c>
      <c r="DI662" s="53" cm="1">
        <f t="array" aca="1" ref="DI662" ca="1">DF662*CELL("contents",$Q662)</f>
        <v>0</v>
      </c>
      <c r="DJ662" s="61"/>
      <c r="DK662" s="61"/>
      <c r="DL662" s="61"/>
      <c r="DM662" s="61"/>
      <c r="DN662" s="61"/>
      <c r="DO662" s="61"/>
      <c r="DP662" s="61"/>
      <c r="DQ662" s="2"/>
      <c r="DR662" s="2"/>
      <c r="DS662" s="2"/>
      <c r="DT662" s="2"/>
      <c r="DU662" s="2"/>
      <c r="DV662" s="2">
        <f t="shared" si="927"/>
        <v>0</v>
      </c>
      <c r="DW662" s="51">
        <f t="shared" si="928"/>
        <v>0</v>
      </c>
      <c r="DX662" s="66">
        <f>IF($G662="Labor Hours",DJ662*$K662*(1+$M662)*$ET662,DJ662)</f>
        <v>0</v>
      </c>
      <c r="DY662" s="66">
        <f>IF($G662="Labor Hours",DK662*$K662*(1+$M662)*$ET662,DK662)</f>
        <v>0</v>
      </c>
      <c r="DZ662" s="66">
        <f>IF($G662="Labor Hours",DL662*$K662*(1+$M662)*$ET662,DL662)</f>
        <v>0</v>
      </c>
      <c r="EA662" s="66">
        <f>IF($G662="Labor Hours",DM662*$K662*(1+$M662)*$ET662,DM662)</f>
        <v>0</v>
      </c>
      <c r="EB662" s="66">
        <f>IF($G662="Labor Hours",DN662*$K662*(1+$M662)*$ET662,DN662)</f>
        <v>0</v>
      </c>
      <c r="EC662" s="66">
        <f>IF($G662="Labor Hours",DO662*$K662*(1+$M662)*$ET662,DO662)</f>
        <v>0</v>
      </c>
      <c r="ED662" s="66">
        <f>IF($G662="Labor Hours",DP662*$K662*(1+$M662)*$ET662,DP662)</f>
        <v>0</v>
      </c>
      <c r="EE662" s="66">
        <f>IF($G662="Labor Hours",DQ662*$K662*(1+$M662)*$ET662,DQ662)</f>
        <v>0</v>
      </c>
      <c r="EF662" s="66">
        <f>IF($G662="Labor Hours",DR662*$K662*(1+$M662)*$ET662,DR662)</f>
        <v>0</v>
      </c>
      <c r="EG662" s="66">
        <f>IF($G662="Labor Hours",DS662*$K662*(1+$M662)*$ET662,DS662)</f>
        <v>0</v>
      </c>
      <c r="EH662" s="66">
        <f>IF($G662="Labor Hours",DT662*$K662*(1+$M662)*$ET662,DT662)</f>
        <v>0</v>
      </c>
      <c r="EI662" s="66">
        <f>IF($G662="Labor Hours",DU662*$K662*(1+$M662)*$ET662,DU662)</f>
        <v>0</v>
      </c>
      <c r="EJ662" s="67">
        <f t="shared" si="929"/>
        <v>0</v>
      </c>
      <c r="EK662" s="67">
        <f t="shared" si="885"/>
        <v>0</v>
      </c>
      <c r="EL662" s="67">
        <f t="shared" si="886"/>
        <v>0</v>
      </c>
      <c r="EM662" s="53" cm="1">
        <f t="array" aca="1" ref="EM662" ca="1">EJ662*CELL("contents",$Q662)</f>
        <v>0</v>
      </c>
      <c r="EN662" s="53" cm="1">
        <f t="array" aca="1" ref="EN662" ca="1">EK662*CELL("contents",$Q662)</f>
        <v>0</v>
      </c>
      <c r="EO662" s="68">
        <f t="shared" si="930"/>
        <v>4470</v>
      </c>
      <c r="EP662" s="2">
        <v>1</v>
      </c>
      <c r="EQ662" s="2">
        <f t="shared" ref="EQ662:ET662" si="948">EP662*1.0215</f>
        <v>1.0215000000000001</v>
      </c>
      <c r="ER662" s="2">
        <f t="shared" si="948"/>
        <v>1.0434622500000001</v>
      </c>
      <c r="ES662" s="2">
        <f t="shared" si="948"/>
        <v>1.0658966883750003</v>
      </c>
      <c r="ET662" s="2">
        <f t="shared" si="948"/>
        <v>1.0888134671750629</v>
      </c>
      <c r="EU662" s="69">
        <f>IF($G662="Labor Hours",$K662*$AG662*EQ662,0)</f>
        <v>0</v>
      </c>
      <c r="EV662" s="69">
        <f>IF($G662="Labor Hours",$K662*$BL662*ER662,0)</f>
        <v>0</v>
      </c>
      <c r="EW662" s="69">
        <f>IF($G662="Labor Hours",$K662*$CQ662*ES662,0)</f>
        <v>0</v>
      </c>
      <c r="EX662" s="69">
        <f>IF($G662="Labor Hours",$K662*$DV662*ET662,0)</f>
        <v>0</v>
      </c>
      <c r="EY662" s="69">
        <f t="shared" si="932"/>
        <v>0</v>
      </c>
      <c r="EZ662" s="69">
        <f t="shared" si="932"/>
        <v>0</v>
      </c>
      <c r="FA662" s="69">
        <f t="shared" si="932"/>
        <v>0</v>
      </c>
      <c r="FB662" s="69">
        <f t="shared" si="932"/>
        <v>0</v>
      </c>
      <c r="FC662" t="s">
        <v>1551</v>
      </c>
    </row>
    <row r="663" spans="1:159" x14ac:dyDescent="0.25">
      <c r="A663" s="2">
        <v>1.5</v>
      </c>
      <c r="B663" s="2" t="s">
        <v>1464</v>
      </c>
      <c r="C663" s="61" t="s">
        <v>1433</v>
      </c>
      <c r="D663" s="62" t="s">
        <v>257</v>
      </c>
      <c r="E663" s="63" t="s">
        <v>1465</v>
      </c>
      <c r="F663" s="2" t="s">
        <v>260</v>
      </c>
      <c r="G663" s="61" t="s">
        <v>257</v>
      </c>
      <c r="H663" s="64" t="s">
        <v>257</v>
      </c>
      <c r="I663" s="61"/>
      <c r="J663" s="65" t="s">
        <v>261</v>
      </c>
      <c r="K663" s="75"/>
      <c r="L663" s="80">
        <v>1</v>
      </c>
      <c r="M663" s="57">
        <v>0</v>
      </c>
      <c r="N663" s="85">
        <v>0.49</v>
      </c>
      <c r="O663" s="64" t="s">
        <v>155</v>
      </c>
      <c r="P663" s="2" t="s">
        <v>156</v>
      </c>
      <c r="Q663" s="216">
        <f>VLOOKUP(P663,Contingencies!$A$2:$D$7,4,FALSE)</f>
        <v>0.09</v>
      </c>
      <c r="R663" s="53">
        <f t="shared" si="912"/>
        <v>1689.6599999999999</v>
      </c>
      <c r="S663" s="67">
        <f t="shared" si="915"/>
        <v>827.93339999999989</v>
      </c>
      <c r="T663" s="61"/>
      <c r="U663" s="61"/>
      <c r="V663" s="61"/>
      <c r="W663" s="61"/>
      <c r="X663" s="61"/>
      <c r="Y663" s="61">
        <v>1800</v>
      </c>
      <c r="Z663" s="61"/>
      <c r="AA663" s="61"/>
      <c r="AB663" s="61"/>
      <c r="AC663" s="61"/>
      <c r="AD663" s="61">
        <v>1800</v>
      </c>
      <c r="AE663" s="61"/>
      <c r="AF663" s="61"/>
      <c r="AG663" s="2">
        <f>IF(G663="Labor Hours",SUM(U663:AF663),0)</f>
        <v>0</v>
      </c>
      <c r="AH663" s="51">
        <f t="shared" si="919"/>
        <v>0</v>
      </c>
      <c r="AI663" s="66">
        <f>IF($G663="Labor Hours",U663*$K663*(1+$M663)*$EQ663,U663)</f>
        <v>0</v>
      </c>
      <c r="AJ663" s="66">
        <f>IF($G663="Labor Hours",V663*$K663*(1+$M663)*$EQ663,V663)</f>
        <v>0</v>
      </c>
      <c r="AK663" s="66">
        <f>IF($G663="Labor Hours",W663*$K663*(1+$M663)*$EQ663,W663)</f>
        <v>0</v>
      </c>
      <c r="AL663" s="66">
        <f>IF($G663="Labor Hours",X663*$K663*(1+$M663)*$EQ663,X663)</f>
        <v>0</v>
      </c>
      <c r="AM663" s="66">
        <f>IF($G663="Labor Hours",Y663*$K663*(1+$M663)*$EQ663,Y663)</f>
        <v>1800</v>
      </c>
      <c r="AN663" s="66">
        <f>IF($G663="Labor Hours",Z663*$K663*(1+$M663)*$EQ663,Z663)</f>
        <v>0</v>
      </c>
      <c r="AO663" s="66">
        <f>IF($G663="Labor Hours",AA663*$K663*(1+$M663)*$EQ663,AA663)</f>
        <v>0</v>
      </c>
      <c r="AP663" s="66">
        <f>IF($G663="Labor Hours",AB663*$K663*(1+$M663)*$EQ663,AB663)</f>
        <v>0</v>
      </c>
      <c r="AQ663" s="66">
        <f>IF($G663="Labor Hours",AC663*$K663*(1+$M663)*$EQ663,AC663)</f>
        <v>0</v>
      </c>
      <c r="AR663" s="66">
        <f>IF($G663="Labor Hours",AD663*$K663*(1+$M663)*$EQ663,AD663)</f>
        <v>1800</v>
      </c>
      <c r="AS663" s="66">
        <f>IF($G663="Labor Hours",AE663*$K663*(1+$M663)*$EQ663,AE663)</f>
        <v>0</v>
      </c>
      <c r="AT663" s="66">
        <f>IF($G663="Labor Hours",AF663*$K663*(1+$M663)*$EQ663,AF663)</f>
        <v>0</v>
      </c>
      <c r="AU663" s="67">
        <f t="shared" si="920"/>
        <v>3600</v>
      </c>
      <c r="AV663" s="67">
        <f t="shared" si="879"/>
        <v>1764</v>
      </c>
      <c r="AW663" s="67">
        <f t="shared" si="880"/>
        <v>5364</v>
      </c>
      <c r="AX663" s="53" cm="1">
        <f t="array" aca="1" ref="AX663" ca="1">AU663*CELL("contents",$Q663)</f>
        <v>324</v>
      </c>
      <c r="AY663" s="53" cm="1">
        <f t="array" aca="1" ref="AY663" ca="1">AV663*CELL("contents",$Q663)</f>
        <v>158.76</v>
      </c>
      <c r="AZ663" s="61"/>
      <c r="BA663" s="61"/>
      <c r="BB663" s="61"/>
      <c r="BC663" s="61"/>
      <c r="BD663" s="61">
        <v>1800</v>
      </c>
      <c r="BE663" s="61"/>
      <c r="BF663" s="61"/>
      <c r="BG663" s="61"/>
      <c r="BH663" s="61"/>
      <c r="BI663" s="61">
        <v>1800</v>
      </c>
      <c r="BJ663" s="61"/>
      <c r="BK663" s="61"/>
      <c r="BL663" s="2">
        <f t="shared" si="921"/>
        <v>0</v>
      </c>
      <c r="BM663" s="51">
        <f t="shared" si="922"/>
        <v>0</v>
      </c>
      <c r="BN663" s="66">
        <f>IF($G663="Labor Hours",AZ663*$K663*(1+$M663)*$ER663,AZ663)</f>
        <v>0</v>
      </c>
      <c r="BO663" s="66">
        <f>IF($G663="Labor Hours",BA663*$K663*(1+$M663)*$ER663,BA663)</f>
        <v>0</v>
      </c>
      <c r="BP663" s="66">
        <f>IF($G663="Labor Hours",BB663*$K663*(1+$M663)*$ER663,BB663)</f>
        <v>0</v>
      </c>
      <c r="BQ663" s="66">
        <f>IF($G663="Labor Hours",BC663*$K663*(1+$M663)*$ER663,BC663)</f>
        <v>0</v>
      </c>
      <c r="BR663" s="66">
        <f>IF($G663="Labor Hours",BD663*$K663*(1+$M663)*$ER663,BD663)</f>
        <v>1800</v>
      </c>
      <c r="BS663" s="66">
        <f>IF($G663="Labor Hours",BE663*$K663*(1+$M663)*$ER663,BE663)</f>
        <v>0</v>
      </c>
      <c r="BT663" s="66">
        <f>IF($G663="Labor Hours",BF663*$K663*(1+$M663)*$ER663,BF663)</f>
        <v>0</v>
      </c>
      <c r="BU663" s="66">
        <f>IF($G663="Labor Hours",BG663*$K663*(1+$M663)*$ER663,BG663)</f>
        <v>0</v>
      </c>
      <c r="BV663" s="66">
        <f>IF($G663="Labor Hours",BH663*$K663*(1+$M663)*$ER663,BH663)</f>
        <v>0</v>
      </c>
      <c r="BW663" s="66">
        <f>IF($G663="Labor Hours",BI663*$K663*(1+$M663)*$ER663,BI663)</f>
        <v>1800</v>
      </c>
      <c r="BX663" s="66">
        <f>IF($G663="Labor Hours",BJ663*$K663*(1+$M663)*$ER663,BJ663)</f>
        <v>0</v>
      </c>
      <c r="BY663" s="66">
        <f>IF($G663="Labor Hours",BK663*$K663*(1+$M663)*$ER663,BK663)</f>
        <v>0</v>
      </c>
      <c r="BZ663" s="67">
        <f t="shared" si="923"/>
        <v>3600</v>
      </c>
      <c r="CA663" s="67">
        <f t="shared" si="881"/>
        <v>1764</v>
      </c>
      <c r="CB663" s="67">
        <f t="shared" si="882"/>
        <v>5364</v>
      </c>
      <c r="CC663" s="53" cm="1">
        <f t="array" aca="1" ref="CC663" ca="1">BZ663*CELL("contents",$Q663)</f>
        <v>324</v>
      </c>
      <c r="CD663" s="53" cm="1">
        <f t="array" aca="1" ref="CD663" ca="1">CA663*CELL("contents",$Q663)</f>
        <v>158.76</v>
      </c>
      <c r="CE663" s="61"/>
      <c r="CF663" s="61"/>
      <c r="CG663" s="61"/>
      <c r="CH663" s="61"/>
      <c r="CI663" s="61">
        <v>1800</v>
      </c>
      <c r="CJ663" s="61"/>
      <c r="CK663" s="61"/>
      <c r="CL663" s="61"/>
      <c r="CM663" s="61"/>
      <c r="CN663" s="61">
        <v>1800</v>
      </c>
      <c r="CO663" s="61"/>
      <c r="CP663" s="61"/>
      <c r="CQ663" s="2">
        <f t="shared" si="924"/>
        <v>0</v>
      </c>
      <c r="CR663" s="51">
        <f t="shared" si="925"/>
        <v>0</v>
      </c>
      <c r="CS663" s="66">
        <f>IF($G663="Labor Hours",CE663*$K663*(1+$M663)*$ES663,CE663)</f>
        <v>0</v>
      </c>
      <c r="CT663" s="66">
        <f>IF($G663="Labor Hours",CF663*$K663*(1+$M663)*$ES663,CF663)</f>
        <v>0</v>
      </c>
      <c r="CU663" s="66">
        <f>IF($G663="Labor Hours",CG663*$K663*(1+$M663)*$ES663,CG663)</f>
        <v>0</v>
      </c>
      <c r="CV663" s="66">
        <f>IF($G663="Labor Hours",CH663*$K663*(1+$M663)*$ES663,CH663)</f>
        <v>0</v>
      </c>
      <c r="CW663" s="66">
        <f>IF($G663="Labor Hours",CI663*$K663*(1+$M663)*$ES663,CI663)</f>
        <v>1800</v>
      </c>
      <c r="CX663" s="66">
        <f>IF($G663="Labor Hours",CJ663*$K663*(1+$M663)*$ES663,CJ663)</f>
        <v>0</v>
      </c>
      <c r="CY663" s="66">
        <f>IF($G663="Labor Hours",CK663*$K663*(1+$M663)*$ES663,CK663)</f>
        <v>0</v>
      </c>
      <c r="CZ663" s="66">
        <f>IF($G663="Labor Hours",CL663*$K663*(1+$M663)*$ES663,CL663)</f>
        <v>0</v>
      </c>
      <c r="DA663" s="66">
        <f>IF($G663="Labor Hours",CM663*$K663*(1+$M663)*$ES663,CM663)</f>
        <v>0</v>
      </c>
      <c r="DB663" s="66">
        <f>IF($G663="Labor Hours",CN663*$K663*(1+$M663)*$ES663,CN663)</f>
        <v>1800</v>
      </c>
      <c r="DC663" s="66">
        <f>IF($G663="Labor Hours",CO663*$K663*(1+$M663)*$ES663,CO663)</f>
        <v>0</v>
      </c>
      <c r="DD663" s="66">
        <f>IF($G663="Labor Hours",CP663*$K663*(1+$M663)*$ES663,CP663)</f>
        <v>0</v>
      </c>
      <c r="DE663" s="67">
        <f t="shared" si="926"/>
        <v>3600</v>
      </c>
      <c r="DF663" s="67">
        <f t="shared" si="883"/>
        <v>1764</v>
      </c>
      <c r="DG663" s="67">
        <f t="shared" si="884"/>
        <v>5364</v>
      </c>
      <c r="DH663" s="53" cm="1">
        <f t="array" aca="1" ref="DH663" ca="1">DE663*CELL("contents",$Q663)</f>
        <v>324</v>
      </c>
      <c r="DI663" s="53" cm="1">
        <f t="array" aca="1" ref="DI663" ca="1">DF663*CELL("contents",$Q663)</f>
        <v>158.76</v>
      </c>
      <c r="DJ663" s="61"/>
      <c r="DK663" s="61"/>
      <c r="DL663" s="61"/>
      <c r="DM663" s="61"/>
      <c r="DN663" s="61">
        <v>1800</v>
      </c>
      <c r="DO663" s="61"/>
      <c r="DP663" s="61"/>
      <c r="DQ663" s="2"/>
      <c r="DR663" s="2"/>
      <c r="DS663" s="2"/>
      <c r="DT663" s="2"/>
      <c r="DU663" s="2"/>
      <c r="DV663" s="2">
        <f t="shared" si="927"/>
        <v>0</v>
      </c>
      <c r="DW663" s="51">
        <f t="shared" si="928"/>
        <v>0</v>
      </c>
      <c r="DX663" s="66">
        <f>IF($G663="Labor Hours",DJ663*$K663*(1+$M663)*$ET663,DJ663)</f>
        <v>0</v>
      </c>
      <c r="DY663" s="66">
        <f>IF($G663="Labor Hours",DK663*$K663*(1+$M663)*$ET663,DK663)</f>
        <v>0</v>
      </c>
      <c r="DZ663" s="66">
        <f>IF($G663="Labor Hours",DL663*$K663*(1+$M663)*$ET663,DL663)</f>
        <v>0</v>
      </c>
      <c r="EA663" s="66">
        <f>IF($G663="Labor Hours",DM663*$K663*(1+$M663)*$ET663,DM663)</f>
        <v>0</v>
      </c>
      <c r="EB663" s="66">
        <f>IF($G663="Labor Hours",DN663*$K663*(1+$M663)*$ET663,DN663)</f>
        <v>1800</v>
      </c>
      <c r="EC663" s="66">
        <f>IF($G663="Labor Hours",DO663*$K663*(1+$M663)*$ET663,DO663)</f>
        <v>0</v>
      </c>
      <c r="ED663" s="66">
        <f>IF($G663="Labor Hours",DP663*$K663*(1+$M663)*$ET663,DP663)</f>
        <v>0</v>
      </c>
      <c r="EE663" s="66">
        <f>IF($G663="Labor Hours",DQ663*$K663*(1+$M663)*$ET663,DQ663)</f>
        <v>0</v>
      </c>
      <c r="EF663" s="66">
        <f>IF($G663="Labor Hours",DR663*$K663*(1+$M663)*$ET663,DR663)</f>
        <v>0</v>
      </c>
      <c r="EG663" s="66">
        <f>IF($G663="Labor Hours",DS663*$K663*(1+$M663)*$ET663,DS663)</f>
        <v>0</v>
      </c>
      <c r="EH663" s="66">
        <f>IF($G663="Labor Hours",DT663*$K663*(1+$M663)*$ET663,DT663)</f>
        <v>0</v>
      </c>
      <c r="EI663" s="66">
        <f>IF($G663="Labor Hours",DU663*$K663*(1+$M663)*$ET663,DU663)</f>
        <v>0</v>
      </c>
      <c r="EJ663" s="67">
        <f t="shared" si="929"/>
        <v>1800</v>
      </c>
      <c r="EK663" s="67">
        <f t="shared" si="885"/>
        <v>882</v>
      </c>
      <c r="EL663" s="67">
        <f t="shared" si="886"/>
        <v>2682</v>
      </c>
      <c r="EM663" s="53" cm="1">
        <f t="array" aca="1" ref="EM663" ca="1">EJ663*CELL("contents",$Q663)</f>
        <v>162</v>
      </c>
      <c r="EN663" s="53" cm="1">
        <f t="array" aca="1" ref="EN663" ca="1">EK663*CELL("contents",$Q663)</f>
        <v>79.38</v>
      </c>
      <c r="EO663" s="68">
        <f t="shared" si="930"/>
        <v>18774</v>
      </c>
      <c r="EP663" s="2">
        <v>1</v>
      </c>
      <c r="EQ663" s="2">
        <f t="shared" ref="EQ663:ET663" si="949">EP663*1.0215</f>
        <v>1.0215000000000001</v>
      </c>
      <c r="ER663" s="2">
        <f t="shared" si="949"/>
        <v>1.0434622500000001</v>
      </c>
      <c r="ES663" s="2">
        <f t="shared" si="949"/>
        <v>1.0658966883750003</v>
      </c>
      <c r="ET663" s="2">
        <f t="shared" si="949"/>
        <v>1.0888134671750629</v>
      </c>
      <c r="EU663" s="69">
        <f>IF($G663="Labor Hours",$K663*$AG663*EQ663,0)</f>
        <v>0</v>
      </c>
      <c r="EV663" s="69">
        <f>IF($G663="Labor Hours",$K663*$BL663*ER663,0)</f>
        <v>0</v>
      </c>
      <c r="EW663" s="69">
        <f>IF($G663="Labor Hours",$K663*$CQ663*ES663,0)</f>
        <v>0</v>
      </c>
      <c r="EX663" s="69">
        <f>IF($G663="Labor Hours",$K663*$DV663*ET663,0)</f>
        <v>0</v>
      </c>
      <c r="EY663" s="69">
        <f t="shared" si="932"/>
        <v>0</v>
      </c>
      <c r="EZ663" s="69">
        <f t="shared" si="932"/>
        <v>0</v>
      </c>
      <c r="FA663" s="69">
        <f t="shared" si="932"/>
        <v>0</v>
      </c>
      <c r="FB663" s="69">
        <f t="shared" si="932"/>
        <v>0</v>
      </c>
      <c r="FC663" t="s">
        <v>1551</v>
      </c>
    </row>
    <row r="664" spans="1:159" x14ac:dyDescent="0.25">
      <c r="A664" s="2">
        <v>1.5</v>
      </c>
      <c r="B664" s="2" t="s">
        <v>1464</v>
      </c>
      <c r="C664" s="61" t="s">
        <v>1433</v>
      </c>
      <c r="D664" s="62" t="s">
        <v>257</v>
      </c>
      <c r="E664" s="63" t="s">
        <v>1466</v>
      </c>
      <c r="F664" s="2" t="s">
        <v>966</v>
      </c>
      <c r="G664" s="61" t="s">
        <v>257</v>
      </c>
      <c r="H664" s="64" t="s">
        <v>257</v>
      </c>
      <c r="I664" s="61"/>
      <c r="J664" s="65" t="s">
        <v>261</v>
      </c>
      <c r="K664" s="75"/>
      <c r="L664" s="80">
        <v>1</v>
      </c>
      <c r="M664" s="57">
        <v>0</v>
      </c>
      <c r="N664" s="85">
        <v>0.49</v>
      </c>
      <c r="O664" s="64" t="s">
        <v>155</v>
      </c>
      <c r="P664" s="2" t="s">
        <v>156</v>
      </c>
      <c r="Q664" s="216">
        <f>VLOOKUP(P664,Contingencies!$A$2:$D$7,4,FALSE)</f>
        <v>0.09</v>
      </c>
      <c r="R664" s="53">
        <f t="shared" si="912"/>
        <v>2574.7199999999998</v>
      </c>
      <c r="S664" s="67">
        <f t="shared" si="915"/>
        <v>1261.6127999999999</v>
      </c>
      <c r="T664" s="61"/>
      <c r="U664" s="61"/>
      <c r="V664" s="61"/>
      <c r="W664" s="61"/>
      <c r="X664" s="61"/>
      <c r="Y664" s="61"/>
      <c r="Z664" s="61"/>
      <c r="AA664" s="61"/>
      <c r="AB664" s="61">
        <v>3200</v>
      </c>
      <c r="AC664" s="61"/>
      <c r="AD664" s="61"/>
      <c r="AE664" s="61">
        <v>3200</v>
      </c>
      <c r="AF664" s="61"/>
      <c r="AG664" s="2">
        <f>IF(G664="Labor Hours",SUM(U664:AF664),0)</f>
        <v>0</v>
      </c>
      <c r="AH664" s="51">
        <f t="shared" si="919"/>
        <v>0</v>
      </c>
      <c r="AI664" s="66">
        <f>IF($G664="Labor Hours",U664*$K664*(1+$M664)*$EQ664,U664)</f>
        <v>0</v>
      </c>
      <c r="AJ664" s="66">
        <f>IF($G664="Labor Hours",V664*$K664*(1+$M664)*$EQ664,V664)</f>
        <v>0</v>
      </c>
      <c r="AK664" s="66">
        <f>IF($G664="Labor Hours",W664*$K664*(1+$M664)*$EQ664,W664)</f>
        <v>0</v>
      </c>
      <c r="AL664" s="66">
        <f>IF($G664="Labor Hours",X664*$K664*(1+$M664)*$EQ664,X664)</f>
        <v>0</v>
      </c>
      <c r="AM664" s="66">
        <f>IF($G664="Labor Hours",Y664*$K664*(1+$M664)*$EQ664,Y664)</f>
        <v>0</v>
      </c>
      <c r="AN664" s="66">
        <f>IF($G664="Labor Hours",Z664*$K664*(1+$M664)*$EQ664,Z664)</f>
        <v>0</v>
      </c>
      <c r="AO664" s="66">
        <f>IF($G664="Labor Hours",AA664*$K664*(1+$M664)*$EQ664,AA664)</f>
        <v>0</v>
      </c>
      <c r="AP664" s="66">
        <f>IF($G664="Labor Hours",AB664*$K664*(1+$M664)*$EQ664,AB664)</f>
        <v>3200</v>
      </c>
      <c r="AQ664" s="66">
        <f>IF($G664="Labor Hours",AC664*$K664*(1+$M664)*$EQ664,AC664)</f>
        <v>0</v>
      </c>
      <c r="AR664" s="66">
        <f>IF($G664="Labor Hours",AD664*$K664*(1+$M664)*$EQ664,AD664)</f>
        <v>0</v>
      </c>
      <c r="AS664" s="66">
        <f>IF($G664="Labor Hours",AE664*$K664*(1+$M664)*$EQ664,AE664)</f>
        <v>3200</v>
      </c>
      <c r="AT664" s="66">
        <f>IF($G664="Labor Hours",AF664*$K664*(1+$M664)*$EQ664,AF664)</f>
        <v>0</v>
      </c>
      <c r="AU664" s="67">
        <f t="shared" si="920"/>
        <v>6400</v>
      </c>
      <c r="AV664" s="67">
        <f t="shared" si="879"/>
        <v>3136</v>
      </c>
      <c r="AW664" s="67">
        <f t="shared" si="880"/>
        <v>9536</v>
      </c>
      <c r="AX664" s="53" cm="1">
        <f t="array" aca="1" ref="AX664" ca="1">AU664*CELL("contents",$Q664)</f>
        <v>576</v>
      </c>
      <c r="AY664" s="53" cm="1">
        <f t="array" aca="1" ref="AY664" ca="1">AV664*CELL("contents",$Q664)</f>
        <v>282.24</v>
      </c>
      <c r="AZ664" s="61"/>
      <c r="BA664" s="61"/>
      <c r="BB664" s="61"/>
      <c r="BC664" s="61"/>
      <c r="BD664" s="61"/>
      <c r="BE664" s="61"/>
      <c r="BF664" s="61"/>
      <c r="BG664" s="61">
        <v>3200</v>
      </c>
      <c r="BH664" s="61"/>
      <c r="BI664" s="61"/>
      <c r="BJ664" s="61">
        <v>3200</v>
      </c>
      <c r="BK664" s="61"/>
      <c r="BL664" s="2">
        <f t="shared" si="921"/>
        <v>0</v>
      </c>
      <c r="BM664" s="51">
        <f t="shared" si="922"/>
        <v>0</v>
      </c>
      <c r="BN664" s="66">
        <f>IF($G664="Labor Hours",AZ664*$K664*(1+$M664)*$ER664,AZ664)</f>
        <v>0</v>
      </c>
      <c r="BO664" s="66">
        <f>IF($G664="Labor Hours",BA664*$K664*(1+$M664)*$ER664,BA664)</f>
        <v>0</v>
      </c>
      <c r="BP664" s="66">
        <f>IF($G664="Labor Hours",BB664*$K664*(1+$M664)*$ER664,BB664)</f>
        <v>0</v>
      </c>
      <c r="BQ664" s="66">
        <f>IF($G664="Labor Hours",BC664*$K664*(1+$M664)*$ER664,BC664)</f>
        <v>0</v>
      </c>
      <c r="BR664" s="66">
        <f>IF($G664="Labor Hours",BD664*$K664*(1+$M664)*$ER664,BD664)</f>
        <v>0</v>
      </c>
      <c r="BS664" s="66">
        <f>IF($G664="Labor Hours",BE664*$K664*(1+$M664)*$ER664,BE664)</f>
        <v>0</v>
      </c>
      <c r="BT664" s="66">
        <f>IF($G664="Labor Hours",BF664*$K664*(1+$M664)*$ER664,BF664)</f>
        <v>0</v>
      </c>
      <c r="BU664" s="66">
        <f>IF($G664="Labor Hours",BG664*$K664*(1+$M664)*$ER664,BG664)</f>
        <v>3200</v>
      </c>
      <c r="BV664" s="66">
        <f>IF($G664="Labor Hours",BH664*$K664*(1+$M664)*$ER664,BH664)</f>
        <v>0</v>
      </c>
      <c r="BW664" s="66">
        <f>IF($G664="Labor Hours",BI664*$K664*(1+$M664)*$ER664,BI664)</f>
        <v>0</v>
      </c>
      <c r="BX664" s="66">
        <f>IF($G664="Labor Hours",BJ664*$K664*(1+$M664)*$ER664,BJ664)</f>
        <v>3200</v>
      </c>
      <c r="BY664" s="66">
        <f>IF($G664="Labor Hours",BK664*$K664*(1+$M664)*$ER664,BK664)</f>
        <v>0</v>
      </c>
      <c r="BZ664" s="67">
        <f t="shared" si="923"/>
        <v>6400</v>
      </c>
      <c r="CA664" s="67">
        <f t="shared" si="881"/>
        <v>3136</v>
      </c>
      <c r="CB664" s="67">
        <f t="shared" si="882"/>
        <v>9536</v>
      </c>
      <c r="CC664" s="53" cm="1">
        <f t="array" aca="1" ref="CC664" ca="1">BZ664*CELL("contents",$Q664)</f>
        <v>576</v>
      </c>
      <c r="CD664" s="53" cm="1">
        <f t="array" aca="1" ref="CD664" ca="1">CA664*CELL("contents",$Q664)</f>
        <v>282.24</v>
      </c>
      <c r="CE664" s="61"/>
      <c r="CF664" s="61"/>
      <c r="CG664" s="61"/>
      <c r="CH664" s="61"/>
      <c r="CI664" s="61"/>
      <c r="CJ664" s="61"/>
      <c r="CK664" s="61"/>
      <c r="CL664" s="61">
        <v>3200</v>
      </c>
      <c r="CM664" s="61"/>
      <c r="CN664" s="61"/>
      <c r="CO664" s="61">
        <v>3200</v>
      </c>
      <c r="CP664" s="61"/>
      <c r="CQ664" s="2">
        <f t="shared" si="924"/>
        <v>0</v>
      </c>
      <c r="CR664" s="51">
        <f t="shared" si="925"/>
        <v>0</v>
      </c>
      <c r="CS664" s="66">
        <f>IF($G664="Labor Hours",CE664*$K664*(1+$M664)*$ES664,CE664)</f>
        <v>0</v>
      </c>
      <c r="CT664" s="66">
        <f>IF($G664="Labor Hours",CF664*$K664*(1+$M664)*$ES664,CF664)</f>
        <v>0</v>
      </c>
      <c r="CU664" s="66">
        <f>IF($G664="Labor Hours",CG664*$K664*(1+$M664)*$ES664,CG664)</f>
        <v>0</v>
      </c>
      <c r="CV664" s="66">
        <f>IF($G664="Labor Hours",CH664*$K664*(1+$M664)*$ES664,CH664)</f>
        <v>0</v>
      </c>
      <c r="CW664" s="66">
        <f>IF($G664="Labor Hours",CI664*$K664*(1+$M664)*$ES664,CI664)</f>
        <v>0</v>
      </c>
      <c r="CX664" s="66">
        <f>IF($G664="Labor Hours",CJ664*$K664*(1+$M664)*$ES664,CJ664)</f>
        <v>0</v>
      </c>
      <c r="CY664" s="66">
        <f>IF($G664="Labor Hours",CK664*$K664*(1+$M664)*$ES664,CK664)</f>
        <v>0</v>
      </c>
      <c r="CZ664" s="66">
        <f>IF($G664="Labor Hours",CL664*$K664*(1+$M664)*$ES664,CL664)</f>
        <v>3200</v>
      </c>
      <c r="DA664" s="66">
        <f>IF($G664="Labor Hours",CM664*$K664*(1+$M664)*$ES664,CM664)</f>
        <v>0</v>
      </c>
      <c r="DB664" s="66">
        <f>IF($G664="Labor Hours",CN664*$K664*(1+$M664)*$ES664,CN664)</f>
        <v>0</v>
      </c>
      <c r="DC664" s="66">
        <f>IF($G664="Labor Hours",CO664*$K664*(1+$M664)*$ES664,CO664)</f>
        <v>3200</v>
      </c>
      <c r="DD664" s="66">
        <f>IF($G664="Labor Hours",CP664*$K664*(1+$M664)*$ES664,CP664)</f>
        <v>0</v>
      </c>
      <c r="DE664" s="67">
        <f t="shared" si="926"/>
        <v>6400</v>
      </c>
      <c r="DF664" s="67">
        <f t="shared" si="883"/>
        <v>3136</v>
      </c>
      <c r="DG664" s="67">
        <f t="shared" si="884"/>
        <v>9536</v>
      </c>
      <c r="DH664" s="53" cm="1">
        <f t="array" aca="1" ref="DH664" ca="1">DE664*CELL("contents",$Q664)</f>
        <v>576</v>
      </c>
      <c r="DI664" s="53" cm="1">
        <f t="array" aca="1" ref="DI664" ca="1">DF664*CELL("contents",$Q664)</f>
        <v>282.24</v>
      </c>
      <c r="DJ664" s="61"/>
      <c r="DK664" s="61"/>
      <c r="DL664" s="61"/>
      <c r="DM664" s="61"/>
      <c r="DN664" s="61"/>
      <c r="DO664" s="61"/>
      <c r="DP664" s="61"/>
      <c r="DQ664" s="2"/>
      <c r="DR664" s="2"/>
      <c r="DS664" s="2"/>
      <c r="DT664" s="2"/>
      <c r="DU664" s="2"/>
      <c r="DV664" s="2">
        <f t="shared" si="927"/>
        <v>0</v>
      </c>
      <c r="DW664" s="51">
        <f t="shared" si="928"/>
        <v>0</v>
      </c>
      <c r="DX664" s="66">
        <f>IF($G664="Labor Hours",DJ664*$K664*(1+$M664)*$ET664,DJ664)</f>
        <v>0</v>
      </c>
      <c r="DY664" s="66">
        <f>IF($G664="Labor Hours",DK664*$K664*(1+$M664)*$ET664,DK664)</f>
        <v>0</v>
      </c>
      <c r="DZ664" s="66">
        <f>IF($G664="Labor Hours",DL664*$K664*(1+$M664)*$ET664,DL664)</f>
        <v>0</v>
      </c>
      <c r="EA664" s="66">
        <f>IF($G664="Labor Hours",DM664*$K664*(1+$M664)*$ET664,DM664)</f>
        <v>0</v>
      </c>
      <c r="EB664" s="66">
        <f>IF($G664="Labor Hours",DN664*$K664*(1+$M664)*$ET664,DN664)</f>
        <v>0</v>
      </c>
      <c r="EC664" s="66">
        <f>IF($G664="Labor Hours",DO664*$K664*(1+$M664)*$ET664,DO664)</f>
        <v>0</v>
      </c>
      <c r="ED664" s="66">
        <f>IF($G664="Labor Hours",DP664*$K664*(1+$M664)*$ET664,DP664)</f>
        <v>0</v>
      </c>
      <c r="EE664" s="66">
        <f>IF($G664="Labor Hours",DQ664*$K664*(1+$M664)*$ET664,DQ664)</f>
        <v>0</v>
      </c>
      <c r="EF664" s="66">
        <f>IF($G664="Labor Hours",DR664*$K664*(1+$M664)*$ET664,DR664)</f>
        <v>0</v>
      </c>
      <c r="EG664" s="66">
        <f>IF($G664="Labor Hours",DS664*$K664*(1+$M664)*$ET664,DS664)</f>
        <v>0</v>
      </c>
      <c r="EH664" s="66">
        <f>IF($G664="Labor Hours",DT664*$K664*(1+$M664)*$ET664,DT664)</f>
        <v>0</v>
      </c>
      <c r="EI664" s="66">
        <f>IF($G664="Labor Hours",DU664*$K664*(1+$M664)*$ET664,DU664)</f>
        <v>0</v>
      </c>
      <c r="EJ664" s="67">
        <f t="shared" si="929"/>
        <v>0</v>
      </c>
      <c r="EK664" s="67">
        <f t="shared" si="885"/>
        <v>0</v>
      </c>
      <c r="EL664" s="67">
        <f t="shared" si="886"/>
        <v>0</v>
      </c>
      <c r="EM664" s="53" cm="1">
        <f t="array" aca="1" ref="EM664" ca="1">EJ664*CELL("contents",$Q664)</f>
        <v>0</v>
      </c>
      <c r="EN664" s="53" cm="1">
        <f t="array" aca="1" ref="EN664" ca="1">EK664*CELL("contents",$Q664)</f>
        <v>0</v>
      </c>
      <c r="EO664" s="68">
        <f t="shared" si="930"/>
        <v>28608</v>
      </c>
      <c r="EP664" s="2">
        <v>1</v>
      </c>
      <c r="EQ664" s="2">
        <f t="shared" ref="EQ664:ET664" si="950">EP664*1.0215</f>
        <v>1.0215000000000001</v>
      </c>
      <c r="ER664" s="2">
        <f t="shared" si="950"/>
        <v>1.0434622500000001</v>
      </c>
      <c r="ES664" s="2">
        <f t="shared" si="950"/>
        <v>1.0658966883750003</v>
      </c>
      <c r="ET664" s="2">
        <f t="shared" si="950"/>
        <v>1.0888134671750629</v>
      </c>
      <c r="EU664" s="69">
        <f>IF($G664="Labor Hours",$K664*$AG664*EQ664,0)</f>
        <v>0</v>
      </c>
      <c r="EV664" s="69">
        <f>IF($G664="Labor Hours",$K664*$BL664*ER664,0)</f>
        <v>0</v>
      </c>
      <c r="EW664" s="69">
        <f>IF($G664="Labor Hours",$K664*$CQ664*ES664,0)</f>
        <v>0</v>
      </c>
      <c r="EX664" s="69">
        <f>IF($G664="Labor Hours",$K664*$DV664*ET664,0)</f>
        <v>0</v>
      </c>
      <c r="EY664" s="69">
        <f t="shared" si="932"/>
        <v>0</v>
      </c>
      <c r="EZ664" s="69">
        <f t="shared" si="932"/>
        <v>0</v>
      </c>
      <c r="FA664" s="69">
        <f t="shared" si="932"/>
        <v>0</v>
      </c>
      <c r="FB664" s="69">
        <f t="shared" si="932"/>
        <v>0</v>
      </c>
      <c r="FC664" t="s">
        <v>1551</v>
      </c>
    </row>
    <row r="665" spans="1:159" x14ac:dyDescent="0.25">
      <c r="A665" s="2">
        <v>1.6</v>
      </c>
      <c r="B665" s="2" t="s">
        <v>1467</v>
      </c>
      <c r="C665" s="61" t="s">
        <v>1143</v>
      </c>
      <c r="D665" s="62" t="s">
        <v>1468</v>
      </c>
      <c r="E665" s="63" t="s">
        <v>1469</v>
      </c>
      <c r="F665" s="2" t="s">
        <v>1470</v>
      </c>
      <c r="G665" s="61" t="s">
        <v>151</v>
      </c>
      <c r="H665" s="64" t="s">
        <v>152</v>
      </c>
      <c r="I665" s="61" t="s">
        <v>1175</v>
      </c>
      <c r="J665" s="65" t="s">
        <v>261</v>
      </c>
      <c r="K665" s="75">
        <v>79</v>
      </c>
      <c r="L665" s="79">
        <v>66</v>
      </c>
      <c r="M665" s="57">
        <v>0.28999999999999998</v>
      </c>
      <c r="N665" s="85">
        <v>0.54500000000000004</v>
      </c>
      <c r="O665" s="64" t="s">
        <v>155</v>
      </c>
      <c r="P665" s="2" t="s">
        <v>156</v>
      </c>
      <c r="Q665" s="216">
        <f>VLOOKUP(P665,Contingencies!$A$2:$D$7,4,FALSE)</f>
        <v>0.09</v>
      </c>
      <c r="R665" s="53">
        <f t="shared" si="912"/>
        <v>13749.295940096641</v>
      </c>
      <c r="S665" s="67">
        <f t="shared" si="915"/>
        <v>7493.36628735267</v>
      </c>
      <c r="T665" s="61" t="s">
        <v>1471</v>
      </c>
      <c r="U665" s="25">
        <v>22</v>
      </c>
      <c r="V665" s="25">
        <v>22</v>
      </c>
      <c r="W665" s="25">
        <v>22</v>
      </c>
      <c r="X665" s="25">
        <v>22</v>
      </c>
      <c r="Y665" s="25">
        <v>22</v>
      </c>
      <c r="Z665" s="25">
        <v>22</v>
      </c>
      <c r="AA665" s="25">
        <v>22</v>
      </c>
      <c r="AB665" s="25">
        <v>22</v>
      </c>
      <c r="AC665" s="25">
        <v>22</v>
      </c>
      <c r="AD665" s="25">
        <v>22</v>
      </c>
      <c r="AE665" s="25">
        <v>22</v>
      </c>
      <c r="AF665" s="25">
        <v>22</v>
      </c>
      <c r="AG665" s="2">
        <f>IF(G665="Labor Hours",SUM(U665:AF665),0)</f>
        <v>264</v>
      </c>
      <c r="AH665" s="51">
        <f t="shared" si="919"/>
        <v>1.76</v>
      </c>
      <c r="AI665" s="66">
        <f>IF($G665="Labor Hours",U665*$K665*(1+$M665)*$EQ665,U665)</f>
        <v>2290.22343</v>
      </c>
      <c r="AJ665" s="66">
        <f>IF($G665="Labor Hours",V665*$K665*(1+$M665)*$EQ665,V665)</f>
        <v>2290.22343</v>
      </c>
      <c r="AK665" s="66">
        <f>IF($G665="Labor Hours",W665*$K665*(1+$M665)*$EQ665,W665)</f>
        <v>2290.22343</v>
      </c>
      <c r="AL665" s="66">
        <f>IF($G665="Labor Hours",X665*$K665*(1+$M665)*$EQ665,X665)</f>
        <v>2290.22343</v>
      </c>
      <c r="AM665" s="66">
        <f>IF($G665="Labor Hours",Y665*$K665*(1+$M665)*$EQ665,Y665)</f>
        <v>2290.22343</v>
      </c>
      <c r="AN665" s="66">
        <f>IF($G665="Labor Hours",Z665*$K665*(1+$M665)*$EQ665,Z665)</f>
        <v>2290.22343</v>
      </c>
      <c r="AO665" s="66">
        <f>IF($G665="Labor Hours",AA665*$K665*(1+$M665)*$EQ665,AA665)</f>
        <v>2290.22343</v>
      </c>
      <c r="AP665" s="66">
        <f>IF($G665="Labor Hours",AB665*$K665*(1+$M665)*$EQ665,AB665)</f>
        <v>2290.22343</v>
      </c>
      <c r="AQ665" s="66">
        <f>IF($G665="Labor Hours",AC665*$K665*(1+$M665)*$EQ665,AC665)</f>
        <v>2290.22343</v>
      </c>
      <c r="AR665" s="66">
        <f>IF($G665="Labor Hours",AD665*$K665*(1+$M665)*$EQ665,AD665)</f>
        <v>2290.22343</v>
      </c>
      <c r="AS665" s="66">
        <f>IF($G665="Labor Hours",AE665*$K665*(1+$M665)*$EQ665,AE665)</f>
        <v>2290.22343</v>
      </c>
      <c r="AT665" s="66">
        <f>IF($G665="Labor Hours",AF665*$K665*(1+$M665)*$EQ665,AF665)</f>
        <v>2290.22343</v>
      </c>
      <c r="AU665" s="67">
        <f t="shared" si="920"/>
        <v>27482.681159999993</v>
      </c>
      <c r="AV665" s="67">
        <f t="shared" si="879"/>
        <v>14978.061232199998</v>
      </c>
      <c r="AW665" s="67">
        <f t="shared" si="880"/>
        <v>42460.742392199987</v>
      </c>
      <c r="AX665" s="53" cm="1">
        <f t="array" aca="1" ref="AX665" ca="1">AU665*CELL("contents",$Q665)</f>
        <v>2473.4413043999994</v>
      </c>
      <c r="AY665" s="53" cm="1">
        <f t="array" aca="1" ref="AY665" ca="1">AV665*CELL("contents",$Q665)</f>
        <v>1348.0255108979998</v>
      </c>
      <c r="AZ665" s="25">
        <v>22</v>
      </c>
      <c r="BA665" s="25">
        <v>22</v>
      </c>
      <c r="BB665" s="25">
        <v>22</v>
      </c>
      <c r="BC665" s="25">
        <v>22</v>
      </c>
      <c r="BD665" s="25">
        <v>22</v>
      </c>
      <c r="BE665" s="25">
        <v>22</v>
      </c>
      <c r="BF665" s="25">
        <v>22</v>
      </c>
      <c r="BG665" s="25">
        <v>22</v>
      </c>
      <c r="BH665" s="25">
        <v>22</v>
      </c>
      <c r="BI665" s="25">
        <v>22</v>
      </c>
      <c r="BJ665" s="25">
        <v>22</v>
      </c>
      <c r="BK665" s="25">
        <v>22</v>
      </c>
      <c r="BL665" s="2">
        <f t="shared" si="921"/>
        <v>264</v>
      </c>
      <c r="BM665" s="51">
        <f t="shared" si="922"/>
        <v>1.76</v>
      </c>
      <c r="BN665" s="66">
        <f>IF($G665="Labor Hours",AZ665*$K665*(1+$M665)*$ER665,AZ665)</f>
        <v>2339.4632337450003</v>
      </c>
      <c r="BO665" s="66">
        <f>IF($G665="Labor Hours",BA665*$K665*(1+$M665)*$ER665,BA665)</f>
        <v>2339.4632337450003</v>
      </c>
      <c r="BP665" s="66">
        <f>IF($G665="Labor Hours",BB665*$K665*(1+$M665)*$ER665,BB665)</f>
        <v>2339.4632337450003</v>
      </c>
      <c r="BQ665" s="66">
        <f>IF($G665="Labor Hours",BC665*$K665*(1+$M665)*$ER665,BC665)</f>
        <v>2339.4632337450003</v>
      </c>
      <c r="BR665" s="66">
        <f>IF($G665="Labor Hours",BD665*$K665*(1+$M665)*$ER665,BD665)</f>
        <v>2339.4632337450003</v>
      </c>
      <c r="BS665" s="66">
        <f>IF($G665="Labor Hours",BE665*$K665*(1+$M665)*$ER665,BE665)</f>
        <v>2339.4632337450003</v>
      </c>
      <c r="BT665" s="66">
        <f>IF($G665="Labor Hours",BF665*$K665*(1+$M665)*$ER665,BF665)</f>
        <v>2339.4632337450003</v>
      </c>
      <c r="BU665" s="66">
        <f>IF($G665="Labor Hours",BG665*$K665*(1+$M665)*$ER665,BG665)</f>
        <v>2339.4632337450003</v>
      </c>
      <c r="BV665" s="66">
        <f>IF($G665="Labor Hours",BH665*$K665*(1+$M665)*$ER665,BH665)</f>
        <v>2339.4632337450003</v>
      </c>
      <c r="BW665" s="66">
        <f>IF($G665="Labor Hours",BI665*$K665*(1+$M665)*$ER665,BI665)</f>
        <v>2339.4632337450003</v>
      </c>
      <c r="BX665" s="66">
        <f>IF($G665="Labor Hours",BJ665*$K665*(1+$M665)*$ER665,BJ665)</f>
        <v>2339.4632337450003</v>
      </c>
      <c r="BY665" s="66">
        <f>IF($G665="Labor Hours",BK665*$K665*(1+$M665)*$ER665,BK665)</f>
        <v>2339.4632337450003</v>
      </c>
      <c r="BZ665" s="67">
        <f t="shared" si="923"/>
        <v>28073.55880494001</v>
      </c>
      <c r="CA665" s="67">
        <f t="shared" si="881"/>
        <v>15300.089548692307</v>
      </c>
      <c r="CB665" s="67">
        <f t="shared" si="882"/>
        <v>43373.648353632321</v>
      </c>
      <c r="CC665" s="53" cm="1">
        <f t="array" aca="1" ref="CC665" ca="1">BZ665*CELL("contents",$Q665)</f>
        <v>2526.6202924446006</v>
      </c>
      <c r="CD665" s="53" cm="1">
        <f t="array" aca="1" ref="CD665" ca="1">CA665*CELL("contents",$Q665)</f>
        <v>1377.0080593823077</v>
      </c>
      <c r="CE665" s="25">
        <v>22</v>
      </c>
      <c r="CF665" s="25">
        <v>22</v>
      </c>
      <c r="CG665" s="25">
        <v>22</v>
      </c>
      <c r="CH665" s="25">
        <v>22</v>
      </c>
      <c r="CI665" s="25">
        <v>22</v>
      </c>
      <c r="CJ665" s="25">
        <v>22</v>
      </c>
      <c r="CK665" s="25">
        <v>22</v>
      </c>
      <c r="CL665" s="25">
        <v>22</v>
      </c>
      <c r="CM665" s="25">
        <v>22</v>
      </c>
      <c r="CN665" s="25">
        <v>22</v>
      </c>
      <c r="CO665" s="25">
        <v>22</v>
      </c>
      <c r="CP665" s="25">
        <v>22</v>
      </c>
      <c r="CQ665" s="2">
        <f t="shared" si="924"/>
        <v>264</v>
      </c>
      <c r="CR665" s="51">
        <f t="shared" si="925"/>
        <v>1.76</v>
      </c>
      <c r="CS665" s="66">
        <f>IF($G665="Labor Hours",CE665*$K665*(1+$M665)*$ES665,CE665)</f>
        <v>2389.7616932705182</v>
      </c>
      <c r="CT665" s="66">
        <f>IF($G665="Labor Hours",CF665*$K665*(1+$M665)*$ES665,CF665)</f>
        <v>2389.7616932705182</v>
      </c>
      <c r="CU665" s="66">
        <f>IF($G665="Labor Hours",CG665*$K665*(1+$M665)*$ES665,CG665)</f>
        <v>2389.7616932705182</v>
      </c>
      <c r="CV665" s="66">
        <f>IF($G665="Labor Hours",CH665*$K665*(1+$M665)*$ES665,CH665)</f>
        <v>2389.7616932705182</v>
      </c>
      <c r="CW665" s="66">
        <f>IF($G665="Labor Hours",CI665*$K665*(1+$M665)*$ES665,CI665)</f>
        <v>2389.7616932705182</v>
      </c>
      <c r="CX665" s="66">
        <f>IF($G665="Labor Hours",CJ665*$K665*(1+$M665)*$ES665,CJ665)</f>
        <v>2389.7616932705182</v>
      </c>
      <c r="CY665" s="66">
        <f>IF($G665="Labor Hours",CK665*$K665*(1+$M665)*$ES665,CK665)</f>
        <v>2389.7616932705182</v>
      </c>
      <c r="CZ665" s="66">
        <f>IF($G665="Labor Hours",CL665*$K665*(1+$M665)*$ES665,CL665)</f>
        <v>2389.7616932705182</v>
      </c>
      <c r="DA665" s="66">
        <f>IF($G665="Labor Hours",CM665*$K665*(1+$M665)*$ES665,CM665)</f>
        <v>2389.7616932705182</v>
      </c>
      <c r="DB665" s="66">
        <f>IF($G665="Labor Hours",CN665*$K665*(1+$M665)*$ES665,CN665)</f>
        <v>2389.7616932705182</v>
      </c>
      <c r="DC665" s="66">
        <f>IF($G665="Labor Hours",CO665*$K665*(1+$M665)*$ES665,CO665)</f>
        <v>2389.7616932705182</v>
      </c>
      <c r="DD665" s="66">
        <f>IF($G665="Labor Hours",CP665*$K665*(1+$M665)*$ES665,CP665)</f>
        <v>2389.7616932705182</v>
      </c>
      <c r="DE665" s="67">
        <f t="shared" si="926"/>
        <v>28677.140319246213</v>
      </c>
      <c r="DF665" s="67">
        <f t="shared" si="883"/>
        <v>15629.041473989188</v>
      </c>
      <c r="DG665" s="67">
        <f t="shared" si="884"/>
        <v>44306.181793235402</v>
      </c>
      <c r="DH665" s="53" cm="1">
        <f t="array" aca="1" ref="DH665" ca="1">DE665*CELL("contents",$Q665)</f>
        <v>2580.9426287321589</v>
      </c>
      <c r="DI665" s="53" cm="1">
        <f t="array" aca="1" ref="DI665" ca="1">DF665*CELL("contents",$Q665)</f>
        <v>1406.6137326590269</v>
      </c>
      <c r="DJ665" s="25">
        <v>22</v>
      </c>
      <c r="DK665" s="25">
        <v>22</v>
      </c>
      <c r="DL665" s="25">
        <v>22</v>
      </c>
      <c r="DM665" s="25">
        <v>22</v>
      </c>
      <c r="DN665" s="25">
        <v>22</v>
      </c>
      <c r="DO665" s="25">
        <v>22</v>
      </c>
      <c r="DP665" s="61"/>
      <c r="DQ665" s="2"/>
      <c r="DR665" s="2"/>
      <c r="DS665" s="2"/>
      <c r="DT665" s="2"/>
      <c r="DU665" s="2"/>
      <c r="DV665" s="2">
        <f t="shared" si="927"/>
        <v>132</v>
      </c>
      <c r="DW665" s="51">
        <f t="shared" si="928"/>
        <v>0.88</v>
      </c>
      <c r="DX665" s="66">
        <f>IF($G665="Labor Hours",DJ665*$K665*(1+$M665)*$ET665,DJ665)</f>
        <v>2441.1415696758345</v>
      </c>
      <c r="DY665" s="66">
        <f>IF($G665="Labor Hours",DK665*$K665*(1+$M665)*$ET665,DK665)</f>
        <v>2441.1415696758345</v>
      </c>
      <c r="DZ665" s="66">
        <f>IF($G665="Labor Hours",DL665*$K665*(1+$M665)*$ET665,DL665)</f>
        <v>2441.1415696758345</v>
      </c>
      <c r="EA665" s="66">
        <f>IF($G665="Labor Hours",DM665*$K665*(1+$M665)*$ET665,DM665)</f>
        <v>2441.1415696758345</v>
      </c>
      <c r="EB665" s="66">
        <f>IF($G665="Labor Hours",DN665*$K665*(1+$M665)*$ET665,DN665)</f>
        <v>2441.1415696758345</v>
      </c>
      <c r="EC665" s="66">
        <f>IF($G665="Labor Hours",DO665*$K665*(1+$M665)*$ET665,DO665)</f>
        <v>2441.1415696758345</v>
      </c>
      <c r="ED665" s="66">
        <f>IF($G665="Labor Hours",DP665*$K665*(1+$M665)*$ET665,DP665)</f>
        <v>0</v>
      </c>
      <c r="EE665" s="66">
        <f>IF($G665="Labor Hours",DQ665*$K665*(1+$M665)*$ET665,DQ665)</f>
        <v>0</v>
      </c>
      <c r="EF665" s="66">
        <f>IF($G665="Labor Hours",DR665*$K665*(1+$M665)*$ET665,DR665)</f>
        <v>0</v>
      </c>
      <c r="EG665" s="66">
        <f>IF($G665="Labor Hours",DS665*$K665*(1+$M665)*$ET665,DS665)</f>
        <v>0</v>
      </c>
      <c r="EH665" s="66">
        <f>IF($G665="Labor Hours",DT665*$K665*(1+$M665)*$ET665,DT665)</f>
        <v>0</v>
      </c>
      <c r="EI665" s="66">
        <f>IF($G665="Labor Hours",DU665*$K665*(1+$M665)*$ET665,DU665)</f>
        <v>0</v>
      </c>
      <c r="EJ665" s="67">
        <f t="shared" si="929"/>
        <v>14646.849418055006</v>
      </c>
      <c r="EK665" s="67">
        <f t="shared" si="885"/>
        <v>7982.5329328399785</v>
      </c>
      <c r="EL665" s="67">
        <f t="shared" si="886"/>
        <v>22629.382350894986</v>
      </c>
      <c r="EM665" s="53" cm="1">
        <f t="array" aca="1" ref="EM665" ca="1">EJ665*CELL("contents",$Q665)</f>
        <v>1318.2164476249504</v>
      </c>
      <c r="EN665" s="53" cm="1">
        <f t="array" aca="1" ref="EN665" ca="1">EK665*CELL("contents",$Q665)</f>
        <v>718.42796395559799</v>
      </c>
      <c r="EO665" s="68">
        <f t="shared" si="930"/>
        <v>152769.95488996268</v>
      </c>
      <c r="EP665" s="2">
        <v>1</v>
      </c>
      <c r="EQ665" s="2">
        <f t="shared" ref="EQ665:ET665" si="951">EP665*1.0215</f>
        <v>1.0215000000000001</v>
      </c>
      <c r="ER665" s="2">
        <f t="shared" si="951"/>
        <v>1.0434622500000001</v>
      </c>
      <c r="ES665" s="2">
        <f t="shared" si="951"/>
        <v>1.0658966883750003</v>
      </c>
      <c r="ET665" s="2">
        <f t="shared" si="951"/>
        <v>1.0888134671750629</v>
      </c>
      <c r="EU665" s="69">
        <f>IF($G665="Labor Hours",$K665*$AG665*EQ665,0)</f>
        <v>21304.404000000002</v>
      </c>
      <c r="EV665" s="69">
        <f>IF($G665="Labor Hours",$K665*$BL665*ER665,0)</f>
        <v>21762.448686000003</v>
      </c>
      <c r="EW665" s="69">
        <f>IF($G665="Labor Hours",$K665*$CQ665*ES665,0)</f>
        <v>22230.341332749005</v>
      </c>
      <c r="EX665" s="69">
        <f>IF($G665="Labor Hours",$K665*$DV665*ET665,0)</f>
        <v>11354.146835701556</v>
      </c>
      <c r="EY665" s="69">
        <f t="shared" si="932"/>
        <v>6178.2771600000005</v>
      </c>
      <c r="EZ665" s="69">
        <f t="shared" si="932"/>
        <v>6311.1101189400006</v>
      </c>
      <c r="FA665" s="69">
        <f t="shared" si="932"/>
        <v>6446.7989864972114</v>
      </c>
      <c r="FB665" s="69">
        <f t="shared" si="932"/>
        <v>3292.7025823534514</v>
      </c>
      <c r="FC665" t="s">
        <v>1467</v>
      </c>
    </row>
    <row r="666" spans="1:159" x14ac:dyDescent="0.25">
      <c r="A666" s="2">
        <v>1.6</v>
      </c>
      <c r="B666" s="2" t="s">
        <v>1467</v>
      </c>
      <c r="C666" s="61" t="s">
        <v>1143</v>
      </c>
      <c r="D666" s="62" t="s">
        <v>1468</v>
      </c>
      <c r="E666" s="63" t="s">
        <v>1472</v>
      </c>
      <c r="F666" s="2" t="s">
        <v>260</v>
      </c>
      <c r="G666" s="61" t="s">
        <v>257</v>
      </c>
      <c r="H666" s="64" t="s">
        <v>257</v>
      </c>
      <c r="I666" s="61"/>
      <c r="J666" s="65" t="s">
        <v>261</v>
      </c>
      <c r="K666" s="75"/>
      <c r="L666" s="80">
        <v>1</v>
      </c>
      <c r="M666" s="57">
        <v>0</v>
      </c>
      <c r="N666" s="85">
        <v>0.54500000000000004</v>
      </c>
      <c r="O666" s="64" t="s">
        <v>155</v>
      </c>
      <c r="P666" s="2" t="s">
        <v>156</v>
      </c>
      <c r="Q666" s="216">
        <f>VLOOKUP(P666,Contingencies!$A$2:$D$7,4,FALSE)</f>
        <v>0.09</v>
      </c>
      <c r="R666" s="53">
        <f t="shared" si="912"/>
        <v>1251.45</v>
      </c>
      <c r="S666" s="67">
        <f t="shared" si="915"/>
        <v>682.04025000000013</v>
      </c>
      <c r="T666" s="61"/>
      <c r="U666" s="61"/>
      <c r="V666" s="61"/>
      <c r="W666" s="61"/>
      <c r="X666" s="61"/>
      <c r="Y666" s="61"/>
      <c r="Z666" s="61"/>
      <c r="AA666" s="61">
        <v>1800</v>
      </c>
      <c r="AB666" s="61"/>
      <c r="AC666" s="61"/>
      <c r="AD666" s="61"/>
      <c r="AE666" s="61"/>
      <c r="AF666" s="61">
        <v>1800</v>
      </c>
      <c r="AG666" s="2">
        <f>IF(G666="Labor Hours",SUM(U666:AF666),0)</f>
        <v>0</v>
      </c>
      <c r="AH666" s="51">
        <f t="shared" si="919"/>
        <v>0</v>
      </c>
      <c r="AI666" s="66">
        <f>IF($G666="Labor Hours",U666*$K666*(1+$M666)*$EQ666,U666)</f>
        <v>0</v>
      </c>
      <c r="AJ666" s="66">
        <f>IF($G666="Labor Hours",V666*$K666*(1+$M666)*$EQ666,V666)</f>
        <v>0</v>
      </c>
      <c r="AK666" s="66">
        <f>IF($G666="Labor Hours",W666*$K666*(1+$M666)*$EQ666,W666)</f>
        <v>0</v>
      </c>
      <c r="AL666" s="66">
        <f>IF($G666="Labor Hours",X666*$K666*(1+$M666)*$EQ666,X666)</f>
        <v>0</v>
      </c>
      <c r="AM666" s="66">
        <f>IF($G666="Labor Hours",Y666*$K666*(1+$M666)*$EQ666,Y666)</f>
        <v>0</v>
      </c>
      <c r="AN666" s="66">
        <f>IF($G666="Labor Hours",Z666*$K666*(1+$M666)*$EQ666,Z666)</f>
        <v>0</v>
      </c>
      <c r="AO666" s="66">
        <f>IF($G666="Labor Hours",AA666*$K666*(1+$M666)*$EQ666,AA666)</f>
        <v>1800</v>
      </c>
      <c r="AP666" s="66">
        <f>IF($G666="Labor Hours",AB666*$K666*(1+$M666)*$EQ666,AB666)</f>
        <v>0</v>
      </c>
      <c r="AQ666" s="66">
        <f>IF($G666="Labor Hours",AC666*$K666*(1+$M666)*$EQ666,AC666)</f>
        <v>0</v>
      </c>
      <c r="AR666" s="66">
        <f>IF($G666="Labor Hours",AD666*$K666*(1+$M666)*$EQ666,AD666)</f>
        <v>0</v>
      </c>
      <c r="AS666" s="66">
        <f>IF($G666="Labor Hours",AE666*$K666*(1+$M666)*$EQ666,AE666)</f>
        <v>0</v>
      </c>
      <c r="AT666" s="66">
        <f>IF($G666="Labor Hours",AF666*$K666*(1+$M666)*$EQ666,AF666)</f>
        <v>1800</v>
      </c>
      <c r="AU666" s="67">
        <f t="shared" si="920"/>
        <v>3600</v>
      </c>
      <c r="AV666" s="67">
        <f t="shared" si="879"/>
        <v>1962.0000000000002</v>
      </c>
      <c r="AW666" s="67">
        <f t="shared" si="880"/>
        <v>5562</v>
      </c>
      <c r="AX666" s="53" cm="1">
        <f t="array" aca="1" ref="AX666" ca="1">AU666*CELL("contents",$Q666)</f>
        <v>324</v>
      </c>
      <c r="AY666" s="53" cm="1">
        <f t="array" aca="1" ref="AY666" ca="1">AV666*CELL("contents",$Q666)</f>
        <v>176.58</v>
      </c>
      <c r="AZ666" s="61"/>
      <c r="BA666" s="61"/>
      <c r="BB666" s="61"/>
      <c r="BC666" s="61"/>
      <c r="BD666" s="61"/>
      <c r="BE666" s="61"/>
      <c r="BF666" s="61">
        <v>1800</v>
      </c>
      <c r="BG666" s="61"/>
      <c r="BH666" s="61"/>
      <c r="BI666" s="61"/>
      <c r="BJ666" s="61"/>
      <c r="BK666" s="61">
        <v>1800</v>
      </c>
      <c r="BL666" s="2">
        <f t="shared" si="921"/>
        <v>0</v>
      </c>
      <c r="BM666" s="51">
        <f t="shared" si="922"/>
        <v>0</v>
      </c>
      <c r="BN666" s="66">
        <f>IF($G666="Labor Hours",AZ666*$K666*(1+$M666)*$ER666,AZ666)</f>
        <v>0</v>
      </c>
      <c r="BO666" s="66">
        <f>IF($G666="Labor Hours",BA666*$K666*(1+$M666)*$ER666,BA666)</f>
        <v>0</v>
      </c>
      <c r="BP666" s="66">
        <f>IF($G666="Labor Hours",BB666*$K666*(1+$M666)*$ER666,BB666)</f>
        <v>0</v>
      </c>
      <c r="BQ666" s="66">
        <f>IF($G666="Labor Hours",BC666*$K666*(1+$M666)*$ER666,BC666)</f>
        <v>0</v>
      </c>
      <c r="BR666" s="66">
        <f>IF($G666="Labor Hours",BD666*$K666*(1+$M666)*$ER666,BD666)</f>
        <v>0</v>
      </c>
      <c r="BS666" s="66">
        <f>IF($G666="Labor Hours",BE666*$K666*(1+$M666)*$ER666,BE666)</f>
        <v>0</v>
      </c>
      <c r="BT666" s="66">
        <f>IF($G666="Labor Hours",BF666*$K666*(1+$M666)*$ER666,BF666)</f>
        <v>1800</v>
      </c>
      <c r="BU666" s="66">
        <f>IF($G666="Labor Hours",BG666*$K666*(1+$M666)*$ER666,BG666)</f>
        <v>0</v>
      </c>
      <c r="BV666" s="66">
        <f>IF($G666="Labor Hours",BH666*$K666*(1+$M666)*$ER666,BH666)</f>
        <v>0</v>
      </c>
      <c r="BW666" s="66">
        <f>IF($G666="Labor Hours",BI666*$K666*(1+$M666)*$ER666,BI666)</f>
        <v>0</v>
      </c>
      <c r="BX666" s="66">
        <f>IF($G666="Labor Hours",BJ666*$K666*(1+$M666)*$ER666,BJ666)</f>
        <v>0</v>
      </c>
      <c r="BY666" s="66">
        <f>IF($G666="Labor Hours",BK666*$K666*(1+$M666)*$ER666,BK666)</f>
        <v>1800</v>
      </c>
      <c r="BZ666" s="67">
        <f t="shared" si="923"/>
        <v>3600</v>
      </c>
      <c r="CA666" s="67">
        <f t="shared" si="881"/>
        <v>1962.0000000000002</v>
      </c>
      <c r="CB666" s="67">
        <f t="shared" si="882"/>
        <v>5562</v>
      </c>
      <c r="CC666" s="53" cm="1">
        <f t="array" aca="1" ref="CC666" ca="1">BZ666*CELL("contents",$Q666)</f>
        <v>324</v>
      </c>
      <c r="CD666" s="53" cm="1">
        <f t="array" aca="1" ref="CD666" ca="1">CA666*CELL("contents",$Q666)</f>
        <v>176.58</v>
      </c>
      <c r="CE666" s="61"/>
      <c r="CF666" s="61"/>
      <c r="CG666" s="61"/>
      <c r="CH666" s="61"/>
      <c r="CI666" s="61"/>
      <c r="CJ666" s="61"/>
      <c r="CK666" s="61">
        <v>1800</v>
      </c>
      <c r="CL666" s="61"/>
      <c r="CM666" s="61"/>
      <c r="CN666" s="61"/>
      <c r="CO666" s="61"/>
      <c r="CP666" s="61"/>
      <c r="CQ666" s="2">
        <f t="shared" si="924"/>
        <v>0</v>
      </c>
      <c r="CR666" s="51">
        <f t="shared" si="925"/>
        <v>0</v>
      </c>
      <c r="CS666" s="66">
        <f>IF($G666="Labor Hours",CE666*$K666*(1+$M666)*$ES666,CE666)</f>
        <v>0</v>
      </c>
      <c r="CT666" s="66">
        <f>IF($G666="Labor Hours",CF666*$K666*(1+$M666)*$ES666,CF666)</f>
        <v>0</v>
      </c>
      <c r="CU666" s="66">
        <f>IF($G666="Labor Hours",CG666*$K666*(1+$M666)*$ES666,CG666)</f>
        <v>0</v>
      </c>
      <c r="CV666" s="66">
        <f>IF($G666="Labor Hours",CH666*$K666*(1+$M666)*$ES666,CH666)</f>
        <v>0</v>
      </c>
      <c r="CW666" s="66">
        <f>IF($G666="Labor Hours",CI666*$K666*(1+$M666)*$ES666,CI666)</f>
        <v>0</v>
      </c>
      <c r="CX666" s="66">
        <f>IF($G666="Labor Hours",CJ666*$K666*(1+$M666)*$ES666,CJ666)</f>
        <v>0</v>
      </c>
      <c r="CY666" s="66">
        <f>IF($G666="Labor Hours",CK666*$K666*(1+$M666)*$ES666,CK666)</f>
        <v>1800</v>
      </c>
      <c r="CZ666" s="66">
        <f>IF($G666="Labor Hours",CL666*$K666*(1+$M666)*$ES666,CL666)</f>
        <v>0</v>
      </c>
      <c r="DA666" s="66">
        <f>IF($G666="Labor Hours",CM666*$K666*(1+$M666)*$ES666,CM666)</f>
        <v>0</v>
      </c>
      <c r="DB666" s="66">
        <f>IF($G666="Labor Hours",CN666*$K666*(1+$M666)*$ES666,CN666)</f>
        <v>0</v>
      </c>
      <c r="DC666" s="66">
        <f>IF($G666="Labor Hours",CO666*$K666*(1+$M666)*$ES666,CO666)</f>
        <v>0</v>
      </c>
      <c r="DD666" s="66">
        <f>IF($G666="Labor Hours",CP666*$K666*(1+$M666)*$ES666,CP666)</f>
        <v>0</v>
      </c>
      <c r="DE666" s="67">
        <f t="shared" si="926"/>
        <v>1800</v>
      </c>
      <c r="DF666" s="67">
        <f t="shared" si="883"/>
        <v>981.00000000000011</v>
      </c>
      <c r="DG666" s="67">
        <f t="shared" si="884"/>
        <v>2781</v>
      </c>
      <c r="DH666" s="53" cm="1">
        <f t="array" aca="1" ref="DH666" ca="1">DE666*CELL("contents",$Q666)</f>
        <v>162</v>
      </c>
      <c r="DI666" s="53" cm="1">
        <f t="array" aca="1" ref="DI666" ca="1">DF666*CELL("contents",$Q666)</f>
        <v>88.29</v>
      </c>
      <c r="DJ666" s="61"/>
      <c r="DK666" s="61"/>
      <c r="DL666" s="61"/>
      <c r="DM666" s="61"/>
      <c r="DN666" s="61"/>
      <c r="DO666" s="61"/>
      <c r="DP666" s="61"/>
      <c r="DQ666" s="2"/>
      <c r="DR666" s="2"/>
      <c r="DS666" s="2"/>
      <c r="DT666" s="2"/>
      <c r="DU666" s="2"/>
      <c r="DV666" s="2">
        <f t="shared" si="927"/>
        <v>0</v>
      </c>
      <c r="DW666" s="51">
        <f t="shared" si="928"/>
        <v>0</v>
      </c>
      <c r="DX666" s="66">
        <f>IF($G666="Labor Hours",DJ666*$K666*(1+$M666)*$ET666,DJ666)</f>
        <v>0</v>
      </c>
      <c r="DY666" s="66">
        <f>IF($G666="Labor Hours",DK666*$K666*(1+$M666)*$ET666,DK666)</f>
        <v>0</v>
      </c>
      <c r="DZ666" s="66">
        <f>IF($G666="Labor Hours",DL666*$K666*(1+$M666)*$ET666,DL666)</f>
        <v>0</v>
      </c>
      <c r="EA666" s="66">
        <f>IF($G666="Labor Hours",DM666*$K666*(1+$M666)*$ET666,DM666)</f>
        <v>0</v>
      </c>
      <c r="EB666" s="66">
        <f>IF($G666="Labor Hours",DN666*$K666*(1+$M666)*$ET666,DN666)</f>
        <v>0</v>
      </c>
      <c r="EC666" s="66">
        <f>IF($G666="Labor Hours",DO666*$K666*(1+$M666)*$ET666,DO666)</f>
        <v>0</v>
      </c>
      <c r="ED666" s="66">
        <f>IF($G666="Labor Hours",DP666*$K666*(1+$M666)*$ET666,DP666)</f>
        <v>0</v>
      </c>
      <c r="EE666" s="66">
        <f>IF($G666="Labor Hours",DQ666*$K666*(1+$M666)*$ET666,DQ666)</f>
        <v>0</v>
      </c>
      <c r="EF666" s="66">
        <f>IF($G666="Labor Hours",DR666*$K666*(1+$M666)*$ET666,DR666)</f>
        <v>0</v>
      </c>
      <c r="EG666" s="66">
        <f>IF($G666="Labor Hours",DS666*$K666*(1+$M666)*$ET666,DS666)</f>
        <v>0</v>
      </c>
      <c r="EH666" s="66">
        <f>IF($G666="Labor Hours",DT666*$K666*(1+$M666)*$ET666,DT666)</f>
        <v>0</v>
      </c>
      <c r="EI666" s="66">
        <f>IF($G666="Labor Hours",DU666*$K666*(1+$M666)*$ET666,DU666)</f>
        <v>0</v>
      </c>
      <c r="EJ666" s="67">
        <f t="shared" si="929"/>
        <v>0</v>
      </c>
      <c r="EK666" s="67">
        <f t="shared" si="885"/>
        <v>0</v>
      </c>
      <c r="EL666" s="67">
        <f t="shared" si="886"/>
        <v>0</v>
      </c>
      <c r="EM666" s="53" cm="1">
        <f t="array" aca="1" ref="EM666" ca="1">EJ666*CELL("contents",$Q666)</f>
        <v>0</v>
      </c>
      <c r="EN666" s="53" cm="1">
        <f t="array" aca="1" ref="EN666" ca="1">EK666*CELL("contents",$Q666)</f>
        <v>0</v>
      </c>
      <c r="EO666" s="68">
        <f t="shared" si="930"/>
        <v>13905</v>
      </c>
      <c r="EP666" s="2">
        <v>1</v>
      </c>
      <c r="EQ666" s="2">
        <f t="shared" ref="EQ666:ET666" si="952">EP666*1.0215</f>
        <v>1.0215000000000001</v>
      </c>
      <c r="ER666" s="2">
        <f t="shared" si="952"/>
        <v>1.0434622500000001</v>
      </c>
      <c r="ES666" s="2">
        <f t="shared" si="952"/>
        <v>1.0658966883750003</v>
      </c>
      <c r="ET666" s="2">
        <f t="shared" si="952"/>
        <v>1.0888134671750629</v>
      </c>
      <c r="EU666" s="69">
        <f>IF($G666="Labor Hours",$K666*$AG666*EQ666,0)</f>
        <v>0</v>
      </c>
      <c r="EV666" s="69">
        <f>IF($G666="Labor Hours",$K666*$BL666*ER666,0)</f>
        <v>0</v>
      </c>
      <c r="EW666" s="69">
        <f>IF($G666="Labor Hours",$K666*$CQ666*ES666,0)</f>
        <v>0</v>
      </c>
      <c r="EX666" s="69">
        <f>IF($G666="Labor Hours",$K666*$DV666*ET666,0)</f>
        <v>0</v>
      </c>
      <c r="EY666" s="69">
        <f t="shared" si="932"/>
        <v>0</v>
      </c>
      <c r="EZ666" s="69">
        <f t="shared" si="932"/>
        <v>0</v>
      </c>
      <c r="FA666" s="69">
        <f t="shared" si="932"/>
        <v>0</v>
      </c>
      <c r="FB666" s="69">
        <f t="shared" si="932"/>
        <v>0</v>
      </c>
      <c r="FC666" t="s">
        <v>1467</v>
      </c>
    </row>
    <row r="667" spans="1:159" x14ac:dyDescent="0.25">
      <c r="A667" s="2">
        <v>1.6</v>
      </c>
      <c r="B667" s="2" t="s">
        <v>1467</v>
      </c>
      <c r="C667" s="61" t="s">
        <v>1143</v>
      </c>
      <c r="D667" s="62" t="s">
        <v>1468</v>
      </c>
      <c r="E667" s="63" t="s">
        <v>1473</v>
      </c>
      <c r="F667" s="2" t="s">
        <v>260</v>
      </c>
      <c r="G667" s="61" t="s">
        <v>257</v>
      </c>
      <c r="H667" s="64" t="s">
        <v>257</v>
      </c>
      <c r="I667" s="61"/>
      <c r="J667" s="65" t="s">
        <v>261</v>
      </c>
      <c r="K667" s="75"/>
      <c r="L667" s="80">
        <v>1</v>
      </c>
      <c r="M667" s="57">
        <v>0</v>
      </c>
      <c r="N667" s="85">
        <v>0.54500000000000004</v>
      </c>
      <c r="O667" s="64" t="s">
        <v>155</v>
      </c>
      <c r="P667" s="2" t="s">
        <v>156</v>
      </c>
      <c r="Q667" s="216">
        <f>VLOOKUP(P667,Contingencies!$A$2:$D$7,4,FALSE)</f>
        <v>0.09</v>
      </c>
      <c r="R667" s="53">
        <f t="shared" si="912"/>
        <v>250.29</v>
      </c>
      <c r="S667" s="67">
        <f t="shared" si="915"/>
        <v>136.40805</v>
      </c>
      <c r="T667" s="61"/>
      <c r="U667" s="61"/>
      <c r="V667" s="61"/>
      <c r="W667" s="61"/>
      <c r="X667" s="61"/>
      <c r="Y667" s="61"/>
      <c r="Z667" s="61"/>
      <c r="AA667" s="61">
        <v>1800</v>
      </c>
      <c r="AB667" s="61"/>
      <c r="AC667" s="61"/>
      <c r="AD667" s="61"/>
      <c r="AE667" s="61"/>
      <c r="AF667" s="61"/>
      <c r="AG667" s="2">
        <f>IF(G667="Labor Hours",SUM(U667:AF667),0)</f>
        <v>0</v>
      </c>
      <c r="AH667" s="51">
        <f t="shared" si="919"/>
        <v>0</v>
      </c>
      <c r="AI667" s="66">
        <f>IF($G667="Labor Hours",U667*$K667*(1+$M667)*$EQ667,U667)</f>
        <v>0</v>
      </c>
      <c r="AJ667" s="66">
        <f>IF($G667="Labor Hours",V667*$K667*(1+$M667)*$EQ667,V667)</f>
        <v>0</v>
      </c>
      <c r="AK667" s="66">
        <f>IF($G667="Labor Hours",W667*$K667*(1+$M667)*$EQ667,W667)</f>
        <v>0</v>
      </c>
      <c r="AL667" s="66">
        <f>IF($G667="Labor Hours",X667*$K667*(1+$M667)*$EQ667,X667)</f>
        <v>0</v>
      </c>
      <c r="AM667" s="66">
        <f>IF($G667="Labor Hours",Y667*$K667*(1+$M667)*$EQ667,Y667)</f>
        <v>0</v>
      </c>
      <c r="AN667" s="66">
        <f>IF($G667="Labor Hours",Z667*$K667*(1+$M667)*$EQ667,Z667)</f>
        <v>0</v>
      </c>
      <c r="AO667" s="66">
        <f>IF($G667="Labor Hours",AA667*$K667*(1+$M667)*$EQ667,AA667)</f>
        <v>1800</v>
      </c>
      <c r="AP667" s="66">
        <f>IF($G667="Labor Hours",AB667*$K667*(1+$M667)*$EQ667,AB667)</f>
        <v>0</v>
      </c>
      <c r="AQ667" s="66">
        <f>IF($G667="Labor Hours",AC667*$K667*(1+$M667)*$EQ667,AC667)</f>
        <v>0</v>
      </c>
      <c r="AR667" s="66">
        <f>IF($G667="Labor Hours",AD667*$K667*(1+$M667)*$EQ667,AD667)</f>
        <v>0</v>
      </c>
      <c r="AS667" s="66">
        <f>IF($G667="Labor Hours",AE667*$K667*(1+$M667)*$EQ667,AE667)</f>
        <v>0</v>
      </c>
      <c r="AT667" s="66">
        <f>IF($G667="Labor Hours",AF667*$K667*(1+$M667)*$EQ667,AF667)</f>
        <v>0</v>
      </c>
      <c r="AU667" s="67">
        <f t="shared" si="920"/>
        <v>1800</v>
      </c>
      <c r="AV667" s="67">
        <f t="shared" si="879"/>
        <v>981.00000000000011</v>
      </c>
      <c r="AW667" s="67">
        <f t="shared" si="880"/>
        <v>2781</v>
      </c>
      <c r="AX667" s="53" cm="1">
        <f t="array" aca="1" ref="AX667" ca="1">AU667*CELL("contents",$Q667)</f>
        <v>162</v>
      </c>
      <c r="AY667" s="53" cm="1">
        <f t="array" aca="1" ref="AY667" ca="1">AV667*CELL("contents",$Q667)</f>
        <v>88.29</v>
      </c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2">
        <f t="shared" si="921"/>
        <v>0</v>
      </c>
      <c r="BM667" s="51">
        <f t="shared" si="922"/>
        <v>0</v>
      </c>
      <c r="BN667" s="66">
        <f>IF($G667="Labor Hours",AZ667*$K667*(1+$M667)*$ER667,AZ667)</f>
        <v>0</v>
      </c>
      <c r="BO667" s="66">
        <f>IF($G667="Labor Hours",BA667*$K667*(1+$M667)*$ER667,BA667)</f>
        <v>0</v>
      </c>
      <c r="BP667" s="66">
        <f>IF($G667="Labor Hours",BB667*$K667*(1+$M667)*$ER667,BB667)</f>
        <v>0</v>
      </c>
      <c r="BQ667" s="66">
        <f>IF($G667="Labor Hours",BC667*$K667*(1+$M667)*$ER667,BC667)</f>
        <v>0</v>
      </c>
      <c r="BR667" s="66">
        <f>IF($G667="Labor Hours",BD667*$K667*(1+$M667)*$ER667,BD667)</f>
        <v>0</v>
      </c>
      <c r="BS667" s="66">
        <f>IF($G667="Labor Hours",BE667*$K667*(1+$M667)*$ER667,BE667)</f>
        <v>0</v>
      </c>
      <c r="BT667" s="66">
        <f>IF($G667="Labor Hours",BF667*$K667*(1+$M667)*$ER667,BF667)</f>
        <v>0</v>
      </c>
      <c r="BU667" s="66">
        <f>IF($G667="Labor Hours",BG667*$K667*(1+$M667)*$ER667,BG667)</f>
        <v>0</v>
      </c>
      <c r="BV667" s="66">
        <f>IF($G667="Labor Hours",BH667*$K667*(1+$M667)*$ER667,BH667)</f>
        <v>0</v>
      </c>
      <c r="BW667" s="66">
        <f>IF($G667="Labor Hours",BI667*$K667*(1+$M667)*$ER667,BI667)</f>
        <v>0</v>
      </c>
      <c r="BX667" s="66">
        <f>IF($G667="Labor Hours",BJ667*$K667*(1+$M667)*$ER667,BJ667)</f>
        <v>0</v>
      </c>
      <c r="BY667" s="66">
        <f>IF($G667="Labor Hours",BK667*$K667*(1+$M667)*$ER667,BK667)</f>
        <v>0</v>
      </c>
      <c r="BZ667" s="67">
        <f t="shared" si="923"/>
        <v>0</v>
      </c>
      <c r="CA667" s="67">
        <f t="shared" si="881"/>
        <v>0</v>
      </c>
      <c r="CB667" s="67">
        <f t="shared" si="882"/>
        <v>0</v>
      </c>
      <c r="CC667" s="53" cm="1">
        <f t="array" aca="1" ref="CC667" ca="1">BZ667*CELL("contents",$Q667)</f>
        <v>0</v>
      </c>
      <c r="CD667" s="53" cm="1">
        <f t="array" aca="1" ref="CD667" ca="1">CA667*CELL("contents",$Q667)</f>
        <v>0</v>
      </c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2">
        <f t="shared" si="924"/>
        <v>0</v>
      </c>
      <c r="CR667" s="51">
        <f t="shared" si="925"/>
        <v>0</v>
      </c>
      <c r="CS667" s="66">
        <f>IF($G667="Labor Hours",CE667*$K667*(1+$M667)*$ES667,CE667)</f>
        <v>0</v>
      </c>
      <c r="CT667" s="66">
        <f>IF($G667="Labor Hours",CF667*$K667*(1+$M667)*$ES667,CF667)</f>
        <v>0</v>
      </c>
      <c r="CU667" s="66">
        <f>IF($G667="Labor Hours",CG667*$K667*(1+$M667)*$ES667,CG667)</f>
        <v>0</v>
      </c>
      <c r="CV667" s="66">
        <f>IF($G667="Labor Hours",CH667*$K667*(1+$M667)*$ES667,CH667)</f>
        <v>0</v>
      </c>
      <c r="CW667" s="66">
        <f>IF($G667="Labor Hours",CI667*$K667*(1+$M667)*$ES667,CI667)</f>
        <v>0</v>
      </c>
      <c r="CX667" s="66">
        <f>IF($G667="Labor Hours",CJ667*$K667*(1+$M667)*$ES667,CJ667)</f>
        <v>0</v>
      </c>
      <c r="CY667" s="66">
        <f>IF($G667="Labor Hours",CK667*$K667*(1+$M667)*$ES667,CK667)</f>
        <v>0</v>
      </c>
      <c r="CZ667" s="66">
        <f>IF($G667="Labor Hours",CL667*$K667*(1+$M667)*$ES667,CL667)</f>
        <v>0</v>
      </c>
      <c r="DA667" s="66">
        <f>IF($G667="Labor Hours",CM667*$K667*(1+$M667)*$ES667,CM667)</f>
        <v>0</v>
      </c>
      <c r="DB667" s="66">
        <f>IF($G667="Labor Hours",CN667*$K667*(1+$M667)*$ES667,CN667)</f>
        <v>0</v>
      </c>
      <c r="DC667" s="66">
        <f>IF($G667="Labor Hours",CO667*$K667*(1+$M667)*$ES667,CO667)</f>
        <v>0</v>
      </c>
      <c r="DD667" s="66">
        <f>IF($G667="Labor Hours",CP667*$K667*(1+$M667)*$ES667,CP667)</f>
        <v>0</v>
      </c>
      <c r="DE667" s="67">
        <f t="shared" si="926"/>
        <v>0</v>
      </c>
      <c r="DF667" s="67">
        <f t="shared" si="883"/>
        <v>0</v>
      </c>
      <c r="DG667" s="67">
        <f t="shared" si="884"/>
        <v>0</v>
      </c>
      <c r="DH667" s="53" cm="1">
        <f t="array" aca="1" ref="DH667" ca="1">DE667*CELL("contents",$Q667)</f>
        <v>0</v>
      </c>
      <c r="DI667" s="53" cm="1">
        <f t="array" aca="1" ref="DI667" ca="1">DF667*CELL("contents",$Q667)</f>
        <v>0</v>
      </c>
      <c r="DJ667" s="61"/>
      <c r="DK667" s="61"/>
      <c r="DL667" s="61"/>
      <c r="DM667" s="61"/>
      <c r="DN667" s="61"/>
      <c r="DO667" s="61"/>
      <c r="DP667" s="61"/>
      <c r="DQ667" s="2"/>
      <c r="DR667" s="2"/>
      <c r="DS667" s="2"/>
      <c r="DT667" s="2"/>
      <c r="DU667" s="2"/>
      <c r="DV667" s="2">
        <f t="shared" si="927"/>
        <v>0</v>
      </c>
      <c r="DW667" s="51">
        <f t="shared" si="928"/>
        <v>0</v>
      </c>
      <c r="DX667" s="66">
        <f>IF($G667="Labor Hours",DJ667*$K667*(1+$M667)*$ET667,DJ667)</f>
        <v>0</v>
      </c>
      <c r="DY667" s="66">
        <f>IF($G667="Labor Hours",DK667*$K667*(1+$M667)*$ET667,DK667)</f>
        <v>0</v>
      </c>
      <c r="DZ667" s="66">
        <f>IF($G667="Labor Hours",DL667*$K667*(1+$M667)*$ET667,DL667)</f>
        <v>0</v>
      </c>
      <c r="EA667" s="66">
        <f>IF($G667="Labor Hours",DM667*$K667*(1+$M667)*$ET667,DM667)</f>
        <v>0</v>
      </c>
      <c r="EB667" s="66">
        <f>IF($G667="Labor Hours",DN667*$K667*(1+$M667)*$ET667,DN667)</f>
        <v>0</v>
      </c>
      <c r="EC667" s="66">
        <f>IF($G667="Labor Hours",DO667*$K667*(1+$M667)*$ET667,DO667)</f>
        <v>0</v>
      </c>
      <c r="ED667" s="66">
        <f>IF($G667="Labor Hours",DP667*$K667*(1+$M667)*$ET667,DP667)</f>
        <v>0</v>
      </c>
      <c r="EE667" s="66">
        <f>IF($G667="Labor Hours",DQ667*$K667*(1+$M667)*$ET667,DQ667)</f>
        <v>0</v>
      </c>
      <c r="EF667" s="66">
        <f>IF($G667="Labor Hours",DR667*$K667*(1+$M667)*$ET667,DR667)</f>
        <v>0</v>
      </c>
      <c r="EG667" s="66">
        <f>IF($G667="Labor Hours",DS667*$K667*(1+$M667)*$ET667,DS667)</f>
        <v>0</v>
      </c>
      <c r="EH667" s="66">
        <f>IF($G667="Labor Hours",DT667*$K667*(1+$M667)*$ET667,DT667)</f>
        <v>0</v>
      </c>
      <c r="EI667" s="66">
        <f>IF($G667="Labor Hours",DU667*$K667*(1+$M667)*$ET667,DU667)</f>
        <v>0</v>
      </c>
      <c r="EJ667" s="67">
        <f t="shared" si="929"/>
        <v>0</v>
      </c>
      <c r="EK667" s="67">
        <f t="shared" si="885"/>
        <v>0</v>
      </c>
      <c r="EL667" s="67">
        <f t="shared" si="886"/>
        <v>0</v>
      </c>
      <c r="EM667" s="53" cm="1">
        <f t="array" aca="1" ref="EM667" ca="1">EJ667*CELL("contents",$Q667)</f>
        <v>0</v>
      </c>
      <c r="EN667" s="53" cm="1">
        <f t="array" aca="1" ref="EN667" ca="1">EK667*CELL("contents",$Q667)</f>
        <v>0</v>
      </c>
      <c r="EO667" s="68">
        <f t="shared" si="930"/>
        <v>2781</v>
      </c>
      <c r="EP667" s="2">
        <v>1</v>
      </c>
      <c r="EQ667" s="2">
        <f t="shared" ref="EQ667:ET667" si="953">EP667*1.0215</f>
        <v>1.0215000000000001</v>
      </c>
      <c r="ER667" s="2">
        <f t="shared" si="953"/>
        <v>1.0434622500000001</v>
      </c>
      <c r="ES667" s="2">
        <f t="shared" si="953"/>
        <v>1.0658966883750003</v>
      </c>
      <c r="ET667" s="2">
        <f t="shared" si="953"/>
        <v>1.0888134671750629</v>
      </c>
      <c r="EU667" s="69">
        <f>IF($G667="Labor Hours",$K667*$AG667*EQ667,0)</f>
        <v>0</v>
      </c>
      <c r="EV667" s="69">
        <f>IF($G667="Labor Hours",$K667*$BL667*ER667,0)</f>
        <v>0</v>
      </c>
      <c r="EW667" s="69">
        <f>IF($G667="Labor Hours",$K667*$CQ667*ES667,0)</f>
        <v>0</v>
      </c>
      <c r="EX667" s="69">
        <f>IF($G667="Labor Hours",$K667*$DV667*ET667,0)</f>
        <v>0</v>
      </c>
      <c r="EY667" s="69">
        <f t="shared" si="932"/>
        <v>0</v>
      </c>
      <c r="EZ667" s="69">
        <f t="shared" si="932"/>
        <v>0</v>
      </c>
      <c r="FA667" s="69">
        <f t="shared" si="932"/>
        <v>0</v>
      </c>
      <c r="FB667" s="69">
        <f t="shared" si="932"/>
        <v>0</v>
      </c>
      <c r="FC667" t="s">
        <v>1467</v>
      </c>
    </row>
    <row r="668" spans="1:159" x14ac:dyDescent="0.25">
      <c r="A668" s="2">
        <v>1.6</v>
      </c>
      <c r="B668" s="2" t="s">
        <v>1467</v>
      </c>
      <c r="C668" s="61" t="s">
        <v>147</v>
      </c>
      <c r="D668" s="62" t="s">
        <v>1468</v>
      </c>
      <c r="E668" s="63" t="s">
        <v>1474</v>
      </c>
      <c r="F668" s="2"/>
      <c r="G668" s="61" t="s">
        <v>267</v>
      </c>
      <c r="H668" s="64" t="s">
        <v>267</v>
      </c>
      <c r="I668" s="61"/>
      <c r="J668" s="65" t="s">
        <v>261</v>
      </c>
      <c r="K668" s="75"/>
      <c r="L668" s="80">
        <v>1</v>
      </c>
      <c r="M668" s="57">
        <v>0</v>
      </c>
      <c r="N668" s="85">
        <v>0.53</v>
      </c>
      <c r="O668" s="64" t="s">
        <v>1012</v>
      </c>
      <c r="P668" s="2" t="s">
        <v>156</v>
      </c>
      <c r="Q668" s="216">
        <f>VLOOKUP(P668,Contingencies!$A$2:$D$7,4,FALSE)</f>
        <v>0.09</v>
      </c>
      <c r="R668" s="53">
        <f t="shared" si="912"/>
        <v>261.63</v>
      </c>
      <c r="S668" s="67">
        <f t="shared" si="915"/>
        <v>138.66390000000001</v>
      </c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2">
        <f>IF(G668="Labor Hours",SUM(U668:AF668),0)</f>
        <v>0</v>
      </c>
      <c r="AH668" s="51">
        <f t="shared" si="919"/>
        <v>0</v>
      </c>
      <c r="AI668" s="66">
        <f>IF($G668="Labor Hours",U668*$K668*(1+$M668)*$EQ668,U668)</f>
        <v>0</v>
      </c>
      <c r="AJ668" s="66">
        <f>IF($G668="Labor Hours",V668*$K668*(1+$M668)*$EQ668,V668)</f>
        <v>0</v>
      </c>
      <c r="AK668" s="66">
        <f>IF($G668="Labor Hours",W668*$K668*(1+$M668)*$EQ668,W668)</f>
        <v>0</v>
      </c>
      <c r="AL668" s="66">
        <f>IF($G668="Labor Hours",X668*$K668*(1+$M668)*$EQ668,X668)</f>
        <v>0</v>
      </c>
      <c r="AM668" s="66">
        <f>IF($G668="Labor Hours",Y668*$K668*(1+$M668)*$EQ668,Y668)</f>
        <v>0</v>
      </c>
      <c r="AN668" s="66">
        <f>IF($G668="Labor Hours",Z668*$K668*(1+$M668)*$EQ668,Z668)</f>
        <v>0</v>
      </c>
      <c r="AO668" s="66">
        <f>IF($G668="Labor Hours",AA668*$K668*(1+$M668)*$EQ668,AA668)</f>
        <v>0</v>
      </c>
      <c r="AP668" s="66">
        <f>IF($G668="Labor Hours",AB668*$K668*(1+$M668)*$EQ668,AB668)</f>
        <v>0</v>
      </c>
      <c r="AQ668" s="66">
        <f>IF($G668="Labor Hours",AC668*$K668*(1+$M668)*$EQ668,AC668)</f>
        <v>0</v>
      </c>
      <c r="AR668" s="66">
        <f>IF($G668="Labor Hours",AD668*$K668*(1+$M668)*$EQ668,AD668)</f>
        <v>0</v>
      </c>
      <c r="AS668" s="66">
        <f>IF($G668="Labor Hours",AE668*$K668*(1+$M668)*$EQ668,AE668)</f>
        <v>0</v>
      </c>
      <c r="AT668" s="66">
        <f>IF($G668="Labor Hours",AF668*$K668*(1+$M668)*$EQ668,AF668)</f>
        <v>0</v>
      </c>
      <c r="AU668" s="67">
        <f t="shared" si="920"/>
        <v>0</v>
      </c>
      <c r="AV668" s="67">
        <f t="shared" si="879"/>
        <v>0</v>
      </c>
      <c r="AW668" s="67">
        <f t="shared" si="880"/>
        <v>0</v>
      </c>
      <c r="AX668" s="53" cm="1">
        <f t="array" aca="1" ref="AX668" ca="1">AU668*CELL("contents",$Q668)</f>
        <v>0</v>
      </c>
      <c r="AY668" s="53" cm="1">
        <f t="array" aca="1" ref="AY668" ca="1">AV668*CELL("contents",$Q668)</f>
        <v>0</v>
      </c>
      <c r="AZ668" s="61"/>
      <c r="BA668" s="61"/>
      <c r="BB668" s="61"/>
      <c r="BC668" s="61"/>
      <c r="BD668" s="61"/>
      <c r="BE668" s="61">
        <v>950</v>
      </c>
      <c r="BF668" s="61"/>
      <c r="BG668" s="61"/>
      <c r="BH668" s="61"/>
      <c r="BI668" s="61"/>
      <c r="BJ668" s="61"/>
      <c r="BK668" s="61"/>
      <c r="BL668" s="2">
        <f t="shared" si="921"/>
        <v>0</v>
      </c>
      <c r="BM668" s="51">
        <f t="shared" si="922"/>
        <v>0</v>
      </c>
      <c r="BN668" s="66">
        <f>IF($G668="Labor Hours",AZ668*$K668*(1+$M668)*$ER668,AZ668)</f>
        <v>0</v>
      </c>
      <c r="BO668" s="66">
        <f>IF($G668="Labor Hours",BA668*$K668*(1+$M668)*$ER668,BA668)</f>
        <v>0</v>
      </c>
      <c r="BP668" s="66">
        <f>IF($G668="Labor Hours",BB668*$K668*(1+$M668)*$ER668,BB668)</f>
        <v>0</v>
      </c>
      <c r="BQ668" s="66">
        <f>IF($G668="Labor Hours",BC668*$K668*(1+$M668)*$ER668,BC668)</f>
        <v>0</v>
      </c>
      <c r="BR668" s="66">
        <f>IF($G668="Labor Hours",BD668*$K668*(1+$M668)*$ER668,BD668)</f>
        <v>0</v>
      </c>
      <c r="BS668" s="66">
        <f>IF($G668="Labor Hours",BE668*$K668*(1+$M668)*$ER668,BE668)</f>
        <v>950</v>
      </c>
      <c r="BT668" s="66">
        <f>IF($G668="Labor Hours",BF668*$K668*(1+$M668)*$ER668,BF668)</f>
        <v>0</v>
      </c>
      <c r="BU668" s="66">
        <f>IF($G668="Labor Hours",BG668*$K668*(1+$M668)*$ER668,BG668)</f>
        <v>0</v>
      </c>
      <c r="BV668" s="66">
        <f>IF($G668="Labor Hours",BH668*$K668*(1+$M668)*$ER668,BH668)</f>
        <v>0</v>
      </c>
      <c r="BW668" s="66">
        <f>IF($G668="Labor Hours",BI668*$K668*(1+$M668)*$ER668,BI668)</f>
        <v>0</v>
      </c>
      <c r="BX668" s="66">
        <f>IF($G668="Labor Hours",BJ668*$K668*(1+$M668)*$ER668,BJ668)</f>
        <v>0</v>
      </c>
      <c r="BY668" s="66">
        <f>IF($G668="Labor Hours",BK668*$K668*(1+$M668)*$ER668,BK668)</f>
        <v>0</v>
      </c>
      <c r="BZ668" s="67">
        <f t="shared" si="923"/>
        <v>950</v>
      </c>
      <c r="CA668" s="67">
        <f t="shared" si="881"/>
        <v>503.5</v>
      </c>
      <c r="CB668" s="67">
        <f t="shared" si="882"/>
        <v>1453.5</v>
      </c>
      <c r="CC668" s="53" cm="1">
        <f t="array" aca="1" ref="CC668" ca="1">BZ668*CELL("contents",$Q668)</f>
        <v>85.5</v>
      </c>
      <c r="CD668" s="53" cm="1">
        <f t="array" aca="1" ref="CD668" ca="1">CA668*CELL("contents",$Q668)</f>
        <v>45.314999999999998</v>
      </c>
      <c r="CE668" s="61"/>
      <c r="CF668" s="61"/>
      <c r="CG668" s="61"/>
      <c r="CH668" s="61"/>
      <c r="CI668" s="61"/>
      <c r="CJ668" s="61">
        <v>950</v>
      </c>
      <c r="CK668" s="61"/>
      <c r="CL668" s="61"/>
      <c r="CM668" s="61"/>
      <c r="CN668" s="61"/>
      <c r="CO668" s="61"/>
      <c r="CP668" s="61"/>
      <c r="CQ668" s="2">
        <f t="shared" si="924"/>
        <v>0</v>
      </c>
      <c r="CR668" s="51">
        <f t="shared" si="925"/>
        <v>0</v>
      </c>
      <c r="CS668" s="66">
        <f>IF($G668="Labor Hours",CE668*$K668*(1+$M668)*$ES668,CE668)</f>
        <v>0</v>
      </c>
      <c r="CT668" s="66">
        <f>IF($G668="Labor Hours",CF668*$K668*(1+$M668)*$ES668,CF668)</f>
        <v>0</v>
      </c>
      <c r="CU668" s="66">
        <f>IF($G668="Labor Hours",CG668*$K668*(1+$M668)*$ES668,CG668)</f>
        <v>0</v>
      </c>
      <c r="CV668" s="66">
        <f>IF($G668="Labor Hours",CH668*$K668*(1+$M668)*$ES668,CH668)</f>
        <v>0</v>
      </c>
      <c r="CW668" s="66">
        <f>IF($G668="Labor Hours",CI668*$K668*(1+$M668)*$ES668,CI668)</f>
        <v>0</v>
      </c>
      <c r="CX668" s="66">
        <f>IF($G668="Labor Hours",CJ668*$K668*(1+$M668)*$ES668,CJ668)</f>
        <v>950</v>
      </c>
      <c r="CY668" s="66">
        <f>IF($G668="Labor Hours",CK668*$K668*(1+$M668)*$ES668,CK668)</f>
        <v>0</v>
      </c>
      <c r="CZ668" s="66">
        <f>IF($G668="Labor Hours",CL668*$K668*(1+$M668)*$ES668,CL668)</f>
        <v>0</v>
      </c>
      <c r="DA668" s="66">
        <f>IF($G668="Labor Hours",CM668*$K668*(1+$M668)*$ES668,CM668)</f>
        <v>0</v>
      </c>
      <c r="DB668" s="66">
        <f>IF($G668="Labor Hours",CN668*$K668*(1+$M668)*$ES668,CN668)</f>
        <v>0</v>
      </c>
      <c r="DC668" s="66">
        <f>IF($G668="Labor Hours",CO668*$K668*(1+$M668)*$ES668,CO668)</f>
        <v>0</v>
      </c>
      <c r="DD668" s="66">
        <f>IF($G668="Labor Hours",CP668*$K668*(1+$M668)*$ES668,CP668)</f>
        <v>0</v>
      </c>
      <c r="DE668" s="67">
        <f t="shared" si="926"/>
        <v>950</v>
      </c>
      <c r="DF668" s="67">
        <f t="shared" si="883"/>
        <v>503.5</v>
      </c>
      <c r="DG668" s="67">
        <f t="shared" si="884"/>
        <v>1453.5</v>
      </c>
      <c r="DH668" s="53" cm="1">
        <f t="array" aca="1" ref="DH668" ca="1">DE668*CELL("contents",$Q668)</f>
        <v>85.5</v>
      </c>
      <c r="DI668" s="53" cm="1">
        <f t="array" aca="1" ref="DI668" ca="1">DF668*CELL("contents",$Q668)</f>
        <v>45.314999999999998</v>
      </c>
      <c r="DJ668" s="61"/>
      <c r="DK668" s="61"/>
      <c r="DL668" s="61"/>
      <c r="DM668" s="61"/>
      <c r="DN668" s="61"/>
      <c r="DO668" s="61"/>
      <c r="DP668" s="61"/>
      <c r="DQ668" s="2"/>
      <c r="DR668" s="2"/>
      <c r="DS668" s="2"/>
      <c r="DT668" s="2"/>
      <c r="DU668" s="2"/>
      <c r="DV668" s="2">
        <f t="shared" si="927"/>
        <v>0</v>
      </c>
      <c r="DW668" s="51">
        <f t="shared" si="928"/>
        <v>0</v>
      </c>
      <c r="DX668" s="66">
        <f>IF($G668="Labor Hours",DJ668*$K668*(1+$M668)*$ET668,DJ668)</f>
        <v>0</v>
      </c>
      <c r="DY668" s="66">
        <f>IF($G668="Labor Hours",DK668*$K668*(1+$M668)*$ET668,DK668)</f>
        <v>0</v>
      </c>
      <c r="DZ668" s="66">
        <f>IF($G668="Labor Hours",DL668*$K668*(1+$M668)*$ET668,DL668)</f>
        <v>0</v>
      </c>
      <c r="EA668" s="66">
        <f>IF($G668="Labor Hours",DM668*$K668*(1+$M668)*$ET668,DM668)</f>
        <v>0</v>
      </c>
      <c r="EB668" s="66">
        <f>IF($G668="Labor Hours",DN668*$K668*(1+$M668)*$ET668,DN668)</f>
        <v>0</v>
      </c>
      <c r="EC668" s="66">
        <f>IF($G668="Labor Hours",DO668*$K668*(1+$M668)*$ET668,DO668)</f>
        <v>0</v>
      </c>
      <c r="ED668" s="66">
        <f>IF($G668="Labor Hours",DP668*$K668*(1+$M668)*$ET668,DP668)</f>
        <v>0</v>
      </c>
      <c r="EE668" s="66">
        <f>IF($G668="Labor Hours",DQ668*$K668*(1+$M668)*$ET668,DQ668)</f>
        <v>0</v>
      </c>
      <c r="EF668" s="66">
        <f>IF($G668="Labor Hours",DR668*$K668*(1+$M668)*$ET668,DR668)</f>
        <v>0</v>
      </c>
      <c r="EG668" s="66">
        <f>IF($G668="Labor Hours",DS668*$K668*(1+$M668)*$ET668,DS668)</f>
        <v>0</v>
      </c>
      <c r="EH668" s="66">
        <f>IF($G668="Labor Hours",DT668*$K668*(1+$M668)*$ET668,DT668)</f>
        <v>0</v>
      </c>
      <c r="EI668" s="66">
        <f>IF($G668="Labor Hours",DU668*$K668*(1+$M668)*$ET668,DU668)</f>
        <v>0</v>
      </c>
      <c r="EJ668" s="67">
        <f t="shared" si="929"/>
        <v>0</v>
      </c>
      <c r="EK668" s="67">
        <f t="shared" si="885"/>
        <v>0</v>
      </c>
      <c r="EL668" s="67">
        <f t="shared" si="886"/>
        <v>0</v>
      </c>
      <c r="EM668" s="53" cm="1">
        <f t="array" aca="1" ref="EM668" ca="1">EJ668*CELL("contents",$Q668)</f>
        <v>0</v>
      </c>
      <c r="EN668" s="53" cm="1">
        <f t="array" aca="1" ref="EN668" ca="1">EK668*CELL("contents",$Q668)</f>
        <v>0</v>
      </c>
      <c r="EO668" s="68">
        <f t="shared" si="930"/>
        <v>2907</v>
      </c>
      <c r="EP668" s="2">
        <v>1</v>
      </c>
      <c r="EQ668" s="2">
        <f t="shared" ref="EQ668:ET668" si="954">EP668*1.0215</f>
        <v>1.0215000000000001</v>
      </c>
      <c r="ER668" s="2">
        <f t="shared" si="954"/>
        <v>1.0434622500000001</v>
      </c>
      <c r="ES668" s="2">
        <f t="shared" si="954"/>
        <v>1.0658966883750003</v>
      </c>
      <c r="ET668" s="2">
        <f t="shared" si="954"/>
        <v>1.0888134671750629</v>
      </c>
      <c r="EU668" s="69">
        <f>IF($G668="Labor Hours",$K668*$AG668*EQ668,0)</f>
        <v>0</v>
      </c>
      <c r="EV668" s="69">
        <f>IF($G668="Labor Hours",$K668*$BL668*ER668,0)</f>
        <v>0</v>
      </c>
      <c r="EW668" s="69">
        <f>IF($G668="Labor Hours",$K668*$CQ668*ES668,0)</f>
        <v>0</v>
      </c>
      <c r="EX668" s="69">
        <f>IF($G668="Labor Hours",$K668*$DV668*ET668,0)</f>
        <v>0</v>
      </c>
      <c r="EY668" s="69">
        <f t="shared" si="932"/>
        <v>0</v>
      </c>
      <c r="EZ668" s="69">
        <f t="shared" si="932"/>
        <v>0</v>
      </c>
      <c r="FA668" s="69">
        <f t="shared" si="932"/>
        <v>0</v>
      </c>
      <c r="FB668" s="69">
        <f t="shared" si="932"/>
        <v>0</v>
      </c>
      <c r="FC668" t="s">
        <v>1467</v>
      </c>
    </row>
    <row r="669" spans="1:159" x14ac:dyDescent="0.25">
      <c r="A669" s="2">
        <v>1.6</v>
      </c>
      <c r="B669" s="2" t="s">
        <v>1467</v>
      </c>
      <c r="C669" s="61" t="s">
        <v>147</v>
      </c>
      <c r="D669" s="62" t="s">
        <v>1468</v>
      </c>
      <c r="E669" s="63" t="s">
        <v>1475</v>
      </c>
      <c r="F669" s="2" t="s">
        <v>966</v>
      </c>
      <c r="G669" s="61" t="s">
        <v>257</v>
      </c>
      <c r="H669" s="64" t="s">
        <v>257</v>
      </c>
      <c r="I669" s="61"/>
      <c r="J669" s="65" t="s">
        <v>261</v>
      </c>
      <c r="K669" s="75"/>
      <c r="L669" s="80">
        <v>1</v>
      </c>
      <c r="M669" s="57">
        <v>0</v>
      </c>
      <c r="N669" s="85">
        <v>0.53</v>
      </c>
      <c r="O669" s="64" t="s">
        <v>1012</v>
      </c>
      <c r="P669" s="2" t="s">
        <v>156</v>
      </c>
      <c r="Q669" s="216">
        <f>VLOOKUP(P669,Contingencies!$A$2:$D$7,4,FALSE)</f>
        <v>0.09</v>
      </c>
      <c r="R669" s="53">
        <f t="shared" si="912"/>
        <v>495.71999999999997</v>
      </c>
      <c r="S669" s="67">
        <f t="shared" si="915"/>
        <v>262.73160000000001</v>
      </c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2">
        <f>IF(G669="Labor Hours",SUM(U669:AF669),0)</f>
        <v>0</v>
      </c>
      <c r="AH669" s="51">
        <f t="shared" si="919"/>
        <v>0</v>
      </c>
      <c r="AI669" s="66">
        <f>IF($G669="Labor Hours",U669*$K669*(1+$M669)*$EQ669,U669)</f>
        <v>0</v>
      </c>
      <c r="AJ669" s="66">
        <f>IF($G669="Labor Hours",V669*$K669*(1+$M669)*$EQ669,V669)</f>
        <v>0</v>
      </c>
      <c r="AK669" s="66">
        <f>IF($G669="Labor Hours",W669*$K669*(1+$M669)*$EQ669,W669)</f>
        <v>0</v>
      </c>
      <c r="AL669" s="66">
        <f>IF($G669="Labor Hours",X669*$K669*(1+$M669)*$EQ669,X669)</f>
        <v>0</v>
      </c>
      <c r="AM669" s="66">
        <f>IF($G669="Labor Hours",Y669*$K669*(1+$M669)*$EQ669,Y669)</f>
        <v>0</v>
      </c>
      <c r="AN669" s="66">
        <f>IF($G669="Labor Hours",Z669*$K669*(1+$M669)*$EQ669,Z669)</f>
        <v>0</v>
      </c>
      <c r="AO669" s="66">
        <f>IF($G669="Labor Hours",AA669*$K669*(1+$M669)*$EQ669,AA669)</f>
        <v>0</v>
      </c>
      <c r="AP669" s="66">
        <f>IF($G669="Labor Hours",AB669*$K669*(1+$M669)*$EQ669,AB669)</f>
        <v>0</v>
      </c>
      <c r="AQ669" s="66">
        <f>IF($G669="Labor Hours",AC669*$K669*(1+$M669)*$EQ669,AC669)</f>
        <v>0</v>
      </c>
      <c r="AR669" s="66">
        <f>IF($G669="Labor Hours",AD669*$K669*(1+$M669)*$EQ669,AD669)</f>
        <v>0</v>
      </c>
      <c r="AS669" s="66">
        <f>IF($G669="Labor Hours",AE669*$K669*(1+$M669)*$EQ669,AE669)</f>
        <v>0</v>
      </c>
      <c r="AT669" s="66">
        <f>IF($G669="Labor Hours",AF669*$K669*(1+$M669)*$EQ669,AF669)</f>
        <v>0</v>
      </c>
      <c r="AU669" s="67">
        <f t="shared" si="920"/>
        <v>0</v>
      </c>
      <c r="AV669" s="67">
        <f t="shared" si="879"/>
        <v>0</v>
      </c>
      <c r="AW669" s="67">
        <f t="shared" si="880"/>
        <v>0</v>
      </c>
      <c r="AX669" s="53" cm="1">
        <f t="array" aca="1" ref="AX669" ca="1">AU669*CELL("contents",$Q669)</f>
        <v>0</v>
      </c>
      <c r="AY669" s="53" cm="1">
        <f t="array" aca="1" ref="AY669" ca="1">AV669*CELL("contents",$Q669)</f>
        <v>0</v>
      </c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>
        <v>1800</v>
      </c>
      <c r="BL669" s="2">
        <f t="shared" si="921"/>
        <v>0</v>
      </c>
      <c r="BM669" s="51">
        <f t="shared" si="922"/>
        <v>0</v>
      </c>
      <c r="BN669" s="66">
        <f>IF($G669="Labor Hours",AZ669*$K669*(1+$M669)*$ER669,AZ669)</f>
        <v>0</v>
      </c>
      <c r="BO669" s="66">
        <f>IF($G669="Labor Hours",BA669*$K669*(1+$M669)*$ER669,BA669)</f>
        <v>0</v>
      </c>
      <c r="BP669" s="66">
        <f>IF($G669="Labor Hours",BB669*$K669*(1+$M669)*$ER669,BB669)</f>
        <v>0</v>
      </c>
      <c r="BQ669" s="66">
        <f>IF($G669="Labor Hours",BC669*$K669*(1+$M669)*$ER669,BC669)</f>
        <v>0</v>
      </c>
      <c r="BR669" s="66">
        <f>IF($G669="Labor Hours",BD669*$K669*(1+$M669)*$ER669,BD669)</f>
        <v>0</v>
      </c>
      <c r="BS669" s="66">
        <f>IF($G669="Labor Hours",BE669*$K669*(1+$M669)*$ER669,BE669)</f>
        <v>0</v>
      </c>
      <c r="BT669" s="66">
        <f>IF($G669="Labor Hours",BF669*$K669*(1+$M669)*$ER669,BF669)</f>
        <v>0</v>
      </c>
      <c r="BU669" s="66">
        <f>IF($G669="Labor Hours",BG669*$K669*(1+$M669)*$ER669,BG669)</f>
        <v>0</v>
      </c>
      <c r="BV669" s="66">
        <f>IF($G669="Labor Hours",BH669*$K669*(1+$M669)*$ER669,BH669)</f>
        <v>0</v>
      </c>
      <c r="BW669" s="66">
        <f>IF($G669="Labor Hours",BI669*$K669*(1+$M669)*$ER669,BI669)</f>
        <v>0</v>
      </c>
      <c r="BX669" s="66">
        <f>IF($G669="Labor Hours",BJ669*$K669*(1+$M669)*$ER669,BJ669)</f>
        <v>0</v>
      </c>
      <c r="BY669" s="66">
        <f>IF($G669="Labor Hours",BK669*$K669*(1+$M669)*$ER669,BK669)</f>
        <v>1800</v>
      </c>
      <c r="BZ669" s="67">
        <f t="shared" si="923"/>
        <v>1800</v>
      </c>
      <c r="CA669" s="67">
        <f t="shared" si="881"/>
        <v>954</v>
      </c>
      <c r="CB669" s="67">
        <f t="shared" si="882"/>
        <v>2754</v>
      </c>
      <c r="CC669" s="53" cm="1">
        <f t="array" aca="1" ref="CC669" ca="1">BZ669*CELL("contents",$Q669)</f>
        <v>162</v>
      </c>
      <c r="CD669" s="53" cm="1">
        <f t="array" aca="1" ref="CD669" ca="1">CA669*CELL("contents",$Q669)</f>
        <v>85.86</v>
      </c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>
        <v>1800</v>
      </c>
      <c r="CQ669" s="2">
        <f t="shared" si="924"/>
        <v>0</v>
      </c>
      <c r="CR669" s="51">
        <f t="shared" si="925"/>
        <v>0</v>
      </c>
      <c r="CS669" s="66">
        <f>IF($G669="Labor Hours",CE669*$K669*(1+$M669)*$ES669,CE669)</f>
        <v>0</v>
      </c>
      <c r="CT669" s="66">
        <f>IF($G669="Labor Hours",CF669*$K669*(1+$M669)*$ES669,CF669)</f>
        <v>0</v>
      </c>
      <c r="CU669" s="66">
        <f>IF($G669="Labor Hours",CG669*$K669*(1+$M669)*$ES669,CG669)</f>
        <v>0</v>
      </c>
      <c r="CV669" s="66">
        <f>IF($G669="Labor Hours",CH669*$K669*(1+$M669)*$ES669,CH669)</f>
        <v>0</v>
      </c>
      <c r="CW669" s="66">
        <f>IF($G669="Labor Hours",CI669*$K669*(1+$M669)*$ES669,CI669)</f>
        <v>0</v>
      </c>
      <c r="CX669" s="66">
        <f>IF($G669="Labor Hours",CJ669*$K669*(1+$M669)*$ES669,CJ669)</f>
        <v>0</v>
      </c>
      <c r="CY669" s="66">
        <f>IF($G669="Labor Hours",CK669*$K669*(1+$M669)*$ES669,CK669)</f>
        <v>0</v>
      </c>
      <c r="CZ669" s="66">
        <f>IF($G669="Labor Hours",CL669*$K669*(1+$M669)*$ES669,CL669)</f>
        <v>0</v>
      </c>
      <c r="DA669" s="66">
        <f>IF($G669="Labor Hours",CM669*$K669*(1+$M669)*$ES669,CM669)</f>
        <v>0</v>
      </c>
      <c r="DB669" s="66">
        <f>IF($G669="Labor Hours",CN669*$K669*(1+$M669)*$ES669,CN669)</f>
        <v>0</v>
      </c>
      <c r="DC669" s="66">
        <f>IF($G669="Labor Hours",CO669*$K669*(1+$M669)*$ES669,CO669)</f>
        <v>0</v>
      </c>
      <c r="DD669" s="66">
        <f>IF($G669="Labor Hours",CP669*$K669*(1+$M669)*$ES669,CP669)</f>
        <v>1800</v>
      </c>
      <c r="DE669" s="67">
        <f t="shared" si="926"/>
        <v>1800</v>
      </c>
      <c r="DF669" s="67">
        <f t="shared" si="883"/>
        <v>954</v>
      </c>
      <c r="DG669" s="67">
        <f t="shared" si="884"/>
        <v>2754</v>
      </c>
      <c r="DH669" s="53" cm="1">
        <f t="array" aca="1" ref="DH669" ca="1">DE669*CELL("contents",$Q669)</f>
        <v>162</v>
      </c>
      <c r="DI669" s="53" cm="1">
        <f t="array" aca="1" ref="DI669" ca="1">DF669*CELL("contents",$Q669)</f>
        <v>85.86</v>
      </c>
      <c r="DJ669" s="61"/>
      <c r="DK669" s="61"/>
      <c r="DL669" s="61"/>
      <c r="DM669" s="61"/>
      <c r="DN669" s="61"/>
      <c r="DO669" s="61"/>
      <c r="DP669" s="61"/>
      <c r="DQ669" s="2"/>
      <c r="DR669" s="2"/>
      <c r="DS669" s="2"/>
      <c r="DT669" s="2"/>
      <c r="DU669" s="2"/>
      <c r="DV669" s="2">
        <f t="shared" si="927"/>
        <v>0</v>
      </c>
      <c r="DW669" s="51">
        <f t="shared" si="928"/>
        <v>0</v>
      </c>
      <c r="DX669" s="66">
        <f>IF($G669="Labor Hours",DJ669*$K669*(1+$M669)*$ET669,DJ669)</f>
        <v>0</v>
      </c>
      <c r="DY669" s="66">
        <f>IF($G669="Labor Hours",DK669*$K669*(1+$M669)*$ET669,DK669)</f>
        <v>0</v>
      </c>
      <c r="DZ669" s="66">
        <f>IF($G669="Labor Hours",DL669*$K669*(1+$M669)*$ET669,DL669)</f>
        <v>0</v>
      </c>
      <c r="EA669" s="66">
        <f>IF($G669="Labor Hours",DM669*$K669*(1+$M669)*$ET669,DM669)</f>
        <v>0</v>
      </c>
      <c r="EB669" s="66">
        <f>IF($G669="Labor Hours",DN669*$K669*(1+$M669)*$ET669,DN669)</f>
        <v>0</v>
      </c>
      <c r="EC669" s="66">
        <f>IF($G669="Labor Hours",DO669*$K669*(1+$M669)*$ET669,DO669)</f>
        <v>0</v>
      </c>
      <c r="ED669" s="66">
        <f>IF($G669="Labor Hours",DP669*$K669*(1+$M669)*$ET669,DP669)</f>
        <v>0</v>
      </c>
      <c r="EE669" s="66">
        <f>IF($G669="Labor Hours",DQ669*$K669*(1+$M669)*$ET669,DQ669)</f>
        <v>0</v>
      </c>
      <c r="EF669" s="66">
        <f>IF($G669="Labor Hours",DR669*$K669*(1+$M669)*$ET669,DR669)</f>
        <v>0</v>
      </c>
      <c r="EG669" s="66">
        <f>IF($G669="Labor Hours",DS669*$K669*(1+$M669)*$ET669,DS669)</f>
        <v>0</v>
      </c>
      <c r="EH669" s="66">
        <f>IF($G669="Labor Hours",DT669*$K669*(1+$M669)*$ET669,DT669)</f>
        <v>0</v>
      </c>
      <c r="EI669" s="66">
        <f>IF($G669="Labor Hours",DU669*$K669*(1+$M669)*$ET669,DU669)</f>
        <v>0</v>
      </c>
      <c r="EJ669" s="67">
        <f t="shared" si="929"/>
        <v>0</v>
      </c>
      <c r="EK669" s="67">
        <f t="shared" si="885"/>
        <v>0</v>
      </c>
      <c r="EL669" s="67">
        <f t="shared" si="886"/>
        <v>0</v>
      </c>
      <c r="EM669" s="53" cm="1">
        <f t="array" aca="1" ref="EM669" ca="1">EJ669*CELL("contents",$Q669)</f>
        <v>0</v>
      </c>
      <c r="EN669" s="53" cm="1">
        <f t="array" aca="1" ref="EN669" ca="1">EK669*CELL("contents",$Q669)</f>
        <v>0</v>
      </c>
      <c r="EO669" s="68">
        <f t="shared" si="930"/>
        <v>5508</v>
      </c>
      <c r="EP669" s="2">
        <v>1</v>
      </c>
      <c r="EQ669" s="2">
        <f t="shared" ref="EQ669:ET669" si="955">EP669*1.0215</f>
        <v>1.0215000000000001</v>
      </c>
      <c r="ER669" s="2">
        <f t="shared" si="955"/>
        <v>1.0434622500000001</v>
      </c>
      <c r="ES669" s="2">
        <f t="shared" si="955"/>
        <v>1.0658966883750003</v>
      </c>
      <c r="ET669" s="2">
        <f t="shared" si="955"/>
        <v>1.0888134671750629</v>
      </c>
      <c r="EU669" s="69">
        <f>IF($G669="Labor Hours",$K669*$AG669*EQ669,0)</f>
        <v>0</v>
      </c>
      <c r="EV669" s="69">
        <f>IF($G669="Labor Hours",$K669*$BL669*ER669,0)</f>
        <v>0</v>
      </c>
      <c r="EW669" s="69">
        <f>IF($G669="Labor Hours",$K669*$CQ669*ES669,0)</f>
        <v>0</v>
      </c>
      <c r="EX669" s="69">
        <f>IF($G669="Labor Hours",$K669*$DV669*ET669,0)</f>
        <v>0</v>
      </c>
      <c r="EY669" s="69">
        <f t="shared" si="932"/>
        <v>0</v>
      </c>
      <c r="EZ669" s="69">
        <f t="shared" si="932"/>
        <v>0</v>
      </c>
      <c r="FA669" s="69">
        <f t="shared" si="932"/>
        <v>0</v>
      </c>
      <c r="FB669" s="69">
        <f t="shared" si="932"/>
        <v>0</v>
      </c>
      <c r="FC669" t="s">
        <v>1467</v>
      </c>
    </row>
    <row r="670" spans="1:159" x14ac:dyDescent="0.25">
      <c r="A670" s="2">
        <v>1.6</v>
      </c>
      <c r="B670" s="2" t="s">
        <v>1467</v>
      </c>
      <c r="C670" s="61" t="s">
        <v>1143</v>
      </c>
      <c r="D670" s="62" t="s">
        <v>1468</v>
      </c>
      <c r="E670" s="63" t="s">
        <v>1474</v>
      </c>
      <c r="F670" s="2"/>
      <c r="G670" s="61" t="s">
        <v>267</v>
      </c>
      <c r="H670" s="64" t="s">
        <v>267</v>
      </c>
      <c r="I670" s="61"/>
      <c r="J670" s="65" t="s">
        <v>261</v>
      </c>
      <c r="K670" s="75"/>
      <c r="L670" s="80">
        <v>1</v>
      </c>
      <c r="M670" s="57">
        <v>0</v>
      </c>
      <c r="N670" s="85">
        <v>0.54500000000000004</v>
      </c>
      <c r="O670" s="64" t="s">
        <v>1012</v>
      </c>
      <c r="P670" s="2" t="s">
        <v>156</v>
      </c>
      <c r="Q670" s="216">
        <f>VLOOKUP(P670,Contingencies!$A$2:$D$7,4,FALSE)</f>
        <v>0.09</v>
      </c>
      <c r="R670" s="53">
        <f t="shared" si="912"/>
        <v>132.0975</v>
      </c>
      <c r="S670" s="67">
        <f t="shared" si="915"/>
        <v>71.993137500000003</v>
      </c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2">
        <f>IF(G670="Labor Hours",SUM(U670:AF670),0)</f>
        <v>0</v>
      </c>
      <c r="AH670" s="51">
        <f t="shared" si="919"/>
        <v>0</v>
      </c>
      <c r="AI670" s="66">
        <f>IF($G670="Labor Hours",U670*$K670*(1+$M670)*$EQ670,U670)</f>
        <v>0</v>
      </c>
      <c r="AJ670" s="66">
        <f>IF($G670="Labor Hours",V670*$K670*(1+$M670)*$EQ670,V670)</f>
        <v>0</v>
      </c>
      <c r="AK670" s="66">
        <f>IF($G670="Labor Hours",W670*$K670*(1+$M670)*$EQ670,W670)</f>
        <v>0</v>
      </c>
      <c r="AL670" s="66">
        <f>IF($G670="Labor Hours",X670*$K670*(1+$M670)*$EQ670,X670)</f>
        <v>0</v>
      </c>
      <c r="AM670" s="66">
        <f>IF($G670="Labor Hours",Y670*$K670*(1+$M670)*$EQ670,Y670)</f>
        <v>0</v>
      </c>
      <c r="AN670" s="66">
        <f>IF($G670="Labor Hours",Z670*$K670*(1+$M670)*$EQ670,Z670)</f>
        <v>0</v>
      </c>
      <c r="AO670" s="66">
        <f>IF($G670="Labor Hours",AA670*$K670*(1+$M670)*$EQ670,AA670)</f>
        <v>0</v>
      </c>
      <c r="AP670" s="66">
        <f>IF($G670="Labor Hours",AB670*$K670*(1+$M670)*$EQ670,AB670)</f>
        <v>0</v>
      </c>
      <c r="AQ670" s="66">
        <f>IF($G670="Labor Hours",AC670*$K670*(1+$M670)*$EQ670,AC670)</f>
        <v>0</v>
      </c>
      <c r="AR670" s="66">
        <f>IF($G670="Labor Hours",AD670*$K670*(1+$M670)*$EQ670,AD670)</f>
        <v>0</v>
      </c>
      <c r="AS670" s="66">
        <f>IF($G670="Labor Hours",AE670*$K670*(1+$M670)*$EQ670,AE670)</f>
        <v>0</v>
      </c>
      <c r="AT670" s="66">
        <f>IF($G670="Labor Hours",AF670*$K670*(1+$M670)*$EQ670,AF670)</f>
        <v>0</v>
      </c>
      <c r="AU670" s="67">
        <f t="shared" si="920"/>
        <v>0</v>
      </c>
      <c r="AV670" s="67">
        <f t="shared" si="879"/>
        <v>0</v>
      </c>
      <c r="AW670" s="67">
        <f t="shared" si="880"/>
        <v>0</v>
      </c>
      <c r="AX670" s="53" cm="1">
        <f t="array" aca="1" ref="AX670" ca="1">AU670*CELL("contents",$Q670)</f>
        <v>0</v>
      </c>
      <c r="AY670" s="53" cm="1">
        <f t="array" aca="1" ref="AY670" ca="1">AV670*CELL("contents",$Q670)</f>
        <v>0</v>
      </c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2">
        <f t="shared" si="921"/>
        <v>0</v>
      </c>
      <c r="BM670" s="51">
        <f t="shared" si="922"/>
        <v>0</v>
      </c>
      <c r="BN670" s="66">
        <f>IF($G670="Labor Hours",AZ670*$K670*(1+$M670)*$ER670,AZ670)</f>
        <v>0</v>
      </c>
      <c r="BO670" s="66">
        <f>IF($G670="Labor Hours",BA670*$K670*(1+$M670)*$ER670,BA670)</f>
        <v>0</v>
      </c>
      <c r="BP670" s="66">
        <f>IF($G670="Labor Hours",BB670*$K670*(1+$M670)*$ER670,BB670)</f>
        <v>0</v>
      </c>
      <c r="BQ670" s="66">
        <f>IF($G670="Labor Hours",BC670*$K670*(1+$M670)*$ER670,BC670)</f>
        <v>0</v>
      </c>
      <c r="BR670" s="66">
        <f>IF($G670="Labor Hours",BD670*$K670*(1+$M670)*$ER670,BD670)</f>
        <v>0</v>
      </c>
      <c r="BS670" s="66">
        <f>IF($G670="Labor Hours",BE670*$K670*(1+$M670)*$ER670,BE670)</f>
        <v>0</v>
      </c>
      <c r="BT670" s="66">
        <f>IF($G670="Labor Hours",BF670*$K670*(1+$M670)*$ER670,BF670)</f>
        <v>0</v>
      </c>
      <c r="BU670" s="66">
        <f>IF($G670="Labor Hours",BG670*$K670*(1+$M670)*$ER670,BG670)</f>
        <v>0</v>
      </c>
      <c r="BV670" s="66">
        <f>IF($G670="Labor Hours",BH670*$K670*(1+$M670)*$ER670,BH670)</f>
        <v>0</v>
      </c>
      <c r="BW670" s="66">
        <f>IF($G670="Labor Hours",BI670*$K670*(1+$M670)*$ER670,BI670)</f>
        <v>0</v>
      </c>
      <c r="BX670" s="66">
        <f>IF($G670="Labor Hours",BJ670*$K670*(1+$M670)*$ER670,BJ670)</f>
        <v>0</v>
      </c>
      <c r="BY670" s="66">
        <f>IF($G670="Labor Hours",BK670*$K670*(1+$M670)*$ER670,BK670)</f>
        <v>0</v>
      </c>
      <c r="BZ670" s="67">
        <f t="shared" si="923"/>
        <v>0</v>
      </c>
      <c r="CA670" s="67">
        <f t="shared" si="881"/>
        <v>0</v>
      </c>
      <c r="CB670" s="67">
        <f t="shared" si="882"/>
        <v>0</v>
      </c>
      <c r="CC670" s="53" cm="1">
        <f t="array" aca="1" ref="CC670" ca="1">BZ670*CELL("contents",$Q670)</f>
        <v>0</v>
      </c>
      <c r="CD670" s="53" cm="1">
        <f t="array" aca="1" ref="CD670" ca="1">CA670*CELL("contents",$Q670)</f>
        <v>0</v>
      </c>
      <c r="CE670" s="61"/>
      <c r="CF670" s="61"/>
      <c r="CG670" s="61"/>
      <c r="CH670" s="61"/>
      <c r="CI670" s="61"/>
      <c r="CJ670" s="61">
        <v>950</v>
      </c>
      <c r="CK670" s="61"/>
      <c r="CL670" s="61"/>
      <c r="CM670" s="61"/>
      <c r="CN670" s="61"/>
      <c r="CO670" s="61"/>
      <c r="CP670" s="61"/>
      <c r="CQ670" s="2">
        <f t="shared" si="924"/>
        <v>0</v>
      </c>
      <c r="CR670" s="51">
        <f t="shared" si="925"/>
        <v>0</v>
      </c>
      <c r="CS670" s="66">
        <f>IF($G670="Labor Hours",CE670*$K670*(1+$M670)*$ES670,CE670)</f>
        <v>0</v>
      </c>
      <c r="CT670" s="66">
        <f>IF($G670="Labor Hours",CF670*$K670*(1+$M670)*$ES670,CF670)</f>
        <v>0</v>
      </c>
      <c r="CU670" s="66">
        <f>IF($G670="Labor Hours",CG670*$K670*(1+$M670)*$ES670,CG670)</f>
        <v>0</v>
      </c>
      <c r="CV670" s="66">
        <f>IF($G670="Labor Hours",CH670*$K670*(1+$M670)*$ES670,CH670)</f>
        <v>0</v>
      </c>
      <c r="CW670" s="66">
        <f>IF($G670="Labor Hours",CI670*$K670*(1+$M670)*$ES670,CI670)</f>
        <v>0</v>
      </c>
      <c r="CX670" s="66">
        <f>IF($G670="Labor Hours",CJ670*$K670*(1+$M670)*$ES670,CJ670)</f>
        <v>950</v>
      </c>
      <c r="CY670" s="66">
        <f>IF($G670="Labor Hours",CK670*$K670*(1+$M670)*$ES670,CK670)</f>
        <v>0</v>
      </c>
      <c r="CZ670" s="66">
        <f>IF($G670="Labor Hours",CL670*$K670*(1+$M670)*$ES670,CL670)</f>
        <v>0</v>
      </c>
      <c r="DA670" s="66">
        <f>IF($G670="Labor Hours",CM670*$K670*(1+$M670)*$ES670,CM670)</f>
        <v>0</v>
      </c>
      <c r="DB670" s="66">
        <f>IF($G670="Labor Hours",CN670*$K670*(1+$M670)*$ES670,CN670)</f>
        <v>0</v>
      </c>
      <c r="DC670" s="66">
        <f>IF($G670="Labor Hours",CO670*$K670*(1+$M670)*$ES670,CO670)</f>
        <v>0</v>
      </c>
      <c r="DD670" s="66">
        <f>IF($G670="Labor Hours",CP670*$K670*(1+$M670)*$ES670,CP670)</f>
        <v>0</v>
      </c>
      <c r="DE670" s="67">
        <f t="shared" si="926"/>
        <v>950</v>
      </c>
      <c r="DF670" s="67">
        <f t="shared" si="883"/>
        <v>517.75</v>
      </c>
      <c r="DG670" s="67">
        <f t="shared" si="884"/>
        <v>1467.75</v>
      </c>
      <c r="DH670" s="53" cm="1">
        <f t="array" aca="1" ref="DH670" ca="1">DE670*CELL("contents",$Q670)</f>
        <v>85.5</v>
      </c>
      <c r="DI670" s="53" cm="1">
        <f t="array" aca="1" ref="DI670" ca="1">DF670*CELL("contents",$Q670)</f>
        <v>46.597499999999997</v>
      </c>
      <c r="DJ670" s="61"/>
      <c r="DK670" s="61"/>
      <c r="DL670" s="61"/>
      <c r="DM670" s="61"/>
      <c r="DN670" s="61"/>
      <c r="DO670" s="61"/>
      <c r="DP670" s="61"/>
      <c r="DQ670" s="2"/>
      <c r="DR670" s="2"/>
      <c r="DS670" s="2"/>
      <c r="DT670" s="2"/>
      <c r="DU670" s="2"/>
      <c r="DV670" s="2">
        <f t="shared" si="927"/>
        <v>0</v>
      </c>
      <c r="DW670" s="51">
        <f t="shared" si="928"/>
        <v>0</v>
      </c>
      <c r="DX670" s="66">
        <f>IF($G670="Labor Hours",DJ670*$K670*(1+$M670)*$ET670,DJ670)</f>
        <v>0</v>
      </c>
      <c r="DY670" s="66">
        <f>IF($G670="Labor Hours",DK670*$K670*(1+$M670)*$ET670,DK670)</f>
        <v>0</v>
      </c>
      <c r="DZ670" s="66">
        <f>IF($G670="Labor Hours",DL670*$K670*(1+$M670)*$ET670,DL670)</f>
        <v>0</v>
      </c>
      <c r="EA670" s="66">
        <f>IF($G670="Labor Hours",DM670*$K670*(1+$M670)*$ET670,DM670)</f>
        <v>0</v>
      </c>
      <c r="EB670" s="66">
        <f>IF($G670="Labor Hours",DN670*$K670*(1+$M670)*$ET670,DN670)</f>
        <v>0</v>
      </c>
      <c r="EC670" s="66">
        <f>IF($G670="Labor Hours",DO670*$K670*(1+$M670)*$ET670,DO670)</f>
        <v>0</v>
      </c>
      <c r="ED670" s="66">
        <f>IF($G670="Labor Hours",DP670*$K670*(1+$M670)*$ET670,DP670)</f>
        <v>0</v>
      </c>
      <c r="EE670" s="66">
        <f>IF($G670="Labor Hours",DQ670*$K670*(1+$M670)*$ET670,DQ670)</f>
        <v>0</v>
      </c>
      <c r="EF670" s="66">
        <f>IF($G670="Labor Hours",DR670*$K670*(1+$M670)*$ET670,DR670)</f>
        <v>0</v>
      </c>
      <c r="EG670" s="66">
        <f>IF($G670="Labor Hours",DS670*$K670*(1+$M670)*$ET670,DS670)</f>
        <v>0</v>
      </c>
      <c r="EH670" s="66">
        <f>IF($G670="Labor Hours",DT670*$K670*(1+$M670)*$ET670,DT670)</f>
        <v>0</v>
      </c>
      <c r="EI670" s="66">
        <f>IF($G670="Labor Hours",DU670*$K670*(1+$M670)*$ET670,DU670)</f>
        <v>0</v>
      </c>
      <c r="EJ670" s="67">
        <f t="shared" si="929"/>
        <v>0</v>
      </c>
      <c r="EK670" s="67">
        <f t="shared" si="885"/>
        <v>0</v>
      </c>
      <c r="EL670" s="67">
        <f t="shared" si="886"/>
        <v>0</v>
      </c>
      <c r="EM670" s="53" cm="1">
        <f t="array" aca="1" ref="EM670" ca="1">EJ670*CELL("contents",$Q670)</f>
        <v>0</v>
      </c>
      <c r="EN670" s="53" cm="1">
        <f t="array" aca="1" ref="EN670" ca="1">EK670*CELL("contents",$Q670)</f>
        <v>0</v>
      </c>
      <c r="EO670" s="68">
        <f t="shared" si="930"/>
        <v>1467.75</v>
      </c>
      <c r="EP670" s="2">
        <v>1</v>
      </c>
      <c r="EQ670" s="2">
        <f t="shared" ref="EQ670:ET670" si="956">EP670*1.0215</f>
        <v>1.0215000000000001</v>
      </c>
      <c r="ER670" s="2">
        <f t="shared" si="956"/>
        <v>1.0434622500000001</v>
      </c>
      <c r="ES670" s="2">
        <f t="shared" si="956"/>
        <v>1.0658966883750003</v>
      </c>
      <c r="ET670" s="2">
        <f t="shared" si="956"/>
        <v>1.0888134671750629</v>
      </c>
      <c r="EU670" s="69">
        <f>IF($G670="Labor Hours",$K670*$AG670*EQ670,0)</f>
        <v>0</v>
      </c>
      <c r="EV670" s="69">
        <f>IF($G670="Labor Hours",$K670*$BL670*ER670,0)</f>
        <v>0</v>
      </c>
      <c r="EW670" s="69">
        <f>IF($G670="Labor Hours",$K670*$CQ670*ES670,0)</f>
        <v>0</v>
      </c>
      <c r="EX670" s="69">
        <f>IF($G670="Labor Hours",$K670*$DV670*ET670,0)</f>
        <v>0</v>
      </c>
      <c r="EY670" s="69">
        <f t="shared" si="932"/>
        <v>0</v>
      </c>
      <c r="EZ670" s="69">
        <f t="shared" si="932"/>
        <v>0</v>
      </c>
      <c r="FA670" s="69">
        <f t="shared" si="932"/>
        <v>0</v>
      </c>
      <c r="FB670" s="69">
        <f t="shared" si="932"/>
        <v>0</v>
      </c>
      <c r="FC670" t="s">
        <v>1467</v>
      </c>
    </row>
    <row r="671" spans="1:159" x14ac:dyDescent="0.25">
      <c r="A671" s="2">
        <v>1.6</v>
      </c>
      <c r="B671" s="2" t="s">
        <v>1467</v>
      </c>
      <c r="C671" s="61" t="s">
        <v>1143</v>
      </c>
      <c r="D671" s="62" t="s">
        <v>1468</v>
      </c>
      <c r="E671" s="63" t="s">
        <v>1475</v>
      </c>
      <c r="F671" s="2" t="s">
        <v>966</v>
      </c>
      <c r="G671" s="61" t="s">
        <v>257</v>
      </c>
      <c r="H671" s="64" t="s">
        <v>257</v>
      </c>
      <c r="I671" s="61"/>
      <c r="J671" s="65" t="s">
        <v>261</v>
      </c>
      <c r="K671" s="75"/>
      <c r="L671" s="80">
        <v>1</v>
      </c>
      <c r="M671" s="57">
        <v>0</v>
      </c>
      <c r="N671" s="85">
        <v>0.54500000000000004</v>
      </c>
      <c r="O671" s="64" t="s">
        <v>1012</v>
      </c>
      <c r="P671" s="2" t="s">
        <v>156</v>
      </c>
      <c r="Q671" s="216">
        <f>VLOOKUP(P671,Contingencies!$A$2:$D$7,4,FALSE)</f>
        <v>0.09</v>
      </c>
      <c r="R671" s="53">
        <f t="shared" si="912"/>
        <v>250.29</v>
      </c>
      <c r="S671" s="67">
        <f t="shared" si="915"/>
        <v>136.40805</v>
      </c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2">
        <f>IF(G671="Labor Hours",SUM(U671:AF671),0)</f>
        <v>0</v>
      </c>
      <c r="AH671" s="51">
        <f t="shared" si="919"/>
        <v>0</v>
      </c>
      <c r="AI671" s="66">
        <f>IF($G671="Labor Hours",U671*$K671*(1+$M671)*$EQ671,U671)</f>
        <v>0</v>
      </c>
      <c r="AJ671" s="66">
        <f>IF($G671="Labor Hours",V671*$K671*(1+$M671)*$EQ671,V671)</f>
        <v>0</v>
      </c>
      <c r="AK671" s="66">
        <f>IF($G671="Labor Hours",W671*$K671*(1+$M671)*$EQ671,W671)</f>
        <v>0</v>
      </c>
      <c r="AL671" s="66">
        <f>IF($G671="Labor Hours",X671*$K671*(1+$M671)*$EQ671,X671)</f>
        <v>0</v>
      </c>
      <c r="AM671" s="66">
        <f>IF($G671="Labor Hours",Y671*$K671*(1+$M671)*$EQ671,Y671)</f>
        <v>0</v>
      </c>
      <c r="AN671" s="66">
        <f>IF($G671="Labor Hours",Z671*$K671*(1+$M671)*$EQ671,Z671)</f>
        <v>0</v>
      </c>
      <c r="AO671" s="66">
        <f>IF($G671="Labor Hours",AA671*$K671*(1+$M671)*$EQ671,AA671)</f>
        <v>0</v>
      </c>
      <c r="AP671" s="66">
        <f>IF($G671="Labor Hours",AB671*$K671*(1+$M671)*$EQ671,AB671)</f>
        <v>0</v>
      </c>
      <c r="AQ671" s="66">
        <f>IF($G671="Labor Hours",AC671*$K671*(1+$M671)*$EQ671,AC671)</f>
        <v>0</v>
      </c>
      <c r="AR671" s="66">
        <f>IF($G671="Labor Hours",AD671*$K671*(1+$M671)*$EQ671,AD671)</f>
        <v>0</v>
      </c>
      <c r="AS671" s="66">
        <f>IF($G671="Labor Hours",AE671*$K671*(1+$M671)*$EQ671,AE671)</f>
        <v>0</v>
      </c>
      <c r="AT671" s="66">
        <f>IF($G671="Labor Hours",AF671*$K671*(1+$M671)*$EQ671,AF671)</f>
        <v>0</v>
      </c>
      <c r="AU671" s="67">
        <f t="shared" si="920"/>
        <v>0</v>
      </c>
      <c r="AV671" s="67">
        <f t="shared" si="879"/>
        <v>0</v>
      </c>
      <c r="AW671" s="67">
        <f t="shared" si="880"/>
        <v>0</v>
      </c>
      <c r="AX671" s="53" cm="1">
        <f t="array" aca="1" ref="AX671" ca="1">AU671*CELL("contents",$Q671)</f>
        <v>0</v>
      </c>
      <c r="AY671" s="53" cm="1">
        <f t="array" aca="1" ref="AY671" ca="1">AV671*CELL("contents",$Q671)</f>
        <v>0</v>
      </c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2">
        <f t="shared" si="921"/>
        <v>0</v>
      </c>
      <c r="BM671" s="51">
        <f t="shared" si="922"/>
        <v>0</v>
      </c>
      <c r="BN671" s="66">
        <f>IF($G671="Labor Hours",AZ671*$K671*(1+$M671)*$ER671,AZ671)</f>
        <v>0</v>
      </c>
      <c r="BO671" s="66">
        <f>IF($G671="Labor Hours",BA671*$K671*(1+$M671)*$ER671,BA671)</f>
        <v>0</v>
      </c>
      <c r="BP671" s="66">
        <f>IF($G671="Labor Hours",BB671*$K671*(1+$M671)*$ER671,BB671)</f>
        <v>0</v>
      </c>
      <c r="BQ671" s="66">
        <f>IF($G671="Labor Hours",BC671*$K671*(1+$M671)*$ER671,BC671)</f>
        <v>0</v>
      </c>
      <c r="BR671" s="66">
        <f>IF($G671="Labor Hours",BD671*$K671*(1+$M671)*$ER671,BD671)</f>
        <v>0</v>
      </c>
      <c r="BS671" s="66">
        <f>IF($G671="Labor Hours",BE671*$K671*(1+$M671)*$ER671,BE671)</f>
        <v>0</v>
      </c>
      <c r="BT671" s="66">
        <f>IF($G671="Labor Hours",BF671*$K671*(1+$M671)*$ER671,BF671)</f>
        <v>0</v>
      </c>
      <c r="BU671" s="66">
        <f>IF($G671="Labor Hours",BG671*$K671*(1+$M671)*$ER671,BG671)</f>
        <v>0</v>
      </c>
      <c r="BV671" s="66">
        <f>IF($G671="Labor Hours",BH671*$K671*(1+$M671)*$ER671,BH671)</f>
        <v>0</v>
      </c>
      <c r="BW671" s="66">
        <f>IF($G671="Labor Hours",BI671*$K671*(1+$M671)*$ER671,BI671)</f>
        <v>0</v>
      </c>
      <c r="BX671" s="66">
        <f>IF($G671="Labor Hours",BJ671*$K671*(1+$M671)*$ER671,BJ671)</f>
        <v>0</v>
      </c>
      <c r="BY671" s="66">
        <f>IF($G671="Labor Hours",BK671*$K671*(1+$M671)*$ER671,BK671)</f>
        <v>0</v>
      </c>
      <c r="BZ671" s="67">
        <f t="shared" si="923"/>
        <v>0</v>
      </c>
      <c r="CA671" s="67">
        <f t="shared" si="881"/>
        <v>0</v>
      </c>
      <c r="CB671" s="67">
        <f t="shared" si="882"/>
        <v>0</v>
      </c>
      <c r="CC671" s="53" cm="1">
        <f t="array" aca="1" ref="CC671" ca="1">BZ671*CELL("contents",$Q671)</f>
        <v>0</v>
      </c>
      <c r="CD671" s="53" cm="1">
        <f t="array" aca="1" ref="CD671" ca="1">CA671*CELL("contents",$Q671)</f>
        <v>0</v>
      </c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>
        <v>1800</v>
      </c>
      <c r="CQ671" s="2">
        <f t="shared" si="924"/>
        <v>0</v>
      </c>
      <c r="CR671" s="51">
        <f t="shared" si="925"/>
        <v>0</v>
      </c>
      <c r="CS671" s="66">
        <f>IF($G671="Labor Hours",CE671*$K671*(1+$M671)*$ES671,CE671)</f>
        <v>0</v>
      </c>
      <c r="CT671" s="66">
        <f>IF($G671="Labor Hours",CF671*$K671*(1+$M671)*$ES671,CF671)</f>
        <v>0</v>
      </c>
      <c r="CU671" s="66">
        <f>IF($G671="Labor Hours",CG671*$K671*(1+$M671)*$ES671,CG671)</f>
        <v>0</v>
      </c>
      <c r="CV671" s="66">
        <f>IF($G671="Labor Hours",CH671*$K671*(1+$M671)*$ES671,CH671)</f>
        <v>0</v>
      </c>
      <c r="CW671" s="66">
        <f>IF($G671="Labor Hours",CI671*$K671*(1+$M671)*$ES671,CI671)</f>
        <v>0</v>
      </c>
      <c r="CX671" s="66">
        <f>IF($G671="Labor Hours",CJ671*$K671*(1+$M671)*$ES671,CJ671)</f>
        <v>0</v>
      </c>
      <c r="CY671" s="66">
        <f>IF($G671="Labor Hours",CK671*$K671*(1+$M671)*$ES671,CK671)</f>
        <v>0</v>
      </c>
      <c r="CZ671" s="66">
        <f>IF($G671="Labor Hours",CL671*$K671*(1+$M671)*$ES671,CL671)</f>
        <v>0</v>
      </c>
      <c r="DA671" s="66">
        <f>IF($G671="Labor Hours",CM671*$K671*(1+$M671)*$ES671,CM671)</f>
        <v>0</v>
      </c>
      <c r="DB671" s="66">
        <f>IF($G671="Labor Hours",CN671*$K671*(1+$M671)*$ES671,CN671)</f>
        <v>0</v>
      </c>
      <c r="DC671" s="66">
        <f>IF($G671="Labor Hours",CO671*$K671*(1+$M671)*$ES671,CO671)</f>
        <v>0</v>
      </c>
      <c r="DD671" s="66">
        <f>IF($G671="Labor Hours",CP671*$K671*(1+$M671)*$ES671,CP671)</f>
        <v>1800</v>
      </c>
      <c r="DE671" s="67">
        <f t="shared" si="926"/>
        <v>1800</v>
      </c>
      <c r="DF671" s="67">
        <f t="shared" si="883"/>
        <v>981.00000000000011</v>
      </c>
      <c r="DG671" s="67">
        <f t="shared" si="884"/>
        <v>2781</v>
      </c>
      <c r="DH671" s="53" cm="1">
        <f t="array" aca="1" ref="DH671" ca="1">DE671*CELL("contents",$Q671)</f>
        <v>162</v>
      </c>
      <c r="DI671" s="53" cm="1">
        <f t="array" aca="1" ref="DI671" ca="1">DF671*CELL("contents",$Q671)</f>
        <v>88.29</v>
      </c>
      <c r="DJ671" s="61"/>
      <c r="DK671" s="61"/>
      <c r="DL671" s="61"/>
      <c r="DM671" s="61"/>
      <c r="DN671" s="61"/>
      <c r="DO671" s="61"/>
      <c r="DP671" s="61"/>
      <c r="DQ671" s="2"/>
      <c r="DR671" s="2"/>
      <c r="DS671" s="2"/>
      <c r="DT671" s="2"/>
      <c r="DU671" s="2"/>
      <c r="DV671" s="2">
        <f t="shared" si="927"/>
        <v>0</v>
      </c>
      <c r="DW671" s="51">
        <f t="shared" si="928"/>
        <v>0</v>
      </c>
      <c r="DX671" s="66">
        <f>IF($G671="Labor Hours",DJ671*$K671*(1+$M671)*$ET671,DJ671)</f>
        <v>0</v>
      </c>
      <c r="DY671" s="66">
        <f>IF($G671="Labor Hours",DK671*$K671*(1+$M671)*$ET671,DK671)</f>
        <v>0</v>
      </c>
      <c r="DZ671" s="66">
        <f>IF($G671="Labor Hours",DL671*$K671*(1+$M671)*$ET671,DL671)</f>
        <v>0</v>
      </c>
      <c r="EA671" s="66">
        <f>IF($G671="Labor Hours",DM671*$K671*(1+$M671)*$ET671,DM671)</f>
        <v>0</v>
      </c>
      <c r="EB671" s="66">
        <f>IF($G671="Labor Hours",DN671*$K671*(1+$M671)*$ET671,DN671)</f>
        <v>0</v>
      </c>
      <c r="EC671" s="66">
        <f>IF($G671="Labor Hours",DO671*$K671*(1+$M671)*$ET671,DO671)</f>
        <v>0</v>
      </c>
      <c r="ED671" s="66">
        <f>IF($G671="Labor Hours",DP671*$K671*(1+$M671)*$ET671,DP671)</f>
        <v>0</v>
      </c>
      <c r="EE671" s="66">
        <f>IF($G671="Labor Hours",DQ671*$K671*(1+$M671)*$ET671,DQ671)</f>
        <v>0</v>
      </c>
      <c r="EF671" s="66">
        <f>IF($G671="Labor Hours",DR671*$K671*(1+$M671)*$ET671,DR671)</f>
        <v>0</v>
      </c>
      <c r="EG671" s="66">
        <f>IF($G671="Labor Hours",DS671*$K671*(1+$M671)*$ET671,DS671)</f>
        <v>0</v>
      </c>
      <c r="EH671" s="66">
        <f>IF($G671="Labor Hours",DT671*$K671*(1+$M671)*$ET671,DT671)</f>
        <v>0</v>
      </c>
      <c r="EI671" s="66">
        <f>IF($G671="Labor Hours",DU671*$K671*(1+$M671)*$ET671,DU671)</f>
        <v>0</v>
      </c>
      <c r="EJ671" s="67">
        <f t="shared" si="929"/>
        <v>0</v>
      </c>
      <c r="EK671" s="67">
        <f t="shared" si="885"/>
        <v>0</v>
      </c>
      <c r="EL671" s="67">
        <f t="shared" si="886"/>
        <v>0</v>
      </c>
      <c r="EM671" s="53" cm="1">
        <f t="array" aca="1" ref="EM671" ca="1">EJ671*CELL("contents",$Q671)</f>
        <v>0</v>
      </c>
      <c r="EN671" s="53" cm="1">
        <f t="array" aca="1" ref="EN671" ca="1">EK671*CELL("contents",$Q671)</f>
        <v>0</v>
      </c>
      <c r="EO671" s="68">
        <f t="shared" si="930"/>
        <v>2781</v>
      </c>
      <c r="EP671" s="2">
        <v>1</v>
      </c>
      <c r="EQ671" s="2">
        <f t="shared" ref="EQ671:ET671" si="957">EP671*1.0215</f>
        <v>1.0215000000000001</v>
      </c>
      <c r="ER671" s="2">
        <f t="shared" si="957"/>
        <v>1.0434622500000001</v>
      </c>
      <c r="ES671" s="2">
        <f t="shared" si="957"/>
        <v>1.0658966883750003</v>
      </c>
      <c r="ET671" s="2">
        <f t="shared" si="957"/>
        <v>1.0888134671750629</v>
      </c>
      <c r="EU671" s="69">
        <f>IF($G671="Labor Hours",$K671*$AG671*EQ671,0)</f>
        <v>0</v>
      </c>
      <c r="EV671" s="69">
        <f>IF($G671="Labor Hours",$K671*$BL671*ER671,0)</f>
        <v>0</v>
      </c>
      <c r="EW671" s="69">
        <f>IF($G671="Labor Hours",$K671*$CQ671*ES671,0)</f>
        <v>0</v>
      </c>
      <c r="EX671" s="69">
        <f>IF($G671="Labor Hours",$K671*$DV671*ET671,0)</f>
        <v>0</v>
      </c>
      <c r="EY671" s="69">
        <f t="shared" si="932"/>
        <v>0</v>
      </c>
      <c r="EZ671" s="69">
        <f t="shared" si="932"/>
        <v>0</v>
      </c>
      <c r="FA671" s="69">
        <f t="shared" si="932"/>
        <v>0</v>
      </c>
      <c r="FB671" s="69">
        <f t="shared" si="932"/>
        <v>0</v>
      </c>
      <c r="FC671" t="s">
        <v>1467</v>
      </c>
    </row>
    <row r="672" spans="1:159" x14ac:dyDescent="0.25">
      <c r="A672" s="2">
        <v>1.6</v>
      </c>
      <c r="B672" s="2" t="s">
        <v>1476</v>
      </c>
      <c r="C672" s="61" t="s">
        <v>147</v>
      </c>
      <c r="D672" s="62" t="s">
        <v>1477</v>
      </c>
      <c r="E672" s="63" t="s">
        <v>1478</v>
      </c>
      <c r="F672" s="2" t="s">
        <v>1479</v>
      </c>
      <c r="G672" s="61" t="s">
        <v>151</v>
      </c>
      <c r="H672" s="64" t="s">
        <v>151</v>
      </c>
      <c r="I672" s="61" t="s">
        <v>213</v>
      </c>
      <c r="J672" s="65" t="s">
        <v>261</v>
      </c>
      <c r="K672" s="75">
        <v>54</v>
      </c>
      <c r="L672" s="79">
        <v>52</v>
      </c>
      <c r="M672" s="57">
        <v>0.35</v>
      </c>
      <c r="N672" s="85">
        <v>0.53</v>
      </c>
      <c r="O672" s="64" t="s">
        <v>155</v>
      </c>
      <c r="P672" s="2" t="s">
        <v>156</v>
      </c>
      <c r="Q672" s="216">
        <f>VLOOKUP(P672,Contingencies!$A$2:$D$7,4,FALSE)</f>
        <v>0.09</v>
      </c>
      <c r="R672" s="53">
        <f t="shared" si="912"/>
        <v>3541.7788466718389</v>
      </c>
      <c r="S672" s="67">
        <f t="shared" si="915"/>
        <v>1877.1427887360746</v>
      </c>
      <c r="T672" s="61"/>
      <c r="U672" s="61">
        <v>8</v>
      </c>
      <c r="V672" s="61">
        <v>8</v>
      </c>
      <c r="W672" s="61">
        <v>8</v>
      </c>
      <c r="X672" s="61">
        <v>8</v>
      </c>
      <c r="Y672" s="61">
        <v>8</v>
      </c>
      <c r="Z672" s="61">
        <v>8</v>
      </c>
      <c r="AA672" s="61">
        <v>8</v>
      </c>
      <c r="AB672" s="61">
        <v>8</v>
      </c>
      <c r="AC672" s="61">
        <v>8</v>
      </c>
      <c r="AD672" s="61">
        <v>8</v>
      </c>
      <c r="AE672" s="61">
        <v>8</v>
      </c>
      <c r="AF672" s="61">
        <v>8</v>
      </c>
      <c r="AG672" s="2">
        <f>IF(G672="Labor Hours",SUM(U672:AF672),0)</f>
        <v>96</v>
      </c>
      <c r="AH672" s="51">
        <f t="shared" si="919"/>
        <v>0.64</v>
      </c>
      <c r="AI672" s="66">
        <f>IF($G672="Labor Hours",U672*$K672*(1+$M672)*$EQ672,U672)</f>
        <v>595.73880000000008</v>
      </c>
      <c r="AJ672" s="66">
        <f>IF($G672="Labor Hours",V672*$K672*(1+$M672)*$EQ672,V672)</f>
        <v>595.73880000000008</v>
      </c>
      <c r="AK672" s="66">
        <f>IF($G672="Labor Hours",W672*$K672*(1+$M672)*$EQ672,W672)</f>
        <v>595.73880000000008</v>
      </c>
      <c r="AL672" s="66">
        <f>IF($G672="Labor Hours",X672*$K672*(1+$M672)*$EQ672,X672)</f>
        <v>595.73880000000008</v>
      </c>
      <c r="AM672" s="66">
        <f>IF($G672="Labor Hours",Y672*$K672*(1+$M672)*$EQ672,Y672)</f>
        <v>595.73880000000008</v>
      </c>
      <c r="AN672" s="66">
        <f>IF($G672="Labor Hours",Z672*$K672*(1+$M672)*$EQ672,Z672)</f>
        <v>595.73880000000008</v>
      </c>
      <c r="AO672" s="66">
        <f>IF($G672="Labor Hours",AA672*$K672*(1+$M672)*$EQ672,AA672)</f>
        <v>595.73880000000008</v>
      </c>
      <c r="AP672" s="66">
        <f>IF($G672="Labor Hours",AB672*$K672*(1+$M672)*$EQ672,AB672)</f>
        <v>595.73880000000008</v>
      </c>
      <c r="AQ672" s="66">
        <f>IF($G672="Labor Hours",AC672*$K672*(1+$M672)*$EQ672,AC672)</f>
        <v>595.73880000000008</v>
      </c>
      <c r="AR672" s="66">
        <f>IF($G672="Labor Hours",AD672*$K672*(1+$M672)*$EQ672,AD672)</f>
        <v>595.73880000000008</v>
      </c>
      <c r="AS672" s="66">
        <f>IF($G672="Labor Hours",AE672*$K672*(1+$M672)*$EQ672,AE672)</f>
        <v>595.73880000000008</v>
      </c>
      <c r="AT672" s="66">
        <f>IF($G672="Labor Hours",AF672*$K672*(1+$M672)*$EQ672,AF672)</f>
        <v>595.73880000000008</v>
      </c>
      <c r="AU672" s="67">
        <f t="shared" si="920"/>
        <v>7148.865600000001</v>
      </c>
      <c r="AV672" s="67">
        <f t="shared" si="879"/>
        <v>3788.8987680000009</v>
      </c>
      <c r="AW672" s="67">
        <f t="shared" si="880"/>
        <v>10937.764368000002</v>
      </c>
      <c r="AX672" s="53" cm="1">
        <f t="array" aca="1" ref="AX672" ca="1">AU672*CELL("contents",$Q672)</f>
        <v>643.39790400000004</v>
      </c>
      <c r="AY672" s="53" cm="1">
        <f t="array" aca="1" ref="AY672" ca="1">AV672*CELL("contents",$Q672)</f>
        <v>341.00088912000007</v>
      </c>
      <c r="AZ672" s="61">
        <v>8</v>
      </c>
      <c r="BA672" s="61">
        <v>8</v>
      </c>
      <c r="BB672" s="61">
        <v>8</v>
      </c>
      <c r="BC672" s="61">
        <v>8</v>
      </c>
      <c r="BD672" s="61">
        <v>8</v>
      </c>
      <c r="BE672" s="61">
        <v>8</v>
      </c>
      <c r="BF672" s="61">
        <v>8</v>
      </c>
      <c r="BG672" s="61">
        <v>8</v>
      </c>
      <c r="BH672" s="61">
        <v>8</v>
      </c>
      <c r="BI672" s="61">
        <v>8</v>
      </c>
      <c r="BJ672" s="61">
        <v>8</v>
      </c>
      <c r="BK672" s="61">
        <v>8</v>
      </c>
      <c r="BL672" s="2">
        <f t="shared" si="921"/>
        <v>96</v>
      </c>
      <c r="BM672" s="51">
        <f t="shared" si="922"/>
        <v>0.64</v>
      </c>
      <c r="BN672" s="66">
        <f>IF($G672="Labor Hours",AZ672*$K672*(1+$M672)*$ER672,AZ672)</f>
        <v>608.54718420000017</v>
      </c>
      <c r="BO672" s="66">
        <f>IF($G672="Labor Hours",BA672*$K672*(1+$M672)*$ER672,BA672)</f>
        <v>608.54718420000017</v>
      </c>
      <c r="BP672" s="66">
        <f>IF($G672="Labor Hours",BB672*$K672*(1+$M672)*$ER672,BB672)</f>
        <v>608.54718420000017</v>
      </c>
      <c r="BQ672" s="66">
        <f>IF($G672="Labor Hours",BC672*$K672*(1+$M672)*$ER672,BC672)</f>
        <v>608.54718420000017</v>
      </c>
      <c r="BR672" s="66">
        <f>IF($G672="Labor Hours",BD672*$K672*(1+$M672)*$ER672,BD672)</f>
        <v>608.54718420000017</v>
      </c>
      <c r="BS672" s="66">
        <f>IF($G672="Labor Hours",BE672*$K672*(1+$M672)*$ER672,BE672)</f>
        <v>608.54718420000017</v>
      </c>
      <c r="BT672" s="66">
        <f>IF($G672="Labor Hours",BF672*$K672*(1+$M672)*$ER672,BF672)</f>
        <v>608.54718420000017</v>
      </c>
      <c r="BU672" s="66">
        <f>IF($G672="Labor Hours",BG672*$K672*(1+$M672)*$ER672,BG672)</f>
        <v>608.54718420000017</v>
      </c>
      <c r="BV672" s="66">
        <f>IF($G672="Labor Hours",BH672*$K672*(1+$M672)*$ER672,BH672)</f>
        <v>608.54718420000017</v>
      </c>
      <c r="BW672" s="66">
        <f>IF($G672="Labor Hours",BI672*$K672*(1+$M672)*$ER672,BI672)</f>
        <v>608.54718420000017</v>
      </c>
      <c r="BX672" s="66">
        <f>IF($G672="Labor Hours",BJ672*$K672*(1+$M672)*$ER672,BJ672)</f>
        <v>608.54718420000017</v>
      </c>
      <c r="BY672" s="66">
        <f>IF($G672="Labor Hours",BK672*$K672*(1+$M672)*$ER672,BK672)</f>
        <v>608.54718420000017</v>
      </c>
      <c r="BZ672" s="67">
        <f t="shared" si="923"/>
        <v>7302.5662104000039</v>
      </c>
      <c r="CA672" s="67">
        <f t="shared" si="881"/>
        <v>3870.3600915120023</v>
      </c>
      <c r="CB672" s="67">
        <f t="shared" si="882"/>
        <v>11172.926301912006</v>
      </c>
      <c r="CC672" s="53" cm="1">
        <f t="array" aca="1" ref="CC672" ca="1">BZ672*CELL("contents",$Q672)</f>
        <v>657.23095893600032</v>
      </c>
      <c r="CD672" s="53" cm="1">
        <f t="array" aca="1" ref="CD672" ca="1">CA672*CELL("contents",$Q672)</f>
        <v>348.3324082360802</v>
      </c>
      <c r="CE672" s="61">
        <v>8</v>
      </c>
      <c r="CF672" s="61">
        <v>8</v>
      </c>
      <c r="CG672" s="61">
        <v>8</v>
      </c>
      <c r="CH672" s="61">
        <v>8</v>
      </c>
      <c r="CI672" s="61">
        <v>8</v>
      </c>
      <c r="CJ672" s="61">
        <v>8</v>
      </c>
      <c r="CK672" s="61">
        <v>8</v>
      </c>
      <c r="CL672" s="61">
        <v>8</v>
      </c>
      <c r="CM672" s="61">
        <v>8</v>
      </c>
      <c r="CN672" s="61">
        <v>8</v>
      </c>
      <c r="CO672" s="61">
        <v>8</v>
      </c>
      <c r="CP672" s="61">
        <v>8</v>
      </c>
      <c r="CQ672" s="2">
        <f t="shared" si="924"/>
        <v>96</v>
      </c>
      <c r="CR672" s="51">
        <f t="shared" si="925"/>
        <v>0.64</v>
      </c>
      <c r="CS672" s="66">
        <f>IF($G672="Labor Hours",CE672*$K672*(1+$M672)*$ES672,CE672)</f>
        <v>621.63094866030019</v>
      </c>
      <c r="CT672" s="66">
        <f>IF($G672="Labor Hours",CF672*$K672*(1+$M672)*$ES672,CF672)</f>
        <v>621.63094866030019</v>
      </c>
      <c r="CU672" s="66">
        <f>IF($G672="Labor Hours",CG672*$K672*(1+$M672)*$ES672,CG672)</f>
        <v>621.63094866030019</v>
      </c>
      <c r="CV672" s="66">
        <f>IF($G672="Labor Hours",CH672*$K672*(1+$M672)*$ES672,CH672)</f>
        <v>621.63094866030019</v>
      </c>
      <c r="CW672" s="66">
        <f>IF($G672="Labor Hours",CI672*$K672*(1+$M672)*$ES672,CI672)</f>
        <v>621.63094866030019</v>
      </c>
      <c r="CX672" s="66">
        <f>IF($G672="Labor Hours",CJ672*$K672*(1+$M672)*$ES672,CJ672)</f>
        <v>621.63094866030019</v>
      </c>
      <c r="CY672" s="66">
        <f>IF($G672="Labor Hours",CK672*$K672*(1+$M672)*$ES672,CK672)</f>
        <v>621.63094866030019</v>
      </c>
      <c r="CZ672" s="66">
        <f>IF($G672="Labor Hours",CL672*$K672*(1+$M672)*$ES672,CL672)</f>
        <v>621.63094866030019</v>
      </c>
      <c r="DA672" s="66">
        <f>IF($G672="Labor Hours",CM672*$K672*(1+$M672)*$ES672,CM672)</f>
        <v>621.63094866030019</v>
      </c>
      <c r="DB672" s="66">
        <f>IF($G672="Labor Hours",CN672*$K672*(1+$M672)*$ES672,CN672)</f>
        <v>621.63094866030019</v>
      </c>
      <c r="DC672" s="66">
        <f>IF($G672="Labor Hours",CO672*$K672*(1+$M672)*$ES672,CO672)</f>
        <v>621.63094866030019</v>
      </c>
      <c r="DD672" s="66">
        <f>IF($G672="Labor Hours",CP672*$K672*(1+$M672)*$ES672,CP672)</f>
        <v>621.63094866030019</v>
      </c>
      <c r="DE672" s="67">
        <f t="shared" si="926"/>
        <v>7459.5713839236041</v>
      </c>
      <c r="DF672" s="67">
        <f t="shared" si="883"/>
        <v>3953.5728334795103</v>
      </c>
      <c r="DG672" s="67">
        <f t="shared" si="884"/>
        <v>11413.144217403114</v>
      </c>
      <c r="DH672" s="53" cm="1">
        <f t="array" aca="1" ref="DH672" ca="1">DE672*CELL("contents",$Q672)</f>
        <v>671.36142455312438</v>
      </c>
      <c r="DI672" s="53" cm="1">
        <f t="array" aca="1" ref="DI672" ca="1">DF672*CELL("contents",$Q672)</f>
        <v>355.82155501315594</v>
      </c>
      <c r="DJ672" s="61">
        <v>8</v>
      </c>
      <c r="DK672" s="61">
        <v>8</v>
      </c>
      <c r="DL672" s="61">
        <v>8</v>
      </c>
      <c r="DM672" s="61">
        <v>8</v>
      </c>
      <c r="DN672" s="61">
        <v>8</v>
      </c>
      <c r="DO672" s="61">
        <v>8</v>
      </c>
      <c r="DP672" s="61"/>
      <c r="DQ672" s="2"/>
      <c r="DR672" s="2"/>
      <c r="DS672" s="2"/>
      <c r="DT672" s="2"/>
      <c r="DU672" s="2"/>
      <c r="DV672" s="2">
        <f t="shared" si="927"/>
        <v>48</v>
      </c>
      <c r="DW672" s="51">
        <f t="shared" si="928"/>
        <v>0.32</v>
      </c>
      <c r="DX672" s="66">
        <f>IF($G672="Labor Hours",DJ672*$K672*(1+$M672)*$ET672,DJ672)</f>
        <v>634.99601405649673</v>
      </c>
      <c r="DY672" s="66">
        <f>IF($G672="Labor Hours",DK672*$K672*(1+$M672)*$ET672,DK672)</f>
        <v>634.99601405649673</v>
      </c>
      <c r="DZ672" s="66">
        <f>IF($G672="Labor Hours",DL672*$K672*(1+$M672)*$ET672,DL672)</f>
        <v>634.99601405649673</v>
      </c>
      <c r="EA672" s="66">
        <f>IF($G672="Labor Hours",DM672*$K672*(1+$M672)*$ET672,DM672)</f>
        <v>634.99601405649673</v>
      </c>
      <c r="EB672" s="66">
        <f>IF($G672="Labor Hours",DN672*$K672*(1+$M672)*$ET672,DN672)</f>
        <v>634.99601405649673</v>
      </c>
      <c r="EC672" s="66">
        <f>IF($G672="Labor Hours",DO672*$K672*(1+$M672)*$ET672,DO672)</f>
        <v>634.99601405649673</v>
      </c>
      <c r="ED672" s="66">
        <f>IF($G672="Labor Hours",DP672*$K672*(1+$M672)*$ET672,DP672)</f>
        <v>0</v>
      </c>
      <c r="EE672" s="66">
        <f>IF($G672="Labor Hours",DQ672*$K672*(1+$M672)*$ET672,DQ672)</f>
        <v>0</v>
      </c>
      <c r="EF672" s="66">
        <f>IF($G672="Labor Hours",DR672*$K672*(1+$M672)*$ET672,DR672)</f>
        <v>0</v>
      </c>
      <c r="EG672" s="66">
        <f>IF($G672="Labor Hours",DS672*$K672*(1+$M672)*$ET672,DS672)</f>
        <v>0</v>
      </c>
      <c r="EH672" s="66">
        <f>IF($G672="Labor Hours",DT672*$K672*(1+$M672)*$ET672,DT672)</f>
        <v>0</v>
      </c>
      <c r="EI672" s="66">
        <f>IF($G672="Labor Hours",DU672*$K672*(1+$M672)*$ET672,DU672)</f>
        <v>0</v>
      </c>
      <c r="EJ672" s="67">
        <f t="shared" si="929"/>
        <v>3809.9760843389804</v>
      </c>
      <c r="EK672" s="67">
        <f t="shared" si="885"/>
        <v>2019.2873246996596</v>
      </c>
      <c r="EL672" s="67">
        <f t="shared" si="886"/>
        <v>5829.26340903864</v>
      </c>
      <c r="EM672" s="53" cm="1">
        <f t="array" aca="1" ref="EM672" ca="1">EJ672*CELL("contents",$Q672)</f>
        <v>342.89784759050821</v>
      </c>
      <c r="EN672" s="53" cm="1">
        <f t="array" aca="1" ref="EN672" ca="1">EK672*CELL("contents",$Q672)</f>
        <v>181.73585922296937</v>
      </c>
      <c r="EO672" s="68">
        <f t="shared" si="930"/>
        <v>39353.098296353768</v>
      </c>
      <c r="EP672" s="2">
        <v>1</v>
      </c>
      <c r="EQ672" s="2">
        <f t="shared" ref="EQ672:ET672" si="958">EP672*1.0215</f>
        <v>1.0215000000000001</v>
      </c>
      <c r="ER672" s="2">
        <f t="shared" si="958"/>
        <v>1.0434622500000001</v>
      </c>
      <c r="ES672" s="2">
        <f t="shared" si="958"/>
        <v>1.0658966883750003</v>
      </c>
      <c r="ET672" s="2">
        <f t="shared" si="958"/>
        <v>1.0888134671750629</v>
      </c>
      <c r="EU672" s="69">
        <f>IF($G672="Labor Hours",$K672*$AG672*EQ672,0)</f>
        <v>5295.4560000000001</v>
      </c>
      <c r="EV672" s="69">
        <f>IF($G672="Labor Hours",$K672*$BL672*ER672,0)</f>
        <v>5409.308304000001</v>
      </c>
      <c r="EW672" s="69">
        <f>IF($G672="Labor Hours",$K672*$CQ672*ES672,0)</f>
        <v>5525.6084325360016</v>
      </c>
      <c r="EX672" s="69">
        <f>IF($G672="Labor Hours",$K672*$DV672*ET672,0)</f>
        <v>2822.204506917763</v>
      </c>
      <c r="EY672" s="69">
        <f t="shared" si="932"/>
        <v>1853.4096</v>
      </c>
      <c r="EZ672" s="69">
        <f t="shared" si="932"/>
        <v>1893.2579064000001</v>
      </c>
      <c r="FA672" s="69">
        <f t="shared" si="932"/>
        <v>1933.9629513876005</v>
      </c>
      <c r="FB672" s="69">
        <f t="shared" si="932"/>
        <v>987.77157742121699</v>
      </c>
      <c r="FC672" t="s">
        <v>1552</v>
      </c>
    </row>
    <row r="673" spans="1:159" x14ac:dyDescent="0.25">
      <c r="A673" s="2">
        <v>1.6</v>
      </c>
      <c r="B673" s="2" t="s">
        <v>1476</v>
      </c>
      <c r="C673" s="61" t="s">
        <v>147</v>
      </c>
      <c r="D673" s="62" t="s">
        <v>1477</v>
      </c>
      <c r="E673" s="63" t="s">
        <v>1473</v>
      </c>
      <c r="F673" s="2" t="s">
        <v>260</v>
      </c>
      <c r="G673" s="61" t="s">
        <v>257</v>
      </c>
      <c r="H673" s="64" t="s">
        <v>257</v>
      </c>
      <c r="I673" s="61"/>
      <c r="J673" s="65" t="s">
        <v>261</v>
      </c>
      <c r="K673" s="75"/>
      <c r="L673" s="80">
        <v>1</v>
      </c>
      <c r="M673" s="57">
        <v>0</v>
      </c>
      <c r="N673" s="85">
        <v>0.53</v>
      </c>
      <c r="O673" s="64" t="s">
        <v>155</v>
      </c>
      <c r="P673" s="2" t="s">
        <v>156</v>
      </c>
      <c r="Q673" s="216">
        <f>VLOOKUP(P673,Contingencies!$A$2:$D$7,4,FALSE)</f>
        <v>0.09</v>
      </c>
      <c r="R673" s="53">
        <f t="shared" si="912"/>
        <v>743.57999999999993</v>
      </c>
      <c r="S673" s="67">
        <f t="shared" si="915"/>
        <v>394.09739999999999</v>
      </c>
      <c r="T673" s="61"/>
      <c r="U673" s="61"/>
      <c r="V673" s="61"/>
      <c r="W673" s="61"/>
      <c r="X673" s="61"/>
      <c r="Y673" s="61"/>
      <c r="Z673" s="61"/>
      <c r="AA673" s="61">
        <v>1800</v>
      </c>
      <c r="AB673" s="61"/>
      <c r="AC673" s="61"/>
      <c r="AD673" s="61"/>
      <c r="AE673" s="61"/>
      <c r="AF673" s="61"/>
      <c r="AG673" s="2">
        <f>IF(G673="Labor Hours",SUM(U673:AF673),0)</f>
        <v>0</v>
      </c>
      <c r="AH673" s="51">
        <f t="shared" si="919"/>
        <v>0</v>
      </c>
      <c r="AI673" s="66">
        <f>IF($G673="Labor Hours",U673*$K673*(1+$M673)*$EQ673,U673)</f>
        <v>0</v>
      </c>
      <c r="AJ673" s="66">
        <f>IF($G673="Labor Hours",V673*$K673*(1+$M673)*$EQ673,V673)</f>
        <v>0</v>
      </c>
      <c r="AK673" s="66">
        <f>IF($G673="Labor Hours",W673*$K673*(1+$M673)*$EQ673,W673)</f>
        <v>0</v>
      </c>
      <c r="AL673" s="66">
        <f>IF($G673="Labor Hours",X673*$K673*(1+$M673)*$EQ673,X673)</f>
        <v>0</v>
      </c>
      <c r="AM673" s="66">
        <f>IF($G673="Labor Hours",Y673*$K673*(1+$M673)*$EQ673,Y673)</f>
        <v>0</v>
      </c>
      <c r="AN673" s="66">
        <f>IF($G673="Labor Hours",Z673*$K673*(1+$M673)*$EQ673,Z673)</f>
        <v>0</v>
      </c>
      <c r="AO673" s="66">
        <f>IF($G673="Labor Hours",AA673*$K673*(1+$M673)*$EQ673,AA673)</f>
        <v>1800</v>
      </c>
      <c r="AP673" s="66">
        <f>IF($G673="Labor Hours",AB673*$K673*(1+$M673)*$EQ673,AB673)</f>
        <v>0</v>
      </c>
      <c r="AQ673" s="66">
        <f>IF($G673="Labor Hours",AC673*$K673*(1+$M673)*$EQ673,AC673)</f>
        <v>0</v>
      </c>
      <c r="AR673" s="66">
        <f>IF($G673="Labor Hours",AD673*$K673*(1+$M673)*$EQ673,AD673)</f>
        <v>0</v>
      </c>
      <c r="AS673" s="66">
        <f>IF($G673="Labor Hours",AE673*$K673*(1+$M673)*$EQ673,AE673)</f>
        <v>0</v>
      </c>
      <c r="AT673" s="66">
        <f>IF($G673="Labor Hours",AF673*$K673*(1+$M673)*$EQ673,AF673)</f>
        <v>0</v>
      </c>
      <c r="AU673" s="67">
        <f t="shared" si="920"/>
        <v>1800</v>
      </c>
      <c r="AV673" s="67">
        <f t="shared" si="879"/>
        <v>954</v>
      </c>
      <c r="AW673" s="67">
        <f t="shared" si="880"/>
        <v>2754</v>
      </c>
      <c r="AX673" s="53" cm="1">
        <f t="array" aca="1" ref="AX673" ca="1">AU673*CELL("contents",$Q673)</f>
        <v>162</v>
      </c>
      <c r="AY673" s="53" cm="1">
        <f t="array" aca="1" ref="AY673" ca="1">AV673*CELL("contents",$Q673)</f>
        <v>85.86</v>
      </c>
      <c r="AZ673" s="61"/>
      <c r="BA673" s="61"/>
      <c r="BB673" s="61"/>
      <c r="BC673" s="61"/>
      <c r="BD673" s="61"/>
      <c r="BE673" s="61"/>
      <c r="BF673" s="61">
        <v>1800</v>
      </c>
      <c r="BG673" s="61"/>
      <c r="BH673" s="61"/>
      <c r="BI673" s="61"/>
      <c r="BJ673" s="61"/>
      <c r="BK673" s="61"/>
      <c r="BL673" s="2">
        <f t="shared" si="921"/>
        <v>0</v>
      </c>
      <c r="BM673" s="51">
        <f t="shared" si="922"/>
        <v>0</v>
      </c>
      <c r="BN673" s="66">
        <f>IF($G673="Labor Hours",AZ673*$K673*(1+$M673)*$ER673,AZ673)</f>
        <v>0</v>
      </c>
      <c r="BO673" s="66">
        <f>IF($G673="Labor Hours",BA673*$K673*(1+$M673)*$ER673,BA673)</f>
        <v>0</v>
      </c>
      <c r="BP673" s="66">
        <f>IF($G673="Labor Hours",BB673*$K673*(1+$M673)*$ER673,BB673)</f>
        <v>0</v>
      </c>
      <c r="BQ673" s="66">
        <f>IF($G673="Labor Hours",BC673*$K673*(1+$M673)*$ER673,BC673)</f>
        <v>0</v>
      </c>
      <c r="BR673" s="66">
        <f>IF($G673="Labor Hours",BD673*$K673*(1+$M673)*$ER673,BD673)</f>
        <v>0</v>
      </c>
      <c r="BS673" s="66">
        <f>IF($G673="Labor Hours",BE673*$K673*(1+$M673)*$ER673,BE673)</f>
        <v>0</v>
      </c>
      <c r="BT673" s="66">
        <f>IF($G673="Labor Hours",BF673*$K673*(1+$M673)*$ER673,BF673)</f>
        <v>1800</v>
      </c>
      <c r="BU673" s="66">
        <f>IF($G673="Labor Hours",BG673*$K673*(1+$M673)*$ER673,BG673)</f>
        <v>0</v>
      </c>
      <c r="BV673" s="66">
        <f>IF($G673="Labor Hours",BH673*$K673*(1+$M673)*$ER673,BH673)</f>
        <v>0</v>
      </c>
      <c r="BW673" s="66">
        <f>IF($G673="Labor Hours",BI673*$K673*(1+$M673)*$ER673,BI673)</f>
        <v>0</v>
      </c>
      <c r="BX673" s="66">
        <f>IF($G673="Labor Hours",BJ673*$K673*(1+$M673)*$ER673,BJ673)</f>
        <v>0</v>
      </c>
      <c r="BY673" s="66">
        <f>IF($G673="Labor Hours",BK673*$K673*(1+$M673)*$ER673,BK673)</f>
        <v>0</v>
      </c>
      <c r="BZ673" s="67">
        <f t="shared" si="923"/>
        <v>1800</v>
      </c>
      <c r="CA673" s="67">
        <f t="shared" si="881"/>
        <v>954</v>
      </c>
      <c r="CB673" s="67">
        <f t="shared" si="882"/>
        <v>2754</v>
      </c>
      <c r="CC673" s="53" cm="1">
        <f t="array" aca="1" ref="CC673" ca="1">BZ673*CELL("contents",$Q673)</f>
        <v>162</v>
      </c>
      <c r="CD673" s="53" cm="1">
        <f t="array" aca="1" ref="CD673" ca="1">CA673*CELL("contents",$Q673)</f>
        <v>85.86</v>
      </c>
      <c r="CE673" s="61"/>
      <c r="CF673" s="61"/>
      <c r="CG673" s="61"/>
      <c r="CH673" s="61"/>
      <c r="CI673" s="61"/>
      <c r="CJ673" s="61"/>
      <c r="CK673" s="61">
        <v>1800</v>
      </c>
      <c r="CL673" s="61"/>
      <c r="CM673" s="61"/>
      <c r="CN673" s="61"/>
      <c r="CO673" s="61"/>
      <c r="CP673" s="61"/>
      <c r="CQ673" s="2">
        <f t="shared" si="924"/>
        <v>0</v>
      </c>
      <c r="CR673" s="51">
        <f t="shared" si="925"/>
        <v>0</v>
      </c>
      <c r="CS673" s="66">
        <f>IF($G673="Labor Hours",CE673*$K673*(1+$M673)*$ES673,CE673)</f>
        <v>0</v>
      </c>
      <c r="CT673" s="66">
        <f>IF($G673="Labor Hours",CF673*$K673*(1+$M673)*$ES673,CF673)</f>
        <v>0</v>
      </c>
      <c r="CU673" s="66">
        <f>IF($G673="Labor Hours",CG673*$K673*(1+$M673)*$ES673,CG673)</f>
        <v>0</v>
      </c>
      <c r="CV673" s="66">
        <f>IF($G673="Labor Hours",CH673*$K673*(1+$M673)*$ES673,CH673)</f>
        <v>0</v>
      </c>
      <c r="CW673" s="66">
        <f>IF($G673="Labor Hours",CI673*$K673*(1+$M673)*$ES673,CI673)</f>
        <v>0</v>
      </c>
      <c r="CX673" s="66">
        <f>IF($G673="Labor Hours",CJ673*$K673*(1+$M673)*$ES673,CJ673)</f>
        <v>0</v>
      </c>
      <c r="CY673" s="66">
        <f>IF($G673="Labor Hours",CK673*$K673*(1+$M673)*$ES673,CK673)</f>
        <v>1800</v>
      </c>
      <c r="CZ673" s="66">
        <f>IF($G673="Labor Hours",CL673*$K673*(1+$M673)*$ES673,CL673)</f>
        <v>0</v>
      </c>
      <c r="DA673" s="66">
        <f>IF($G673="Labor Hours",CM673*$K673*(1+$M673)*$ES673,CM673)</f>
        <v>0</v>
      </c>
      <c r="DB673" s="66">
        <f>IF($G673="Labor Hours",CN673*$K673*(1+$M673)*$ES673,CN673)</f>
        <v>0</v>
      </c>
      <c r="DC673" s="66">
        <f>IF($G673="Labor Hours",CO673*$K673*(1+$M673)*$ES673,CO673)</f>
        <v>0</v>
      </c>
      <c r="DD673" s="66">
        <f>IF($G673="Labor Hours",CP673*$K673*(1+$M673)*$ES673,CP673)</f>
        <v>0</v>
      </c>
      <c r="DE673" s="67">
        <f t="shared" si="926"/>
        <v>1800</v>
      </c>
      <c r="DF673" s="67">
        <f t="shared" si="883"/>
        <v>954</v>
      </c>
      <c r="DG673" s="67">
        <f t="shared" si="884"/>
        <v>2754</v>
      </c>
      <c r="DH673" s="53" cm="1">
        <f t="array" aca="1" ref="DH673" ca="1">DE673*CELL("contents",$Q673)</f>
        <v>162</v>
      </c>
      <c r="DI673" s="53" cm="1">
        <f t="array" aca="1" ref="DI673" ca="1">DF673*CELL("contents",$Q673)</f>
        <v>85.86</v>
      </c>
      <c r="DJ673" s="61"/>
      <c r="DK673" s="61"/>
      <c r="DL673" s="61"/>
      <c r="DM673" s="61"/>
      <c r="DN673" s="61"/>
      <c r="DO673" s="61"/>
      <c r="DP673" s="61"/>
      <c r="DQ673" s="2"/>
      <c r="DR673" s="2"/>
      <c r="DS673" s="2"/>
      <c r="DT673" s="2"/>
      <c r="DU673" s="2"/>
      <c r="DV673" s="2">
        <f t="shared" si="927"/>
        <v>0</v>
      </c>
      <c r="DW673" s="51">
        <f t="shared" si="928"/>
        <v>0</v>
      </c>
      <c r="DX673" s="66">
        <f>IF($G673="Labor Hours",DJ673*$K673*(1+$M673)*$ET673,DJ673)</f>
        <v>0</v>
      </c>
      <c r="DY673" s="66">
        <f>IF($G673="Labor Hours",DK673*$K673*(1+$M673)*$ET673,DK673)</f>
        <v>0</v>
      </c>
      <c r="DZ673" s="66">
        <f>IF($G673="Labor Hours",DL673*$K673*(1+$M673)*$ET673,DL673)</f>
        <v>0</v>
      </c>
      <c r="EA673" s="66">
        <f>IF($G673="Labor Hours",DM673*$K673*(1+$M673)*$ET673,DM673)</f>
        <v>0</v>
      </c>
      <c r="EB673" s="66">
        <f>IF($G673="Labor Hours",DN673*$K673*(1+$M673)*$ET673,DN673)</f>
        <v>0</v>
      </c>
      <c r="EC673" s="66">
        <f>IF($G673="Labor Hours",DO673*$K673*(1+$M673)*$ET673,DO673)</f>
        <v>0</v>
      </c>
      <c r="ED673" s="66">
        <f>IF($G673="Labor Hours",DP673*$K673*(1+$M673)*$ET673,DP673)</f>
        <v>0</v>
      </c>
      <c r="EE673" s="66">
        <f>IF($G673="Labor Hours",DQ673*$K673*(1+$M673)*$ET673,DQ673)</f>
        <v>0</v>
      </c>
      <c r="EF673" s="66">
        <f>IF($G673="Labor Hours",DR673*$K673*(1+$M673)*$ET673,DR673)</f>
        <v>0</v>
      </c>
      <c r="EG673" s="66">
        <f>IF($G673="Labor Hours",DS673*$K673*(1+$M673)*$ET673,DS673)</f>
        <v>0</v>
      </c>
      <c r="EH673" s="66">
        <f>IF($G673="Labor Hours",DT673*$K673*(1+$M673)*$ET673,DT673)</f>
        <v>0</v>
      </c>
      <c r="EI673" s="66">
        <f>IF($G673="Labor Hours",DU673*$K673*(1+$M673)*$ET673,DU673)</f>
        <v>0</v>
      </c>
      <c r="EJ673" s="67">
        <f t="shared" si="929"/>
        <v>0</v>
      </c>
      <c r="EK673" s="67">
        <f t="shared" si="885"/>
        <v>0</v>
      </c>
      <c r="EL673" s="67">
        <f t="shared" si="886"/>
        <v>0</v>
      </c>
      <c r="EM673" s="53" cm="1">
        <f t="array" aca="1" ref="EM673" ca="1">EJ673*CELL("contents",$Q673)</f>
        <v>0</v>
      </c>
      <c r="EN673" s="53" cm="1">
        <f t="array" aca="1" ref="EN673" ca="1">EK673*CELL("contents",$Q673)</f>
        <v>0</v>
      </c>
      <c r="EO673" s="68">
        <f t="shared" si="930"/>
        <v>8262</v>
      </c>
      <c r="EP673" s="2">
        <v>1</v>
      </c>
      <c r="EQ673" s="2">
        <f t="shared" ref="EQ673:ET673" si="959">EP673*1.0215</f>
        <v>1.0215000000000001</v>
      </c>
      <c r="ER673" s="2">
        <f t="shared" si="959"/>
        <v>1.0434622500000001</v>
      </c>
      <c r="ES673" s="2">
        <f t="shared" si="959"/>
        <v>1.0658966883750003</v>
      </c>
      <c r="ET673" s="2">
        <f t="shared" si="959"/>
        <v>1.0888134671750629</v>
      </c>
      <c r="EU673" s="69">
        <f>IF($G673="Labor Hours",$K673*$AG673*EQ673,0)</f>
        <v>0</v>
      </c>
      <c r="EV673" s="69">
        <f>IF($G673="Labor Hours",$K673*$BL673*ER673,0)</f>
        <v>0</v>
      </c>
      <c r="EW673" s="69">
        <f>IF($G673="Labor Hours",$K673*$CQ673*ES673,0)</f>
        <v>0</v>
      </c>
      <c r="EX673" s="69">
        <f>IF($G673="Labor Hours",$K673*$DV673*ET673,0)</f>
        <v>0</v>
      </c>
      <c r="EY673" s="69">
        <f t="shared" si="932"/>
        <v>0</v>
      </c>
      <c r="EZ673" s="69">
        <f t="shared" si="932"/>
        <v>0</v>
      </c>
      <c r="FA673" s="69">
        <f t="shared" si="932"/>
        <v>0</v>
      </c>
      <c r="FB673" s="69">
        <f t="shared" si="932"/>
        <v>0</v>
      </c>
      <c r="FC673" t="s">
        <v>1552</v>
      </c>
    </row>
    <row r="674" spans="1:159" x14ac:dyDescent="0.25">
      <c r="A674" s="2">
        <v>1.6</v>
      </c>
      <c r="B674" s="2" t="s">
        <v>1476</v>
      </c>
      <c r="C674" s="61" t="s">
        <v>147</v>
      </c>
      <c r="D674" s="62" t="s">
        <v>1477</v>
      </c>
      <c r="E674" s="63" t="s">
        <v>1480</v>
      </c>
      <c r="F674" s="2" t="s">
        <v>260</v>
      </c>
      <c r="G674" s="61" t="s">
        <v>257</v>
      </c>
      <c r="H674" s="64" t="s">
        <v>257</v>
      </c>
      <c r="I674" s="61"/>
      <c r="J674" s="65" t="s">
        <v>261</v>
      </c>
      <c r="K674" s="75"/>
      <c r="L674" s="80">
        <v>1</v>
      </c>
      <c r="M674" s="57">
        <v>0</v>
      </c>
      <c r="N674" s="85">
        <v>0.53</v>
      </c>
      <c r="O674" s="64" t="s">
        <v>155</v>
      </c>
      <c r="P674" s="2" t="s">
        <v>156</v>
      </c>
      <c r="Q674" s="216">
        <f>VLOOKUP(P674,Contingencies!$A$2:$D$7,4,FALSE)</f>
        <v>0.09</v>
      </c>
      <c r="R674" s="53">
        <f t="shared" si="912"/>
        <v>247.85999999999999</v>
      </c>
      <c r="S674" s="67">
        <f t="shared" si="915"/>
        <v>131.36580000000001</v>
      </c>
      <c r="T674" s="61"/>
      <c r="U674" s="61"/>
      <c r="V674" s="61"/>
      <c r="W674" s="61"/>
      <c r="X674" s="61"/>
      <c r="Y674" s="61"/>
      <c r="Z674" s="61"/>
      <c r="AA674" s="61">
        <v>1800</v>
      </c>
      <c r="AB674" s="61"/>
      <c r="AC674" s="61"/>
      <c r="AD674" s="61"/>
      <c r="AE674" s="61"/>
      <c r="AF674" s="61"/>
      <c r="AG674" s="2">
        <f>IF(G674="Labor Hours",SUM(U674:AF674),0)</f>
        <v>0</v>
      </c>
      <c r="AH674" s="51">
        <f t="shared" si="919"/>
        <v>0</v>
      </c>
      <c r="AI674" s="66">
        <f>IF($G674="Labor Hours",U674*$K674*(1+$M674)*$EQ674,U674)</f>
        <v>0</v>
      </c>
      <c r="AJ674" s="66">
        <f>IF($G674="Labor Hours",V674*$K674*(1+$M674)*$EQ674,V674)</f>
        <v>0</v>
      </c>
      <c r="AK674" s="66">
        <f>IF($G674="Labor Hours",W674*$K674*(1+$M674)*$EQ674,W674)</f>
        <v>0</v>
      </c>
      <c r="AL674" s="66">
        <f>IF($G674="Labor Hours",X674*$K674*(1+$M674)*$EQ674,X674)</f>
        <v>0</v>
      </c>
      <c r="AM674" s="66">
        <f>IF($G674="Labor Hours",Y674*$K674*(1+$M674)*$EQ674,Y674)</f>
        <v>0</v>
      </c>
      <c r="AN674" s="66">
        <f>IF($G674="Labor Hours",Z674*$K674*(1+$M674)*$EQ674,Z674)</f>
        <v>0</v>
      </c>
      <c r="AO674" s="66">
        <f>IF($G674="Labor Hours",AA674*$K674*(1+$M674)*$EQ674,AA674)</f>
        <v>1800</v>
      </c>
      <c r="AP674" s="66">
        <f>IF($G674="Labor Hours",AB674*$K674*(1+$M674)*$EQ674,AB674)</f>
        <v>0</v>
      </c>
      <c r="AQ674" s="66">
        <f>IF($G674="Labor Hours",AC674*$K674*(1+$M674)*$EQ674,AC674)</f>
        <v>0</v>
      </c>
      <c r="AR674" s="66">
        <f>IF($G674="Labor Hours",AD674*$K674*(1+$M674)*$EQ674,AD674)</f>
        <v>0</v>
      </c>
      <c r="AS674" s="66">
        <f>IF($G674="Labor Hours",AE674*$K674*(1+$M674)*$EQ674,AE674)</f>
        <v>0</v>
      </c>
      <c r="AT674" s="66">
        <f>IF($G674="Labor Hours",AF674*$K674*(1+$M674)*$EQ674,AF674)</f>
        <v>0</v>
      </c>
      <c r="AU674" s="67">
        <f t="shared" si="920"/>
        <v>1800</v>
      </c>
      <c r="AV674" s="67">
        <f t="shared" si="879"/>
        <v>954</v>
      </c>
      <c r="AW674" s="67">
        <f t="shared" si="880"/>
        <v>2754</v>
      </c>
      <c r="AX674" s="53" cm="1">
        <f t="array" aca="1" ref="AX674" ca="1">AU674*CELL("contents",$Q674)</f>
        <v>162</v>
      </c>
      <c r="AY674" s="53" cm="1">
        <f t="array" aca="1" ref="AY674" ca="1">AV674*CELL("contents",$Q674)</f>
        <v>85.86</v>
      </c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2">
        <f t="shared" si="921"/>
        <v>0</v>
      </c>
      <c r="BM674" s="51">
        <f t="shared" si="922"/>
        <v>0</v>
      </c>
      <c r="BN674" s="66">
        <f>IF($G674="Labor Hours",AZ674*$K674*(1+$M674)*$ER674,AZ674)</f>
        <v>0</v>
      </c>
      <c r="BO674" s="66">
        <f>IF($G674="Labor Hours",BA674*$K674*(1+$M674)*$ER674,BA674)</f>
        <v>0</v>
      </c>
      <c r="BP674" s="66">
        <f>IF($G674="Labor Hours",BB674*$K674*(1+$M674)*$ER674,BB674)</f>
        <v>0</v>
      </c>
      <c r="BQ674" s="66">
        <f>IF($G674="Labor Hours",BC674*$K674*(1+$M674)*$ER674,BC674)</f>
        <v>0</v>
      </c>
      <c r="BR674" s="66">
        <f>IF($G674="Labor Hours",BD674*$K674*(1+$M674)*$ER674,BD674)</f>
        <v>0</v>
      </c>
      <c r="BS674" s="66">
        <f>IF($G674="Labor Hours",BE674*$K674*(1+$M674)*$ER674,BE674)</f>
        <v>0</v>
      </c>
      <c r="BT674" s="66">
        <f>IF($G674="Labor Hours",BF674*$K674*(1+$M674)*$ER674,BF674)</f>
        <v>0</v>
      </c>
      <c r="BU674" s="66">
        <f>IF($G674="Labor Hours",BG674*$K674*(1+$M674)*$ER674,BG674)</f>
        <v>0</v>
      </c>
      <c r="BV674" s="66">
        <f>IF($G674="Labor Hours",BH674*$K674*(1+$M674)*$ER674,BH674)</f>
        <v>0</v>
      </c>
      <c r="BW674" s="66">
        <f>IF($G674="Labor Hours",BI674*$K674*(1+$M674)*$ER674,BI674)</f>
        <v>0</v>
      </c>
      <c r="BX674" s="66">
        <f>IF($G674="Labor Hours",BJ674*$K674*(1+$M674)*$ER674,BJ674)</f>
        <v>0</v>
      </c>
      <c r="BY674" s="66">
        <f>IF($G674="Labor Hours",BK674*$K674*(1+$M674)*$ER674,BK674)</f>
        <v>0</v>
      </c>
      <c r="BZ674" s="67">
        <f t="shared" si="923"/>
        <v>0</v>
      </c>
      <c r="CA674" s="67">
        <f t="shared" si="881"/>
        <v>0</v>
      </c>
      <c r="CB674" s="67">
        <f t="shared" si="882"/>
        <v>0</v>
      </c>
      <c r="CC674" s="53" cm="1">
        <f t="array" aca="1" ref="CC674" ca="1">BZ674*CELL("contents",$Q674)</f>
        <v>0</v>
      </c>
      <c r="CD674" s="53" cm="1">
        <f t="array" aca="1" ref="CD674" ca="1">CA674*CELL("contents",$Q674)</f>
        <v>0</v>
      </c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2">
        <f t="shared" si="924"/>
        <v>0</v>
      </c>
      <c r="CR674" s="51">
        <f t="shared" si="925"/>
        <v>0</v>
      </c>
      <c r="CS674" s="66">
        <f>IF($G674="Labor Hours",CE674*$K674*(1+$M674)*$ES674,CE674)</f>
        <v>0</v>
      </c>
      <c r="CT674" s="66">
        <f>IF($G674="Labor Hours",CF674*$K674*(1+$M674)*$ES674,CF674)</f>
        <v>0</v>
      </c>
      <c r="CU674" s="66">
        <f>IF($G674="Labor Hours",CG674*$K674*(1+$M674)*$ES674,CG674)</f>
        <v>0</v>
      </c>
      <c r="CV674" s="66">
        <f>IF($G674="Labor Hours",CH674*$K674*(1+$M674)*$ES674,CH674)</f>
        <v>0</v>
      </c>
      <c r="CW674" s="66">
        <f>IF($G674="Labor Hours",CI674*$K674*(1+$M674)*$ES674,CI674)</f>
        <v>0</v>
      </c>
      <c r="CX674" s="66">
        <f>IF($G674="Labor Hours",CJ674*$K674*(1+$M674)*$ES674,CJ674)</f>
        <v>0</v>
      </c>
      <c r="CY674" s="66">
        <f>IF($G674="Labor Hours",CK674*$K674*(1+$M674)*$ES674,CK674)</f>
        <v>0</v>
      </c>
      <c r="CZ674" s="66">
        <f>IF($G674="Labor Hours",CL674*$K674*(1+$M674)*$ES674,CL674)</f>
        <v>0</v>
      </c>
      <c r="DA674" s="66">
        <f>IF($G674="Labor Hours",CM674*$K674*(1+$M674)*$ES674,CM674)</f>
        <v>0</v>
      </c>
      <c r="DB674" s="66">
        <f>IF($G674="Labor Hours",CN674*$K674*(1+$M674)*$ES674,CN674)</f>
        <v>0</v>
      </c>
      <c r="DC674" s="66">
        <f>IF($G674="Labor Hours",CO674*$K674*(1+$M674)*$ES674,CO674)</f>
        <v>0</v>
      </c>
      <c r="DD674" s="66">
        <f>IF($G674="Labor Hours",CP674*$K674*(1+$M674)*$ES674,CP674)</f>
        <v>0</v>
      </c>
      <c r="DE674" s="67">
        <f t="shared" si="926"/>
        <v>0</v>
      </c>
      <c r="DF674" s="67">
        <f t="shared" si="883"/>
        <v>0</v>
      </c>
      <c r="DG674" s="67">
        <f t="shared" si="884"/>
        <v>0</v>
      </c>
      <c r="DH674" s="53" cm="1">
        <f t="array" aca="1" ref="DH674" ca="1">DE674*CELL("contents",$Q674)</f>
        <v>0</v>
      </c>
      <c r="DI674" s="53" cm="1">
        <f t="array" aca="1" ref="DI674" ca="1">DF674*CELL("contents",$Q674)</f>
        <v>0</v>
      </c>
      <c r="DJ674" s="61"/>
      <c r="DK674" s="61"/>
      <c r="DL674" s="61"/>
      <c r="DM674" s="61"/>
      <c r="DN674" s="61"/>
      <c r="DO674" s="61"/>
      <c r="DP674" s="61"/>
      <c r="DQ674" s="2"/>
      <c r="DR674" s="2"/>
      <c r="DS674" s="2"/>
      <c r="DT674" s="2"/>
      <c r="DU674" s="2"/>
      <c r="DV674" s="2">
        <f t="shared" si="927"/>
        <v>0</v>
      </c>
      <c r="DW674" s="51">
        <f t="shared" si="928"/>
        <v>0</v>
      </c>
      <c r="DX674" s="66">
        <f>IF($G674="Labor Hours",DJ674*$K674*(1+$M674)*$ET674,DJ674)</f>
        <v>0</v>
      </c>
      <c r="DY674" s="66">
        <f>IF($G674="Labor Hours",DK674*$K674*(1+$M674)*$ET674,DK674)</f>
        <v>0</v>
      </c>
      <c r="DZ674" s="66">
        <f>IF($G674="Labor Hours",DL674*$K674*(1+$M674)*$ET674,DL674)</f>
        <v>0</v>
      </c>
      <c r="EA674" s="66">
        <f>IF($G674="Labor Hours",DM674*$K674*(1+$M674)*$ET674,DM674)</f>
        <v>0</v>
      </c>
      <c r="EB674" s="66">
        <f>IF($G674="Labor Hours",DN674*$K674*(1+$M674)*$ET674,DN674)</f>
        <v>0</v>
      </c>
      <c r="EC674" s="66">
        <f>IF($G674="Labor Hours",DO674*$K674*(1+$M674)*$ET674,DO674)</f>
        <v>0</v>
      </c>
      <c r="ED674" s="66">
        <f>IF($G674="Labor Hours",DP674*$K674*(1+$M674)*$ET674,DP674)</f>
        <v>0</v>
      </c>
      <c r="EE674" s="66">
        <f>IF($G674="Labor Hours",DQ674*$K674*(1+$M674)*$ET674,DQ674)</f>
        <v>0</v>
      </c>
      <c r="EF674" s="66">
        <f>IF($G674="Labor Hours",DR674*$K674*(1+$M674)*$ET674,DR674)</f>
        <v>0</v>
      </c>
      <c r="EG674" s="66">
        <f>IF($G674="Labor Hours",DS674*$K674*(1+$M674)*$ET674,DS674)</f>
        <v>0</v>
      </c>
      <c r="EH674" s="66">
        <f>IF($G674="Labor Hours",DT674*$K674*(1+$M674)*$ET674,DT674)</f>
        <v>0</v>
      </c>
      <c r="EI674" s="66">
        <f>IF($G674="Labor Hours",DU674*$K674*(1+$M674)*$ET674,DU674)</f>
        <v>0</v>
      </c>
      <c r="EJ674" s="67">
        <f t="shared" si="929"/>
        <v>0</v>
      </c>
      <c r="EK674" s="67">
        <f t="shared" si="885"/>
        <v>0</v>
      </c>
      <c r="EL674" s="67">
        <f t="shared" si="886"/>
        <v>0</v>
      </c>
      <c r="EM674" s="53" cm="1">
        <f t="array" aca="1" ref="EM674" ca="1">EJ674*CELL("contents",$Q674)</f>
        <v>0</v>
      </c>
      <c r="EN674" s="53" cm="1">
        <f t="array" aca="1" ref="EN674" ca="1">EK674*CELL("contents",$Q674)</f>
        <v>0</v>
      </c>
      <c r="EO674" s="68">
        <f t="shared" si="930"/>
        <v>2754</v>
      </c>
      <c r="EP674" s="2">
        <v>1</v>
      </c>
      <c r="EQ674" s="2">
        <f t="shared" ref="EQ674:ET674" si="960">EP674*1.0215</f>
        <v>1.0215000000000001</v>
      </c>
      <c r="ER674" s="2">
        <f t="shared" si="960"/>
        <v>1.0434622500000001</v>
      </c>
      <c r="ES674" s="2">
        <f t="shared" si="960"/>
        <v>1.0658966883750003</v>
      </c>
      <c r="ET674" s="2">
        <f t="shared" si="960"/>
        <v>1.0888134671750629</v>
      </c>
      <c r="EU674" s="69">
        <f>IF($G674="Labor Hours",$K674*$AG674*EQ674,0)</f>
        <v>0</v>
      </c>
      <c r="EV674" s="69">
        <f>IF($G674="Labor Hours",$K674*$BL674*ER674,0)</f>
        <v>0</v>
      </c>
      <c r="EW674" s="69">
        <f>IF($G674="Labor Hours",$K674*$CQ674*ES674,0)</f>
        <v>0</v>
      </c>
      <c r="EX674" s="69">
        <f>IF($G674="Labor Hours",$K674*$DV674*ET674,0)</f>
        <v>0</v>
      </c>
      <c r="EY674" s="69">
        <f t="shared" si="932"/>
        <v>0</v>
      </c>
      <c r="EZ674" s="69">
        <f t="shared" si="932"/>
        <v>0</v>
      </c>
      <c r="FA674" s="69">
        <f t="shared" si="932"/>
        <v>0</v>
      </c>
      <c r="FB674" s="69">
        <f t="shared" si="932"/>
        <v>0</v>
      </c>
      <c r="FC674" t="s">
        <v>1552</v>
      </c>
    </row>
    <row r="675" spans="1:159" x14ac:dyDescent="0.25">
      <c r="A675" s="2">
        <v>1.6</v>
      </c>
      <c r="B675" s="2" t="s">
        <v>1476</v>
      </c>
      <c r="C675" s="61" t="s">
        <v>147</v>
      </c>
      <c r="D675" s="62" t="s">
        <v>1477</v>
      </c>
      <c r="E675" s="63" t="s">
        <v>1481</v>
      </c>
      <c r="F675" s="2" t="s">
        <v>260</v>
      </c>
      <c r="G675" s="61" t="s">
        <v>257</v>
      </c>
      <c r="H675" s="64" t="s">
        <v>257</v>
      </c>
      <c r="I675" s="61"/>
      <c r="J675" s="65" t="s">
        <v>261</v>
      </c>
      <c r="K675" s="75"/>
      <c r="L675" s="80">
        <v>1</v>
      </c>
      <c r="M675" s="57">
        <v>0</v>
      </c>
      <c r="N675" s="85">
        <v>0.53</v>
      </c>
      <c r="O675" s="64" t="s">
        <v>155</v>
      </c>
      <c r="P675" s="2" t="s">
        <v>156</v>
      </c>
      <c r="Q675" s="216">
        <f>VLOOKUP(P675,Contingencies!$A$2:$D$7,4,FALSE)</f>
        <v>0.09</v>
      </c>
      <c r="R675" s="53">
        <f t="shared" si="912"/>
        <v>495.71999999999997</v>
      </c>
      <c r="S675" s="67">
        <f t="shared" si="915"/>
        <v>262.73160000000001</v>
      </c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2">
        <f>IF(G675="Labor Hours",SUM(U675:AF675),0)</f>
        <v>0</v>
      </c>
      <c r="AH675" s="51">
        <f t="shared" si="919"/>
        <v>0</v>
      </c>
      <c r="AI675" s="66">
        <f>IF($G675="Labor Hours",U675*$K675*(1+$M675)*$EQ675,U675)</f>
        <v>0</v>
      </c>
      <c r="AJ675" s="66">
        <f>IF($G675="Labor Hours",V675*$K675*(1+$M675)*$EQ675,V675)</f>
        <v>0</v>
      </c>
      <c r="AK675" s="66">
        <f>IF($G675="Labor Hours",W675*$K675*(1+$M675)*$EQ675,W675)</f>
        <v>0</v>
      </c>
      <c r="AL675" s="66">
        <f>IF($G675="Labor Hours",X675*$K675*(1+$M675)*$EQ675,X675)</f>
        <v>0</v>
      </c>
      <c r="AM675" s="66">
        <f>IF($G675="Labor Hours",Y675*$K675*(1+$M675)*$EQ675,Y675)</f>
        <v>0</v>
      </c>
      <c r="AN675" s="66">
        <f>IF($G675="Labor Hours",Z675*$K675*(1+$M675)*$EQ675,Z675)</f>
        <v>0</v>
      </c>
      <c r="AO675" s="66">
        <f>IF($G675="Labor Hours",AA675*$K675*(1+$M675)*$EQ675,AA675)</f>
        <v>0</v>
      </c>
      <c r="AP675" s="66">
        <f>IF($G675="Labor Hours",AB675*$K675*(1+$M675)*$EQ675,AB675)</f>
        <v>0</v>
      </c>
      <c r="AQ675" s="66">
        <f>IF($G675="Labor Hours",AC675*$K675*(1+$M675)*$EQ675,AC675)</f>
        <v>0</v>
      </c>
      <c r="AR675" s="66">
        <f>IF($G675="Labor Hours",AD675*$K675*(1+$M675)*$EQ675,AD675)</f>
        <v>0</v>
      </c>
      <c r="AS675" s="66">
        <f>IF($G675="Labor Hours",AE675*$K675*(1+$M675)*$EQ675,AE675)</f>
        <v>0</v>
      </c>
      <c r="AT675" s="66">
        <f>IF($G675="Labor Hours",AF675*$K675*(1+$M675)*$EQ675,AF675)</f>
        <v>0</v>
      </c>
      <c r="AU675" s="67">
        <f t="shared" si="920"/>
        <v>0</v>
      </c>
      <c r="AV675" s="67">
        <f t="shared" si="879"/>
        <v>0</v>
      </c>
      <c r="AW675" s="67">
        <f t="shared" si="880"/>
        <v>0</v>
      </c>
      <c r="AX675" s="53" cm="1">
        <f t="array" aca="1" ref="AX675" ca="1">AU675*CELL("contents",$Q675)</f>
        <v>0</v>
      </c>
      <c r="AY675" s="53" cm="1">
        <f t="array" aca="1" ref="AY675" ca="1">AV675*CELL("contents",$Q675)</f>
        <v>0</v>
      </c>
      <c r="AZ675" s="61"/>
      <c r="BA675" s="61"/>
      <c r="BB675" s="61"/>
      <c r="BC675" s="61"/>
      <c r="BD675" s="61"/>
      <c r="BE675" s="61"/>
      <c r="BF675" s="61">
        <v>1800</v>
      </c>
      <c r="BG675" s="61"/>
      <c r="BH675" s="61"/>
      <c r="BI675" s="61"/>
      <c r="BJ675" s="61"/>
      <c r="BK675" s="61"/>
      <c r="BL675" s="2">
        <f t="shared" si="921"/>
        <v>0</v>
      </c>
      <c r="BM675" s="51">
        <f t="shared" si="922"/>
        <v>0</v>
      </c>
      <c r="BN675" s="66">
        <f>IF($G675="Labor Hours",AZ675*$K675*(1+$M675)*$ER675,AZ675)</f>
        <v>0</v>
      </c>
      <c r="BO675" s="66">
        <f>IF($G675="Labor Hours",BA675*$K675*(1+$M675)*$ER675,BA675)</f>
        <v>0</v>
      </c>
      <c r="BP675" s="66">
        <f>IF($G675="Labor Hours",BB675*$K675*(1+$M675)*$ER675,BB675)</f>
        <v>0</v>
      </c>
      <c r="BQ675" s="66">
        <f>IF($G675="Labor Hours",BC675*$K675*(1+$M675)*$ER675,BC675)</f>
        <v>0</v>
      </c>
      <c r="BR675" s="66">
        <f>IF($G675="Labor Hours",BD675*$K675*(1+$M675)*$ER675,BD675)</f>
        <v>0</v>
      </c>
      <c r="BS675" s="66">
        <f>IF($G675="Labor Hours",BE675*$K675*(1+$M675)*$ER675,BE675)</f>
        <v>0</v>
      </c>
      <c r="BT675" s="66">
        <f>IF($G675="Labor Hours",BF675*$K675*(1+$M675)*$ER675,BF675)</f>
        <v>1800</v>
      </c>
      <c r="BU675" s="66">
        <f>IF($G675="Labor Hours",BG675*$K675*(1+$M675)*$ER675,BG675)</f>
        <v>0</v>
      </c>
      <c r="BV675" s="66">
        <f>IF($G675="Labor Hours",BH675*$K675*(1+$M675)*$ER675,BH675)</f>
        <v>0</v>
      </c>
      <c r="BW675" s="66">
        <f>IF($G675="Labor Hours",BI675*$K675*(1+$M675)*$ER675,BI675)</f>
        <v>0</v>
      </c>
      <c r="BX675" s="66">
        <f>IF($G675="Labor Hours",BJ675*$K675*(1+$M675)*$ER675,BJ675)</f>
        <v>0</v>
      </c>
      <c r="BY675" s="66">
        <f>IF($G675="Labor Hours",BK675*$K675*(1+$M675)*$ER675,BK675)</f>
        <v>0</v>
      </c>
      <c r="BZ675" s="67">
        <f t="shared" si="923"/>
        <v>1800</v>
      </c>
      <c r="CA675" s="67">
        <f t="shared" si="881"/>
        <v>954</v>
      </c>
      <c r="CB675" s="67">
        <f t="shared" si="882"/>
        <v>2754</v>
      </c>
      <c r="CC675" s="53" cm="1">
        <f t="array" aca="1" ref="CC675" ca="1">BZ675*CELL("contents",$Q675)</f>
        <v>162</v>
      </c>
      <c r="CD675" s="53" cm="1">
        <f t="array" aca="1" ref="CD675" ca="1">CA675*CELL("contents",$Q675)</f>
        <v>85.86</v>
      </c>
      <c r="CE675" s="61"/>
      <c r="CF675" s="61"/>
      <c r="CG675" s="61"/>
      <c r="CH675" s="61"/>
      <c r="CI675" s="61"/>
      <c r="CJ675" s="61"/>
      <c r="CK675" s="61">
        <v>1800</v>
      </c>
      <c r="CL675" s="61"/>
      <c r="CM675" s="61"/>
      <c r="CN675" s="61"/>
      <c r="CO675" s="61"/>
      <c r="CP675" s="61"/>
      <c r="CQ675" s="2">
        <f t="shared" si="924"/>
        <v>0</v>
      </c>
      <c r="CR675" s="51">
        <f t="shared" si="925"/>
        <v>0</v>
      </c>
      <c r="CS675" s="66">
        <f>IF($G675="Labor Hours",CE675*$K675*(1+$M675)*$ES675,CE675)</f>
        <v>0</v>
      </c>
      <c r="CT675" s="66">
        <f>IF($G675="Labor Hours",CF675*$K675*(1+$M675)*$ES675,CF675)</f>
        <v>0</v>
      </c>
      <c r="CU675" s="66">
        <f>IF($G675="Labor Hours",CG675*$K675*(1+$M675)*$ES675,CG675)</f>
        <v>0</v>
      </c>
      <c r="CV675" s="66">
        <f>IF($G675="Labor Hours",CH675*$K675*(1+$M675)*$ES675,CH675)</f>
        <v>0</v>
      </c>
      <c r="CW675" s="66">
        <f>IF($G675="Labor Hours",CI675*$K675*(1+$M675)*$ES675,CI675)</f>
        <v>0</v>
      </c>
      <c r="CX675" s="66">
        <f>IF($G675="Labor Hours",CJ675*$K675*(1+$M675)*$ES675,CJ675)</f>
        <v>0</v>
      </c>
      <c r="CY675" s="66">
        <f>IF($G675="Labor Hours",CK675*$K675*(1+$M675)*$ES675,CK675)</f>
        <v>1800</v>
      </c>
      <c r="CZ675" s="66">
        <f>IF($G675="Labor Hours",CL675*$K675*(1+$M675)*$ES675,CL675)</f>
        <v>0</v>
      </c>
      <c r="DA675" s="66">
        <f>IF($G675="Labor Hours",CM675*$K675*(1+$M675)*$ES675,CM675)</f>
        <v>0</v>
      </c>
      <c r="DB675" s="66">
        <f>IF($G675="Labor Hours",CN675*$K675*(1+$M675)*$ES675,CN675)</f>
        <v>0</v>
      </c>
      <c r="DC675" s="66">
        <f>IF($G675="Labor Hours",CO675*$K675*(1+$M675)*$ES675,CO675)</f>
        <v>0</v>
      </c>
      <c r="DD675" s="66">
        <f>IF($G675="Labor Hours",CP675*$K675*(1+$M675)*$ES675,CP675)</f>
        <v>0</v>
      </c>
      <c r="DE675" s="67">
        <f t="shared" si="926"/>
        <v>1800</v>
      </c>
      <c r="DF675" s="67">
        <f t="shared" si="883"/>
        <v>954</v>
      </c>
      <c r="DG675" s="67">
        <f t="shared" si="884"/>
        <v>2754</v>
      </c>
      <c r="DH675" s="53" cm="1">
        <f t="array" aca="1" ref="DH675" ca="1">DE675*CELL("contents",$Q675)</f>
        <v>162</v>
      </c>
      <c r="DI675" s="53" cm="1">
        <f t="array" aca="1" ref="DI675" ca="1">DF675*CELL("contents",$Q675)</f>
        <v>85.86</v>
      </c>
      <c r="DJ675" s="61"/>
      <c r="DK675" s="61"/>
      <c r="DL675" s="61"/>
      <c r="DM675" s="61"/>
      <c r="DN675" s="61"/>
      <c r="DO675" s="61"/>
      <c r="DP675" s="61"/>
      <c r="DQ675" s="2"/>
      <c r="DR675" s="2"/>
      <c r="DS675" s="2"/>
      <c r="DT675" s="2"/>
      <c r="DU675" s="2"/>
      <c r="DV675" s="2">
        <f t="shared" si="927"/>
        <v>0</v>
      </c>
      <c r="DW675" s="51">
        <f t="shared" si="928"/>
        <v>0</v>
      </c>
      <c r="DX675" s="66">
        <f>IF($G675="Labor Hours",DJ675*$K675*(1+$M675)*$ET675,DJ675)</f>
        <v>0</v>
      </c>
      <c r="DY675" s="66">
        <f>IF($G675="Labor Hours",DK675*$K675*(1+$M675)*$ET675,DK675)</f>
        <v>0</v>
      </c>
      <c r="DZ675" s="66">
        <f>IF($G675="Labor Hours",DL675*$K675*(1+$M675)*$ET675,DL675)</f>
        <v>0</v>
      </c>
      <c r="EA675" s="66">
        <f>IF($G675="Labor Hours",DM675*$K675*(1+$M675)*$ET675,DM675)</f>
        <v>0</v>
      </c>
      <c r="EB675" s="66">
        <f>IF($G675="Labor Hours",DN675*$K675*(1+$M675)*$ET675,DN675)</f>
        <v>0</v>
      </c>
      <c r="EC675" s="66">
        <f>IF($G675="Labor Hours",DO675*$K675*(1+$M675)*$ET675,DO675)</f>
        <v>0</v>
      </c>
      <c r="ED675" s="66">
        <f>IF($G675="Labor Hours",DP675*$K675*(1+$M675)*$ET675,DP675)</f>
        <v>0</v>
      </c>
      <c r="EE675" s="66">
        <f>IF($G675="Labor Hours",DQ675*$K675*(1+$M675)*$ET675,DQ675)</f>
        <v>0</v>
      </c>
      <c r="EF675" s="66">
        <f>IF($G675="Labor Hours",DR675*$K675*(1+$M675)*$ET675,DR675)</f>
        <v>0</v>
      </c>
      <c r="EG675" s="66">
        <f>IF($G675="Labor Hours",DS675*$K675*(1+$M675)*$ET675,DS675)</f>
        <v>0</v>
      </c>
      <c r="EH675" s="66">
        <f>IF($G675="Labor Hours",DT675*$K675*(1+$M675)*$ET675,DT675)</f>
        <v>0</v>
      </c>
      <c r="EI675" s="66">
        <f>IF($G675="Labor Hours",DU675*$K675*(1+$M675)*$ET675,DU675)</f>
        <v>0</v>
      </c>
      <c r="EJ675" s="67">
        <f t="shared" si="929"/>
        <v>0</v>
      </c>
      <c r="EK675" s="67">
        <f t="shared" si="885"/>
        <v>0</v>
      </c>
      <c r="EL675" s="67">
        <f t="shared" si="886"/>
        <v>0</v>
      </c>
      <c r="EM675" s="53" cm="1">
        <f t="array" aca="1" ref="EM675" ca="1">EJ675*CELL("contents",$Q675)</f>
        <v>0</v>
      </c>
      <c r="EN675" s="53" cm="1">
        <f t="array" aca="1" ref="EN675" ca="1">EK675*CELL("contents",$Q675)</f>
        <v>0</v>
      </c>
      <c r="EO675" s="68">
        <f t="shared" si="930"/>
        <v>5508</v>
      </c>
      <c r="EP675" s="2">
        <v>1</v>
      </c>
      <c r="EQ675" s="2">
        <f t="shared" ref="EQ675:ET675" si="961">EP675*1.0215</f>
        <v>1.0215000000000001</v>
      </c>
      <c r="ER675" s="2">
        <f t="shared" si="961"/>
        <v>1.0434622500000001</v>
      </c>
      <c r="ES675" s="2">
        <f t="shared" si="961"/>
        <v>1.0658966883750003</v>
      </c>
      <c r="ET675" s="2">
        <f t="shared" si="961"/>
        <v>1.0888134671750629</v>
      </c>
      <c r="EU675" s="69">
        <f>IF($G675="Labor Hours",$K675*$AG675*EQ675,0)</f>
        <v>0</v>
      </c>
      <c r="EV675" s="69">
        <f>IF($G675="Labor Hours",$K675*$BL675*ER675,0)</f>
        <v>0</v>
      </c>
      <c r="EW675" s="69">
        <f>IF($G675="Labor Hours",$K675*$CQ675*ES675,0)</f>
        <v>0</v>
      </c>
      <c r="EX675" s="69">
        <f>IF($G675="Labor Hours",$K675*$DV675*ET675,0)</f>
        <v>0</v>
      </c>
      <c r="EY675" s="69">
        <f t="shared" si="932"/>
        <v>0</v>
      </c>
      <c r="EZ675" s="69">
        <f t="shared" si="932"/>
        <v>0</v>
      </c>
      <c r="FA675" s="69">
        <f t="shared" si="932"/>
        <v>0</v>
      </c>
      <c r="FB675" s="69">
        <f t="shared" si="932"/>
        <v>0</v>
      </c>
      <c r="FC675" t="s">
        <v>1552</v>
      </c>
    </row>
    <row r="676" spans="1:159" x14ac:dyDescent="0.25">
      <c r="A676" s="2">
        <v>1.6</v>
      </c>
      <c r="B676" s="2" t="s">
        <v>1476</v>
      </c>
      <c r="C676" s="61" t="s">
        <v>147</v>
      </c>
      <c r="D676" s="62" t="s">
        <v>1477</v>
      </c>
      <c r="E676" s="63" t="s">
        <v>1482</v>
      </c>
      <c r="F676" s="2" t="s">
        <v>260</v>
      </c>
      <c r="G676" s="61" t="s">
        <v>257</v>
      </c>
      <c r="H676" s="64" t="s">
        <v>257</v>
      </c>
      <c r="I676" s="61"/>
      <c r="J676" s="65" t="s">
        <v>261</v>
      </c>
      <c r="K676" s="75"/>
      <c r="L676" s="80">
        <v>1</v>
      </c>
      <c r="M676" s="57">
        <v>0</v>
      </c>
      <c r="N676" s="85">
        <v>0.53</v>
      </c>
      <c r="O676" s="64" t="s">
        <v>155</v>
      </c>
      <c r="P676" s="2" t="s">
        <v>156</v>
      </c>
      <c r="Q676" s="216">
        <f>VLOOKUP(P676,Contingencies!$A$2:$D$7,4,FALSE)</f>
        <v>0.09</v>
      </c>
      <c r="R676" s="53">
        <f t="shared" si="912"/>
        <v>495.71999999999997</v>
      </c>
      <c r="S676" s="67">
        <f t="shared" si="915"/>
        <v>262.73160000000001</v>
      </c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2">
        <f>IF(G676="Labor Hours",SUM(U676:AF676),0)</f>
        <v>0</v>
      </c>
      <c r="AH676" s="51">
        <f t="shared" si="919"/>
        <v>0</v>
      </c>
      <c r="AI676" s="66">
        <f>IF($G676="Labor Hours",U676*$K676*(1+$M676)*$EQ676,U676)</f>
        <v>0</v>
      </c>
      <c r="AJ676" s="66">
        <f>IF($G676="Labor Hours",V676*$K676*(1+$M676)*$EQ676,V676)</f>
        <v>0</v>
      </c>
      <c r="AK676" s="66">
        <f>IF($G676="Labor Hours",W676*$K676*(1+$M676)*$EQ676,W676)</f>
        <v>0</v>
      </c>
      <c r="AL676" s="66">
        <f>IF($G676="Labor Hours",X676*$K676*(1+$M676)*$EQ676,X676)</f>
        <v>0</v>
      </c>
      <c r="AM676" s="66">
        <f>IF($G676="Labor Hours",Y676*$K676*(1+$M676)*$EQ676,Y676)</f>
        <v>0</v>
      </c>
      <c r="AN676" s="66">
        <f>IF($G676="Labor Hours",Z676*$K676*(1+$M676)*$EQ676,Z676)</f>
        <v>0</v>
      </c>
      <c r="AO676" s="66">
        <f>IF($G676="Labor Hours",AA676*$K676*(1+$M676)*$EQ676,AA676)</f>
        <v>0</v>
      </c>
      <c r="AP676" s="66">
        <f>IF($G676="Labor Hours",AB676*$K676*(1+$M676)*$EQ676,AB676)</f>
        <v>0</v>
      </c>
      <c r="AQ676" s="66">
        <f>IF($G676="Labor Hours",AC676*$K676*(1+$M676)*$EQ676,AC676)</f>
        <v>0</v>
      </c>
      <c r="AR676" s="66">
        <f>IF($G676="Labor Hours",AD676*$K676*(1+$M676)*$EQ676,AD676)</f>
        <v>0</v>
      </c>
      <c r="AS676" s="66">
        <f>IF($G676="Labor Hours",AE676*$K676*(1+$M676)*$EQ676,AE676)</f>
        <v>0</v>
      </c>
      <c r="AT676" s="66">
        <f>IF($G676="Labor Hours",AF676*$K676*(1+$M676)*$EQ676,AF676)</f>
        <v>0</v>
      </c>
      <c r="AU676" s="67">
        <f t="shared" si="920"/>
        <v>0</v>
      </c>
      <c r="AV676" s="67">
        <f t="shared" si="879"/>
        <v>0</v>
      </c>
      <c r="AW676" s="67">
        <f t="shared" si="880"/>
        <v>0</v>
      </c>
      <c r="AX676" s="53" cm="1">
        <f t="array" aca="1" ref="AX676" ca="1">AU676*CELL("contents",$Q676)</f>
        <v>0</v>
      </c>
      <c r="AY676" s="53" cm="1">
        <f t="array" aca="1" ref="AY676" ca="1">AV676*CELL("contents",$Q676)</f>
        <v>0</v>
      </c>
      <c r="AZ676" s="61"/>
      <c r="BA676" s="61"/>
      <c r="BB676" s="61"/>
      <c r="BC676" s="61"/>
      <c r="BD676" s="61"/>
      <c r="BE676" s="61"/>
      <c r="BF676" s="61">
        <v>1800</v>
      </c>
      <c r="BG676" s="61"/>
      <c r="BH676" s="61"/>
      <c r="BI676" s="61"/>
      <c r="BJ676" s="61"/>
      <c r="BK676" s="61"/>
      <c r="BL676" s="2">
        <f t="shared" si="921"/>
        <v>0</v>
      </c>
      <c r="BM676" s="51">
        <f t="shared" si="922"/>
        <v>0</v>
      </c>
      <c r="BN676" s="66">
        <f>IF($G676="Labor Hours",AZ676*$K676*(1+$M676)*$ER676,AZ676)</f>
        <v>0</v>
      </c>
      <c r="BO676" s="66">
        <f>IF($G676="Labor Hours",BA676*$K676*(1+$M676)*$ER676,BA676)</f>
        <v>0</v>
      </c>
      <c r="BP676" s="66">
        <f>IF($G676="Labor Hours",BB676*$K676*(1+$M676)*$ER676,BB676)</f>
        <v>0</v>
      </c>
      <c r="BQ676" s="66">
        <f>IF($G676="Labor Hours",BC676*$K676*(1+$M676)*$ER676,BC676)</f>
        <v>0</v>
      </c>
      <c r="BR676" s="66">
        <f>IF($G676="Labor Hours",BD676*$K676*(1+$M676)*$ER676,BD676)</f>
        <v>0</v>
      </c>
      <c r="BS676" s="66">
        <f>IF($G676="Labor Hours",BE676*$K676*(1+$M676)*$ER676,BE676)</f>
        <v>0</v>
      </c>
      <c r="BT676" s="66">
        <f>IF($G676="Labor Hours",BF676*$K676*(1+$M676)*$ER676,BF676)</f>
        <v>1800</v>
      </c>
      <c r="BU676" s="66">
        <f>IF($G676="Labor Hours",BG676*$K676*(1+$M676)*$ER676,BG676)</f>
        <v>0</v>
      </c>
      <c r="BV676" s="66">
        <f>IF($G676="Labor Hours",BH676*$K676*(1+$M676)*$ER676,BH676)</f>
        <v>0</v>
      </c>
      <c r="BW676" s="66">
        <f>IF($G676="Labor Hours",BI676*$K676*(1+$M676)*$ER676,BI676)</f>
        <v>0</v>
      </c>
      <c r="BX676" s="66">
        <f>IF($G676="Labor Hours",BJ676*$K676*(1+$M676)*$ER676,BJ676)</f>
        <v>0</v>
      </c>
      <c r="BY676" s="66">
        <f>IF($G676="Labor Hours",BK676*$K676*(1+$M676)*$ER676,BK676)</f>
        <v>0</v>
      </c>
      <c r="BZ676" s="67">
        <f t="shared" si="923"/>
        <v>1800</v>
      </c>
      <c r="CA676" s="67">
        <f t="shared" si="881"/>
        <v>954</v>
      </c>
      <c r="CB676" s="67">
        <f t="shared" si="882"/>
        <v>2754</v>
      </c>
      <c r="CC676" s="53" cm="1">
        <f t="array" aca="1" ref="CC676" ca="1">BZ676*CELL("contents",$Q676)</f>
        <v>162</v>
      </c>
      <c r="CD676" s="53" cm="1">
        <f t="array" aca="1" ref="CD676" ca="1">CA676*CELL("contents",$Q676)</f>
        <v>85.86</v>
      </c>
      <c r="CE676" s="61"/>
      <c r="CF676" s="61"/>
      <c r="CG676" s="61"/>
      <c r="CH676" s="61"/>
      <c r="CI676" s="61"/>
      <c r="CJ676" s="61"/>
      <c r="CK676" s="61">
        <v>1800</v>
      </c>
      <c r="CL676" s="61"/>
      <c r="CM676" s="61"/>
      <c r="CN676" s="61"/>
      <c r="CO676" s="61"/>
      <c r="CP676" s="61"/>
      <c r="CQ676" s="2">
        <f t="shared" si="924"/>
        <v>0</v>
      </c>
      <c r="CR676" s="51">
        <f t="shared" si="925"/>
        <v>0</v>
      </c>
      <c r="CS676" s="66">
        <f>IF($G676="Labor Hours",CE676*$K676*(1+$M676)*$ES676,CE676)</f>
        <v>0</v>
      </c>
      <c r="CT676" s="66">
        <f>IF($G676="Labor Hours",CF676*$K676*(1+$M676)*$ES676,CF676)</f>
        <v>0</v>
      </c>
      <c r="CU676" s="66">
        <f>IF($G676="Labor Hours",CG676*$K676*(1+$M676)*$ES676,CG676)</f>
        <v>0</v>
      </c>
      <c r="CV676" s="66">
        <f>IF($G676="Labor Hours",CH676*$K676*(1+$M676)*$ES676,CH676)</f>
        <v>0</v>
      </c>
      <c r="CW676" s="66">
        <f>IF($G676="Labor Hours",CI676*$K676*(1+$M676)*$ES676,CI676)</f>
        <v>0</v>
      </c>
      <c r="CX676" s="66">
        <f>IF($G676="Labor Hours",CJ676*$K676*(1+$M676)*$ES676,CJ676)</f>
        <v>0</v>
      </c>
      <c r="CY676" s="66">
        <f>IF($G676="Labor Hours",CK676*$K676*(1+$M676)*$ES676,CK676)</f>
        <v>1800</v>
      </c>
      <c r="CZ676" s="66">
        <f>IF($G676="Labor Hours",CL676*$K676*(1+$M676)*$ES676,CL676)</f>
        <v>0</v>
      </c>
      <c r="DA676" s="66">
        <f>IF($G676="Labor Hours",CM676*$K676*(1+$M676)*$ES676,CM676)</f>
        <v>0</v>
      </c>
      <c r="DB676" s="66">
        <f>IF($G676="Labor Hours",CN676*$K676*(1+$M676)*$ES676,CN676)</f>
        <v>0</v>
      </c>
      <c r="DC676" s="66">
        <f>IF($G676="Labor Hours",CO676*$K676*(1+$M676)*$ES676,CO676)</f>
        <v>0</v>
      </c>
      <c r="DD676" s="66">
        <f>IF($G676="Labor Hours",CP676*$K676*(1+$M676)*$ES676,CP676)</f>
        <v>0</v>
      </c>
      <c r="DE676" s="67">
        <f t="shared" si="926"/>
        <v>1800</v>
      </c>
      <c r="DF676" s="67">
        <f t="shared" si="883"/>
        <v>954</v>
      </c>
      <c r="DG676" s="67">
        <f t="shared" si="884"/>
        <v>2754</v>
      </c>
      <c r="DH676" s="53" cm="1">
        <f t="array" aca="1" ref="DH676" ca="1">DE676*CELL("contents",$Q676)</f>
        <v>162</v>
      </c>
      <c r="DI676" s="53" cm="1">
        <f t="array" aca="1" ref="DI676" ca="1">DF676*CELL("contents",$Q676)</f>
        <v>85.86</v>
      </c>
      <c r="DJ676" s="61"/>
      <c r="DK676" s="61"/>
      <c r="DL676" s="61"/>
      <c r="DM676" s="61"/>
      <c r="DN676" s="61"/>
      <c r="DO676" s="61"/>
      <c r="DP676" s="61"/>
      <c r="DQ676" s="2"/>
      <c r="DR676" s="2"/>
      <c r="DS676" s="2"/>
      <c r="DT676" s="2"/>
      <c r="DU676" s="2"/>
      <c r="DV676" s="2">
        <f t="shared" si="927"/>
        <v>0</v>
      </c>
      <c r="DW676" s="51">
        <f t="shared" si="928"/>
        <v>0</v>
      </c>
      <c r="DX676" s="66">
        <f>IF($G676="Labor Hours",DJ676*$K676*(1+$M676)*$ET676,DJ676)</f>
        <v>0</v>
      </c>
      <c r="DY676" s="66">
        <f>IF($G676="Labor Hours",DK676*$K676*(1+$M676)*$ET676,DK676)</f>
        <v>0</v>
      </c>
      <c r="DZ676" s="66">
        <f>IF($G676="Labor Hours",DL676*$K676*(1+$M676)*$ET676,DL676)</f>
        <v>0</v>
      </c>
      <c r="EA676" s="66">
        <f>IF($G676="Labor Hours",DM676*$K676*(1+$M676)*$ET676,DM676)</f>
        <v>0</v>
      </c>
      <c r="EB676" s="66">
        <f>IF($G676="Labor Hours",DN676*$K676*(1+$M676)*$ET676,DN676)</f>
        <v>0</v>
      </c>
      <c r="EC676" s="66">
        <f>IF($G676="Labor Hours",DO676*$K676*(1+$M676)*$ET676,DO676)</f>
        <v>0</v>
      </c>
      <c r="ED676" s="66">
        <f>IF($G676="Labor Hours",DP676*$K676*(1+$M676)*$ET676,DP676)</f>
        <v>0</v>
      </c>
      <c r="EE676" s="66">
        <f>IF($G676="Labor Hours",DQ676*$K676*(1+$M676)*$ET676,DQ676)</f>
        <v>0</v>
      </c>
      <c r="EF676" s="66">
        <f>IF($G676="Labor Hours",DR676*$K676*(1+$M676)*$ET676,DR676)</f>
        <v>0</v>
      </c>
      <c r="EG676" s="66">
        <f>IF($G676="Labor Hours",DS676*$K676*(1+$M676)*$ET676,DS676)</f>
        <v>0</v>
      </c>
      <c r="EH676" s="66">
        <f>IF($G676="Labor Hours",DT676*$K676*(1+$M676)*$ET676,DT676)</f>
        <v>0</v>
      </c>
      <c r="EI676" s="66">
        <f>IF($G676="Labor Hours",DU676*$K676*(1+$M676)*$ET676,DU676)</f>
        <v>0</v>
      </c>
      <c r="EJ676" s="67">
        <f t="shared" si="929"/>
        <v>0</v>
      </c>
      <c r="EK676" s="67">
        <f t="shared" si="885"/>
        <v>0</v>
      </c>
      <c r="EL676" s="67">
        <f t="shared" si="886"/>
        <v>0</v>
      </c>
      <c r="EM676" s="53" cm="1">
        <f t="array" aca="1" ref="EM676" ca="1">EJ676*CELL("contents",$Q676)</f>
        <v>0</v>
      </c>
      <c r="EN676" s="53" cm="1">
        <f t="array" aca="1" ref="EN676" ca="1">EK676*CELL("contents",$Q676)</f>
        <v>0</v>
      </c>
      <c r="EO676" s="68">
        <f t="shared" si="930"/>
        <v>5508</v>
      </c>
      <c r="EP676" s="2">
        <v>1</v>
      </c>
      <c r="EQ676" s="2">
        <f t="shared" ref="EQ676:ET676" si="962">EP676*1.0215</f>
        <v>1.0215000000000001</v>
      </c>
      <c r="ER676" s="2">
        <f t="shared" si="962"/>
        <v>1.0434622500000001</v>
      </c>
      <c r="ES676" s="2">
        <f t="shared" si="962"/>
        <v>1.0658966883750003</v>
      </c>
      <c r="ET676" s="2">
        <f t="shared" si="962"/>
        <v>1.0888134671750629</v>
      </c>
      <c r="EU676" s="69">
        <f>IF($G676="Labor Hours",$K676*$AG676*EQ676,0)</f>
        <v>0</v>
      </c>
      <c r="EV676" s="69">
        <f>IF($G676="Labor Hours",$K676*$BL676*ER676,0)</f>
        <v>0</v>
      </c>
      <c r="EW676" s="69">
        <f>IF($G676="Labor Hours",$K676*$CQ676*ES676,0)</f>
        <v>0</v>
      </c>
      <c r="EX676" s="69">
        <f>IF($G676="Labor Hours",$K676*$DV676*ET676,0)</f>
        <v>0</v>
      </c>
      <c r="EY676" s="69">
        <f t="shared" si="932"/>
        <v>0</v>
      </c>
      <c r="EZ676" s="69">
        <f t="shared" si="932"/>
        <v>0</v>
      </c>
      <c r="FA676" s="69">
        <f t="shared" si="932"/>
        <v>0</v>
      </c>
      <c r="FB676" s="69">
        <f t="shared" si="932"/>
        <v>0</v>
      </c>
      <c r="FC676" t="s">
        <v>1552</v>
      </c>
    </row>
    <row r="677" spans="1:159" x14ac:dyDescent="0.25">
      <c r="A677" s="2">
        <v>1.6</v>
      </c>
      <c r="B677" s="2" t="s">
        <v>1483</v>
      </c>
      <c r="C677" s="2" t="s">
        <v>147</v>
      </c>
      <c r="D677" s="62" t="s">
        <v>1484</v>
      </c>
      <c r="E677" s="63" t="s">
        <v>1484</v>
      </c>
      <c r="F677" s="2" t="s">
        <v>1485</v>
      </c>
      <c r="G677" s="2" t="s">
        <v>151</v>
      </c>
      <c r="H677" s="2" t="s">
        <v>163</v>
      </c>
      <c r="I677" s="2" t="s">
        <v>153</v>
      </c>
      <c r="J677" s="65" t="s">
        <v>154</v>
      </c>
      <c r="K677" s="75">
        <v>64.75</v>
      </c>
      <c r="L677" s="79">
        <v>55</v>
      </c>
      <c r="M677" s="57">
        <v>0.35</v>
      </c>
      <c r="N677" s="85">
        <v>0.53</v>
      </c>
      <c r="O677" s="2" t="s">
        <v>155</v>
      </c>
      <c r="P677" s="2" t="s">
        <v>156</v>
      </c>
      <c r="Q677" s="216">
        <f>VLOOKUP(P677,Contingencies!$A$2:$D$7,4,FALSE)</f>
        <v>0.09</v>
      </c>
      <c r="R677" s="53">
        <f t="shared" si="912"/>
        <v>6639.5647765124986</v>
      </c>
      <c r="S677" s="67">
        <f t="shared" si="915"/>
        <v>3518.9693315516242</v>
      </c>
      <c r="T677" s="61"/>
      <c r="U677" s="25">
        <v>45</v>
      </c>
      <c r="V677" s="25">
        <v>45</v>
      </c>
      <c r="W677" s="25">
        <v>45</v>
      </c>
      <c r="X677" s="25">
        <v>45</v>
      </c>
      <c r="Y677" s="25">
        <v>45</v>
      </c>
      <c r="Z677" s="25">
        <v>45</v>
      </c>
      <c r="AA677" s="25">
        <v>45</v>
      </c>
      <c r="AB677" s="25">
        <v>45</v>
      </c>
      <c r="AC677" s="61">
        <v>45</v>
      </c>
      <c r="AD677" s="61">
        <v>45</v>
      </c>
      <c r="AE677" s="61">
        <v>45</v>
      </c>
      <c r="AF677" s="61">
        <v>45</v>
      </c>
      <c r="AG677" s="2">
        <f>IF(G677="Labor Hours",SUM(U677:AF677),0)</f>
        <v>540</v>
      </c>
      <c r="AH677" s="51">
        <f t="shared" si="919"/>
        <v>3.5999999999999996</v>
      </c>
      <c r="AI677" s="66">
        <f>IF($G677="Labor Hours",U677*$K677*(1+$M677)*$EQ677,U677)</f>
        <v>4018.1340937500008</v>
      </c>
      <c r="AJ677" s="66">
        <f>IF($G677="Labor Hours",V677*$K677*(1+$M677)*$EQ677,V677)</f>
        <v>4018.1340937500008</v>
      </c>
      <c r="AK677" s="66">
        <f>IF($G677="Labor Hours",W677*$K677*(1+$M677)*$EQ677,W677)</f>
        <v>4018.1340937500008</v>
      </c>
      <c r="AL677" s="66">
        <f>IF($G677="Labor Hours",X677*$K677*(1+$M677)*$EQ677,X677)</f>
        <v>4018.1340937500008</v>
      </c>
      <c r="AM677" s="66">
        <f>IF($G677="Labor Hours",Y677*$K677*(1+$M677)*$EQ677,Y677)</f>
        <v>4018.1340937500008</v>
      </c>
      <c r="AN677" s="66">
        <f>IF($G677="Labor Hours",Z677*$K677*(1+$M677)*$EQ677,Z677)</f>
        <v>4018.1340937500008</v>
      </c>
      <c r="AO677" s="66">
        <f>IF($G677="Labor Hours",AA677*$K677*(1+$M677)*$EQ677,AA677)</f>
        <v>4018.1340937500008</v>
      </c>
      <c r="AP677" s="66">
        <f>IF($G677="Labor Hours",AB677*$K677*(1+$M677)*$EQ677,AB677)</f>
        <v>4018.1340937500008</v>
      </c>
      <c r="AQ677" s="66">
        <f>IF($G677="Labor Hours",AC677*$K677*(1+$M677)*$EQ677,AC677)</f>
        <v>4018.1340937500008</v>
      </c>
      <c r="AR677" s="66">
        <f>IF($G677="Labor Hours",AD677*$K677*(1+$M677)*$EQ677,AD677)</f>
        <v>4018.1340937500008</v>
      </c>
      <c r="AS677" s="66">
        <f>IF($G677="Labor Hours",AE677*$K677*(1+$M677)*$EQ677,AE677)</f>
        <v>4018.1340937500008</v>
      </c>
      <c r="AT677" s="66">
        <f>IF($G677="Labor Hours",AF677*$K677*(1+$M677)*$EQ677,AF677)</f>
        <v>4018.1340937500008</v>
      </c>
      <c r="AU677" s="67">
        <f t="shared" si="920"/>
        <v>48217.609124999995</v>
      </c>
      <c r="AV677" s="67">
        <f t="shared" si="879"/>
        <v>25555.33283625</v>
      </c>
      <c r="AW677" s="67">
        <f t="shared" si="880"/>
        <v>73772.941961249991</v>
      </c>
      <c r="AX677" s="53" cm="1">
        <f t="array" aca="1" ref="AX677" ca="1">AU677*CELL("contents",$Q677)</f>
        <v>4339.5848212499995</v>
      </c>
      <c r="AY677" s="53" cm="1">
        <f t="array" aca="1" ref="AY677" ca="1">AV677*CELL("contents",$Q677)</f>
        <v>2299.9799552625</v>
      </c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>
        <f t="shared" si="921"/>
        <v>0</v>
      </c>
      <c r="BM677" s="51">
        <f t="shared" si="922"/>
        <v>0</v>
      </c>
      <c r="BN677" s="66">
        <f>IF($G677="Labor Hours",AZ677*$K677*(1+$M677)*$ER677,AZ677)</f>
        <v>0</v>
      </c>
      <c r="BO677" s="66">
        <f>IF($G677="Labor Hours",BA677*$K677*(1+$M677)*$ER677,BA677)</f>
        <v>0</v>
      </c>
      <c r="BP677" s="66">
        <f>IF($G677="Labor Hours",BB677*$K677*(1+$M677)*$ER677,BB677)</f>
        <v>0</v>
      </c>
      <c r="BQ677" s="66">
        <f>IF($G677="Labor Hours",BC677*$K677*(1+$M677)*$ER677,BC677)</f>
        <v>0</v>
      </c>
      <c r="BR677" s="66">
        <f>IF($G677="Labor Hours",BD677*$K677*(1+$M677)*$ER677,BD677)</f>
        <v>0</v>
      </c>
      <c r="BS677" s="66">
        <f>IF($G677="Labor Hours",BE677*$K677*(1+$M677)*$ER677,BE677)</f>
        <v>0</v>
      </c>
      <c r="BT677" s="66">
        <f>IF($G677="Labor Hours",BF677*$K677*(1+$M677)*$ER677,BF677)</f>
        <v>0</v>
      </c>
      <c r="BU677" s="66">
        <f>IF($G677="Labor Hours",BG677*$K677*(1+$M677)*$ER677,BG677)</f>
        <v>0</v>
      </c>
      <c r="BV677" s="66">
        <f>IF($G677="Labor Hours",BH677*$K677*(1+$M677)*$ER677,BH677)</f>
        <v>0</v>
      </c>
      <c r="BW677" s="66">
        <f>IF($G677="Labor Hours",BI677*$K677*(1+$M677)*$ER677,BI677)</f>
        <v>0</v>
      </c>
      <c r="BX677" s="66">
        <f>IF($G677="Labor Hours",BJ677*$K677*(1+$M677)*$ER677,BJ677)</f>
        <v>0</v>
      </c>
      <c r="BY677" s="66">
        <f>IF($G677="Labor Hours",BK677*$K677*(1+$M677)*$ER677,BK677)</f>
        <v>0</v>
      </c>
      <c r="BZ677" s="67">
        <f t="shared" si="923"/>
        <v>0</v>
      </c>
      <c r="CA677" s="67">
        <f t="shared" si="881"/>
        <v>0</v>
      </c>
      <c r="CB677" s="67">
        <f t="shared" si="882"/>
        <v>0</v>
      </c>
      <c r="CC677" s="53" cm="1">
        <f t="array" aca="1" ref="CC677" ca="1">BZ677*CELL("contents",$Q677)</f>
        <v>0</v>
      </c>
      <c r="CD677" s="53" cm="1">
        <f t="array" aca="1" ref="CD677" ca="1">CA677*CELL("contents",$Q677)</f>
        <v>0</v>
      </c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>
        <f t="shared" si="924"/>
        <v>0</v>
      </c>
      <c r="CR677" s="51">
        <f t="shared" si="925"/>
        <v>0</v>
      </c>
      <c r="CS677" s="66">
        <f>IF($G677="Labor Hours",CE677*$K677*(1+$M677)*$ES677,CE677)</f>
        <v>0</v>
      </c>
      <c r="CT677" s="66">
        <f>IF($G677="Labor Hours",CF677*$K677*(1+$M677)*$ES677,CF677)</f>
        <v>0</v>
      </c>
      <c r="CU677" s="66">
        <f>IF($G677="Labor Hours",CG677*$K677*(1+$M677)*$ES677,CG677)</f>
        <v>0</v>
      </c>
      <c r="CV677" s="66">
        <f>IF($G677="Labor Hours",CH677*$K677*(1+$M677)*$ES677,CH677)</f>
        <v>0</v>
      </c>
      <c r="CW677" s="66">
        <f>IF($G677="Labor Hours",CI677*$K677*(1+$M677)*$ES677,CI677)</f>
        <v>0</v>
      </c>
      <c r="CX677" s="66">
        <f>IF($G677="Labor Hours",CJ677*$K677*(1+$M677)*$ES677,CJ677)</f>
        <v>0</v>
      </c>
      <c r="CY677" s="66">
        <f>IF($G677="Labor Hours",CK677*$K677*(1+$M677)*$ES677,CK677)</f>
        <v>0</v>
      </c>
      <c r="CZ677" s="66">
        <f>IF($G677="Labor Hours",CL677*$K677*(1+$M677)*$ES677,CL677)</f>
        <v>0</v>
      </c>
      <c r="DA677" s="66">
        <f>IF($G677="Labor Hours",CM677*$K677*(1+$M677)*$ES677,CM677)</f>
        <v>0</v>
      </c>
      <c r="DB677" s="66">
        <f>IF($G677="Labor Hours",CN677*$K677*(1+$M677)*$ES677,CN677)</f>
        <v>0</v>
      </c>
      <c r="DC677" s="66">
        <f>IF($G677="Labor Hours",CO677*$K677*(1+$M677)*$ES677,CO677)</f>
        <v>0</v>
      </c>
      <c r="DD677" s="66">
        <f>IF($G677="Labor Hours",CP677*$K677*(1+$M677)*$ES677,CP677)</f>
        <v>0</v>
      </c>
      <c r="DE677" s="67">
        <f t="shared" si="926"/>
        <v>0</v>
      </c>
      <c r="DF677" s="67">
        <f t="shared" si="883"/>
        <v>0</v>
      </c>
      <c r="DG677" s="67">
        <f t="shared" si="884"/>
        <v>0</v>
      </c>
      <c r="DH677" s="53" cm="1">
        <f t="array" aca="1" ref="DH677" ca="1">DE677*CELL("contents",$Q677)</f>
        <v>0</v>
      </c>
      <c r="DI677" s="53" cm="1">
        <f t="array" aca="1" ref="DI677" ca="1">DF677*CELL("contents",$Q677)</f>
        <v>0</v>
      </c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>
        <f t="shared" si="927"/>
        <v>0</v>
      </c>
      <c r="DW677" s="51">
        <f t="shared" si="928"/>
        <v>0</v>
      </c>
      <c r="DX677" s="66">
        <f>IF($G677="Labor Hours",DJ677*$K677*(1+$M677)*$ET677,DJ677)</f>
        <v>0</v>
      </c>
      <c r="DY677" s="66">
        <f>IF($G677="Labor Hours",DK677*$K677*(1+$M677)*$ET677,DK677)</f>
        <v>0</v>
      </c>
      <c r="DZ677" s="66">
        <f>IF($G677="Labor Hours",DL677*$K677*(1+$M677)*$ET677,DL677)</f>
        <v>0</v>
      </c>
      <c r="EA677" s="66">
        <f>IF($G677="Labor Hours",DM677*$K677*(1+$M677)*$ET677,DM677)</f>
        <v>0</v>
      </c>
      <c r="EB677" s="66">
        <f>IF($G677="Labor Hours",DN677*$K677*(1+$M677)*$ET677,DN677)</f>
        <v>0</v>
      </c>
      <c r="EC677" s="66">
        <f>IF($G677="Labor Hours",DO677*$K677*(1+$M677)*$ET677,DO677)</f>
        <v>0</v>
      </c>
      <c r="ED677" s="66">
        <f>IF($G677="Labor Hours",DP677*$K677*(1+$M677)*$ET677,DP677)</f>
        <v>0</v>
      </c>
      <c r="EE677" s="66">
        <f>IF($G677="Labor Hours",DQ677*$K677*(1+$M677)*$ET677,DQ677)</f>
        <v>0</v>
      </c>
      <c r="EF677" s="66">
        <f>IF($G677="Labor Hours",DR677*$K677*(1+$M677)*$ET677,DR677)</f>
        <v>0</v>
      </c>
      <c r="EG677" s="66">
        <f>IF($G677="Labor Hours",DS677*$K677*(1+$M677)*$ET677,DS677)</f>
        <v>0</v>
      </c>
      <c r="EH677" s="66">
        <f>IF($G677="Labor Hours",DT677*$K677*(1+$M677)*$ET677,DT677)</f>
        <v>0</v>
      </c>
      <c r="EI677" s="66">
        <f>IF($G677="Labor Hours",DU677*$K677*(1+$M677)*$ET677,DU677)</f>
        <v>0</v>
      </c>
      <c r="EJ677" s="67">
        <f t="shared" si="929"/>
        <v>0</v>
      </c>
      <c r="EK677" s="67">
        <f t="shared" si="885"/>
        <v>0</v>
      </c>
      <c r="EL677" s="67">
        <f t="shared" si="886"/>
        <v>0</v>
      </c>
      <c r="EM677" s="53" cm="1">
        <f t="array" aca="1" ref="EM677" ca="1">EJ677*CELL("contents",$Q677)</f>
        <v>0</v>
      </c>
      <c r="EN677" s="53" cm="1">
        <f t="array" aca="1" ref="EN677" ca="1">EK677*CELL("contents",$Q677)</f>
        <v>0</v>
      </c>
      <c r="EO677" s="68">
        <f t="shared" si="930"/>
        <v>73772.941961249991</v>
      </c>
      <c r="EP677" s="2">
        <v>1</v>
      </c>
      <c r="EQ677" s="2">
        <f t="shared" ref="EQ677:ET677" si="963">EP677*1.0215</f>
        <v>1.0215000000000001</v>
      </c>
      <c r="ER677" s="2">
        <f t="shared" si="963"/>
        <v>1.0434622500000001</v>
      </c>
      <c r="ES677" s="2">
        <f t="shared" si="963"/>
        <v>1.0658966883750003</v>
      </c>
      <c r="ET677" s="2">
        <f t="shared" si="963"/>
        <v>1.0888134671750629</v>
      </c>
      <c r="EU677" s="69">
        <f>IF($G677="Labor Hours",$K677*$AG677*EQ677,0)</f>
        <v>35716.747500000005</v>
      </c>
      <c r="EV677" s="69">
        <f>IF($G677="Labor Hours",$K677*$BL677*ER677,0)</f>
        <v>0</v>
      </c>
      <c r="EW677" s="69">
        <f>IF($G677="Labor Hours",$K677*$CQ677*ES677,0)</f>
        <v>0</v>
      </c>
      <c r="EX677" s="69">
        <f>IF($G677="Labor Hours",$K677*$DV677*ET677,0)</f>
        <v>0</v>
      </c>
      <c r="EY677" s="69">
        <f t="shared" si="932"/>
        <v>12500.861625000001</v>
      </c>
      <c r="EZ677" s="69">
        <f t="shared" si="932"/>
        <v>0</v>
      </c>
      <c r="FA677" s="69">
        <f t="shared" si="932"/>
        <v>0</v>
      </c>
      <c r="FB677" s="69">
        <f t="shared" si="932"/>
        <v>0</v>
      </c>
      <c r="FC677" t="s">
        <v>1552</v>
      </c>
    </row>
    <row r="678" spans="1:159" ht="25.5" x14ac:dyDescent="0.25">
      <c r="A678" s="2">
        <v>1.6</v>
      </c>
      <c r="B678" s="2" t="s">
        <v>1486</v>
      </c>
      <c r="C678" s="2" t="s">
        <v>147</v>
      </c>
      <c r="D678" s="62" t="s">
        <v>1487</v>
      </c>
      <c r="E678" s="63" t="s">
        <v>1487</v>
      </c>
      <c r="F678" s="2" t="s">
        <v>1485</v>
      </c>
      <c r="G678" s="2" t="s">
        <v>151</v>
      </c>
      <c r="H678" s="2" t="s">
        <v>163</v>
      </c>
      <c r="I678" s="2" t="s">
        <v>153</v>
      </c>
      <c r="J678" s="65" t="s">
        <v>154</v>
      </c>
      <c r="K678" s="75">
        <v>64.75</v>
      </c>
      <c r="L678" s="79">
        <v>55</v>
      </c>
      <c r="M678" s="57">
        <v>0.35</v>
      </c>
      <c r="N678" s="85">
        <v>0.53</v>
      </c>
      <c r="O678" s="2" t="s">
        <v>155</v>
      </c>
      <c r="P678" s="2" t="s">
        <v>356</v>
      </c>
      <c r="Q678" s="216">
        <f>VLOOKUP(P678,Contingencies!$A$2:$D$7,4,FALSE)</f>
        <v>0.35</v>
      </c>
      <c r="R678" s="53">
        <f t="shared" si="912"/>
        <v>21038.950114875002</v>
      </c>
      <c r="S678" s="67">
        <f t="shared" si="915"/>
        <v>11150.643560883751</v>
      </c>
      <c r="T678" s="61"/>
      <c r="U678" s="61">
        <v>60</v>
      </c>
      <c r="V678" s="61">
        <v>60</v>
      </c>
      <c r="W678" s="61">
        <v>60</v>
      </c>
      <c r="X678" s="61">
        <v>60</v>
      </c>
      <c r="Y678" s="61">
        <v>60</v>
      </c>
      <c r="Z678" s="61">
        <v>60</v>
      </c>
      <c r="AA678" s="61">
        <v>60</v>
      </c>
      <c r="AB678" s="61">
        <v>20</v>
      </c>
      <c r="AC678" s="2"/>
      <c r="AD678" s="2"/>
      <c r="AE678" s="2"/>
      <c r="AF678" s="2"/>
      <c r="AG678" s="2">
        <f>IF(G678="Labor Hours",SUM(U678:AF678),0)</f>
        <v>440</v>
      </c>
      <c r="AH678" s="51">
        <f t="shared" si="919"/>
        <v>2.9333333333333331</v>
      </c>
      <c r="AI678" s="66">
        <f>IF($G678="Labor Hours",U678*$K678*(1+$M678)*$EQ678,U678)</f>
        <v>5357.5121250000002</v>
      </c>
      <c r="AJ678" s="66">
        <f>IF($G678="Labor Hours",V678*$K678*(1+$M678)*$EQ678,V678)</f>
        <v>5357.5121250000002</v>
      </c>
      <c r="AK678" s="66">
        <f>IF($G678="Labor Hours",W678*$K678*(1+$M678)*$EQ678,W678)</f>
        <v>5357.5121250000002</v>
      </c>
      <c r="AL678" s="66">
        <f>IF($G678="Labor Hours",X678*$K678*(1+$M678)*$EQ678,X678)</f>
        <v>5357.5121250000002</v>
      </c>
      <c r="AM678" s="66">
        <f>IF($G678="Labor Hours",Y678*$K678*(1+$M678)*$EQ678,Y678)</f>
        <v>5357.5121250000002</v>
      </c>
      <c r="AN678" s="66">
        <f>IF($G678="Labor Hours",Z678*$K678*(1+$M678)*$EQ678,Z678)</f>
        <v>5357.5121250000002</v>
      </c>
      <c r="AO678" s="66">
        <f>IF($G678="Labor Hours",AA678*$K678*(1+$M678)*$EQ678,AA678)</f>
        <v>5357.5121250000002</v>
      </c>
      <c r="AP678" s="66">
        <f>IF($G678="Labor Hours",AB678*$K678*(1+$M678)*$EQ678,AB678)</f>
        <v>1785.8373750000003</v>
      </c>
      <c r="AQ678" s="66">
        <f>IF($G678="Labor Hours",AC678*$K678*(1+$M678)*$EQ678,AC678)</f>
        <v>0</v>
      </c>
      <c r="AR678" s="66">
        <f>IF($G678="Labor Hours",AD678*$K678*(1+$M678)*$EQ678,AD678)</f>
        <v>0</v>
      </c>
      <c r="AS678" s="66">
        <f>IF($G678="Labor Hours",AE678*$K678*(1+$M678)*$EQ678,AE678)</f>
        <v>0</v>
      </c>
      <c r="AT678" s="66">
        <f>IF($G678="Labor Hours",AF678*$K678*(1+$M678)*$EQ678,AF678)</f>
        <v>0</v>
      </c>
      <c r="AU678" s="67">
        <f t="shared" si="920"/>
        <v>39288.422250000003</v>
      </c>
      <c r="AV678" s="67">
        <f t="shared" si="879"/>
        <v>20822.863792500004</v>
      </c>
      <c r="AW678" s="67">
        <f t="shared" si="880"/>
        <v>60111.286042500011</v>
      </c>
      <c r="AX678" s="53" cm="1">
        <f t="array" aca="1" ref="AX678" ca="1">AU678*CELL("contents",$Q678)</f>
        <v>13750.947787500001</v>
      </c>
      <c r="AY678" s="53" cm="1">
        <f t="array" aca="1" ref="AY678" ca="1">AV678*CELL("contents",$Q678)</f>
        <v>7288.0023273750012</v>
      </c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>
        <f t="shared" si="921"/>
        <v>0</v>
      </c>
      <c r="BM678" s="51">
        <f t="shared" si="922"/>
        <v>0</v>
      </c>
      <c r="BN678" s="66">
        <f>IF($G678="Labor Hours",AZ678*$K678*(1+$M678)*$ER678,AZ678)</f>
        <v>0</v>
      </c>
      <c r="BO678" s="66">
        <f>IF($G678="Labor Hours",BA678*$K678*(1+$M678)*$ER678,BA678)</f>
        <v>0</v>
      </c>
      <c r="BP678" s="66">
        <f>IF($G678="Labor Hours",BB678*$K678*(1+$M678)*$ER678,BB678)</f>
        <v>0</v>
      </c>
      <c r="BQ678" s="66">
        <f>IF($G678="Labor Hours",BC678*$K678*(1+$M678)*$ER678,BC678)</f>
        <v>0</v>
      </c>
      <c r="BR678" s="66">
        <f>IF($G678="Labor Hours",BD678*$K678*(1+$M678)*$ER678,BD678)</f>
        <v>0</v>
      </c>
      <c r="BS678" s="66">
        <f>IF($G678="Labor Hours",BE678*$K678*(1+$M678)*$ER678,BE678)</f>
        <v>0</v>
      </c>
      <c r="BT678" s="66">
        <f>IF($G678="Labor Hours",BF678*$K678*(1+$M678)*$ER678,BF678)</f>
        <v>0</v>
      </c>
      <c r="BU678" s="66">
        <f>IF($G678="Labor Hours",BG678*$K678*(1+$M678)*$ER678,BG678)</f>
        <v>0</v>
      </c>
      <c r="BV678" s="66">
        <f>IF($G678="Labor Hours",BH678*$K678*(1+$M678)*$ER678,BH678)</f>
        <v>0</v>
      </c>
      <c r="BW678" s="66">
        <f>IF($G678="Labor Hours",BI678*$K678*(1+$M678)*$ER678,BI678)</f>
        <v>0</v>
      </c>
      <c r="BX678" s="66">
        <f>IF($G678="Labor Hours",BJ678*$K678*(1+$M678)*$ER678,BJ678)</f>
        <v>0</v>
      </c>
      <c r="BY678" s="66">
        <f>IF($G678="Labor Hours",BK678*$K678*(1+$M678)*$ER678,BK678)</f>
        <v>0</v>
      </c>
      <c r="BZ678" s="67">
        <f t="shared" si="923"/>
        <v>0</v>
      </c>
      <c r="CA678" s="67">
        <f t="shared" si="881"/>
        <v>0</v>
      </c>
      <c r="CB678" s="67">
        <f t="shared" si="882"/>
        <v>0</v>
      </c>
      <c r="CC678" s="53" cm="1">
        <f t="array" aca="1" ref="CC678" ca="1">BZ678*CELL("contents",$Q678)</f>
        <v>0</v>
      </c>
      <c r="CD678" s="53" cm="1">
        <f t="array" aca="1" ref="CD678" ca="1">CA678*CELL("contents",$Q678)</f>
        <v>0</v>
      </c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>
        <f t="shared" si="924"/>
        <v>0</v>
      </c>
      <c r="CR678" s="51">
        <f t="shared" si="925"/>
        <v>0</v>
      </c>
      <c r="CS678" s="66">
        <f>IF($G678="Labor Hours",CE678*$K678*(1+$M678)*$ES678,CE678)</f>
        <v>0</v>
      </c>
      <c r="CT678" s="66">
        <f>IF($G678="Labor Hours",CF678*$K678*(1+$M678)*$ES678,CF678)</f>
        <v>0</v>
      </c>
      <c r="CU678" s="66">
        <f>IF($G678="Labor Hours",CG678*$K678*(1+$M678)*$ES678,CG678)</f>
        <v>0</v>
      </c>
      <c r="CV678" s="66">
        <f>IF($G678="Labor Hours",CH678*$K678*(1+$M678)*$ES678,CH678)</f>
        <v>0</v>
      </c>
      <c r="CW678" s="66">
        <f>IF($G678="Labor Hours",CI678*$K678*(1+$M678)*$ES678,CI678)</f>
        <v>0</v>
      </c>
      <c r="CX678" s="66">
        <f>IF($G678="Labor Hours",CJ678*$K678*(1+$M678)*$ES678,CJ678)</f>
        <v>0</v>
      </c>
      <c r="CY678" s="66">
        <f>IF($G678="Labor Hours",CK678*$K678*(1+$M678)*$ES678,CK678)</f>
        <v>0</v>
      </c>
      <c r="CZ678" s="66">
        <f>IF($G678="Labor Hours",CL678*$K678*(1+$M678)*$ES678,CL678)</f>
        <v>0</v>
      </c>
      <c r="DA678" s="66">
        <f>IF($G678="Labor Hours",CM678*$K678*(1+$M678)*$ES678,CM678)</f>
        <v>0</v>
      </c>
      <c r="DB678" s="66">
        <f>IF($G678="Labor Hours",CN678*$K678*(1+$M678)*$ES678,CN678)</f>
        <v>0</v>
      </c>
      <c r="DC678" s="66">
        <f>IF($G678="Labor Hours",CO678*$K678*(1+$M678)*$ES678,CO678)</f>
        <v>0</v>
      </c>
      <c r="DD678" s="66">
        <f>IF($G678="Labor Hours",CP678*$K678*(1+$M678)*$ES678,CP678)</f>
        <v>0</v>
      </c>
      <c r="DE678" s="67">
        <f t="shared" si="926"/>
        <v>0</v>
      </c>
      <c r="DF678" s="67">
        <f t="shared" si="883"/>
        <v>0</v>
      </c>
      <c r="DG678" s="67">
        <f t="shared" si="884"/>
        <v>0</v>
      </c>
      <c r="DH678" s="53" cm="1">
        <f t="array" aca="1" ref="DH678" ca="1">DE678*CELL("contents",$Q678)</f>
        <v>0</v>
      </c>
      <c r="DI678" s="53" cm="1">
        <f t="array" aca="1" ref="DI678" ca="1">DF678*CELL("contents",$Q678)</f>
        <v>0</v>
      </c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>
        <f t="shared" si="927"/>
        <v>0</v>
      </c>
      <c r="DW678" s="51">
        <f t="shared" si="928"/>
        <v>0</v>
      </c>
      <c r="DX678" s="66">
        <f>IF($G678="Labor Hours",DJ678*$K678*(1+$M678)*$ET678,DJ678)</f>
        <v>0</v>
      </c>
      <c r="DY678" s="66">
        <f>IF($G678="Labor Hours",DK678*$K678*(1+$M678)*$ET678,DK678)</f>
        <v>0</v>
      </c>
      <c r="DZ678" s="66">
        <f>IF($G678="Labor Hours",DL678*$K678*(1+$M678)*$ET678,DL678)</f>
        <v>0</v>
      </c>
      <c r="EA678" s="66">
        <f>IF($G678="Labor Hours",DM678*$K678*(1+$M678)*$ET678,DM678)</f>
        <v>0</v>
      </c>
      <c r="EB678" s="66">
        <f>IF($G678="Labor Hours",DN678*$K678*(1+$M678)*$ET678,DN678)</f>
        <v>0</v>
      </c>
      <c r="EC678" s="66">
        <f>IF($G678="Labor Hours",DO678*$K678*(1+$M678)*$ET678,DO678)</f>
        <v>0</v>
      </c>
      <c r="ED678" s="66">
        <f>IF($G678="Labor Hours",DP678*$K678*(1+$M678)*$ET678,DP678)</f>
        <v>0</v>
      </c>
      <c r="EE678" s="66">
        <f>IF($G678="Labor Hours",DQ678*$K678*(1+$M678)*$ET678,DQ678)</f>
        <v>0</v>
      </c>
      <c r="EF678" s="66">
        <f>IF($G678="Labor Hours",DR678*$K678*(1+$M678)*$ET678,DR678)</f>
        <v>0</v>
      </c>
      <c r="EG678" s="66">
        <f>IF($G678="Labor Hours",DS678*$K678*(1+$M678)*$ET678,DS678)</f>
        <v>0</v>
      </c>
      <c r="EH678" s="66">
        <f>IF($G678="Labor Hours",DT678*$K678*(1+$M678)*$ET678,DT678)</f>
        <v>0</v>
      </c>
      <c r="EI678" s="66">
        <f>IF($G678="Labor Hours",DU678*$K678*(1+$M678)*$ET678,DU678)</f>
        <v>0</v>
      </c>
      <c r="EJ678" s="67">
        <f t="shared" si="929"/>
        <v>0</v>
      </c>
      <c r="EK678" s="67">
        <f t="shared" si="885"/>
        <v>0</v>
      </c>
      <c r="EL678" s="67">
        <f t="shared" si="886"/>
        <v>0</v>
      </c>
      <c r="EM678" s="53" cm="1">
        <f t="array" aca="1" ref="EM678" ca="1">EJ678*CELL("contents",$Q678)</f>
        <v>0</v>
      </c>
      <c r="EN678" s="53" cm="1">
        <f t="array" aca="1" ref="EN678" ca="1">EK678*CELL("contents",$Q678)</f>
        <v>0</v>
      </c>
      <c r="EO678" s="68">
        <f t="shared" si="930"/>
        <v>60111.286042500011</v>
      </c>
      <c r="EP678" s="2">
        <v>1</v>
      </c>
      <c r="EQ678" s="2">
        <f t="shared" ref="EQ678:ET678" si="964">EP678*1.0215</f>
        <v>1.0215000000000001</v>
      </c>
      <c r="ER678" s="2">
        <f t="shared" si="964"/>
        <v>1.0434622500000001</v>
      </c>
      <c r="ES678" s="2">
        <f t="shared" si="964"/>
        <v>1.0658966883750003</v>
      </c>
      <c r="ET678" s="2">
        <f t="shared" si="964"/>
        <v>1.0888134671750629</v>
      </c>
      <c r="EU678" s="69">
        <f>IF($G678="Labor Hours",$K678*$AG678*EQ678,0)</f>
        <v>29102.535000000003</v>
      </c>
      <c r="EV678" s="69">
        <f>IF($G678="Labor Hours",$K678*$BL678*ER678,0)</f>
        <v>0</v>
      </c>
      <c r="EW678" s="69">
        <f>IF($G678="Labor Hours",$K678*$CQ678*ES678,0)</f>
        <v>0</v>
      </c>
      <c r="EX678" s="69">
        <f>IF($G678="Labor Hours",$K678*$DV678*ET678,0)</f>
        <v>0</v>
      </c>
      <c r="EY678" s="69">
        <f t="shared" si="932"/>
        <v>10185.88725</v>
      </c>
      <c r="EZ678" s="69">
        <f t="shared" si="932"/>
        <v>0</v>
      </c>
      <c r="FA678" s="69">
        <f t="shared" si="932"/>
        <v>0</v>
      </c>
      <c r="FB678" s="69">
        <f t="shared" si="932"/>
        <v>0</v>
      </c>
      <c r="FC678" t="s">
        <v>1552</v>
      </c>
    </row>
    <row r="679" spans="1:159" ht="25.5" x14ac:dyDescent="0.25">
      <c r="A679" s="2">
        <v>1.6</v>
      </c>
      <c r="B679" s="2" t="s">
        <v>1488</v>
      </c>
      <c r="C679" s="2" t="s">
        <v>147</v>
      </c>
      <c r="D679" s="62" t="s">
        <v>1489</v>
      </c>
      <c r="E679" s="63" t="s">
        <v>1489</v>
      </c>
      <c r="F679" s="2" t="s">
        <v>1485</v>
      </c>
      <c r="G679" s="2" t="s">
        <v>151</v>
      </c>
      <c r="H679" s="2" t="s">
        <v>163</v>
      </c>
      <c r="I679" s="2" t="s">
        <v>153</v>
      </c>
      <c r="J679" s="65" t="s">
        <v>154</v>
      </c>
      <c r="K679" s="75">
        <v>64.75</v>
      </c>
      <c r="L679" s="79">
        <v>55</v>
      </c>
      <c r="M679" s="57">
        <v>0.35</v>
      </c>
      <c r="N679" s="85">
        <v>0.53</v>
      </c>
      <c r="O679" s="2" t="s">
        <v>155</v>
      </c>
      <c r="P679" s="2" t="s">
        <v>173</v>
      </c>
      <c r="Q679" s="216">
        <f>VLOOKUP(P679,Contingencies!$A$2:$D$7,4,FALSE)</f>
        <v>0.125</v>
      </c>
      <c r="R679" s="53">
        <f t="shared" si="912"/>
        <v>12631.481677126758</v>
      </c>
      <c r="S679" s="67">
        <f t="shared" si="915"/>
        <v>6694.6852888771818</v>
      </c>
      <c r="T679" s="61"/>
      <c r="U679" s="2"/>
      <c r="V679" s="2"/>
      <c r="W679" s="2"/>
      <c r="X679" s="2"/>
      <c r="Y679" s="2"/>
      <c r="Z679" s="2"/>
      <c r="AA679" s="2"/>
      <c r="AB679" s="61">
        <v>40</v>
      </c>
      <c r="AC679" s="61">
        <v>60</v>
      </c>
      <c r="AD679" s="61">
        <v>60</v>
      </c>
      <c r="AE679" s="61">
        <v>60</v>
      </c>
      <c r="AF679" s="61">
        <v>60</v>
      </c>
      <c r="AG679" s="2">
        <f>IF(G679="Labor Hours",SUM(U679:AF679),0)</f>
        <v>280</v>
      </c>
      <c r="AH679" s="51">
        <f t="shared" si="919"/>
        <v>1.8666666666666667</v>
      </c>
      <c r="AI679" s="66">
        <f>IF($G679="Labor Hours",U679*$K679*(1+$M679)*$EQ679,U679)</f>
        <v>0</v>
      </c>
      <c r="AJ679" s="66">
        <f>IF($G679="Labor Hours",V679*$K679*(1+$M679)*$EQ679,V679)</f>
        <v>0</v>
      </c>
      <c r="AK679" s="66">
        <f>IF($G679="Labor Hours",W679*$K679*(1+$M679)*$EQ679,W679)</f>
        <v>0</v>
      </c>
      <c r="AL679" s="66">
        <f>IF($G679="Labor Hours",X679*$K679*(1+$M679)*$EQ679,X679)</f>
        <v>0</v>
      </c>
      <c r="AM679" s="66">
        <f>IF($G679="Labor Hours",Y679*$K679*(1+$M679)*$EQ679,Y679)</f>
        <v>0</v>
      </c>
      <c r="AN679" s="66">
        <f>IF($G679="Labor Hours",Z679*$K679*(1+$M679)*$EQ679,Z679)</f>
        <v>0</v>
      </c>
      <c r="AO679" s="66">
        <f>IF($G679="Labor Hours",AA679*$K679*(1+$M679)*$EQ679,AA679)</f>
        <v>0</v>
      </c>
      <c r="AP679" s="66">
        <f>IF($G679="Labor Hours",AB679*$K679*(1+$M679)*$EQ679,AB679)</f>
        <v>3571.6747500000006</v>
      </c>
      <c r="AQ679" s="66">
        <f>IF($G679="Labor Hours",AC679*$K679*(1+$M679)*$EQ679,AC679)</f>
        <v>5357.5121250000002</v>
      </c>
      <c r="AR679" s="66">
        <f>IF($G679="Labor Hours",AD679*$K679*(1+$M679)*$EQ679,AD679)</f>
        <v>5357.5121250000002</v>
      </c>
      <c r="AS679" s="66">
        <f>IF($G679="Labor Hours",AE679*$K679*(1+$M679)*$EQ679,AE679)</f>
        <v>5357.5121250000002</v>
      </c>
      <c r="AT679" s="66">
        <f>IF($G679="Labor Hours",AF679*$K679*(1+$M679)*$EQ679,AF679)</f>
        <v>5357.5121250000002</v>
      </c>
      <c r="AU679" s="67">
        <f t="shared" si="920"/>
        <v>25001.723250000003</v>
      </c>
      <c r="AV679" s="67">
        <f t="shared" si="879"/>
        <v>13250.913322500002</v>
      </c>
      <c r="AW679" s="67">
        <f t="shared" si="880"/>
        <v>38252.636572500007</v>
      </c>
      <c r="AX679" s="53" cm="1">
        <f t="array" aca="1" ref="AX679" ca="1">AU679*CELL("contents",$Q679)</f>
        <v>3125.2154062500003</v>
      </c>
      <c r="AY679" s="53" cm="1">
        <f t="array" aca="1" ref="AY679" ca="1">AV679*CELL("contents",$Q679)</f>
        <v>1656.3641653125003</v>
      </c>
      <c r="AZ679" s="61">
        <v>60</v>
      </c>
      <c r="BA679" s="61">
        <v>60</v>
      </c>
      <c r="BB679" s="61">
        <v>60</v>
      </c>
      <c r="BC679" s="61">
        <v>60</v>
      </c>
      <c r="BD679" s="61">
        <v>60</v>
      </c>
      <c r="BE679" s="61">
        <v>60</v>
      </c>
      <c r="BF679" s="61">
        <v>60</v>
      </c>
      <c r="BG679" s="61">
        <v>30</v>
      </c>
      <c r="BH679" s="2"/>
      <c r="BI679" s="2"/>
      <c r="BJ679" s="2"/>
      <c r="BK679" s="2"/>
      <c r="BL679" s="2">
        <f t="shared" si="921"/>
        <v>450</v>
      </c>
      <c r="BM679" s="51">
        <f t="shared" si="922"/>
        <v>3</v>
      </c>
      <c r="BN679" s="66">
        <f>IF($G679="Labor Hours",AZ679*$K679*(1+$M679)*$ER679,AZ679)</f>
        <v>5472.6986356875004</v>
      </c>
      <c r="BO679" s="66">
        <f>IF($G679="Labor Hours",BA679*$K679*(1+$M679)*$ER679,BA679)</f>
        <v>5472.6986356875004</v>
      </c>
      <c r="BP679" s="66">
        <f>IF($G679="Labor Hours",BB679*$K679*(1+$M679)*$ER679,BB679)</f>
        <v>5472.6986356875004</v>
      </c>
      <c r="BQ679" s="66">
        <f>IF($G679="Labor Hours",BC679*$K679*(1+$M679)*$ER679,BC679)</f>
        <v>5472.6986356875004</v>
      </c>
      <c r="BR679" s="66">
        <f>IF($G679="Labor Hours",BD679*$K679*(1+$M679)*$ER679,BD679)</f>
        <v>5472.6986356875004</v>
      </c>
      <c r="BS679" s="66">
        <f>IF($G679="Labor Hours",BE679*$K679*(1+$M679)*$ER679,BE679)</f>
        <v>5472.6986356875004</v>
      </c>
      <c r="BT679" s="66">
        <f>IF($G679="Labor Hours",BF679*$K679*(1+$M679)*$ER679,BF679)</f>
        <v>5472.6986356875004</v>
      </c>
      <c r="BU679" s="66">
        <f>IF($G679="Labor Hours",BG679*$K679*(1+$M679)*$ER679,BG679)</f>
        <v>2736.3493178437502</v>
      </c>
      <c r="BV679" s="66">
        <f>IF($G679="Labor Hours",BH679*$K679*(1+$M679)*$ER679,BH679)</f>
        <v>0</v>
      </c>
      <c r="BW679" s="66">
        <f>IF($G679="Labor Hours",BI679*$K679*(1+$M679)*$ER679,BI679)</f>
        <v>0</v>
      </c>
      <c r="BX679" s="66">
        <f>IF($G679="Labor Hours",BJ679*$K679*(1+$M679)*$ER679,BJ679)</f>
        <v>0</v>
      </c>
      <c r="BY679" s="66">
        <f>IF($G679="Labor Hours",BK679*$K679*(1+$M679)*$ER679,BK679)</f>
        <v>0</v>
      </c>
      <c r="BZ679" s="67">
        <f t="shared" si="923"/>
        <v>41045.239767656247</v>
      </c>
      <c r="CA679" s="67">
        <f t="shared" si="881"/>
        <v>21753.977076857813</v>
      </c>
      <c r="CB679" s="67">
        <f t="shared" si="882"/>
        <v>62799.216844514056</v>
      </c>
      <c r="CC679" s="53" cm="1">
        <f t="array" aca="1" ref="CC679" ca="1">BZ679*CELL("contents",$Q679)</f>
        <v>5130.6549709570309</v>
      </c>
      <c r="CD679" s="53" cm="1">
        <f t="array" aca="1" ref="CD679" ca="1">CA679*CELL("contents",$Q679)</f>
        <v>2719.2471346072266</v>
      </c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>
        <f t="shared" si="924"/>
        <v>0</v>
      </c>
      <c r="CR679" s="51">
        <f t="shared" si="925"/>
        <v>0</v>
      </c>
      <c r="CS679" s="66">
        <f>IF($G679="Labor Hours",CE679*$K679*(1+$M679)*$ES679,CE679)</f>
        <v>0</v>
      </c>
      <c r="CT679" s="66">
        <f>IF($G679="Labor Hours",CF679*$K679*(1+$M679)*$ES679,CF679)</f>
        <v>0</v>
      </c>
      <c r="CU679" s="66">
        <f>IF($G679="Labor Hours",CG679*$K679*(1+$M679)*$ES679,CG679)</f>
        <v>0</v>
      </c>
      <c r="CV679" s="66">
        <f>IF($G679="Labor Hours",CH679*$K679*(1+$M679)*$ES679,CH679)</f>
        <v>0</v>
      </c>
      <c r="CW679" s="66">
        <f>IF($G679="Labor Hours",CI679*$K679*(1+$M679)*$ES679,CI679)</f>
        <v>0</v>
      </c>
      <c r="CX679" s="66">
        <f>IF($G679="Labor Hours",CJ679*$K679*(1+$M679)*$ES679,CJ679)</f>
        <v>0</v>
      </c>
      <c r="CY679" s="66">
        <f>IF($G679="Labor Hours",CK679*$K679*(1+$M679)*$ES679,CK679)</f>
        <v>0</v>
      </c>
      <c r="CZ679" s="66">
        <f>IF($G679="Labor Hours",CL679*$K679*(1+$M679)*$ES679,CL679)</f>
        <v>0</v>
      </c>
      <c r="DA679" s="66">
        <f>IF($G679="Labor Hours",CM679*$K679*(1+$M679)*$ES679,CM679)</f>
        <v>0</v>
      </c>
      <c r="DB679" s="66">
        <f>IF($G679="Labor Hours",CN679*$K679*(1+$M679)*$ES679,CN679)</f>
        <v>0</v>
      </c>
      <c r="DC679" s="66">
        <f>IF($G679="Labor Hours",CO679*$K679*(1+$M679)*$ES679,CO679)</f>
        <v>0</v>
      </c>
      <c r="DD679" s="66">
        <f>IF($G679="Labor Hours",CP679*$K679*(1+$M679)*$ES679,CP679)</f>
        <v>0</v>
      </c>
      <c r="DE679" s="67">
        <f t="shared" si="926"/>
        <v>0</v>
      </c>
      <c r="DF679" s="67">
        <f t="shared" si="883"/>
        <v>0</v>
      </c>
      <c r="DG679" s="67">
        <f t="shared" si="884"/>
        <v>0</v>
      </c>
      <c r="DH679" s="53" cm="1">
        <f t="array" aca="1" ref="DH679" ca="1">DE679*CELL("contents",$Q679)</f>
        <v>0</v>
      </c>
      <c r="DI679" s="53" cm="1">
        <f t="array" aca="1" ref="DI679" ca="1">DF679*CELL("contents",$Q679)</f>
        <v>0</v>
      </c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>
        <f t="shared" si="927"/>
        <v>0</v>
      </c>
      <c r="DW679" s="51">
        <f t="shared" si="928"/>
        <v>0</v>
      </c>
      <c r="DX679" s="66">
        <f>IF($G679="Labor Hours",DJ679*$K679*(1+$M679)*$ET679,DJ679)</f>
        <v>0</v>
      </c>
      <c r="DY679" s="66">
        <f>IF($G679="Labor Hours",DK679*$K679*(1+$M679)*$ET679,DK679)</f>
        <v>0</v>
      </c>
      <c r="DZ679" s="66">
        <f>IF($G679="Labor Hours",DL679*$K679*(1+$M679)*$ET679,DL679)</f>
        <v>0</v>
      </c>
      <c r="EA679" s="66">
        <f>IF($G679="Labor Hours",DM679*$K679*(1+$M679)*$ET679,DM679)</f>
        <v>0</v>
      </c>
      <c r="EB679" s="66">
        <f>IF($G679="Labor Hours",DN679*$K679*(1+$M679)*$ET679,DN679)</f>
        <v>0</v>
      </c>
      <c r="EC679" s="66">
        <f>IF($G679="Labor Hours",DO679*$K679*(1+$M679)*$ET679,DO679)</f>
        <v>0</v>
      </c>
      <c r="ED679" s="66">
        <f>IF($G679="Labor Hours",DP679*$K679*(1+$M679)*$ET679,DP679)</f>
        <v>0</v>
      </c>
      <c r="EE679" s="66">
        <f>IF($G679="Labor Hours",DQ679*$K679*(1+$M679)*$ET679,DQ679)</f>
        <v>0</v>
      </c>
      <c r="EF679" s="66">
        <f>IF($G679="Labor Hours",DR679*$K679*(1+$M679)*$ET679,DR679)</f>
        <v>0</v>
      </c>
      <c r="EG679" s="66">
        <f>IF($G679="Labor Hours",DS679*$K679*(1+$M679)*$ET679,DS679)</f>
        <v>0</v>
      </c>
      <c r="EH679" s="66">
        <f>IF($G679="Labor Hours",DT679*$K679*(1+$M679)*$ET679,DT679)</f>
        <v>0</v>
      </c>
      <c r="EI679" s="66">
        <f>IF($G679="Labor Hours",DU679*$K679*(1+$M679)*$ET679,DU679)</f>
        <v>0</v>
      </c>
      <c r="EJ679" s="67">
        <f t="shared" si="929"/>
        <v>0</v>
      </c>
      <c r="EK679" s="67">
        <f t="shared" si="885"/>
        <v>0</v>
      </c>
      <c r="EL679" s="67">
        <f t="shared" si="886"/>
        <v>0</v>
      </c>
      <c r="EM679" s="53" cm="1">
        <f t="array" aca="1" ref="EM679" ca="1">EJ679*CELL("contents",$Q679)</f>
        <v>0</v>
      </c>
      <c r="EN679" s="53" cm="1">
        <f t="array" aca="1" ref="EN679" ca="1">EK679*CELL("contents",$Q679)</f>
        <v>0</v>
      </c>
      <c r="EO679" s="68">
        <f t="shared" si="930"/>
        <v>101051.85341701406</v>
      </c>
      <c r="EP679" s="2">
        <v>1</v>
      </c>
      <c r="EQ679" s="2">
        <f t="shared" ref="EQ679:ET679" si="965">EP679*1.0215</f>
        <v>1.0215000000000001</v>
      </c>
      <c r="ER679" s="2">
        <f t="shared" si="965"/>
        <v>1.0434622500000001</v>
      </c>
      <c r="ES679" s="2">
        <f t="shared" si="965"/>
        <v>1.0658966883750003</v>
      </c>
      <c r="ET679" s="2">
        <f t="shared" si="965"/>
        <v>1.0888134671750629</v>
      </c>
      <c r="EU679" s="69">
        <f>IF($G679="Labor Hours",$K679*$AG679*EQ679,0)</f>
        <v>18519.795000000002</v>
      </c>
      <c r="EV679" s="69">
        <f>IF($G679="Labor Hours",$K679*$BL679*ER679,0)</f>
        <v>30403.881309375003</v>
      </c>
      <c r="EW679" s="69">
        <f>IF($G679="Labor Hours",$K679*$CQ679*ES679,0)</f>
        <v>0</v>
      </c>
      <c r="EX679" s="69">
        <f>IF($G679="Labor Hours",$K679*$DV679*ET679,0)</f>
        <v>0</v>
      </c>
      <c r="EY679" s="69">
        <f t="shared" si="932"/>
        <v>6481.9282499999999</v>
      </c>
      <c r="EZ679" s="69">
        <f t="shared" si="932"/>
        <v>10641.358458281251</v>
      </c>
      <c r="FA679" s="69">
        <f t="shared" si="932"/>
        <v>0</v>
      </c>
      <c r="FB679" s="69">
        <f t="shared" si="932"/>
        <v>0</v>
      </c>
      <c r="FC679" t="s">
        <v>1552</v>
      </c>
    </row>
    <row r="680" spans="1:159" x14ac:dyDescent="0.25">
      <c r="A680" s="2">
        <v>1.6</v>
      </c>
      <c r="B680" s="2" t="s">
        <v>1490</v>
      </c>
      <c r="C680" s="2" t="s">
        <v>147</v>
      </c>
      <c r="D680" s="62" t="s">
        <v>1491</v>
      </c>
      <c r="E680" s="63" t="s">
        <v>1491</v>
      </c>
      <c r="F680" s="2" t="s">
        <v>1485</v>
      </c>
      <c r="G680" s="2" t="s">
        <v>151</v>
      </c>
      <c r="H680" s="2" t="s">
        <v>163</v>
      </c>
      <c r="I680" s="2" t="s">
        <v>153</v>
      </c>
      <c r="J680" s="65" t="s">
        <v>154</v>
      </c>
      <c r="K680" s="75">
        <v>64.75</v>
      </c>
      <c r="L680" s="79">
        <v>55</v>
      </c>
      <c r="M680" s="57">
        <v>0.35</v>
      </c>
      <c r="N680" s="85">
        <v>0.53</v>
      </c>
      <c r="O680" s="2" t="s">
        <v>155</v>
      </c>
      <c r="P680" s="2" t="s">
        <v>352</v>
      </c>
      <c r="Q680" s="216">
        <f>VLOOKUP(P680,Contingencies!$A$2:$D$7,4,FALSE)</f>
        <v>0.2</v>
      </c>
      <c r="R680" s="53">
        <f t="shared" si="912"/>
        <v>6698.5831300815016</v>
      </c>
      <c r="S680" s="67">
        <f t="shared" si="915"/>
        <v>3550.2490589431959</v>
      </c>
      <c r="T680" s="61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>
        <f>IF(G680="Labor Hours",SUM(U680:AF680),0)</f>
        <v>0</v>
      </c>
      <c r="AH680" s="51">
        <f t="shared" si="919"/>
        <v>0</v>
      </c>
      <c r="AI680" s="66">
        <f>IF($G680="Labor Hours",U680*$K680*(1+$M680)*$EQ680,U680)</f>
        <v>0</v>
      </c>
      <c r="AJ680" s="66">
        <f>IF($G680="Labor Hours",V680*$K680*(1+$M680)*$EQ680,V680)</f>
        <v>0</v>
      </c>
      <c r="AK680" s="66">
        <f>IF($G680="Labor Hours",W680*$K680*(1+$M680)*$EQ680,W680)</f>
        <v>0</v>
      </c>
      <c r="AL680" s="66">
        <f>IF($G680="Labor Hours",X680*$K680*(1+$M680)*$EQ680,X680)</f>
        <v>0</v>
      </c>
      <c r="AM680" s="66">
        <f>IF($G680="Labor Hours",Y680*$K680*(1+$M680)*$EQ680,Y680)</f>
        <v>0</v>
      </c>
      <c r="AN680" s="66">
        <f>IF($G680="Labor Hours",Z680*$K680*(1+$M680)*$EQ680,Z680)</f>
        <v>0</v>
      </c>
      <c r="AO680" s="66">
        <f>IF($G680="Labor Hours",AA680*$K680*(1+$M680)*$EQ680,AA680)</f>
        <v>0</v>
      </c>
      <c r="AP680" s="66">
        <f>IF($G680="Labor Hours",AB680*$K680*(1+$M680)*$EQ680,AB680)</f>
        <v>0</v>
      </c>
      <c r="AQ680" s="66">
        <f>IF($G680="Labor Hours",AC680*$K680*(1+$M680)*$EQ680,AC680)</f>
        <v>0</v>
      </c>
      <c r="AR680" s="66">
        <f>IF($G680="Labor Hours",AD680*$K680*(1+$M680)*$EQ680,AD680)</f>
        <v>0</v>
      </c>
      <c r="AS680" s="66">
        <f>IF($G680="Labor Hours",AE680*$K680*(1+$M680)*$EQ680,AE680)</f>
        <v>0</v>
      </c>
      <c r="AT680" s="66">
        <f>IF($G680="Labor Hours",AF680*$K680*(1+$M680)*$EQ680,AF680)</f>
        <v>0</v>
      </c>
      <c r="AU680" s="67">
        <f t="shared" si="920"/>
        <v>0</v>
      </c>
      <c r="AV680" s="67">
        <f t="shared" ref="AV680:AV696" si="966">IF($H680="CapEx",0,AU680*$N680)</f>
        <v>0</v>
      </c>
      <c r="AW680" s="67">
        <f t="shared" ref="AW680:AW696" si="967">SUM(AU680:AV680)</f>
        <v>0</v>
      </c>
      <c r="AX680" s="53" cm="1">
        <f t="array" aca="1" ref="AX680" ca="1">AU680*CELL("contents",$Q680)</f>
        <v>0</v>
      </c>
      <c r="AY680" s="53" cm="1">
        <f t="array" aca="1" ref="AY680" ca="1">AV680*CELL("contents",$Q680)</f>
        <v>0</v>
      </c>
      <c r="AZ680" s="2"/>
      <c r="BA680" s="2"/>
      <c r="BB680" s="2"/>
      <c r="BC680" s="61">
        <v>60</v>
      </c>
      <c r="BD680" s="61">
        <v>60</v>
      </c>
      <c r="BE680" s="61">
        <v>60</v>
      </c>
      <c r="BF680" s="61">
        <v>60</v>
      </c>
      <c r="BG680" s="2"/>
      <c r="BH680" s="2"/>
      <c r="BI680" s="2"/>
      <c r="BJ680" s="2"/>
      <c r="BK680" s="2"/>
      <c r="BL680" s="2">
        <f t="shared" si="921"/>
        <v>240</v>
      </c>
      <c r="BM680" s="51">
        <f t="shared" si="922"/>
        <v>1.6</v>
      </c>
      <c r="BN680" s="66">
        <f>IF($G680="Labor Hours",AZ680*$K680*(1+$M680)*$ER680,AZ680)</f>
        <v>0</v>
      </c>
      <c r="BO680" s="66">
        <f>IF($G680="Labor Hours",BA680*$K680*(1+$M680)*$ER680,BA680)</f>
        <v>0</v>
      </c>
      <c r="BP680" s="66">
        <f>IF($G680="Labor Hours",BB680*$K680*(1+$M680)*$ER680,BB680)</f>
        <v>0</v>
      </c>
      <c r="BQ680" s="66">
        <f>IF($G680="Labor Hours",BC680*$K680*(1+$M680)*$ER680,BC680)</f>
        <v>5472.6986356875004</v>
      </c>
      <c r="BR680" s="66">
        <f>IF($G680="Labor Hours",BD680*$K680*(1+$M680)*$ER680,BD680)</f>
        <v>5472.6986356875004</v>
      </c>
      <c r="BS680" s="66">
        <f>IF($G680="Labor Hours",BE680*$K680*(1+$M680)*$ER680,BE680)</f>
        <v>5472.6986356875004</v>
      </c>
      <c r="BT680" s="66">
        <f>IF($G680="Labor Hours",BF680*$K680*(1+$M680)*$ER680,BF680)</f>
        <v>5472.6986356875004</v>
      </c>
      <c r="BU680" s="66">
        <f>IF($G680="Labor Hours",BG680*$K680*(1+$M680)*$ER680,BG680)</f>
        <v>0</v>
      </c>
      <c r="BV680" s="66">
        <f>IF($G680="Labor Hours",BH680*$K680*(1+$M680)*$ER680,BH680)</f>
        <v>0</v>
      </c>
      <c r="BW680" s="66">
        <f>IF($G680="Labor Hours",BI680*$K680*(1+$M680)*$ER680,BI680)</f>
        <v>0</v>
      </c>
      <c r="BX680" s="66">
        <f>IF($G680="Labor Hours",BJ680*$K680*(1+$M680)*$ER680,BJ680)</f>
        <v>0</v>
      </c>
      <c r="BY680" s="66">
        <f>IF($G680="Labor Hours",BK680*$K680*(1+$M680)*$ER680,BK680)</f>
        <v>0</v>
      </c>
      <c r="BZ680" s="67">
        <f t="shared" si="923"/>
        <v>21890.794542750002</v>
      </c>
      <c r="CA680" s="67">
        <f t="shared" ref="CA680:CA696" si="968">IF($H680="CapEx",0,BZ680*$N680)</f>
        <v>11602.121107657502</v>
      </c>
      <c r="CB680" s="67">
        <f t="shared" ref="CB680:CB696" si="969">SUM(BZ680:CA680)</f>
        <v>33492.915650407507</v>
      </c>
      <c r="CC680" s="53" cm="1">
        <f t="array" aca="1" ref="CC680" ca="1">BZ680*CELL("contents",$Q680)</f>
        <v>4378.1589085500009</v>
      </c>
      <c r="CD680" s="53" cm="1">
        <f t="array" aca="1" ref="CD680" ca="1">CA680*CELL("contents",$Q680)</f>
        <v>2320.4242215315003</v>
      </c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>
        <f t="shared" si="924"/>
        <v>0</v>
      </c>
      <c r="CR680" s="51">
        <f t="shared" si="925"/>
        <v>0</v>
      </c>
      <c r="CS680" s="66">
        <f>IF($G680="Labor Hours",CE680*$K680*(1+$M680)*$ES680,CE680)</f>
        <v>0</v>
      </c>
      <c r="CT680" s="66">
        <f>IF($G680="Labor Hours",CF680*$K680*(1+$M680)*$ES680,CF680)</f>
        <v>0</v>
      </c>
      <c r="CU680" s="66">
        <f>IF($G680="Labor Hours",CG680*$K680*(1+$M680)*$ES680,CG680)</f>
        <v>0</v>
      </c>
      <c r="CV680" s="66">
        <f>IF($G680="Labor Hours",CH680*$K680*(1+$M680)*$ES680,CH680)</f>
        <v>0</v>
      </c>
      <c r="CW680" s="66">
        <f>IF($G680="Labor Hours",CI680*$K680*(1+$M680)*$ES680,CI680)</f>
        <v>0</v>
      </c>
      <c r="CX680" s="66">
        <f>IF($G680="Labor Hours",CJ680*$K680*(1+$M680)*$ES680,CJ680)</f>
        <v>0</v>
      </c>
      <c r="CY680" s="66">
        <f>IF($G680="Labor Hours",CK680*$K680*(1+$M680)*$ES680,CK680)</f>
        <v>0</v>
      </c>
      <c r="CZ680" s="66">
        <f>IF($G680="Labor Hours",CL680*$K680*(1+$M680)*$ES680,CL680)</f>
        <v>0</v>
      </c>
      <c r="DA680" s="66">
        <f>IF($G680="Labor Hours",CM680*$K680*(1+$M680)*$ES680,CM680)</f>
        <v>0</v>
      </c>
      <c r="DB680" s="66">
        <f>IF($G680="Labor Hours",CN680*$K680*(1+$M680)*$ES680,CN680)</f>
        <v>0</v>
      </c>
      <c r="DC680" s="66">
        <f>IF($G680="Labor Hours",CO680*$K680*(1+$M680)*$ES680,CO680)</f>
        <v>0</v>
      </c>
      <c r="DD680" s="66">
        <f>IF($G680="Labor Hours",CP680*$K680*(1+$M680)*$ES680,CP680)</f>
        <v>0</v>
      </c>
      <c r="DE680" s="67">
        <f t="shared" si="926"/>
        <v>0</v>
      </c>
      <c r="DF680" s="67">
        <f t="shared" ref="DF680:DF696" si="970">IF($H680="CapEx",0,DE680*$N680)</f>
        <v>0</v>
      </c>
      <c r="DG680" s="67">
        <f t="shared" ref="DG680:DG696" si="971">SUM(DE680:DF680)</f>
        <v>0</v>
      </c>
      <c r="DH680" s="53" cm="1">
        <f t="array" aca="1" ref="DH680" ca="1">DE680*CELL("contents",$Q680)</f>
        <v>0</v>
      </c>
      <c r="DI680" s="53" cm="1">
        <f t="array" aca="1" ref="DI680" ca="1">DF680*CELL("contents",$Q680)</f>
        <v>0</v>
      </c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>
        <f t="shared" si="927"/>
        <v>0</v>
      </c>
      <c r="DW680" s="51">
        <f t="shared" si="928"/>
        <v>0</v>
      </c>
      <c r="DX680" s="66">
        <f>IF($G680="Labor Hours",DJ680*$K680*(1+$M680)*$ET680,DJ680)</f>
        <v>0</v>
      </c>
      <c r="DY680" s="66">
        <f>IF($G680="Labor Hours",DK680*$K680*(1+$M680)*$ET680,DK680)</f>
        <v>0</v>
      </c>
      <c r="DZ680" s="66">
        <f>IF($G680="Labor Hours",DL680*$K680*(1+$M680)*$ET680,DL680)</f>
        <v>0</v>
      </c>
      <c r="EA680" s="66">
        <f>IF($G680="Labor Hours",DM680*$K680*(1+$M680)*$ET680,DM680)</f>
        <v>0</v>
      </c>
      <c r="EB680" s="66">
        <f>IF($G680="Labor Hours",DN680*$K680*(1+$M680)*$ET680,DN680)</f>
        <v>0</v>
      </c>
      <c r="EC680" s="66">
        <f>IF($G680="Labor Hours",DO680*$K680*(1+$M680)*$ET680,DO680)</f>
        <v>0</v>
      </c>
      <c r="ED680" s="66">
        <f>IF($G680="Labor Hours",DP680*$K680*(1+$M680)*$ET680,DP680)</f>
        <v>0</v>
      </c>
      <c r="EE680" s="66">
        <f>IF($G680="Labor Hours",DQ680*$K680*(1+$M680)*$ET680,DQ680)</f>
        <v>0</v>
      </c>
      <c r="EF680" s="66">
        <f>IF($G680="Labor Hours",DR680*$K680*(1+$M680)*$ET680,DR680)</f>
        <v>0</v>
      </c>
      <c r="EG680" s="66">
        <f>IF($G680="Labor Hours",DS680*$K680*(1+$M680)*$ET680,DS680)</f>
        <v>0</v>
      </c>
      <c r="EH680" s="66">
        <f>IF($G680="Labor Hours",DT680*$K680*(1+$M680)*$ET680,DT680)</f>
        <v>0</v>
      </c>
      <c r="EI680" s="66">
        <f>IF($G680="Labor Hours",DU680*$K680*(1+$M680)*$ET680,DU680)</f>
        <v>0</v>
      </c>
      <c r="EJ680" s="67">
        <f t="shared" si="929"/>
        <v>0</v>
      </c>
      <c r="EK680" s="67">
        <f t="shared" ref="EK680:EK696" si="972">IF($H680="CapEx",0,EJ680*$N680)</f>
        <v>0</v>
      </c>
      <c r="EL680" s="67">
        <f t="shared" ref="EL680:EL696" si="973">SUM(EJ680:EK680)</f>
        <v>0</v>
      </c>
      <c r="EM680" s="53" cm="1">
        <f t="array" aca="1" ref="EM680" ca="1">EJ680*CELL("contents",$Q680)</f>
        <v>0</v>
      </c>
      <c r="EN680" s="53" cm="1">
        <f t="array" aca="1" ref="EN680" ca="1">EK680*CELL("contents",$Q680)</f>
        <v>0</v>
      </c>
      <c r="EO680" s="68">
        <f t="shared" si="930"/>
        <v>33492.915650407507</v>
      </c>
      <c r="EP680" s="2">
        <v>1</v>
      </c>
      <c r="EQ680" s="2">
        <f t="shared" ref="EQ680:ET680" si="974">EP680*1.0215</f>
        <v>1.0215000000000001</v>
      </c>
      <c r="ER680" s="2">
        <f t="shared" si="974"/>
        <v>1.0434622500000001</v>
      </c>
      <c r="ES680" s="2">
        <f t="shared" si="974"/>
        <v>1.0658966883750003</v>
      </c>
      <c r="ET680" s="2">
        <f t="shared" si="974"/>
        <v>1.0888134671750629</v>
      </c>
      <c r="EU680" s="69">
        <f>IF($G680="Labor Hours",$K680*$AG680*EQ680,0)</f>
        <v>0</v>
      </c>
      <c r="EV680" s="69">
        <f>IF($G680="Labor Hours",$K680*$BL680*ER680,0)</f>
        <v>16215.403365000002</v>
      </c>
      <c r="EW680" s="69">
        <f>IF($G680="Labor Hours",$K680*$CQ680*ES680,0)</f>
        <v>0</v>
      </c>
      <c r="EX680" s="69">
        <f>IF($G680="Labor Hours",$K680*$DV680*ET680,0)</f>
        <v>0</v>
      </c>
      <c r="EY680" s="69">
        <f t="shared" si="932"/>
        <v>0</v>
      </c>
      <c r="EZ680" s="69">
        <f t="shared" si="932"/>
        <v>5675.3911777500007</v>
      </c>
      <c r="FA680" s="69">
        <f t="shared" si="932"/>
        <v>0</v>
      </c>
      <c r="FB680" s="69">
        <f t="shared" si="932"/>
        <v>0</v>
      </c>
      <c r="FC680" t="s">
        <v>1552</v>
      </c>
    </row>
    <row r="681" spans="1:159" x14ac:dyDescent="0.25">
      <c r="A681" s="2">
        <v>1.6</v>
      </c>
      <c r="B681" s="2" t="s">
        <v>1492</v>
      </c>
      <c r="C681" s="2" t="s">
        <v>147</v>
      </c>
      <c r="D681" s="62" t="s">
        <v>1493</v>
      </c>
      <c r="E681" s="63" t="s">
        <v>1493</v>
      </c>
      <c r="F681" s="2" t="s">
        <v>1485</v>
      </c>
      <c r="G681" s="2" t="s">
        <v>151</v>
      </c>
      <c r="H681" s="2" t="s">
        <v>163</v>
      </c>
      <c r="I681" s="2" t="s">
        <v>153</v>
      </c>
      <c r="J681" s="65" t="s">
        <v>154</v>
      </c>
      <c r="K681" s="75">
        <v>64.75</v>
      </c>
      <c r="L681" s="79">
        <v>55</v>
      </c>
      <c r="M681" s="57">
        <v>0.35</v>
      </c>
      <c r="N681" s="85">
        <v>0.53</v>
      </c>
      <c r="O681" s="2" t="s">
        <v>155</v>
      </c>
      <c r="P681" s="2" t="s">
        <v>173</v>
      </c>
      <c r="Q681" s="216">
        <f>VLOOKUP(P681,Contingencies!$A$2:$D$7,4,FALSE)</f>
        <v>0.125</v>
      </c>
      <c r="R681" s="53">
        <f t="shared" si="912"/>
        <v>2354.9706316692777</v>
      </c>
      <c r="S681" s="67">
        <f t="shared" si="915"/>
        <v>1248.1344347847173</v>
      </c>
      <c r="T681" s="61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>
        <f>IF(G681="Labor Hours",SUM(U681:AF681),0)</f>
        <v>0</v>
      </c>
      <c r="AH681" s="51">
        <f t="shared" si="919"/>
        <v>0</v>
      </c>
      <c r="AI681" s="66">
        <f>IF($G681="Labor Hours",U681*$K681*(1+$M681)*$EQ681,U681)</f>
        <v>0</v>
      </c>
      <c r="AJ681" s="66">
        <f>IF($G681="Labor Hours",V681*$K681*(1+$M681)*$EQ681,V681)</f>
        <v>0</v>
      </c>
      <c r="AK681" s="66">
        <f>IF($G681="Labor Hours",W681*$K681*(1+$M681)*$EQ681,W681)</f>
        <v>0</v>
      </c>
      <c r="AL681" s="66">
        <f>IF($G681="Labor Hours",X681*$K681*(1+$M681)*$EQ681,X681)</f>
        <v>0</v>
      </c>
      <c r="AM681" s="66">
        <f>IF($G681="Labor Hours",Y681*$K681*(1+$M681)*$EQ681,Y681)</f>
        <v>0</v>
      </c>
      <c r="AN681" s="66">
        <f>IF($G681="Labor Hours",Z681*$K681*(1+$M681)*$EQ681,Z681)</f>
        <v>0</v>
      </c>
      <c r="AO681" s="66">
        <f>IF($G681="Labor Hours",AA681*$K681*(1+$M681)*$EQ681,AA681)</f>
        <v>0</v>
      </c>
      <c r="AP681" s="66">
        <f>IF($G681="Labor Hours",AB681*$K681*(1+$M681)*$EQ681,AB681)</f>
        <v>0</v>
      </c>
      <c r="AQ681" s="66">
        <f>IF($G681="Labor Hours",AC681*$K681*(1+$M681)*$EQ681,AC681)</f>
        <v>0</v>
      </c>
      <c r="AR681" s="66">
        <f>IF($G681="Labor Hours",AD681*$K681*(1+$M681)*$EQ681,AD681)</f>
        <v>0</v>
      </c>
      <c r="AS681" s="66">
        <f>IF($G681="Labor Hours",AE681*$K681*(1+$M681)*$EQ681,AE681)</f>
        <v>0</v>
      </c>
      <c r="AT681" s="66">
        <f>IF($G681="Labor Hours",AF681*$K681*(1+$M681)*$EQ681,AF681)</f>
        <v>0</v>
      </c>
      <c r="AU681" s="67">
        <f t="shared" si="920"/>
        <v>0</v>
      </c>
      <c r="AV681" s="67">
        <f t="shared" si="966"/>
        <v>0</v>
      </c>
      <c r="AW681" s="67">
        <f t="shared" si="967"/>
        <v>0</v>
      </c>
      <c r="AX681" s="53" cm="1">
        <f t="array" aca="1" ref="AX681" ca="1">AU681*CELL("contents",$Q681)</f>
        <v>0</v>
      </c>
      <c r="AY681" s="53" cm="1">
        <f t="array" aca="1" ref="AY681" ca="1">AV681*CELL("contents",$Q681)</f>
        <v>0</v>
      </c>
      <c r="AZ681" s="2"/>
      <c r="BA681" s="2"/>
      <c r="BB681" s="2"/>
      <c r="BC681" s="2"/>
      <c r="BD681" s="2"/>
      <c r="BE681" s="2"/>
      <c r="BF681" s="2"/>
      <c r="BG681" s="61">
        <v>45</v>
      </c>
      <c r="BH681" s="61">
        <v>45</v>
      </c>
      <c r="BI681" s="61">
        <v>45</v>
      </c>
      <c r="BJ681" s="2"/>
      <c r="BK681" s="2"/>
      <c r="BL681" s="2">
        <f t="shared" si="921"/>
        <v>135</v>
      </c>
      <c r="BM681" s="51">
        <f t="shared" si="922"/>
        <v>0.89999999999999991</v>
      </c>
      <c r="BN681" s="66">
        <f>IF($G681="Labor Hours",AZ681*$K681*(1+$M681)*$ER681,AZ681)</f>
        <v>0</v>
      </c>
      <c r="BO681" s="66">
        <f>IF($G681="Labor Hours",BA681*$K681*(1+$M681)*$ER681,BA681)</f>
        <v>0</v>
      </c>
      <c r="BP681" s="66">
        <f>IF($G681="Labor Hours",BB681*$K681*(1+$M681)*$ER681,BB681)</f>
        <v>0</v>
      </c>
      <c r="BQ681" s="66">
        <f>IF($G681="Labor Hours",BC681*$K681*(1+$M681)*$ER681,BC681)</f>
        <v>0</v>
      </c>
      <c r="BR681" s="66">
        <f>IF($G681="Labor Hours",BD681*$K681*(1+$M681)*$ER681,BD681)</f>
        <v>0</v>
      </c>
      <c r="BS681" s="66">
        <f>IF($G681="Labor Hours",BE681*$K681*(1+$M681)*$ER681,BE681)</f>
        <v>0</v>
      </c>
      <c r="BT681" s="66">
        <f>IF($G681="Labor Hours",BF681*$K681*(1+$M681)*$ER681,BF681)</f>
        <v>0</v>
      </c>
      <c r="BU681" s="66">
        <f>IF($G681="Labor Hours",BG681*$K681*(1+$M681)*$ER681,BG681)</f>
        <v>4104.5239767656258</v>
      </c>
      <c r="BV681" s="66">
        <f>IF($G681="Labor Hours",BH681*$K681*(1+$M681)*$ER681,BH681)</f>
        <v>4104.5239767656258</v>
      </c>
      <c r="BW681" s="66">
        <f>IF($G681="Labor Hours",BI681*$K681*(1+$M681)*$ER681,BI681)</f>
        <v>4104.5239767656258</v>
      </c>
      <c r="BX681" s="66">
        <f>IF($G681="Labor Hours",BJ681*$K681*(1+$M681)*$ER681,BJ681)</f>
        <v>0</v>
      </c>
      <c r="BY681" s="66">
        <f>IF($G681="Labor Hours",BK681*$K681*(1+$M681)*$ER681,BK681)</f>
        <v>0</v>
      </c>
      <c r="BZ681" s="67">
        <f t="shared" si="923"/>
        <v>12313.571930296877</v>
      </c>
      <c r="CA681" s="67">
        <f t="shared" si="968"/>
        <v>6526.1931230573455</v>
      </c>
      <c r="CB681" s="67">
        <f t="shared" si="969"/>
        <v>18839.765053354222</v>
      </c>
      <c r="CC681" s="53" cm="1">
        <f t="array" aca="1" ref="CC681" ca="1">BZ681*CELL("contents",$Q681)</f>
        <v>1539.1964912871097</v>
      </c>
      <c r="CD681" s="53" cm="1">
        <f t="array" aca="1" ref="CD681" ca="1">CA681*CELL("contents",$Q681)</f>
        <v>815.77414038216818</v>
      </c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>
        <f t="shared" si="924"/>
        <v>0</v>
      </c>
      <c r="CR681" s="51">
        <f t="shared" si="925"/>
        <v>0</v>
      </c>
      <c r="CS681" s="66">
        <f>IF($G681="Labor Hours",CE681*$K681*(1+$M681)*$ES681,CE681)</f>
        <v>0</v>
      </c>
      <c r="CT681" s="66">
        <f>IF($G681="Labor Hours",CF681*$K681*(1+$M681)*$ES681,CF681)</f>
        <v>0</v>
      </c>
      <c r="CU681" s="66">
        <f>IF($G681="Labor Hours",CG681*$K681*(1+$M681)*$ES681,CG681)</f>
        <v>0</v>
      </c>
      <c r="CV681" s="66">
        <f>IF($G681="Labor Hours",CH681*$K681*(1+$M681)*$ES681,CH681)</f>
        <v>0</v>
      </c>
      <c r="CW681" s="66">
        <f>IF($G681="Labor Hours",CI681*$K681*(1+$M681)*$ES681,CI681)</f>
        <v>0</v>
      </c>
      <c r="CX681" s="66">
        <f>IF($G681="Labor Hours",CJ681*$K681*(1+$M681)*$ES681,CJ681)</f>
        <v>0</v>
      </c>
      <c r="CY681" s="66">
        <f>IF($G681="Labor Hours",CK681*$K681*(1+$M681)*$ES681,CK681)</f>
        <v>0</v>
      </c>
      <c r="CZ681" s="66">
        <f>IF($G681="Labor Hours",CL681*$K681*(1+$M681)*$ES681,CL681)</f>
        <v>0</v>
      </c>
      <c r="DA681" s="66">
        <f>IF($G681="Labor Hours",CM681*$K681*(1+$M681)*$ES681,CM681)</f>
        <v>0</v>
      </c>
      <c r="DB681" s="66">
        <f>IF($G681="Labor Hours",CN681*$K681*(1+$M681)*$ES681,CN681)</f>
        <v>0</v>
      </c>
      <c r="DC681" s="66">
        <f>IF($G681="Labor Hours",CO681*$K681*(1+$M681)*$ES681,CO681)</f>
        <v>0</v>
      </c>
      <c r="DD681" s="66">
        <f>IF($G681="Labor Hours",CP681*$K681*(1+$M681)*$ES681,CP681)</f>
        <v>0</v>
      </c>
      <c r="DE681" s="67">
        <f t="shared" si="926"/>
        <v>0</v>
      </c>
      <c r="DF681" s="67">
        <f t="shared" si="970"/>
        <v>0</v>
      </c>
      <c r="DG681" s="67">
        <f t="shared" si="971"/>
        <v>0</v>
      </c>
      <c r="DH681" s="53" cm="1">
        <f t="array" aca="1" ref="DH681" ca="1">DE681*CELL("contents",$Q681)</f>
        <v>0</v>
      </c>
      <c r="DI681" s="53" cm="1">
        <f t="array" aca="1" ref="DI681" ca="1">DF681*CELL("contents",$Q681)</f>
        <v>0</v>
      </c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>
        <f t="shared" si="927"/>
        <v>0</v>
      </c>
      <c r="DW681" s="51">
        <f t="shared" si="928"/>
        <v>0</v>
      </c>
      <c r="DX681" s="66">
        <f>IF($G681="Labor Hours",DJ681*$K681*(1+$M681)*$ET681,DJ681)</f>
        <v>0</v>
      </c>
      <c r="DY681" s="66">
        <f>IF($G681="Labor Hours",DK681*$K681*(1+$M681)*$ET681,DK681)</f>
        <v>0</v>
      </c>
      <c r="DZ681" s="66">
        <f>IF($G681="Labor Hours",DL681*$K681*(1+$M681)*$ET681,DL681)</f>
        <v>0</v>
      </c>
      <c r="EA681" s="66">
        <f>IF($G681="Labor Hours",DM681*$K681*(1+$M681)*$ET681,DM681)</f>
        <v>0</v>
      </c>
      <c r="EB681" s="66">
        <f>IF($G681="Labor Hours",DN681*$K681*(1+$M681)*$ET681,DN681)</f>
        <v>0</v>
      </c>
      <c r="EC681" s="66">
        <f>IF($G681="Labor Hours",DO681*$K681*(1+$M681)*$ET681,DO681)</f>
        <v>0</v>
      </c>
      <c r="ED681" s="66">
        <f>IF($G681="Labor Hours",DP681*$K681*(1+$M681)*$ET681,DP681)</f>
        <v>0</v>
      </c>
      <c r="EE681" s="66">
        <f>IF($G681="Labor Hours",DQ681*$K681*(1+$M681)*$ET681,DQ681)</f>
        <v>0</v>
      </c>
      <c r="EF681" s="66">
        <f>IF($G681="Labor Hours",DR681*$K681*(1+$M681)*$ET681,DR681)</f>
        <v>0</v>
      </c>
      <c r="EG681" s="66">
        <f>IF($G681="Labor Hours",DS681*$K681*(1+$M681)*$ET681,DS681)</f>
        <v>0</v>
      </c>
      <c r="EH681" s="66">
        <f>IF($G681="Labor Hours",DT681*$K681*(1+$M681)*$ET681,DT681)</f>
        <v>0</v>
      </c>
      <c r="EI681" s="66">
        <f>IF($G681="Labor Hours",DU681*$K681*(1+$M681)*$ET681,DU681)</f>
        <v>0</v>
      </c>
      <c r="EJ681" s="67">
        <f t="shared" si="929"/>
        <v>0</v>
      </c>
      <c r="EK681" s="67">
        <f t="shared" si="972"/>
        <v>0</v>
      </c>
      <c r="EL681" s="67">
        <f t="shared" si="973"/>
        <v>0</v>
      </c>
      <c r="EM681" s="53" cm="1">
        <f t="array" aca="1" ref="EM681" ca="1">EJ681*CELL("contents",$Q681)</f>
        <v>0</v>
      </c>
      <c r="EN681" s="53" cm="1">
        <f t="array" aca="1" ref="EN681" ca="1">EK681*CELL("contents",$Q681)</f>
        <v>0</v>
      </c>
      <c r="EO681" s="68">
        <f t="shared" si="930"/>
        <v>18839.765053354222</v>
      </c>
      <c r="EP681" s="2">
        <v>1</v>
      </c>
      <c r="EQ681" s="2">
        <f t="shared" ref="EQ681:ET681" si="975">EP681*1.0215</f>
        <v>1.0215000000000001</v>
      </c>
      <c r="ER681" s="2">
        <f t="shared" si="975"/>
        <v>1.0434622500000001</v>
      </c>
      <c r="ES681" s="2">
        <f t="shared" si="975"/>
        <v>1.0658966883750003</v>
      </c>
      <c r="ET681" s="2">
        <f t="shared" si="975"/>
        <v>1.0888134671750629</v>
      </c>
      <c r="EU681" s="69">
        <f>IF($G681="Labor Hours",$K681*$AG681*EQ681,0)</f>
        <v>0</v>
      </c>
      <c r="EV681" s="69">
        <f>IF($G681="Labor Hours",$K681*$BL681*ER681,0)</f>
        <v>9121.1643928125013</v>
      </c>
      <c r="EW681" s="69">
        <f>IF($G681="Labor Hours",$K681*$CQ681*ES681,0)</f>
        <v>0</v>
      </c>
      <c r="EX681" s="69">
        <f>IF($G681="Labor Hours",$K681*$DV681*ET681,0)</f>
        <v>0</v>
      </c>
      <c r="EY681" s="69">
        <f t="shared" si="932"/>
        <v>0</v>
      </c>
      <c r="EZ681" s="69">
        <f t="shared" si="932"/>
        <v>3192.4075374843751</v>
      </c>
      <c r="FA681" s="69">
        <f t="shared" si="932"/>
        <v>0</v>
      </c>
      <c r="FB681" s="69">
        <f t="shared" si="932"/>
        <v>0</v>
      </c>
      <c r="FC681" t="s">
        <v>1552</v>
      </c>
    </row>
    <row r="682" spans="1:159" x14ac:dyDescent="0.25">
      <c r="A682" s="2">
        <v>1.6</v>
      </c>
      <c r="B682" s="2" t="s">
        <v>1492</v>
      </c>
      <c r="C682" s="61" t="s">
        <v>147</v>
      </c>
      <c r="D682" s="62" t="s">
        <v>1493</v>
      </c>
      <c r="E682" s="63" t="s">
        <v>1493</v>
      </c>
      <c r="F682" s="2"/>
      <c r="G682" s="61" t="s">
        <v>267</v>
      </c>
      <c r="H682" s="64" t="s">
        <v>267</v>
      </c>
      <c r="I682" s="61"/>
      <c r="J682" s="65" t="s">
        <v>154</v>
      </c>
      <c r="K682" s="75"/>
      <c r="L682" s="80">
        <v>1</v>
      </c>
      <c r="M682" s="57">
        <v>0</v>
      </c>
      <c r="N682" s="85">
        <v>0.53</v>
      </c>
      <c r="O682" s="64"/>
      <c r="P682" s="2" t="s">
        <v>173</v>
      </c>
      <c r="Q682" s="216">
        <f>VLOOKUP(P682,Contingencies!$A$2:$D$7,4,FALSE)</f>
        <v>0.125</v>
      </c>
      <c r="R682" s="53">
        <f t="shared" si="912"/>
        <v>1434.375</v>
      </c>
      <c r="S682" s="67">
        <f t="shared" si="915"/>
        <v>760.21875</v>
      </c>
      <c r="T682" s="61" t="s">
        <v>1494</v>
      </c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>
        <f>IF(G682="Labor Hours",SUM(U682:AF682),0)</f>
        <v>0</v>
      </c>
      <c r="AH682" s="51">
        <f t="shared" si="919"/>
        <v>0</v>
      </c>
      <c r="AI682" s="66">
        <f>IF($G682="Labor Hours",U682*$K682*(1+$M682)*$EQ682,U682)</f>
        <v>0</v>
      </c>
      <c r="AJ682" s="66">
        <f>IF($G682="Labor Hours",V682*$K682*(1+$M682)*$EQ682,V682)</f>
        <v>0</v>
      </c>
      <c r="AK682" s="66">
        <f>IF($G682="Labor Hours",W682*$K682*(1+$M682)*$EQ682,W682)</f>
        <v>0</v>
      </c>
      <c r="AL682" s="66">
        <f>IF($G682="Labor Hours",X682*$K682*(1+$M682)*$EQ682,X682)</f>
        <v>0</v>
      </c>
      <c r="AM682" s="66">
        <f>IF($G682="Labor Hours",Y682*$K682*(1+$M682)*$EQ682,Y682)</f>
        <v>0</v>
      </c>
      <c r="AN682" s="66">
        <f>IF($G682="Labor Hours",Z682*$K682*(1+$M682)*$EQ682,Z682)</f>
        <v>0</v>
      </c>
      <c r="AO682" s="66">
        <f>IF($G682="Labor Hours",AA682*$K682*(1+$M682)*$EQ682,AA682)</f>
        <v>0</v>
      </c>
      <c r="AP682" s="66">
        <f>IF($G682="Labor Hours",AB682*$K682*(1+$M682)*$EQ682,AB682)</f>
        <v>0</v>
      </c>
      <c r="AQ682" s="66">
        <f>IF($G682="Labor Hours",AC682*$K682*(1+$M682)*$EQ682,AC682)</f>
        <v>0</v>
      </c>
      <c r="AR682" s="66">
        <f>IF($G682="Labor Hours",AD682*$K682*(1+$M682)*$EQ682,AD682)</f>
        <v>0</v>
      </c>
      <c r="AS682" s="66">
        <f>IF($G682="Labor Hours",AE682*$K682*(1+$M682)*$EQ682,AE682)</f>
        <v>0</v>
      </c>
      <c r="AT682" s="66">
        <f>IF($G682="Labor Hours",AF682*$K682*(1+$M682)*$EQ682,AF682)</f>
        <v>0</v>
      </c>
      <c r="AU682" s="67">
        <f t="shared" si="920"/>
        <v>0</v>
      </c>
      <c r="AV682" s="67">
        <f t="shared" si="966"/>
        <v>0</v>
      </c>
      <c r="AW682" s="67">
        <f t="shared" si="967"/>
        <v>0</v>
      </c>
      <c r="AX682" s="53" cm="1">
        <f t="array" aca="1" ref="AX682" ca="1">AU682*CELL("contents",$Q682)</f>
        <v>0</v>
      </c>
      <c r="AY682" s="53" cm="1">
        <f t="array" aca="1" ref="AY682" ca="1">AV682*CELL("contents",$Q682)</f>
        <v>0</v>
      </c>
      <c r="AZ682" s="2"/>
      <c r="BA682" s="2"/>
      <c r="BB682" s="2"/>
      <c r="BC682" s="2"/>
      <c r="BD682" s="2"/>
      <c r="BE682" s="2"/>
      <c r="BF682" s="2"/>
      <c r="BG682" s="61"/>
      <c r="BH682" s="61">
        <v>7500</v>
      </c>
      <c r="BI682" s="61"/>
      <c r="BJ682" s="2"/>
      <c r="BK682" s="2"/>
      <c r="BL682" s="2">
        <f t="shared" si="921"/>
        <v>0</v>
      </c>
      <c r="BM682" s="51">
        <f t="shared" si="922"/>
        <v>0</v>
      </c>
      <c r="BN682" s="66">
        <f>IF($G682="Labor Hours",AZ682*$K682*(1+$M682)*$ER682,AZ682)</f>
        <v>0</v>
      </c>
      <c r="BO682" s="66">
        <f>IF($G682="Labor Hours",BA682*$K682*(1+$M682)*$ER682,BA682)</f>
        <v>0</v>
      </c>
      <c r="BP682" s="66">
        <f>IF($G682="Labor Hours",BB682*$K682*(1+$M682)*$ER682,BB682)</f>
        <v>0</v>
      </c>
      <c r="BQ682" s="66">
        <f>IF($G682="Labor Hours",BC682*$K682*(1+$M682)*$ER682,BC682)</f>
        <v>0</v>
      </c>
      <c r="BR682" s="66">
        <f>IF($G682="Labor Hours",BD682*$K682*(1+$M682)*$ER682,BD682)</f>
        <v>0</v>
      </c>
      <c r="BS682" s="66">
        <f>IF($G682="Labor Hours",BE682*$K682*(1+$M682)*$ER682,BE682)</f>
        <v>0</v>
      </c>
      <c r="BT682" s="66">
        <f>IF($G682="Labor Hours",BF682*$K682*(1+$M682)*$ER682,BF682)</f>
        <v>0</v>
      </c>
      <c r="BU682" s="66">
        <f>IF($G682="Labor Hours",BG682*$K682*(1+$M682)*$ER682,BG682)</f>
        <v>0</v>
      </c>
      <c r="BV682" s="66">
        <f>IF($G682="Labor Hours",BH682*$K682*(1+$M682)*$ER682,BH682)</f>
        <v>7500</v>
      </c>
      <c r="BW682" s="66">
        <f>IF($G682="Labor Hours",BI682*$K682*(1+$M682)*$ER682,BI682)</f>
        <v>0</v>
      </c>
      <c r="BX682" s="66">
        <f>IF($G682="Labor Hours",BJ682*$K682*(1+$M682)*$ER682,BJ682)</f>
        <v>0</v>
      </c>
      <c r="BY682" s="66">
        <f>IF($G682="Labor Hours",BK682*$K682*(1+$M682)*$ER682,BK682)</f>
        <v>0</v>
      </c>
      <c r="BZ682" s="67">
        <f t="shared" si="923"/>
        <v>7500</v>
      </c>
      <c r="CA682" s="67">
        <f t="shared" si="968"/>
        <v>3975</v>
      </c>
      <c r="CB682" s="67">
        <f t="shared" si="969"/>
        <v>11475</v>
      </c>
      <c r="CC682" s="53" cm="1">
        <f t="array" aca="1" ref="CC682" ca="1">BZ682*CELL("contents",$Q682)</f>
        <v>937.5</v>
      </c>
      <c r="CD682" s="53" cm="1">
        <f t="array" aca="1" ref="CD682" ca="1">CA682*CELL("contents",$Q682)</f>
        <v>496.875</v>
      </c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>
        <f t="shared" si="924"/>
        <v>0</v>
      </c>
      <c r="CR682" s="51">
        <f t="shared" si="925"/>
        <v>0</v>
      </c>
      <c r="CS682" s="66">
        <f>IF($G682="Labor Hours",CE682*$K682*(1+$M682)*$ES682,CE682)</f>
        <v>0</v>
      </c>
      <c r="CT682" s="66">
        <f>IF($G682="Labor Hours",CF682*$K682*(1+$M682)*$ES682,CF682)</f>
        <v>0</v>
      </c>
      <c r="CU682" s="66">
        <f>IF($G682="Labor Hours",CG682*$K682*(1+$M682)*$ES682,CG682)</f>
        <v>0</v>
      </c>
      <c r="CV682" s="66">
        <f>IF($G682="Labor Hours",CH682*$K682*(1+$M682)*$ES682,CH682)</f>
        <v>0</v>
      </c>
      <c r="CW682" s="66">
        <f>IF($G682="Labor Hours",CI682*$K682*(1+$M682)*$ES682,CI682)</f>
        <v>0</v>
      </c>
      <c r="CX682" s="66">
        <f>IF($G682="Labor Hours",CJ682*$K682*(1+$M682)*$ES682,CJ682)</f>
        <v>0</v>
      </c>
      <c r="CY682" s="66">
        <f>IF($G682="Labor Hours",CK682*$K682*(1+$M682)*$ES682,CK682)</f>
        <v>0</v>
      </c>
      <c r="CZ682" s="66">
        <f>IF($G682="Labor Hours",CL682*$K682*(1+$M682)*$ES682,CL682)</f>
        <v>0</v>
      </c>
      <c r="DA682" s="66">
        <f>IF($G682="Labor Hours",CM682*$K682*(1+$M682)*$ES682,CM682)</f>
        <v>0</v>
      </c>
      <c r="DB682" s="66">
        <f>IF($G682="Labor Hours",CN682*$K682*(1+$M682)*$ES682,CN682)</f>
        <v>0</v>
      </c>
      <c r="DC682" s="66">
        <f>IF($G682="Labor Hours",CO682*$K682*(1+$M682)*$ES682,CO682)</f>
        <v>0</v>
      </c>
      <c r="DD682" s="66">
        <f>IF($G682="Labor Hours",CP682*$K682*(1+$M682)*$ES682,CP682)</f>
        <v>0</v>
      </c>
      <c r="DE682" s="67">
        <f t="shared" si="926"/>
        <v>0</v>
      </c>
      <c r="DF682" s="67">
        <f t="shared" si="970"/>
        <v>0</v>
      </c>
      <c r="DG682" s="67">
        <f t="shared" si="971"/>
        <v>0</v>
      </c>
      <c r="DH682" s="53" cm="1">
        <f t="array" aca="1" ref="DH682" ca="1">DE682*CELL("contents",$Q682)</f>
        <v>0</v>
      </c>
      <c r="DI682" s="53" cm="1">
        <f t="array" aca="1" ref="DI682" ca="1">DF682*CELL("contents",$Q682)</f>
        <v>0</v>
      </c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>
        <f t="shared" si="927"/>
        <v>0</v>
      </c>
      <c r="DW682" s="51">
        <f t="shared" si="928"/>
        <v>0</v>
      </c>
      <c r="DX682" s="66">
        <f>IF($G682="Labor Hours",DJ682*$K682*(1+$M682)*$ET682,DJ682)</f>
        <v>0</v>
      </c>
      <c r="DY682" s="66">
        <f>IF($G682="Labor Hours",DK682*$K682*(1+$M682)*$ET682,DK682)</f>
        <v>0</v>
      </c>
      <c r="DZ682" s="66">
        <f>IF($G682="Labor Hours",DL682*$K682*(1+$M682)*$ET682,DL682)</f>
        <v>0</v>
      </c>
      <c r="EA682" s="66">
        <f>IF($G682="Labor Hours",DM682*$K682*(1+$M682)*$ET682,DM682)</f>
        <v>0</v>
      </c>
      <c r="EB682" s="66">
        <f>IF($G682="Labor Hours",DN682*$K682*(1+$M682)*$ET682,DN682)</f>
        <v>0</v>
      </c>
      <c r="EC682" s="66">
        <f>IF($G682="Labor Hours",DO682*$K682*(1+$M682)*$ET682,DO682)</f>
        <v>0</v>
      </c>
      <c r="ED682" s="66">
        <f>IF($G682="Labor Hours",DP682*$K682*(1+$M682)*$ET682,DP682)</f>
        <v>0</v>
      </c>
      <c r="EE682" s="66">
        <f>IF($G682="Labor Hours",DQ682*$K682*(1+$M682)*$ET682,DQ682)</f>
        <v>0</v>
      </c>
      <c r="EF682" s="66">
        <f>IF($G682="Labor Hours",DR682*$K682*(1+$M682)*$ET682,DR682)</f>
        <v>0</v>
      </c>
      <c r="EG682" s="66">
        <f>IF($G682="Labor Hours",DS682*$K682*(1+$M682)*$ET682,DS682)</f>
        <v>0</v>
      </c>
      <c r="EH682" s="66">
        <f>IF($G682="Labor Hours",DT682*$K682*(1+$M682)*$ET682,DT682)</f>
        <v>0</v>
      </c>
      <c r="EI682" s="66">
        <f>IF($G682="Labor Hours",DU682*$K682*(1+$M682)*$ET682,DU682)</f>
        <v>0</v>
      </c>
      <c r="EJ682" s="67">
        <f t="shared" si="929"/>
        <v>0</v>
      </c>
      <c r="EK682" s="67">
        <f t="shared" si="972"/>
        <v>0</v>
      </c>
      <c r="EL682" s="67">
        <f t="shared" si="973"/>
        <v>0</v>
      </c>
      <c r="EM682" s="53" cm="1">
        <f t="array" aca="1" ref="EM682" ca="1">EJ682*CELL("contents",$Q682)</f>
        <v>0</v>
      </c>
      <c r="EN682" s="53" cm="1">
        <f t="array" aca="1" ref="EN682" ca="1">EK682*CELL("contents",$Q682)</f>
        <v>0</v>
      </c>
      <c r="EO682" s="68">
        <f t="shared" si="930"/>
        <v>11475</v>
      </c>
      <c r="EP682" s="2">
        <v>1</v>
      </c>
      <c r="EQ682" s="2">
        <f t="shared" ref="EQ682:ET682" si="976">EP682*1.0215</f>
        <v>1.0215000000000001</v>
      </c>
      <c r="ER682" s="2">
        <f t="shared" si="976"/>
        <v>1.0434622500000001</v>
      </c>
      <c r="ES682" s="2">
        <f t="shared" si="976"/>
        <v>1.0658966883750003</v>
      </c>
      <c r="ET682" s="2">
        <f t="shared" si="976"/>
        <v>1.0888134671750629</v>
      </c>
      <c r="EU682" s="69">
        <f>IF($G682="Labor Hours",$K682*$AG682*EQ682,0)</f>
        <v>0</v>
      </c>
      <c r="EV682" s="69">
        <f>IF($G682="Labor Hours",$K682*$BL682*ER682,0)</f>
        <v>0</v>
      </c>
      <c r="EW682" s="69">
        <f>IF($G682="Labor Hours",$K682*$CQ682*ES682,0)</f>
        <v>0</v>
      </c>
      <c r="EX682" s="69">
        <f>IF($G682="Labor Hours",$K682*$DV682*ET682,0)</f>
        <v>0</v>
      </c>
      <c r="EY682" s="69">
        <f t="shared" si="932"/>
        <v>0</v>
      </c>
      <c r="EZ682" s="69">
        <f t="shared" si="932"/>
        <v>0</v>
      </c>
      <c r="FA682" s="69">
        <f t="shared" si="932"/>
        <v>0</v>
      </c>
      <c r="FB682" s="69">
        <f t="shared" si="932"/>
        <v>0</v>
      </c>
      <c r="FC682" t="s">
        <v>1552</v>
      </c>
    </row>
    <row r="683" spans="1:159" x14ac:dyDescent="0.25">
      <c r="A683" s="2">
        <v>1.6</v>
      </c>
      <c r="B683" s="2" t="s">
        <v>1495</v>
      </c>
      <c r="C683" s="2" t="s">
        <v>147</v>
      </c>
      <c r="D683" s="62" t="s">
        <v>1496</v>
      </c>
      <c r="E683" s="63" t="s">
        <v>1496</v>
      </c>
      <c r="F683" s="2" t="s">
        <v>1485</v>
      </c>
      <c r="G683" s="2" t="s">
        <v>151</v>
      </c>
      <c r="H683" s="2" t="s">
        <v>163</v>
      </c>
      <c r="I683" s="2" t="s">
        <v>153</v>
      </c>
      <c r="J683" s="65" t="s">
        <v>154</v>
      </c>
      <c r="K683" s="75">
        <v>64.75</v>
      </c>
      <c r="L683" s="79">
        <v>55</v>
      </c>
      <c r="M683" s="57">
        <v>0.35</v>
      </c>
      <c r="N683" s="85">
        <v>0.53</v>
      </c>
      <c r="O683" s="2" t="s">
        <v>1012</v>
      </c>
      <c r="P683" s="2" t="s">
        <v>173</v>
      </c>
      <c r="Q683" s="216">
        <f>VLOOKUP(P683,Contingencies!$A$2:$D$7,4,FALSE)</f>
        <v>0.125</v>
      </c>
      <c r="R683" s="53">
        <f t="shared" si="912"/>
        <v>8018.6750008338913</v>
      </c>
      <c r="S683" s="67">
        <f t="shared" si="915"/>
        <v>4249.8977504419627</v>
      </c>
      <c r="T683" s="61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>
        <f>IF(G683="Labor Hours",SUM(U683:AF683),0)</f>
        <v>0</v>
      </c>
      <c r="AH683" s="51">
        <f t="shared" si="919"/>
        <v>0</v>
      </c>
      <c r="AI683" s="66">
        <f>IF($G683="Labor Hours",U683*$K683*(1+$M683)*$EQ683,U683)</f>
        <v>0</v>
      </c>
      <c r="AJ683" s="66">
        <f>IF($G683="Labor Hours",V683*$K683*(1+$M683)*$EQ683,V683)</f>
        <v>0</v>
      </c>
      <c r="AK683" s="66">
        <f>IF($G683="Labor Hours",W683*$K683*(1+$M683)*$EQ683,W683)</f>
        <v>0</v>
      </c>
      <c r="AL683" s="66">
        <f>IF($G683="Labor Hours",X683*$K683*(1+$M683)*$EQ683,X683)</f>
        <v>0</v>
      </c>
      <c r="AM683" s="66">
        <f>IF($G683="Labor Hours",Y683*$K683*(1+$M683)*$EQ683,Y683)</f>
        <v>0</v>
      </c>
      <c r="AN683" s="66">
        <f>IF($G683="Labor Hours",Z683*$K683*(1+$M683)*$EQ683,Z683)</f>
        <v>0</v>
      </c>
      <c r="AO683" s="66">
        <f>IF($G683="Labor Hours",AA683*$K683*(1+$M683)*$EQ683,AA683)</f>
        <v>0</v>
      </c>
      <c r="AP683" s="66">
        <f>IF($G683="Labor Hours",AB683*$K683*(1+$M683)*$EQ683,AB683)</f>
        <v>0</v>
      </c>
      <c r="AQ683" s="66">
        <f>IF($G683="Labor Hours",AC683*$K683*(1+$M683)*$EQ683,AC683)</f>
        <v>0</v>
      </c>
      <c r="AR683" s="66">
        <f>IF($G683="Labor Hours",AD683*$K683*(1+$M683)*$EQ683,AD683)</f>
        <v>0</v>
      </c>
      <c r="AS683" s="66">
        <f>IF($G683="Labor Hours",AE683*$K683*(1+$M683)*$EQ683,AE683)</f>
        <v>0</v>
      </c>
      <c r="AT683" s="66">
        <f>IF($G683="Labor Hours",AF683*$K683*(1+$M683)*$EQ683,AF683)</f>
        <v>0</v>
      </c>
      <c r="AU683" s="67">
        <f t="shared" si="920"/>
        <v>0</v>
      </c>
      <c r="AV683" s="67">
        <f t="shared" si="966"/>
        <v>0</v>
      </c>
      <c r="AW683" s="67">
        <f t="shared" si="967"/>
        <v>0</v>
      </c>
      <c r="AX683" s="53" cm="1">
        <f t="array" aca="1" ref="AX683" ca="1">AU683*CELL("contents",$Q683)</f>
        <v>0</v>
      </c>
      <c r="AY683" s="53" cm="1">
        <f t="array" aca="1" ref="AY683" ca="1">AV683*CELL("contents",$Q683)</f>
        <v>0</v>
      </c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>
        <f t="shared" si="921"/>
        <v>0</v>
      </c>
      <c r="BM683" s="51">
        <f t="shared" si="922"/>
        <v>0</v>
      </c>
      <c r="BN683" s="66">
        <f>IF($G683="Labor Hours",AZ683*$K683*(1+$M683)*$ER683,AZ683)</f>
        <v>0</v>
      </c>
      <c r="BO683" s="66">
        <f>IF($G683="Labor Hours",BA683*$K683*(1+$M683)*$ER683,BA683)</f>
        <v>0</v>
      </c>
      <c r="BP683" s="66">
        <f>IF($G683="Labor Hours",BB683*$K683*(1+$M683)*$ER683,BB683)</f>
        <v>0</v>
      </c>
      <c r="BQ683" s="66">
        <f>IF($G683="Labor Hours",BC683*$K683*(1+$M683)*$ER683,BC683)</f>
        <v>0</v>
      </c>
      <c r="BR683" s="66">
        <f>IF($G683="Labor Hours",BD683*$K683*(1+$M683)*$ER683,BD683)</f>
        <v>0</v>
      </c>
      <c r="BS683" s="66">
        <f>IF($G683="Labor Hours",BE683*$K683*(1+$M683)*$ER683,BE683)</f>
        <v>0</v>
      </c>
      <c r="BT683" s="66">
        <f>IF($G683="Labor Hours",BF683*$K683*(1+$M683)*$ER683,BF683)</f>
        <v>0</v>
      </c>
      <c r="BU683" s="66">
        <f>IF($G683="Labor Hours",BG683*$K683*(1+$M683)*$ER683,BG683)</f>
        <v>0</v>
      </c>
      <c r="BV683" s="66">
        <f>IF($G683="Labor Hours",BH683*$K683*(1+$M683)*$ER683,BH683)</f>
        <v>0</v>
      </c>
      <c r="BW683" s="66">
        <f>IF($G683="Labor Hours",BI683*$K683*(1+$M683)*$ER683,BI683)</f>
        <v>0</v>
      </c>
      <c r="BX683" s="66">
        <f>IF($G683="Labor Hours",BJ683*$K683*(1+$M683)*$ER683,BJ683)</f>
        <v>0</v>
      </c>
      <c r="BY683" s="66">
        <f>IF($G683="Labor Hours",BK683*$K683*(1+$M683)*$ER683,BK683)</f>
        <v>0</v>
      </c>
      <c r="BZ683" s="67">
        <f t="shared" si="923"/>
        <v>0</v>
      </c>
      <c r="CA683" s="67">
        <f t="shared" si="968"/>
        <v>0</v>
      </c>
      <c r="CB683" s="67">
        <f t="shared" si="969"/>
        <v>0</v>
      </c>
      <c r="CC683" s="53" cm="1">
        <f t="array" aca="1" ref="CC683" ca="1">BZ683*CELL("contents",$Q683)</f>
        <v>0</v>
      </c>
      <c r="CD683" s="53" cm="1">
        <f t="array" aca="1" ref="CD683" ca="1">CA683*CELL("contents",$Q683)</f>
        <v>0</v>
      </c>
      <c r="CE683" s="2"/>
      <c r="CF683" s="2"/>
      <c r="CG683" s="61">
        <v>150</v>
      </c>
      <c r="CH683" s="61">
        <v>150</v>
      </c>
      <c r="CI683" s="61">
        <v>150</v>
      </c>
      <c r="CJ683" s="2"/>
      <c r="CK683" s="2"/>
      <c r="CL683" s="2"/>
      <c r="CM683" s="2"/>
      <c r="CN683" s="2"/>
      <c r="CO683" s="2"/>
      <c r="CP683" s="2"/>
      <c r="CQ683" s="2">
        <f t="shared" si="924"/>
        <v>450</v>
      </c>
      <c r="CR683" s="51">
        <f t="shared" si="925"/>
        <v>3</v>
      </c>
      <c r="CS683" s="66">
        <f>IF($G683="Labor Hours",CE683*$K683*(1+$M683)*$ES683,CE683)</f>
        <v>0</v>
      </c>
      <c r="CT683" s="66">
        <f>IF($G683="Labor Hours",CF683*$K683*(1+$M683)*$ES683,CF683)</f>
        <v>0</v>
      </c>
      <c r="CU683" s="66">
        <f>IF($G683="Labor Hours",CG683*$K683*(1+$M683)*$ES683,CG683)</f>
        <v>13975.904140886956</v>
      </c>
      <c r="CV683" s="66">
        <f>IF($G683="Labor Hours",CH683*$K683*(1+$M683)*$ES683,CH683)</f>
        <v>13975.904140886956</v>
      </c>
      <c r="CW683" s="66">
        <f>IF($G683="Labor Hours",CI683*$K683*(1+$M683)*$ES683,CI683)</f>
        <v>13975.904140886956</v>
      </c>
      <c r="CX683" s="66">
        <f>IF($G683="Labor Hours",CJ683*$K683*(1+$M683)*$ES683,CJ683)</f>
        <v>0</v>
      </c>
      <c r="CY683" s="66">
        <f>IF($G683="Labor Hours",CK683*$K683*(1+$M683)*$ES683,CK683)</f>
        <v>0</v>
      </c>
      <c r="CZ683" s="66">
        <f>IF($G683="Labor Hours",CL683*$K683*(1+$M683)*$ES683,CL683)</f>
        <v>0</v>
      </c>
      <c r="DA683" s="66">
        <f>IF($G683="Labor Hours",CM683*$K683*(1+$M683)*$ES683,CM683)</f>
        <v>0</v>
      </c>
      <c r="DB683" s="66">
        <f>IF($G683="Labor Hours",CN683*$K683*(1+$M683)*$ES683,CN683)</f>
        <v>0</v>
      </c>
      <c r="DC683" s="66">
        <f>IF($G683="Labor Hours",CO683*$K683*(1+$M683)*$ES683,CO683)</f>
        <v>0</v>
      </c>
      <c r="DD683" s="66">
        <f>IF($G683="Labor Hours",CP683*$K683*(1+$M683)*$ES683,CP683)</f>
        <v>0</v>
      </c>
      <c r="DE683" s="67">
        <f t="shared" si="926"/>
        <v>41927.712422660872</v>
      </c>
      <c r="DF683" s="67">
        <f t="shared" si="970"/>
        <v>22221.687584010262</v>
      </c>
      <c r="DG683" s="67">
        <f t="shared" si="971"/>
        <v>64149.400006671131</v>
      </c>
      <c r="DH683" s="53" cm="1">
        <f t="array" aca="1" ref="DH683" ca="1">DE683*CELL("contents",$Q683)</f>
        <v>5240.964052832609</v>
      </c>
      <c r="DI683" s="53" cm="1">
        <f t="array" aca="1" ref="DI683" ca="1">DF683*CELL("contents",$Q683)</f>
        <v>2777.7109480012828</v>
      </c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>
        <f t="shared" si="927"/>
        <v>0</v>
      </c>
      <c r="DW683" s="51">
        <f t="shared" si="928"/>
        <v>0</v>
      </c>
      <c r="DX683" s="66">
        <f>IF($G683="Labor Hours",DJ683*$K683*(1+$M683)*$ET683,DJ683)</f>
        <v>0</v>
      </c>
      <c r="DY683" s="66">
        <f>IF($G683="Labor Hours",DK683*$K683*(1+$M683)*$ET683,DK683)</f>
        <v>0</v>
      </c>
      <c r="DZ683" s="66">
        <f>IF($G683="Labor Hours",DL683*$K683*(1+$M683)*$ET683,DL683)</f>
        <v>0</v>
      </c>
      <c r="EA683" s="66">
        <f>IF($G683="Labor Hours",DM683*$K683*(1+$M683)*$ET683,DM683)</f>
        <v>0</v>
      </c>
      <c r="EB683" s="66">
        <f>IF($G683="Labor Hours",DN683*$K683*(1+$M683)*$ET683,DN683)</f>
        <v>0</v>
      </c>
      <c r="EC683" s="66">
        <f>IF($G683="Labor Hours",DO683*$K683*(1+$M683)*$ET683,DO683)</f>
        <v>0</v>
      </c>
      <c r="ED683" s="66">
        <f>IF($G683="Labor Hours",DP683*$K683*(1+$M683)*$ET683,DP683)</f>
        <v>0</v>
      </c>
      <c r="EE683" s="66">
        <f>IF($G683="Labor Hours",DQ683*$K683*(1+$M683)*$ET683,DQ683)</f>
        <v>0</v>
      </c>
      <c r="EF683" s="66">
        <f>IF($G683="Labor Hours",DR683*$K683*(1+$M683)*$ET683,DR683)</f>
        <v>0</v>
      </c>
      <c r="EG683" s="66">
        <f>IF($G683="Labor Hours",DS683*$K683*(1+$M683)*$ET683,DS683)</f>
        <v>0</v>
      </c>
      <c r="EH683" s="66">
        <f>IF($G683="Labor Hours",DT683*$K683*(1+$M683)*$ET683,DT683)</f>
        <v>0</v>
      </c>
      <c r="EI683" s="66">
        <f>IF($G683="Labor Hours",DU683*$K683*(1+$M683)*$ET683,DU683)</f>
        <v>0</v>
      </c>
      <c r="EJ683" s="67">
        <f t="shared" si="929"/>
        <v>0</v>
      </c>
      <c r="EK683" s="67">
        <f t="shared" si="972"/>
        <v>0</v>
      </c>
      <c r="EL683" s="67">
        <f t="shared" si="973"/>
        <v>0</v>
      </c>
      <c r="EM683" s="53" cm="1">
        <f t="array" aca="1" ref="EM683" ca="1">EJ683*CELL("contents",$Q683)</f>
        <v>0</v>
      </c>
      <c r="EN683" s="53" cm="1">
        <f t="array" aca="1" ref="EN683" ca="1">EK683*CELL("contents",$Q683)</f>
        <v>0</v>
      </c>
      <c r="EO683" s="68">
        <f t="shared" si="930"/>
        <v>64149.400006671131</v>
      </c>
      <c r="EP683" s="2">
        <v>1</v>
      </c>
      <c r="EQ683" s="2">
        <f t="shared" ref="EQ683:ET683" si="977">EP683*1.0215</f>
        <v>1.0215000000000001</v>
      </c>
      <c r="ER683" s="2">
        <f t="shared" si="977"/>
        <v>1.0434622500000001</v>
      </c>
      <c r="ES683" s="2">
        <f t="shared" si="977"/>
        <v>1.0658966883750003</v>
      </c>
      <c r="ET683" s="2">
        <f t="shared" si="977"/>
        <v>1.0888134671750629</v>
      </c>
      <c r="EU683" s="69">
        <f>IF($G683="Labor Hours",$K683*$AG683*EQ683,0)</f>
        <v>0</v>
      </c>
      <c r="EV683" s="69">
        <f>IF($G683="Labor Hours",$K683*$BL683*ER683,0)</f>
        <v>0</v>
      </c>
      <c r="EW683" s="69">
        <f>IF($G683="Labor Hours",$K683*$CQ683*ES683,0)</f>
        <v>31057.564757526572</v>
      </c>
      <c r="EX683" s="69">
        <f>IF($G683="Labor Hours",$K683*$DV683*ET683,0)</f>
        <v>0</v>
      </c>
      <c r="EY683" s="69">
        <f t="shared" si="932"/>
        <v>0</v>
      </c>
      <c r="EZ683" s="69">
        <f t="shared" si="932"/>
        <v>0</v>
      </c>
      <c r="FA683" s="69">
        <f t="shared" si="932"/>
        <v>10870.1476651343</v>
      </c>
      <c r="FB683" s="69">
        <f t="shared" si="932"/>
        <v>0</v>
      </c>
      <c r="FC683" t="s">
        <v>1552</v>
      </c>
    </row>
    <row r="684" spans="1:159" x14ac:dyDescent="0.25">
      <c r="A684" s="2">
        <v>1.6</v>
      </c>
      <c r="B684" s="2" t="s">
        <v>1497</v>
      </c>
      <c r="C684" s="2" t="s">
        <v>147</v>
      </c>
      <c r="D684" s="62" t="s">
        <v>1498</v>
      </c>
      <c r="E684" s="63" t="s">
        <v>1498</v>
      </c>
      <c r="F684" s="2" t="s">
        <v>1485</v>
      </c>
      <c r="G684" s="2" t="s">
        <v>151</v>
      </c>
      <c r="H684" s="2" t="s">
        <v>163</v>
      </c>
      <c r="I684" s="2" t="s">
        <v>153</v>
      </c>
      <c r="J684" s="65" t="s">
        <v>154</v>
      </c>
      <c r="K684" s="75">
        <v>64.75</v>
      </c>
      <c r="L684" s="79">
        <v>55</v>
      </c>
      <c r="M684" s="57">
        <v>0.35</v>
      </c>
      <c r="N684" s="85">
        <v>0.53</v>
      </c>
      <c r="O684" s="2" t="s">
        <v>1012</v>
      </c>
      <c r="P684" s="2" t="s">
        <v>173</v>
      </c>
      <c r="Q684" s="216">
        <f>VLOOKUP(P684,Contingencies!$A$2:$D$7,4,FALSE)</f>
        <v>0.125</v>
      </c>
      <c r="R684" s="53">
        <f t="shared" si="912"/>
        <v>8191.0765133518207</v>
      </c>
      <c r="S684" s="67">
        <f t="shared" si="915"/>
        <v>4341.2705520764648</v>
      </c>
      <c r="T684" s="61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>
        <f>IF(G684="Labor Hours",SUM(U684:AF684),0)</f>
        <v>0</v>
      </c>
      <c r="AH684" s="51">
        <f t="shared" si="919"/>
        <v>0</v>
      </c>
      <c r="AI684" s="66">
        <f>IF($G684="Labor Hours",U684*$K684*(1+$M684)*$EQ684,U684)</f>
        <v>0</v>
      </c>
      <c r="AJ684" s="66">
        <f>IF($G684="Labor Hours",V684*$K684*(1+$M684)*$EQ684,V684)</f>
        <v>0</v>
      </c>
      <c r="AK684" s="66">
        <f>IF($G684="Labor Hours",W684*$K684*(1+$M684)*$EQ684,W684)</f>
        <v>0</v>
      </c>
      <c r="AL684" s="66">
        <f>IF($G684="Labor Hours",X684*$K684*(1+$M684)*$EQ684,X684)</f>
        <v>0</v>
      </c>
      <c r="AM684" s="66">
        <f>IF($G684="Labor Hours",Y684*$K684*(1+$M684)*$EQ684,Y684)</f>
        <v>0</v>
      </c>
      <c r="AN684" s="66">
        <f>IF($G684="Labor Hours",Z684*$K684*(1+$M684)*$EQ684,Z684)</f>
        <v>0</v>
      </c>
      <c r="AO684" s="66">
        <f>IF($G684="Labor Hours",AA684*$K684*(1+$M684)*$EQ684,AA684)</f>
        <v>0</v>
      </c>
      <c r="AP684" s="66">
        <f>IF($G684="Labor Hours",AB684*$K684*(1+$M684)*$EQ684,AB684)</f>
        <v>0</v>
      </c>
      <c r="AQ684" s="66">
        <f>IF($G684="Labor Hours",AC684*$K684*(1+$M684)*$EQ684,AC684)</f>
        <v>0</v>
      </c>
      <c r="AR684" s="66">
        <f>IF($G684="Labor Hours",AD684*$K684*(1+$M684)*$EQ684,AD684)</f>
        <v>0</v>
      </c>
      <c r="AS684" s="66">
        <f>IF($G684="Labor Hours",AE684*$K684*(1+$M684)*$EQ684,AE684)</f>
        <v>0</v>
      </c>
      <c r="AT684" s="66">
        <f>IF($G684="Labor Hours",AF684*$K684*(1+$M684)*$EQ684,AF684)</f>
        <v>0</v>
      </c>
      <c r="AU684" s="67">
        <f t="shared" si="920"/>
        <v>0</v>
      </c>
      <c r="AV684" s="67">
        <f t="shared" si="966"/>
        <v>0</v>
      </c>
      <c r="AW684" s="67">
        <f t="shared" si="967"/>
        <v>0</v>
      </c>
      <c r="AX684" s="53" cm="1">
        <f t="array" aca="1" ref="AX684" ca="1">AU684*CELL("contents",$Q684)</f>
        <v>0</v>
      </c>
      <c r="AY684" s="53" cm="1">
        <f t="array" aca="1" ref="AY684" ca="1">AV684*CELL("contents",$Q684)</f>
        <v>0</v>
      </c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>
        <f t="shared" si="921"/>
        <v>0</v>
      </c>
      <c r="BM684" s="51">
        <f t="shared" si="922"/>
        <v>0</v>
      </c>
      <c r="BN684" s="66">
        <f>IF($G684="Labor Hours",AZ684*$K684*(1+$M684)*$ER684,AZ684)</f>
        <v>0</v>
      </c>
      <c r="BO684" s="66">
        <f>IF($G684="Labor Hours",BA684*$K684*(1+$M684)*$ER684,BA684)</f>
        <v>0</v>
      </c>
      <c r="BP684" s="66">
        <f>IF($G684="Labor Hours",BB684*$K684*(1+$M684)*$ER684,BB684)</f>
        <v>0</v>
      </c>
      <c r="BQ684" s="66">
        <f>IF($G684="Labor Hours",BC684*$K684*(1+$M684)*$ER684,BC684)</f>
        <v>0</v>
      </c>
      <c r="BR684" s="66">
        <f>IF($G684="Labor Hours",BD684*$K684*(1+$M684)*$ER684,BD684)</f>
        <v>0</v>
      </c>
      <c r="BS684" s="66">
        <f>IF($G684="Labor Hours",BE684*$K684*(1+$M684)*$ER684,BE684)</f>
        <v>0</v>
      </c>
      <c r="BT684" s="66">
        <f>IF($G684="Labor Hours",BF684*$K684*(1+$M684)*$ER684,BF684)</f>
        <v>0</v>
      </c>
      <c r="BU684" s="66">
        <f>IF($G684="Labor Hours",BG684*$K684*(1+$M684)*$ER684,BG684)</f>
        <v>0</v>
      </c>
      <c r="BV684" s="66">
        <f>IF($G684="Labor Hours",BH684*$K684*(1+$M684)*$ER684,BH684)</f>
        <v>0</v>
      </c>
      <c r="BW684" s="66">
        <f>IF($G684="Labor Hours",BI684*$K684*(1+$M684)*$ER684,BI684)</f>
        <v>0</v>
      </c>
      <c r="BX684" s="66">
        <f>IF($G684="Labor Hours",BJ684*$K684*(1+$M684)*$ER684,BJ684)</f>
        <v>0</v>
      </c>
      <c r="BY684" s="66">
        <f>IF($G684="Labor Hours",BK684*$K684*(1+$M684)*$ER684,BK684)</f>
        <v>0</v>
      </c>
      <c r="BZ684" s="67">
        <f t="shared" si="923"/>
        <v>0</v>
      </c>
      <c r="CA684" s="67">
        <f t="shared" si="968"/>
        <v>0</v>
      </c>
      <c r="CB684" s="67">
        <f t="shared" si="969"/>
        <v>0</v>
      </c>
      <c r="CC684" s="53" cm="1">
        <f t="array" aca="1" ref="CC684" ca="1">BZ684*CELL("contents",$Q684)</f>
        <v>0</v>
      </c>
      <c r="CD684" s="53" cm="1">
        <f t="array" aca="1" ref="CD684" ca="1">CA684*CELL("contents",$Q684)</f>
        <v>0</v>
      </c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>
        <f t="shared" si="924"/>
        <v>0</v>
      </c>
      <c r="CR684" s="51">
        <f t="shared" si="925"/>
        <v>0</v>
      </c>
      <c r="CS684" s="66">
        <f>IF($G684="Labor Hours",CE684*$K684*(1+$M684)*$ES684,CE684)</f>
        <v>0</v>
      </c>
      <c r="CT684" s="66">
        <f>IF($G684="Labor Hours",CF684*$K684*(1+$M684)*$ES684,CF684)</f>
        <v>0</v>
      </c>
      <c r="CU684" s="66">
        <f>IF($G684="Labor Hours",CG684*$K684*(1+$M684)*$ES684,CG684)</f>
        <v>0</v>
      </c>
      <c r="CV684" s="66">
        <f>IF($G684="Labor Hours",CH684*$K684*(1+$M684)*$ES684,CH684)</f>
        <v>0</v>
      </c>
      <c r="CW684" s="66">
        <f>IF($G684="Labor Hours",CI684*$K684*(1+$M684)*$ES684,CI684)</f>
        <v>0</v>
      </c>
      <c r="CX684" s="66">
        <f>IF($G684="Labor Hours",CJ684*$K684*(1+$M684)*$ES684,CJ684)</f>
        <v>0</v>
      </c>
      <c r="CY684" s="66">
        <f>IF($G684="Labor Hours",CK684*$K684*(1+$M684)*$ES684,CK684)</f>
        <v>0</v>
      </c>
      <c r="CZ684" s="66">
        <f>IF($G684="Labor Hours",CL684*$K684*(1+$M684)*$ES684,CL684)</f>
        <v>0</v>
      </c>
      <c r="DA684" s="66">
        <f>IF($G684="Labor Hours",CM684*$K684*(1+$M684)*$ES684,CM684)</f>
        <v>0</v>
      </c>
      <c r="DB684" s="66">
        <f>IF($G684="Labor Hours",CN684*$K684*(1+$M684)*$ES684,CN684)</f>
        <v>0</v>
      </c>
      <c r="DC684" s="66">
        <f>IF($G684="Labor Hours",CO684*$K684*(1+$M684)*$ES684,CO684)</f>
        <v>0</v>
      </c>
      <c r="DD684" s="66">
        <f>IF($G684="Labor Hours",CP684*$K684*(1+$M684)*$ES684,CP684)</f>
        <v>0</v>
      </c>
      <c r="DE684" s="67">
        <f t="shared" si="926"/>
        <v>0</v>
      </c>
      <c r="DF684" s="67">
        <f t="shared" si="970"/>
        <v>0</v>
      </c>
      <c r="DG684" s="67">
        <f t="shared" si="971"/>
        <v>0</v>
      </c>
      <c r="DH684" s="53" cm="1">
        <f t="array" aca="1" ref="DH684" ca="1">DE684*CELL("contents",$Q684)</f>
        <v>0</v>
      </c>
      <c r="DI684" s="53" cm="1">
        <f t="array" aca="1" ref="DI684" ca="1">DF684*CELL("contents",$Q684)</f>
        <v>0</v>
      </c>
      <c r="DJ684" s="2"/>
      <c r="DK684" s="61">
        <v>150</v>
      </c>
      <c r="DL684" s="61">
        <v>150</v>
      </c>
      <c r="DM684" s="61">
        <v>150</v>
      </c>
      <c r="DN684" s="2"/>
      <c r="DO684" s="2"/>
      <c r="DP684" s="2"/>
      <c r="DQ684" s="2"/>
      <c r="DR684" s="2"/>
      <c r="DS684" s="2"/>
      <c r="DT684" s="2"/>
      <c r="DU684" s="2"/>
      <c r="DV684" s="2">
        <f t="shared" si="927"/>
        <v>450</v>
      </c>
      <c r="DW684" s="51">
        <f t="shared" si="928"/>
        <v>3</v>
      </c>
      <c r="DX684" s="66">
        <f>IF($G684="Labor Hours",DJ684*$K684*(1+$M684)*$ET684,DJ684)</f>
        <v>0</v>
      </c>
      <c r="DY684" s="66">
        <f>IF($G684="Labor Hours",DK684*$K684*(1+$M684)*$ET684,DK684)</f>
        <v>14276.386079916028</v>
      </c>
      <c r="DZ684" s="66">
        <f>IF($G684="Labor Hours",DL684*$K684*(1+$M684)*$ET684,DL684)</f>
        <v>14276.386079916028</v>
      </c>
      <c r="EA684" s="66">
        <f>IF($G684="Labor Hours",DM684*$K684*(1+$M684)*$ET684,DM684)</f>
        <v>14276.386079916028</v>
      </c>
      <c r="EB684" s="66">
        <f>IF($G684="Labor Hours",DN684*$K684*(1+$M684)*$ET684,DN684)</f>
        <v>0</v>
      </c>
      <c r="EC684" s="66">
        <f>IF($G684="Labor Hours",DO684*$K684*(1+$M684)*$ET684,DO684)</f>
        <v>0</v>
      </c>
      <c r="ED684" s="66">
        <f>IF($G684="Labor Hours",DP684*$K684*(1+$M684)*$ET684,DP684)</f>
        <v>0</v>
      </c>
      <c r="EE684" s="66">
        <f>IF($G684="Labor Hours",DQ684*$K684*(1+$M684)*$ET684,DQ684)</f>
        <v>0</v>
      </c>
      <c r="EF684" s="66">
        <f>IF($G684="Labor Hours",DR684*$K684*(1+$M684)*$ET684,DR684)</f>
        <v>0</v>
      </c>
      <c r="EG684" s="66">
        <f>IF($G684="Labor Hours",DS684*$K684*(1+$M684)*$ET684,DS684)</f>
        <v>0</v>
      </c>
      <c r="EH684" s="66">
        <f>IF($G684="Labor Hours",DT684*$K684*(1+$M684)*$ET684,DT684)</f>
        <v>0</v>
      </c>
      <c r="EI684" s="66">
        <f>IF($G684="Labor Hours",DU684*$K684*(1+$M684)*$ET684,DU684)</f>
        <v>0</v>
      </c>
      <c r="EJ684" s="67">
        <f t="shared" si="929"/>
        <v>42829.158239748082</v>
      </c>
      <c r="EK684" s="67">
        <f t="shared" si="972"/>
        <v>22699.453867066484</v>
      </c>
      <c r="EL684" s="67">
        <f t="shared" si="973"/>
        <v>65528.612106814566</v>
      </c>
      <c r="EM684" s="53" cm="1">
        <f t="array" aca="1" ref="EM684" ca="1">EJ684*CELL("contents",$Q684)</f>
        <v>5353.6447799685102</v>
      </c>
      <c r="EN684" s="53" cm="1">
        <f t="array" aca="1" ref="EN684" ca="1">EK684*CELL("contents",$Q684)</f>
        <v>2837.4317333833105</v>
      </c>
      <c r="EO684" s="68">
        <f t="shared" si="930"/>
        <v>65528.612106814566</v>
      </c>
      <c r="EP684" s="2">
        <v>1</v>
      </c>
      <c r="EQ684" s="2">
        <f t="shared" ref="EQ684:ET684" si="978">EP684*1.0215</f>
        <v>1.0215000000000001</v>
      </c>
      <c r="ER684" s="2">
        <f t="shared" si="978"/>
        <v>1.0434622500000001</v>
      </c>
      <c r="ES684" s="2">
        <f t="shared" si="978"/>
        <v>1.0658966883750003</v>
      </c>
      <c r="ET684" s="2">
        <f t="shared" si="978"/>
        <v>1.0888134671750629</v>
      </c>
      <c r="EU684" s="69">
        <f>IF($G684="Labor Hours",$K684*$AG684*EQ684,0)</f>
        <v>0</v>
      </c>
      <c r="EV684" s="69">
        <f>IF($G684="Labor Hours",$K684*$BL684*ER684,0)</f>
        <v>0</v>
      </c>
      <c r="EW684" s="69">
        <f>IF($G684="Labor Hours",$K684*$CQ684*ES684,0)</f>
        <v>0</v>
      </c>
      <c r="EX684" s="69">
        <f>IF($G684="Labor Hours",$K684*$DV684*ET684,0)</f>
        <v>31725.302399813394</v>
      </c>
      <c r="EY684" s="69">
        <f t="shared" si="932"/>
        <v>0</v>
      </c>
      <c r="EZ684" s="69">
        <f t="shared" si="932"/>
        <v>0</v>
      </c>
      <c r="FA684" s="69">
        <f t="shared" si="932"/>
        <v>0</v>
      </c>
      <c r="FB684" s="69">
        <f t="shared" si="932"/>
        <v>11103.855839934688</v>
      </c>
      <c r="FC684" t="s">
        <v>1552</v>
      </c>
    </row>
    <row r="685" spans="1:159" ht="25.5" x14ac:dyDescent="0.25">
      <c r="A685" s="2">
        <v>1.6</v>
      </c>
      <c r="B685" s="2" t="s">
        <v>1499</v>
      </c>
      <c r="C685" s="2" t="s">
        <v>147</v>
      </c>
      <c r="D685" s="62" t="s">
        <v>1500</v>
      </c>
      <c r="E685" s="63" t="s">
        <v>1500</v>
      </c>
      <c r="F685" s="2" t="s">
        <v>1485</v>
      </c>
      <c r="G685" s="2" t="s">
        <v>151</v>
      </c>
      <c r="H685" s="2" t="s">
        <v>163</v>
      </c>
      <c r="I685" s="2" t="s">
        <v>153</v>
      </c>
      <c r="J685" s="65" t="s">
        <v>154</v>
      </c>
      <c r="K685" s="75">
        <v>64.75</v>
      </c>
      <c r="L685" s="79">
        <v>55</v>
      </c>
      <c r="M685" s="57">
        <v>0.35</v>
      </c>
      <c r="N685" s="85">
        <v>0.53</v>
      </c>
      <c r="O685" s="65" t="s">
        <v>155</v>
      </c>
      <c r="P685" s="2" t="s">
        <v>356</v>
      </c>
      <c r="Q685" s="216">
        <f>VLOOKUP(P685,Contingencies!$A$2:$D$7,4,FALSE)</f>
        <v>0.35</v>
      </c>
      <c r="R685" s="53">
        <f t="shared" si="912"/>
        <v>20666.106447782415</v>
      </c>
      <c r="S685" s="67">
        <f t="shared" si="915"/>
        <v>10953.03641732468</v>
      </c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61">
        <v>45</v>
      </c>
      <c r="AF685" s="61">
        <v>45</v>
      </c>
      <c r="AG685" s="2">
        <f>IF(G685="Labor Hours",SUM(U685:AF685),0)</f>
        <v>90</v>
      </c>
      <c r="AH685" s="51">
        <f t="shared" si="919"/>
        <v>0.60000000000000009</v>
      </c>
      <c r="AI685" s="66">
        <f>IF($G685="Labor Hours",U685*$K685*(1+$M685)*$EQ685,U685)</f>
        <v>0</v>
      </c>
      <c r="AJ685" s="66">
        <f>IF($G685="Labor Hours",V685*$K685*(1+$M685)*$EQ685,V685)</f>
        <v>0</v>
      </c>
      <c r="AK685" s="66">
        <f>IF($G685="Labor Hours",W685*$K685*(1+$M685)*$EQ685,W685)</f>
        <v>0</v>
      </c>
      <c r="AL685" s="66">
        <f>IF($G685="Labor Hours",X685*$K685*(1+$M685)*$EQ685,X685)</f>
        <v>0</v>
      </c>
      <c r="AM685" s="66">
        <f>IF($G685="Labor Hours",Y685*$K685*(1+$M685)*$EQ685,Y685)</f>
        <v>0</v>
      </c>
      <c r="AN685" s="66">
        <f>IF($G685="Labor Hours",Z685*$K685*(1+$M685)*$EQ685,Z685)</f>
        <v>0</v>
      </c>
      <c r="AO685" s="66">
        <f>IF($G685="Labor Hours",AA685*$K685*(1+$M685)*$EQ685,AA685)</f>
        <v>0</v>
      </c>
      <c r="AP685" s="66">
        <f>IF($G685="Labor Hours",AB685*$K685*(1+$M685)*$EQ685,AB685)</f>
        <v>0</v>
      </c>
      <c r="AQ685" s="66">
        <f>IF($G685="Labor Hours",AC685*$K685*(1+$M685)*$EQ685,AC685)</f>
        <v>0</v>
      </c>
      <c r="AR685" s="66">
        <f>IF($G685="Labor Hours",AD685*$K685*(1+$M685)*$EQ685,AD685)</f>
        <v>0</v>
      </c>
      <c r="AS685" s="66">
        <f>IF($G685="Labor Hours",AE685*$K685*(1+$M685)*$EQ685,AE685)</f>
        <v>4018.1340937500008</v>
      </c>
      <c r="AT685" s="66">
        <f>IF($G685="Labor Hours",AF685*$K685*(1+$M685)*$EQ685,AF685)</f>
        <v>4018.1340937500008</v>
      </c>
      <c r="AU685" s="67">
        <f t="shared" si="920"/>
        <v>8036.2681875000017</v>
      </c>
      <c r="AV685" s="67">
        <f t="shared" si="966"/>
        <v>4259.2221393750015</v>
      </c>
      <c r="AW685" s="67">
        <f t="shared" si="967"/>
        <v>12295.490326875002</v>
      </c>
      <c r="AX685" s="53" cm="1">
        <f t="array" aca="1" ref="AX685" ca="1">AU685*CELL("contents",$Q685)</f>
        <v>2812.6938656250004</v>
      </c>
      <c r="AY685" s="53" cm="1">
        <f t="array" aca="1" ref="AY685" ca="1">AV685*CELL("contents",$Q685)</f>
        <v>1490.7277487812505</v>
      </c>
      <c r="AZ685" s="61">
        <v>45</v>
      </c>
      <c r="BA685" s="61">
        <v>45</v>
      </c>
      <c r="BB685" s="61">
        <v>45</v>
      </c>
      <c r="BC685" s="61">
        <v>30</v>
      </c>
      <c r="BD685" s="61">
        <v>30</v>
      </c>
      <c r="BE685" s="61">
        <v>30</v>
      </c>
      <c r="BF685" s="61">
        <v>30</v>
      </c>
      <c r="BG685" s="61">
        <v>30</v>
      </c>
      <c r="BH685" s="2">
        <v>30</v>
      </c>
      <c r="BI685" s="2">
        <v>20</v>
      </c>
      <c r="BJ685" s="2"/>
      <c r="BK685" s="2"/>
      <c r="BL685" s="2">
        <f t="shared" si="921"/>
        <v>335</v>
      </c>
      <c r="BM685" s="51">
        <f t="shared" si="922"/>
        <v>2.2333333333333334</v>
      </c>
      <c r="BN685" s="66">
        <f>IF($G685="Labor Hours",AZ685*$K685*(1+$M685)*$ER685,AZ685)</f>
        <v>4104.5239767656258</v>
      </c>
      <c r="BO685" s="66">
        <f>IF($G685="Labor Hours",BA685*$K685*(1+$M685)*$ER685,BA685)</f>
        <v>4104.5239767656258</v>
      </c>
      <c r="BP685" s="66">
        <f>IF($G685="Labor Hours",BB685*$K685*(1+$M685)*$ER685,BB685)</f>
        <v>4104.5239767656258</v>
      </c>
      <c r="BQ685" s="66">
        <f>IF($G685="Labor Hours",BC685*$K685*(1+$M685)*$ER685,BC685)</f>
        <v>2736.3493178437502</v>
      </c>
      <c r="BR685" s="66">
        <f>IF($G685="Labor Hours",BD685*$K685*(1+$M685)*$ER685,BD685)</f>
        <v>2736.3493178437502</v>
      </c>
      <c r="BS685" s="66">
        <f>IF($G685="Labor Hours",BE685*$K685*(1+$M685)*$ER685,BE685)</f>
        <v>2736.3493178437502</v>
      </c>
      <c r="BT685" s="66">
        <f>IF($G685="Labor Hours",BF685*$K685*(1+$M685)*$ER685,BF685)</f>
        <v>2736.3493178437502</v>
      </c>
      <c r="BU685" s="66">
        <f>IF($G685="Labor Hours",BG685*$K685*(1+$M685)*$ER685,BG685)</f>
        <v>2736.3493178437502</v>
      </c>
      <c r="BV685" s="66">
        <f>IF($G685="Labor Hours",BH685*$K685*(1+$M685)*$ER685,BH685)</f>
        <v>2736.3493178437502</v>
      </c>
      <c r="BW685" s="66">
        <f>IF($G685="Labor Hours",BI685*$K685*(1+$M685)*$ER685,BI685)</f>
        <v>1824.2328785625004</v>
      </c>
      <c r="BX685" s="66">
        <f>IF($G685="Labor Hours",BJ685*$K685*(1+$M685)*$ER685,BJ685)</f>
        <v>0</v>
      </c>
      <c r="BY685" s="66">
        <f>IF($G685="Labor Hours",BK685*$K685*(1+$M685)*$ER685,BK685)</f>
        <v>0</v>
      </c>
      <c r="BZ685" s="67">
        <f t="shared" si="923"/>
        <v>30555.900715921875</v>
      </c>
      <c r="CA685" s="67">
        <f t="shared" si="968"/>
        <v>16194.627379438594</v>
      </c>
      <c r="CB685" s="67">
        <f t="shared" si="969"/>
        <v>46750.528095360467</v>
      </c>
      <c r="CC685" s="53" cm="1">
        <f t="array" aca="1" ref="CC685" ca="1">BZ685*CELL("contents",$Q685)</f>
        <v>10694.565250572656</v>
      </c>
      <c r="CD685" s="53" cm="1">
        <f t="array" aca="1" ref="CD685" ca="1">CA685*CELL("contents",$Q685)</f>
        <v>5668.1195828035079</v>
      </c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>
        <f t="shared" si="924"/>
        <v>0</v>
      </c>
      <c r="CR685" s="51">
        <f t="shared" si="925"/>
        <v>0</v>
      </c>
      <c r="CS685" s="66">
        <f>IF($G685="Labor Hours",CE685*$K685*(1+$M685)*$ES685,CE685)</f>
        <v>0</v>
      </c>
      <c r="CT685" s="66">
        <f>IF($G685="Labor Hours",CF685*$K685*(1+$M685)*$ES685,CF685)</f>
        <v>0</v>
      </c>
      <c r="CU685" s="66">
        <f>IF($G685="Labor Hours",CG685*$K685*(1+$M685)*$ES685,CG685)</f>
        <v>0</v>
      </c>
      <c r="CV685" s="66">
        <f>IF($G685="Labor Hours",CH685*$K685*(1+$M685)*$ES685,CH685)</f>
        <v>0</v>
      </c>
      <c r="CW685" s="66">
        <f>IF($G685="Labor Hours",CI685*$K685*(1+$M685)*$ES685,CI685)</f>
        <v>0</v>
      </c>
      <c r="CX685" s="66">
        <f>IF($G685="Labor Hours",CJ685*$K685*(1+$M685)*$ES685,CJ685)</f>
        <v>0</v>
      </c>
      <c r="CY685" s="66">
        <f>IF($G685="Labor Hours",CK685*$K685*(1+$M685)*$ES685,CK685)</f>
        <v>0</v>
      </c>
      <c r="CZ685" s="66">
        <f>IF($G685="Labor Hours",CL685*$K685*(1+$M685)*$ES685,CL685)</f>
        <v>0</v>
      </c>
      <c r="DA685" s="66">
        <f>IF($G685="Labor Hours",CM685*$K685*(1+$M685)*$ES685,CM685)</f>
        <v>0</v>
      </c>
      <c r="DB685" s="66">
        <f>IF($G685="Labor Hours",CN685*$K685*(1+$M685)*$ES685,CN685)</f>
        <v>0</v>
      </c>
      <c r="DC685" s="66">
        <f>IF($G685="Labor Hours",CO685*$K685*(1+$M685)*$ES685,CO685)</f>
        <v>0</v>
      </c>
      <c r="DD685" s="66">
        <f>IF($G685="Labor Hours",CP685*$K685*(1+$M685)*$ES685,CP685)</f>
        <v>0</v>
      </c>
      <c r="DE685" s="67">
        <f t="shared" si="926"/>
        <v>0</v>
      </c>
      <c r="DF685" s="67">
        <f t="shared" si="970"/>
        <v>0</v>
      </c>
      <c r="DG685" s="67">
        <f t="shared" si="971"/>
        <v>0</v>
      </c>
      <c r="DH685" s="53" cm="1">
        <f t="array" aca="1" ref="DH685" ca="1">DE685*CELL("contents",$Q685)</f>
        <v>0</v>
      </c>
      <c r="DI685" s="53" cm="1">
        <f t="array" aca="1" ref="DI685" ca="1">DF685*CELL("contents",$Q685)</f>
        <v>0</v>
      </c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>
        <f t="shared" si="927"/>
        <v>0</v>
      </c>
      <c r="DW685" s="51">
        <f t="shared" si="928"/>
        <v>0</v>
      </c>
      <c r="DX685" s="66">
        <f>IF($G685="Labor Hours",DJ685*$K685*(1+$M685)*$ET685,DJ685)</f>
        <v>0</v>
      </c>
      <c r="DY685" s="66">
        <f>IF($G685="Labor Hours",DK685*$K685*(1+$M685)*$ET685,DK685)</f>
        <v>0</v>
      </c>
      <c r="DZ685" s="66">
        <f>IF($G685="Labor Hours",DL685*$K685*(1+$M685)*$ET685,DL685)</f>
        <v>0</v>
      </c>
      <c r="EA685" s="66">
        <f>IF($G685="Labor Hours",DM685*$K685*(1+$M685)*$ET685,DM685)</f>
        <v>0</v>
      </c>
      <c r="EB685" s="66">
        <f>IF($G685="Labor Hours",DN685*$K685*(1+$M685)*$ET685,DN685)</f>
        <v>0</v>
      </c>
      <c r="EC685" s="66">
        <f>IF($G685="Labor Hours",DO685*$K685*(1+$M685)*$ET685,DO685)</f>
        <v>0</v>
      </c>
      <c r="ED685" s="66">
        <f>IF($G685="Labor Hours",DP685*$K685*(1+$M685)*$ET685,DP685)</f>
        <v>0</v>
      </c>
      <c r="EE685" s="66">
        <f>IF($G685="Labor Hours",DQ685*$K685*(1+$M685)*$ET685,DQ685)</f>
        <v>0</v>
      </c>
      <c r="EF685" s="66">
        <f>IF($G685="Labor Hours",DR685*$K685*(1+$M685)*$ET685,DR685)</f>
        <v>0</v>
      </c>
      <c r="EG685" s="66">
        <f>IF($G685="Labor Hours",DS685*$K685*(1+$M685)*$ET685,DS685)</f>
        <v>0</v>
      </c>
      <c r="EH685" s="66">
        <f>IF($G685="Labor Hours",DT685*$K685*(1+$M685)*$ET685,DT685)</f>
        <v>0</v>
      </c>
      <c r="EI685" s="66">
        <f>IF($G685="Labor Hours",DU685*$K685*(1+$M685)*$ET685,DU685)</f>
        <v>0</v>
      </c>
      <c r="EJ685" s="67">
        <f t="shared" si="929"/>
        <v>0</v>
      </c>
      <c r="EK685" s="67">
        <f t="shared" si="972"/>
        <v>0</v>
      </c>
      <c r="EL685" s="67">
        <f t="shared" si="973"/>
        <v>0</v>
      </c>
      <c r="EM685" s="53" cm="1">
        <f t="array" aca="1" ref="EM685" ca="1">EJ685*CELL("contents",$Q685)</f>
        <v>0</v>
      </c>
      <c r="EN685" s="53" cm="1">
        <f t="array" aca="1" ref="EN685" ca="1">EK685*CELL("contents",$Q685)</f>
        <v>0</v>
      </c>
      <c r="EO685" s="68">
        <f t="shared" si="930"/>
        <v>59046.018422235473</v>
      </c>
      <c r="EP685" s="2">
        <v>1</v>
      </c>
      <c r="EQ685" s="2">
        <f t="shared" ref="EQ685:ET685" si="979">EP685*1.0215</f>
        <v>1.0215000000000001</v>
      </c>
      <c r="ER685" s="2">
        <f t="shared" si="979"/>
        <v>1.0434622500000001</v>
      </c>
      <c r="ES685" s="2">
        <f t="shared" si="979"/>
        <v>1.0658966883750003</v>
      </c>
      <c r="ET685" s="2">
        <f t="shared" si="979"/>
        <v>1.0888134671750629</v>
      </c>
      <c r="EU685" s="69">
        <f>IF($G685="Labor Hours",$K685*$AG685*EQ685,0)</f>
        <v>5952.7912500000002</v>
      </c>
      <c r="EV685" s="69">
        <f>IF($G685="Labor Hours",$K685*$BL685*ER685,0)</f>
        <v>22634.000530312504</v>
      </c>
      <c r="EW685" s="69">
        <f>IF($G685="Labor Hours",$K685*$CQ685*ES685,0)</f>
        <v>0</v>
      </c>
      <c r="EX685" s="69">
        <f>IF($G685="Labor Hours",$K685*$DV685*ET685,0)</f>
        <v>0</v>
      </c>
      <c r="EY685" s="69">
        <f t="shared" si="932"/>
        <v>2083.4769375000001</v>
      </c>
      <c r="EZ685" s="69">
        <f t="shared" si="932"/>
        <v>7921.9001856093755</v>
      </c>
      <c r="FA685" s="69">
        <f t="shared" si="932"/>
        <v>0</v>
      </c>
      <c r="FB685" s="69">
        <f t="shared" si="932"/>
        <v>0</v>
      </c>
      <c r="FC685" t="s">
        <v>1552</v>
      </c>
    </row>
    <row r="686" spans="1:159" ht="25.5" x14ac:dyDescent="0.25">
      <c r="A686" s="2">
        <v>1.6</v>
      </c>
      <c r="B686" s="2" t="s">
        <v>1501</v>
      </c>
      <c r="C686" s="2" t="s">
        <v>147</v>
      </c>
      <c r="D686" s="62" t="s">
        <v>1502</v>
      </c>
      <c r="E686" s="63" t="s">
        <v>1502</v>
      </c>
      <c r="F686" s="2" t="s">
        <v>1485</v>
      </c>
      <c r="G686" s="2" t="s">
        <v>151</v>
      </c>
      <c r="H686" s="2" t="s">
        <v>163</v>
      </c>
      <c r="I686" s="2" t="s">
        <v>153</v>
      </c>
      <c r="J686" s="65" t="s">
        <v>154</v>
      </c>
      <c r="K686" s="75">
        <v>64.75</v>
      </c>
      <c r="L686" s="79">
        <v>55</v>
      </c>
      <c r="M686" s="57">
        <v>0.35</v>
      </c>
      <c r="N686" s="85">
        <v>0.53</v>
      </c>
      <c r="O686" s="2" t="s">
        <v>155</v>
      </c>
      <c r="P686" s="2" t="s">
        <v>173</v>
      </c>
      <c r="Q686" s="216">
        <f>VLOOKUP(P686,Contingencies!$A$2:$D$7,4,FALSE)</f>
        <v>0.125</v>
      </c>
      <c r="R686" s="53">
        <f t="shared" si="912"/>
        <v>3143.2760521324371</v>
      </c>
      <c r="S686" s="67">
        <f t="shared" si="915"/>
        <v>1665.9363076301918</v>
      </c>
      <c r="T686" s="61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>
        <f>IF(G686="Labor Hours",SUM(U686:AF686),0)</f>
        <v>0</v>
      </c>
      <c r="AH686" s="51">
        <f t="shared" si="919"/>
        <v>0</v>
      </c>
      <c r="AI686" s="66">
        <f>IF($G686="Labor Hours",U686*$K686*(1+$M686)*$EQ686,U686)</f>
        <v>0</v>
      </c>
      <c r="AJ686" s="66">
        <f>IF($G686="Labor Hours",V686*$K686*(1+$M686)*$EQ686,V686)</f>
        <v>0</v>
      </c>
      <c r="AK686" s="66">
        <f>IF($G686="Labor Hours",W686*$K686*(1+$M686)*$EQ686,W686)</f>
        <v>0</v>
      </c>
      <c r="AL686" s="66">
        <f>IF($G686="Labor Hours",X686*$K686*(1+$M686)*$EQ686,X686)</f>
        <v>0</v>
      </c>
      <c r="AM686" s="66">
        <f>IF($G686="Labor Hours",Y686*$K686*(1+$M686)*$EQ686,Y686)</f>
        <v>0</v>
      </c>
      <c r="AN686" s="66">
        <f>IF($G686="Labor Hours",Z686*$K686*(1+$M686)*$EQ686,Z686)</f>
        <v>0</v>
      </c>
      <c r="AO686" s="66">
        <f>IF($G686="Labor Hours",AA686*$K686*(1+$M686)*$EQ686,AA686)</f>
        <v>0</v>
      </c>
      <c r="AP686" s="66">
        <f>IF($G686="Labor Hours",AB686*$K686*(1+$M686)*$EQ686,AB686)</f>
        <v>0</v>
      </c>
      <c r="AQ686" s="66">
        <f>IF($G686="Labor Hours",AC686*$K686*(1+$M686)*$EQ686,AC686)</f>
        <v>0</v>
      </c>
      <c r="AR686" s="66">
        <f>IF($G686="Labor Hours",AD686*$K686*(1+$M686)*$EQ686,AD686)</f>
        <v>0</v>
      </c>
      <c r="AS686" s="66">
        <f>IF($G686="Labor Hours",AE686*$K686*(1+$M686)*$EQ686,AE686)</f>
        <v>0</v>
      </c>
      <c r="AT686" s="66">
        <f>IF($G686="Labor Hours",AF686*$K686*(1+$M686)*$EQ686,AF686)</f>
        <v>0</v>
      </c>
      <c r="AU686" s="67">
        <f t="shared" si="920"/>
        <v>0</v>
      </c>
      <c r="AV686" s="67">
        <f t="shared" si="966"/>
        <v>0</v>
      </c>
      <c r="AW686" s="67">
        <f t="shared" si="967"/>
        <v>0</v>
      </c>
      <c r="AX686" s="53" cm="1">
        <f t="array" aca="1" ref="AX686" ca="1">AU686*CELL("contents",$Q686)</f>
        <v>0</v>
      </c>
      <c r="AY686" s="53" cm="1">
        <f t="array" aca="1" ref="AY686" ca="1">AV686*CELL("contents",$Q686)</f>
        <v>0</v>
      </c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>
        <f t="shared" si="921"/>
        <v>0</v>
      </c>
      <c r="BM686" s="51">
        <f t="shared" si="922"/>
        <v>0</v>
      </c>
      <c r="BN686" s="66">
        <f>IF($G686="Labor Hours",AZ686*$K686*(1+$M686)*$ER686,AZ686)</f>
        <v>0</v>
      </c>
      <c r="BO686" s="66">
        <f>IF($G686="Labor Hours",BA686*$K686*(1+$M686)*$ER686,BA686)</f>
        <v>0</v>
      </c>
      <c r="BP686" s="66">
        <f>IF($G686="Labor Hours",BB686*$K686*(1+$M686)*$ER686,BB686)</f>
        <v>0</v>
      </c>
      <c r="BQ686" s="66">
        <f>IF($G686="Labor Hours",BC686*$K686*(1+$M686)*$ER686,BC686)</f>
        <v>0</v>
      </c>
      <c r="BR686" s="66">
        <f>IF($G686="Labor Hours",BD686*$K686*(1+$M686)*$ER686,BD686)</f>
        <v>0</v>
      </c>
      <c r="BS686" s="66">
        <f>IF($G686="Labor Hours",BE686*$K686*(1+$M686)*$ER686,BE686)</f>
        <v>0</v>
      </c>
      <c r="BT686" s="66">
        <f>IF($G686="Labor Hours",BF686*$K686*(1+$M686)*$ER686,BF686)</f>
        <v>0</v>
      </c>
      <c r="BU686" s="66">
        <f>IF($G686="Labor Hours",BG686*$K686*(1+$M686)*$ER686,BG686)</f>
        <v>0</v>
      </c>
      <c r="BV686" s="66">
        <f>IF($G686="Labor Hours",BH686*$K686*(1+$M686)*$ER686,BH686)</f>
        <v>0</v>
      </c>
      <c r="BW686" s="66">
        <f>IF($G686="Labor Hours",BI686*$K686*(1+$M686)*$ER686,BI686)</f>
        <v>0</v>
      </c>
      <c r="BX686" s="66">
        <f>IF($G686="Labor Hours",BJ686*$K686*(1+$M686)*$ER686,BJ686)</f>
        <v>0</v>
      </c>
      <c r="BY686" s="66">
        <f>IF($G686="Labor Hours",BK686*$K686*(1+$M686)*$ER686,BK686)</f>
        <v>0</v>
      </c>
      <c r="BZ686" s="67">
        <f t="shared" si="923"/>
        <v>0</v>
      </c>
      <c r="CA686" s="67">
        <f t="shared" si="968"/>
        <v>0</v>
      </c>
      <c r="CB686" s="67">
        <f t="shared" si="969"/>
        <v>0</v>
      </c>
      <c r="CC686" s="53" cm="1">
        <f t="array" aca="1" ref="CC686" ca="1">BZ686*CELL("contents",$Q686)</f>
        <v>0</v>
      </c>
      <c r="CD686" s="53" cm="1">
        <f t="array" aca="1" ref="CD686" ca="1">CA686*CELL("contents",$Q686)</f>
        <v>0</v>
      </c>
      <c r="CE686" s="2"/>
      <c r="CF686" s="2"/>
      <c r="CG686" s="2"/>
      <c r="CH686" s="2"/>
      <c r="CI686" s="2"/>
      <c r="CJ686" s="2"/>
      <c r="CK686" s="2"/>
      <c r="CL686" s="2"/>
      <c r="CM686" s="2"/>
      <c r="CN686" s="61">
        <v>20</v>
      </c>
      <c r="CO686" s="61">
        <v>45</v>
      </c>
      <c r="CP686" s="61">
        <v>45</v>
      </c>
      <c r="CQ686" s="2">
        <f t="shared" si="924"/>
        <v>110</v>
      </c>
      <c r="CR686" s="51">
        <f t="shared" si="925"/>
        <v>0.73333333333333328</v>
      </c>
      <c r="CS686" s="66">
        <f>IF($G686="Labor Hours",CE686*$K686*(1+$M686)*$ES686,CE686)</f>
        <v>0</v>
      </c>
      <c r="CT686" s="66">
        <f>IF($G686="Labor Hours",CF686*$K686*(1+$M686)*$ES686,CF686)</f>
        <v>0</v>
      </c>
      <c r="CU686" s="66">
        <f>IF($G686="Labor Hours",CG686*$K686*(1+$M686)*$ES686,CG686)</f>
        <v>0</v>
      </c>
      <c r="CV686" s="66">
        <f>IF($G686="Labor Hours",CH686*$K686*(1+$M686)*$ES686,CH686)</f>
        <v>0</v>
      </c>
      <c r="CW686" s="66">
        <f>IF($G686="Labor Hours",CI686*$K686*(1+$M686)*$ES686,CI686)</f>
        <v>0</v>
      </c>
      <c r="CX686" s="66">
        <f>IF($G686="Labor Hours",CJ686*$K686*(1+$M686)*$ES686,CJ686)</f>
        <v>0</v>
      </c>
      <c r="CY686" s="66">
        <f>IF($G686="Labor Hours",CK686*$K686*(1+$M686)*$ES686,CK686)</f>
        <v>0</v>
      </c>
      <c r="CZ686" s="66">
        <f>IF($G686="Labor Hours",CL686*$K686*(1+$M686)*$ES686,CL686)</f>
        <v>0</v>
      </c>
      <c r="DA686" s="66">
        <f>IF($G686="Labor Hours",CM686*$K686*(1+$M686)*$ES686,CM686)</f>
        <v>0</v>
      </c>
      <c r="DB686" s="66">
        <f>IF($G686="Labor Hours",CN686*$K686*(1+$M686)*$ES686,CN686)</f>
        <v>1863.4538854515945</v>
      </c>
      <c r="DC686" s="66">
        <f>IF($G686="Labor Hours",CO686*$K686*(1+$M686)*$ES686,CO686)</f>
        <v>4192.7712422660879</v>
      </c>
      <c r="DD686" s="66">
        <f>IF($G686="Labor Hours",CP686*$K686*(1+$M686)*$ES686,CP686)</f>
        <v>4192.7712422660879</v>
      </c>
      <c r="DE686" s="67">
        <f t="shared" si="926"/>
        <v>10248.99636998377</v>
      </c>
      <c r="DF686" s="67">
        <f t="shared" si="970"/>
        <v>5431.968076091398</v>
      </c>
      <c r="DG686" s="67">
        <f t="shared" si="971"/>
        <v>15680.964446075168</v>
      </c>
      <c r="DH686" s="53" cm="1">
        <f t="array" aca="1" ref="DH686" ca="1">DE686*CELL("contents",$Q686)</f>
        <v>1281.1245462479712</v>
      </c>
      <c r="DI686" s="53" cm="1">
        <f t="array" aca="1" ref="DI686" ca="1">DF686*CELL("contents",$Q686)</f>
        <v>678.99600951142475</v>
      </c>
      <c r="DJ686" s="61">
        <v>45</v>
      </c>
      <c r="DK686" s="61"/>
      <c r="DL686" s="61"/>
      <c r="DM686" s="61"/>
      <c r="DN686" s="61">
        <v>20</v>
      </c>
      <c r="DO686" s="2"/>
      <c r="DP686" s="2"/>
      <c r="DQ686" s="2"/>
      <c r="DR686" s="2"/>
      <c r="DS686" s="2"/>
      <c r="DT686" s="2"/>
      <c r="DU686" s="2"/>
      <c r="DV686" s="2">
        <f t="shared" si="927"/>
        <v>65</v>
      </c>
      <c r="DW686" s="51">
        <f t="shared" si="928"/>
        <v>0.43333333333333329</v>
      </c>
      <c r="DX686" s="66">
        <f>IF($G686="Labor Hours",DJ686*$K686*(1+$M686)*$ET686,DJ686)</f>
        <v>4282.9158239748085</v>
      </c>
      <c r="DY686" s="66">
        <f>IF($G686="Labor Hours",DK686*$K686*(1+$M686)*$ET686,DK686)</f>
        <v>0</v>
      </c>
      <c r="DZ686" s="66">
        <f>IF($G686="Labor Hours",DL686*$K686*(1+$M686)*$ET686,DL686)</f>
        <v>0</v>
      </c>
      <c r="EA686" s="66">
        <f>IF($G686="Labor Hours",DM686*$K686*(1+$M686)*$ET686,DM686)</f>
        <v>0</v>
      </c>
      <c r="EB686" s="66">
        <f>IF($G686="Labor Hours",DN686*$K686*(1+$M686)*$ET686,DN686)</f>
        <v>1903.518143988804</v>
      </c>
      <c r="EC686" s="66">
        <f>IF($G686="Labor Hours",DO686*$K686*(1+$M686)*$ET686,DO686)</f>
        <v>0</v>
      </c>
      <c r="ED686" s="66">
        <f>IF($G686="Labor Hours",DP686*$K686*(1+$M686)*$ET686,DP686)</f>
        <v>0</v>
      </c>
      <c r="EE686" s="66">
        <f>IF($G686="Labor Hours",DQ686*$K686*(1+$M686)*$ET686,DQ686)</f>
        <v>0</v>
      </c>
      <c r="EF686" s="66">
        <f>IF($G686="Labor Hours",DR686*$K686*(1+$M686)*$ET686,DR686)</f>
        <v>0</v>
      </c>
      <c r="EG686" s="66">
        <f>IF($G686="Labor Hours",DS686*$K686*(1+$M686)*$ET686,DS686)</f>
        <v>0</v>
      </c>
      <c r="EH686" s="66">
        <f>IF($G686="Labor Hours",DT686*$K686*(1+$M686)*$ET686,DT686)</f>
        <v>0</v>
      </c>
      <c r="EI686" s="66">
        <f>IF($G686="Labor Hours",DU686*$K686*(1+$M686)*$ET686,DU686)</f>
        <v>0</v>
      </c>
      <c r="EJ686" s="67">
        <f t="shared" si="929"/>
        <v>6186.4339679636123</v>
      </c>
      <c r="EK686" s="67">
        <f t="shared" si="972"/>
        <v>3278.8100030207147</v>
      </c>
      <c r="EL686" s="67">
        <f t="shared" si="973"/>
        <v>9465.2439709843275</v>
      </c>
      <c r="EM686" s="53" cm="1">
        <f t="array" aca="1" ref="EM686" ca="1">EJ686*CELL("contents",$Q686)</f>
        <v>773.30424599545154</v>
      </c>
      <c r="EN686" s="53" cm="1">
        <f t="array" aca="1" ref="EN686" ca="1">EK686*CELL("contents",$Q686)</f>
        <v>409.85125037758934</v>
      </c>
      <c r="EO686" s="68">
        <f t="shared" si="930"/>
        <v>25146.208417059497</v>
      </c>
      <c r="EP686" s="2">
        <v>1</v>
      </c>
      <c r="EQ686" s="2">
        <f t="shared" ref="EQ686:ET686" si="980">EP686*1.0215</f>
        <v>1.0215000000000001</v>
      </c>
      <c r="ER686" s="2">
        <f t="shared" si="980"/>
        <v>1.0434622500000001</v>
      </c>
      <c r="ES686" s="2">
        <f t="shared" si="980"/>
        <v>1.0658966883750003</v>
      </c>
      <c r="ET686" s="2">
        <f t="shared" si="980"/>
        <v>1.0888134671750629</v>
      </c>
      <c r="EU686" s="69">
        <f>IF($G686="Labor Hours",$K686*$AG686*EQ686,0)</f>
        <v>0</v>
      </c>
      <c r="EV686" s="69">
        <f>IF($G686="Labor Hours",$K686*$BL686*ER686,0)</f>
        <v>0</v>
      </c>
      <c r="EW686" s="69">
        <f>IF($G686="Labor Hours",$K686*$CQ686*ES686,0)</f>
        <v>7591.8491629509399</v>
      </c>
      <c r="EX686" s="69">
        <f>IF($G686="Labor Hours",$K686*$DV686*ET686,0)</f>
        <v>4582.543679973046</v>
      </c>
      <c r="EY686" s="69">
        <f t="shared" si="932"/>
        <v>0</v>
      </c>
      <c r="EZ686" s="69">
        <f t="shared" si="932"/>
        <v>0</v>
      </c>
      <c r="FA686" s="69">
        <f t="shared" si="932"/>
        <v>2657.1472070328286</v>
      </c>
      <c r="FB686" s="69">
        <f t="shared" si="932"/>
        <v>1603.8902879905661</v>
      </c>
      <c r="FC686" t="s">
        <v>1552</v>
      </c>
    </row>
    <row r="687" spans="1:159" ht="25.5" x14ac:dyDescent="0.25">
      <c r="A687" s="2">
        <v>1.6</v>
      </c>
      <c r="B687" s="2" t="s">
        <v>1503</v>
      </c>
      <c r="C687" s="2" t="s">
        <v>147</v>
      </c>
      <c r="D687" s="62" t="s">
        <v>1504</v>
      </c>
      <c r="E687" s="63" t="s">
        <v>1504</v>
      </c>
      <c r="F687" s="2" t="s">
        <v>1485</v>
      </c>
      <c r="G687" s="2" t="s">
        <v>151</v>
      </c>
      <c r="H687" s="2" t="s">
        <v>163</v>
      </c>
      <c r="I687" s="2" t="s">
        <v>153</v>
      </c>
      <c r="J687" s="65" t="s">
        <v>154</v>
      </c>
      <c r="K687" s="75">
        <v>64.75</v>
      </c>
      <c r="L687" s="79">
        <v>55</v>
      </c>
      <c r="M687" s="57">
        <v>0.35</v>
      </c>
      <c r="N687" s="85">
        <v>0.53</v>
      </c>
      <c r="O687" s="2" t="s">
        <v>155</v>
      </c>
      <c r="P687" s="2" t="s">
        <v>173</v>
      </c>
      <c r="Q687" s="216">
        <f>VLOOKUP(P687,Contingencies!$A$2:$D$7,4,FALSE)</f>
        <v>0.125</v>
      </c>
      <c r="R687" s="53">
        <f t="shared" si="912"/>
        <v>6437.9268690028375</v>
      </c>
      <c r="S687" s="67">
        <f t="shared" si="915"/>
        <v>3412.1012405715041</v>
      </c>
      <c r="T687" s="61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>
        <f>IF(G687="Labor Hours",SUM(U687:AF687),0)</f>
        <v>0</v>
      </c>
      <c r="AH687" s="51">
        <f t="shared" si="919"/>
        <v>0</v>
      </c>
      <c r="AI687" s="66">
        <f>IF($G687="Labor Hours",U687*$K687*(1+$M687)*$EQ687,U687)</f>
        <v>0</v>
      </c>
      <c r="AJ687" s="66">
        <f>IF($G687="Labor Hours",V687*$K687*(1+$M687)*$EQ687,V687)</f>
        <v>0</v>
      </c>
      <c r="AK687" s="66">
        <f>IF($G687="Labor Hours",W687*$K687*(1+$M687)*$EQ687,W687)</f>
        <v>0</v>
      </c>
      <c r="AL687" s="66">
        <f>IF($G687="Labor Hours",X687*$K687*(1+$M687)*$EQ687,X687)</f>
        <v>0</v>
      </c>
      <c r="AM687" s="66">
        <f>IF($G687="Labor Hours",Y687*$K687*(1+$M687)*$EQ687,Y687)</f>
        <v>0</v>
      </c>
      <c r="AN687" s="66">
        <f>IF($G687="Labor Hours",Z687*$K687*(1+$M687)*$EQ687,Z687)</f>
        <v>0</v>
      </c>
      <c r="AO687" s="66">
        <f>IF($G687="Labor Hours",AA687*$K687*(1+$M687)*$EQ687,AA687)</f>
        <v>0</v>
      </c>
      <c r="AP687" s="66">
        <f>IF($G687="Labor Hours",AB687*$K687*(1+$M687)*$EQ687,AB687)</f>
        <v>0</v>
      </c>
      <c r="AQ687" s="66">
        <f>IF($G687="Labor Hours",AC687*$K687*(1+$M687)*$EQ687,AC687)</f>
        <v>0</v>
      </c>
      <c r="AR687" s="66">
        <f>IF($G687="Labor Hours",AD687*$K687*(1+$M687)*$EQ687,AD687)</f>
        <v>0</v>
      </c>
      <c r="AS687" s="66">
        <f>IF($G687="Labor Hours",AE687*$K687*(1+$M687)*$EQ687,AE687)</f>
        <v>0</v>
      </c>
      <c r="AT687" s="66">
        <f>IF($G687="Labor Hours",AF687*$K687*(1+$M687)*$EQ687,AF687)</f>
        <v>0</v>
      </c>
      <c r="AU687" s="67">
        <f t="shared" si="920"/>
        <v>0</v>
      </c>
      <c r="AV687" s="67">
        <f t="shared" si="966"/>
        <v>0</v>
      </c>
      <c r="AW687" s="67">
        <f t="shared" si="967"/>
        <v>0</v>
      </c>
      <c r="AX687" s="53" cm="1">
        <f t="array" aca="1" ref="AX687" ca="1">AU687*CELL("contents",$Q687)</f>
        <v>0</v>
      </c>
      <c r="AY687" s="53" cm="1">
        <f t="array" aca="1" ref="AY687" ca="1">AV687*CELL("contents",$Q687)</f>
        <v>0</v>
      </c>
      <c r="AZ687" s="2"/>
      <c r="BA687" s="2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2">
        <f t="shared" si="921"/>
        <v>0</v>
      </c>
      <c r="BM687" s="51">
        <f t="shared" si="922"/>
        <v>0</v>
      </c>
      <c r="BN687" s="66">
        <f>IF($G687="Labor Hours",AZ687*$K687*(1+$M687)*$ER687,AZ687)</f>
        <v>0</v>
      </c>
      <c r="BO687" s="66">
        <f>IF($G687="Labor Hours",BA687*$K687*(1+$M687)*$ER687,BA687)</f>
        <v>0</v>
      </c>
      <c r="BP687" s="66">
        <f>IF($G687="Labor Hours",BB687*$K687*(1+$M687)*$ER687,BB687)</f>
        <v>0</v>
      </c>
      <c r="BQ687" s="66">
        <f>IF($G687="Labor Hours",BC687*$K687*(1+$M687)*$ER687,BC687)</f>
        <v>0</v>
      </c>
      <c r="BR687" s="66">
        <f>IF($G687="Labor Hours",BD687*$K687*(1+$M687)*$ER687,BD687)</f>
        <v>0</v>
      </c>
      <c r="BS687" s="66">
        <f>IF($G687="Labor Hours",BE687*$K687*(1+$M687)*$ER687,BE687)</f>
        <v>0</v>
      </c>
      <c r="BT687" s="66">
        <f>IF($G687="Labor Hours",BF687*$K687*(1+$M687)*$ER687,BF687)</f>
        <v>0</v>
      </c>
      <c r="BU687" s="66">
        <f>IF($G687="Labor Hours",BG687*$K687*(1+$M687)*$ER687,BG687)</f>
        <v>0</v>
      </c>
      <c r="BV687" s="66">
        <f>IF($G687="Labor Hours",BH687*$K687*(1+$M687)*$ER687,BH687)</f>
        <v>0</v>
      </c>
      <c r="BW687" s="66">
        <f>IF($G687="Labor Hours",BI687*$K687*(1+$M687)*$ER687,BI687)</f>
        <v>0</v>
      </c>
      <c r="BX687" s="66">
        <f>IF($G687="Labor Hours",BJ687*$K687*(1+$M687)*$ER687,BJ687)</f>
        <v>0</v>
      </c>
      <c r="BY687" s="66">
        <f>IF($G687="Labor Hours",BK687*$K687*(1+$M687)*$ER687,BK687)</f>
        <v>0</v>
      </c>
      <c r="BZ687" s="67">
        <f t="shared" si="923"/>
        <v>0</v>
      </c>
      <c r="CA687" s="67">
        <f t="shared" si="968"/>
        <v>0</v>
      </c>
      <c r="CB687" s="67">
        <f t="shared" si="969"/>
        <v>0</v>
      </c>
      <c r="CC687" s="53" cm="1">
        <f t="array" aca="1" ref="CC687" ca="1">BZ687*CELL("contents",$Q687)</f>
        <v>0</v>
      </c>
      <c r="CD687" s="53" cm="1">
        <f t="array" aca="1" ref="CD687" ca="1">CA687*CELL("contents",$Q687)</f>
        <v>0</v>
      </c>
      <c r="CE687" s="71"/>
      <c r="CF687" s="71"/>
      <c r="CG687" s="61">
        <v>30</v>
      </c>
      <c r="CH687" s="61">
        <v>30</v>
      </c>
      <c r="CI687" s="61">
        <v>30</v>
      </c>
      <c r="CJ687" s="61">
        <v>30</v>
      </c>
      <c r="CK687" s="61">
        <v>30</v>
      </c>
      <c r="CL687" s="61">
        <v>30</v>
      </c>
      <c r="CM687" s="61">
        <v>30</v>
      </c>
      <c r="CN687" s="61">
        <v>30</v>
      </c>
      <c r="CO687" s="61">
        <v>30</v>
      </c>
      <c r="CP687" s="61">
        <v>30</v>
      </c>
      <c r="CQ687" s="2">
        <f t="shared" si="924"/>
        <v>300</v>
      </c>
      <c r="CR687" s="51">
        <f t="shared" si="925"/>
        <v>2</v>
      </c>
      <c r="CS687" s="66">
        <f>IF($G687="Labor Hours",CE687*$K687*(1+$M687)*$ES687,CE687)</f>
        <v>0</v>
      </c>
      <c r="CT687" s="66">
        <f>IF($G687="Labor Hours",CF687*$K687*(1+$M687)*$ES687,CF687)</f>
        <v>0</v>
      </c>
      <c r="CU687" s="66">
        <f>IF($G687="Labor Hours",CG687*$K687*(1+$M687)*$ES687,CG687)</f>
        <v>2795.1808281773915</v>
      </c>
      <c r="CV687" s="66">
        <f>IF($G687="Labor Hours",CH687*$K687*(1+$M687)*$ES687,CH687)</f>
        <v>2795.1808281773915</v>
      </c>
      <c r="CW687" s="66">
        <f>IF($G687="Labor Hours",CI687*$K687*(1+$M687)*$ES687,CI687)</f>
        <v>2795.1808281773915</v>
      </c>
      <c r="CX687" s="66">
        <f>IF($G687="Labor Hours",CJ687*$K687*(1+$M687)*$ES687,CJ687)</f>
        <v>2795.1808281773915</v>
      </c>
      <c r="CY687" s="66">
        <f>IF($G687="Labor Hours",CK687*$K687*(1+$M687)*$ES687,CK687)</f>
        <v>2795.1808281773915</v>
      </c>
      <c r="CZ687" s="66">
        <f>IF($G687="Labor Hours",CL687*$K687*(1+$M687)*$ES687,CL687)</f>
        <v>2795.1808281773915</v>
      </c>
      <c r="DA687" s="66">
        <f>IF($G687="Labor Hours",CM687*$K687*(1+$M687)*$ES687,CM687)</f>
        <v>2795.1808281773915</v>
      </c>
      <c r="DB687" s="66">
        <f>IF($G687="Labor Hours",CN687*$K687*(1+$M687)*$ES687,CN687)</f>
        <v>2795.1808281773915</v>
      </c>
      <c r="DC687" s="66">
        <f>IF($G687="Labor Hours",CO687*$K687*(1+$M687)*$ES687,CO687)</f>
        <v>2795.1808281773915</v>
      </c>
      <c r="DD687" s="66">
        <f>IF($G687="Labor Hours",CP687*$K687*(1+$M687)*$ES687,CP687)</f>
        <v>2795.1808281773915</v>
      </c>
      <c r="DE687" s="67">
        <f t="shared" si="926"/>
        <v>27951.808281773916</v>
      </c>
      <c r="DF687" s="67">
        <f t="shared" si="970"/>
        <v>14814.458389340176</v>
      </c>
      <c r="DG687" s="67">
        <f t="shared" si="971"/>
        <v>42766.266671114092</v>
      </c>
      <c r="DH687" s="53" cm="1">
        <f t="array" aca="1" ref="DH687" ca="1">DE687*CELL("contents",$Q687)</f>
        <v>3493.9760352217395</v>
      </c>
      <c r="DI687" s="53" cm="1">
        <f t="array" aca="1" ref="DI687" ca="1">DF687*CELL("contents",$Q687)</f>
        <v>1851.807298667522</v>
      </c>
      <c r="DJ687" s="61">
        <v>30</v>
      </c>
      <c r="DK687" s="61"/>
      <c r="DL687" s="61"/>
      <c r="DM687" s="61"/>
      <c r="DN687" s="61">
        <v>30</v>
      </c>
      <c r="DO687" s="61"/>
      <c r="DP687" s="2"/>
      <c r="DQ687" s="2"/>
      <c r="DR687" s="2"/>
      <c r="DS687" s="2"/>
      <c r="DT687" s="2"/>
      <c r="DU687" s="2"/>
      <c r="DV687" s="2">
        <f t="shared" si="927"/>
        <v>60</v>
      </c>
      <c r="DW687" s="51">
        <f t="shared" si="928"/>
        <v>0.4</v>
      </c>
      <c r="DX687" s="66">
        <f>IF($G687="Labor Hours",DJ687*$K687*(1+$M687)*$ET687,DJ687)</f>
        <v>2855.2772159832057</v>
      </c>
      <c r="DY687" s="66">
        <f>IF($G687="Labor Hours",DK687*$K687*(1+$M687)*$ET687,DK687)</f>
        <v>0</v>
      </c>
      <c r="DZ687" s="66">
        <f>IF($G687="Labor Hours",DL687*$K687*(1+$M687)*$ET687,DL687)</f>
        <v>0</v>
      </c>
      <c r="EA687" s="66">
        <f>IF($G687="Labor Hours",DM687*$K687*(1+$M687)*$ET687,DM687)</f>
        <v>0</v>
      </c>
      <c r="EB687" s="66">
        <f>IF($G687="Labor Hours",DN687*$K687*(1+$M687)*$ET687,DN687)</f>
        <v>2855.2772159832057</v>
      </c>
      <c r="EC687" s="66">
        <f>IF($G687="Labor Hours",DO687*$K687*(1+$M687)*$ET687,DO687)</f>
        <v>0</v>
      </c>
      <c r="ED687" s="66">
        <f>IF($G687="Labor Hours",DP687*$K687*(1+$M687)*$ET687,DP687)</f>
        <v>0</v>
      </c>
      <c r="EE687" s="66">
        <f>IF($G687="Labor Hours",DQ687*$K687*(1+$M687)*$ET687,DQ687)</f>
        <v>0</v>
      </c>
      <c r="EF687" s="66">
        <f>IF($G687="Labor Hours",DR687*$K687*(1+$M687)*$ET687,DR687)</f>
        <v>0</v>
      </c>
      <c r="EG687" s="66">
        <f>IF($G687="Labor Hours",DS687*$K687*(1+$M687)*$ET687,DS687)</f>
        <v>0</v>
      </c>
      <c r="EH687" s="66">
        <f>IF($G687="Labor Hours",DT687*$K687*(1+$M687)*$ET687,DT687)</f>
        <v>0</v>
      </c>
      <c r="EI687" s="66">
        <f>IF($G687="Labor Hours",DU687*$K687*(1+$M687)*$ET687,DU687)</f>
        <v>0</v>
      </c>
      <c r="EJ687" s="67">
        <f t="shared" si="929"/>
        <v>5710.5544319664114</v>
      </c>
      <c r="EK687" s="67">
        <f t="shared" si="972"/>
        <v>3026.5938489421983</v>
      </c>
      <c r="EL687" s="67">
        <f t="shared" si="973"/>
        <v>8737.1482809086101</v>
      </c>
      <c r="EM687" s="53" cm="1">
        <f t="array" aca="1" ref="EM687" ca="1">EJ687*CELL("contents",$Q687)</f>
        <v>713.81930399580142</v>
      </c>
      <c r="EN687" s="53" cm="1">
        <f t="array" aca="1" ref="EN687" ca="1">EK687*CELL("contents",$Q687)</f>
        <v>378.32423111777479</v>
      </c>
      <c r="EO687" s="68">
        <f t="shared" si="930"/>
        <v>51503.4149520227</v>
      </c>
      <c r="EP687" s="2">
        <v>1</v>
      </c>
      <c r="EQ687" s="2">
        <f t="shared" ref="EQ687:ET687" si="981">EP687*1.0215</f>
        <v>1.0215000000000001</v>
      </c>
      <c r="ER687" s="2">
        <f t="shared" si="981"/>
        <v>1.0434622500000001</v>
      </c>
      <c r="ES687" s="2">
        <f t="shared" si="981"/>
        <v>1.0658966883750003</v>
      </c>
      <c r="ET687" s="2">
        <f t="shared" si="981"/>
        <v>1.0888134671750629</v>
      </c>
      <c r="EU687" s="69">
        <f>IF($G687="Labor Hours",$K687*$AG687*EQ687,0)</f>
        <v>0</v>
      </c>
      <c r="EV687" s="69">
        <f>IF($G687="Labor Hours",$K687*$BL687*ER687,0)</f>
        <v>0</v>
      </c>
      <c r="EW687" s="69">
        <f>IF($G687="Labor Hours",$K687*$CQ687*ES687,0)</f>
        <v>20705.043171684381</v>
      </c>
      <c r="EX687" s="69">
        <f>IF($G687="Labor Hours",$K687*$DV687*ET687,0)</f>
        <v>4230.040319975119</v>
      </c>
      <c r="EY687" s="69">
        <f t="shared" si="932"/>
        <v>0</v>
      </c>
      <c r="EZ687" s="69">
        <f t="shared" si="932"/>
        <v>0</v>
      </c>
      <c r="FA687" s="69">
        <f t="shared" si="932"/>
        <v>7246.7651100895328</v>
      </c>
      <c r="FB687" s="69">
        <f t="shared" si="932"/>
        <v>1480.5141119912917</v>
      </c>
      <c r="FC687" t="s">
        <v>1552</v>
      </c>
    </row>
    <row r="688" spans="1:159" ht="25.5" x14ac:dyDescent="0.25">
      <c r="A688" s="2">
        <v>1.6</v>
      </c>
      <c r="B688" s="2" t="s">
        <v>1505</v>
      </c>
      <c r="C688" s="2" t="s">
        <v>147</v>
      </c>
      <c r="D688" s="62" t="s">
        <v>1506</v>
      </c>
      <c r="E688" s="63" t="s">
        <v>1507</v>
      </c>
      <c r="F688" s="2" t="s">
        <v>1485</v>
      </c>
      <c r="G688" s="2" t="s">
        <v>151</v>
      </c>
      <c r="H688" s="2" t="s">
        <v>163</v>
      </c>
      <c r="I688" s="2" t="s">
        <v>153</v>
      </c>
      <c r="J688" s="65" t="s">
        <v>154</v>
      </c>
      <c r="K688" s="75">
        <v>64.75</v>
      </c>
      <c r="L688" s="79">
        <v>55</v>
      </c>
      <c r="M688" s="57">
        <v>0.35</v>
      </c>
      <c r="N688" s="85">
        <v>0.53</v>
      </c>
      <c r="O688" s="2" t="s">
        <v>155</v>
      </c>
      <c r="P688" s="2" t="s">
        <v>173</v>
      </c>
      <c r="Q688" s="216">
        <f>VLOOKUP(P688,Contingencies!$A$2:$D$7,4,FALSE)</f>
        <v>0.125</v>
      </c>
      <c r="R688" s="53">
        <f t="shared" si="912"/>
        <v>14097.490108562639</v>
      </c>
      <c r="S688" s="67">
        <f t="shared" si="915"/>
        <v>7471.6697575381986</v>
      </c>
      <c r="T688" s="61"/>
      <c r="U688" s="2"/>
      <c r="V688" s="2"/>
      <c r="W688" s="2"/>
      <c r="X688" s="2"/>
      <c r="Y688" s="2"/>
      <c r="Z688" s="2"/>
      <c r="AA688" s="2">
        <v>45</v>
      </c>
      <c r="AB688" s="2">
        <v>45</v>
      </c>
      <c r="AC688" s="2">
        <v>45</v>
      </c>
      <c r="AD688" s="2">
        <v>45</v>
      </c>
      <c r="AE688" s="2"/>
      <c r="AF688" s="2"/>
      <c r="AG688" s="2">
        <f>IF(G688="Labor Hours",SUM(U688:AF688),0)</f>
        <v>180</v>
      </c>
      <c r="AH688" s="51">
        <f t="shared" si="919"/>
        <v>1.2000000000000002</v>
      </c>
      <c r="AI688" s="66">
        <f>IF($G688="Labor Hours",U688*$K688*(1+$M688)*$EQ688,U688)</f>
        <v>0</v>
      </c>
      <c r="AJ688" s="66">
        <f>IF($G688="Labor Hours",V688*$K688*(1+$M688)*$EQ688,V688)</f>
        <v>0</v>
      </c>
      <c r="AK688" s="66">
        <f>IF($G688="Labor Hours",W688*$K688*(1+$M688)*$EQ688,W688)</f>
        <v>0</v>
      </c>
      <c r="AL688" s="66">
        <f>IF($G688="Labor Hours",X688*$K688*(1+$M688)*$EQ688,X688)</f>
        <v>0</v>
      </c>
      <c r="AM688" s="66">
        <f>IF($G688="Labor Hours",Y688*$K688*(1+$M688)*$EQ688,Y688)</f>
        <v>0</v>
      </c>
      <c r="AN688" s="66">
        <f>IF($G688="Labor Hours",Z688*$K688*(1+$M688)*$EQ688,Z688)</f>
        <v>0</v>
      </c>
      <c r="AO688" s="66">
        <f>IF($G688="Labor Hours",AA688*$K688*(1+$M688)*$EQ688,AA688)</f>
        <v>4018.1340937500008</v>
      </c>
      <c r="AP688" s="66">
        <f>IF($G688="Labor Hours",AB688*$K688*(1+$M688)*$EQ688,AB688)</f>
        <v>4018.1340937500008</v>
      </c>
      <c r="AQ688" s="66">
        <f>IF($G688="Labor Hours",AC688*$K688*(1+$M688)*$EQ688,AC688)</f>
        <v>4018.1340937500008</v>
      </c>
      <c r="AR688" s="66">
        <f>IF($G688="Labor Hours",AD688*$K688*(1+$M688)*$EQ688,AD688)</f>
        <v>4018.1340937500008</v>
      </c>
      <c r="AS688" s="66">
        <f>IF($G688="Labor Hours",AE688*$K688*(1+$M688)*$EQ688,AE688)</f>
        <v>0</v>
      </c>
      <c r="AT688" s="66">
        <f>IF($G688="Labor Hours",AF688*$K688*(1+$M688)*$EQ688,AF688)</f>
        <v>0</v>
      </c>
      <c r="AU688" s="67">
        <f t="shared" si="920"/>
        <v>16072.536375000003</v>
      </c>
      <c r="AV688" s="67">
        <f t="shared" si="966"/>
        <v>8518.4442787500029</v>
      </c>
      <c r="AW688" s="67">
        <f t="shared" si="967"/>
        <v>24590.980653750004</v>
      </c>
      <c r="AX688" s="53" cm="1">
        <f t="array" aca="1" ref="AX688" ca="1">AU688*CELL("contents",$Q688)</f>
        <v>2009.0670468750004</v>
      </c>
      <c r="AY688" s="53" cm="1">
        <f t="array" aca="1" ref="AY688" ca="1">AV688*CELL("contents",$Q688)</f>
        <v>1064.8055348437504</v>
      </c>
      <c r="AZ688" s="2">
        <v>45</v>
      </c>
      <c r="BA688" s="2">
        <v>45</v>
      </c>
      <c r="BB688" s="2">
        <v>45</v>
      </c>
      <c r="BC688" s="2"/>
      <c r="BD688" s="2"/>
      <c r="BE688" s="2"/>
      <c r="BF688" s="2"/>
      <c r="BG688" s="2">
        <v>45</v>
      </c>
      <c r="BH688" s="61">
        <v>90</v>
      </c>
      <c r="BI688" s="61">
        <v>90</v>
      </c>
      <c r="BJ688" s="61">
        <v>90</v>
      </c>
      <c r="BK688" s="61">
        <v>90</v>
      </c>
      <c r="BL688" s="2">
        <f t="shared" si="921"/>
        <v>540</v>
      </c>
      <c r="BM688" s="51">
        <f t="shared" si="922"/>
        <v>3.5999999999999996</v>
      </c>
      <c r="BN688" s="66">
        <f>IF($G688="Labor Hours",AZ688*$K688*(1+$M688)*$ER688,AZ688)</f>
        <v>4104.5239767656258</v>
      </c>
      <c r="BO688" s="66">
        <f>IF($G688="Labor Hours",BA688*$K688*(1+$M688)*$ER688,BA688)</f>
        <v>4104.5239767656258</v>
      </c>
      <c r="BP688" s="66">
        <f>IF($G688="Labor Hours",BB688*$K688*(1+$M688)*$ER688,BB688)</f>
        <v>4104.5239767656258</v>
      </c>
      <c r="BQ688" s="66">
        <f>IF($G688="Labor Hours",BC688*$K688*(1+$M688)*$ER688,BC688)</f>
        <v>0</v>
      </c>
      <c r="BR688" s="66">
        <f>IF($G688="Labor Hours",BD688*$K688*(1+$M688)*$ER688,BD688)</f>
        <v>0</v>
      </c>
      <c r="BS688" s="66">
        <f>IF($G688="Labor Hours",BE688*$K688*(1+$M688)*$ER688,BE688)</f>
        <v>0</v>
      </c>
      <c r="BT688" s="66">
        <f>IF($G688="Labor Hours",BF688*$K688*(1+$M688)*$ER688,BF688)</f>
        <v>0</v>
      </c>
      <c r="BU688" s="66">
        <f>IF($G688="Labor Hours",BG688*$K688*(1+$M688)*$ER688,BG688)</f>
        <v>4104.5239767656258</v>
      </c>
      <c r="BV688" s="66">
        <f>IF($G688="Labor Hours",BH688*$K688*(1+$M688)*$ER688,BH688)</f>
        <v>8209.0479535312516</v>
      </c>
      <c r="BW688" s="66">
        <f>IF($G688="Labor Hours",BI688*$K688*(1+$M688)*$ER688,BI688)</f>
        <v>8209.0479535312516</v>
      </c>
      <c r="BX688" s="66">
        <f>IF($G688="Labor Hours",BJ688*$K688*(1+$M688)*$ER688,BJ688)</f>
        <v>8209.0479535312516</v>
      </c>
      <c r="BY688" s="66">
        <f>IF($G688="Labor Hours",BK688*$K688*(1+$M688)*$ER688,BK688)</f>
        <v>8209.0479535312516</v>
      </c>
      <c r="BZ688" s="67">
        <f t="shared" si="923"/>
        <v>49254.287721187502</v>
      </c>
      <c r="CA688" s="67">
        <f t="shared" si="968"/>
        <v>26104.772492229378</v>
      </c>
      <c r="CB688" s="67">
        <f t="shared" si="969"/>
        <v>75359.060213416873</v>
      </c>
      <c r="CC688" s="53" cm="1">
        <f t="array" aca="1" ref="CC688" ca="1">BZ688*CELL("contents",$Q688)</f>
        <v>6156.7859651484378</v>
      </c>
      <c r="CD688" s="53" cm="1">
        <f t="array" aca="1" ref="CD688" ca="1">CA688*CELL("contents",$Q688)</f>
        <v>3263.0965615286723</v>
      </c>
      <c r="CE688" s="61">
        <v>45</v>
      </c>
      <c r="CF688" s="61">
        <v>45</v>
      </c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2">
        <f t="shared" si="924"/>
        <v>90</v>
      </c>
      <c r="CR688" s="51">
        <f t="shared" si="925"/>
        <v>0.60000000000000009</v>
      </c>
      <c r="CS688" s="66">
        <f>IF($G688="Labor Hours",CE688*$K688*(1+$M688)*$ES688,CE688)</f>
        <v>4192.7712422660879</v>
      </c>
      <c r="CT688" s="66">
        <f>IF($G688="Labor Hours",CF688*$K688*(1+$M688)*$ES688,CF688)</f>
        <v>4192.7712422660879</v>
      </c>
      <c r="CU688" s="66">
        <f>IF($G688="Labor Hours",CG688*$K688*(1+$M688)*$ES688,CG688)</f>
        <v>0</v>
      </c>
      <c r="CV688" s="66">
        <f>IF($G688="Labor Hours",CH688*$K688*(1+$M688)*$ES688,CH688)</f>
        <v>0</v>
      </c>
      <c r="CW688" s="66">
        <f>IF($G688="Labor Hours",CI688*$K688*(1+$M688)*$ES688,CI688)</f>
        <v>0</v>
      </c>
      <c r="CX688" s="66">
        <f>IF($G688="Labor Hours",CJ688*$K688*(1+$M688)*$ES688,CJ688)</f>
        <v>0</v>
      </c>
      <c r="CY688" s="66">
        <f>IF($G688="Labor Hours",CK688*$K688*(1+$M688)*$ES688,CK688)</f>
        <v>0</v>
      </c>
      <c r="CZ688" s="66">
        <f>IF($G688="Labor Hours",CL688*$K688*(1+$M688)*$ES688,CL688)</f>
        <v>0</v>
      </c>
      <c r="DA688" s="66">
        <f>IF($G688="Labor Hours",CM688*$K688*(1+$M688)*$ES688,CM688)</f>
        <v>0</v>
      </c>
      <c r="DB688" s="66">
        <f>IF($G688="Labor Hours",CN688*$K688*(1+$M688)*$ES688,CN688)</f>
        <v>0</v>
      </c>
      <c r="DC688" s="66">
        <f>IF($G688="Labor Hours",CO688*$K688*(1+$M688)*$ES688,CO688)</f>
        <v>0</v>
      </c>
      <c r="DD688" s="66">
        <f>IF($G688="Labor Hours",CP688*$K688*(1+$M688)*$ES688,CP688)</f>
        <v>0</v>
      </c>
      <c r="DE688" s="67">
        <f t="shared" si="926"/>
        <v>8385.5424845321759</v>
      </c>
      <c r="DF688" s="67">
        <f t="shared" si="970"/>
        <v>4444.3375168020539</v>
      </c>
      <c r="DG688" s="67">
        <f t="shared" si="971"/>
        <v>12829.88000133423</v>
      </c>
      <c r="DH688" s="53" cm="1">
        <f t="array" aca="1" ref="DH688" ca="1">DE688*CELL("contents",$Q688)</f>
        <v>1048.192810566522</v>
      </c>
      <c r="DI688" s="53" cm="1">
        <f t="array" aca="1" ref="DI688" ca="1">DF688*CELL("contents",$Q688)</f>
        <v>555.54218960025673</v>
      </c>
      <c r="DJ688" s="61"/>
      <c r="DK688" s="61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>
        <f t="shared" si="927"/>
        <v>0</v>
      </c>
      <c r="DW688" s="51">
        <f t="shared" si="928"/>
        <v>0</v>
      </c>
      <c r="DX688" s="66">
        <f>IF($G688="Labor Hours",DJ688*$K688*(1+$M688)*$ET688,DJ688)</f>
        <v>0</v>
      </c>
      <c r="DY688" s="66">
        <f>IF($G688="Labor Hours",DK688*$K688*(1+$M688)*$ET688,DK688)</f>
        <v>0</v>
      </c>
      <c r="DZ688" s="66">
        <f>IF($G688="Labor Hours",DL688*$K688*(1+$M688)*$ET688,DL688)</f>
        <v>0</v>
      </c>
      <c r="EA688" s="66">
        <f>IF($G688="Labor Hours",DM688*$K688*(1+$M688)*$ET688,DM688)</f>
        <v>0</v>
      </c>
      <c r="EB688" s="66">
        <f>IF($G688="Labor Hours",DN688*$K688*(1+$M688)*$ET688,DN688)</f>
        <v>0</v>
      </c>
      <c r="EC688" s="66">
        <f>IF($G688="Labor Hours",DO688*$K688*(1+$M688)*$ET688,DO688)</f>
        <v>0</v>
      </c>
      <c r="ED688" s="66">
        <f>IF($G688="Labor Hours",DP688*$K688*(1+$M688)*$ET688,DP688)</f>
        <v>0</v>
      </c>
      <c r="EE688" s="66">
        <f>IF($G688="Labor Hours",DQ688*$K688*(1+$M688)*$ET688,DQ688)</f>
        <v>0</v>
      </c>
      <c r="EF688" s="66">
        <f>IF($G688="Labor Hours",DR688*$K688*(1+$M688)*$ET688,DR688)</f>
        <v>0</v>
      </c>
      <c r="EG688" s="66">
        <f>IF($G688="Labor Hours",DS688*$K688*(1+$M688)*$ET688,DS688)</f>
        <v>0</v>
      </c>
      <c r="EH688" s="66">
        <f>IF($G688="Labor Hours",DT688*$K688*(1+$M688)*$ET688,DT688)</f>
        <v>0</v>
      </c>
      <c r="EI688" s="66">
        <f>IF($G688="Labor Hours",DU688*$K688*(1+$M688)*$ET688,DU688)</f>
        <v>0</v>
      </c>
      <c r="EJ688" s="67">
        <f t="shared" si="929"/>
        <v>0</v>
      </c>
      <c r="EK688" s="67">
        <f t="shared" si="972"/>
        <v>0</v>
      </c>
      <c r="EL688" s="67">
        <f t="shared" si="973"/>
        <v>0</v>
      </c>
      <c r="EM688" s="53" cm="1">
        <f t="array" aca="1" ref="EM688" ca="1">EJ688*CELL("contents",$Q688)</f>
        <v>0</v>
      </c>
      <c r="EN688" s="53" cm="1">
        <f t="array" aca="1" ref="EN688" ca="1">EK688*CELL("contents",$Q688)</f>
        <v>0</v>
      </c>
      <c r="EO688" s="68">
        <f t="shared" si="930"/>
        <v>112779.92086850111</v>
      </c>
      <c r="EP688" s="2">
        <v>1</v>
      </c>
      <c r="EQ688" s="2">
        <f t="shared" ref="EQ688:ET688" si="982">EP688*1.0215</f>
        <v>1.0215000000000001</v>
      </c>
      <c r="ER688" s="2">
        <f t="shared" si="982"/>
        <v>1.0434622500000001</v>
      </c>
      <c r="ES688" s="2">
        <f t="shared" si="982"/>
        <v>1.0658966883750003</v>
      </c>
      <c r="ET688" s="2">
        <f t="shared" si="982"/>
        <v>1.0888134671750629</v>
      </c>
      <c r="EU688" s="69">
        <f>IF($G688="Labor Hours",$K688*$AG688*EQ688,0)</f>
        <v>11905.5825</v>
      </c>
      <c r="EV688" s="69">
        <f>IF($G688="Labor Hours",$K688*$BL688*ER688,0)</f>
        <v>36484.657571250005</v>
      </c>
      <c r="EW688" s="69">
        <f>IF($G688="Labor Hours",$K688*$CQ688*ES688,0)</f>
        <v>6211.512951505314</v>
      </c>
      <c r="EX688" s="69">
        <f>IF($G688="Labor Hours",$K688*$DV688*ET688,0)</f>
        <v>0</v>
      </c>
      <c r="EY688" s="69">
        <f t="shared" si="932"/>
        <v>4166.9538750000002</v>
      </c>
      <c r="EZ688" s="69">
        <f t="shared" si="932"/>
        <v>12769.6301499375</v>
      </c>
      <c r="FA688" s="69">
        <f t="shared" si="932"/>
        <v>2174.0295330268596</v>
      </c>
      <c r="FB688" s="69">
        <f t="shared" si="932"/>
        <v>0</v>
      </c>
      <c r="FC688" t="s">
        <v>1552</v>
      </c>
    </row>
    <row r="689" spans="1:159" ht="25.5" x14ac:dyDescent="0.25">
      <c r="A689" s="2">
        <v>1.6</v>
      </c>
      <c r="B689" s="2" t="s">
        <v>1508</v>
      </c>
      <c r="C689" s="61" t="s">
        <v>1140</v>
      </c>
      <c r="D689" s="62" t="s">
        <v>1509</v>
      </c>
      <c r="E689" s="63" t="s">
        <v>1509</v>
      </c>
      <c r="F689" s="2" t="s">
        <v>1510</v>
      </c>
      <c r="G689" s="61" t="s">
        <v>151</v>
      </c>
      <c r="H689" s="64" t="s">
        <v>163</v>
      </c>
      <c r="I689" s="61" t="s">
        <v>153</v>
      </c>
      <c r="J689" s="65" t="s">
        <v>154</v>
      </c>
      <c r="K689" s="75">
        <v>64</v>
      </c>
      <c r="L689" s="79">
        <v>64</v>
      </c>
      <c r="M689" s="57">
        <v>0.4</v>
      </c>
      <c r="N689" s="85">
        <v>0.58050000000000002</v>
      </c>
      <c r="O689" s="64" t="s">
        <v>155</v>
      </c>
      <c r="P689" s="2" t="s">
        <v>352</v>
      </c>
      <c r="Q689" s="216">
        <f>VLOOKUP(P689,Contingencies!$A$2:$D$7,4,FALSE)</f>
        <v>0.2</v>
      </c>
      <c r="R689" s="53">
        <f t="shared" si="912"/>
        <v>12423.167104329515</v>
      </c>
      <c r="S689" s="67">
        <f t="shared" si="915"/>
        <v>7211.6485040632842</v>
      </c>
      <c r="T689" s="61"/>
      <c r="U689" s="61">
        <v>15</v>
      </c>
      <c r="V689" s="61">
        <v>15</v>
      </c>
      <c r="W689" s="61">
        <v>15</v>
      </c>
      <c r="X689" s="61">
        <v>15</v>
      </c>
      <c r="Y689" s="61">
        <v>15</v>
      </c>
      <c r="Z689" s="61">
        <v>15</v>
      </c>
      <c r="AA689" s="61">
        <v>15</v>
      </c>
      <c r="AB689" s="61">
        <v>15</v>
      </c>
      <c r="AC689" s="61">
        <v>15</v>
      </c>
      <c r="AD689" s="61">
        <v>15</v>
      </c>
      <c r="AE689" s="61">
        <v>15</v>
      </c>
      <c r="AF689" s="61">
        <v>15</v>
      </c>
      <c r="AG689" s="2">
        <f>IF(G689="Labor Hours",SUM(U689:AF689),0)</f>
        <v>180</v>
      </c>
      <c r="AH689" s="51">
        <f t="shared" si="919"/>
        <v>1.2000000000000002</v>
      </c>
      <c r="AI689" s="66">
        <f>IF($G689="Labor Hours",U689*$K689*(1+$M689)*$EQ689,U689)</f>
        <v>1372.8960000000002</v>
      </c>
      <c r="AJ689" s="66">
        <f>IF($G689="Labor Hours",V689*$K689*(1+$M689)*$EQ689,V689)</f>
        <v>1372.8960000000002</v>
      </c>
      <c r="AK689" s="66">
        <f>IF($G689="Labor Hours",W689*$K689*(1+$M689)*$EQ689,W689)</f>
        <v>1372.8960000000002</v>
      </c>
      <c r="AL689" s="66">
        <f>IF($G689="Labor Hours",X689*$K689*(1+$M689)*$EQ689,X689)</f>
        <v>1372.8960000000002</v>
      </c>
      <c r="AM689" s="66">
        <f>IF($G689="Labor Hours",Y689*$K689*(1+$M689)*$EQ689,Y689)</f>
        <v>1372.8960000000002</v>
      </c>
      <c r="AN689" s="66">
        <f>IF($G689="Labor Hours",Z689*$K689*(1+$M689)*$EQ689,Z689)</f>
        <v>1372.8960000000002</v>
      </c>
      <c r="AO689" s="66">
        <f>IF($G689="Labor Hours",AA689*$K689*(1+$M689)*$EQ689,AA689)</f>
        <v>1372.8960000000002</v>
      </c>
      <c r="AP689" s="66">
        <f>IF($G689="Labor Hours",AB689*$K689*(1+$M689)*$EQ689,AB689)</f>
        <v>1372.8960000000002</v>
      </c>
      <c r="AQ689" s="66">
        <f>IF($G689="Labor Hours",AC689*$K689*(1+$M689)*$EQ689,AC689)</f>
        <v>1372.8960000000002</v>
      </c>
      <c r="AR689" s="66">
        <f>IF($G689="Labor Hours",AD689*$K689*(1+$M689)*$EQ689,AD689)</f>
        <v>1372.8960000000002</v>
      </c>
      <c r="AS689" s="66">
        <f>IF($G689="Labor Hours",AE689*$K689*(1+$M689)*$EQ689,AE689)</f>
        <v>1372.8960000000002</v>
      </c>
      <c r="AT689" s="66">
        <f>IF($G689="Labor Hours",AF689*$K689*(1+$M689)*$EQ689,AF689)</f>
        <v>1372.8960000000002</v>
      </c>
      <c r="AU689" s="67">
        <f t="shared" si="920"/>
        <v>16474.752000000004</v>
      </c>
      <c r="AV689" s="67">
        <f t="shared" si="966"/>
        <v>9563.5935360000021</v>
      </c>
      <c r="AW689" s="67">
        <f t="shared" si="967"/>
        <v>26038.345536000008</v>
      </c>
      <c r="AX689" s="53" cm="1">
        <f t="array" aca="1" ref="AX689" ca="1">AU689*CELL("contents",$Q689)</f>
        <v>3294.9504000000011</v>
      </c>
      <c r="AY689" s="53" cm="1">
        <f t="array" aca="1" ref="AY689" ca="1">AV689*CELL("contents",$Q689)</f>
        <v>1912.7187072000006</v>
      </c>
      <c r="AZ689" s="61">
        <v>8</v>
      </c>
      <c r="BA689" s="61">
        <v>8</v>
      </c>
      <c r="BB689" s="61">
        <v>8</v>
      </c>
      <c r="BC689" s="61">
        <v>8</v>
      </c>
      <c r="BD689" s="61">
        <v>8</v>
      </c>
      <c r="BE689" s="61">
        <v>8</v>
      </c>
      <c r="BF689" s="61">
        <v>8</v>
      </c>
      <c r="BG689" s="61">
        <v>8</v>
      </c>
      <c r="BH689" s="61">
        <v>8</v>
      </c>
      <c r="BI689" s="61">
        <v>8</v>
      </c>
      <c r="BJ689" s="61">
        <v>8</v>
      </c>
      <c r="BK689" s="61">
        <v>8</v>
      </c>
      <c r="BL689" s="2">
        <f t="shared" si="921"/>
        <v>96</v>
      </c>
      <c r="BM689" s="51">
        <f t="shared" si="922"/>
        <v>0.64</v>
      </c>
      <c r="BN689" s="66">
        <f>IF($G689="Labor Hours",AZ689*$K689*(1+$M689)*$ER689,AZ689)</f>
        <v>747.95374080000011</v>
      </c>
      <c r="BO689" s="66">
        <f>IF($G689="Labor Hours",BA689*$K689*(1+$M689)*$ER689,BA689)</f>
        <v>747.95374080000011</v>
      </c>
      <c r="BP689" s="66">
        <f>IF($G689="Labor Hours",BB689*$K689*(1+$M689)*$ER689,BB689)</f>
        <v>747.95374080000011</v>
      </c>
      <c r="BQ689" s="66">
        <f>IF($G689="Labor Hours",BC689*$K689*(1+$M689)*$ER689,BC689)</f>
        <v>747.95374080000011</v>
      </c>
      <c r="BR689" s="66">
        <f>IF($G689="Labor Hours",BD689*$K689*(1+$M689)*$ER689,BD689)</f>
        <v>747.95374080000011</v>
      </c>
      <c r="BS689" s="66">
        <f>IF($G689="Labor Hours",BE689*$K689*(1+$M689)*$ER689,BE689)</f>
        <v>747.95374080000011</v>
      </c>
      <c r="BT689" s="66">
        <f>IF($G689="Labor Hours",BF689*$K689*(1+$M689)*$ER689,BF689)</f>
        <v>747.95374080000011</v>
      </c>
      <c r="BU689" s="66">
        <f>IF($G689="Labor Hours",BG689*$K689*(1+$M689)*$ER689,BG689)</f>
        <v>747.95374080000011</v>
      </c>
      <c r="BV689" s="66">
        <f>IF($G689="Labor Hours",BH689*$K689*(1+$M689)*$ER689,BH689)</f>
        <v>747.95374080000011</v>
      </c>
      <c r="BW689" s="66">
        <f>IF($G689="Labor Hours",BI689*$K689*(1+$M689)*$ER689,BI689)</f>
        <v>747.95374080000011</v>
      </c>
      <c r="BX689" s="66">
        <f>IF($G689="Labor Hours",BJ689*$K689*(1+$M689)*$ER689,BJ689)</f>
        <v>747.95374080000011</v>
      </c>
      <c r="BY689" s="66">
        <f>IF($G689="Labor Hours",BK689*$K689*(1+$M689)*$ER689,BK689)</f>
        <v>747.95374080000011</v>
      </c>
      <c r="BZ689" s="67">
        <f t="shared" si="923"/>
        <v>8975.4448895999994</v>
      </c>
      <c r="CA689" s="67">
        <f t="shared" si="968"/>
        <v>5210.2457584127997</v>
      </c>
      <c r="CB689" s="67">
        <f t="shared" si="969"/>
        <v>14185.690648012798</v>
      </c>
      <c r="CC689" s="53" cm="1">
        <f t="array" aca="1" ref="CC689" ca="1">BZ689*CELL("contents",$Q689)</f>
        <v>1795.0889779199999</v>
      </c>
      <c r="CD689" s="53" cm="1">
        <f t="array" aca="1" ref="CD689" ca="1">CA689*CELL("contents",$Q689)</f>
        <v>1042.04915168256</v>
      </c>
      <c r="CE689" s="61">
        <v>8</v>
      </c>
      <c r="CF689" s="61">
        <v>8</v>
      </c>
      <c r="CG689" s="61">
        <v>8</v>
      </c>
      <c r="CH689" s="61">
        <v>8</v>
      </c>
      <c r="CI689" s="61">
        <v>8</v>
      </c>
      <c r="CJ689" s="61">
        <v>8</v>
      </c>
      <c r="CK689" s="61">
        <v>8</v>
      </c>
      <c r="CL689" s="61">
        <v>8</v>
      </c>
      <c r="CM689" s="61">
        <v>8</v>
      </c>
      <c r="CN689" s="61">
        <v>8</v>
      </c>
      <c r="CO689" s="61">
        <v>8</v>
      </c>
      <c r="CP689" s="61">
        <v>8</v>
      </c>
      <c r="CQ689" s="2">
        <f t="shared" si="924"/>
        <v>96</v>
      </c>
      <c r="CR689" s="51">
        <f t="shared" si="925"/>
        <v>0.64</v>
      </c>
      <c r="CS689" s="66">
        <f>IF($G689="Labor Hours",CE689*$K689*(1+$M689)*$ES689,CE689)</f>
        <v>764.03474622720012</v>
      </c>
      <c r="CT689" s="66">
        <f>IF($G689="Labor Hours",CF689*$K689*(1+$M689)*$ES689,CF689)</f>
        <v>764.03474622720012</v>
      </c>
      <c r="CU689" s="66">
        <f>IF($G689="Labor Hours",CG689*$K689*(1+$M689)*$ES689,CG689)</f>
        <v>764.03474622720012</v>
      </c>
      <c r="CV689" s="66">
        <f>IF($G689="Labor Hours",CH689*$K689*(1+$M689)*$ES689,CH689)</f>
        <v>764.03474622720012</v>
      </c>
      <c r="CW689" s="66">
        <f>IF($G689="Labor Hours",CI689*$K689*(1+$M689)*$ES689,CI689)</f>
        <v>764.03474622720012</v>
      </c>
      <c r="CX689" s="66">
        <f>IF($G689="Labor Hours",CJ689*$K689*(1+$M689)*$ES689,CJ689)</f>
        <v>764.03474622720012</v>
      </c>
      <c r="CY689" s="66">
        <f>IF($G689="Labor Hours",CK689*$K689*(1+$M689)*$ES689,CK689)</f>
        <v>764.03474622720012</v>
      </c>
      <c r="CZ689" s="66">
        <f>IF($G689="Labor Hours",CL689*$K689*(1+$M689)*$ES689,CL689)</f>
        <v>764.03474622720012</v>
      </c>
      <c r="DA689" s="66">
        <f>IF($G689="Labor Hours",CM689*$K689*(1+$M689)*$ES689,CM689)</f>
        <v>764.03474622720012</v>
      </c>
      <c r="DB689" s="66">
        <f>IF($G689="Labor Hours",CN689*$K689*(1+$M689)*$ES689,CN689)</f>
        <v>764.03474622720012</v>
      </c>
      <c r="DC689" s="66">
        <f>IF($G689="Labor Hours",CO689*$K689*(1+$M689)*$ES689,CO689)</f>
        <v>764.03474622720012</v>
      </c>
      <c r="DD689" s="66">
        <f>IF($G689="Labor Hours",CP689*$K689*(1+$M689)*$ES689,CP689)</f>
        <v>764.03474622720012</v>
      </c>
      <c r="DE689" s="67">
        <f t="shared" si="926"/>
        <v>9168.4169547264009</v>
      </c>
      <c r="DF689" s="67">
        <f t="shared" si="970"/>
        <v>5322.2660422186755</v>
      </c>
      <c r="DG689" s="67">
        <f t="shared" si="971"/>
        <v>14490.682996945077</v>
      </c>
      <c r="DH689" s="53" cm="1">
        <f t="array" aca="1" ref="DH689" ca="1">DE689*CELL("contents",$Q689)</f>
        <v>1833.6833909452803</v>
      </c>
      <c r="DI689" s="53" cm="1">
        <f t="array" aca="1" ref="DI689" ca="1">DF689*CELL("contents",$Q689)</f>
        <v>1064.4532084437351</v>
      </c>
      <c r="DJ689" s="61">
        <v>8</v>
      </c>
      <c r="DK689" s="61">
        <v>8</v>
      </c>
      <c r="DL689" s="61">
        <v>8</v>
      </c>
      <c r="DM689" s="61">
        <v>8</v>
      </c>
      <c r="DN689" s="61">
        <v>8</v>
      </c>
      <c r="DO689" s="61">
        <v>8</v>
      </c>
      <c r="DP689" s="61"/>
      <c r="DQ689" s="2"/>
      <c r="DR689" s="2"/>
      <c r="DS689" s="2"/>
      <c r="DT689" s="2"/>
      <c r="DU689" s="2"/>
      <c r="DV689" s="2">
        <f t="shared" si="927"/>
        <v>48</v>
      </c>
      <c r="DW689" s="51">
        <f t="shared" si="928"/>
        <v>0.32</v>
      </c>
      <c r="DX689" s="66">
        <f>IF($G689="Labor Hours",DJ689*$K689*(1+$M689)*$ET689,DJ689)</f>
        <v>780.46149327108503</v>
      </c>
      <c r="DY689" s="66">
        <f>IF($G689="Labor Hours",DK689*$K689*(1+$M689)*$ET689,DK689)</f>
        <v>780.46149327108503</v>
      </c>
      <c r="DZ689" s="66">
        <f>IF($G689="Labor Hours",DL689*$K689*(1+$M689)*$ET689,DL689)</f>
        <v>780.46149327108503</v>
      </c>
      <c r="EA689" s="66">
        <f>IF($G689="Labor Hours",DM689*$K689*(1+$M689)*$ET689,DM689)</f>
        <v>780.46149327108503</v>
      </c>
      <c r="EB689" s="66">
        <f>IF($G689="Labor Hours",DN689*$K689*(1+$M689)*$ET689,DN689)</f>
        <v>780.46149327108503</v>
      </c>
      <c r="EC689" s="66">
        <f>IF($G689="Labor Hours",DO689*$K689*(1+$M689)*$ET689,DO689)</f>
        <v>780.46149327108503</v>
      </c>
      <c r="ED689" s="66">
        <f>IF($G689="Labor Hours",DP689*$K689*(1+$M689)*$ET689,DP689)</f>
        <v>0</v>
      </c>
      <c r="EE689" s="66">
        <f>IF($G689="Labor Hours",DQ689*$K689*(1+$M689)*$ET689,DQ689)</f>
        <v>0</v>
      </c>
      <c r="EF689" s="66">
        <f>IF($G689="Labor Hours",DR689*$K689*(1+$M689)*$ET689,DR689)</f>
        <v>0</v>
      </c>
      <c r="EG689" s="66">
        <f>IF($G689="Labor Hours",DS689*$K689*(1+$M689)*$ET689,DS689)</f>
        <v>0</v>
      </c>
      <c r="EH689" s="66">
        <f>IF($G689="Labor Hours",DT689*$K689*(1+$M689)*$ET689,DT689)</f>
        <v>0</v>
      </c>
      <c r="EI689" s="66">
        <f>IF($G689="Labor Hours",DU689*$K689*(1+$M689)*$ET689,DU689)</f>
        <v>0</v>
      </c>
      <c r="EJ689" s="67">
        <f t="shared" si="929"/>
        <v>4682.76895962651</v>
      </c>
      <c r="EK689" s="67">
        <f t="shared" si="972"/>
        <v>2718.347381063189</v>
      </c>
      <c r="EL689" s="67">
        <f t="shared" si="973"/>
        <v>7401.1163406896994</v>
      </c>
      <c r="EM689" s="53" cm="1">
        <f t="array" aca="1" ref="EM689" ca="1">EJ689*CELL("contents",$Q689)</f>
        <v>936.55379192530199</v>
      </c>
      <c r="EN689" s="53" cm="1">
        <f t="array" aca="1" ref="EN689" ca="1">EK689*CELL("contents",$Q689)</f>
        <v>543.66947621263785</v>
      </c>
      <c r="EO689" s="68">
        <f t="shared" si="930"/>
        <v>62115.835521647576</v>
      </c>
      <c r="EP689" s="2">
        <v>1</v>
      </c>
      <c r="EQ689" s="2">
        <f t="shared" ref="EQ689:ET689" si="983">EP689*1.0215</f>
        <v>1.0215000000000001</v>
      </c>
      <c r="ER689" s="2">
        <f t="shared" si="983"/>
        <v>1.0434622500000001</v>
      </c>
      <c r="ES689" s="2">
        <f t="shared" si="983"/>
        <v>1.0658966883750003</v>
      </c>
      <c r="ET689" s="2">
        <f t="shared" si="983"/>
        <v>1.0888134671750629</v>
      </c>
      <c r="EU689" s="69">
        <f>IF($G689="Labor Hours",$K689*$AG689*EQ689,0)</f>
        <v>11767.68</v>
      </c>
      <c r="EV689" s="69">
        <f>IF($G689="Labor Hours",$K689*$BL689*ER689,0)</f>
        <v>6411.0320640000009</v>
      </c>
      <c r="EW689" s="69">
        <f>IF($G689="Labor Hours",$K689*$CQ689*ES689,0)</f>
        <v>6548.8692533760022</v>
      </c>
      <c r="EX689" s="69">
        <f>IF($G689="Labor Hours",$K689*$DV689*ET689,0)</f>
        <v>3344.834971161793</v>
      </c>
      <c r="EY689" s="69">
        <f t="shared" si="932"/>
        <v>4707.0720000000001</v>
      </c>
      <c r="EZ689" s="69">
        <f t="shared" si="932"/>
        <v>2564.4128256000004</v>
      </c>
      <c r="FA689" s="69">
        <f t="shared" si="932"/>
        <v>2619.547701350401</v>
      </c>
      <c r="FB689" s="69">
        <f t="shared" si="932"/>
        <v>1337.9339884647172</v>
      </c>
      <c r="FC689" t="s">
        <v>1552</v>
      </c>
    </row>
    <row r="690" spans="1:159" x14ac:dyDescent="0.25">
      <c r="A690" s="2">
        <v>1.6</v>
      </c>
      <c r="B690" s="2" t="s">
        <v>1511</v>
      </c>
      <c r="C690" s="61" t="s">
        <v>147</v>
      </c>
      <c r="D690" s="62" t="s">
        <v>1477</v>
      </c>
      <c r="E690" s="63" t="s">
        <v>1512</v>
      </c>
      <c r="F690" s="2" t="s">
        <v>1513</v>
      </c>
      <c r="G690" s="61" t="s">
        <v>151</v>
      </c>
      <c r="H690" s="64" t="s">
        <v>152</v>
      </c>
      <c r="I690" s="61" t="s">
        <v>167</v>
      </c>
      <c r="J690" s="65" t="s">
        <v>261</v>
      </c>
      <c r="K690" s="75">
        <v>60</v>
      </c>
      <c r="L690" s="79">
        <v>49</v>
      </c>
      <c r="M690" s="57">
        <v>0.35</v>
      </c>
      <c r="N690" s="85">
        <v>0.53</v>
      </c>
      <c r="O690" s="64" t="s">
        <v>155</v>
      </c>
      <c r="P690" s="2" t="s">
        <v>156</v>
      </c>
      <c r="Q690" s="216">
        <f>VLOOKUP(P690,Contingencies!$A$2:$D$7,4,FALSE)</f>
        <v>0.09</v>
      </c>
      <c r="R690" s="53">
        <f t="shared" si="912"/>
        <v>1438.9121572090971</v>
      </c>
      <c r="S690" s="67">
        <f t="shared" si="915"/>
        <v>762.62344332082148</v>
      </c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2">
        <f>IF(G690="Labor Hours",SUM(U690:AF690),0)</f>
        <v>0</v>
      </c>
      <c r="AH690" s="51">
        <f t="shared" si="919"/>
        <v>0</v>
      </c>
      <c r="AI690" s="66">
        <f>IF($G690="Labor Hours",U690*$K690*(1+$M690)*$EQ690,U690)</f>
        <v>0</v>
      </c>
      <c r="AJ690" s="66">
        <f>IF($G690="Labor Hours",V690*$K690*(1+$M690)*$EQ690,V690)</f>
        <v>0</v>
      </c>
      <c r="AK690" s="66">
        <f>IF($G690="Labor Hours",W690*$K690*(1+$M690)*$EQ690,W690)</f>
        <v>0</v>
      </c>
      <c r="AL690" s="66">
        <f>IF($G690="Labor Hours",X690*$K690*(1+$M690)*$EQ690,X690)</f>
        <v>0</v>
      </c>
      <c r="AM690" s="66">
        <f>IF($G690="Labor Hours",Y690*$K690*(1+$M690)*$EQ690,Y690)</f>
        <v>0</v>
      </c>
      <c r="AN690" s="66">
        <f>IF($G690="Labor Hours",Z690*$K690*(1+$M690)*$EQ690,Z690)</f>
        <v>0</v>
      </c>
      <c r="AO690" s="66">
        <f>IF($G690="Labor Hours",AA690*$K690*(1+$M690)*$EQ690,AA690)</f>
        <v>0</v>
      </c>
      <c r="AP690" s="66">
        <f>IF($G690="Labor Hours",AB690*$K690*(1+$M690)*$EQ690,AB690)</f>
        <v>0</v>
      </c>
      <c r="AQ690" s="66">
        <f>IF($G690="Labor Hours",AC690*$K690*(1+$M690)*$EQ690,AC690)</f>
        <v>0</v>
      </c>
      <c r="AR690" s="66">
        <f>IF($G690="Labor Hours",AD690*$K690*(1+$M690)*$EQ690,AD690)</f>
        <v>0</v>
      </c>
      <c r="AS690" s="66">
        <f>IF($G690="Labor Hours",AE690*$K690*(1+$M690)*$EQ690,AE690)</f>
        <v>0</v>
      </c>
      <c r="AT690" s="66">
        <f>IF($G690="Labor Hours",AF690*$K690*(1+$M690)*$EQ690,AF690)</f>
        <v>0</v>
      </c>
      <c r="AU690" s="67">
        <f t="shared" si="920"/>
        <v>0</v>
      </c>
      <c r="AV690" s="67">
        <f t="shared" si="966"/>
        <v>0</v>
      </c>
      <c r="AW690" s="67">
        <f t="shared" si="967"/>
        <v>0</v>
      </c>
      <c r="AX690" s="53" cm="1">
        <f t="array" aca="1" ref="AX690" ca="1">AU690*CELL("contents",$Q690)</f>
        <v>0</v>
      </c>
      <c r="AY690" s="53" cm="1">
        <f t="array" aca="1" ref="AY690" ca="1">AV690*CELL("contents",$Q690)</f>
        <v>0</v>
      </c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2">
        <f t="shared" si="921"/>
        <v>0</v>
      </c>
      <c r="BM690" s="51">
        <f t="shared" si="922"/>
        <v>0</v>
      </c>
      <c r="BN690" s="66">
        <f>IF($G690="Labor Hours",AZ690*$K690*(1+$M690)*$ER690,AZ690)</f>
        <v>0</v>
      </c>
      <c r="BO690" s="66">
        <f>IF($G690="Labor Hours",BA690*$K690*(1+$M690)*$ER690,BA690)</f>
        <v>0</v>
      </c>
      <c r="BP690" s="66">
        <f>IF($G690="Labor Hours",BB690*$K690*(1+$M690)*$ER690,BB690)</f>
        <v>0</v>
      </c>
      <c r="BQ690" s="66">
        <f>IF($G690="Labor Hours",BC690*$K690*(1+$M690)*$ER690,BC690)</f>
        <v>0</v>
      </c>
      <c r="BR690" s="66">
        <f>IF($G690="Labor Hours",BD690*$K690*(1+$M690)*$ER690,BD690)</f>
        <v>0</v>
      </c>
      <c r="BS690" s="66">
        <f>IF($G690="Labor Hours",BE690*$K690*(1+$M690)*$ER690,BE690)</f>
        <v>0</v>
      </c>
      <c r="BT690" s="66">
        <f>IF($G690="Labor Hours",BF690*$K690*(1+$M690)*$ER690,BF690)</f>
        <v>0</v>
      </c>
      <c r="BU690" s="66">
        <f>IF($G690="Labor Hours",BG690*$K690*(1+$M690)*$ER690,BG690)</f>
        <v>0</v>
      </c>
      <c r="BV690" s="66">
        <f>IF($G690="Labor Hours",BH690*$K690*(1+$M690)*$ER690,BH690)</f>
        <v>0</v>
      </c>
      <c r="BW690" s="66">
        <f>IF($G690="Labor Hours",BI690*$K690*(1+$M690)*$ER690,BI690)</f>
        <v>0</v>
      </c>
      <c r="BX690" s="66">
        <f>IF($G690="Labor Hours",BJ690*$K690*(1+$M690)*$ER690,BJ690)</f>
        <v>0</v>
      </c>
      <c r="BY690" s="66">
        <f>IF($G690="Labor Hours",BK690*$K690*(1+$M690)*$ER690,BK690)</f>
        <v>0</v>
      </c>
      <c r="BZ690" s="67">
        <f t="shared" si="923"/>
        <v>0</v>
      </c>
      <c r="CA690" s="67">
        <f t="shared" si="968"/>
        <v>0</v>
      </c>
      <c r="CB690" s="67">
        <f t="shared" si="969"/>
        <v>0</v>
      </c>
      <c r="CC690" s="53" cm="1">
        <f t="array" aca="1" ref="CC690" ca="1">BZ690*CELL("contents",$Q690)</f>
        <v>0</v>
      </c>
      <c r="CD690" s="53" cm="1">
        <f t="array" aca="1" ref="CD690" ca="1">CA690*CELL("contents",$Q690)</f>
        <v>0</v>
      </c>
      <c r="CE690" s="61"/>
      <c r="CF690" s="61"/>
      <c r="CG690" s="61"/>
      <c r="CH690" s="61">
        <v>8</v>
      </c>
      <c r="CI690" s="61">
        <v>8</v>
      </c>
      <c r="CJ690" s="61">
        <v>8</v>
      </c>
      <c r="CK690" s="61">
        <v>8</v>
      </c>
      <c r="CL690" s="61">
        <v>8</v>
      </c>
      <c r="CM690" s="61">
        <v>8</v>
      </c>
      <c r="CN690" s="61">
        <v>8</v>
      </c>
      <c r="CO690" s="61">
        <v>8</v>
      </c>
      <c r="CP690" s="61">
        <v>8</v>
      </c>
      <c r="CQ690" s="2">
        <f t="shared" si="924"/>
        <v>72</v>
      </c>
      <c r="CR690" s="51">
        <f t="shared" si="925"/>
        <v>0.48</v>
      </c>
      <c r="CS690" s="66">
        <f>IF($G690="Labor Hours",CE690*$K690*(1+$M690)*$ES690,CE690)</f>
        <v>0</v>
      </c>
      <c r="CT690" s="66">
        <f>IF($G690="Labor Hours",CF690*$K690*(1+$M690)*$ES690,CF690)</f>
        <v>0</v>
      </c>
      <c r="CU690" s="66">
        <f>IF($G690="Labor Hours",CG690*$K690*(1+$M690)*$ES690,CG690)</f>
        <v>0</v>
      </c>
      <c r="CV690" s="66">
        <f>IF($G690="Labor Hours",CH690*$K690*(1+$M690)*$ES690,CH690)</f>
        <v>690.7010540670002</v>
      </c>
      <c r="CW690" s="66">
        <f>IF($G690="Labor Hours",CI690*$K690*(1+$M690)*$ES690,CI690)</f>
        <v>690.7010540670002</v>
      </c>
      <c r="CX690" s="66">
        <f>IF($G690="Labor Hours",CJ690*$K690*(1+$M690)*$ES690,CJ690)</f>
        <v>690.7010540670002</v>
      </c>
      <c r="CY690" s="66">
        <f>IF($G690="Labor Hours",CK690*$K690*(1+$M690)*$ES690,CK690)</f>
        <v>690.7010540670002</v>
      </c>
      <c r="CZ690" s="66">
        <f>IF($G690="Labor Hours",CL690*$K690*(1+$M690)*$ES690,CL690)</f>
        <v>690.7010540670002</v>
      </c>
      <c r="DA690" s="66">
        <f>IF($G690="Labor Hours",CM690*$K690*(1+$M690)*$ES690,CM690)</f>
        <v>690.7010540670002</v>
      </c>
      <c r="DB690" s="66">
        <f>IF($G690="Labor Hours",CN690*$K690*(1+$M690)*$ES690,CN690)</f>
        <v>690.7010540670002</v>
      </c>
      <c r="DC690" s="66">
        <f>IF($G690="Labor Hours",CO690*$K690*(1+$M690)*$ES690,CO690)</f>
        <v>690.7010540670002</v>
      </c>
      <c r="DD690" s="66">
        <f>IF($G690="Labor Hours",CP690*$K690*(1+$M690)*$ES690,CP690)</f>
        <v>690.7010540670002</v>
      </c>
      <c r="DE690" s="67">
        <f t="shared" si="926"/>
        <v>6216.3094866030006</v>
      </c>
      <c r="DF690" s="67">
        <f t="shared" si="970"/>
        <v>3294.6440278995906</v>
      </c>
      <c r="DG690" s="67">
        <f t="shared" si="971"/>
        <v>9510.9535145025911</v>
      </c>
      <c r="DH690" s="53" cm="1">
        <f t="array" aca="1" ref="DH690" ca="1">DE690*CELL("contents",$Q690)</f>
        <v>559.46785379427001</v>
      </c>
      <c r="DI690" s="53" cm="1">
        <f t="array" aca="1" ref="DI690" ca="1">DF690*CELL("contents",$Q690)</f>
        <v>296.51796251096312</v>
      </c>
      <c r="DJ690" s="61">
        <v>8</v>
      </c>
      <c r="DK690" s="61">
        <v>8</v>
      </c>
      <c r="DL690" s="61">
        <v>8</v>
      </c>
      <c r="DM690" s="61">
        <v>8</v>
      </c>
      <c r="DN690" s="61">
        <v>8</v>
      </c>
      <c r="DO690" s="61">
        <v>8</v>
      </c>
      <c r="DP690" s="61"/>
      <c r="DQ690" s="2"/>
      <c r="DR690" s="2"/>
      <c r="DS690" s="2"/>
      <c r="DT690" s="2"/>
      <c r="DU690" s="2"/>
      <c r="DV690" s="2">
        <f t="shared" si="927"/>
        <v>48</v>
      </c>
      <c r="DW690" s="51">
        <f t="shared" si="928"/>
        <v>0.32</v>
      </c>
      <c r="DX690" s="66">
        <f>IF($G690="Labor Hours",DJ690*$K690*(1+$M690)*$ET690,DJ690)</f>
        <v>705.55112672944074</v>
      </c>
      <c r="DY690" s="66">
        <f>IF($G690="Labor Hours",DK690*$K690*(1+$M690)*$ET690,DK690)</f>
        <v>705.55112672944074</v>
      </c>
      <c r="DZ690" s="66">
        <f>IF($G690="Labor Hours",DL690*$K690*(1+$M690)*$ET690,DL690)</f>
        <v>705.55112672944074</v>
      </c>
      <c r="EA690" s="66">
        <f>IF($G690="Labor Hours",DM690*$K690*(1+$M690)*$ET690,DM690)</f>
        <v>705.55112672944074</v>
      </c>
      <c r="EB690" s="66">
        <f>IF($G690="Labor Hours",DN690*$K690*(1+$M690)*$ET690,DN690)</f>
        <v>705.55112672944074</v>
      </c>
      <c r="EC690" s="66">
        <f>IF($G690="Labor Hours",DO690*$K690*(1+$M690)*$ET690,DO690)</f>
        <v>705.55112672944074</v>
      </c>
      <c r="ED690" s="66">
        <f>IF($G690="Labor Hours",DP690*$K690*(1+$M690)*$ET690,DP690)</f>
        <v>0</v>
      </c>
      <c r="EE690" s="66">
        <f>IF($G690="Labor Hours",DQ690*$K690*(1+$M690)*$ET690,DQ690)</f>
        <v>0</v>
      </c>
      <c r="EF690" s="66">
        <f>IF($G690="Labor Hours",DR690*$K690*(1+$M690)*$ET690,DR690)</f>
        <v>0</v>
      </c>
      <c r="EG690" s="66">
        <f>IF($G690="Labor Hours",DS690*$K690*(1+$M690)*$ET690,DS690)</f>
        <v>0</v>
      </c>
      <c r="EH690" s="66">
        <f>IF($G690="Labor Hours",DT690*$K690*(1+$M690)*$ET690,DT690)</f>
        <v>0</v>
      </c>
      <c r="EI690" s="66">
        <f>IF($G690="Labor Hours",DU690*$K690*(1+$M690)*$ET690,DU690)</f>
        <v>0</v>
      </c>
      <c r="EJ690" s="67">
        <f t="shared" si="929"/>
        <v>4233.306760376644</v>
      </c>
      <c r="EK690" s="67">
        <f t="shared" si="972"/>
        <v>2243.6525829996212</v>
      </c>
      <c r="EL690" s="67">
        <f t="shared" si="973"/>
        <v>6476.9593433762657</v>
      </c>
      <c r="EM690" s="53" cm="1">
        <f t="array" aca="1" ref="EM690" ca="1">EJ690*CELL("contents",$Q690)</f>
        <v>380.99760843389794</v>
      </c>
      <c r="EN690" s="53" cm="1">
        <f t="array" aca="1" ref="EN690" ca="1">EK690*CELL("contents",$Q690)</f>
        <v>201.92873246996589</v>
      </c>
      <c r="EO690" s="68">
        <f t="shared" si="930"/>
        <v>15987.912857878857</v>
      </c>
      <c r="EP690" s="2">
        <v>1</v>
      </c>
      <c r="EQ690" s="2">
        <f t="shared" ref="EQ690:ET690" si="984">EP690*1.0215</f>
        <v>1.0215000000000001</v>
      </c>
      <c r="ER690" s="2">
        <f t="shared" si="984"/>
        <v>1.0434622500000001</v>
      </c>
      <c r="ES690" s="2">
        <f t="shared" si="984"/>
        <v>1.0658966883750003</v>
      </c>
      <c r="ET690" s="2">
        <f t="shared" si="984"/>
        <v>1.0888134671750629</v>
      </c>
      <c r="EU690" s="69">
        <f>IF($G690="Labor Hours",$K690*$AG690*EQ690,0)</f>
        <v>0</v>
      </c>
      <c r="EV690" s="69">
        <f>IF($G690="Labor Hours",$K690*$BL690*ER690,0)</f>
        <v>0</v>
      </c>
      <c r="EW690" s="69">
        <f>IF($G690="Labor Hours",$K690*$CQ690*ES690,0)</f>
        <v>4604.6736937800015</v>
      </c>
      <c r="EX690" s="69">
        <f>IF($G690="Labor Hours",$K690*$DV690*ET690,0)</f>
        <v>3135.782785464181</v>
      </c>
      <c r="EY690" s="69">
        <f t="shared" si="932"/>
        <v>0</v>
      </c>
      <c r="EZ690" s="69">
        <f t="shared" si="932"/>
        <v>0</v>
      </c>
      <c r="FA690" s="69">
        <f t="shared" si="932"/>
        <v>1611.6357928230004</v>
      </c>
      <c r="FB690" s="69">
        <f t="shared" si="932"/>
        <v>1097.5239749124632</v>
      </c>
      <c r="FC690" t="s">
        <v>1553</v>
      </c>
    </row>
    <row r="691" spans="1:159" x14ac:dyDescent="0.25">
      <c r="A691" s="2">
        <v>1.6</v>
      </c>
      <c r="B691" s="2" t="s">
        <v>1511</v>
      </c>
      <c r="C691" s="61" t="s">
        <v>147</v>
      </c>
      <c r="D691" s="62" t="s">
        <v>1477</v>
      </c>
      <c r="E691" s="63" t="s">
        <v>1514</v>
      </c>
      <c r="F691" s="2"/>
      <c r="G691" s="61" t="s">
        <v>267</v>
      </c>
      <c r="H691" s="64" t="s">
        <v>267</v>
      </c>
      <c r="I691" s="61"/>
      <c r="J691" s="65" t="s">
        <v>261</v>
      </c>
      <c r="K691" s="75"/>
      <c r="L691" s="80">
        <v>1</v>
      </c>
      <c r="M691" s="57">
        <v>0</v>
      </c>
      <c r="N691" s="85">
        <v>0.53</v>
      </c>
      <c r="O691" s="64" t="s">
        <v>155</v>
      </c>
      <c r="P691" s="2" t="s">
        <v>156</v>
      </c>
      <c r="Q691" s="216">
        <f>VLOOKUP(P691,Contingencies!$A$2:$D$7,4,FALSE)</f>
        <v>0.09</v>
      </c>
      <c r="R691" s="53">
        <f t="shared" si="912"/>
        <v>137.69999999999999</v>
      </c>
      <c r="S691" s="67">
        <f t="shared" si="915"/>
        <v>72.980999999999995</v>
      </c>
      <c r="T691" s="61"/>
      <c r="U691" s="61"/>
      <c r="V691" s="61"/>
      <c r="W691" s="61"/>
      <c r="X691" s="61"/>
      <c r="Y691" s="61"/>
      <c r="Z691" s="61"/>
      <c r="AA691" s="61">
        <v>500</v>
      </c>
      <c r="AB691" s="61"/>
      <c r="AC691" s="61"/>
      <c r="AD691" s="61"/>
      <c r="AE691" s="61"/>
      <c r="AF691" s="61"/>
      <c r="AG691" s="2">
        <f>IF(G691="Labor Hours",SUM(U691:AF691),0)</f>
        <v>0</v>
      </c>
      <c r="AH691" s="51">
        <f t="shared" si="919"/>
        <v>0</v>
      </c>
      <c r="AI691" s="66">
        <f>IF($G691="Labor Hours",U691*$K691*(1+$M691)*$EQ691,U691)</f>
        <v>0</v>
      </c>
      <c r="AJ691" s="66">
        <f>IF($G691="Labor Hours",V691*$K691*(1+$M691)*$EQ691,V691)</f>
        <v>0</v>
      </c>
      <c r="AK691" s="66">
        <f>IF($G691="Labor Hours",W691*$K691*(1+$M691)*$EQ691,W691)</f>
        <v>0</v>
      </c>
      <c r="AL691" s="66">
        <f>IF($G691="Labor Hours",X691*$K691*(1+$M691)*$EQ691,X691)</f>
        <v>0</v>
      </c>
      <c r="AM691" s="66">
        <f>IF($G691="Labor Hours",Y691*$K691*(1+$M691)*$EQ691,Y691)</f>
        <v>0</v>
      </c>
      <c r="AN691" s="66">
        <f>IF($G691="Labor Hours",Z691*$K691*(1+$M691)*$EQ691,Z691)</f>
        <v>0</v>
      </c>
      <c r="AO691" s="66">
        <f>IF($G691="Labor Hours",AA691*$K691*(1+$M691)*$EQ691,AA691)</f>
        <v>500</v>
      </c>
      <c r="AP691" s="66">
        <f>IF($G691="Labor Hours",AB691*$K691*(1+$M691)*$EQ691,AB691)</f>
        <v>0</v>
      </c>
      <c r="AQ691" s="66">
        <f>IF($G691="Labor Hours",AC691*$K691*(1+$M691)*$EQ691,AC691)</f>
        <v>0</v>
      </c>
      <c r="AR691" s="66">
        <f>IF($G691="Labor Hours",AD691*$K691*(1+$M691)*$EQ691,AD691)</f>
        <v>0</v>
      </c>
      <c r="AS691" s="66">
        <f>IF($G691="Labor Hours",AE691*$K691*(1+$M691)*$EQ691,AE691)</f>
        <v>0</v>
      </c>
      <c r="AT691" s="66">
        <f>IF($G691="Labor Hours",AF691*$K691*(1+$M691)*$EQ691,AF691)</f>
        <v>0</v>
      </c>
      <c r="AU691" s="67">
        <f t="shared" si="920"/>
        <v>500</v>
      </c>
      <c r="AV691" s="67">
        <f t="shared" si="966"/>
        <v>265</v>
      </c>
      <c r="AW691" s="67">
        <f t="shared" si="967"/>
        <v>765</v>
      </c>
      <c r="AX691" s="53" cm="1">
        <f t="array" aca="1" ref="AX691" ca="1">AU691*CELL("contents",$Q691)</f>
        <v>45</v>
      </c>
      <c r="AY691" s="53" cm="1">
        <f t="array" aca="1" ref="AY691" ca="1">AV691*CELL("contents",$Q691)</f>
        <v>23.849999999999998</v>
      </c>
      <c r="AZ691" s="61"/>
      <c r="BA691" s="61"/>
      <c r="BB691" s="61"/>
      <c r="BC691" s="61"/>
      <c r="BD691" s="61"/>
      <c r="BE691" s="61"/>
      <c r="BF691" s="61">
        <v>500</v>
      </c>
      <c r="BG691" s="61"/>
      <c r="BH691" s="61"/>
      <c r="BI691" s="61"/>
      <c r="BJ691" s="61"/>
      <c r="BK691" s="61"/>
      <c r="BL691" s="2">
        <f t="shared" si="921"/>
        <v>0</v>
      </c>
      <c r="BM691" s="51">
        <f t="shared" si="922"/>
        <v>0</v>
      </c>
      <c r="BN691" s="66">
        <f>IF($G691="Labor Hours",AZ691*$K691*(1+$M691)*$ER691,AZ691)</f>
        <v>0</v>
      </c>
      <c r="BO691" s="66">
        <f>IF($G691="Labor Hours",BA691*$K691*(1+$M691)*$ER691,BA691)</f>
        <v>0</v>
      </c>
      <c r="BP691" s="66">
        <f>IF($G691="Labor Hours",BB691*$K691*(1+$M691)*$ER691,BB691)</f>
        <v>0</v>
      </c>
      <c r="BQ691" s="66">
        <f>IF($G691="Labor Hours",BC691*$K691*(1+$M691)*$ER691,BC691)</f>
        <v>0</v>
      </c>
      <c r="BR691" s="66">
        <f>IF($G691="Labor Hours",BD691*$K691*(1+$M691)*$ER691,BD691)</f>
        <v>0</v>
      </c>
      <c r="BS691" s="66">
        <f>IF($G691="Labor Hours",BE691*$K691*(1+$M691)*$ER691,BE691)</f>
        <v>0</v>
      </c>
      <c r="BT691" s="66">
        <f>IF($G691="Labor Hours",BF691*$K691*(1+$M691)*$ER691,BF691)</f>
        <v>500</v>
      </c>
      <c r="BU691" s="66">
        <f>IF($G691="Labor Hours",BG691*$K691*(1+$M691)*$ER691,BG691)</f>
        <v>0</v>
      </c>
      <c r="BV691" s="66">
        <f>IF($G691="Labor Hours",BH691*$K691*(1+$M691)*$ER691,BH691)</f>
        <v>0</v>
      </c>
      <c r="BW691" s="66">
        <f>IF($G691="Labor Hours",BI691*$K691*(1+$M691)*$ER691,BI691)</f>
        <v>0</v>
      </c>
      <c r="BX691" s="66">
        <f>IF($G691="Labor Hours",BJ691*$K691*(1+$M691)*$ER691,BJ691)</f>
        <v>0</v>
      </c>
      <c r="BY691" s="66">
        <f>IF($G691="Labor Hours",BK691*$K691*(1+$M691)*$ER691,BK691)</f>
        <v>0</v>
      </c>
      <c r="BZ691" s="67">
        <f t="shared" si="923"/>
        <v>500</v>
      </c>
      <c r="CA691" s="67">
        <f t="shared" si="968"/>
        <v>265</v>
      </c>
      <c r="CB691" s="67">
        <f t="shared" si="969"/>
        <v>765</v>
      </c>
      <c r="CC691" s="53" cm="1">
        <f t="array" aca="1" ref="CC691" ca="1">BZ691*CELL("contents",$Q691)</f>
        <v>45</v>
      </c>
      <c r="CD691" s="53" cm="1">
        <f t="array" aca="1" ref="CD691" ca="1">CA691*CELL("contents",$Q691)</f>
        <v>23.849999999999998</v>
      </c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2">
        <f t="shared" si="924"/>
        <v>0</v>
      </c>
      <c r="CR691" s="51">
        <f t="shared" si="925"/>
        <v>0</v>
      </c>
      <c r="CS691" s="66">
        <f>IF($G691="Labor Hours",CE691*$K691*(1+$M691)*$ES691,CE691)</f>
        <v>0</v>
      </c>
      <c r="CT691" s="66">
        <f>IF($G691="Labor Hours",CF691*$K691*(1+$M691)*$ES691,CF691)</f>
        <v>0</v>
      </c>
      <c r="CU691" s="66">
        <f>IF($G691="Labor Hours",CG691*$K691*(1+$M691)*$ES691,CG691)</f>
        <v>0</v>
      </c>
      <c r="CV691" s="66">
        <f>IF($G691="Labor Hours",CH691*$K691*(1+$M691)*$ES691,CH691)</f>
        <v>0</v>
      </c>
      <c r="CW691" s="66">
        <f>IF($G691="Labor Hours",CI691*$K691*(1+$M691)*$ES691,CI691)</f>
        <v>0</v>
      </c>
      <c r="CX691" s="66">
        <f>IF($G691="Labor Hours",CJ691*$K691*(1+$M691)*$ES691,CJ691)</f>
        <v>0</v>
      </c>
      <c r="CY691" s="66">
        <f>IF($G691="Labor Hours",CK691*$K691*(1+$M691)*$ES691,CK691)</f>
        <v>0</v>
      </c>
      <c r="CZ691" s="66">
        <f>IF($G691="Labor Hours",CL691*$K691*(1+$M691)*$ES691,CL691)</f>
        <v>0</v>
      </c>
      <c r="DA691" s="66">
        <f>IF($G691="Labor Hours",CM691*$K691*(1+$M691)*$ES691,CM691)</f>
        <v>0</v>
      </c>
      <c r="DB691" s="66">
        <f>IF($G691="Labor Hours",CN691*$K691*(1+$M691)*$ES691,CN691)</f>
        <v>0</v>
      </c>
      <c r="DC691" s="66">
        <f>IF($G691="Labor Hours",CO691*$K691*(1+$M691)*$ES691,CO691)</f>
        <v>0</v>
      </c>
      <c r="DD691" s="66">
        <f>IF($G691="Labor Hours",CP691*$K691*(1+$M691)*$ES691,CP691)</f>
        <v>0</v>
      </c>
      <c r="DE691" s="67">
        <f t="shared" si="926"/>
        <v>0</v>
      </c>
      <c r="DF691" s="67">
        <f t="shared" si="970"/>
        <v>0</v>
      </c>
      <c r="DG691" s="67">
        <f t="shared" si="971"/>
        <v>0</v>
      </c>
      <c r="DH691" s="53" cm="1">
        <f t="array" aca="1" ref="DH691" ca="1">DE691*CELL("contents",$Q691)</f>
        <v>0</v>
      </c>
      <c r="DI691" s="53" cm="1">
        <f t="array" aca="1" ref="DI691" ca="1">DF691*CELL("contents",$Q691)</f>
        <v>0</v>
      </c>
      <c r="DJ691" s="61"/>
      <c r="DK691" s="61"/>
      <c r="DL691" s="61"/>
      <c r="DM691" s="61"/>
      <c r="DN691" s="61"/>
      <c r="DO691" s="61"/>
      <c r="DP691" s="61"/>
      <c r="DQ691" s="2"/>
      <c r="DR691" s="2"/>
      <c r="DS691" s="2"/>
      <c r="DT691" s="2"/>
      <c r="DU691" s="2"/>
      <c r="DV691" s="2">
        <f t="shared" si="927"/>
        <v>0</v>
      </c>
      <c r="DW691" s="51">
        <f t="shared" si="928"/>
        <v>0</v>
      </c>
      <c r="DX691" s="66">
        <f>IF($G691="Labor Hours",DJ691*$K691*(1+$M691)*$ET691,DJ691)</f>
        <v>0</v>
      </c>
      <c r="DY691" s="66">
        <f>IF($G691="Labor Hours",DK691*$K691*(1+$M691)*$ET691,DK691)</f>
        <v>0</v>
      </c>
      <c r="DZ691" s="66">
        <f>IF($G691="Labor Hours",DL691*$K691*(1+$M691)*$ET691,DL691)</f>
        <v>0</v>
      </c>
      <c r="EA691" s="66">
        <f>IF($G691="Labor Hours",DM691*$K691*(1+$M691)*$ET691,DM691)</f>
        <v>0</v>
      </c>
      <c r="EB691" s="66">
        <f>IF($G691="Labor Hours",DN691*$K691*(1+$M691)*$ET691,DN691)</f>
        <v>0</v>
      </c>
      <c r="EC691" s="66">
        <f>IF($G691="Labor Hours",DO691*$K691*(1+$M691)*$ET691,DO691)</f>
        <v>0</v>
      </c>
      <c r="ED691" s="66">
        <f>IF($G691="Labor Hours",DP691*$K691*(1+$M691)*$ET691,DP691)</f>
        <v>0</v>
      </c>
      <c r="EE691" s="66">
        <f>IF($G691="Labor Hours",DQ691*$K691*(1+$M691)*$ET691,DQ691)</f>
        <v>0</v>
      </c>
      <c r="EF691" s="66">
        <f>IF($G691="Labor Hours",DR691*$K691*(1+$M691)*$ET691,DR691)</f>
        <v>0</v>
      </c>
      <c r="EG691" s="66">
        <f>IF($G691="Labor Hours",DS691*$K691*(1+$M691)*$ET691,DS691)</f>
        <v>0</v>
      </c>
      <c r="EH691" s="66">
        <f>IF($G691="Labor Hours",DT691*$K691*(1+$M691)*$ET691,DT691)</f>
        <v>0</v>
      </c>
      <c r="EI691" s="66">
        <f>IF($G691="Labor Hours",DU691*$K691*(1+$M691)*$ET691,DU691)</f>
        <v>0</v>
      </c>
      <c r="EJ691" s="67">
        <f t="shared" si="929"/>
        <v>0</v>
      </c>
      <c r="EK691" s="67">
        <f t="shared" si="972"/>
        <v>0</v>
      </c>
      <c r="EL691" s="67">
        <f t="shared" si="973"/>
        <v>0</v>
      </c>
      <c r="EM691" s="53" cm="1">
        <f t="array" aca="1" ref="EM691" ca="1">EJ691*CELL("contents",$Q691)</f>
        <v>0</v>
      </c>
      <c r="EN691" s="53" cm="1">
        <f t="array" aca="1" ref="EN691" ca="1">EK691*CELL("contents",$Q691)</f>
        <v>0</v>
      </c>
      <c r="EO691" s="68">
        <f t="shared" si="930"/>
        <v>1530</v>
      </c>
      <c r="EP691" s="2">
        <v>1</v>
      </c>
      <c r="EQ691" s="2">
        <f t="shared" ref="EQ691:ET691" si="985">EP691*1.0215</f>
        <v>1.0215000000000001</v>
      </c>
      <c r="ER691" s="2">
        <f t="shared" si="985"/>
        <v>1.0434622500000001</v>
      </c>
      <c r="ES691" s="2">
        <f t="shared" si="985"/>
        <v>1.0658966883750003</v>
      </c>
      <c r="ET691" s="2">
        <f t="shared" si="985"/>
        <v>1.0888134671750629</v>
      </c>
      <c r="EU691" s="69">
        <f>IF($G691="Labor Hours",$K691*$AG691*EQ691,0)</f>
        <v>0</v>
      </c>
      <c r="EV691" s="69">
        <f>IF($G691="Labor Hours",$K691*$BL691*ER691,0)</f>
        <v>0</v>
      </c>
      <c r="EW691" s="69">
        <f>IF($G691="Labor Hours",$K691*$CQ691*ES691,0)</f>
        <v>0</v>
      </c>
      <c r="EX691" s="69">
        <f>IF($G691="Labor Hours",$K691*$DV691*ET691,0)</f>
        <v>0</v>
      </c>
      <c r="EY691" s="69">
        <f t="shared" si="932"/>
        <v>0</v>
      </c>
      <c r="EZ691" s="69">
        <f t="shared" si="932"/>
        <v>0</v>
      </c>
      <c r="FA691" s="69">
        <f t="shared" si="932"/>
        <v>0</v>
      </c>
      <c r="FB691" s="69">
        <f t="shared" si="932"/>
        <v>0</v>
      </c>
      <c r="FC691" t="s">
        <v>1553</v>
      </c>
    </row>
    <row r="692" spans="1:159" x14ac:dyDescent="0.25">
      <c r="A692" s="2">
        <v>1.6</v>
      </c>
      <c r="B692" s="2" t="s">
        <v>1511</v>
      </c>
      <c r="C692" s="61" t="s">
        <v>147</v>
      </c>
      <c r="D692" s="62" t="s">
        <v>1477</v>
      </c>
      <c r="E692" s="63" t="s">
        <v>1515</v>
      </c>
      <c r="F692" s="2" t="s">
        <v>260</v>
      </c>
      <c r="G692" s="61" t="s">
        <v>257</v>
      </c>
      <c r="H692" s="64" t="s">
        <v>257</v>
      </c>
      <c r="I692" s="61"/>
      <c r="J692" s="65" t="s">
        <v>261</v>
      </c>
      <c r="K692" s="75"/>
      <c r="L692" s="80">
        <v>1</v>
      </c>
      <c r="M692" s="57">
        <v>0</v>
      </c>
      <c r="N692" s="85">
        <v>0.53</v>
      </c>
      <c r="O692" s="64" t="s">
        <v>155</v>
      </c>
      <c r="P692" s="2" t="s">
        <v>156</v>
      </c>
      <c r="Q692" s="216">
        <f>VLOOKUP(P692,Contingencies!$A$2:$D$7,4,FALSE)</f>
        <v>0.09</v>
      </c>
      <c r="R692" s="53">
        <f t="shared" si="912"/>
        <v>247.85999999999999</v>
      </c>
      <c r="S692" s="67">
        <f t="shared" si="915"/>
        <v>131.36580000000001</v>
      </c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2">
        <f>IF(G692="Labor Hours",SUM(U692:AF692),0)</f>
        <v>0</v>
      </c>
      <c r="AH692" s="51">
        <f t="shared" si="919"/>
        <v>0</v>
      </c>
      <c r="AI692" s="66">
        <f>IF($G692="Labor Hours",U692*$K692*(1+$M692)*$EQ692,U692)</f>
        <v>0</v>
      </c>
      <c r="AJ692" s="66">
        <f>IF($G692="Labor Hours",V692*$K692*(1+$M692)*$EQ692,V692)</f>
        <v>0</v>
      </c>
      <c r="AK692" s="66">
        <f>IF($G692="Labor Hours",W692*$K692*(1+$M692)*$EQ692,W692)</f>
        <v>0</v>
      </c>
      <c r="AL692" s="66">
        <f>IF($G692="Labor Hours",X692*$K692*(1+$M692)*$EQ692,X692)</f>
        <v>0</v>
      </c>
      <c r="AM692" s="66">
        <f>IF($G692="Labor Hours",Y692*$K692*(1+$M692)*$EQ692,Y692)</f>
        <v>0</v>
      </c>
      <c r="AN692" s="66">
        <f>IF($G692="Labor Hours",Z692*$K692*(1+$M692)*$EQ692,Z692)</f>
        <v>0</v>
      </c>
      <c r="AO692" s="66">
        <f>IF($G692="Labor Hours",AA692*$K692*(1+$M692)*$EQ692,AA692)</f>
        <v>0</v>
      </c>
      <c r="AP692" s="66">
        <f>IF($G692="Labor Hours",AB692*$K692*(1+$M692)*$EQ692,AB692)</f>
        <v>0</v>
      </c>
      <c r="AQ692" s="66">
        <f>IF($G692="Labor Hours",AC692*$K692*(1+$M692)*$EQ692,AC692)</f>
        <v>0</v>
      </c>
      <c r="AR692" s="66">
        <f>IF($G692="Labor Hours",AD692*$K692*(1+$M692)*$EQ692,AD692)</f>
        <v>0</v>
      </c>
      <c r="AS692" s="66">
        <f>IF($G692="Labor Hours",AE692*$K692*(1+$M692)*$EQ692,AE692)</f>
        <v>0</v>
      </c>
      <c r="AT692" s="66">
        <f>IF($G692="Labor Hours",AF692*$K692*(1+$M692)*$EQ692,AF692)</f>
        <v>0</v>
      </c>
      <c r="AU692" s="67">
        <f t="shared" si="920"/>
        <v>0</v>
      </c>
      <c r="AV692" s="67">
        <f t="shared" si="966"/>
        <v>0</v>
      </c>
      <c r="AW692" s="67">
        <f t="shared" si="967"/>
        <v>0</v>
      </c>
      <c r="AX692" s="53" cm="1">
        <f t="array" aca="1" ref="AX692" ca="1">AU692*CELL("contents",$Q692)</f>
        <v>0</v>
      </c>
      <c r="AY692" s="53" cm="1">
        <f t="array" aca="1" ref="AY692" ca="1">AV692*CELL("contents",$Q692)</f>
        <v>0</v>
      </c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2">
        <f t="shared" si="921"/>
        <v>0</v>
      </c>
      <c r="BM692" s="51">
        <f t="shared" si="922"/>
        <v>0</v>
      </c>
      <c r="BN692" s="66">
        <f>IF($G692="Labor Hours",AZ692*$K692*(1+$M692)*$ER692,AZ692)</f>
        <v>0</v>
      </c>
      <c r="BO692" s="66">
        <f>IF($G692="Labor Hours",BA692*$K692*(1+$M692)*$ER692,BA692)</f>
        <v>0</v>
      </c>
      <c r="BP692" s="66">
        <f>IF($G692="Labor Hours",BB692*$K692*(1+$M692)*$ER692,BB692)</f>
        <v>0</v>
      </c>
      <c r="BQ692" s="66">
        <f>IF($G692="Labor Hours",BC692*$K692*(1+$M692)*$ER692,BC692)</f>
        <v>0</v>
      </c>
      <c r="BR692" s="66">
        <f>IF($G692="Labor Hours",BD692*$K692*(1+$M692)*$ER692,BD692)</f>
        <v>0</v>
      </c>
      <c r="BS692" s="66">
        <f>IF($G692="Labor Hours",BE692*$K692*(1+$M692)*$ER692,BE692)</f>
        <v>0</v>
      </c>
      <c r="BT692" s="66">
        <f>IF($G692="Labor Hours",BF692*$K692*(1+$M692)*$ER692,BF692)</f>
        <v>0</v>
      </c>
      <c r="BU692" s="66">
        <f>IF($G692="Labor Hours",BG692*$K692*(1+$M692)*$ER692,BG692)</f>
        <v>0</v>
      </c>
      <c r="BV692" s="66">
        <f>IF($G692="Labor Hours",BH692*$K692*(1+$M692)*$ER692,BH692)</f>
        <v>0</v>
      </c>
      <c r="BW692" s="66">
        <f>IF($G692="Labor Hours",BI692*$K692*(1+$M692)*$ER692,BI692)</f>
        <v>0</v>
      </c>
      <c r="BX692" s="66">
        <f>IF($G692="Labor Hours",BJ692*$K692*(1+$M692)*$ER692,BJ692)</f>
        <v>0</v>
      </c>
      <c r="BY692" s="66">
        <f>IF($G692="Labor Hours",BK692*$K692*(1+$M692)*$ER692,BK692)</f>
        <v>0</v>
      </c>
      <c r="BZ692" s="67">
        <f t="shared" si="923"/>
        <v>0</v>
      </c>
      <c r="CA692" s="67">
        <f t="shared" si="968"/>
        <v>0</v>
      </c>
      <c r="CB692" s="67">
        <f t="shared" si="969"/>
        <v>0</v>
      </c>
      <c r="CC692" s="53" cm="1">
        <f t="array" aca="1" ref="CC692" ca="1">BZ692*CELL("contents",$Q692)</f>
        <v>0</v>
      </c>
      <c r="CD692" s="53" cm="1">
        <f t="array" aca="1" ref="CD692" ca="1">CA692*CELL("contents",$Q692)</f>
        <v>0</v>
      </c>
      <c r="CE692" s="61"/>
      <c r="CF692" s="61"/>
      <c r="CG692" s="61"/>
      <c r="CH692" s="61"/>
      <c r="CI692" s="61"/>
      <c r="CJ692" s="61"/>
      <c r="CK692" s="61">
        <v>1800</v>
      </c>
      <c r="CL692" s="61"/>
      <c r="CM692" s="61"/>
      <c r="CN692" s="61"/>
      <c r="CO692" s="61"/>
      <c r="CP692" s="61"/>
      <c r="CQ692" s="2">
        <f t="shared" si="924"/>
        <v>0</v>
      </c>
      <c r="CR692" s="51">
        <f t="shared" si="925"/>
        <v>0</v>
      </c>
      <c r="CS692" s="66">
        <f>IF($G692="Labor Hours",CE692*$K692*(1+$M692)*$ES692,CE692)</f>
        <v>0</v>
      </c>
      <c r="CT692" s="66">
        <f>IF($G692="Labor Hours",CF692*$K692*(1+$M692)*$ES692,CF692)</f>
        <v>0</v>
      </c>
      <c r="CU692" s="66">
        <f>IF($G692="Labor Hours",CG692*$K692*(1+$M692)*$ES692,CG692)</f>
        <v>0</v>
      </c>
      <c r="CV692" s="66">
        <f>IF($G692="Labor Hours",CH692*$K692*(1+$M692)*$ES692,CH692)</f>
        <v>0</v>
      </c>
      <c r="CW692" s="66">
        <f>IF($G692="Labor Hours",CI692*$K692*(1+$M692)*$ES692,CI692)</f>
        <v>0</v>
      </c>
      <c r="CX692" s="66">
        <f>IF($G692="Labor Hours",CJ692*$K692*(1+$M692)*$ES692,CJ692)</f>
        <v>0</v>
      </c>
      <c r="CY692" s="66">
        <f>IF($G692="Labor Hours",CK692*$K692*(1+$M692)*$ES692,CK692)</f>
        <v>1800</v>
      </c>
      <c r="CZ692" s="66">
        <f>IF($G692="Labor Hours",CL692*$K692*(1+$M692)*$ES692,CL692)</f>
        <v>0</v>
      </c>
      <c r="DA692" s="66">
        <f>IF($G692="Labor Hours",CM692*$K692*(1+$M692)*$ES692,CM692)</f>
        <v>0</v>
      </c>
      <c r="DB692" s="66">
        <f>IF($G692="Labor Hours",CN692*$K692*(1+$M692)*$ES692,CN692)</f>
        <v>0</v>
      </c>
      <c r="DC692" s="66">
        <f>IF($G692="Labor Hours",CO692*$K692*(1+$M692)*$ES692,CO692)</f>
        <v>0</v>
      </c>
      <c r="DD692" s="66">
        <f>IF($G692="Labor Hours",CP692*$K692*(1+$M692)*$ES692,CP692)</f>
        <v>0</v>
      </c>
      <c r="DE692" s="67">
        <f t="shared" si="926"/>
        <v>1800</v>
      </c>
      <c r="DF692" s="67">
        <f t="shared" si="970"/>
        <v>954</v>
      </c>
      <c r="DG692" s="67">
        <f t="shared" si="971"/>
        <v>2754</v>
      </c>
      <c r="DH692" s="53" cm="1">
        <f t="array" aca="1" ref="DH692" ca="1">DE692*CELL("contents",$Q692)</f>
        <v>162</v>
      </c>
      <c r="DI692" s="53" cm="1">
        <f t="array" aca="1" ref="DI692" ca="1">DF692*CELL("contents",$Q692)</f>
        <v>85.86</v>
      </c>
      <c r="DJ692" s="61"/>
      <c r="DK692" s="61"/>
      <c r="DL692" s="61"/>
      <c r="DM692" s="61"/>
      <c r="DN692" s="61"/>
      <c r="DO692" s="61"/>
      <c r="DP692" s="61"/>
      <c r="DQ692" s="2"/>
      <c r="DR692" s="2"/>
      <c r="DS692" s="2"/>
      <c r="DT692" s="2"/>
      <c r="DU692" s="2"/>
      <c r="DV692" s="2">
        <f t="shared" si="927"/>
        <v>0</v>
      </c>
      <c r="DW692" s="51">
        <f t="shared" si="928"/>
        <v>0</v>
      </c>
      <c r="DX692" s="66">
        <f>IF($G692="Labor Hours",DJ692*$K692*(1+$M692)*$ET692,DJ692)</f>
        <v>0</v>
      </c>
      <c r="DY692" s="66">
        <f>IF($G692="Labor Hours",DK692*$K692*(1+$M692)*$ET692,DK692)</f>
        <v>0</v>
      </c>
      <c r="DZ692" s="66">
        <f>IF($G692="Labor Hours",DL692*$K692*(1+$M692)*$ET692,DL692)</f>
        <v>0</v>
      </c>
      <c r="EA692" s="66">
        <f>IF($G692="Labor Hours",DM692*$K692*(1+$M692)*$ET692,DM692)</f>
        <v>0</v>
      </c>
      <c r="EB692" s="66">
        <f>IF($G692="Labor Hours",DN692*$K692*(1+$M692)*$ET692,DN692)</f>
        <v>0</v>
      </c>
      <c r="EC692" s="66">
        <f>IF($G692="Labor Hours",DO692*$K692*(1+$M692)*$ET692,DO692)</f>
        <v>0</v>
      </c>
      <c r="ED692" s="66">
        <f>IF($G692="Labor Hours",DP692*$K692*(1+$M692)*$ET692,DP692)</f>
        <v>0</v>
      </c>
      <c r="EE692" s="66">
        <f>IF($G692="Labor Hours",DQ692*$K692*(1+$M692)*$ET692,DQ692)</f>
        <v>0</v>
      </c>
      <c r="EF692" s="66">
        <f>IF($G692="Labor Hours",DR692*$K692*(1+$M692)*$ET692,DR692)</f>
        <v>0</v>
      </c>
      <c r="EG692" s="66">
        <f>IF($G692="Labor Hours",DS692*$K692*(1+$M692)*$ET692,DS692)</f>
        <v>0</v>
      </c>
      <c r="EH692" s="66">
        <f>IF($G692="Labor Hours",DT692*$K692*(1+$M692)*$ET692,DT692)</f>
        <v>0</v>
      </c>
      <c r="EI692" s="66">
        <f>IF($G692="Labor Hours",DU692*$K692*(1+$M692)*$ET692,DU692)</f>
        <v>0</v>
      </c>
      <c r="EJ692" s="67">
        <f t="shared" si="929"/>
        <v>0</v>
      </c>
      <c r="EK692" s="67">
        <f t="shared" si="972"/>
        <v>0</v>
      </c>
      <c r="EL692" s="67">
        <f t="shared" si="973"/>
        <v>0</v>
      </c>
      <c r="EM692" s="53" cm="1">
        <f t="array" aca="1" ref="EM692" ca="1">EJ692*CELL("contents",$Q692)</f>
        <v>0</v>
      </c>
      <c r="EN692" s="53" cm="1">
        <f t="array" aca="1" ref="EN692" ca="1">EK692*CELL("contents",$Q692)</f>
        <v>0</v>
      </c>
      <c r="EO692" s="68">
        <f t="shared" si="930"/>
        <v>2754</v>
      </c>
      <c r="EP692" s="2">
        <v>1</v>
      </c>
      <c r="EQ692" s="2">
        <f t="shared" ref="EQ692:ET692" si="986">EP692*1.0215</f>
        <v>1.0215000000000001</v>
      </c>
      <c r="ER692" s="2">
        <f t="shared" si="986"/>
        <v>1.0434622500000001</v>
      </c>
      <c r="ES692" s="2">
        <f t="shared" si="986"/>
        <v>1.0658966883750003</v>
      </c>
      <c r="ET692" s="2">
        <f t="shared" si="986"/>
        <v>1.0888134671750629</v>
      </c>
      <c r="EU692" s="69">
        <f>IF($G692="Labor Hours",$K692*$AG692*EQ692,0)</f>
        <v>0</v>
      </c>
      <c r="EV692" s="69">
        <f>IF($G692="Labor Hours",$K692*$BL692*ER692,0)</f>
        <v>0</v>
      </c>
      <c r="EW692" s="69">
        <f>IF($G692="Labor Hours",$K692*$CQ692*ES692,0)</f>
        <v>0</v>
      </c>
      <c r="EX692" s="69">
        <f>IF($G692="Labor Hours",$K692*$DV692*ET692,0)</f>
        <v>0</v>
      </c>
      <c r="EY692" s="69">
        <f t="shared" si="932"/>
        <v>0</v>
      </c>
      <c r="EZ692" s="69">
        <f t="shared" si="932"/>
        <v>0</v>
      </c>
      <c r="FA692" s="69">
        <f t="shared" si="932"/>
        <v>0</v>
      </c>
      <c r="FB692" s="69">
        <f t="shared" si="932"/>
        <v>0</v>
      </c>
      <c r="FC692" t="s">
        <v>1553</v>
      </c>
    </row>
    <row r="693" spans="1:159" x14ac:dyDescent="0.25">
      <c r="A693" s="2">
        <v>1.6</v>
      </c>
      <c r="B693" s="2" t="s">
        <v>1511</v>
      </c>
      <c r="C693" s="61" t="s">
        <v>147</v>
      </c>
      <c r="D693" s="62" t="s">
        <v>1477</v>
      </c>
      <c r="E693" s="63" t="s">
        <v>1516</v>
      </c>
      <c r="F693" s="2"/>
      <c r="G693" s="61" t="s">
        <v>347</v>
      </c>
      <c r="H693" s="64" t="s">
        <v>347</v>
      </c>
      <c r="I693" s="61"/>
      <c r="J693" s="61" t="s">
        <v>261</v>
      </c>
      <c r="K693" s="75"/>
      <c r="L693" s="80">
        <v>1</v>
      </c>
      <c r="M693" s="57">
        <v>0</v>
      </c>
      <c r="N693" s="85">
        <v>0.53</v>
      </c>
      <c r="O693" s="64" t="s">
        <v>155</v>
      </c>
      <c r="P693" s="2" t="s">
        <v>352</v>
      </c>
      <c r="Q693" s="216">
        <f>VLOOKUP(P693,Contingencies!$A$2:$D$7,4,FALSE)</f>
        <v>0.2</v>
      </c>
      <c r="R693" s="53">
        <f t="shared" si="912"/>
        <v>500</v>
      </c>
      <c r="S693" s="67">
        <f t="shared" si="915"/>
        <v>0</v>
      </c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2">
        <f>IF(G693="Labor Hours",SUM(U693:AF693),0)</f>
        <v>0</v>
      </c>
      <c r="AH693" s="51">
        <f t="shared" si="919"/>
        <v>0</v>
      </c>
      <c r="AI693" s="66">
        <f>IF($G693="Labor Hours",U693*$K693*(1+$M693)*$EQ693,U693)</f>
        <v>0</v>
      </c>
      <c r="AJ693" s="66">
        <f>IF($G693="Labor Hours",V693*$K693*(1+$M693)*$EQ693,V693)</f>
        <v>0</v>
      </c>
      <c r="AK693" s="66">
        <f>IF($G693="Labor Hours",W693*$K693*(1+$M693)*$EQ693,W693)</f>
        <v>0</v>
      </c>
      <c r="AL693" s="66">
        <f>IF($G693="Labor Hours",X693*$K693*(1+$M693)*$EQ693,X693)</f>
        <v>0</v>
      </c>
      <c r="AM693" s="66">
        <f>IF($G693="Labor Hours",Y693*$K693*(1+$M693)*$EQ693,Y693)</f>
        <v>0</v>
      </c>
      <c r="AN693" s="66">
        <f>IF($G693="Labor Hours",Z693*$K693*(1+$M693)*$EQ693,Z693)</f>
        <v>0</v>
      </c>
      <c r="AO693" s="66">
        <f>IF($G693="Labor Hours",AA693*$K693*(1+$M693)*$EQ693,AA693)</f>
        <v>0</v>
      </c>
      <c r="AP693" s="66">
        <f>IF($G693="Labor Hours",AB693*$K693*(1+$M693)*$EQ693,AB693)</f>
        <v>0</v>
      </c>
      <c r="AQ693" s="66">
        <f>IF($G693="Labor Hours",AC693*$K693*(1+$M693)*$EQ693,AC693)</f>
        <v>0</v>
      </c>
      <c r="AR693" s="66">
        <f>IF($G693="Labor Hours",AD693*$K693*(1+$M693)*$EQ693,AD693)</f>
        <v>0</v>
      </c>
      <c r="AS693" s="66">
        <f>IF($G693="Labor Hours",AE693*$K693*(1+$M693)*$EQ693,AE693)</f>
        <v>0</v>
      </c>
      <c r="AT693" s="66">
        <f>IF($G693="Labor Hours",AF693*$K693*(1+$M693)*$EQ693,AF693)</f>
        <v>0</v>
      </c>
      <c r="AU693" s="67">
        <f t="shared" si="920"/>
        <v>0</v>
      </c>
      <c r="AV693" s="67">
        <f t="shared" si="966"/>
        <v>0</v>
      </c>
      <c r="AW693" s="67">
        <f t="shared" si="967"/>
        <v>0</v>
      </c>
      <c r="AX693" s="53" cm="1">
        <f t="array" aca="1" ref="AX693" ca="1">AU693*CELL("contents",$Q693)</f>
        <v>0</v>
      </c>
      <c r="AY693" s="53" cm="1">
        <f t="array" aca="1" ref="AY693" ca="1">AV693*CELL("contents",$Q693)</f>
        <v>0</v>
      </c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2">
        <f t="shared" si="921"/>
        <v>0</v>
      </c>
      <c r="BM693" s="51">
        <f t="shared" si="922"/>
        <v>0</v>
      </c>
      <c r="BN693" s="66">
        <f>IF($G693="Labor Hours",AZ693*$K693*(1+$M693)*$ER693,AZ693)</f>
        <v>0</v>
      </c>
      <c r="BO693" s="66">
        <f>IF($G693="Labor Hours",BA693*$K693*(1+$M693)*$ER693,BA693)</f>
        <v>0</v>
      </c>
      <c r="BP693" s="66">
        <f>IF($G693="Labor Hours",BB693*$K693*(1+$M693)*$ER693,BB693)</f>
        <v>0</v>
      </c>
      <c r="BQ693" s="66">
        <f>IF($G693="Labor Hours",BC693*$K693*(1+$M693)*$ER693,BC693)</f>
        <v>0</v>
      </c>
      <c r="BR693" s="66">
        <f>IF($G693="Labor Hours",BD693*$K693*(1+$M693)*$ER693,BD693)</f>
        <v>0</v>
      </c>
      <c r="BS693" s="66">
        <f>IF($G693="Labor Hours",BE693*$K693*(1+$M693)*$ER693,BE693)</f>
        <v>0</v>
      </c>
      <c r="BT693" s="66">
        <f>IF($G693="Labor Hours",BF693*$K693*(1+$M693)*$ER693,BF693)</f>
        <v>0</v>
      </c>
      <c r="BU693" s="66">
        <f>IF($G693="Labor Hours",BG693*$K693*(1+$M693)*$ER693,BG693)</f>
        <v>0</v>
      </c>
      <c r="BV693" s="66">
        <f>IF($G693="Labor Hours",BH693*$K693*(1+$M693)*$ER693,BH693)</f>
        <v>0</v>
      </c>
      <c r="BW693" s="66">
        <f>IF($G693="Labor Hours",BI693*$K693*(1+$M693)*$ER693,BI693)</f>
        <v>0</v>
      </c>
      <c r="BX693" s="66">
        <f>IF($G693="Labor Hours",BJ693*$K693*(1+$M693)*$ER693,BJ693)</f>
        <v>0</v>
      </c>
      <c r="BY693" s="66">
        <f>IF($G693="Labor Hours",BK693*$K693*(1+$M693)*$ER693,BK693)</f>
        <v>0</v>
      </c>
      <c r="BZ693" s="67">
        <f t="shared" si="923"/>
        <v>0</v>
      </c>
      <c r="CA693" s="67">
        <f t="shared" si="968"/>
        <v>0</v>
      </c>
      <c r="CB693" s="67">
        <f t="shared" si="969"/>
        <v>0</v>
      </c>
      <c r="CC693" s="53" cm="1">
        <f t="array" aca="1" ref="CC693" ca="1">BZ693*CELL("contents",$Q693)</f>
        <v>0</v>
      </c>
      <c r="CD693" s="53" cm="1">
        <f t="array" aca="1" ref="CD693" ca="1">CA693*CELL("contents",$Q693)</f>
        <v>0</v>
      </c>
      <c r="CE693" s="61"/>
      <c r="CF693" s="61"/>
      <c r="CG693" s="61"/>
      <c r="CH693" s="61"/>
      <c r="CI693" s="61"/>
      <c r="CJ693" s="61">
        <v>2500</v>
      </c>
      <c r="CK693" s="61"/>
      <c r="CL693" s="61"/>
      <c r="CM693" s="61"/>
      <c r="CN693" s="61"/>
      <c r="CO693" s="61"/>
      <c r="CP693" s="61"/>
      <c r="CQ693" s="2">
        <f t="shared" si="924"/>
        <v>0</v>
      </c>
      <c r="CR693" s="51">
        <f t="shared" si="925"/>
        <v>0</v>
      </c>
      <c r="CS693" s="66">
        <f>IF($G693="Labor Hours",CE693*$K693*(1+$M693)*$ES693,CE693)</f>
        <v>0</v>
      </c>
      <c r="CT693" s="66">
        <f>IF($G693="Labor Hours",CF693*$K693*(1+$M693)*$ES693,CF693)</f>
        <v>0</v>
      </c>
      <c r="CU693" s="66">
        <f>IF($G693="Labor Hours",CG693*$K693*(1+$M693)*$ES693,CG693)</f>
        <v>0</v>
      </c>
      <c r="CV693" s="66">
        <f>IF($G693="Labor Hours",CH693*$K693*(1+$M693)*$ES693,CH693)</f>
        <v>0</v>
      </c>
      <c r="CW693" s="66">
        <f>IF($G693="Labor Hours",CI693*$K693*(1+$M693)*$ES693,CI693)</f>
        <v>0</v>
      </c>
      <c r="CX693" s="66">
        <f>IF($G693="Labor Hours",CJ693*$K693*(1+$M693)*$ES693,CJ693)</f>
        <v>2500</v>
      </c>
      <c r="CY693" s="66">
        <f>IF($G693="Labor Hours",CK693*$K693*(1+$M693)*$ES693,CK693)</f>
        <v>0</v>
      </c>
      <c r="CZ693" s="66">
        <f>IF($G693="Labor Hours",CL693*$K693*(1+$M693)*$ES693,CL693)</f>
        <v>0</v>
      </c>
      <c r="DA693" s="66">
        <f>IF($G693="Labor Hours",CM693*$K693*(1+$M693)*$ES693,CM693)</f>
        <v>0</v>
      </c>
      <c r="DB693" s="66">
        <f>IF($G693="Labor Hours",CN693*$K693*(1+$M693)*$ES693,CN693)</f>
        <v>0</v>
      </c>
      <c r="DC693" s="66">
        <f>IF($G693="Labor Hours",CO693*$K693*(1+$M693)*$ES693,CO693)</f>
        <v>0</v>
      </c>
      <c r="DD693" s="66">
        <f>IF($G693="Labor Hours",CP693*$K693*(1+$M693)*$ES693,CP693)</f>
        <v>0</v>
      </c>
      <c r="DE693" s="67">
        <f t="shared" si="926"/>
        <v>2500</v>
      </c>
      <c r="DF693" s="67">
        <f t="shared" si="970"/>
        <v>0</v>
      </c>
      <c r="DG693" s="67">
        <f t="shared" si="971"/>
        <v>2500</v>
      </c>
      <c r="DH693" s="53" cm="1">
        <f t="array" aca="1" ref="DH693" ca="1">DE693*CELL("contents",$Q693)</f>
        <v>500</v>
      </c>
      <c r="DI693" s="53" cm="1">
        <f t="array" aca="1" ref="DI693" ca="1">DF693*CELL("contents",$Q693)</f>
        <v>0</v>
      </c>
      <c r="DJ693" s="61"/>
      <c r="DK693" s="61"/>
      <c r="DL693" s="61"/>
      <c r="DM693" s="61"/>
      <c r="DN693" s="61"/>
      <c r="DO693" s="61"/>
      <c r="DP693" s="61"/>
      <c r="DQ693" s="2"/>
      <c r="DR693" s="2"/>
      <c r="DS693" s="2"/>
      <c r="DT693" s="2"/>
      <c r="DU693" s="2"/>
      <c r="DV693" s="2">
        <f t="shared" si="927"/>
        <v>0</v>
      </c>
      <c r="DW693" s="51">
        <f t="shared" si="928"/>
        <v>0</v>
      </c>
      <c r="DX693" s="66">
        <f>IF($G693="Labor Hours",DJ693*$K693*(1+$M693)*$ET693,DJ693)</f>
        <v>0</v>
      </c>
      <c r="DY693" s="66">
        <f>IF($G693="Labor Hours",DK693*$K693*(1+$M693)*$ET693,DK693)</f>
        <v>0</v>
      </c>
      <c r="DZ693" s="66">
        <f>IF($G693="Labor Hours",DL693*$K693*(1+$M693)*$ET693,DL693)</f>
        <v>0</v>
      </c>
      <c r="EA693" s="66">
        <f>IF($G693="Labor Hours",DM693*$K693*(1+$M693)*$ET693,DM693)</f>
        <v>0</v>
      </c>
      <c r="EB693" s="66">
        <f>IF($G693="Labor Hours",DN693*$K693*(1+$M693)*$ET693,DN693)</f>
        <v>0</v>
      </c>
      <c r="EC693" s="66">
        <f>IF($G693="Labor Hours",DO693*$K693*(1+$M693)*$ET693,DO693)</f>
        <v>0</v>
      </c>
      <c r="ED693" s="66">
        <f>IF($G693="Labor Hours",DP693*$K693*(1+$M693)*$ET693,DP693)</f>
        <v>0</v>
      </c>
      <c r="EE693" s="66">
        <f>IF($G693="Labor Hours",DQ693*$K693*(1+$M693)*$ET693,DQ693)</f>
        <v>0</v>
      </c>
      <c r="EF693" s="66">
        <f>IF($G693="Labor Hours",DR693*$K693*(1+$M693)*$ET693,DR693)</f>
        <v>0</v>
      </c>
      <c r="EG693" s="66">
        <f>IF($G693="Labor Hours",DS693*$K693*(1+$M693)*$ET693,DS693)</f>
        <v>0</v>
      </c>
      <c r="EH693" s="66">
        <f>IF($G693="Labor Hours",DT693*$K693*(1+$M693)*$ET693,DT693)</f>
        <v>0</v>
      </c>
      <c r="EI693" s="66">
        <f>IF($G693="Labor Hours",DU693*$K693*(1+$M693)*$ET693,DU693)</f>
        <v>0</v>
      </c>
      <c r="EJ693" s="67">
        <f t="shared" si="929"/>
        <v>0</v>
      </c>
      <c r="EK693" s="67">
        <f t="shared" si="972"/>
        <v>0</v>
      </c>
      <c r="EL693" s="67">
        <f t="shared" si="973"/>
        <v>0</v>
      </c>
      <c r="EM693" s="53" cm="1">
        <f t="array" aca="1" ref="EM693" ca="1">EJ693*CELL("contents",$Q693)</f>
        <v>0</v>
      </c>
      <c r="EN693" s="53" cm="1">
        <f t="array" aca="1" ref="EN693" ca="1">EK693*CELL("contents",$Q693)</f>
        <v>0</v>
      </c>
      <c r="EO693" s="68">
        <f t="shared" si="930"/>
        <v>2500</v>
      </c>
      <c r="EP693" s="2">
        <v>1</v>
      </c>
      <c r="EQ693" s="2">
        <f t="shared" ref="EQ693:ET693" si="987">EP693*1.0215</f>
        <v>1.0215000000000001</v>
      </c>
      <c r="ER693" s="2">
        <f t="shared" si="987"/>
        <v>1.0434622500000001</v>
      </c>
      <c r="ES693" s="2">
        <f t="shared" si="987"/>
        <v>1.0658966883750003</v>
      </c>
      <c r="ET693" s="2">
        <f t="shared" si="987"/>
        <v>1.0888134671750629</v>
      </c>
      <c r="EU693" s="69">
        <f>IF($G693="Labor Hours",$K693*$AG693*EQ693,0)</f>
        <v>0</v>
      </c>
      <c r="EV693" s="69">
        <f>IF($G693="Labor Hours",$K693*$BL693*ER693,0)</f>
        <v>0</v>
      </c>
      <c r="EW693" s="69">
        <f>IF($G693="Labor Hours",$K693*$CQ693*ES693,0)</f>
        <v>0</v>
      </c>
      <c r="EX693" s="69">
        <f>IF($G693="Labor Hours",$K693*$DV693*ET693,0)</f>
        <v>0</v>
      </c>
      <c r="EY693" s="69">
        <f t="shared" si="932"/>
        <v>0</v>
      </c>
      <c r="EZ693" s="69">
        <f t="shared" si="932"/>
        <v>0</v>
      </c>
      <c r="FA693" s="69">
        <f t="shared" si="932"/>
        <v>0</v>
      </c>
      <c r="FB693" s="69">
        <f t="shared" si="932"/>
        <v>0</v>
      </c>
      <c r="FC693" t="s">
        <v>1553</v>
      </c>
    </row>
    <row r="694" spans="1:159" x14ac:dyDescent="0.25">
      <c r="A694" s="2">
        <v>1.6</v>
      </c>
      <c r="B694" s="2" t="s">
        <v>1511</v>
      </c>
      <c r="C694" s="61" t="s">
        <v>147</v>
      </c>
      <c r="D694" s="62" t="s">
        <v>1477</v>
      </c>
      <c r="E694" s="63" t="s">
        <v>1514</v>
      </c>
      <c r="F694" s="2"/>
      <c r="G694" s="61" t="s">
        <v>267</v>
      </c>
      <c r="H694" s="64" t="s">
        <v>267</v>
      </c>
      <c r="I694" s="61"/>
      <c r="J694" s="65" t="s">
        <v>261</v>
      </c>
      <c r="K694" s="75"/>
      <c r="L694" s="80">
        <v>1</v>
      </c>
      <c r="M694" s="57">
        <v>0</v>
      </c>
      <c r="N694" s="85">
        <v>0.53</v>
      </c>
      <c r="O694" s="64" t="s">
        <v>155</v>
      </c>
      <c r="P694" s="2" t="s">
        <v>156</v>
      </c>
      <c r="Q694" s="216">
        <f>VLOOKUP(P694,Contingencies!$A$2:$D$7,4,FALSE)</f>
        <v>0.09</v>
      </c>
      <c r="R694" s="53">
        <f t="shared" si="912"/>
        <v>68.849999999999994</v>
      </c>
      <c r="S694" s="67">
        <f t="shared" si="915"/>
        <v>36.490499999999997</v>
      </c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2">
        <f>IF(G694="Labor Hours",SUM(U694:AF694),0)</f>
        <v>0</v>
      </c>
      <c r="AH694" s="51">
        <f t="shared" si="919"/>
        <v>0</v>
      </c>
      <c r="AI694" s="66">
        <f>IF($G694="Labor Hours",U694*$K694*(1+$M694)*$EQ694,U694)</f>
        <v>0</v>
      </c>
      <c r="AJ694" s="66">
        <f>IF($G694="Labor Hours",V694*$K694*(1+$M694)*$EQ694,V694)</f>
        <v>0</v>
      </c>
      <c r="AK694" s="66">
        <f>IF($G694="Labor Hours",W694*$K694*(1+$M694)*$EQ694,W694)</f>
        <v>0</v>
      </c>
      <c r="AL694" s="66">
        <f>IF($G694="Labor Hours",X694*$K694*(1+$M694)*$EQ694,X694)</f>
        <v>0</v>
      </c>
      <c r="AM694" s="66">
        <f>IF($G694="Labor Hours",Y694*$K694*(1+$M694)*$EQ694,Y694)</f>
        <v>0</v>
      </c>
      <c r="AN694" s="66">
        <f>IF($G694="Labor Hours",Z694*$K694*(1+$M694)*$EQ694,Z694)</f>
        <v>0</v>
      </c>
      <c r="AO694" s="66">
        <f>IF($G694="Labor Hours",AA694*$K694*(1+$M694)*$EQ694,AA694)</f>
        <v>0</v>
      </c>
      <c r="AP694" s="66">
        <f>IF($G694="Labor Hours",AB694*$K694*(1+$M694)*$EQ694,AB694)</f>
        <v>0</v>
      </c>
      <c r="AQ694" s="66">
        <f>IF($G694="Labor Hours",AC694*$K694*(1+$M694)*$EQ694,AC694)</f>
        <v>0</v>
      </c>
      <c r="AR694" s="66">
        <f>IF($G694="Labor Hours",AD694*$K694*(1+$M694)*$EQ694,AD694)</f>
        <v>0</v>
      </c>
      <c r="AS694" s="66">
        <f>IF($G694="Labor Hours",AE694*$K694*(1+$M694)*$EQ694,AE694)</f>
        <v>0</v>
      </c>
      <c r="AT694" s="66">
        <f>IF($G694="Labor Hours",AF694*$K694*(1+$M694)*$EQ694,AF694)</f>
        <v>0</v>
      </c>
      <c r="AU694" s="67">
        <f t="shared" si="920"/>
        <v>0</v>
      </c>
      <c r="AV694" s="67">
        <f t="shared" si="966"/>
        <v>0</v>
      </c>
      <c r="AW694" s="67">
        <f t="shared" si="967"/>
        <v>0</v>
      </c>
      <c r="AX694" s="53" cm="1">
        <f t="array" aca="1" ref="AX694" ca="1">AU694*CELL("contents",$Q694)</f>
        <v>0</v>
      </c>
      <c r="AY694" s="53" cm="1">
        <f t="array" aca="1" ref="AY694" ca="1">AV694*CELL("contents",$Q694)</f>
        <v>0</v>
      </c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2">
        <f t="shared" si="921"/>
        <v>0</v>
      </c>
      <c r="BM694" s="51">
        <f t="shared" si="922"/>
        <v>0</v>
      </c>
      <c r="BN694" s="66">
        <f>IF($G694="Labor Hours",AZ694*$K694*(1+$M694)*$ER694,AZ694)</f>
        <v>0</v>
      </c>
      <c r="BO694" s="66">
        <f>IF($G694="Labor Hours",BA694*$K694*(1+$M694)*$ER694,BA694)</f>
        <v>0</v>
      </c>
      <c r="BP694" s="66">
        <f>IF($G694="Labor Hours",BB694*$K694*(1+$M694)*$ER694,BB694)</f>
        <v>0</v>
      </c>
      <c r="BQ694" s="66">
        <f>IF($G694="Labor Hours",BC694*$K694*(1+$M694)*$ER694,BC694)</f>
        <v>0</v>
      </c>
      <c r="BR694" s="66">
        <f>IF($G694="Labor Hours",BD694*$K694*(1+$M694)*$ER694,BD694)</f>
        <v>0</v>
      </c>
      <c r="BS694" s="66">
        <f>IF($G694="Labor Hours",BE694*$K694*(1+$M694)*$ER694,BE694)</f>
        <v>0</v>
      </c>
      <c r="BT694" s="66">
        <f>IF($G694="Labor Hours",BF694*$K694*(1+$M694)*$ER694,BF694)</f>
        <v>0</v>
      </c>
      <c r="BU694" s="66">
        <f>IF($G694="Labor Hours",BG694*$K694*(1+$M694)*$ER694,BG694)</f>
        <v>0</v>
      </c>
      <c r="BV694" s="66">
        <f>IF($G694="Labor Hours",BH694*$K694*(1+$M694)*$ER694,BH694)</f>
        <v>0</v>
      </c>
      <c r="BW694" s="66">
        <f>IF($G694="Labor Hours",BI694*$K694*(1+$M694)*$ER694,BI694)</f>
        <v>0</v>
      </c>
      <c r="BX694" s="66">
        <f>IF($G694="Labor Hours",BJ694*$K694*(1+$M694)*$ER694,BJ694)</f>
        <v>0</v>
      </c>
      <c r="BY694" s="66">
        <f>IF($G694="Labor Hours",BK694*$K694*(1+$M694)*$ER694,BK694)</f>
        <v>0</v>
      </c>
      <c r="BZ694" s="67">
        <f t="shared" si="923"/>
        <v>0</v>
      </c>
      <c r="CA694" s="67">
        <f t="shared" si="968"/>
        <v>0</v>
      </c>
      <c r="CB694" s="67">
        <f t="shared" si="969"/>
        <v>0</v>
      </c>
      <c r="CC694" s="53" cm="1">
        <f t="array" aca="1" ref="CC694" ca="1">BZ694*CELL("contents",$Q694)</f>
        <v>0</v>
      </c>
      <c r="CD694" s="53" cm="1">
        <f t="array" aca="1" ref="CD694" ca="1">CA694*CELL("contents",$Q694)</f>
        <v>0</v>
      </c>
      <c r="CE694" s="61"/>
      <c r="CF694" s="61"/>
      <c r="CG694" s="61"/>
      <c r="CH694" s="61"/>
      <c r="CI694" s="61"/>
      <c r="CJ694" s="61"/>
      <c r="CK694" s="61">
        <v>500</v>
      </c>
      <c r="CL694" s="61"/>
      <c r="CM694" s="61"/>
      <c r="CN694" s="61"/>
      <c r="CO694" s="61"/>
      <c r="CP694" s="61"/>
      <c r="CQ694" s="2">
        <f t="shared" si="924"/>
        <v>0</v>
      </c>
      <c r="CR694" s="51">
        <f t="shared" si="925"/>
        <v>0</v>
      </c>
      <c r="CS694" s="66">
        <f>IF($G694="Labor Hours",CE694*$K694*(1+$M694)*$ES694,CE694)</f>
        <v>0</v>
      </c>
      <c r="CT694" s="66">
        <f>IF($G694="Labor Hours",CF694*$K694*(1+$M694)*$ES694,CF694)</f>
        <v>0</v>
      </c>
      <c r="CU694" s="66">
        <f>IF($G694="Labor Hours",CG694*$K694*(1+$M694)*$ES694,CG694)</f>
        <v>0</v>
      </c>
      <c r="CV694" s="66">
        <f>IF($G694="Labor Hours",CH694*$K694*(1+$M694)*$ES694,CH694)</f>
        <v>0</v>
      </c>
      <c r="CW694" s="66">
        <f>IF($G694="Labor Hours",CI694*$K694*(1+$M694)*$ES694,CI694)</f>
        <v>0</v>
      </c>
      <c r="CX694" s="66">
        <f>IF($G694="Labor Hours",CJ694*$K694*(1+$M694)*$ES694,CJ694)</f>
        <v>0</v>
      </c>
      <c r="CY694" s="66">
        <f>IF($G694="Labor Hours",CK694*$K694*(1+$M694)*$ES694,CK694)</f>
        <v>500</v>
      </c>
      <c r="CZ694" s="66">
        <f>IF($G694="Labor Hours",CL694*$K694*(1+$M694)*$ES694,CL694)</f>
        <v>0</v>
      </c>
      <c r="DA694" s="66">
        <f>IF($G694="Labor Hours",CM694*$K694*(1+$M694)*$ES694,CM694)</f>
        <v>0</v>
      </c>
      <c r="DB694" s="66">
        <f>IF($G694="Labor Hours",CN694*$K694*(1+$M694)*$ES694,CN694)</f>
        <v>0</v>
      </c>
      <c r="DC694" s="66">
        <f>IF($G694="Labor Hours",CO694*$K694*(1+$M694)*$ES694,CO694)</f>
        <v>0</v>
      </c>
      <c r="DD694" s="66">
        <f>IF($G694="Labor Hours",CP694*$K694*(1+$M694)*$ES694,CP694)</f>
        <v>0</v>
      </c>
      <c r="DE694" s="67">
        <f t="shared" si="926"/>
        <v>500</v>
      </c>
      <c r="DF694" s="67">
        <f t="shared" si="970"/>
        <v>265</v>
      </c>
      <c r="DG694" s="67">
        <f t="shared" si="971"/>
        <v>765</v>
      </c>
      <c r="DH694" s="53" cm="1">
        <f t="array" aca="1" ref="DH694" ca="1">DE694*CELL("contents",$Q694)</f>
        <v>45</v>
      </c>
      <c r="DI694" s="53" cm="1">
        <f t="array" aca="1" ref="DI694" ca="1">DF694*CELL("contents",$Q694)</f>
        <v>23.849999999999998</v>
      </c>
      <c r="DJ694" s="61"/>
      <c r="DK694" s="61"/>
      <c r="DL694" s="61"/>
      <c r="DM694" s="61"/>
      <c r="DN694" s="61"/>
      <c r="DO694" s="61"/>
      <c r="DP694" s="61"/>
      <c r="DQ694" s="2"/>
      <c r="DR694" s="2"/>
      <c r="DS694" s="2"/>
      <c r="DT694" s="2"/>
      <c r="DU694" s="2"/>
      <c r="DV694" s="2">
        <f t="shared" si="927"/>
        <v>0</v>
      </c>
      <c r="DW694" s="51">
        <f t="shared" si="928"/>
        <v>0</v>
      </c>
      <c r="DX694" s="66">
        <f>IF($G694="Labor Hours",DJ694*$K694*(1+$M694)*$ET694,DJ694)</f>
        <v>0</v>
      </c>
      <c r="DY694" s="66">
        <f>IF($G694="Labor Hours",DK694*$K694*(1+$M694)*$ET694,DK694)</f>
        <v>0</v>
      </c>
      <c r="DZ694" s="66">
        <f>IF($G694="Labor Hours",DL694*$K694*(1+$M694)*$ET694,DL694)</f>
        <v>0</v>
      </c>
      <c r="EA694" s="66">
        <f>IF($G694="Labor Hours",DM694*$K694*(1+$M694)*$ET694,DM694)</f>
        <v>0</v>
      </c>
      <c r="EB694" s="66">
        <f>IF($G694="Labor Hours",DN694*$K694*(1+$M694)*$ET694,DN694)</f>
        <v>0</v>
      </c>
      <c r="EC694" s="66">
        <f>IF($G694="Labor Hours",DO694*$K694*(1+$M694)*$ET694,DO694)</f>
        <v>0</v>
      </c>
      <c r="ED694" s="66">
        <f>IF($G694="Labor Hours",DP694*$K694*(1+$M694)*$ET694,DP694)</f>
        <v>0</v>
      </c>
      <c r="EE694" s="66">
        <f>IF($G694="Labor Hours",DQ694*$K694*(1+$M694)*$ET694,DQ694)</f>
        <v>0</v>
      </c>
      <c r="EF694" s="66">
        <f>IF($G694="Labor Hours",DR694*$K694*(1+$M694)*$ET694,DR694)</f>
        <v>0</v>
      </c>
      <c r="EG694" s="66">
        <f>IF($G694="Labor Hours",DS694*$K694*(1+$M694)*$ET694,DS694)</f>
        <v>0</v>
      </c>
      <c r="EH694" s="66">
        <f>IF($G694="Labor Hours",DT694*$K694*(1+$M694)*$ET694,DT694)</f>
        <v>0</v>
      </c>
      <c r="EI694" s="66">
        <f>IF($G694="Labor Hours",DU694*$K694*(1+$M694)*$ET694,DU694)</f>
        <v>0</v>
      </c>
      <c r="EJ694" s="67">
        <f t="shared" si="929"/>
        <v>0</v>
      </c>
      <c r="EK694" s="67">
        <f t="shared" si="972"/>
        <v>0</v>
      </c>
      <c r="EL694" s="67">
        <f t="shared" si="973"/>
        <v>0</v>
      </c>
      <c r="EM694" s="53" cm="1">
        <f t="array" aca="1" ref="EM694" ca="1">EJ694*CELL("contents",$Q694)</f>
        <v>0</v>
      </c>
      <c r="EN694" s="53" cm="1">
        <f t="array" aca="1" ref="EN694" ca="1">EK694*CELL("contents",$Q694)</f>
        <v>0</v>
      </c>
      <c r="EO694" s="68">
        <f t="shared" si="930"/>
        <v>765</v>
      </c>
      <c r="EP694" s="2">
        <v>1</v>
      </c>
      <c r="EQ694" s="2">
        <f t="shared" ref="EQ694:ET694" si="988">EP694*1.0215</f>
        <v>1.0215000000000001</v>
      </c>
      <c r="ER694" s="2">
        <f t="shared" si="988"/>
        <v>1.0434622500000001</v>
      </c>
      <c r="ES694" s="2">
        <f t="shared" si="988"/>
        <v>1.0658966883750003</v>
      </c>
      <c r="ET694" s="2">
        <f t="shared" si="988"/>
        <v>1.0888134671750629</v>
      </c>
      <c r="EU694" s="69">
        <f>IF($G694="Labor Hours",$K694*$AG694*EQ694,0)</f>
        <v>0</v>
      </c>
      <c r="EV694" s="69">
        <f>IF($G694="Labor Hours",$K694*$BL694*ER694,0)</f>
        <v>0</v>
      </c>
      <c r="EW694" s="69">
        <f>IF($G694="Labor Hours",$K694*$CQ694*ES694,0)</f>
        <v>0</v>
      </c>
      <c r="EX694" s="69">
        <f>IF($G694="Labor Hours",$K694*$DV694*ET694,0)</f>
        <v>0</v>
      </c>
      <c r="EY694" s="69">
        <f t="shared" si="932"/>
        <v>0</v>
      </c>
      <c r="EZ694" s="69">
        <f t="shared" si="932"/>
        <v>0</v>
      </c>
      <c r="FA694" s="69">
        <f t="shared" si="932"/>
        <v>0</v>
      </c>
      <c r="FB694" s="69">
        <f t="shared" si="932"/>
        <v>0</v>
      </c>
      <c r="FC694" t="s">
        <v>1553</v>
      </c>
    </row>
    <row r="695" spans="1:159" x14ac:dyDescent="0.25">
      <c r="A695" s="2">
        <v>1.6</v>
      </c>
      <c r="B695" s="2" t="s">
        <v>1511</v>
      </c>
      <c r="C695" s="61" t="s">
        <v>147</v>
      </c>
      <c r="D695" s="62" t="s">
        <v>1477</v>
      </c>
      <c r="E695" s="63" t="s">
        <v>1517</v>
      </c>
      <c r="F695" s="2"/>
      <c r="G695" s="61" t="s">
        <v>347</v>
      </c>
      <c r="H695" s="64" t="s">
        <v>347</v>
      </c>
      <c r="I695" s="61"/>
      <c r="J695" s="61" t="s">
        <v>261</v>
      </c>
      <c r="K695" s="75"/>
      <c r="L695" s="80">
        <v>1</v>
      </c>
      <c r="M695" s="57">
        <v>0</v>
      </c>
      <c r="N695" s="85">
        <v>0.53</v>
      </c>
      <c r="O695" s="64" t="s">
        <v>155</v>
      </c>
      <c r="P695" s="2" t="s">
        <v>352</v>
      </c>
      <c r="Q695" s="216">
        <f>VLOOKUP(P695,Contingencies!$A$2:$D$7,4,FALSE)</f>
        <v>0.2</v>
      </c>
      <c r="R695" s="53">
        <f t="shared" si="912"/>
        <v>2400</v>
      </c>
      <c r="S695" s="67">
        <f t="shared" si="915"/>
        <v>0</v>
      </c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2">
        <f>IF(G695="Labor Hours",SUM(U695:AF695),0)</f>
        <v>0</v>
      </c>
      <c r="AH695" s="51">
        <f t="shared" si="919"/>
        <v>0</v>
      </c>
      <c r="AI695" s="66">
        <f>IF($G695="Labor Hours",U695*$K695*(1+$M695)*$EQ695,U695)</f>
        <v>0</v>
      </c>
      <c r="AJ695" s="66">
        <f>IF($G695="Labor Hours",V695*$K695*(1+$M695)*$EQ695,V695)</f>
        <v>0</v>
      </c>
      <c r="AK695" s="66">
        <f>IF($G695="Labor Hours",W695*$K695*(1+$M695)*$EQ695,W695)</f>
        <v>0</v>
      </c>
      <c r="AL695" s="66">
        <f>IF($G695="Labor Hours",X695*$K695*(1+$M695)*$EQ695,X695)</f>
        <v>0</v>
      </c>
      <c r="AM695" s="66">
        <f>IF($G695="Labor Hours",Y695*$K695*(1+$M695)*$EQ695,Y695)</f>
        <v>0</v>
      </c>
      <c r="AN695" s="66">
        <f>IF($G695="Labor Hours",Z695*$K695*(1+$M695)*$EQ695,Z695)</f>
        <v>0</v>
      </c>
      <c r="AO695" s="66">
        <f>IF($G695="Labor Hours",AA695*$K695*(1+$M695)*$EQ695,AA695)</f>
        <v>0</v>
      </c>
      <c r="AP695" s="66">
        <f>IF($G695="Labor Hours",AB695*$K695*(1+$M695)*$EQ695,AB695)</f>
        <v>0</v>
      </c>
      <c r="AQ695" s="66">
        <f>IF($G695="Labor Hours",AC695*$K695*(1+$M695)*$EQ695,AC695)</f>
        <v>0</v>
      </c>
      <c r="AR695" s="66">
        <f>IF($G695="Labor Hours",AD695*$K695*(1+$M695)*$EQ695,AD695)</f>
        <v>0</v>
      </c>
      <c r="AS695" s="66">
        <f>IF($G695="Labor Hours",AE695*$K695*(1+$M695)*$EQ695,AE695)</f>
        <v>0</v>
      </c>
      <c r="AT695" s="66">
        <f>IF($G695="Labor Hours",AF695*$K695*(1+$M695)*$EQ695,AF695)</f>
        <v>0</v>
      </c>
      <c r="AU695" s="67">
        <f t="shared" si="920"/>
        <v>0</v>
      </c>
      <c r="AV695" s="67">
        <f t="shared" si="966"/>
        <v>0</v>
      </c>
      <c r="AW695" s="67">
        <f t="shared" si="967"/>
        <v>0</v>
      </c>
      <c r="AX695" s="53" cm="1">
        <f t="array" aca="1" ref="AX695" ca="1">AU695*CELL("contents",$Q695)</f>
        <v>0</v>
      </c>
      <c r="AY695" s="53" cm="1">
        <f t="array" aca="1" ref="AY695" ca="1">AV695*CELL("contents",$Q695)</f>
        <v>0</v>
      </c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2">
        <f t="shared" si="921"/>
        <v>0</v>
      </c>
      <c r="BM695" s="51">
        <f t="shared" si="922"/>
        <v>0</v>
      </c>
      <c r="BN695" s="66">
        <f>IF($G695="Labor Hours",AZ695*$K695*(1+$M695)*$ER695,AZ695)</f>
        <v>0</v>
      </c>
      <c r="BO695" s="66">
        <f>IF($G695="Labor Hours",BA695*$K695*(1+$M695)*$ER695,BA695)</f>
        <v>0</v>
      </c>
      <c r="BP695" s="66">
        <f>IF($G695="Labor Hours",BB695*$K695*(1+$M695)*$ER695,BB695)</f>
        <v>0</v>
      </c>
      <c r="BQ695" s="66">
        <f>IF($G695="Labor Hours",BC695*$K695*(1+$M695)*$ER695,BC695)</f>
        <v>0</v>
      </c>
      <c r="BR695" s="66">
        <f>IF($G695="Labor Hours",BD695*$K695*(1+$M695)*$ER695,BD695)</f>
        <v>0</v>
      </c>
      <c r="BS695" s="66">
        <f>IF($G695="Labor Hours",BE695*$K695*(1+$M695)*$ER695,BE695)</f>
        <v>0</v>
      </c>
      <c r="BT695" s="66">
        <f>IF($G695="Labor Hours",BF695*$K695*(1+$M695)*$ER695,BF695)</f>
        <v>0</v>
      </c>
      <c r="BU695" s="66">
        <f>IF($G695="Labor Hours",BG695*$K695*(1+$M695)*$ER695,BG695)</f>
        <v>0</v>
      </c>
      <c r="BV695" s="66">
        <f>IF($G695="Labor Hours",BH695*$K695*(1+$M695)*$ER695,BH695)</f>
        <v>0</v>
      </c>
      <c r="BW695" s="66">
        <f>IF($G695="Labor Hours",BI695*$K695*(1+$M695)*$ER695,BI695)</f>
        <v>0</v>
      </c>
      <c r="BX695" s="66">
        <f>IF($G695="Labor Hours",BJ695*$K695*(1+$M695)*$ER695,BJ695)</f>
        <v>0</v>
      </c>
      <c r="BY695" s="66">
        <f>IF($G695="Labor Hours",BK695*$K695*(1+$M695)*$ER695,BK695)</f>
        <v>0</v>
      </c>
      <c r="BZ695" s="67">
        <f t="shared" si="923"/>
        <v>0</v>
      </c>
      <c r="CA695" s="67">
        <f t="shared" si="968"/>
        <v>0</v>
      </c>
      <c r="CB695" s="67">
        <f t="shared" si="969"/>
        <v>0</v>
      </c>
      <c r="CC695" s="53" cm="1">
        <f t="array" aca="1" ref="CC695" ca="1">BZ695*CELL("contents",$Q695)</f>
        <v>0</v>
      </c>
      <c r="CD695" s="53" cm="1">
        <f t="array" aca="1" ref="CD695" ca="1">CA695*CELL("contents",$Q695)</f>
        <v>0</v>
      </c>
      <c r="CE695" s="61"/>
      <c r="CF695" s="61"/>
      <c r="CG695" s="61"/>
      <c r="CH695" s="61"/>
      <c r="CI695" s="61"/>
      <c r="CJ695" s="61"/>
      <c r="CK695" s="61"/>
      <c r="CL695" s="61"/>
      <c r="CM695" s="61">
        <v>12000</v>
      </c>
      <c r="CN695" s="61"/>
      <c r="CO695" s="61"/>
      <c r="CP695" s="61"/>
      <c r="CQ695" s="2">
        <f t="shared" si="924"/>
        <v>0</v>
      </c>
      <c r="CR695" s="51">
        <f t="shared" si="925"/>
        <v>0</v>
      </c>
      <c r="CS695" s="66">
        <f>IF($G695="Labor Hours",CE695*$K695*(1+$M695)*$ES695,CE695)</f>
        <v>0</v>
      </c>
      <c r="CT695" s="66">
        <f>IF($G695="Labor Hours",CF695*$K695*(1+$M695)*$ES695,CF695)</f>
        <v>0</v>
      </c>
      <c r="CU695" s="66">
        <f>IF($G695="Labor Hours",CG695*$K695*(1+$M695)*$ES695,CG695)</f>
        <v>0</v>
      </c>
      <c r="CV695" s="66">
        <f>IF($G695="Labor Hours",CH695*$K695*(1+$M695)*$ES695,CH695)</f>
        <v>0</v>
      </c>
      <c r="CW695" s="66">
        <f>IF($G695="Labor Hours",CI695*$K695*(1+$M695)*$ES695,CI695)</f>
        <v>0</v>
      </c>
      <c r="CX695" s="66">
        <f>IF($G695="Labor Hours",CJ695*$K695*(1+$M695)*$ES695,CJ695)</f>
        <v>0</v>
      </c>
      <c r="CY695" s="66">
        <f>IF($G695="Labor Hours",CK695*$K695*(1+$M695)*$ES695,CK695)</f>
        <v>0</v>
      </c>
      <c r="CZ695" s="66">
        <f>IF($G695="Labor Hours",CL695*$K695*(1+$M695)*$ES695,CL695)</f>
        <v>0</v>
      </c>
      <c r="DA695" s="66">
        <f>IF($G695="Labor Hours",CM695*$K695*(1+$M695)*$ES695,CM695)</f>
        <v>12000</v>
      </c>
      <c r="DB695" s="66">
        <f>IF($G695="Labor Hours",CN695*$K695*(1+$M695)*$ES695,CN695)</f>
        <v>0</v>
      </c>
      <c r="DC695" s="66">
        <f>IF($G695="Labor Hours",CO695*$K695*(1+$M695)*$ES695,CO695)</f>
        <v>0</v>
      </c>
      <c r="DD695" s="66">
        <f>IF($G695="Labor Hours",CP695*$K695*(1+$M695)*$ES695,CP695)</f>
        <v>0</v>
      </c>
      <c r="DE695" s="67">
        <f t="shared" si="926"/>
        <v>12000</v>
      </c>
      <c r="DF695" s="67">
        <f t="shared" si="970"/>
        <v>0</v>
      </c>
      <c r="DG695" s="67">
        <f t="shared" si="971"/>
        <v>12000</v>
      </c>
      <c r="DH695" s="53" cm="1">
        <f t="array" aca="1" ref="DH695" ca="1">DE695*CELL("contents",$Q695)</f>
        <v>2400</v>
      </c>
      <c r="DI695" s="53" cm="1">
        <f t="array" aca="1" ref="DI695" ca="1">DF695*CELL("contents",$Q695)</f>
        <v>0</v>
      </c>
      <c r="DJ695" s="61"/>
      <c r="DK695" s="61"/>
      <c r="DL695" s="61"/>
      <c r="DM695" s="61"/>
      <c r="DN695" s="61"/>
      <c r="DO695" s="61"/>
      <c r="DP695" s="61"/>
      <c r="DQ695" s="2"/>
      <c r="DR695" s="2"/>
      <c r="DS695" s="2"/>
      <c r="DT695" s="2"/>
      <c r="DU695" s="2"/>
      <c r="DV695" s="2">
        <f t="shared" si="927"/>
        <v>0</v>
      </c>
      <c r="DW695" s="51">
        <f t="shared" si="928"/>
        <v>0</v>
      </c>
      <c r="DX695" s="66">
        <f>IF($G695="Labor Hours",DJ695*$K695*(1+$M695)*$ET695,DJ695)</f>
        <v>0</v>
      </c>
      <c r="DY695" s="66">
        <f>IF($G695="Labor Hours",DK695*$K695*(1+$M695)*$ET695,DK695)</f>
        <v>0</v>
      </c>
      <c r="DZ695" s="66">
        <f>IF($G695="Labor Hours",DL695*$K695*(1+$M695)*$ET695,DL695)</f>
        <v>0</v>
      </c>
      <c r="EA695" s="66">
        <f>IF($G695="Labor Hours",DM695*$K695*(1+$M695)*$ET695,DM695)</f>
        <v>0</v>
      </c>
      <c r="EB695" s="66">
        <f>IF($G695="Labor Hours",DN695*$K695*(1+$M695)*$ET695,DN695)</f>
        <v>0</v>
      </c>
      <c r="EC695" s="66">
        <f>IF($G695="Labor Hours",DO695*$K695*(1+$M695)*$ET695,DO695)</f>
        <v>0</v>
      </c>
      <c r="ED695" s="66">
        <f>IF($G695="Labor Hours",DP695*$K695*(1+$M695)*$ET695,DP695)</f>
        <v>0</v>
      </c>
      <c r="EE695" s="66">
        <f>IF($G695="Labor Hours",DQ695*$K695*(1+$M695)*$ET695,DQ695)</f>
        <v>0</v>
      </c>
      <c r="EF695" s="66">
        <f>IF($G695="Labor Hours",DR695*$K695*(1+$M695)*$ET695,DR695)</f>
        <v>0</v>
      </c>
      <c r="EG695" s="66">
        <f>IF($G695="Labor Hours",DS695*$K695*(1+$M695)*$ET695,DS695)</f>
        <v>0</v>
      </c>
      <c r="EH695" s="66">
        <f>IF($G695="Labor Hours",DT695*$K695*(1+$M695)*$ET695,DT695)</f>
        <v>0</v>
      </c>
      <c r="EI695" s="66">
        <f>IF($G695="Labor Hours",DU695*$K695*(1+$M695)*$ET695,DU695)</f>
        <v>0</v>
      </c>
      <c r="EJ695" s="67">
        <f t="shared" si="929"/>
        <v>0</v>
      </c>
      <c r="EK695" s="67">
        <f t="shared" si="972"/>
        <v>0</v>
      </c>
      <c r="EL695" s="67">
        <f t="shared" si="973"/>
        <v>0</v>
      </c>
      <c r="EM695" s="53" cm="1">
        <f t="array" aca="1" ref="EM695" ca="1">EJ695*CELL("contents",$Q695)</f>
        <v>0</v>
      </c>
      <c r="EN695" s="53" cm="1">
        <f t="array" aca="1" ref="EN695" ca="1">EK695*CELL("contents",$Q695)</f>
        <v>0</v>
      </c>
      <c r="EO695" s="68">
        <f t="shared" si="930"/>
        <v>12000</v>
      </c>
      <c r="EP695" s="2">
        <v>1</v>
      </c>
      <c r="EQ695" s="2">
        <f t="shared" ref="EQ695:ET695" si="989">EP695*1.0215</f>
        <v>1.0215000000000001</v>
      </c>
      <c r="ER695" s="2">
        <f t="shared" si="989"/>
        <v>1.0434622500000001</v>
      </c>
      <c r="ES695" s="2">
        <f t="shared" si="989"/>
        <v>1.0658966883750003</v>
      </c>
      <c r="ET695" s="2">
        <f t="shared" si="989"/>
        <v>1.0888134671750629</v>
      </c>
      <c r="EU695" s="69">
        <f>IF($G695="Labor Hours",$K695*$AG695*EQ695,0)</f>
        <v>0</v>
      </c>
      <c r="EV695" s="69">
        <f>IF($G695="Labor Hours",$K695*$BL695*ER695,0)</f>
        <v>0</v>
      </c>
      <c r="EW695" s="69">
        <f>IF($G695="Labor Hours",$K695*$CQ695*ES695,0)</f>
        <v>0</v>
      </c>
      <c r="EX695" s="69">
        <f>IF($G695="Labor Hours",$K695*$DV695*ET695,0)</f>
        <v>0</v>
      </c>
      <c r="EY695" s="69">
        <f t="shared" si="932"/>
        <v>0</v>
      </c>
      <c r="EZ695" s="69">
        <f t="shared" si="932"/>
        <v>0</v>
      </c>
      <c r="FA695" s="69">
        <f t="shared" si="932"/>
        <v>0</v>
      </c>
      <c r="FB695" s="69">
        <f t="shared" si="932"/>
        <v>0</v>
      </c>
      <c r="FC695" t="s">
        <v>1553</v>
      </c>
    </row>
    <row r="696" spans="1:159" x14ac:dyDescent="0.25">
      <c r="A696" s="2">
        <v>1.6</v>
      </c>
      <c r="B696" s="2" t="s">
        <v>1518</v>
      </c>
      <c r="C696" s="2" t="s">
        <v>1143</v>
      </c>
      <c r="D696" s="62" t="s">
        <v>1477</v>
      </c>
      <c r="E696" s="63" t="s">
        <v>1477</v>
      </c>
      <c r="F696" s="70"/>
      <c r="G696" s="2" t="s">
        <v>151</v>
      </c>
      <c r="H696" s="2" t="s">
        <v>163</v>
      </c>
      <c r="I696" s="2" t="s">
        <v>213</v>
      </c>
      <c r="J696" s="65" t="s">
        <v>261</v>
      </c>
      <c r="K696" s="75">
        <v>52</v>
      </c>
      <c r="L696" s="79">
        <v>52</v>
      </c>
      <c r="M696" s="57">
        <v>0.28999999999999998</v>
      </c>
      <c r="N696" s="85">
        <v>0.54500000000000004</v>
      </c>
      <c r="O696" s="64" t="s">
        <v>155</v>
      </c>
      <c r="P696" s="2" t="s">
        <v>156</v>
      </c>
      <c r="Q696" s="216">
        <f>VLOOKUP(P696,Contingencies!$A$2:$D$7,4,FALSE)</f>
        <v>0.09</v>
      </c>
      <c r="R696" s="53">
        <f>Q696*EO696</f>
        <v>1203.3151093046943</v>
      </c>
      <c r="S696" s="67">
        <f t="shared" si="915"/>
        <v>655.80673457105843</v>
      </c>
      <c r="T696" s="61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>
        <f>IF(G696="Labor Hours",SUM(U696:AF696),0)</f>
        <v>0</v>
      </c>
      <c r="AH696" s="51">
        <f t="shared" si="919"/>
        <v>0</v>
      </c>
      <c r="AI696" s="66">
        <f>IF($G696="Labor Hours",U696*$K696*(1+$M696)*$EQ696,U696)</f>
        <v>0</v>
      </c>
      <c r="AJ696" s="66">
        <f>IF($G696="Labor Hours",V696*$K696*(1+$M696)*$EQ696,V696)</f>
        <v>0</v>
      </c>
      <c r="AK696" s="66">
        <f>IF($G696="Labor Hours",W696*$K696*(1+$M696)*$EQ696,W696)</f>
        <v>0</v>
      </c>
      <c r="AL696" s="66">
        <f>IF($G696="Labor Hours",X696*$K696*(1+$M696)*$EQ696,X696)</f>
        <v>0</v>
      </c>
      <c r="AM696" s="66">
        <f>IF($G696="Labor Hours",Y696*$K696*(1+$M696)*$EQ696,Y696)</f>
        <v>0</v>
      </c>
      <c r="AN696" s="66">
        <f>IF($G696="Labor Hours",Z696*$K696*(1+$M696)*$EQ696,Z696)</f>
        <v>0</v>
      </c>
      <c r="AO696" s="66">
        <f>IF($G696="Labor Hours",AA696*$K696*(1+$M696)*$EQ696,AA696)</f>
        <v>0</v>
      </c>
      <c r="AP696" s="66">
        <f>IF($G696="Labor Hours",AB696*$K696*(1+$M696)*$EQ696,AB696)</f>
        <v>0</v>
      </c>
      <c r="AQ696" s="66">
        <f>IF($G696="Labor Hours",AC696*$K696*(1+$M696)*$EQ696,AC696)</f>
        <v>0</v>
      </c>
      <c r="AR696" s="66">
        <f>IF($G696="Labor Hours",AD696*$K696*(1+$M696)*$EQ696,AD696)</f>
        <v>0</v>
      </c>
      <c r="AS696" s="66">
        <f>IF($G696="Labor Hours",AE696*$K696*(1+$M696)*$EQ696,AE696)</f>
        <v>0</v>
      </c>
      <c r="AT696" s="66">
        <f>IF($G696="Labor Hours",AF696*$K696*(1+$M696)*$EQ696,AF696)</f>
        <v>0</v>
      </c>
      <c r="AU696" s="67">
        <f t="shared" si="920"/>
        <v>0</v>
      </c>
      <c r="AV696" s="67">
        <f t="shared" si="966"/>
        <v>0</v>
      </c>
      <c r="AW696" s="67">
        <f t="shared" si="967"/>
        <v>0</v>
      </c>
      <c r="AX696" s="53" cm="1">
        <f t="array" aca="1" ref="AX696" ca="1">AU696*CELL("contents",$Q696)</f>
        <v>0</v>
      </c>
      <c r="AY696" s="53" cm="1">
        <f t="array" aca="1" ref="AY696" ca="1">AV696*CELL("contents",$Q696)</f>
        <v>0</v>
      </c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>
        <f t="shared" si="921"/>
        <v>0</v>
      </c>
      <c r="BM696" s="51">
        <f t="shared" si="922"/>
        <v>0</v>
      </c>
      <c r="BN696" s="66">
        <f>IF($G696="Labor Hours",AZ696*$K696*(1+$M696)*$ER696,AZ696)</f>
        <v>0</v>
      </c>
      <c r="BO696" s="66">
        <f>IF($G696="Labor Hours",BA696*$K696*(1+$M696)*$ER696,BA696)</f>
        <v>0</v>
      </c>
      <c r="BP696" s="66">
        <f>IF($G696="Labor Hours",BB696*$K696*(1+$M696)*$ER696,BB696)</f>
        <v>0</v>
      </c>
      <c r="BQ696" s="66">
        <f>IF($G696="Labor Hours",BC696*$K696*(1+$M696)*$ER696,BC696)</f>
        <v>0</v>
      </c>
      <c r="BR696" s="66">
        <f>IF($G696="Labor Hours",BD696*$K696*(1+$M696)*$ER696,BD696)</f>
        <v>0</v>
      </c>
      <c r="BS696" s="66">
        <f>IF($G696="Labor Hours",BE696*$K696*(1+$M696)*$ER696,BE696)</f>
        <v>0</v>
      </c>
      <c r="BT696" s="66">
        <f>IF($G696="Labor Hours",BF696*$K696*(1+$M696)*$ER696,BF696)</f>
        <v>0</v>
      </c>
      <c r="BU696" s="66">
        <f>IF($G696="Labor Hours",BG696*$K696*(1+$M696)*$ER696,BG696)</f>
        <v>0</v>
      </c>
      <c r="BV696" s="66">
        <f>IF($G696="Labor Hours",BH696*$K696*(1+$M696)*$ER696,BH696)</f>
        <v>0</v>
      </c>
      <c r="BW696" s="66">
        <f>IF($G696="Labor Hours",BI696*$K696*(1+$M696)*$ER696,BI696)</f>
        <v>0</v>
      </c>
      <c r="BX696" s="66">
        <f>IF($G696="Labor Hours",BJ696*$K696*(1+$M696)*$ER696,BJ696)</f>
        <v>0</v>
      </c>
      <c r="BY696" s="66">
        <f>IF($G696="Labor Hours",BK696*$K696*(1+$M696)*$ER696,BK696)</f>
        <v>0</v>
      </c>
      <c r="BZ696" s="67">
        <f t="shared" si="923"/>
        <v>0</v>
      </c>
      <c r="CA696" s="67">
        <f t="shared" si="968"/>
        <v>0</v>
      </c>
      <c r="CB696" s="67">
        <f t="shared" si="969"/>
        <v>0</v>
      </c>
      <c r="CC696" s="53" cm="1">
        <f t="array" aca="1" ref="CC696" ca="1">BZ696*CELL("contents",$Q696)</f>
        <v>0</v>
      </c>
      <c r="CD696" s="53" cm="1">
        <f t="array" aca="1" ref="CD696" ca="1">CA696*CELL("contents",$Q696)</f>
        <v>0</v>
      </c>
      <c r="CE696" s="2"/>
      <c r="CF696" s="2"/>
      <c r="CG696" s="2"/>
      <c r="CH696" s="61">
        <v>8</v>
      </c>
      <c r="CI696" s="61">
        <v>8</v>
      </c>
      <c r="CJ696" s="61">
        <v>8</v>
      </c>
      <c r="CK696" s="61">
        <v>8</v>
      </c>
      <c r="CL696" s="61">
        <v>8</v>
      </c>
      <c r="CM696" s="61">
        <v>8</v>
      </c>
      <c r="CN696" s="61">
        <v>8</v>
      </c>
      <c r="CO696" s="61">
        <v>8</v>
      </c>
      <c r="CP696" s="61">
        <v>8</v>
      </c>
      <c r="CQ696" s="2">
        <f t="shared" si="924"/>
        <v>72</v>
      </c>
      <c r="CR696" s="51">
        <f t="shared" si="925"/>
        <v>0.48</v>
      </c>
      <c r="CS696" s="66">
        <f>IF($G696="Labor Hours",CE696*$K696*(1+$M696)*$ES696,CE696)</f>
        <v>0</v>
      </c>
      <c r="CT696" s="66">
        <f>IF($G696="Labor Hours",CF696*$K696*(1+$M696)*$ES696,CF696)</f>
        <v>0</v>
      </c>
      <c r="CU696" s="66">
        <f>IF($G696="Labor Hours",CG696*$K696*(1+$M696)*$ES696,CG696)</f>
        <v>0</v>
      </c>
      <c r="CV696" s="66">
        <f>IF($G696="Labor Hours",CH696*$K696*(1+$M696)*$ES696,CH696)</f>
        <v>572.00279884956012</v>
      </c>
      <c r="CW696" s="66">
        <f>IF($G696="Labor Hours",CI696*$K696*(1+$M696)*$ES696,CI696)</f>
        <v>572.00279884956012</v>
      </c>
      <c r="CX696" s="66">
        <f>IF($G696="Labor Hours",CJ696*$K696*(1+$M696)*$ES696,CJ696)</f>
        <v>572.00279884956012</v>
      </c>
      <c r="CY696" s="66">
        <f>IF($G696="Labor Hours",CK696*$K696*(1+$M696)*$ES696,CK696)</f>
        <v>572.00279884956012</v>
      </c>
      <c r="CZ696" s="66">
        <f>IF($G696="Labor Hours",CL696*$K696*(1+$M696)*$ES696,CL696)</f>
        <v>572.00279884956012</v>
      </c>
      <c r="DA696" s="66">
        <f>IF($G696="Labor Hours",CM696*$K696*(1+$M696)*$ES696,CM696)</f>
        <v>572.00279884956012</v>
      </c>
      <c r="DB696" s="66">
        <f>IF($G696="Labor Hours",CN696*$K696*(1+$M696)*$ES696,CN696)</f>
        <v>572.00279884956012</v>
      </c>
      <c r="DC696" s="66">
        <f>IF($G696="Labor Hours",CO696*$K696*(1+$M696)*$ES696,CO696)</f>
        <v>572.00279884956012</v>
      </c>
      <c r="DD696" s="66">
        <f>IF($G696="Labor Hours",CP696*$K696*(1+$M696)*$ES696,CP696)</f>
        <v>572.00279884956012</v>
      </c>
      <c r="DE696" s="67">
        <f t="shared" si="926"/>
        <v>5148.0251896460422</v>
      </c>
      <c r="DF696" s="67">
        <f t="shared" si="970"/>
        <v>2805.6737283570933</v>
      </c>
      <c r="DG696" s="67">
        <f t="shared" si="971"/>
        <v>7953.698918003136</v>
      </c>
      <c r="DH696" s="53" cm="1">
        <f t="array" aca="1" ref="DH696" ca="1">DE696*CELL("contents",$Q696)</f>
        <v>463.32226706814379</v>
      </c>
      <c r="DI696" s="53" cm="1">
        <f t="array" aca="1" ref="DI696" ca="1">DF696*CELL("contents",$Q696)</f>
        <v>252.51063555213838</v>
      </c>
      <c r="DJ696" s="61">
        <v>8</v>
      </c>
      <c r="DK696" s="61">
        <v>8</v>
      </c>
      <c r="DL696" s="61">
        <v>8</v>
      </c>
      <c r="DM696" s="61">
        <v>8</v>
      </c>
      <c r="DN696" s="61">
        <v>8</v>
      </c>
      <c r="DO696" s="61">
        <v>8</v>
      </c>
      <c r="DP696" s="61"/>
      <c r="DQ696" s="2"/>
      <c r="DR696" s="2"/>
      <c r="DS696" s="2"/>
      <c r="DT696" s="2"/>
      <c r="DU696" s="2"/>
      <c r="DV696" s="2">
        <f t="shared" si="927"/>
        <v>48</v>
      </c>
      <c r="DW696" s="51">
        <f t="shared" si="928"/>
        <v>0.32</v>
      </c>
      <c r="DX696" s="66">
        <f>IF($G696="Labor Hours",DJ696*$K696*(1+$M696)*$ET696,DJ696)</f>
        <v>584.30085902482574</v>
      </c>
      <c r="DY696" s="66">
        <f>IF($G696="Labor Hours",DK696*$K696*(1+$M696)*$ET696,DK696)</f>
        <v>584.30085902482574</v>
      </c>
      <c r="DZ696" s="66">
        <f>IF($G696="Labor Hours",DL696*$K696*(1+$M696)*$ET696,DL696)</f>
        <v>584.30085902482574</v>
      </c>
      <c r="EA696" s="66">
        <f>IF($G696="Labor Hours",DM696*$K696*(1+$M696)*$ET696,DM696)</f>
        <v>584.30085902482574</v>
      </c>
      <c r="EB696" s="66">
        <f>IF($G696="Labor Hours",DN696*$K696*(1+$M696)*$ET696,DN696)</f>
        <v>584.30085902482574</v>
      </c>
      <c r="EC696" s="66">
        <f>IF($G696="Labor Hours",DO696*$K696*(1+$M696)*$ET696,DO696)</f>
        <v>584.30085902482574</v>
      </c>
      <c r="ED696" s="66">
        <f>IF($G696="Labor Hours",DP696*$K696*(1+$M696)*$ET696,DP696)</f>
        <v>0</v>
      </c>
      <c r="EE696" s="66">
        <f>IF($G696="Labor Hours",DQ696*$K696*(1+$M696)*$ET696,DQ696)</f>
        <v>0</v>
      </c>
      <c r="EF696" s="66">
        <f>IF($G696="Labor Hours",DR696*$K696*(1+$M696)*$ET696,DR696)</f>
        <v>0</v>
      </c>
      <c r="EG696" s="66">
        <f>IF($G696="Labor Hours",DS696*$K696*(1+$M696)*$ET696,DS696)</f>
        <v>0</v>
      </c>
      <c r="EH696" s="66">
        <f>IF($G696="Labor Hours",DT696*$K696*(1+$M696)*$ET696,DT696)</f>
        <v>0</v>
      </c>
      <c r="EI696" s="66">
        <f>IF($G696="Labor Hours",DU696*$K696*(1+$M696)*$ET696,DU696)</f>
        <v>0</v>
      </c>
      <c r="EJ696" s="67">
        <f t="shared" si="929"/>
        <v>3505.805154148954</v>
      </c>
      <c r="EK696" s="67">
        <f t="shared" si="972"/>
        <v>1910.6638090111801</v>
      </c>
      <c r="EL696" s="67">
        <f t="shared" si="973"/>
        <v>5416.4689631601341</v>
      </c>
      <c r="EM696" s="53" cm="1">
        <f t="array" aca="1" ref="EM696" ca="1">EJ696*CELL("contents",$Q696)</f>
        <v>315.52246387340585</v>
      </c>
      <c r="EN696" s="53" cm="1">
        <f t="array" aca="1" ref="EN696" ca="1">EK696*CELL("contents",$Q696)</f>
        <v>171.95974281100621</v>
      </c>
      <c r="EO696" s="68">
        <f t="shared" si="930"/>
        <v>13370.16788116327</v>
      </c>
      <c r="EP696" s="2">
        <v>1</v>
      </c>
      <c r="EQ696" s="2">
        <f t="shared" ref="EQ696:ET696" si="990">EP696*1.0215</f>
        <v>1.0215000000000001</v>
      </c>
      <c r="ER696" s="2">
        <f t="shared" si="990"/>
        <v>1.0434622500000001</v>
      </c>
      <c r="ES696" s="2">
        <f t="shared" si="990"/>
        <v>1.0658966883750003</v>
      </c>
      <c r="ET696" s="2">
        <f t="shared" si="990"/>
        <v>1.0888134671750629</v>
      </c>
      <c r="EU696" s="69">
        <f>IF($G696="Labor Hours",$K696*$AG696*EQ696,0)</f>
        <v>0</v>
      </c>
      <c r="EV696" s="69">
        <f>IF($G696="Labor Hours",$K696*$BL696*ER696,0)</f>
        <v>0</v>
      </c>
      <c r="EW696" s="69">
        <f>IF($G696="Labor Hours",$K696*$CQ696*ES696,0)</f>
        <v>3990.7172012760011</v>
      </c>
      <c r="EX696" s="69">
        <f>IF($G696="Labor Hours",$K696*$DV696*ET696,0)</f>
        <v>2717.678414068957</v>
      </c>
      <c r="EY696" s="69">
        <f t="shared" si="932"/>
        <v>0</v>
      </c>
      <c r="EZ696" s="69">
        <f t="shared" si="932"/>
        <v>0</v>
      </c>
      <c r="FA696" s="69">
        <f t="shared" si="932"/>
        <v>1157.3079883700402</v>
      </c>
      <c r="FB696" s="69">
        <f t="shared" si="932"/>
        <v>788.12674007999749</v>
      </c>
      <c r="FC696" t="s">
        <v>1554</v>
      </c>
    </row>
    <row r="698" spans="1:159" x14ac:dyDescent="0.25">
      <c r="R698" s="72">
        <f>SUM(R2:R696)</f>
        <v>1835084.480213729</v>
      </c>
      <c r="S698" s="72">
        <f>SUM(S2:S696)</f>
        <v>451425.51026684593</v>
      </c>
      <c r="AW698" s="72">
        <f>SUM(AW2:AW696)</f>
        <v>4806290.6381889684</v>
      </c>
      <c r="AX698" s="72">
        <f ca="1">SUM(AX2:AX696)</f>
        <v>572007.85069934092</v>
      </c>
      <c r="AY698" s="72">
        <f ca="1">SUM(AY2:AY696)</f>
        <v>108575.7925108113</v>
      </c>
      <c r="CC698" s="72">
        <f ca="1">SUM(CC2:CC696)</f>
        <v>397022.24056934548</v>
      </c>
      <c r="CD698" s="72">
        <f ca="1">SUM(CD2:CD696)</f>
        <v>82643.060717546818</v>
      </c>
      <c r="DH698" s="72">
        <f ca="1">SUM(DH2:DH696)</f>
        <v>346221.03014649381</v>
      </c>
      <c r="DI698" s="72">
        <f ca="1">SUM(DI2:DI696)</f>
        <v>71743.803155612826</v>
      </c>
      <c r="EM698" s="72">
        <f ca="1">SUM(EM2:EM696)</f>
        <v>225059.51032200109</v>
      </c>
      <c r="EN698" s="72">
        <f ca="1">SUM(EN2:EN696)</f>
        <v>31811.192092574605</v>
      </c>
      <c r="EO698" s="72">
        <f>SUM(EO2:EO696)</f>
        <v>14731624.396848999</v>
      </c>
      <c r="EU698" s="72"/>
      <c r="EV698" s="72"/>
      <c r="EW698" s="72"/>
      <c r="EX698" s="72"/>
      <c r="EY698" s="72"/>
      <c r="EZ698" s="72"/>
      <c r="FA698" s="72"/>
      <c r="FB698" s="7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603BD-6D8F-466E-9962-D6296B4B0E33}">
  <dimension ref="A1:Z163"/>
  <sheetViews>
    <sheetView topLeftCell="A151" workbookViewId="0">
      <selection activeCell="C161" sqref="C161:H163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0.140625" bestFit="1" customWidth="1"/>
    <col min="4" max="4" width="6.140625" bestFit="1" customWidth="1"/>
    <col min="5" max="5" width="10.140625" bestFit="1" customWidth="1"/>
    <col min="6" max="8" width="9.140625" bestFit="1" customWidth="1"/>
    <col min="9" max="10" width="5.5703125" bestFit="1" customWidth="1"/>
    <col min="11" max="11" width="9.140625" bestFit="1" customWidth="1"/>
    <col min="12" max="12" width="5.5703125" bestFit="1" customWidth="1"/>
    <col min="13" max="14" width="11.28515625" bestFit="1" customWidth="1"/>
    <col min="15" max="15" width="5.5703125" bestFit="1" customWidth="1"/>
    <col min="16" max="16" width="11.140625" bestFit="1" customWidth="1"/>
    <col min="17" max="17" width="5.5703125" bestFit="1" customWidth="1"/>
    <col min="18" max="18" width="11.28515625" bestFit="1" customWidth="1"/>
    <col min="19" max="21" width="10.140625" bestFit="1" customWidth="1"/>
    <col min="22" max="23" width="5.5703125" bestFit="1" customWidth="1"/>
    <col min="24" max="24" width="10.140625" bestFit="1" customWidth="1"/>
    <col min="25" max="25" width="7.5703125" bestFit="1" customWidth="1"/>
    <col min="26" max="26" width="11.28515625" bestFit="1" customWidth="1"/>
    <col min="27" max="27" width="21.5703125" bestFit="1" customWidth="1"/>
    <col min="28" max="28" width="21.140625" bestFit="1" customWidth="1"/>
    <col min="29" max="29" width="21.5703125" bestFit="1" customWidth="1"/>
    <col min="30" max="30" width="21.140625" bestFit="1" customWidth="1"/>
    <col min="31" max="31" width="21.5703125" bestFit="1" customWidth="1"/>
    <col min="32" max="32" width="21.140625" bestFit="1" customWidth="1"/>
    <col min="33" max="33" width="21.5703125" bestFit="1" customWidth="1"/>
    <col min="34" max="34" width="21.140625" bestFit="1" customWidth="1"/>
    <col min="35" max="35" width="21.5703125" bestFit="1" customWidth="1"/>
    <col min="36" max="36" width="26.28515625" bestFit="1" customWidth="1"/>
    <col min="37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1555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0</v>
      </c>
      <c r="R6" s="95">
        <v>0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5295.4560000000001</v>
      </c>
      <c r="Q7" s="95"/>
      <c r="R7" s="95">
        <v>5295.4560000000001</v>
      </c>
    </row>
    <row r="8" spans="1:18" x14ac:dyDescent="0.25">
      <c r="A8" s="89" t="s">
        <v>1161</v>
      </c>
      <c r="B8" s="95"/>
      <c r="C8" s="95">
        <v>84580.200000000012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84580.200000000012</v>
      </c>
    </row>
    <row r="9" spans="1:18" x14ac:dyDescent="0.25">
      <c r="A9" s="89" t="s">
        <v>1174</v>
      </c>
      <c r="B9" s="95"/>
      <c r="C9" s="95"/>
      <c r="D9" s="95"/>
      <c r="E9" s="95"/>
      <c r="F9" s="95">
        <v>68031.900000000009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68031.900000000009</v>
      </c>
    </row>
    <row r="10" spans="1:18" x14ac:dyDescent="0.25">
      <c r="A10" s="89" t="s">
        <v>1150</v>
      </c>
      <c r="B10" s="95">
        <v>180192.6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180192.6</v>
      </c>
    </row>
    <row r="11" spans="1:18" x14ac:dyDescent="0.25">
      <c r="A11" s="89" t="s">
        <v>1158</v>
      </c>
      <c r="B11" s="95"/>
      <c r="C11" s="95">
        <v>33096.600000000006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33096.600000000006</v>
      </c>
    </row>
    <row r="12" spans="1:18" x14ac:dyDescent="0.25">
      <c r="A12" s="89" t="s">
        <v>1137</v>
      </c>
      <c r="B12" s="95">
        <v>18534.096000000001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18534.096000000001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9270.8888400000014</v>
      </c>
      <c r="M13" s="95">
        <v>29169.381960000002</v>
      </c>
      <c r="N13" s="95"/>
      <c r="O13" s="95"/>
      <c r="P13" s="95"/>
      <c r="Q13" s="95"/>
      <c r="R13" s="95">
        <v>38440.270800000006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112160.70000000001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112160.70000000001</v>
      </c>
    </row>
    <row r="15" spans="1:18" x14ac:dyDescent="0.25">
      <c r="A15" s="89" t="s">
        <v>1148</v>
      </c>
      <c r="B15" s="95">
        <v>82520.856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82520.856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21988.809000000001</v>
      </c>
      <c r="L16" s="95"/>
      <c r="M16" s="95"/>
      <c r="N16" s="95"/>
      <c r="O16" s="95"/>
      <c r="P16" s="95"/>
      <c r="Q16" s="95"/>
      <c r="R16" s="95">
        <v>21988.809000000001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58838.400000000001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58838.400000000001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6108.5700000000006</v>
      </c>
      <c r="K18" s="95"/>
      <c r="L18" s="95"/>
      <c r="M18" s="95"/>
      <c r="N18" s="95"/>
      <c r="O18" s="95"/>
      <c r="P18" s="95"/>
      <c r="Q18" s="95"/>
      <c r="R18" s="95">
        <v>6108.5700000000006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17283.780000000002</v>
      </c>
      <c r="F20" s="95"/>
      <c r="G20" s="95">
        <v>38244.960000000006</v>
      </c>
      <c r="H20" s="95">
        <v>0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55528.740000000005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101197.45125000001</v>
      </c>
      <c r="Q21" s="95"/>
      <c r="R21" s="95">
        <v>101197.45125000001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29878.875000000004</v>
      </c>
      <c r="O22" s="95"/>
      <c r="P22" s="95"/>
      <c r="Q22" s="95"/>
      <c r="R22" s="95">
        <v>29878.875000000004</v>
      </c>
    </row>
    <row r="23" spans="1:19" x14ac:dyDescent="0.25">
      <c r="A23" s="89" t="s">
        <v>242</v>
      </c>
      <c r="B23" s="95"/>
      <c r="C23" s="95"/>
      <c r="D23" s="95">
        <v>84494.394</v>
      </c>
      <c r="E23" s="95"/>
      <c r="F23" s="95"/>
      <c r="G23" s="95"/>
      <c r="H23" s="95"/>
      <c r="I23" s="95">
        <v>0</v>
      </c>
      <c r="J23" s="95"/>
      <c r="K23" s="95"/>
      <c r="L23" s="95"/>
      <c r="M23" s="95"/>
      <c r="N23" s="95"/>
      <c r="O23" s="95"/>
      <c r="P23" s="95"/>
      <c r="Q23" s="95"/>
      <c r="R23" s="95">
        <v>84494.394</v>
      </c>
    </row>
    <row r="24" spans="1:19" x14ac:dyDescent="0.25">
      <c r="A24" s="89" t="s">
        <v>1520</v>
      </c>
      <c r="B24" s="95">
        <v>281247.55200000003</v>
      </c>
      <c r="C24" s="95">
        <v>117676.80000000002</v>
      </c>
      <c r="D24" s="95">
        <v>84494.394</v>
      </c>
      <c r="E24" s="95">
        <v>17283.780000000002</v>
      </c>
      <c r="F24" s="95">
        <v>126870.30000000002</v>
      </c>
      <c r="G24" s="95">
        <v>150405.66000000003</v>
      </c>
      <c r="H24" s="95">
        <v>0</v>
      </c>
      <c r="I24" s="95">
        <v>0</v>
      </c>
      <c r="J24" s="95">
        <v>6108.5700000000006</v>
      </c>
      <c r="K24" s="95">
        <v>21988.809000000001</v>
      </c>
      <c r="L24" s="95">
        <v>9270.8888400000014</v>
      </c>
      <c r="M24" s="95">
        <v>29169.381960000002</v>
      </c>
      <c r="N24" s="95">
        <v>29878.875000000004</v>
      </c>
      <c r="O24" s="95">
        <v>0</v>
      </c>
      <c r="P24" s="95">
        <v>106492.90725000002</v>
      </c>
      <c r="Q24" s="95">
        <v>0</v>
      </c>
      <c r="R24" s="95">
        <v>980887.91805000009</v>
      </c>
    </row>
    <row r="25" spans="1:19" x14ac:dyDescent="0.25">
      <c r="A25" s="89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1526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0</v>
      </c>
      <c r="R32" s="95">
        <v>0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1853.4096</v>
      </c>
      <c r="Q33" s="95"/>
      <c r="R33" s="95">
        <v>1853.4096</v>
      </c>
    </row>
    <row r="34" spans="1:18" x14ac:dyDescent="0.25">
      <c r="A34" s="89" t="s">
        <v>1161</v>
      </c>
      <c r="B34" s="95"/>
      <c r="C34" s="95">
        <v>29603.070000000003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29603.070000000003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23811.165000000001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23811.165000000001</v>
      </c>
    </row>
    <row r="36" spans="1:18" x14ac:dyDescent="0.25">
      <c r="A36" s="89" t="s">
        <v>1150</v>
      </c>
      <c r="B36" s="95">
        <v>63067.409999999996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63067.409999999996</v>
      </c>
    </row>
    <row r="37" spans="1:18" x14ac:dyDescent="0.25">
      <c r="A37" s="89" t="s">
        <v>1158</v>
      </c>
      <c r="B37" s="95"/>
      <c r="C37" s="95">
        <v>11583.810000000001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11583.810000000001</v>
      </c>
    </row>
    <row r="38" spans="1:18" x14ac:dyDescent="0.25">
      <c r="A38" s="89" t="s">
        <v>1137</v>
      </c>
      <c r="B38" s="95">
        <v>6486.9336000000003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6486.9336000000003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3244.8110940000006</v>
      </c>
      <c r="M39" s="95">
        <v>10209.283686000001</v>
      </c>
      <c r="N39" s="95"/>
      <c r="O39" s="95"/>
      <c r="P39" s="95"/>
      <c r="Q39" s="95"/>
      <c r="R39" s="95">
        <v>13454.094780000001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39256.245000000003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39256.245000000003</v>
      </c>
    </row>
    <row r="41" spans="1:18" x14ac:dyDescent="0.25">
      <c r="A41" s="89" t="s">
        <v>1148</v>
      </c>
      <c r="B41" s="95">
        <v>28882.299599999998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28882.299599999998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7696.0831500000004</v>
      </c>
      <c r="L42" s="95"/>
      <c r="M42" s="95"/>
      <c r="N42" s="95"/>
      <c r="O42" s="95"/>
      <c r="P42" s="95"/>
      <c r="Q42" s="95"/>
      <c r="R42" s="95">
        <v>7696.0831500000004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20593.439999999999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20593.439999999999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2137.9994999999999</v>
      </c>
      <c r="K44" s="95"/>
      <c r="L44" s="95"/>
      <c r="M44" s="95"/>
      <c r="N44" s="95"/>
      <c r="O44" s="95"/>
      <c r="P44" s="95"/>
      <c r="Q44" s="95"/>
      <c r="R44" s="95">
        <v>2137.9994999999999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6049.3230000000003</v>
      </c>
      <c r="F46" s="95"/>
      <c r="G46" s="95">
        <v>13385.736000000001</v>
      </c>
      <c r="H46" s="95">
        <v>0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19435.059000000001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35419.107937499997</v>
      </c>
      <c r="Q47" s="95"/>
      <c r="R47" s="95">
        <v>35419.107937499997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10457.606250000001</v>
      </c>
      <c r="O48" s="95"/>
      <c r="P48" s="95"/>
      <c r="Q48" s="95"/>
      <c r="R48" s="95">
        <v>10457.606250000001</v>
      </c>
    </row>
    <row r="49" spans="1:18" x14ac:dyDescent="0.25">
      <c r="A49" s="89" t="s">
        <v>242</v>
      </c>
      <c r="B49" s="95"/>
      <c r="C49" s="95"/>
      <c r="D49" s="95">
        <v>29573.037899999999</v>
      </c>
      <c r="E49" s="95"/>
      <c r="F49" s="95"/>
      <c r="G49" s="95"/>
      <c r="H49" s="95"/>
      <c r="I49" s="95">
        <v>0</v>
      </c>
      <c r="J49" s="95"/>
      <c r="K49" s="95"/>
      <c r="L49" s="95"/>
      <c r="M49" s="95"/>
      <c r="N49" s="95"/>
      <c r="O49" s="95"/>
      <c r="P49" s="95"/>
      <c r="Q49" s="95"/>
      <c r="R49" s="95">
        <v>29573.037899999999</v>
      </c>
    </row>
    <row r="50" spans="1:18" x14ac:dyDescent="0.25">
      <c r="A50" s="89" t="s">
        <v>1520</v>
      </c>
      <c r="B50" s="95">
        <v>98436.643199999991</v>
      </c>
      <c r="C50" s="95">
        <v>41186.880000000005</v>
      </c>
      <c r="D50" s="95">
        <v>29573.037899999999</v>
      </c>
      <c r="E50" s="95">
        <v>6049.3230000000003</v>
      </c>
      <c r="F50" s="95">
        <v>44404.604999999996</v>
      </c>
      <c r="G50" s="95">
        <v>52641.981</v>
      </c>
      <c r="H50" s="95">
        <v>0</v>
      </c>
      <c r="I50" s="95">
        <v>0</v>
      </c>
      <c r="J50" s="95">
        <v>2137.9994999999999</v>
      </c>
      <c r="K50" s="95">
        <v>7696.0831500000004</v>
      </c>
      <c r="L50" s="95">
        <v>3244.8110940000006</v>
      </c>
      <c r="M50" s="95">
        <v>10209.283686000001</v>
      </c>
      <c r="N50" s="95">
        <v>10457.606250000001</v>
      </c>
      <c r="O50" s="95">
        <v>0</v>
      </c>
      <c r="P50" s="95">
        <v>37272.517537499996</v>
      </c>
      <c r="Q50" s="95">
        <v>0</v>
      </c>
      <c r="R50" s="95">
        <v>343310.77131749998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1521</v>
      </c>
      <c r="B57" s="95">
        <v>10942</v>
      </c>
      <c r="C57" s="95">
        <v>24054</v>
      </c>
      <c r="D57" s="95">
        <v>194456</v>
      </c>
      <c r="E57" s="95">
        <v>22864</v>
      </c>
      <c r="F57" s="95">
        <v>6600</v>
      </c>
      <c r="G57" s="95">
        <v>24500</v>
      </c>
      <c r="H57" s="95">
        <v>0</v>
      </c>
      <c r="I57" s="95">
        <v>135302</v>
      </c>
      <c r="J57" s="95">
        <v>91145</v>
      </c>
      <c r="K57" s="95">
        <v>34966</v>
      </c>
      <c r="L57" s="95">
        <v>0</v>
      </c>
      <c r="M57" s="95">
        <v>544829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1521</v>
      </c>
      <c r="B66" s="95">
        <v>403933.78800000006</v>
      </c>
      <c r="C66" s="95">
        <v>0</v>
      </c>
      <c r="D66" s="95">
        <v>6897.1680000000006</v>
      </c>
      <c r="E66" s="95">
        <v>35719.812000000005</v>
      </c>
      <c r="F66" s="95">
        <v>670748.56650000031</v>
      </c>
      <c r="G66" s="95">
        <v>12217.140000000001</v>
      </c>
      <c r="H66" s="95">
        <v>4698.9000000000005</v>
      </c>
      <c r="I66" s="95">
        <v>40602.582000000009</v>
      </c>
      <c r="J66" s="95">
        <v>57265.29</v>
      </c>
      <c r="K66" s="95">
        <v>7048.35</v>
      </c>
      <c r="L66" s="95">
        <v>23698.800000000003</v>
      </c>
      <c r="M66" s="95">
        <v>0</v>
      </c>
      <c r="N66" s="95">
        <v>1262830.3965000003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1521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1800</v>
      </c>
      <c r="F76" s="95">
        <v>1800</v>
      </c>
      <c r="G76" s="95">
        <v>1800</v>
      </c>
      <c r="H76" s="95">
        <v>1800</v>
      </c>
      <c r="I76" s="95">
        <v>0</v>
      </c>
      <c r="J76" s="95"/>
      <c r="K76" s="95">
        <v>3600</v>
      </c>
      <c r="L76" s="95">
        <v>0</v>
      </c>
      <c r="M76" s="95">
        <v>51600</v>
      </c>
    </row>
    <row r="77" spans="1:14" x14ac:dyDescent="0.25">
      <c r="A77" s="89" t="s">
        <v>966</v>
      </c>
      <c r="B77" s="95">
        <v>9600</v>
      </c>
      <c r="C77" s="95"/>
      <c r="D77" s="95">
        <v>0</v>
      </c>
      <c r="E77" s="95">
        <v>31600</v>
      </c>
      <c r="F77" s="95"/>
      <c r="G77" s="95"/>
      <c r="H77" s="95">
        <v>0</v>
      </c>
      <c r="I77" s="95"/>
      <c r="J77" s="95">
        <v>0</v>
      </c>
      <c r="K77" s="95"/>
      <c r="L77" s="95"/>
      <c r="M77" s="95">
        <v>41200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0</v>
      </c>
      <c r="E78" s="95">
        <v>33400</v>
      </c>
      <c r="F78" s="95">
        <v>1800</v>
      </c>
      <c r="G78" s="95">
        <v>1800</v>
      </c>
      <c r="H78" s="95">
        <v>1800</v>
      </c>
      <c r="I78" s="95">
        <v>0</v>
      </c>
      <c r="J78" s="95">
        <v>0</v>
      </c>
      <c r="K78" s="95">
        <v>3600</v>
      </c>
      <c r="L78" s="95">
        <v>0</v>
      </c>
      <c r="M78" s="95">
        <v>92800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1521</v>
      </c>
      <c r="B86" s="95">
        <v>15500</v>
      </c>
      <c r="C86" s="95">
        <v>28942</v>
      </c>
      <c r="D86" s="95">
        <v>0</v>
      </c>
      <c r="E86" s="95">
        <v>5000</v>
      </c>
      <c r="F86" s="95">
        <v>22400</v>
      </c>
      <c r="G86" s="95">
        <v>12500</v>
      </c>
      <c r="H86" s="95">
        <v>31075</v>
      </c>
      <c r="I86" s="95">
        <v>2000</v>
      </c>
      <c r="J86" s="95">
        <v>0</v>
      </c>
      <c r="K86" s="95">
        <v>0</v>
      </c>
      <c r="L86" s="95">
        <v>0</v>
      </c>
      <c r="M86" s="95">
        <v>500</v>
      </c>
      <c r="N86" s="95">
        <v>117917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1523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424951.93735000025</v>
      </c>
      <c r="D95" s="95">
        <v>37941.137250000007</v>
      </c>
      <c r="E95" s="95">
        <v>0</v>
      </c>
      <c r="F95" s="95">
        <v>43675.553574999998</v>
      </c>
      <c r="G95" s="95"/>
      <c r="H95" s="95"/>
      <c r="I95" s="95"/>
      <c r="J95" s="95"/>
      <c r="K95" s="95"/>
      <c r="L95" s="95">
        <v>506568.62817500031</v>
      </c>
    </row>
    <row r="96" spans="1:14" x14ac:dyDescent="0.25">
      <c r="A96" s="89" t="s">
        <v>1140</v>
      </c>
      <c r="B96" s="95">
        <v>16273.965960000001</v>
      </c>
      <c r="C96" s="95"/>
      <c r="D96" s="95"/>
      <c r="E96" s="95"/>
      <c r="F96" s="95"/>
      <c r="G96" s="95"/>
      <c r="H96" s="95"/>
      <c r="I96" s="95"/>
      <c r="J96" s="95">
        <v>26038.345536000008</v>
      </c>
      <c r="K96" s="95"/>
      <c r="L96" s="95">
        <v>42312.311496000009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0</v>
      </c>
      <c r="H97" s="95">
        <v>31103.063408000002</v>
      </c>
      <c r="I97" s="95"/>
      <c r="J97" s="95"/>
      <c r="K97" s="95"/>
      <c r="L97" s="95">
        <v>31103.063408000002</v>
      </c>
    </row>
    <row r="98" spans="1:26" x14ac:dyDescent="0.25">
      <c r="A98" s="89" t="s">
        <v>1143</v>
      </c>
      <c r="B98" s="95">
        <v>19422.491485499995</v>
      </c>
      <c r="C98" s="95"/>
      <c r="D98" s="95"/>
      <c r="E98" s="95"/>
      <c r="F98" s="95"/>
      <c r="G98" s="95"/>
      <c r="H98" s="95"/>
      <c r="I98" s="95">
        <v>50803.742392199987</v>
      </c>
      <c r="J98" s="95"/>
      <c r="K98" s="95">
        <v>0</v>
      </c>
      <c r="L98" s="95">
        <v>70226.233877699982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35696.457445499997</v>
      </c>
      <c r="C99" s="95">
        <v>424951.93735000025</v>
      </c>
      <c r="D99" s="95">
        <v>37941.137250000007</v>
      </c>
      <c r="E99" s="95">
        <v>0</v>
      </c>
      <c r="F99" s="95">
        <v>43675.553574999998</v>
      </c>
      <c r="G99" s="95">
        <v>0</v>
      </c>
      <c r="H99" s="95">
        <v>31103.063408000002</v>
      </c>
      <c r="I99" s="95">
        <v>50803.742392199987</v>
      </c>
      <c r="J99" s="95">
        <v>26038.345536000008</v>
      </c>
      <c r="K99" s="95">
        <v>0</v>
      </c>
      <c r="L99" s="95">
        <v>650210.23695670033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1522</v>
      </c>
      <c r="B107" s="95">
        <v>229481.62345600006</v>
      </c>
      <c r="C107" s="95">
        <v>84197.750400000019</v>
      </c>
      <c r="D107" s="95">
        <v>60455.738907000021</v>
      </c>
      <c r="E107" s="95">
        <v>12366.544590000003</v>
      </c>
      <c r="F107" s="95">
        <v>90775.699650000024</v>
      </c>
      <c r="G107" s="95">
        <v>129632.50973000002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29574</v>
      </c>
      <c r="P107" s="95">
        <v>954</v>
      </c>
      <c r="Q107" s="95">
        <v>11949.681834999999</v>
      </c>
      <c r="R107" s="95">
        <v>15732.992839500002</v>
      </c>
      <c r="S107" s="95">
        <v>23103.070965020001</v>
      </c>
      <c r="T107" s="95">
        <v>22884.692792380007</v>
      </c>
      <c r="U107" s="95">
        <v>21378.335062499995</v>
      </c>
      <c r="V107" s="95">
        <v>0</v>
      </c>
      <c r="W107" s="95">
        <v>0</v>
      </c>
      <c r="X107" s="95">
        <v>78103.675137375016</v>
      </c>
      <c r="Y107" s="95">
        <v>265</v>
      </c>
      <c r="Z107" s="95">
        <v>813505.31536477513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1524</v>
      </c>
    </row>
    <row r="140" spans="1:19" x14ac:dyDescent="0.25">
      <c r="A140" s="89" t="s">
        <v>1513</v>
      </c>
      <c r="B140" s="52">
        <v>0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12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12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4.5333333333333332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4.8000000000000007</v>
      </c>
    </row>
    <row r="150" spans="1:2" x14ac:dyDescent="0.25">
      <c r="A150" s="89" t="s">
        <v>1202</v>
      </c>
      <c r="B150" s="52">
        <v>3.0533333333333337</v>
      </c>
    </row>
    <row r="151" spans="1:2" x14ac:dyDescent="0.25">
      <c r="A151" s="89" t="s">
        <v>1172</v>
      </c>
      <c r="B151" s="52">
        <v>6</v>
      </c>
    </row>
    <row r="152" spans="1:2" x14ac:dyDescent="0.25">
      <c r="A152" s="89" t="s">
        <v>1192</v>
      </c>
      <c r="B152" s="52">
        <v>0.86666666666666659</v>
      </c>
    </row>
    <row r="153" spans="1:2" x14ac:dyDescent="0.25">
      <c r="A153" s="89" t="s">
        <v>1454</v>
      </c>
      <c r="B153" s="52">
        <v>0</v>
      </c>
    </row>
    <row r="154" spans="1:2" x14ac:dyDescent="0.25">
      <c r="A154" s="89" t="s">
        <v>212</v>
      </c>
      <c r="B154" s="52">
        <v>7.2</v>
      </c>
    </row>
    <row r="155" spans="1:2" x14ac:dyDescent="0.25">
      <c r="A155" s="89" t="s">
        <v>1485</v>
      </c>
      <c r="B155" s="52">
        <v>10.199999999999999</v>
      </c>
    </row>
    <row r="156" spans="1:2" x14ac:dyDescent="0.25">
      <c r="A156" s="89" t="s">
        <v>1431</v>
      </c>
      <c r="B156" s="52">
        <v>3</v>
      </c>
    </row>
    <row r="157" spans="1:2" x14ac:dyDescent="0.25">
      <c r="A157" s="89" t="s">
        <v>242</v>
      </c>
      <c r="B157" s="52">
        <v>9.0399999999999991</v>
      </c>
    </row>
    <row r="158" spans="1:2" x14ac:dyDescent="0.25">
      <c r="A158" s="89" t="s">
        <v>1520</v>
      </c>
      <c r="B158" s="52">
        <v>97.093333333333334</v>
      </c>
    </row>
    <row r="161" spans="1:8" x14ac:dyDescent="0.25">
      <c r="A161" s="219" t="s">
        <v>1700</v>
      </c>
      <c r="B161" s="219" t="s">
        <v>1701</v>
      </c>
      <c r="C161" s="220" t="s">
        <v>1708</v>
      </c>
      <c r="D161" s="220" t="s">
        <v>1709</v>
      </c>
      <c r="E161" s="220" t="s">
        <v>1710</v>
      </c>
      <c r="F161" s="220" t="s">
        <v>1685</v>
      </c>
      <c r="G161" s="220" t="s">
        <v>1711</v>
      </c>
      <c r="H161" s="220" t="s">
        <v>1712</v>
      </c>
    </row>
    <row r="162" spans="1:8" x14ac:dyDescent="0.25">
      <c r="A162" s="218">
        <v>572007.85069934092</v>
      </c>
      <c r="B162" s="218">
        <v>108575.7925108113</v>
      </c>
      <c r="C162" s="218">
        <f>E162*C163</f>
        <v>521437.27258840355</v>
      </c>
      <c r="D162" s="218">
        <f>D163*E162</f>
        <v>98976.727411596497</v>
      </c>
      <c r="E162" s="218">
        <v>620414</v>
      </c>
      <c r="F162" s="218">
        <f>SUM(A162:D162)</f>
        <v>1300997.6432101522</v>
      </c>
      <c r="G162" s="218">
        <f>SUM(GETPIVOTDATA("Sum of EU Direct PY5",$A$161)+C162)</f>
        <v>1093445.1232877444</v>
      </c>
      <c r="H162" s="218">
        <f>SUM(GETPIVOTDATA("Sum of EU Ind PY5",$A$161)+D162)</f>
        <v>207552.51992240781</v>
      </c>
    </row>
    <row r="163" spans="1:8" x14ac:dyDescent="0.25">
      <c r="A163" s="214">
        <f>GETPIVOTDATA("Sum of EU Direct PY5",$A$161)/(SUM(A162:B162))</f>
        <v>0.84046664418985317</v>
      </c>
      <c r="B163" s="214">
        <f>GETPIVOTDATA("Sum of EU Ind PY5",$A$161)/(SUM(A162:B162))</f>
        <v>0.15953335581014694</v>
      </c>
      <c r="C163" s="214">
        <f>A163</f>
        <v>0.84046664418985317</v>
      </c>
      <c r="D163" s="214">
        <f>B163</f>
        <v>0.15953335581014694</v>
      </c>
      <c r="E163" s="214"/>
    </row>
  </sheetData>
  <pageMargins left="0.7" right="0.7" top="0.75" bottom="0.75" header="0.3" footer="0.3"/>
  <pageSetup orientation="portrait"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CDA9-6AED-4C09-9860-C35864952184}">
  <dimension ref="A1:AN88"/>
  <sheetViews>
    <sheetView topLeftCell="A4" workbookViewId="0">
      <selection activeCell="A15" sqref="A15"/>
    </sheetView>
  </sheetViews>
  <sheetFormatPr defaultRowHeight="15" x14ac:dyDescent="0.25"/>
  <cols>
    <col min="1" max="1" width="25.85546875" customWidth="1"/>
    <col min="2" max="2" width="13.285156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1.5703125" bestFit="1" customWidth="1"/>
    <col min="28" max="28" width="11.5703125" bestFit="1" customWidth="1"/>
    <col min="29" max="29" width="14.42578125" customWidth="1"/>
    <col min="30" max="30" width="11.5703125" bestFit="1" customWidth="1"/>
    <col min="32" max="32" width="11.5703125" bestFit="1" customWidth="1"/>
    <col min="34" max="35" width="11.5703125" bestFit="1" customWidth="1"/>
    <col min="36" max="36" width="12.5703125" bestFit="1" customWidth="1"/>
    <col min="37" max="37" width="14.85546875" customWidth="1"/>
  </cols>
  <sheetData>
    <row r="1" spans="1:40" ht="15.75" thickBot="1" x14ac:dyDescent="0.3">
      <c r="B1" t="s">
        <v>1573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03" t="s">
        <v>1574</v>
      </c>
      <c r="F2" s="203"/>
      <c r="G2" s="203"/>
      <c r="H2" s="203"/>
      <c r="I2" s="203"/>
      <c r="J2" s="204" t="s">
        <v>1575</v>
      </c>
      <c r="K2" s="204"/>
      <c r="L2" s="204"/>
      <c r="M2" s="204"/>
      <c r="N2" s="204"/>
      <c r="O2" s="204"/>
      <c r="P2" s="204"/>
      <c r="Q2" s="204"/>
      <c r="R2" s="204"/>
      <c r="S2" s="204"/>
      <c r="T2" s="205" t="s">
        <v>1576</v>
      </c>
      <c r="U2" s="206"/>
      <c r="V2" s="206"/>
      <c r="W2" s="206"/>
      <c r="X2" s="207"/>
      <c r="Y2" s="206" t="s">
        <v>1577</v>
      </c>
      <c r="Z2" s="206"/>
      <c r="AA2" s="206"/>
      <c r="AB2" s="206"/>
      <c r="AC2" s="206"/>
      <c r="AD2" s="206"/>
      <c r="AE2" s="208" t="s">
        <v>1578</v>
      </c>
      <c r="AF2" s="209"/>
      <c r="AG2" s="209"/>
      <c r="AH2" s="210"/>
      <c r="AI2" s="208" t="s">
        <v>1579</v>
      </c>
      <c r="AJ2" s="209"/>
      <c r="AK2" s="209"/>
      <c r="AL2" s="209"/>
      <c r="AM2" s="209"/>
      <c r="AN2" s="210"/>
    </row>
    <row r="3" spans="1:40" ht="90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1617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GETPIVOTDATA("PY5 CMo",'PY5 Pivots'!$A$139,"Resource Name","Hanson")</f>
        <v>0.96</v>
      </c>
      <c r="D7" s="115">
        <f t="shared" ref="D7" si="0">SUM(E7:AN7)</f>
        <v>18534.096000000001</v>
      </c>
      <c r="E7" s="175">
        <f>GETPIVOTDATA("Salary Cost PY5",'PY5 Pivots'!$A$4,"Resource Name","Hanson","L3","1.1.1")</f>
        <v>18534.096000000001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GETPIVOTDATA("PY5 CMo",'PY5 Pivots'!$A$139,"Resource Name","Feyzi")</f>
        <v>12</v>
      </c>
      <c r="D8" s="115">
        <f t="shared" ref="D8" si="1">SUM(E8:AN8)</f>
        <v>180192.6</v>
      </c>
      <c r="E8" s="175">
        <f>GETPIVOTDATA("Salary Cost PY5",'PY5 Pivots'!$A$4,"Resource Name","Feyzi","L3","1.1.1")</f>
        <v>180192.6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GETPIVOTDATA("PY5 CMo",'PY5 Pivots'!$A$139,"Resource Name","ODell")</f>
        <v>4.8000000000000007</v>
      </c>
      <c r="D9" s="115">
        <f t="shared" ref="D9" si="2">SUM(E9:AN9)</f>
        <v>82520.856</v>
      </c>
      <c r="E9" s="176">
        <f>GETPIVOTDATA("Salary Cost PY5",'PY5 Pivots'!$A$4,"Resource Name","ODell","L3","1.1.1")</f>
        <v>82520.856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GETPIVOTDATA("PY5 CMo",'PY5 Pivots'!$A$139,"Resource Name","Finance")</f>
        <v>4.8000000000000007</v>
      </c>
      <c r="D12" s="115">
        <f t="shared" ref="D12:D26" si="3">SUM(E12:AN12)</f>
        <v>33096.600000000006</v>
      </c>
      <c r="E12" s="175">
        <v>0</v>
      </c>
      <c r="F12" s="185">
        <f>GETPIVOTDATA("Salary Cost PY5",'PY5 Pivots'!$A$4,"Resource Name","Finance","L3","1.1.2")</f>
        <v>33096.600000000006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GETPIVOTDATA("PY5 CMo",'PY5 Pivots'!$A$139,"Resource Name","Controls")</f>
        <v>12</v>
      </c>
      <c r="D13" s="115">
        <f t="shared" si="3"/>
        <v>84580.200000000012</v>
      </c>
      <c r="E13" s="175">
        <v>0</v>
      </c>
      <c r="F13" s="176">
        <f>GETPIVOTDATA("Salary Cost PY5",'PY5 Pivots'!$A$4,"Resource Name","Controls","L3","1.1.2")</f>
        <v>84580.200000000012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GETPIVOTDATA("PY5 CMo",'PY5 Pivots'!$A$139,"Resource Name","Zernick")</f>
        <v>9.0399999999999991</v>
      </c>
      <c r="D14" s="115">
        <f t="shared" si="3"/>
        <v>84494.394</v>
      </c>
      <c r="E14" s="175">
        <v>0</v>
      </c>
      <c r="F14" s="177">
        <v>0</v>
      </c>
      <c r="G14" s="177">
        <f>GETPIVOTDATA("Salary Cost PY5",'PY5 Pivots'!$A$4,"Resource Name","Zernick","L3","1.1.3")</f>
        <v>84494.394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6">
        <v>0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GETPIVOTDATA("PY5 CMo",'PY5 Pivots'!$A$139,"Resource Name","DuVernois")</f>
        <v>6</v>
      </c>
      <c r="D15" s="115">
        <f t="shared" si="3"/>
        <v>68031.900000000009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PY5",'PY5 Pivots'!$A$4,"Resource Name","DuVernois","L3","1.1.5")</f>
        <v>68031.900000000009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GETPIVOTDATA("PY5 CMo",'PY5 Pivots'!$A$139,"Resource Name","Sandstrom")</f>
        <v>6</v>
      </c>
      <c r="D16" s="115">
        <f t="shared" si="3"/>
        <v>58838.400000000001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PY5",'PY5 Pivots'!$A$4,"Resource Name","Sandstrom","L3","1.1.5")</f>
        <v>58838.400000000001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GETPIVOTDATA("PY5 CMo",'PY5 Pivots'!$A$139,"Resource Name","Tosi")</f>
        <v>7.2</v>
      </c>
      <c r="D17" s="115">
        <f>SUM(E17:AN17)</f>
        <v>55528.740000000005</v>
      </c>
      <c r="E17" s="175">
        <v>0</v>
      </c>
      <c r="F17" s="177">
        <v>0</v>
      </c>
      <c r="G17" s="177">
        <v>0</v>
      </c>
      <c r="H17" s="177">
        <f>GETPIVOTDATA("Salary Cost PY5",'PY5 Pivots'!$A$4,"Resource Name","Tosi","L3","1.1.4")</f>
        <v>17283.780000000002</v>
      </c>
      <c r="I17" s="178">
        <v>0</v>
      </c>
      <c r="J17" s="176">
        <f>GETPIVOTDATA("Salary Cost PY5",'PY5 Pivots'!$A$4,"Resource Name","Tosi","L3","1.2.1")</f>
        <v>38244.960000000006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8">
        <v>0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GETPIVOTDATA("PY5 CMo",'PY5 Pivots'!$A$139,"Resource Name","McEwen")</f>
        <v>12</v>
      </c>
      <c r="D18" s="115">
        <f t="shared" si="3"/>
        <v>112160.70000000001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PY5",'PY5 Pivots'!$A$4,"Resource Name","McEwen","L3","1.2.1")</f>
        <v>112160.70000000001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GETPIVOTDATA("PY5 CMo",'PY5 Pivots'!$A$139,"Resource Name","Wendt")</f>
        <v>3</v>
      </c>
      <c r="D19" s="115">
        <f t="shared" si="3"/>
        <v>29878.875000000004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PY5",'PY5 Pivots'!$A$4,"Resource Name","Wendt","L3","1.5.2")</f>
        <v>29878.875000000004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GETPIVOTDATA("PY5 CMo",'PY5 Pivots'!$A$139,"Resource Name","Weber")</f>
        <v>10.199999999999999</v>
      </c>
      <c r="D20" s="115">
        <f t="shared" si="3"/>
        <v>101197.45125000001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PY5",'PY5 Pivots'!$A$4,"Resource Name","Weber","L3","1.6.1")</f>
        <v>101197.45125000001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GETPIVOTDATA("PY5 CMo",'PY5 Pivots'!$A$139,"Resource Name","Kelley")</f>
        <v>4.5333333333333332</v>
      </c>
      <c r="D21" s="115">
        <f t="shared" si="3"/>
        <v>38440.270800000006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PY5",'PY5 Pivots'!$A$4,"Resource Name","Kelley","L3","1.4.2")</f>
        <v>9270.8888400000014</v>
      </c>
      <c r="AA21" s="179">
        <v>0</v>
      </c>
      <c r="AB21" s="179">
        <f>GETPIVOTDATA("Salary Cost PY5",'PY5 Pivots'!$A$4,"Resource Name","Kelley","L3","1.4.4")</f>
        <v>29169.381960000002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GETPIVOTDATA("PY5 CMo",'PY5 Pivots'!$A$139,"Resource Name","Braun")</f>
        <v>0.64</v>
      </c>
      <c r="D22" s="115">
        <f t="shared" si="3"/>
        <v>5295.4560000000001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PY5",'PY5 Pivots'!$A$4,"Resource Name","Braun","L3","1.6.1")</f>
        <v>5295.4560000000001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GETPIVOTDATA("PY5 CMo",'PY5 Pivots'!$A$139,"Resource Name","Auer")</f>
        <v>0</v>
      </c>
      <c r="D23" s="115">
        <f t="shared" si="3"/>
        <v>0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GETPIVOTDATA("PY5 CMo",'PY5 Pivots'!$A$139,"Resource Name","Senior Scientist")</f>
        <v>0</v>
      </c>
      <c r="D24" s="115">
        <f t="shared" si="3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GETPIVOTDATA("PY5 CMo",'PY5 Pivots'!$A$139,"Resource Name","Scientist")</f>
        <v>0.86666666666666659</v>
      </c>
      <c r="D25" s="115">
        <f t="shared" si="3"/>
        <v>6108.5700000000006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PY5",'PY5 Pivots'!$A$4,"Resource Name","Scientist","L3","1.3.3")</f>
        <v>6108.5700000000006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GETPIVOTDATA("PY5 CMo",'PY5 Pivots'!$A$139,"Resource Name","S. Griffin")</f>
        <v>3.0533333333333337</v>
      </c>
      <c r="D26" s="115">
        <f t="shared" si="3"/>
        <v>21988.809000000001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PY5",'PY5 Pivots'!$A$4,"Resource Name","S. Griffin","L3","1.3.4")</f>
        <v>21988.809000000001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980887.91805000021</v>
      </c>
      <c r="E28" s="183">
        <f t="shared" ref="E28:AN28" si="4">SUM(E7:E26)</f>
        <v>281247.55200000003</v>
      </c>
      <c r="F28" s="181">
        <f t="shared" si="4"/>
        <v>117676.80000000002</v>
      </c>
      <c r="G28" s="181">
        <f t="shared" si="4"/>
        <v>84494.394</v>
      </c>
      <c r="H28" s="181">
        <f t="shared" si="4"/>
        <v>17283.780000000002</v>
      </c>
      <c r="I28" s="181">
        <f t="shared" si="4"/>
        <v>126870.30000000002</v>
      </c>
      <c r="J28" s="183">
        <f t="shared" si="4"/>
        <v>150405.66000000003</v>
      </c>
      <c r="K28" s="183">
        <f t="shared" si="4"/>
        <v>0</v>
      </c>
      <c r="L28" s="183">
        <f t="shared" si="4"/>
        <v>0</v>
      </c>
      <c r="M28" s="183">
        <f t="shared" si="4"/>
        <v>0</v>
      </c>
      <c r="N28" s="183">
        <f t="shared" si="4"/>
        <v>0</v>
      </c>
      <c r="O28" s="183">
        <f t="shared" si="4"/>
        <v>0</v>
      </c>
      <c r="P28" s="183">
        <f t="shared" si="4"/>
        <v>0</v>
      </c>
      <c r="Q28" s="183">
        <f t="shared" si="4"/>
        <v>0</v>
      </c>
      <c r="R28" s="183">
        <f t="shared" si="4"/>
        <v>0</v>
      </c>
      <c r="S28" s="183">
        <f t="shared" si="4"/>
        <v>0</v>
      </c>
      <c r="T28" s="183">
        <f t="shared" si="4"/>
        <v>0</v>
      </c>
      <c r="U28" s="183">
        <f t="shared" si="4"/>
        <v>0</v>
      </c>
      <c r="V28" s="183">
        <f t="shared" si="4"/>
        <v>6108.5700000000006</v>
      </c>
      <c r="W28" s="183">
        <f t="shared" si="4"/>
        <v>21988.809000000001</v>
      </c>
      <c r="X28" s="183">
        <f t="shared" si="4"/>
        <v>0</v>
      </c>
      <c r="Y28" s="180">
        <f t="shared" si="4"/>
        <v>0</v>
      </c>
      <c r="Z28" s="183">
        <f t="shared" si="4"/>
        <v>9270.8888400000014</v>
      </c>
      <c r="AA28" s="183">
        <f t="shared" si="4"/>
        <v>0</v>
      </c>
      <c r="AB28" s="183">
        <f t="shared" si="4"/>
        <v>29169.381960000002</v>
      </c>
      <c r="AC28" s="183">
        <f t="shared" si="4"/>
        <v>0</v>
      </c>
      <c r="AD28" s="183">
        <f t="shared" si="4"/>
        <v>0</v>
      </c>
      <c r="AE28" s="183">
        <f t="shared" si="4"/>
        <v>0</v>
      </c>
      <c r="AF28" s="183">
        <f t="shared" si="4"/>
        <v>29878.875000000004</v>
      </c>
      <c r="AG28" s="183">
        <f t="shared" si="4"/>
        <v>0</v>
      </c>
      <c r="AH28" s="183">
        <f t="shared" si="4"/>
        <v>0</v>
      </c>
      <c r="AI28" s="183">
        <f t="shared" si="4"/>
        <v>0</v>
      </c>
      <c r="AJ28" s="183">
        <f t="shared" si="4"/>
        <v>106492.90725000002</v>
      </c>
      <c r="AK28" s="183">
        <f t="shared" si="4"/>
        <v>0</v>
      </c>
      <c r="AL28" s="183">
        <f t="shared" si="4"/>
        <v>0</v>
      </c>
      <c r="AM28" s="183">
        <f t="shared" si="4"/>
        <v>0</v>
      </c>
      <c r="AN28" s="183">
        <f t="shared" si="4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343310.77131750004</v>
      </c>
      <c r="E30" s="180">
        <f>GETPIVOTDATA("Fringe Cost PY5",'PY5 Pivots'!$A$30,"L3","1.1.1")</f>
        <v>98436.643199999991</v>
      </c>
      <c r="F30" s="183">
        <f>GETPIVOTDATA("Fringe Cost PY5",'PY5 Pivots'!$A$30,"L3","1.1.2")</f>
        <v>41186.880000000005</v>
      </c>
      <c r="G30" s="181">
        <f>GETPIVOTDATA("Fringe Cost PY5",'PY5 Pivots'!$A$30,"L3","1.1.3")</f>
        <v>29573.037899999999</v>
      </c>
      <c r="H30" s="181">
        <f>GETPIVOTDATA("Fringe Cost PY5",'PY5 Pivots'!$A$30,"L3","1.1.4")</f>
        <v>6049.3230000000003</v>
      </c>
      <c r="I30" s="183">
        <f>GETPIVOTDATA("Fringe Cost PY5",'PY5 Pivots'!$A$30,"L3","1.1.5")</f>
        <v>44404.604999999996</v>
      </c>
      <c r="J30" s="183">
        <f>GETPIVOTDATA("Fringe Cost PY5",'PY5 Pivots'!$A$30,"L3","1.2.1")</f>
        <v>52641.981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0</v>
      </c>
      <c r="S30" s="175">
        <v>0</v>
      </c>
      <c r="T30" s="175">
        <v>0</v>
      </c>
      <c r="U30" s="175">
        <v>0</v>
      </c>
      <c r="V30" s="175">
        <f>GETPIVOTDATA("Fringe Cost PY5",'PY5 Pivots'!$A$30,"L3","1.3.3")</f>
        <v>2137.9994999999999</v>
      </c>
      <c r="W30" s="175">
        <f>GETPIVOTDATA("Fringe Cost PY5",'PY5 Pivots'!$A$30,"L3","1.3.4")</f>
        <v>7696.0831500000004</v>
      </c>
      <c r="X30" s="175">
        <v>0</v>
      </c>
      <c r="Y30" s="175">
        <v>0</v>
      </c>
      <c r="Z30" s="183">
        <f>GETPIVOTDATA("Fringe Cost PY5",'PY5 Pivots'!$A$30,"L3","1.4.2")</f>
        <v>3244.8110940000006</v>
      </c>
      <c r="AA30" s="175">
        <v>0</v>
      </c>
      <c r="AB30" s="183">
        <f>GETPIVOTDATA("Fringe Cost PY5",'PY5 Pivots'!$A$30,"L3","1.4.4")</f>
        <v>10209.283686000001</v>
      </c>
      <c r="AC30" s="175">
        <v>0</v>
      </c>
      <c r="AD30" s="175">
        <v>0</v>
      </c>
      <c r="AE30" s="175">
        <v>0</v>
      </c>
      <c r="AF30" s="183">
        <f>GETPIVOTDATA("Fringe Cost PY5",'PY5 Pivots'!$A$30,"L3","1.5.2")</f>
        <v>10457.606250000001</v>
      </c>
      <c r="AG30" s="175">
        <v>0</v>
      </c>
      <c r="AH30" s="175">
        <v>0</v>
      </c>
      <c r="AI30" s="175">
        <v>0</v>
      </c>
      <c r="AJ30" s="183">
        <f>GETPIVOTDATA("Fringe Cost PY5",'PY5 Pivots'!$A$30,"L3","1.6.1")</f>
        <v>37272.517537499996</v>
      </c>
      <c r="AK30" s="175">
        <v>0</v>
      </c>
      <c r="AL30" s="175">
        <v>0</v>
      </c>
      <c r="AM30" s="175">
        <v>0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544829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PY5",'PY5 Pivots'!$A$55,"L3","1.2.2")</f>
        <v>10942</v>
      </c>
      <c r="L33" s="176">
        <f>GETPIVOTDATA("12mo Subtotal PY5",'PY5 Pivots'!$A$55,"L3","1.2.3")</f>
        <v>24054</v>
      </c>
      <c r="M33" s="176">
        <f>GETPIVOTDATA("12mo Subtotal PY5",'PY5 Pivots'!$A$55,"L3","1.2.4")</f>
        <v>194456</v>
      </c>
      <c r="N33" s="176">
        <f>GETPIVOTDATA("12mo Subtotal PY5",'PY5 Pivots'!$A$55,"L3","1.2.5")</f>
        <v>22864</v>
      </c>
      <c r="O33" s="176">
        <f>GETPIVOTDATA("12mo Subtotal PY5",'PY5 Pivots'!$A$55,"L3","1.2.6")</f>
        <v>6600</v>
      </c>
      <c r="P33" s="176">
        <f>GETPIVOTDATA("12mo Subtotal PY5",'PY5 Pivots'!$A$55,"L3","1.2.7")</f>
        <v>24500</v>
      </c>
      <c r="Q33" s="176">
        <v>0</v>
      </c>
      <c r="R33" s="176">
        <f>GETPIVOTDATA("12mo Subtotal PY5",'PY5 Pivots'!$A$55,"L3","1.2.9")</f>
        <v>135302</v>
      </c>
      <c r="S33" s="180">
        <v>0</v>
      </c>
      <c r="T33" s="175">
        <v>0</v>
      </c>
      <c r="U33" s="176">
        <v>0</v>
      </c>
      <c r="V33" s="176">
        <f>GETPIVOTDATA("12mo Subtotal PY5",'PY5 Pivots'!$A$55,"L3","1.3.3")</f>
        <v>91145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PY5",'PY5 Pivots'!$A$55,"L3","1.4.4")</f>
        <v>34966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90"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1262830.3965000003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PY5",'PY5 Pivots'!$A$64,"L3","1.2.1")</f>
        <v>403933.78800000006</v>
      </c>
      <c r="K34" s="176">
        <f>GETPIVOTDATA("12mo Subtotal PY5",'PY5 Pivots'!$A$64,"L3","1.2.2")</f>
        <v>6897.1680000000006</v>
      </c>
      <c r="L34" s="176">
        <f>GETPIVOTDATA("12mo Subtotal PY5",'PY5 Pivots'!$A$64,"L3","1.2.3")</f>
        <v>35719.812000000005</v>
      </c>
      <c r="M34" s="176">
        <f>GETPIVOTDATA("12mo Subtotal PY5",'PY5 Pivots'!$A$64,"L3","1.2.4")</f>
        <v>670748.56650000031</v>
      </c>
      <c r="N34" s="176">
        <f>GETPIVOTDATA("12mo Subtotal PY5",'PY5 Pivots'!$A$64,"L3","1.2.5")</f>
        <v>12217.140000000001</v>
      </c>
      <c r="O34" s="176">
        <f>GETPIVOTDATA("12mo Subtotal PY5",'PY5 Pivots'!$A$64,"L3","1.2.6")</f>
        <v>4698.9000000000005</v>
      </c>
      <c r="P34" s="176">
        <f>GETPIVOTDATA("12mo Subtotal PY5",'PY5 Pivots'!$A$64,"L3","1.2.7")</f>
        <v>40602.582000000009</v>
      </c>
      <c r="Q34" s="176">
        <f>GETPIVOTDATA("12mo Subtotal PY5",'PY5 Pivots'!$A$64,"L3","1.2.8")</f>
        <v>57265.29</v>
      </c>
      <c r="R34" s="176">
        <f>GETPIVOTDATA("12mo Subtotal PY5",'PY5 Pivots'!$A$64,"L3","1.2.9")</f>
        <v>7048.35</v>
      </c>
      <c r="S34" s="176">
        <f>GETPIVOTDATA("12mo Subtotal PY5",'PY5 Pivots'!$A$64,"L3","1.2.10")</f>
        <v>0</v>
      </c>
      <c r="T34" s="179">
        <v>0</v>
      </c>
      <c r="U34" s="179">
        <v>0</v>
      </c>
      <c r="V34" s="176">
        <v>23698.800000000003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79"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197"/>
      <c r="F35" s="198"/>
      <c r="G35" s="198"/>
      <c r="H35" s="198"/>
      <c r="I35" s="198"/>
      <c r="J35" s="199"/>
      <c r="K35" s="200"/>
      <c r="L35" s="200"/>
      <c r="M35" s="200"/>
      <c r="N35" s="200"/>
      <c r="O35" s="200"/>
      <c r="P35" s="200"/>
      <c r="Q35" s="200"/>
      <c r="R35" s="200"/>
      <c r="S35" s="200"/>
      <c r="T35" s="201"/>
      <c r="U35" s="202"/>
      <c r="V35" s="202"/>
      <c r="W35" s="202"/>
      <c r="X35" s="199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1807659.3965000003</v>
      </c>
      <c r="E37" s="142">
        <f>SUM(E33:E34)</f>
        <v>0</v>
      </c>
      <c r="F37" s="142">
        <f t="shared" ref="F37:AN37" si="5">SUM(F33:F34)</f>
        <v>0</v>
      </c>
      <c r="G37" s="142">
        <f t="shared" si="5"/>
        <v>0</v>
      </c>
      <c r="H37" s="142">
        <f t="shared" si="5"/>
        <v>0</v>
      </c>
      <c r="I37" s="142">
        <f t="shared" si="5"/>
        <v>0</v>
      </c>
      <c r="J37" s="142">
        <f t="shared" si="5"/>
        <v>403933.78800000006</v>
      </c>
      <c r="K37" s="142">
        <f t="shared" si="5"/>
        <v>17839.168000000001</v>
      </c>
      <c r="L37" s="142">
        <f t="shared" si="5"/>
        <v>59773.812000000005</v>
      </c>
      <c r="M37" s="142">
        <f t="shared" si="5"/>
        <v>865204.56650000031</v>
      </c>
      <c r="N37" s="142">
        <f t="shared" si="5"/>
        <v>35081.14</v>
      </c>
      <c r="O37" s="142">
        <f t="shared" si="5"/>
        <v>11298.900000000001</v>
      </c>
      <c r="P37" s="142">
        <f t="shared" si="5"/>
        <v>65102.582000000009</v>
      </c>
      <c r="Q37" s="142">
        <f t="shared" si="5"/>
        <v>57265.29</v>
      </c>
      <c r="R37" s="142">
        <f t="shared" si="5"/>
        <v>142350.35</v>
      </c>
      <c r="S37" s="142">
        <f t="shared" si="5"/>
        <v>0</v>
      </c>
      <c r="T37" s="142">
        <f t="shared" si="5"/>
        <v>0</v>
      </c>
      <c r="U37" s="142">
        <f t="shared" si="5"/>
        <v>0</v>
      </c>
      <c r="V37" s="142">
        <f t="shared" si="5"/>
        <v>114843.8</v>
      </c>
      <c r="W37" s="142">
        <f t="shared" si="5"/>
        <v>0</v>
      </c>
      <c r="X37" s="142">
        <f t="shared" si="5"/>
        <v>0</v>
      </c>
      <c r="Y37" s="142">
        <f t="shared" si="5"/>
        <v>0</v>
      </c>
      <c r="Z37" s="142">
        <f t="shared" si="5"/>
        <v>0</v>
      </c>
      <c r="AA37" s="142">
        <f t="shared" si="5"/>
        <v>0</v>
      </c>
      <c r="AB37" s="142">
        <f t="shared" si="5"/>
        <v>34966</v>
      </c>
      <c r="AC37" s="142">
        <f t="shared" si="5"/>
        <v>0</v>
      </c>
      <c r="AD37" s="142">
        <f t="shared" si="5"/>
        <v>0</v>
      </c>
      <c r="AE37" s="142">
        <f t="shared" si="5"/>
        <v>0</v>
      </c>
      <c r="AF37" s="142">
        <f t="shared" si="5"/>
        <v>0</v>
      </c>
      <c r="AG37" s="142">
        <f t="shared" si="5"/>
        <v>0</v>
      </c>
      <c r="AH37" s="142">
        <f t="shared" si="5"/>
        <v>0</v>
      </c>
      <c r="AI37" s="142">
        <f t="shared" si="5"/>
        <v>0</v>
      </c>
      <c r="AJ37" s="142">
        <f t="shared" si="5"/>
        <v>0</v>
      </c>
      <c r="AK37" s="142">
        <f t="shared" si="5"/>
        <v>0</v>
      </c>
      <c r="AL37" s="142">
        <f t="shared" si="5"/>
        <v>0</v>
      </c>
      <c r="AM37" s="142">
        <f t="shared" si="5"/>
        <v>0</v>
      </c>
      <c r="AN37" s="142">
        <f t="shared" si="5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90">
        <f>SUM(E39:AN39)</f>
        <v>51600</v>
      </c>
      <c r="E39" s="179">
        <f>GETPIVOTDATA("12mo Subtotal PY5",'PY5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PY5",'PY5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PY5",'PY5 Pivots'!$A$74,"Resource Name","Domestic","L3","1.2.8")</f>
        <v>1800</v>
      </c>
      <c r="R39" s="179">
        <f>GETPIVOTDATA("12mo Subtotal PY5",'PY5 Pivots'!$A$74,"Resource Name","Domestic","L3","1.2.9")</f>
        <v>1800</v>
      </c>
      <c r="S39" s="179">
        <v>0</v>
      </c>
      <c r="T39" s="179">
        <v>0</v>
      </c>
      <c r="U39" s="179">
        <v>0</v>
      </c>
      <c r="V39" s="179">
        <f>GETPIVOTDATA("12mo Subtotal PY5",'PY5 Pivots'!$A$74,"Resource Name","Domestic","L3","1.3.3")</f>
        <v>1800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PY5",'PY5 Pivots'!$A$74,"Resource Name","Domestic","L3","1.4.4")</f>
        <v>1800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f>GETPIVOTDATA("12mo Subtotal PY5",'PY5 Pivots'!$A$74,"Resource Name","Domestic","L3","1.6.1")</f>
        <v>3600</v>
      </c>
      <c r="AK39" s="179">
        <v>0</v>
      </c>
      <c r="AL39" s="179">
        <v>0</v>
      </c>
      <c r="AM39" s="179"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90">
        <f>SUM(E40:AN40)</f>
        <v>41200</v>
      </c>
      <c r="E40" s="179">
        <f>GETPIVOTDATA("12mo Subtotal PY5",'PY5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PY5",'PY5 Pivots'!$A$74,"Resource Name","Foreign","L3","1.2.8")</f>
        <v>31600</v>
      </c>
      <c r="R40" s="179">
        <f>GETPIVOTDATA("12mo Subtotal PY5",'PY5 Pivots'!$A$74,"Resource Name","Foreign","L3","1.2.9")</f>
        <v>0</v>
      </c>
      <c r="S40" s="179">
        <v>0</v>
      </c>
      <c r="T40" s="179">
        <v>0</v>
      </c>
      <c r="U40" s="179">
        <v>0</v>
      </c>
      <c r="V40" s="179"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PY5",'PY5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f>GETPIVOTDATA("12mo Subtotal PY5",'PY5 Pivots'!$A$74,"Resource Name","Foreign","L3","1.6.1")</f>
        <v>0</v>
      </c>
      <c r="AK40" s="179">
        <v>0</v>
      </c>
      <c r="AL40" s="179">
        <v>0</v>
      </c>
      <c r="AM40" s="179"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92800</v>
      </c>
      <c r="E42" s="143">
        <f t="shared" ref="E42:AN42" si="6">SUM(E39:E40)</f>
        <v>37800</v>
      </c>
      <c r="F42" s="142">
        <f t="shared" si="6"/>
        <v>0</v>
      </c>
      <c r="G42" s="142">
        <f t="shared" si="6"/>
        <v>0</v>
      </c>
      <c r="H42" s="142">
        <f t="shared" si="6"/>
        <v>0</v>
      </c>
      <c r="I42" s="142">
        <f t="shared" si="6"/>
        <v>0</v>
      </c>
      <c r="J42" s="143">
        <f>SUM(J39:J40)</f>
        <v>12600</v>
      </c>
      <c r="K42" s="142">
        <f t="shared" si="6"/>
        <v>0</v>
      </c>
      <c r="L42" s="142">
        <f t="shared" si="6"/>
        <v>0</v>
      </c>
      <c r="M42" s="142">
        <f t="shared" si="6"/>
        <v>0</v>
      </c>
      <c r="N42" s="142">
        <f t="shared" si="6"/>
        <v>0</v>
      </c>
      <c r="O42" s="142">
        <f t="shared" si="6"/>
        <v>0</v>
      </c>
      <c r="P42" s="142">
        <f t="shared" si="6"/>
        <v>0</v>
      </c>
      <c r="Q42" s="143">
        <f t="shared" si="6"/>
        <v>33400</v>
      </c>
      <c r="R42" s="142">
        <f t="shared" si="6"/>
        <v>1800</v>
      </c>
      <c r="S42" s="142">
        <f t="shared" si="6"/>
        <v>0</v>
      </c>
      <c r="T42" s="142">
        <f t="shared" si="6"/>
        <v>0</v>
      </c>
      <c r="U42" s="142">
        <f t="shared" si="6"/>
        <v>0</v>
      </c>
      <c r="V42" s="142">
        <f t="shared" si="6"/>
        <v>1800</v>
      </c>
      <c r="W42" s="142">
        <f t="shared" si="6"/>
        <v>0</v>
      </c>
      <c r="X42" s="142">
        <f t="shared" si="6"/>
        <v>0</v>
      </c>
      <c r="Y42" s="142">
        <f t="shared" si="6"/>
        <v>0</v>
      </c>
      <c r="Z42" s="142">
        <f t="shared" si="6"/>
        <v>0</v>
      </c>
      <c r="AA42" s="142">
        <f t="shared" si="6"/>
        <v>0</v>
      </c>
      <c r="AB42" s="142">
        <f t="shared" si="6"/>
        <v>1800</v>
      </c>
      <c r="AC42" s="142">
        <f t="shared" si="6"/>
        <v>0</v>
      </c>
      <c r="AD42" s="142">
        <f t="shared" si="6"/>
        <v>0</v>
      </c>
      <c r="AE42" s="142">
        <f t="shared" si="6"/>
        <v>0</v>
      </c>
      <c r="AF42" s="142">
        <f t="shared" si="6"/>
        <v>0</v>
      </c>
      <c r="AG42" s="142">
        <f t="shared" si="6"/>
        <v>0</v>
      </c>
      <c r="AH42" s="142">
        <f t="shared" si="6"/>
        <v>0</v>
      </c>
      <c r="AI42" s="142">
        <f t="shared" si="6"/>
        <v>0</v>
      </c>
      <c r="AJ42" s="142">
        <f t="shared" si="6"/>
        <v>3600</v>
      </c>
      <c r="AK42" s="142">
        <f t="shared" si="6"/>
        <v>0</v>
      </c>
      <c r="AL42" s="142">
        <f t="shared" si="6"/>
        <v>0</v>
      </c>
      <c r="AM42" s="142">
        <f t="shared" si="6"/>
        <v>0</v>
      </c>
      <c r="AN42" s="142">
        <f t="shared" si="6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7">U44</f>
        <v>0</v>
      </c>
      <c r="V46" s="142">
        <f t="shared" si="7"/>
        <v>0</v>
      </c>
      <c r="W46" s="142">
        <f t="shared" si="7"/>
        <v>0</v>
      </c>
      <c r="X46" s="132">
        <f t="shared" si="7"/>
        <v>0</v>
      </c>
      <c r="Y46" s="144">
        <f t="shared" si="7"/>
        <v>0</v>
      </c>
      <c r="Z46" s="142">
        <f t="shared" si="7"/>
        <v>0</v>
      </c>
      <c r="AA46" s="142">
        <f t="shared" si="7"/>
        <v>0</v>
      </c>
      <c r="AB46" s="142">
        <f t="shared" si="7"/>
        <v>0</v>
      </c>
      <c r="AC46" s="142">
        <f>AC44</f>
        <v>0</v>
      </c>
      <c r="AD46" s="142">
        <f t="shared" si="7"/>
        <v>0</v>
      </c>
      <c r="AE46" s="142">
        <f t="shared" si="7"/>
        <v>0</v>
      </c>
      <c r="AF46" s="142">
        <f t="shared" si="7"/>
        <v>0</v>
      </c>
      <c r="AG46" s="142">
        <f t="shared" si="7"/>
        <v>0</v>
      </c>
      <c r="AH46" s="132">
        <f t="shared" si="7"/>
        <v>0</v>
      </c>
      <c r="AI46" s="142">
        <f t="shared" si="7"/>
        <v>0</v>
      </c>
      <c r="AJ46" s="142">
        <f t="shared" si="7"/>
        <v>0</v>
      </c>
      <c r="AK46" s="142">
        <f t="shared" si="7"/>
        <v>0</v>
      </c>
      <c r="AL46" s="142">
        <f t="shared" si="7"/>
        <v>0</v>
      </c>
      <c r="AM46" s="142">
        <f t="shared" si="7"/>
        <v>0</v>
      </c>
      <c r="AN46" s="132">
        <f t="shared" si="7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90">
        <f>SUM(E48:AN48)</f>
        <v>117917</v>
      </c>
      <c r="E48" s="194">
        <f>GETPIVOTDATA("12mo Subtotal PY5",'PY5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PY5",'PY5 Pivots'!$A$84,"L3","1.2.1")</f>
        <v>28942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PY5",'PY5 Pivots'!$A$84,"L3","1.2.7")</f>
        <v>5000</v>
      </c>
      <c r="Q48" s="179">
        <f>GETPIVOTDATA("12mo Subtotal PY5",'PY5 Pivots'!$A$84,"L3","1.2.8")</f>
        <v>22400</v>
      </c>
      <c r="R48" s="179">
        <v>0</v>
      </c>
      <c r="S48" s="179">
        <v>0</v>
      </c>
      <c r="T48" s="179">
        <v>0</v>
      </c>
      <c r="U48" s="179">
        <v>0</v>
      </c>
      <c r="V48" s="179">
        <f>GETPIVOTDATA("12mo Subtotal PY5",'PY5 Pivots'!$A$84,"L3","1.3.3")</f>
        <v>12500</v>
      </c>
      <c r="W48" s="179">
        <v>0</v>
      </c>
      <c r="X48" s="179">
        <v>0</v>
      </c>
      <c r="Y48" s="179">
        <v>0</v>
      </c>
      <c r="Z48" s="179">
        <f>GETPIVOTDATA("12mo Subtotal PY5",'PY5 Pivots'!$A$84,"L3","1.4.2")</f>
        <v>31075</v>
      </c>
      <c r="AA48" s="179">
        <v>0</v>
      </c>
      <c r="AB48" s="179">
        <f>GETPIVOTDATA("12mo Subtotal PY5",'PY5 Pivots'!$A$84,"L3","1.4.4")</f>
        <v>2000</v>
      </c>
      <c r="AC48" s="179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f>GETPIVOTDATA("12mo Subtotal PY5",'PY5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117917</v>
      </c>
      <c r="E54" s="174">
        <f>SUM(E48:E52)</f>
        <v>15500</v>
      </c>
      <c r="F54" s="174">
        <f t="shared" ref="F54:AN54" si="8">SUM(F48:F52)</f>
        <v>0</v>
      </c>
      <c r="G54" s="174">
        <f t="shared" si="8"/>
        <v>0</v>
      </c>
      <c r="H54" s="174">
        <f t="shared" si="8"/>
        <v>0</v>
      </c>
      <c r="I54" s="174">
        <f t="shared" si="8"/>
        <v>0</v>
      </c>
      <c r="J54" s="174">
        <f t="shared" si="8"/>
        <v>28942</v>
      </c>
      <c r="K54" s="174">
        <f t="shared" si="8"/>
        <v>0</v>
      </c>
      <c r="L54" s="174">
        <f t="shared" si="8"/>
        <v>0</v>
      </c>
      <c r="M54" s="174">
        <f t="shared" si="8"/>
        <v>0</v>
      </c>
      <c r="N54" s="174">
        <f t="shared" si="8"/>
        <v>0</v>
      </c>
      <c r="O54" s="174">
        <f t="shared" si="8"/>
        <v>0</v>
      </c>
      <c r="P54" s="174">
        <f t="shared" si="8"/>
        <v>5000</v>
      </c>
      <c r="Q54" s="174">
        <f t="shared" si="8"/>
        <v>22400</v>
      </c>
      <c r="R54" s="174">
        <f t="shared" si="8"/>
        <v>0</v>
      </c>
      <c r="S54" s="174">
        <f t="shared" si="8"/>
        <v>0</v>
      </c>
      <c r="T54" s="174">
        <f t="shared" si="8"/>
        <v>0</v>
      </c>
      <c r="U54" s="174">
        <f t="shared" si="8"/>
        <v>0</v>
      </c>
      <c r="V54" s="174">
        <f t="shared" si="8"/>
        <v>12500</v>
      </c>
      <c r="W54" s="174">
        <f t="shared" si="8"/>
        <v>0</v>
      </c>
      <c r="X54" s="174">
        <f t="shared" si="8"/>
        <v>0</v>
      </c>
      <c r="Y54" s="174">
        <f t="shared" si="8"/>
        <v>0</v>
      </c>
      <c r="Z54" s="174">
        <f t="shared" si="8"/>
        <v>31075</v>
      </c>
      <c r="AA54" s="174">
        <f t="shared" si="8"/>
        <v>0</v>
      </c>
      <c r="AB54" s="174">
        <f t="shared" si="8"/>
        <v>2000</v>
      </c>
      <c r="AC54" s="174">
        <f t="shared" si="8"/>
        <v>0</v>
      </c>
      <c r="AD54" s="174">
        <f t="shared" si="8"/>
        <v>0</v>
      </c>
      <c r="AE54" s="174">
        <f t="shared" si="8"/>
        <v>0</v>
      </c>
      <c r="AF54" s="174">
        <f t="shared" si="8"/>
        <v>0</v>
      </c>
      <c r="AG54" s="174">
        <f t="shared" si="8"/>
        <v>0</v>
      </c>
      <c r="AH54" s="174">
        <f t="shared" si="8"/>
        <v>0</v>
      </c>
      <c r="AI54" s="174">
        <f t="shared" si="8"/>
        <v>0</v>
      </c>
      <c r="AJ54" s="174">
        <f t="shared" si="8"/>
        <v>0</v>
      </c>
      <c r="AK54" s="174">
        <f t="shared" si="8"/>
        <v>0</v>
      </c>
      <c r="AL54" s="174">
        <f t="shared" si="8"/>
        <v>0</v>
      </c>
      <c r="AM54" s="174">
        <f t="shared" si="8"/>
        <v>500</v>
      </c>
      <c r="AN54" s="174">
        <f t="shared" si="8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9">SUM(F57:F61)</f>
        <v>0</v>
      </c>
      <c r="G63" s="107">
        <f t="shared" si="9"/>
        <v>0</v>
      </c>
      <c r="H63" s="107">
        <f t="shared" si="9"/>
        <v>0</v>
      </c>
      <c r="I63" s="116">
        <f t="shared" si="9"/>
        <v>0</v>
      </c>
      <c r="J63" s="107">
        <f t="shared" si="9"/>
        <v>0</v>
      </c>
      <c r="K63" s="107">
        <f t="shared" si="9"/>
        <v>0</v>
      </c>
      <c r="L63" s="107">
        <f t="shared" si="9"/>
        <v>0</v>
      </c>
      <c r="M63" s="107">
        <f t="shared" si="9"/>
        <v>0</v>
      </c>
      <c r="N63" s="107">
        <f t="shared" si="9"/>
        <v>0</v>
      </c>
      <c r="O63" s="107">
        <f t="shared" si="9"/>
        <v>0</v>
      </c>
      <c r="P63" s="107">
        <f t="shared" si="9"/>
        <v>0</v>
      </c>
      <c r="Q63" s="107"/>
      <c r="R63" s="107">
        <f t="shared" si="9"/>
        <v>0</v>
      </c>
      <c r="S63" s="116">
        <f t="shared" si="9"/>
        <v>0</v>
      </c>
      <c r="T63" s="107">
        <f t="shared" si="9"/>
        <v>0</v>
      </c>
      <c r="U63" s="107">
        <f t="shared" si="9"/>
        <v>0</v>
      </c>
      <c r="V63" s="107">
        <f t="shared" si="9"/>
        <v>0</v>
      </c>
      <c r="W63" s="107">
        <f t="shared" si="9"/>
        <v>0</v>
      </c>
      <c r="X63" s="116">
        <f t="shared" si="9"/>
        <v>0</v>
      </c>
      <c r="Y63" s="96">
        <f t="shared" si="9"/>
        <v>0</v>
      </c>
      <c r="Z63" s="107">
        <f t="shared" si="9"/>
        <v>0</v>
      </c>
      <c r="AA63" s="107">
        <f t="shared" si="9"/>
        <v>0</v>
      </c>
      <c r="AB63" s="107">
        <f t="shared" si="9"/>
        <v>0</v>
      </c>
      <c r="AC63" s="107">
        <f t="shared" si="9"/>
        <v>0</v>
      </c>
      <c r="AD63" s="107">
        <f t="shared" si="9"/>
        <v>0</v>
      </c>
      <c r="AE63" s="107">
        <f t="shared" si="9"/>
        <v>0</v>
      </c>
      <c r="AF63" s="107">
        <f t="shared" si="9"/>
        <v>0</v>
      </c>
      <c r="AG63" s="107">
        <f t="shared" si="9"/>
        <v>0</v>
      </c>
      <c r="AH63" s="116">
        <f t="shared" si="9"/>
        <v>0</v>
      </c>
      <c r="AI63" s="107">
        <f t="shared" si="9"/>
        <v>0</v>
      </c>
      <c r="AJ63" s="107">
        <f t="shared" si="9"/>
        <v>0</v>
      </c>
      <c r="AK63" s="107">
        <f t="shared" si="9"/>
        <v>0</v>
      </c>
      <c r="AL63" s="107">
        <f t="shared" si="9"/>
        <v>0</v>
      </c>
      <c r="AM63" s="107">
        <f t="shared" si="9"/>
        <v>0</v>
      </c>
      <c r="AN63" s="116">
        <f t="shared" si="9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195"/>
      <c r="C67" s="19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506568.62817500031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PY5",'PY5 Pivots'!$A$93,"Institution","MSU","L3","1.4.1")</f>
        <v>424951.93735000025</v>
      </c>
      <c r="Z68" s="177">
        <f>GETPIVOTDATA("Complete Total PY5",'PY5 Pivots'!$A$93,"Institution","MSU","L3","1.4.2")</f>
        <v>37941.137250000007</v>
      </c>
      <c r="AA68" s="177">
        <v>0</v>
      </c>
      <c r="AB68" s="177">
        <f>GETPIVOTDATA("Complete Total PY5",'PY5 Pivots'!$A$93,"Institution","MSU","L3","1.4.4")</f>
        <v>0</v>
      </c>
      <c r="AC68" s="179">
        <v>0</v>
      </c>
      <c r="AD68" s="177">
        <f>GETPIVOTDATA("Complete Total PY5",'PY5 Pivots'!$A$93,"Institution","MSU","L3","1.4.6")</f>
        <v>43675.553574999998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10">SUM(E69:AN69)</f>
        <v>42312.311496000009</v>
      </c>
      <c r="E69" s="175">
        <f>GETPIVOTDATA("Complete Total PY5",'PY5 Pivots'!$A$93,"Institution","PSU","L3","1.1.1")</f>
        <v>16273.965960000001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PY5",'PY5 Pivots'!$A$93,"Institution","PSU","L3","1.6.1")</f>
        <v>26038.345536000008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10"/>
        <v>31103.063408000002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79">
        <v>0</v>
      </c>
      <c r="AH70" s="181">
        <f>GETPIVOTDATA("Complete Total PY5",'PY5 Pivots'!$A$93,"Institution","UA","L3","1.5.4")</f>
        <v>31103.063408000002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10"/>
        <v>70226.233877699982</v>
      </c>
      <c r="E71" s="175">
        <f>GETPIVOTDATA("Complete Total PY5",'PY5 Pivots'!$A$93,"Institution","UMD","L3","1.1.1")</f>
        <v>19422.491485499995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PY5",'PY5 Pivots'!$A$93,"Institution","UMD","L3","1.6.0")</f>
        <v>50803.742392199987</v>
      </c>
      <c r="AJ71" s="179">
        <v>0</v>
      </c>
      <c r="AK71" s="179">
        <v>0</v>
      </c>
      <c r="AL71" s="179">
        <v>0</v>
      </c>
      <c r="AM71" s="179">
        <v>0</v>
      </c>
      <c r="AN71" s="181">
        <v>0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10"/>
        <v>650210.23695670033</v>
      </c>
      <c r="E73" s="143">
        <f>SUM(E68:E71)</f>
        <v>35696.457445499997</v>
      </c>
      <c r="F73" s="143">
        <f t="shared" ref="F73:AN73" si="11">SUM(F68:F71)</f>
        <v>0</v>
      </c>
      <c r="G73" s="143">
        <f t="shared" si="11"/>
        <v>0</v>
      </c>
      <c r="H73" s="143">
        <f t="shared" si="11"/>
        <v>0</v>
      </c>
      <c r="I73" s="182">
        <f t="shared" si="11"/>
        <v>0</v>
      </c>
      <c r="J73" s="143">
        <f t="shared" si="11"/>
        <v>0</v>
      </c>
      <c r="K73" s="143">
        <f t="shared" si="11"/>
        <v>0</v>
      </c>
      <c r="L73" s="143">
        <f t="shared" si="11"/>
        <v>0</v>
      </c>
      <c r="M73" s="143">
        <f t="shared" si="11"/>
        <v>0</v>
      </c>
      <c r="N73" s="143">
        <f t="shared" si="11"/>
        <v>0</v>
      </c>
      <c r="O73" s="143">
        <f t="shared" si="11"/>
        <v>0</v>
      </c>
      <c r="P73" s="143">
        <f t="shared" si="11"/>
        <v>0</v>
      </c>
      <c r="Q73" s="143">
        <f t="shared" si="11"/>
        <v>0</v>
      </c>
      <c r="R73" s="143">
        <f t="shared" si="11"/>
        <v>0</v>
      </c>
      <c r="S73" s="143">
        <f t="shared" si="11"/>
        <v>0</v>
      </c>
      <c r="T73" s="143">
        <f t="shared" si="11"/>
        <v>0</v>
      </c>
      <c r="U73" s="143">
        <f t="shared" si="11"/>
        <v>0</v>
      </c>
      <c r="V73" s="143">
        <f t="shared" si="11"/>
        <v>0</v>
      </c>
      <c r="W73" s="143">
        <f t="shared" si="11"/>
        <v>0</v>
      </c>
      <c r="X73" s="143">
        <f t="shared" si="11"/>
        <v>0</v>
      </c>
      <c r="Y73" s="143">
        <f t="shared" si="11"/>
        <v>424951.93735000025</v>
      </c>
      <c r="Z73" s="143">
        <f t="shared" si="11"/>
        <v>37941.137250000007</v>
      </c>
      <c r="AA73" s="143">
        <f t="shared" si="11"/>
        <v>0</v>
      </c>
      <c r="AB73" s="143">
        <f t="shared" si="11"/>
        <v>0</v>
      </c>
      <c r="AC73" s="143">
        <f t="shared" si="11"/>
        <v>0</v>
      </c>
      <c r="AD73" s="143">
        <f t="shared" si="11"/>
        <v>43675.553574999998</v>
      </c>
      <c r="AE73" s="143">
        <f t="shared" si="11"/>
        <v>0</v>
      </c>
      <c r="AF73" s="143">
        <f t="shared" si="11"/>
        <v>0</v>
      </c>
      <c r="AG73" s="143">
        <f t="shared" si="11"/>
        <v>0</v>
      </c>
      <c r="AH73" s="143">
        <f t="shared" si="11"/>
        <v>31103.063408000002</v>
      </c>
      <c r="AI73" s="143">
        <f t="shared" si="11"/>
        <v>50803.742392199987</v>
      </c>
      <c r="AJ73" s="143">
        <f t="shared" si="11"/>
        <v>26038.345536000008</v>
      </c>
      <c r="AK73" s="143">
        <f t="shared" si="11"/>
        <v>0</v>
      </c>
      <c r="AL73" s="143">
        <f t="shared" si="11"/>
        <v>0</v>
      </c>
      <c r="AM73" s="143">
        <f t="shared" si="11"/>
        <v>0</v>
      </c>
      <c r="AN73" s="143">
        <f t="shared" si="11"/>
        <v>0</v>
      </c>
    </row>
    <row r="74" spans="1:40" x14ac:dyDescent="0.25">
      <c r="A74" t="s">
        <v>1690</v>
      </c>
      <c r="D74" s="115">
        <f>'PY5 Pivots'!G162</f>
        <v>1093445.1232877444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5086230.4461119454</v>
      </c>
      <c r="E81" s="107">
        <f>SUM(E79,E73,E66,E54,E46,E42,E37,E30,E28)</f>
        <v>468680.65264550003</v>
      </c>
      <c r="F81" s="107">
        <f t="shared" ref="F81:AN81" si="12">SUM(F79,F73,F66,F54,F46,F42,F37,F30,F28)</f>
        <v>158863.68000000002</v>
      </c>
      <c r="G81" s="107">
        <f t="shared" si="12"/>
        <v>114067.4319</v>
      </c>
      <c r="H81" s="107">
        <f t="shared" si="12"/>
        <v>23333.103000000003</v>
      </c>
      <c r="I81" s="107">
        <f t="shared" si="12"/>
        <v>171274.90500000003</v>
      </c>
      <c r="J81" s="107">
        <f t="shared" si="12"/>
        <v>648523.42900000012</v>
      </c>
      <c r="K81" s="107">
        <f t="shared" si="12"/>
        <v>17839.168000000001</v>
      </c>
      <c r="L81" s="107">
        <f t="shared" si="12"/>
        <v>59773.812000000005</v>
      </c>
      <c r="M81" s="107">
        <f t="shared" si="12"/>
        <v>865204.56650000031</v>
      </c>
      <c r="N81" s="107">
        <f t="shared" si="12"/>
        <v>35081.14</v>
      </c>
      <c r="O81" s="107">
        <f t="shared" si="12"/>
        <v>11298.900000000001</v>
      </c>
      <c r="P81" s="107">
        <f t="shared" si="12"/>
        <v>70102.582000000009</v>
      </c>
      <c r="Q81" s="107">
        <f t="shared" si="12"/>
        <v>113065.29000000001</v>
      </c>
      <c r="R81" s="107">
        <f t="shared" si="12"/>
        <v>144150.35</v>
      </c>
      <c r="S81" s="107">
        <f t="shared" si="12"/>
        <v>0</v>
      </c>
      <c r="T81" s="107">
        <f t="shared" si="12"/>
        <v>0</v>
      </c>
      <c r="U81" s="107">
        <f t="shared" si="12"/>
        <v>0</v>
      </c>
      <c r="V81" s="107">
        <f t="shared" si="12"/>
        <v>137390.3695</v>
      </c>
      <c r="W81" s="107">
        <f t="shared" si="12"/>
        <v>29684.89215</v>
      </c>
      <c r="X81" s="107">
        <f t="shared" si="12"/>
        <v>0</v>
      </c>
      <c r="Y81" s="107">
        <f t="shared" si="12"/>
        <v>424951.93735000025</v>
      </c>
      <c r="Z81" s="107">
        <f t="shared" si="12"/>
        <v>81531.837184000004</v>
      </c>
      <c r="AA81" s="107">
        <f t="shared" si="12"/>
        <v>0</v>
      </c>
      <c r="AB81" s="107">
        <f t="shared" si="12"/>
        <v>78144.665646000009</v>
      </c>
      <c r="AC81" s="107">
        <f t="shared" si="12"/>
        <v>0</v>
      </c>
      <c r="AD81" s="107">
        <f t="shared" si="12"/>
        <v>43675.553574999998</v>
      </c>
      <c r="AE81" s="107">
        <f t="shared" si="12"/>
        <v>0</v>
      </c>
      <c r="AF81" s="107">
        <f t="shared" si="12"/>
        <v>40336.481250000004</v>
      </c>
      <c r="AG81" s="107">
        <f t="shared" si="12"/>
        <v>0</v>
      </c>
      <c r="AH81" s="107">
        <f t="shared" si="12"/>
        <v>31103.063408000002</v>
      </c>
      <c r="AI81" s="107">
        <f t="shared" si="12"/>
        <v>50803.742392199987</v>
      </c>
      <c r="AJ81" s="107">
        <f t="shared" si="12"/>
        <v>173403.77032350004</v>
      </c>
      <c r="AK81" s="107">
        <f t="shared" si="12"/>
        <v>0</v>
      </c>
      <c r="AL81" s="107">
        <f t="shared" si="12"/>
        <v>0</v>
      </c>
      <c r="AM81" s="107">
        <f t="shared" si="12"/>
        <v>500</v>
      </c>
      <c r="AN81" s="107">
        <f t="shared" si="12"/>
        <v>0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813505.31536477513</v>
      </c>
      <c r="E83" s="175">
        <f>GETPIVOTDATA("Indirect Subtotal PY5",'PY5 Pivots'!$A$105,"L3","1.1.1")</f>
        <v>229481.62345600006</v>
      </c>
      <c r="F83" s="175">
        <f>GETPIVOTDATA("Indirect Subtotal PY5",'PY5 Pivots'!$A$105,"L3","1.1.2")</f>
        <v>84197.750400000019</v>
      </c>
      <c r="G83" s="175">
        <f>GETPIVOTDATA("Indirect Subtotal PY5",'PY5 Pivots'!$A$105,"L3","1.1.3")</f>
        <v>60455.738907000021</v>
      </c>
      <c r="H83" s="175">
        <f>GETPIVOTDATA("Indirect Subtotal PY5",'PY5 Pivots'!$A$105,"L3","1.1.4")</f>
        <v>12366.544590000003</v>
      </c>
      <c r="I83" s="175">
        <f>GETPIVOTDATA("Indirect Subtotal PY5",'PY5 Pivots'!$A$105,"L3","1.1.5")</f>
        <v>90775.699650000024</v>
      </c>
      <c r="J83" s="175">
        <f>GETPIVOTDATA("Indirect Subtotal PY5",'PY5 Pivots'!$A$105,"L3","1.2.1")</f>
        <v>129632.50973000002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75">
        <f>GETPIVOTDATA("Indirect Subtotal PY5",'PY5 Pivots'!$A$105,"L3","1.2.7")</f>
        <v>2650</v>
      </c>
      <c r="Q83" s="175">
        <f>GETPIVOTDATA("Indirect Subtotal PY5",'PY5 Pivots'!$A$105,"L3","1.2.8")</f>
        <v>29574</v>
      </c>
      <c r="R83" s="175">
        <f>GETPIVOTDATA("Indirect Subtotal PY5",'PY5 Pivots'!$A$105,"L3","1.2.9")</f>
        <v>954</v>
      </c>
      <c r="S83" s="121">
        <f t="shared" ref="S83:AN83" si="13">(S81-S73-S37)*0.53</f>
        <v>0</v>
      </c>
      <c r="T83" s="121">
        <f t="shared" si="13"/>
        <v>0</v>
      </c>
      <c r="U83" s="121">
        <f t="shared" si="13"/>
        <v>0</v>
      </c>
      <c r="V83" s="175">
        <f t="shared" si="13"/>
        <v>11949.681834999999</v>
      </c>
      <c r="W83" s="175">
        <f t="shared" si="13"/>
        <v>15732.992839500001</v>
      </c>
      <c r="X83" s="175">
        <f t="shared" si="13"/>
        <v>0</v>
      </c>
      <c r="Y83" s="175">
        <f t="shared" si="13"/>
        <v>0</v>
      </c>
      <c r="Z83" s="175">
        <f t="shared" si="13"/>
        <v>23103.070965020001</v>
      </c>
      <c r="AA83" s="175">
        <f t="shared" si="13"/>
        <v>0</v>
      </c>
      <c r="AB83" s="175">
        <f t="shared" si="13"/>
        <v>22884.692792380007</v>
      </c>
      <c r="AC83" s="175">
        <f t="shared" si="13"/>
        <v>0</v>
      </c>
      <c r="AD83" s="175">
        <f t="shared" si="13"/>
        <v>0</v>
      </c>
      <c r="AE83" s="175">
        <f t="shared" si="13"/>
        <v>0</v>
      </c>
      <c r="AF83" s="175">
        <f t="shared" si="13"/>
        <v>21378.335062500002</v>
      </c>
      <c r="AG83" s="175">
        <f t="shared" si="13"/>
        <v>0</v>
      </c>
      <c r="AH83" s="175">
        <f t="shared" si="13"/>
        <v>0</v>
      </c>
      <c r="AI83" s="175">
        <f t="shared" si="13"/>
        <v>0</v>
      </c>
      <c r="AJ83" s="175">
        <f t="shared" si="13"/>
        <v>78103.675137375016</v>
      </c>
      <c r="AK83" s="175">
        <f t="shared" si="13"/>
        <v>0</v>
      </c>
      <c r="AL83" s="175">
        <f t="shared" si="13"/>
        <v>0</v>
      </c>
      <c r="AM83" s="175">
        <f t="shared" si="13"/>
        <v>265</v>
      </c>
      <c r="AN83" s="175">
        <f t="shared" si="13"/>
        <v>0</v>
      </c>
    </row>
    <row r="84" spans="1:40" x14ac:dyDescent="0.25">
      <c r="A84" t="s">
        <v>1691</v>
      </c>
      <c r="D84" s="115">
        <f>'PY5 Pivots'!H162</f>
        <v>207552.51992240781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SUM(D83:D84)</f>
        <v>1021057.8352871829</v>
      </c>
      <c r="E85" s="107">
        <f>SUM(E83:E84)</f>
        <v>229481.62345600006</v>
      </c>
      <c r="F85" s="96">
        <f t="shared" ref="F85:AN85" si="14">SUM(F83:F84)</f>
        <v>84197.750400000019</v>
      </c>
      <c r="G85" s="96">
        <f t="shared" si="14"/>
        <v>60455.738907000021</v>
      </c>
      <c r="H85" s="96">
        <f t="shared" si="14"/>
        <v>12366.544590000003</v>
      </c>
      <c r="I85" s="108">
        <f t="shared" si="14"/>
        <v>90775.699650000024</v>
      </c>
      <c r="J85" s="156">
        <f t="shared" si="14"/>
        <v>129632.50973000002</v>
      </c>
      <c r="K85" s="156">
        <f t="shared" si="14"/>
        <v>0</v>
      </c>
      <c r="L85" s="156">
        <f t="shared" si="14"/>
        <v>0</v>
      </c>
      <c r="M85" s="156">
        <f t="shared" si="14"/>
        <v>0</v>
      </c>
      <c r="N85" s="156">
        <f t="shared" si="14"/>
        <v>0</v>
      </c>
      <c r="O85" s="156">
        <f t="shared" si="14"/>
        <v>0</v>
      </c>
      <c r="P85" s="156">
        <f t="shared" si="14"/>
        <v>2650</v>
      </c>
      <c r="Q85" s="156">
        <f t="shared" si="14"/>
        <v>29574</v>
      </c>
      <c r="R85" s="156">
        <f t="shared" si="14"/>
        <v>954</v>
      </c>
      <c r="S85" s="157">
        <f t="shared" si="14"/>
        <v>0</v>
      </c>
      <c r="T85" s="158">
        <f t="shared" si="14"/>
        <v>0</v>
      </c>
      <c r="U85" s="158">
        <f t="shared" si="14"/>
        <v>0</v>
      </c>
      <c r="V85" s="158">
        <f t="shared" si="14"/>
        <v>11949.681834999999</v>
      </c>
      <c r="W85" s="158">
        <f t="shared" si="14"/>
        <v>15732.992839500001</v>
      </c>
      <c r="X85" s="159">
        <f t="shared" si="14"/>
        <v>0</v>
      </c>
      <c r="Y85" s="160">
        <f t="shared" si="14"/>
        <v>0</v>
      </c>
      <c r="Z85" s="156">
        <f t="shared" si="14"/>
        <v>23103.070965020001</v>
      </c>
      <c r="AA85" s="156">
        <f t="shared" si="14"/>
        <v>0</v>
      </c>
      <c r="AB85" s="156">
        <f t="shared" si="14"/>
        <v>22884.692792380007</v>
      </c>
      <c r="AC85" s="156">
        <f t="shared" si="14"/>
        <v>0</v>
      </c>
      <c r="AD85" s="156">
        <f t="shared" si="14"/>
        <v>0</v>
      </c>
      <c r="AE85" s="158">
        <f t="shared" si="14"/>
        <v>0</v>
      </c>
      <c r="AF85" s="158">
        <f t="shared" si="14"/>
        <v>21378.335062500002</v>
      </c>
      <c r="AG85" s="158">
        <f t="shared" si="14"/>
        <v>0</v>
      </c>
      <c r="AH85" s="159">
        <f t="shared" si="14"/>
        <v>0</v>
      </c>
      <c r="AI85" s="156">
        <f t="shared" si="14"/>
        <v>0</v>
      </c>
      <c r="AJ85" s="156">
        <f t="shared" si="14"/>
        <v>78103.675137375016</v>
      </c>
      <c r="AK85" s="156">
        <f t="shared" si="14"/>
        <v>0</v>
      </c>
      <c r="AL85" s="156">
        <f t="shared" si="14"/>
        <v>0</v>
      </c>
      <c r="AM85" s="156">
        <f t="shared" si="14"/>
        <v>265</v>
      </c>
      <c r="AN85" s="157">
        <f t="shared" si="14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6107288.281399128</v>
      </c>
      <c r="E88" s="168">
        <f>SUM(E85,E81)</f>
        <v>698162.27610150003</v>
      </c>
      <c r="F88" s="168">
        <f t="shared" ref="F88:AN88" si="15">SUM(F85,F81)</f>
        <v>243061.43040000004</v>
      </c>
      <c r="G88" s="168">
        <f t="shared" si="15"/>
        <v>174523.17080700002</v>
      </c>
      <c r="H88" s="168">
        <f t="shared" si="15"/>
        <v>35699.647590000008</v>
      </c>
      <c r="I88" s="169">
        <f t="shared" si="15"/>
        <v>262050.60465000005</v>
      </c>
      <c r="J88" s="168">
        <f t="shared" si="15"/>
        <v>778155.93873000017</v>
      </c>
      <c r="K88" s="170">
        <f t="shared" si="15"/>
        <v>17839.168000000001</v>
      </c>
      <c r="L88" s="170">
        <f t="shared" si="15"/>
        <v>59773.812000000005</v>
      </c>
      <c r="M88" s="170">
        <f t="shared" si="15"/>
        <v>865204.56650000031</v>
      </c>
      <c r="N88" s="170">
        <f t="shared" si="15"/>
        <v>35081.14</v>
      </c>
      <c r="O88" s="170">
        <f t="shared" si="15"/>
        <v>11298.900000000001</v>
      </c>
      <c r="P88" s="170">
        <f t="shared" si="15"/>
        <v>72752.582000000009</v>
      </c>
      <c r="Q88" s="170">
        <f t="shared" si="15"/>
        <v>142639.29</v>
      </c>
      <c r="R88" s="170">
        <f t="shared" si="15"/>
        <v>145104.35</v>
      </c>
      <c r="S88" s="171">
        <f t="shared" si="15"/>
        <v>0</v>
      </c>
      <c r="T88" s="168">
        <f t="shared" si="15"/>
        <v>0</v>
      </c>
      <c r="U88" s="170">
        <f t="shared" si="15"/>
        <v>0</v>
      </c>
      <c r="V88" s="170">
        <f t="shared" si="15"/>
        <v>149340.051335</v>
      </c>
      <c r="W88" s="170">
        <f t="shared" si="15"/>
        <v>45417.884989500002</v>
      </c>
      <c r="X88" s="171">
        <f t="shared" si="15"/>
        <v>0</v>
      </c>
      <c r="Y88" s="168">
        <f t="shared" si="15"/>
        <v>424951.93735000025</v>
      </c>
      <c r="Z88" s="170">
        <f t="shared" si="15"/>
        <v>104634.90814902</v>
      </c>
      <c r="AA88" s="170">
        <f t="shared" si="15"/>
        <v>0</v>
      </c>
      <c r="AB88" s="170">
        <f t="shared" si="15"/>
        <v>101029.35843838002</v>
      </c>
      <c r="AC88" s="170">
        <f t="shared" si="15"/>
        <v>0</v>
      </c>
      <c r="AD88" s="170">
        <f t="shared" si="15"/>
        <v>43675.553574999998</v>
      </c>
      <c r="AE88" s="170">
        <f t="shared" si="15"/>
        <v>0</v>
      </c>
      <c r="AF88" s="170">
        <f t="shared" si="15"/>
        <v>61714.816312500006</v>
      </c>
      <c r="AG88" s="170">
        <f t="shared" si="15"/>
        <v>0</v>
      </c>
      <c r="AH88" s="170">
        <f t="shared" si="15"/>
        <v>31103.063408000002</v>
      </c>
      <c r="AI88" s="170">
        <f t="shared" si="15"/>
        <v>50803.742392199987</v>
      </c>
      <c r="AJ88" s="170">
        <f t="shared" si="15"/>
        <v>251507.44546087505</v>
      </c>
      <c r="AK88" s="170">
        <f t="shared" si="15"/>
        <v>0</v>
      </c>
      <c r="AL88" s="170">
        <f t="shared" si="15"/>
        <v>0</v>
      </c>
      <c r="AM88" s="170">
        <f t="shared" si="15"/>
        <v>765</v>
      </c>
      <c r="AN88" s="171">
        <f t="shared" si="15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FA7EA-8764-4525-94C9-0B8382F0A2CB}">
  <dimension ref="A1:Z164"/>
  <sheetViews>
    <sheetView topLeftCell="A148" workbookViewId="0">
      <selection activeCell="C162" sqref="C162:H164"/>
    </sheetView>
  </sheetViews>
  <sheetFormatPr defaultRowHeight="15" x14ac:dyDescent="0.25"/>
  <cols>
    <col min="1" max="1" width="26.5703125" bestFit="1" customWidth="1"/>
    <col min="2" max="2" width="17.85546875" bestFit="1" customWidth="1"/>
    <col min="3" max="4" width="10.140625" bestFit="1" customWidth="1"/>
    <col min="5" max="5" width="9.140625" bestFit="1" customWidth="1"/>
    <col min="6" max="6" width="10.140625" bestFit="1" customWidth="1"/>
    <col min="7" max="7" width="11.140625" bestFit="1" customWidth="1"/>
    <col min="8" max="8" width="7.5703125" bestFit="1" customWidth="1"/>
    <col min="9" max="13" width="5.5703125" bestFit="1" customWidth="1"/>
    <col min="14" max="14" width="9.140625" bestFit="1" customWidth="1"/>
    <col min="15" max="15" width="10.140625" bestFit="1" customWidth="1"/>
    <col min="16" max="17" width="7.5703125" bestFit="1" customWidth="1"/>
    <col min="18" max="19" width="9.140625" bestFit="1" customWidth="1"/>
    <col min="20" max="21" width="10.140625" bestFit="1" customWidth="1"/>
    <col min="22" max="23" width="9.140625" bestFit="1" customWidth="1"/>
    <col min="24" max="24" width="10.140625" bestFit="1" customWidth="1"/>
    <col min="25" max="25" width="7.57031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1660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0</v>
      </c>
      <c r="R6" s="95">
        <v>0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5409.308304000001</v>
      </c>
      <c r="Q7" s="95"/>
      <c r="R7" s="95">
        <v>5409.308304000001</v>
      </c>
    </row>
    <row r="8" spans="1:18" x14ac:dyDescent="0.25">
      <c r="A8" s="89" t="s">
        <v>1161</v>
      </c>
      <c r="B8" s="95"/>
      <c r="C8" s="95">
        <v>43199.337150000007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43199.337150000007</v>
      </c>
    </row>
    <row r="9" spans="1:18" x14ac:dyDescent="0.25">
      <c r="A9" s="89" t="s">
        <v>1174</v>
      </c>
      <c r="B9" s="95"/>
      <c r="C9" s="95"/>
      <c r="D9" s="95"/>
      <c r="E9" s="95"/>
      <c r="F9" s="95">
        <v>69494.585850000003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69494.585850000003</v>
      </c>
    </row>
    <row r="10" spans="1:18" x14ac:dyDescent="0.25">
      <c r="A10" s="89" t="s">
        <v>1150</v>
      </c>
      <c r="B10" s="95">
        <v>97146.335475000014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97146.335475000014</v>
      </c>
    </row>
    <row r="11" spans="1:18" x14ac:dyDescent="0.25">
      <c r="A11" s="89" t="s">
        <v>1158</v>
      </c>
      <c r="B11" s="95"/>
      <c r="C11" s="95">
        <v>33808.176900000006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33808.176900000006</v>
      </c>
    </row>
    <row r="12" spans="1:18" x14ac:dyDescent="0.25">
      <c r="A12" s="89" t="s">
        <v>1137</v>
      </c>
      <c r="B12" s="95">
        <v>18932.579064000001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18932.579064000001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1385.8848219600002</v>
      </c>
      <c r="M13" s="95">
        <v>22174.157151360007</v>
      </c>
      <c r="N13" s="95"/>
      <c r="O13" s="95"/>
      <c r="P13" s="95"/>
      <c r="Q13" s="95"/>
      <c r="R13" s="95">
        <v>23560.041973320007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114572.15505000002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114572.15505000002</v>
      </c>
    </row>
    <row r="15" spans="1:18" x14ac:dyDescent="0.25">
      <c r="A15" s="89" t="s">
        <v>1148</v>
      </c>
      <c r="B15" s="95">
        <v>70245.878670000006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70245.878670000006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4119.5889630000001</v>
      </c>
      <c r="L16" s="95"/>
      <c r="M16" s="95"/>
      <c r="N16" s="95"/>
      <c r="O16" s="95"/>
      <c r="P16" s="95"/>
      <c r="Q16" s="95"/>
      <c r="R16" s="95">
        <v>4119.5889630000001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60103.42560000001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60103.42560000001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11018.961360000001</v>
      </c>
      <c r="P19" s="95"/>
      <c r="Q19" s="95"/>
      <c r="R19" s="95">
        <v>11018.961360000001</v>
      </c>
    </row>
    <row r="20" spans="1:19" x14ac:dyDescent="0.25">
      <c r="A20" s="89" t="s">
        <v>212</v>
      </c>
      <c r="B20" s="95"/>
      <c r="C20" s="95"/>
      <c r="D20" s="95"/>
      <c r="E20" s="95">
        <v>8827.6906350000008</v>
      </c>
      <c r="F20" s="95"/>
      <c r="G20" s="95">
        <v>39067.226640000008</v>
      </c>
      <c r="H20" s="95">
        <v>0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47894.917275000007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114859.10716875002</v>
      </c>
      <c r="Q21" s="95"/>
      <c r="R21" s="95">
        <v>114859.10716875002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27977.831578125002</v>
      </c>
      <c r="O22" s="95"/>
      <c r="P22" s="95"/>
      <c r="Q22" s="95"/>
      <c r="R22" s="95">
        <v>27977.831578125002</v>
      </c>
    </row>
    <row r="23" spans="1:19" x14ac:dyDescent="0.25">
      <c r="A23" s="89" t="s">
        <v>242</v>
      </c>
      <c r="B23" s="95"/>
      <c r="C23" s="95"/>
      <c r="D23" s="95">
        <v>67915.827465750015</v>
      </c>
      <c r="E23" s="95"/>
      <c r="F23" s="95"/>
      <c r="G23" s="95"/>
      <c r="H23" s="95"/>
      <c r="I23" s="95">
        <v>14099.261922000011</v>
      </c>
      <c r="J23" s="95"/>
      <c r="K23" s="95"/>
      <c r="L23" s="95"/>
      <c r="M23" s="95"/>
      <c r="N23" s="95"/>
      <c r="O23" s="95"/>
      <c r="P23" s="95"/>
      <c r="Q23" s="95"/>
      <c r="R23" s="95">
        <v>82015.08938775002</v>
      </c>
    </row>
    <row r="24" spans="1:19" x14ac:dyDescent="0.25">
      <c r="A24" s="89" t="s">
        <v>1520</v>
      </c>
      <c r="B24" s="95">
        <v>186324.79320900002</v>
      </c>
      <c r="C24" s="95">
        <v>77007.514050000013</v>
      </c>
      <c r="D24" s="95">
        <v>67915.827465750015</v>
      </c>
      <c r="E24" s="95">
        <v>8827.6906350000008</v>
      </c>
      <c r="F24" s="95">
        <v>129598.01145000002</v>
      </c>
      <c r="G24" s="95">
        <v>153639.38169000001</v>
      </c>
      <c r="H24" s="95">
        <v>0</v>
      </c>
      <c r="I24" s="95">
        <v>14099.261922000011</v>
      </c>
      <c r="J24" s="95">
        <v>0</v>
      </c>
      <c r="K24" s="95">
        <v>4119.5889630000001</v>
      </c>
      <c r="L24" s="95">
        <v>1385.8848219600002</v>
      </c>
      <c r="M24" s="95">
        <v>22174.157151360007</v>
      </c>
      <c r="N24" s="95">
        <v>27977.831578125002</v>
      </c>
      <c r="O24" s="95">
        <v>11018.961360000001</v>
      </c>
      <c r="P24" s="95">
        <v>120268.41547275003</v>
      </c>
      <c r="Q24" s="95">
        <v>0</v>
      </c>
      <c r="R24" s="95">
        <v>824357.3197689451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1661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0</v>
      </c>
      <c r="R32" s="95">
        <v>0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1893.2579064000001</v>
      </c>
      <c r="Q33" s="95"/>
      <c r="R33" s="95">
        <v>1893.2579064000001</v>
      </c>
    </row>
    <row r="34" spans="1:18" x14ac:dyDescent="0.25">
      <c r="A34" s="89" t="s">
        <v>1161</v>
      </c>
      <c r="B34" s="95"/>
      <c r="C34" s="95">
        <v>15119.768002500001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15119.768002500001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24323.105047500001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24323.105047500001</v>
      </c>
    </row>
    <row r="36" spans="1:18" x14ac:dyDescent="0.25">
      <c r="A36" s="89" t="s">
        <v>1150</v>
      </c>
      <c r="B36" s="95">
        <v>34001.217416250001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34001.217416250001</v>
      </c>
    </row>
    <row r="37" spans="1:18" x14ac:dyDescent="0.25">
      <c r="A37" s="89" t="s">
        <v>1158</v>
      </c>
      <c r="B37" s="95"/>
      <c r="C37" s="95">
        <v>11832.861915000001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11832.861915000001</v>
      </c>
    </row>
    <row r="38" spans="1:18" x14ac:dyDescent="0.25">
      <c r="A38" s="89" t="s">
        <v>1137</v>
      </c>
      <c r="B38" s="95">
        <v>6626.4026724000005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6626.4026724000005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485.05968768600002</v>
      </c>
      <c r="M39" s="95">
        <v>7760.9550029760012</v>
      </c>
      <c r="N39" s="95"/>
      <c r="O39" s="95"/>
      <c r="P39" s="95"/>
      <c r="Q39" s="95"/>
      <c r="R39" s="95">
        <v>8246.0146906620012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40100.2542675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40100.2542675</v>
      </c>
    </row>
    <row r="41" spans="1:18" x14ac:dyDescent="0.25">
      <c r="A41" s="89" t="s">
        <v>1148</v>
      </c>
      <c r="B41" s="95">
        <v>24586.0575345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24586.0575345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1441.8561370499999</v>
      </c>
      <c r="L42" s="95"/>
      <c r="M42" s="95"/>
      <c r="N42" s="95"/>
      <c r="O42" s="95"/>
      <c r="P42" s="95"/>
      <c r="Q42" s="95"/>
      <c r="R42" s="95">
        <v>1441.8561370499999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21036.198960000002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21036.198960000002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3856.6364760000001</v>
      </c>
      <c r="P45" s="95"/>
      <c r="Q45" s="95"/>
      <c r="R45" s="95">
        <v>3856.6364760000001</v>
      </c>
    </row>
    <row r="46" spans="1:18" x14ac:dyDescent="0.25">
      <c r="A46" s="89" t="s">
        <v>212</v>
      </c>
      <c r="B46" s="95"/>
      <c r="C46" s="95"/>
      <c r="D46" s="95"/>
      <c r="E46" s="95">
        <v>3089.6917222500001</v>
      </c>
      <c r="F46" s="95"/>
      <c r="G46" s="95">
        <v>13673.529324000001</v>
      </c>
      <c r="H46" s="95">
        <v>0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16763.221046250001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40200.687509062496</v>
      </c>
      <c r="Q47" s="95"/>
      <c r="R47" s="95">
        <v>40200.687509062496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9792.2410523437502</v>
      </c>
      <c r="O48" s="95"/>
      <c r="P48" s="95"/>
      <c r="Q48" s="95"/>
      <c r="R48" s="95">
        <v>9792.2410523437502</v>
      </c>
    </row>
    <row r="49" spans="1:18" x14ac:dyDescent="0.25">
      <c r="A49" s="89" t="s">
        <v>242</v>
      </c>
      <c r="B49" s="95"/>
      <c r="C49" s="95"/>
      <c r="D49" s="95">
        <v>23770.539613012505</v>
      </c>
      <c r="E49" s="95"/>
      <c r="F49" s="95"/>
      <c r="G49" s="95"/>
      <c r="H49" s="95"/>
      <c r="I49" s="95">
        <v>4934.7416727000036</v>
      </c>
      <c r="J49" s="95"/>
      <c r="K49" s="95"/>
      <c r="L49" s="95"/>
      <c r="M49" s="95"/>
      <c r="N49" s="95"/>
      <c r="O49" s="95"/>
      <c r="P49" s="95"/>
      <c r="Q49" s="95"/>
      <c r="R49" s="95">
        <v>28705.28128571251</v>
      </c>
    </row>
    <row r="50" spans="1:18" x14ac:dyDescent="0.25">
      <c r="A50" s="89" t="s">
        <v>1520</v>
      </c>
      <c r="B50" s="95">
        <v>65213.677623149997</v>
      </c>
      <c r="C50" s="95">
        <v>26952.629917500002</v>
      </c>
      <c r="D50" s="95">
        <v>23770.539613012505</v>
      </c>
      <c r="E50" s="95">
        <v>3089.6917222500001</v>
      </c>
      <c r="F50" s="95">
        <v>45359.304007500003</v>
      </c>
      <c r="G50" s="95">
        <v>53773.783591500003</v>
      </c>
      <c r="H50" s="95">
        <v>0</v>
      </c>
      <c r="I50" s="95">
        <v>4934.7416727000036</v>
      </c>
      <c r="J50" s="95">
        <v>0</v>
      </c>
      <c r="K50" s="95">
        <v>1441.8561370499999</v>
      </c>
      <c r="L50" s="95">
        <v>485.05968768600002</v>
      </c>
      <c r="M50" s="95">
        <v>7760.9550029760012</v>
      </c>
      <c r="N50" s="95">
        <v>9792.2410523437502</v>
      </c>
      <c r="O50" s="95">
        <v>3856.6364760000001</v>
      </c>
      <c r="P50" s="95">
        <v>42093.945415462498</v>
      </c>
      <c r="Q50" s="95">
        <v>0</v>
      </c>
      <c r="R50" s="95">
        <v>288525.06191913079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1662</v>
      </c>
      <c r="B57" s="95">
        <v>36683</v>
      </c>
      <c r="C57" s="95">
        <v>20502</v>
      </c>
      <c r="D57" s="95">
        <v>17850</v>
      </c>
      <c r="E57" s="95">
        <v>5000</v>
      </c>
      <c r="F57" s="95">
        <v>31916</v>
      </c>
      <c r="G57" s="95">
        <v>14000</v>
      </c>
      <c r="H57" s="95">
        <v>0</v>
      </c>
      <c r="I57" s="95">
        <v>120918</v>
      </c>
      <c r="J57" s="95">
        <v>0</v>
      </c>
      <c r="K57" s="95">
        <v>9000</v>
      </c>
      <c r="L57" s="95">
        <v>0</v>
      </c>
      <c r="M57" s="95">
        <v>255869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1662</v>
      </c>
      <c r="B66" s="95">
        <v>308987.95454549999</v>
      </c>
      <c r="C66" s="95">
        <v>0</v>
      </c>
      <c r="D66" s="95">
        <v>40601.116147500004</v>
      </c>
      <c r="E66" s="95">
        <v>21453.583860000002</v>
      </c>
      <c r="F66" s="95">
        <v>134260.20078300001</v>
      </c>
      <c r="G66" s="95">
        <v>14408.126748000002</v>
      </c>
      <c r="H66" s="95">
        <v>14399.779050000001</v>
      </c>
      <c r="I66" s="95">
        <v>21307.499145000005</v>
      </c>
      <c r="J66" s="95">
        <v>660059.43727500027</v>
      </c>
      <c r="K66" s="95">
        <v>4799.9263500000006</v>
      </c>
      <c r="L66" s="95">
        <v>0</v>
      </c>
      <c r="M66" s="95">
        <v>3856.6364760000006</v>
      </c>
      <c r="N66" s="95">
        <v>1224134.2603800003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1662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5400</v>
      </c>
      <c r="F76" s="95">
        <v>1800</v>
      </c>
      <c r="G76" s="95">
        <v>0</v>
      </c>
      <c r="H76" s="95">
        <v>1800</v>
      </c>
      <c r="I76" s="95">
        <v>1800</v>
      </c>
      <c r="J76" s="95"/>
      <c r="K76" s="95">
        <v>5400</v>
      </c>
      <c r="L76" s="95">
        <v>0</v>
      </c>
      <c r="M76" s="95">
        <v>57000</v>
      </c>
    </row>
    <row r="77" spans="1:14" x14ac:dyDescent="0.25">
      <c r="A77" s="89" t="s">
        <v>966</v>
      </c>
      <c r="B77" s="95">
        <v>9600</v>
      </c>
      <c r="C77" s="95"/>
      <c r="D77" s="95">
        <v>0</v>
      </c>
      <c r="E77" s="95">
        <v>40200</v>
      </c>
      <c r="F77" s="95"/>
      <c r="G77" s="95"/>
      <c r="H77" s="95">
        <v>0</v>
      </c>
      <c r="I77" s="95"/>
      <c r="J77" s="95">
        <v>1800</v>
      </c>
      <c r="K77" s="95"/>
      <c r="L77" s="95"/>
      <c r="M77" s="95">
        <v>51600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0</v>
      </c>
      <c r="E78" s="95">
        <v>45600</v>
      </c>
      <c r="F78" s="95">
        <v>1800</v>
      </c>
      <c r="G78" s="95">
        <v>0</v>
      </c>
      <c r="H78" s="95">
        <v>1800</v>
      </c>
      <c r="I78" s="95">
        <v>1800</v>
      </c>
      <c r="J78" s="95">
        <v>1800</v>
      </c>
      <c r="K78" s="95">
        <v>5400</v>
      </c>
      <c r="L78" s="95">
        <v>0</v>
      </c>
      <c r="M78" s="95">
        <v>108600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1662</v>
      </c>
      <c r="B86" s="95">
        <v>15500</v>
      </c>
      <c r="C86" s="95">
        <v>6814</v>
      </c>
      <c r="D86" s="95">
        <v>950</v>
      </c>
      <c r="E86" s="95">
        <v>5000</v>
      </c>
      <c r="F86" s="95">
        <v>23050</v>
      </c>
      <c r="G86" s="95">
        <v>1000</v>
      </c>
      <c r="H86" s="95">
        <v>1700</v>
      </c>
      <c r="I86" s="95">
        <v>1300</v>
      </c>
      <c r="J86" s="95">
        <v>1000</v>
      </c>
      <c r="K86" s="95">
        <v>950</v>
      </c>
      <c r="L86" s="95">
        <v>7500</v>
      </c>
      <c r="M86" s="95">
        <v>500</v>
      </c>
      <c r="N86" s="95">
        <v>65264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1663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54711.460222399997</v>
      </c>
      <c r="D95" s="95">
        <v>7658.0059445750012</v>
      </c>
      <c r="E95" s="95">
        <v>2945</v>
      </c>
      <c r="F95" s="95">
        <v>44477.945476862507</v>
      </c>
      <c r="G95" s="95"/>
      <c r="H95" s="95"/>
      <c r="I95" s="95"/>
      <c r="J95" s="95"/>
      <c r="K95" s="95"/>
      <c r="L95" s="95">
        <v>109792.41164383751</v>
      </c>
    </row>
    <row r="96" spans="1:14" x14ac:dyDescent="0.25">
      <c r="A96" s="89" t="s">
        <v>1140</v>
      </c>
      <c r="B96" s="95">
        <v>16623.856228139997</v>
      </c>
      <c r="C96" s="95"/>
      <c r="D96" s="95"/>
      <c r="E96" s="95"/>
      <c r="F96" s="95"/>
      <c r="G96" s="95"/>
      <c r="H96" s="95"/>
      <c r="I96" s="95"/>
      <c r="J96" s="95">
        <v>14185.690648012798</v>
      </c>
      <c r="K96" s="95"/>
      <c r="L96" s="95">
        <v>30809.546876152795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91978.781513698821</v>
      </c>
      <c r="H97" s="95">
        <v>26885.324271272002</v>
      </c>
      <c r="I97" s="95"/>
      <c r="J97" s="95"/>
      <c r="K97" s="95"/>
      <c r="L97" s="95">
        <v>118864.10578497083</v>
      </c>
    </row>
    <row r="98" spans="1:26" x14ac:dyDescent="0.25">
      <c r="A98" s="89" t="s">
        <v>1143</v>
      </c>
      <c r="B98" s="95">
        <v>19840.075052438249</v>
      </c>
      <c r="C98" s="95"/>
      <c r="D98" s="95"/>
      <c r="E98" s="95"/>
      <c r="F98" s="95"/>
      <c r="G98" s="95"/>
      <c r="H98" s="95"/>
      <c r="I98" s="95">
        <v>48935.648353632321</v>
      </c>
      <c r="J98" s="95"/>
      <c r="K98" s="95">
        <v>0</v>
      </c>
      <c r="L98" s="95">
        <v>68775.723406070567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36463.931280578247</v>
      </c>
      <c r="C99" s="95">
        <v>54711.460222399997</v>
      </c>
      <c r="D99" s="95">
        <v>7658.0059445750012</v>
      </c>
      <c r="E99" s="95">
        <v>2945</v>
      </c>
      <c r="F99" s="95">
        <v>44477.945476862507</v>
      </c>
      <c r="G99" s="95">
        <v>91978.781513698821</v>
      </c>
      <c r="H99" s="95">
        <v>26885.324271272002</v>
      </c>
      <c r="I99" s="95">
        <v>48935.648353632321</v>
      </c>
      <c r="J99" s="95">
        <v>14185.690648012798</v>
      </c>
      <c r="K99" s="95">
        <v>0</v>
      </c>
      <c r="L99" s="95">
        <v>328241.78771103168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1664</v>
      </c>
      <c r="B107" s="95">
        <v>161564.38954103953</v>
      </c>
      <c r="C107" s="95">
        <v>55098.876302775017</v>
      </c>
      <c r="D107" s="95">
        <v>48593.774551744129</v>
      </c>
      <c r="E107" s="95">
        <v>6316.2126493425012</v>
      </c>
      <c r="F107" s="95">
        <v>92727.377192475033</v>
      </c>
      <c r="G107" s="95">
        <v>120218.39759919501</v>
      </c>
      <c r="H107" s="95">
        <v>503.5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46472.52190519101</v>
      </c>
      <c r="P107" s="95">
        <v>954</v>
      </c>
      <c r="Q107" s="95">
        <v>530</v>
      </c>
      <c r="R107" s="95">
        <v>2947.5659030265015</v>
      </c>
      <c r="S107" s="95">
        <v>1892.6005901123804</v>
      </c>
      <c r="T107" s="95">
        <v>17508.609441798086</v>
      </c>
      <c r="U107" s="95">
        <v>20018.13849414845</v>
      </c>
      <c r="V107" s="95">
        <v>9368.0668530800031</v>
      </c>
      <c r="W107" s="95">
        <v>1457.5</v>
      </c>
      <c r="X107" s="95">
        <v>92889.051270752636</v>
      </c>
      <c r="Y107" s="95">
        <v>265</v>
      </c>
      <c r="Z107" s="95">
        <v>681975.58229468041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1671</v>
      </c>
    </row>
    <row r="140" spans="1:19" x14ac:dyDescent="0.25">
      <c r="A140" s="89" t="s">
        <v>1513</v>
      </c>
      <c r="B140" s="52">
        <v>0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6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6.3333333333333339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2.7199999999999998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4</v>
      </c>
    </row>
    <row r="150" spans="1:2" x14ac:dyDescent="0.25">
      <c r="A150" s="89" t="s">
        <v>1202</v>
      </c>
      <c r="B150" s="52">
        <v>0.56000000000000005</v>
      </c>
    </row>
    <row r="151" spans="1:2" x14ac:dyDescent="0.25">
      <c r="A151" s="89" t="s">
        <v>1172</v>
      </c>
      <c r="B151" s="52">
        <v>6</v>
      </c>
    </row>
    <row r="152" spans="1:2" x14ac:dyDescent="0.25">
      <c r="A152" s="89" t="s">
        <v>1192</v>
      </c>
      <c r="B152" s="52">
        <v>0</v>
      </c>
    </row>
    <row r="153" spans="1:2" x14ac:dyDescent="0.25">
      <c r="A153" s="89" t="s">
        <v>1454</v>
      </c>
      <c r="B153" s="52">
        <v>1.0666666666666667</v>
      </c>
    </row>
    <row r="154" spans="1:2" x14ac:dyDescent="0.25">
      <c r="A154" s="89" t="s">
        <v>212</v>
      </c>
      <c r="B154" s="52">
        <v>6</v>
      </c>
    </row>
    <row r="155" spans="1:2" x14ac:dyDescent="0.25">
      <c r="A155" s="89" t="s">
        <v>1485</v>
      </c>
      <c r="B155" s="52">
        <v>11.333333333333332</v>
      </c>
    </row>
    <row r="156" spans="1:2" x14ac:dyDescent="0.25">
      <c r="A156" s="89" t="s">
        <v>1431</v>
      </c>
      <c r="B156" s="52">
        <v>2.75</v>
      </c>
    </row>
    <row r="157" spans="1:2" x14ac:dyDescent="0.25">
      <c r="A157" s="89" t="s">
        <v>242</v>
      </c>
      <c r="B157" s="52">
        <v>9.52</v>
      </c>
    </row>
    <row r="158" spans="1:2" x14ac:dyDescent="0.25">
      <c r="A158" s="89" t="s">
        <v>1520</v>
      </c>
      <c r="B158" s="52">
        <v>80.683333333333337</v>
      </c>
    </row>
    <row r="162" spans="1:8" x14ac:dyDescent="0.25">
      <c r="A162" t="s">
        <v>1702</v>
      </c>
      <c r="B162" t="s">
        <v>1703</v>
      </c>
      <c r="C162" s="220" t="s">
        <v>1708</v>
      </c>
      <c r="D162" s="220" t="s">
        <v>1709</v>
      </c>
      <c r="E162" s="220" t="s">
        <v>1710</v>
      </c>
      <c r="F162" s="220" t="s">
        <v>1685</v>
      </c>
      <c r="G162" s="220" t="s">
        <v>1711</v>
      </c>
      <c r="H162" s="220" t="s">
        <v>1712</v>
      </c>
    </row>
    <row r="163" spans="1:8" x14ac:dyDescent="0.25">
      <c r="A163" s="95">
        <v>397022.24056934548</v>
      </c>
      <c r="B163" s="95">
        <v>82643.060717546818</v>
      </c>
      <c r="C163" s="218">
        <f>E163*C164</f>
        <v>513520.89821745252</v>
      </c>
      <c r="D163" s="218">
        <f>D164*E163</f>
        <v>106893.1017825475</v>
      </c>
      <c r="E163" s="218">
        <v>620414</v>
      </c>
      <c r="F163" s="218">
        <f>SUM(A163:D163)</f>
        <v>1100079.3012868923</v>
      </c>
      <c r="G163" s="218">
        <f>SUM(GETPIVOTDATA("Sum of EU Direct PY6",$A$162)+C163)</f>
        <v>910543.13878679799</v>
      </c>
      <c r="H163" s="218">
        <f>SUM(GETPIVOTDATA("Sum of EU Ind PY6",$A$162)+D163)</f>
        <v>189536.16250009433</v>
      </c>
    </row>
    <row r="164" spans="1:8" x14ac:dyDescent="0.25">
      <c r="A164" s="214">
        <f>GETPIVOTDATA("Sum of EU Direct PY6",$A$162)/(SUM(A163:B163))</f>
        <v>0.82770681870082319</v>
      </c>
      <c r="B164" s="214">
        <f>GETPIVOTDATA("Sum of EU Ind PY6",$A$162)/(SUM(A163:B163))</f>
        <v>0.17229318129917684</v>
      </c>
      <c r="C164" s="214">
        <f>A164</f>
        <v>0.82770681870082319</v>
      </c>
      <c r="D164" s="214">
        <f>B164</f>
        <v>0.17229318129917684</v>
      </c>
      <c r="E164" s="214"/>
    </row>
  </sheetData>
  <pageMargins left="0.7" right="0.7" top="0.75" bottom="0.75" header="0.3" footer="0.3"/>
  <pageSetup orientation="portrait"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E3391-2B8E-40EC-8131-94D2A94C1991}">
  <dimension ref="A1:AN88"/>
  <sheetViews>
    <sheetView topLeftCell="A10" workbookViewId="0">
      <selection activeCell="A22" sqref="A22"/>
    </sheetView>
  </sheetViews>
  <sheetFormatPr defaultRowHeight="15" x14ac:dyDescent="0.25"/>
  <cols>
    <col min="1" max="1" width="26.42578125" customWidth="1"/>
    <col min="2" max="2" width="11.57031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</cols>
  <sheetData>
    <row r="1" spans="1:40" ht="15.75" thickBot="1" x14ac:dyDescent="0.3">
      <c r="B1" t="s">
        <v>1678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03" t="s">
        <v>1574</v>
      </c>
      <c r="F2" s="203"/>
      <c r="G2" s="203"/>
      <c r="H2" s="203"/>
      <c r="I2" s="203"/>
      <c r="J2" s="204" t="s">
        <v>1575</v>
      </c>
      <c r="K2" s="204"/>
      <c r="L2" s="204"/>
      <c r="M2" s="204"/>
      <c r="N2" s="204"/>
      <c r="O2" s="204"/>
      <c r="P2" s="204"/>
      <c r="Q2" s="204"/>
      <c r="R2" s="204"/>
      <c r="S2" s="204"/>
      <c r="T2" s="205" t="s">
        <v>1576</v>
      </c>
      <c r="U2" s="206"/>
      <c r="V2" s="206"/>
      <c r="W2" s="206"/>
      <c r="X2" s="207"/>
      <c r="Y2" s="206" t="s">
        <v>1577</v>
      </c>
      <c r="Z2" s="206"/>
      <c r="AA2" s="206"/>
      <c r="AB2" s="206"/>
      <c r="AC2" s="206"/>
      <c r="AD2" s="206"/>
      <c r="AE2" s="208" t="s">
        <v>1578</v>
      </c>
      <c r="AF2" s="209"/>
      <c r="AG2" s="209"/>
      <c r="AH2" s="210"/>
      <c r="AI2" s="208" t="s">
        <v>1579</v>
      </c>
      <c r="AJ2" s="209"/>
      <c r="AK2" s="209"/>
      <c r="AL2" s="209"/>
      <c r="AM2" s="209"/>
      <c r="AN2" s="21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1617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GETPIVOTDATA("PY6 CMo",'PY6 Pivots'!$A$139,"Resource Name","Hanson")</f>
        <v>0.96</v>
      </c>
      <c r="D7" s="115">
        <f t="shared" ref="D7:D9" si="0">SUM(E7:AN7)</f>
        <v>18932.579064000001</v>
      </c>
      <c r="E7" s="175">
        <f>GETPIVOTDATA("Salary Cost PY6",'PY6 Pivots'!$A$4,"Resource Name","Hanson","L3","1.1.1")</f>
        <v>18932.579064000001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GETPIVOTDATA("PY6 CMo",'PY6 Pivots'!$A$139,"Resource Name","Feyzi")</f>
        <v>6.3333333333333339</v>
      </c>
      <c r="D8" s="115">
        <f t="shared" si="0"/>
        <v>97146.335475000014</v>
      </c>
      <c r="E8" s="175">
        <f>GETPIVOTDATA("Salary Cost PY6",'PY6 Pivots'!$A$4,"Resource Name","Feyzi","L3","1.1.1")</f>
        <v>97146.335475000014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GETPIVOTDATA("PY6 CMo",'PY6 Pivots'!$A$139,"Resource Name","ODell")</f>
        <v>4</v>
      </c>
      <c r="D9" s="115">
        <f t="shared" si="0"/>
        <v>70245.878670000006</v>
      </c>
      <c r="E9" s="176">
        <f>GETPIVOTDATA("Salary Cost PY6",'PY6 Pivots'!$A$4,"Resource Name","ODell","L3","1.1.1")</f>
        <v>70245.878670000006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GETPIVOTDATA("PY6 CMo",'PY6 Pivots'!$A$139,"Resource Name","Finance")</f>
        <v>4.8000000000000007</v>
      </c>
      <c r="D12" s="115">
        <f t="shared" ref="D12:D26" si="1">SUM(E12:AN12)</f>
        <v>33808.176900000006</v>
      </c>
      <c r="E12" s="175">
        <v>0</v>
      </c>
      <c r="F12" s="185">
        <f>GETPIVOTDATA("Salary Cost PY6",'PY6 Pivots'!$A$4,"Resource Name","Finance","L3","1.1.2")</f>
        <v>33808.176900000006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GETPIVOTDATA("PY6 CMo",'PY6 Pivots'!$A$139,"Resource Name","Controls")</f>
        <v>6</v>
      </c>
      <c r="D13" s="115">
        <f t="shared" si="1"/>
        <v>43199.337150000007</v>
      </c>
      <c r="E13" s="175">
        <v>0</v>
      </c>
      <c r="F13" s="176">
        <f>GETPIVOTDATA("Salary Cost PY6",'PY6 Pivots'!$A$4,"Resource Name","Controls","L3","1.1.2")</f>
        <v>43199.337150000007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GETPIVOTDATA("PY6 CMo",'PY6 Pivots'!$A$139,"Resource Name","Zernick")</f>
        <v>9.52</v>
      </c>
      <c r="D14" s="115">
        <f t="shared" si="1"/>
        <v>82015.08938775002</v>
      </c>
      <c r="E14" s="175">
        <v>0</v>
      </c>
      <c r="F14" s="177">
        <v>0</v>
      </c>
      <c r="G14" s="177">
        <f>GETPIVOTDATA("Salary Cost PY6",'PY6 Pivots'!$A$4,"Resource Name","Zernick","L3","1.1.3")</f>
        <v>67915.827465750015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PY6",'PY6 Pivots'!$A$4,"Resource Name","Zernick","L3","1.2.8")</f>
        <v>14099.261922000011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GETPIVOTDATA("PY6 CMo",'PY6 Pivots'!$A$139,"Resource Name","DuVernois")</f>
        <v>6</v>
      </c>
      <c r="D15" s="115">
        <f t="shared" si="1"/>
        <v>69494.585850000003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PY6",'PY6 Pivots'!$A$4,"Resource Name","DuVernois","L3","1.1.5")</f>
        <v>69494.585850000003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GETPIVOTDATA("PY6 CMo",'PY6 Pivots'!$A$139,"Resource Name","Sandstrom")</f>
        <v>6</v>
      </c>
      <c r="D16" s="115">
        <f t="shared" si="1"/>
        <v>60103.42560000001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PY6",'PY6 Pivots'!$A$4,"Resource Name","Sandstrom","L3","1.1.5")</f>
        <v>60103.42560000001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GETPIVOTDATA("PY6 CMo",'PY6 Pivots'!$A$139,"Resource Name","Tosi")</f>
        <v>6</v>
      </c>
      <c r="D17" s="115">
        <f>SUM(E17:AN17)</f>
        <v>47894.917275000007</v>
      </c>
      <c r="E17" s="175">
        <v>0</v>
      </c>
      <c r="F17" s="177">
        <v>0</v>
      </c>
      <c r="G17" s="177">
        <v>0</v>
      </c>
      <c r="H17" s="177">
        <f>GETPIVOTDATA("Salary Cost PY6",'PY6 Pivots'!$A$4,"Resource Name","Tosi","L3","1.1.4")</f>
        <v>8827.6906350000008</v>
      </c>
      <c r="I17" s="178">
        <v>0</v>
      </c>
      <c r="J17" s="176">
        <f>GETPIVOTDATA("Salary Cost PY6",'PY6 Pivots'!$A$4,"Resource Name","Tosi","L3","1.2.1")</f>
        <v>39067.226640000008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8">
        <v>0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GETPIVOTDATA("PY6 CMo",'PY6 Pivots'!$A$139,"Resource Name","McEwen")</f>
        <v>12</v>
      </c>
      <c r="D18" s="115">
        <f t="shared" si="1"/>
        <v>114572.15505000002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PY6",'PY6 Pivots'!$A$4,"Resource Name","McEwen","L3","1.2.1")</f>
        <v>114572.15505000002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GETPIVOTDATA("PY6 CMo",'PY6 Pivots'!$A$139,"Resource Name","Wendt")</f>
        <v>2.75</v>
      </c>
      <c r="D19" s="115">
        <f t="shared" si="1"/>
        <v>27977.831578125002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PY6",'PY6 Pivots'!$A$4,"Resource Name","Wendt","L3","1.5.2")</f>
        <v>27977.831578125002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GETPIVOTDATA("PY6 CMo",'PY6 Pivots'!$A$139,"Resource Name","Weber")</f>
        <v>11.333333333333332</v>
      </c>
      <c r="D20" s="115">
        <f t="shared" si="1"/>
        <v>114859.10716875002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PY6",'PY6 Pivots'!$A$4,"Resource Name","Weber","L3","1.6.1")</f>
        <v>114859.10716875002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GETPIVOTDATA("PY6 CMo",'PY6 Pivots'!$A$139,"Resource Name","Kelley")</f>
        <v>2.7199999999999998</v>
      </c>
      <c r="D21" s="115">
        <f t="shared" si="1"/>
        <v>23560.041973320007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PY6",'PY6 Pivots'!$A$4,"Resource Name","Kelley","L3","1.4.2")</f>
        <v>1385.8848219600002</v>
      </c>
      <c r="AA21" s="179">
        <v>0</v>
      </c>
      <c r="AB21" s="179">
        <f>GETPIVOTDATA("Salary Cost PY6",'PY6 Pivots'!$A$4,"Resource Name","Kelley","L3","1.4.4")</f>
        <v>22174.157151360007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GETPIVOTDATA("PY6 CMo",'PY6 Pivots'!$A$139,"Resource Name","Braun")</f>
        <v>0.64</v>
      </c>
      <c r="D22" s="115">
        <f t="shared" si="1"/>
        <v>5409.308304000001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PY6",'PY6 Pivots'!$A$4,"Resource Name","Braun","L3","1.6.1")</f>
        <v>5409.308304000001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GETPIVOTDATA("PY6 CMo",'PY6 Pivots'!$A$139,"Resource Name","Auer")</f>
        <v>0</v>
      </c>
      <c r="D23" s="115">
        <f t="shared" si="1"/>
        <v>0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GETPIVOTDATA("PY6 CMo",'PY6 Pivots'!$A$139,"Resource Name","Senior Scientist")</f>
        <v>1.0666666666666667</v>
      </c>
      <c r="D24" s="115">
        <f t="shared" si="1"/>
        <v>11018.961360000001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PY6",'PY6 Pivots'!$A$4,"Resource Name","Senior Scientist","L3","1.5.3")</f>
        <v>11018.961360000001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GETPIVOTDATA("PY6 CMo",'PY6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GETPIVOTDATA("PY6 CMo",'PY6 Pivots'!$A$139,"Resource Name","S. Griffin")</f>
        <v>0.56000000000000005</v>
      </c>
      <c r="D26" s="115">
        <f t="shared" si="1"/>
        <v>4119.5889630000001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PY6",'PY6 Pivots'!$A$4,"Resource Name","S. Griffin","L3","1.3.4")</f>
        <v>4119.5889630000001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824357.31976894499</v>
      </c>
      <c r="E28" s="183">
        <f t="shared" ref="E28:AN28" si="2">SUM(E7:E26)</f>
        <v>186324.79320900002</v>
      </c>
      <c r="F28" s="181">
        <f t="shared" si="2"/>
        <v>77007.514050000013</v>
      </c>
      <c r="G28" s="181">
        <f t="shared" si="2"/>
        <v>67915.827465750015</v>
      </c>
      <c r="H28" s="181">
        <f t="shared" si="2"/>
        <v>8827.6906350000008</v>
      </c>
      <c r="I28" s="181">
        <f t="shared" si="2"/>
        <v>129598.01145000002</v>
      </c>
      <c r="J28" s="183">
        <f t="shared" si="2"/>
        <v>153639.38169000001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14099.261922000011</v>
      </c>
      <c r="R28" s="183">
        <f t="shared" si="2"/>
        <v>0</v>
      </c>
      <c r="S28" s="183">
        <f t="shared" si="2"/>
        <v>0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4119.5889630000001</v>
      </c>
      <c r="X28" s="183">
        <f t="shared" si="2"/>
        <v>0</v>
      </c>
      <c r="Y28" s="180">
        <f t="shared" si="2"/>
        <v>0</v>
      </c>
      <c r="Z28" s="183">
        <f t="shared" si="2"/>
        <v>1385.8848219600002</v>
      </c>
      <c r="AA28" s="183">
        <f t="shared" si="2"/>
        <v>0</v>
      </c>
      <c r="AB28" s="183">
        <f t="shared" si="2"/>
        <v>22174.157151360007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27977.831578125002</v>
      </c>
      <c r="AG28" s="183">
        <f t="shared" si="2"/>
        <v>11018.961360000001</v>
      </c>
      <c r="AH28" s="183">
        <f t="shared" si="2"/>
        <v>0</v>
      </c>
      <c r="AI28" s="183">
        <f t="shared" si="2"/>
        <v>0</v>
      </c>
      <c r="AJ28" s="183">
        <f t="shared" si="2"/>
        <v>120268.41547275003</v>
      </c>
      <c r="AK28" s="183">
        <f t="shared" si="2"/>
        <v>0</v>
      </c>
      <c r="AL28" s="183">
        <f t="shared" si="2"/>
        <v>0</v>
      </c>
      <c r="AM28" s="183">
        <f t="shared" si="2"/>
        <v>0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288525.06191913079</v>
      </c>
      <c r="E30" s="180">
        <f>GETPIVOTDATA("Fringe Cost PY6",'PY6 Pivots'!$A$30,"L3","1.1.1")</f>
        <v>65213.677623149997</v>
      </c>
      <c r="F30" s="183">
        <f>GETPIVOTDATA("Fringe Cost PY6",'PY6 Pivots'!$A$30,"L3","1.1.2")</f>
        <v>26952.629917500002</v>
      </c>
      <c r="G30" s="181">
        <f>GETPIVOTDATA("Fringe Cost PY6",'PY6 Pivots'!$A$30,"L3","1.1.3")</f>
        <v>23770.539613012505</v>
      </c>
      <c r="H30" s="181">
        <f>GETPIVOTDATA("Fringe Cost PY6",'PY6 Pivots'!$A$30,"L3","1.1.4")</f>
        <v>3089.6917222500001</v>
      </c>
      <c r="I30" s="181">
        <f>GETPIVOTDATA("Fringe Cost PY6",'PY6 Pivots'!$A$30,"L3","1.1.5")</f>
        <v>45359.304007500003</v>
      </c>
      <c r="J30" s="181">
        <f>GETPIVOTDATA("Fringe Cost PY6",'PY6 Pivots'!$A$30,"L3","1.2.1")</f>
        <v>53773.783591500003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1">
        <f>GETPIVOTDATA("Fringe Cost PY6",'PY6 Pivots'!$A$30,"L3","1.2.8")</f>
        <v>4934.7416727000036</v>
      </c>
      <c r="R30" s="175">
        <v>0</v>
      </c>
      <c r="S30" s="175">
        <v>0</v>
      </c>
      <c r="T30" s="175">
        <v>0</v>
      </c>
      <c r="U30" s="175">
        <v>0</v>
      </c>
      <c r="V30" s="181">
        <f>GETPIVOTDATA("Fringe Cost PY6",'PY6 Pivots'!$A$30,"L3","1.3.3")</f>
        <v>0</v>
      </c>
      <c r="W30" s="181">
        <f>GETPIVOTDATA("Fringe Cost PY6",'PY6 Pivots'!$A$30,"L3","1.3.4")</f>
        <v>1441.8561370499999</v>
      </c>
      <c r="X30" s="175">
        <v>0</v>
      </c>
      <c r="Y30" s="175">
        <v>0</v>
      </c>
      <c r="Z30" s="181">
        <f>GETPIVOTDATA("Fringe Cost PY6",'PY6 Pivots'!$A$30,"L3","1.4.2")</f>
        <v>485.05968768600002</v>
      </c>
      <c r="AA30" s="175">
        <v>0</v>
      </c>
      <c r="AB30" s="181">
        <f>GETPIVOTDATA("Fringe Cost PY6",'PY6 Pivots'!$A$30,"L3","1.4.4")</f>
        <v>7760.9550029760012</v>
      </c>
      <c r="AC30" s="175">
        <v>0</v>
      </c>
      <c r="AD30" s="175">
        <v>0</v>
      </c>
      <c r="AE30" s="175">
        <v>0</v>
      </c>
      <c r="AF30" s="181">
        <f>GETPIVOTDATA("Fringe Cost PY6",'PY6 Pivots'!$A$30,"L3","1.5.2")</f>
        <v>9792.2410523437502</v>
      </c>
      <c r="AG30" s="181">
        <f>GETPIVOTDATA("Fringe Cost PY6",'PY6 Pivots'!$A$30,"L3","1.5.3")</f>
        <v>3856.6364760000001</v>
      </c>
      <c r="AH30" s="175">
        <v>0</v>
      </c>
      <c r="AI30" s="175">
        <v>0</v>
      </c>
      <c r="AJ30" s="181">
        <f>GETPIVOTDATA("Fringe Cost PY6",'PY6 Pivots'!$A$30,"L3","1.6.1")</f>
        <v>42093.945415462498</v>
      </c>
      <c r="AK30" s="175">
        <v>0</v>
      </c>
      <c r="AL30" s="175">
        <v>0</v>
      </c>
      <c r="AM30" s="175">
        <v>0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255869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PY6",'PY6 Pivots'!$A$55,"L3","1.2.2")</f>
        <v>36683</v>
      </c>
      <c r="L33" s="176">
        <f>GETPIVOTDATA("12mo Subtotal PY6",'PY6 Pivots'!$A$55,"L3","1.2.3")</f>
        <v>20502</v>
      </c>
      <c r="M33" s="176">
        <f>GETPIVOTDATA("12mo Subtotal PY6",'PY6 Pivots'!$A$55,"L3","1.2.4")</f>
        <v>17850</v>
      </c>
      <c r="N33" s="176">
        <f>GETPIVOTDATA("12mo Subtotal PY6",'PY6 Pivots'!$A$55,"L3","1.2.5")</f>
        <v>5000</v>
      </c>
      <c r="O33" s="176">
        <f>GETPIVOTDATA("12mo Subtotal PY6",'PY6 Pivots'!$A$55,"L3","1.2.6")</f>
        <v>31916</v>
      </c>
      <c r="P33" s="176">
        <f>GETPIVOTDATA("12mo Subtotal PY6",'PY6 Pivots'!$A$55,"L3","1.2.7")</f>
        <v>14000</v>
      </c>
      <c r="Q33" s="176">
        <f>GETPIVOTDATA("12mo Subtotal PY6",'PY6 Pivots'!$A$55,"L3","1.2.8")</f>
        <v>0</v>
      </c>
      <c r="R33" s="176">
        <f>GETPIVOTDATA("12mo Subtotal PY6",'PY6 Pivots'!$A$55,"L3","1.2.9")</f>
        <v>120918</v>
      </c>
      <c r="S33" s="180">
        <v>0</v>
      </c>
      <c r="T33" s="175">
        <v>0</v>
      </c>
      <c r="U33" s="176">
        <v>0</v>
      </c>
      <c r="V33" s="176">
        <f>GETPIVOTDATA("12mo Subtotal PY6",'PY6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PY6",'PY6 Pivots'!$A$55,"L3","1.4.4")</f>
        <v>9000</v>
      </c>
      <c r="AC33" s="176">
        <v>0</v>
      </c>
      <c r="AD33" s="190">
        <v>0</v>
      </c>
      <c r="AE33" s="175">
        <v>0</v>
      </c>
      <c r="AF33" s="190">
        <v>0</v>
      </c>
      <c r="AG33" s="176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90"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1224134.2603800003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PY6",'PY6 Pivots'!$A$64,"L3","1.2.1")</f>
        <v>308987.95454549999</v>
      </c>
      <c r="K34" s="192">
        <f>GETPIVOTDATA("12mo Subtotal PY6",'PY6 Pivots'!$A$64,"L3","1.2.2")</f>
        <v>40601.116147500004</v>
      </c>
      <c r="L34" s="192">
        <f>GETPIVOTDATA("12mo Subtotal PY6",'PY6 Pivots'!$A$64,"L3","1.2.3")</f>
        <v>21453.583860000002</v>
      </c>
      <c r="M34" s="192">
        <f>GETPIVOTDATA("12mo Subtotal PY6",'PY6 Pivots'!$A$64,"L3","1.2.4")</f>
        <v>134260.20078300001</v>
      </c>
      <c r="N34" s="192">
        <f>GETPIVOTDATA("12mo Subtotal PY6",'PY6 Pivots'!$A$64,"L3","1.2.5")</f>
        <v>14408.126748000002</v>
      </c>
      <c r="O34" s="192">
        <f>GETPIVOTDATA("12mo Subtotal PY6",'PY6 Pivots'!$A$64,"L3","1.2.6")</f>
        <v>14399.779050000001</v>
      </c>
      <c r="P34" s="192">
        <f>GETPIVOTDATA("12mo Subtotal PY6",'PY6 Pivots'!$A$64,"L3","1.2.7")</f>
        <v>21307.499145000005</v>
      </c>
      <c r="Q34" s="192">
        <f>GETPIVOTDATA("12mo Subtotal PY6",'PY6 Pivots'!$A$64,"L3","1.2.8")</f>
        <v>660059.43727500027</v>
      </c>
      <c r="R34" s="192">
        <f>GETPIVOTDATA("12mo Subtotal PY6",'PY6 Pivots'!$A$64,"L3","1.2.9")</f>
        <v>4799.9263500000006</v>
      </c>
      <c r="S34" s="192">
        <f>GETPIVOTDATA("12mo Subtotal PY6",'PY6 Pivots'!$A$64,"L3","1.2.10")</f>
        <v>0</v>
      </c>
      <c r="T34" s="179">
        <v>0</v>
      </c>
      <c r="U34" s="179">
        <v>0</v>
      </c>
      <c r="V34" s="192">
        <f>GETPIVOTDATA("12mo Subtotal PY6",'PY6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PY6",'PY6 Pivots'!$A$64,"L3","1.5.3")</f>
        <v>3856.6364760000006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197"/>
      <c r="F35" s="198"/>
      <c r="G35" s="198"/>
      <c r="H35" s="198"/>
      <c r="I35" s="198"/>
      <c r="J35" s="199"/>
      <c r="K35" s="200"/>
      <c r="L35" s="200"/>
      <c r="M35" s="200"/>
      <c r="N35" s="200"/>
      <c r="O35" s="200"/>
      <c r="P35" s="200"/>
      <c r="Q35" s="200"/>
      <c r="R35" s="200"/>
      <c r="S35" s="200"/>
      <c r="T35" s="201"/>
      <c r="U35" s="202"/>
      <c r="V35" s="202"/>
      <c r="W35" s="202"/>
      <c r="X35" s="199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1480003.2603800003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308987.95454549999</v>
      </c>
      <c r="K37" s="142">
        <f t="shared" si="3"/>
        <v>77284.116147499997</v>
      </c>
      <c r="L37" s="142">
        <f t="shared" si="3"/>
        <v>41955.583859999999</v>
      </c>
      <c r="M37" s="142">
        <f t="shared" si="3"/>
        <v>152110.20078300001</v>
      </c>
      <c r="N37" s="142">
        <f t="shared" si="3"/>
        <v>19408.126748000002</v>
      </c>
      <c r="O37" s="142">
        <f t="shared" si="3"/>
        <v>46315.779049999997</v>
      </c>
      <c r="P37" s="142">
        <f t="shared" si="3"/>
        <v>35307.499145000009</v>
      </c>
      <c r="Q37" s="142">
        <f t="shared" si="3"/>
        <v>660059.43727500027</v>
      </c>
      <c r="R37" s="142">
        <f t="shared" si="3"/>
        <v>125717.92634999999</v>
      </c>
      <c r="S37" s="142">
        <f t="shared" si="3"/>
        <v>0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9000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3856.6364760000006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 t="shared" si="3"/>
        <v>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57000</v>
      </c>
      <c r="E39" s="179">
        <f>GETPIVOTDATA("12mo Subtotal PY6",'PY6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PY6",'PY6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PY6",'PY6 Pivots'!$A$74,"Resource Name","Domestic","L3","1.2.8")</f>
        <v>5400</v>
      </c>
      <c r="R39" s="179">
        <f>GETPIVOTDATA("12mo Subtotal PY6",'PY6 Pivots'!$A$74,"Resource Name","Domestic","L3","1.2.9")</f>
        <v>1800</v>
      </c>
      <c r="S39" s="179">
        <v>0</v>
      </c>
      <c r="T39" s="179">
        <v>0</v>
      </c>
      <c r="U39" s="179">
        <v>0</v>
      </c>
      <c r="V39" s="179">
        <f>GETPIVOTDATA("12mo Subtotal PY6",'PY6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PY6",'PY6 Pivots'!$A$74,"Resource Name","Domestic","L3","1.4.4")</f>
        <v>1800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PY6",'PY6 Pivots'!$A$74,"Resource Name","Domestic","L3","1.5.3")</f>
        <v>1800</v>
      </c>
      <c r="AH39" s="179">
        <v>0</v>
      </c>
      <c r="AI39" s="179">
        <f>GETPIVOTDATA("12mo Subtotal PY6",'PY6 Pivots'!$A$74,"Resource Name","Domestic","L3","1.6.0")</f>
        <v>0</v>
      </c>
      <c r="AJ39" s="179">
        <f>GETPIVOTDATA("12mo Subtotal PY6",'PY6 Pivots'!$A$74,"Resource Name","Domestic","L3","1.6.1")</f>
        <v>5400</v>
      </c>
      <c r="AK39" s="179">
        <v>0</v>
      </c>
      <c r="AL39" s="179">
        <v>0</v>
      </c>
      <c r="AM39" s="179"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51600</v>
      </c>
      <c r="E40" s="179">
        <f>GETPIVOTDATA("12mo Subtotal PY6",'PY6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PY6",'PY6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PY6",'PY6 Pivots'!$A$74,"Resource Name","Foreign","L3","1.2.8")</f>
        <v>40200</v>
      </c>
      <c r="R40" s="179">
        <f>GETPIVOTDATA("12mo Subtotal PY6",'PY6 Pivots'!$A$74,"Resource Name","Foreign","L3","1.2.9")</f>
        <v>0</v>
      </c>
      <c r="S40" s="179">
        <v>0</v>
      </c>
      <c r="T40" s="179">
        <v>0</v>
      </c>
      <c r="U40" s="179">
        <v>0</v>
      </c>
      <c r="V40" s="179">
        <f>GETPIVOTDATA("12mo Subtotal PY6",'PY6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PY6",'PY6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PY6",'PY6 Pivots'!$A$74,"Resource Name","Foreign","L3","1.5.3")</f>
        <v>0</v>
      </c>
      <c r="AH40" s="179">
        <v>0</v>
      </c>
      <c r="AI40" s="179">
        <f>GETPIVOTDATA("12mo Subtotal PY6",'PY6 Pivots'!$A$74,"Resource Name","Foreign","L3","1.6.0")</f>
        <v>1800</v>
      </c>
      <c r="AJ40" s="179">
        <f>GETPIVOTDATA("12mo Subtotal PY6",'PY6 Pivots'!$A$74,"Resource Name","Foreign","L3","1.6.1")</f>
        <v>0</v>
      </c>
      <c r="AK40" s="179">
        <v>0</v>
      </c>
      <c r="AL40" s="179">
        <v>0</v>
      </c>
      <c r="AM40" s="179"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108600</v>
      </c>
      <c r="E42" s="143">
        <f t="shared" ref="E42:AN42" si="4">SUM(E39:E40)</f>
        <v>37800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12600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45600</v>
      </c>
      <c r="R42" s="142">
        <f t="shared" si="4"/>
        <v>1800</v>
      </c>
      <c r="S42" s="142">
        <f t="shared" si="4"/>
        <v>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1800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1800</v>
      </c>
      <c r="AH42" s="142">
        <f t="shared" si="4"/>
        <v>0</v>
      </c>
      <c r="AI42" s="142">
        <f t="shared" si="4"/>
        <v>1800</v>
      </c>
      <c r="AJ42" s="142">
        <f t="shared" si="4"/>
        <v>5400</v>
      </c>
      <c r="AK42" s="142">
        <f t="shared" si="4"/>
        <v>0</v>
      </c>
      <c r="AL42" s="142">
        <f t="shared" si="4"/>
        <v>0</v>
      </c>
      <c r="AM42" s="142">
        <f t="shared" si="4"/>
        <v>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65264</v>
      </c>
      <c r="E48" s="194">
        <f>GETPIVOTDATA("12mo Subtotal PY6",'PY6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PY6",'PY6 Pivots'!$A$84,"L3","1.2.1")</f>
        <v>6814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PY6",'PY6 Pivots'!$A$84,"L3","1.2.7")</f>
        <v>5000</v>
      </c>
      <c r="Q48" s="179">
        <f>GETPIVOTDATA("12mo Subtotal PY6",'PY6 Pivots'!$A$84,"L3","1.2.8")</f>
        <v>23050</v>
      </c>
      <c r="R48" s="179">
        <v>0</v>
      </c>
      <c r="S48" s="179">
        <f>GETPIVOTDATA("12mo Subtotal PY6",'PY6 Pivots'!$A$84,"L3","1.2.10")</f>
        <v>950</v>
      </c>
      <c r="T48" s="179">
        <v>0</v>
      </c>
      <c r="U48" s="179">
        <v>0</v>
      </c>
      <c r="V48" s="179">
        <f>GETPIVOTDATA("12mo Subtotal PY6",'PY6 Pivots'!$A$84,"L3","1.3.3")</f>
        <v>1000</v>
      </c>
      <c r="W48" s="179">
        <v>0</v>
      </c>
      <c r="X48" s="179">
        <v>0</v>
      </c>
      <c r="Y48" s="179">
        <v>0</v>
      </c>
      <c r="Z48" s="179">
        <f>GETPIVOTDATA("12mo Subtotal PY6",'PY6 Pivots'!$A$84,"L3","1.4.2")</f>
        <v>1700</v>
      </c>
      <c r="AA48" s="179">
        <v>0</v>
      </c>
      <c r="AB48" s="179">
        <f>GETPIVOTDATA("12mo Subtotal PY6",'PY6 Pivots'!$A$84,"L3","1.4.4")</f>
        <v>1300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PY6",'PY6 Pivots'!$A$84,"L3","1.5.3")</f>
        <v>1000</v>
      </c>
      <c r="AH48" s="179">
        <v>0</v>
      </c>
      <c r="AI48" s="179">
        <f>GETPIVOTDATA("12mo Subtotal PY6",'PY6 Pivots'!$A$84,"L3","1.6.0")</f>
        <v>950</v>
      </c>
      <c r="AJ48" s="179">
        <f>GETPIVOTDATA("12mo Subtotal PY6",'PY6 Pivots'!$A$84,"L3","1.6.1")</f>
        <v>7500</v>
      </c>
      <c r="AK48" s="179">
        <v>0</v>
      </c>
      <c r="AL48" s="179">
        <v>0</v>
      </c>
      <c r="AM48" s="179">
        <f>GETPIVOTDATA("12mo Subtotal PY6",'PY6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65264</v>
      </c>
      <c r="E54" s="174">
        <f>SUM(E48:E52)</f>
        <v>15500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6814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5000</v>
      </c>
      <c r="Q54" s="174">
        <f t="shared" si="6"/>
        <v>23050</v>
      </c>
      <c r="R54" s="174">
        <f t="shared" si="6"/>
        <v>0</v>
      </c>
      <c r="S54" s="174">
        <f t="shared" si="6"/>
        <v>950</v>
      </c>
      <c r="T54" s="174">
        <f t="shared" si="6"/>
        <v>0</v>
      </c>
      <c r="U54" s="174">
        <f t="shared" si="6"/>
        <v>0</v>
      </c>
      <c r="V54" s="174">
        <f t="shared" si="6"/>
        <v>1000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1700</v>
      </c>
      <c r="AA54" s="174">
        <f t="shared" si="6"/>
        <v>0</v>
      </c>
      <c r="AB54" s="174">
        <f t="shared" si="6"/>
        <v>1300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1000</v>
      </c>
      <c r="AH54" s="174">
        <f t="shared" si="6"/>
        <v>0</v>
      </c>
      <c r="AI54" s="174">
        <f t="shared" si="6"/>
        <v>950</v>
      </c>
      <c r="AJ54" s="174">
        <f t="shared" si="6"/>
        <v>7500</v>
      </c>
      <c r="AK54" s="174">
        <f t="shared" si="6"/>
        <v>0</v>
      </c>
      <c r="AL54" s="174">
        <f t="shared" si="6"/>
        <v>0</v>
      </c>
      <c r="AM54" s="174">
        <f t="shared" si="6"/>
        <v>500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195"/>
      <c r="C67" s="19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109792.41164383751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PY6",'PY6 Pivots'!$A$93,"Institution","MSU","L3","1.4.1")</f>
        <v>54711.460222399997</v>
      </c>
      <c r="Z68" s="177">
        <f>GETPIVOTDATA("Complete Total PY6",'PY6 Pivots'!$A$93,"Institution","MSU","L3","1.4.2")</f>
        <v>7658.0059445750012</v>
      </c>
      <c r="AA68" s="177">
        <v>0</v>
      </c>
      <c r="AB68" s="177">
        <f>GETPIVOTDATA("Complete Total PY6",'PY6 Pivots'!$A$93,"Institution","MSU","L3","1.4.4")</f>
        <v>2945</v>
      </c>
      <c r="AC68" s="179">
        <v>0</v>
      </c>
      <c r="AD68" s="177">
        <f>GETPIVOTDATA("Complete Total PY6",'PY6 Pivots'!$A$93,"Institution","MSU","L3","1.4.6")</f>
        <v>44477.945476862507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30809.546876152795</v>
      </c>
      <c r="E69" s="175">
        <f>GETPIVOTDATA("Complete Total PY6",'PY6 Pivots'!$A$93,"Institution","PSU","L3","1.1.1")</f>
        <v>16623.856228139997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PY6",'PY6 Pivots'!$A$93,"Institution","PSU","L3","1.6.1")</f>
        <v>14185.690648012798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118864.10578497083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PY6",'PY6 Pivots'!$A$93,"Institution","UA","L3","1.5.3")</f>
        <v>91978.781513698821</v>
      </c>
      <c r="AH70" s="181">
        <f>GETPIVOTDATA("Complete Total PY6",'PY6 Pivots'!$A$93,"Institution","UA","L3","1.5.4")</f>
        <v>26885.324271272002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68775.723406070567</v>
      </c>
      <c r="E71" s="175">
        <f>GETPIVOTDATA("Complete Total PY6",'PY6 Pivots'!$A$93,"Institution","UMD","L3","1.1.1")</f>
        <v>19840.075052438249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PY6",'PY6 Pivots'!$A$93,"Institution","UMD","L3","1.6.0")</f>
        <v>48935.648353632321</v>
      </c>
      <c r="AJ71" s="179">
        <v>0</v>
      </c>
      <c r="AK71" s="179">
        <v>0</v>
      </c>
      <c r="AL71" s="179">
        <v>0</v>
      </c>
      <c r="AM71" s="179">
        <v>0</v>
      </c>
      <c r="AN71" s="181">
        <v>0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328241.78771103168</v>
      </c>
      <c r="E73" s="143">
        <f>SUM(E68:E71)</f>
        <v>36463.931280578247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54711.460222399997</v>
      </c>
      <c r="Z73" s="143">
        <f t="shared" si="9"/>
        <v>7658.0059445750012</v>
      </c>
      <c r="AA73" s="143">
        <f t="shared" si="9"/>
        <v>0</v>
      </c>
      <c r="AB73" s="143">
        <f t="shared" si="9"/>
        <v>2945</v>
      </c>
      <c r="AC73" s="143">
        <f t="shared" si="9"/>
        <v>0</v>
      </c>
      <c r="AD73" s="143">
        <f t="shared" si="9"/>
        <v>44477.945476862507</v>
      </c>
      <c r="AE73" s="143">
        <f t="shared" si="9"/>
        <v>0</v>
      </c>
      <c r="AF73" s="143">
        <f t="shared" si="9"/>
        <v>0</v>
      </c>
      <c r="AG73" s="143">
        <f t="shared" si="9"/>
        <v>91978.781513698821</v>
      </c>
      <c r="AH73" s="143">
        <f t="shared" si="9"/>
        <v>26885.324271272002</v>
      </c>
      <c r="AI73" s="143">
        <f t="shared" si="9"/>
        <v>48935.648353632321</v>
      </c>
      <c r="AJ73" s="143">
        <f t="shared" si="9"/>
        <v>14185.690648012798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0</v>
      </c>
    </row>
    <row r="74" spans="1:40" x14ac:dyDescent="0.25">
      <c r="A74" t="s">
        <v>1690</v>
      </c>
      <c r="D74" s="115">
        <f>'PY6 Pivots'!G163</f>
        <v>910543.13878679799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4005534.5685659056</v>
      </c>
      <c r="E81" s="107">
        <f>SUM(E79,E73,E66,E54,E46,E42,E37,E30,E28)</f>
        <v>341302.40211272828</v>
      </c>
      <c r="F81" s="107">
        <f t="shared" ref="F81:AN81" si="10">SUM(F79,F73,F66,F54,F46,F42,F37,F30,F28)</f>
        <v>103960.14396750001</v>
      </c>
      <c r="G81" s="107">
        <f t="shared" si="10"/>
        <v>91686.367078762516</v>
      </c>
      <c r="H81" s="107">
        <f t="shared" si="10"/>
        <v>11917.38235725</v>
      </c>
      <c r="I81" s="107">
        <f t="shared" si="10"/>
        <v>174957.31545750002</v>
      </c>
      <c r="J81" s="107">
        <f t="shared" si="10"/>
        <v>535815.11982699996</v>
      </c>
      <c r="K81" s="107">
        <f t="shared" si="10"/>
        <v>77284.116147499997</v>
      </c>
      <c r="L81" s="107">
        <f t="shared" si="10"/>
        <v>41955.583859999999</v>
      </c>
      <c r="M81" s="107">
        <f t="shared" si="10"/>
        <v>152110.20078300001</v>
      </c>
      <c r="N81" s="107">
        <f t="shared" si="10"/>
        <v>19408.126748000002</v>
      </c>
      <c r="O81" s="107">
        <f t="shared" si="10"/>
        <v>46315.779049999997</v>
      </c>
      <c r="P81" s="107">
        <f t="shared" si="10"/>
        <v>40307.499145000009</v>
      </c>
      <c r="Q81" s="107">
        <f t="shared" si="10"/>
        <v>747743.44086970028</v>
      </c>
      <c r="R81" s="107">
        <f t="shared" si="10"/>
        <v>127517.92634999999</v>
      </c>
      <c r="S81" s="107">
        <f t="shared" si="10"/>
        <v>950</v>
      </c>
      <c r="T81" s="107">
        <f t="shared" si="10"/>
        <v>0</v>
      </c>
      <c r="U81" s="107">
        <f t="shared" si="10"/>
        <v>0</v>
      </c>
      <c r="V81" s="107">
        <f t="shared" si="10"/>
        <v>1000</v>
      </c>
      <c r="W81" s="107">
        <f t="shared" si="10"/>
        <v>5561.4451000500003</v>
      </c>
      <c r="X81" s="107">
        <f t="shared" si="10"/>
        <v>0</v>
      </c>
      <c r="Y81" s="107">
        <f t="shared" si="10"/>
        <v>54711.460222399997</v>
      </c>
      <c r="Z81" s="107">
        <f t="shared" si="10"/>
        <v>11228.950454221002</v>
      </c>
      <c r="AA81" s="107">
        <f t="shared" si="10"/>
        <v>0</v>
      </c>
      <c r="AB81" s="107">
        <f t="shared" si="10"/>
        <v>44980.112154336006</v>
      </c>
      <c r="AC81" s="107">
        <f t="shared" si="10"/>
        <v>0</v>
      </c>
      <c r="AD81" s="107">
        <f t="shared" si="10"/>
        <v>44477.945476862507</v>
      </c>
      <c r="AE81" s="107">
        <f t="shared" si="10"/>
        <v>0</v>
      </c>
      <c r="AF81" s="107">
        <f t="shared" si="10"/>
        <v>37770.072630468756</v>
      </c>
      <c r="AG81" s="107">
        <f t="shared" si="10"/>
        <v>113511.01582569882</v>
      </c>
      <c r="AH81" s="107">
        <f t="shared" si="10"/>
        <v>26885.324271272002</v>
      </c>
      <c r="AI81" s="107">
        <f t="shared" si="10"/>
        <v>51685.648353632321</v>
      </c>
      <c r="AJ81" s="107">
        <f t="shared" si="10"/>
        <v>189448.05153622531</v>
      </c>
      <c r="AK81" s="107">
        <f t="shared" si="10"/>
        <v>0</v>
      </c>
      <c r="AL81" s="107">
        <f t="shared" si="10"/>
        <v>0</v>
      </c>
      <c r="AM81" s="107">
        <f t="shared" si="10"/>
        <v>500</v>
      </c>
      <c r="AN81" s="107">
        <f t="shared" si="10"/>
        <v>0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681975.58229468041</v>
      </c>
      <c r="E83" s="175">
        <f>GETPIVOTDATA("Indirect Subtotal PY6",'PY6 Pivots'!$A$105,"L3","1.1.1")</f>
        <v>161564.38954103953</v>
      </c>
      <c r="F83" s="175">
        <f>GETPIVOTDATA("Indirect Subtotal PY6",'PY6 Pivots'!$A$105,"L3","1.1.2")</f>
        <v>55098.876302775017</v>
      </c>
      <c r="G83" s="175">
        <f>GETPIVOTDATA("Indirect Subtotal PY6",'PY6 Pivots'!$A$105,"L3","1.1.3")</f>
        <v>48593.774551744129</v>
      </c>
      <c r="H83" s="175">
        <f>GETPIVOTDATA("Indirect Subtotal PY6",'PY6 Pivots'!$A$105,"L3","1.1.4")</f>
        <v>6316.2126493425012</v>
      </c>
      <c r="I83" s="175">
        <f>GETPIVOTDATA("Indirect Subtotal PY6",'PY6 Pivots'!$A$105,"L3","1.1.5")</f>
        <v>92727.377192475033</v>
      </c>
      <c r="J83" s="175">
        <f>GETPIVOTDATA("Indirect Subtotal PY6",'PY6 Pivots'!$A$105,"L3","1.2.1")</f>
        <v>120218.39759919501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75">
        <f>GETPIVOTDATA("Indirect Subtotal PY6",'PY6 Pivots'!$A$105,"L3","1.2.7")</f>
        <v>2650</v>
      </c>
      <c r="Q83" s="175">
        <f>GETPIVOTDATA("Indirect Subtotal PY6",'PY6 Pivots'!$A$105,"L3","1.2.8")</f>
        <v>46472.52190519101</v>
      </c>
      <c r="R83" s="175">
        <f>GETPIVOTDATA("Indirect Subtotal PY6",'PY6 Pivots'!$A$105,"L3","1.2.9")</f>
        <v>954</v>
      </c>
      <c r="S83" s="175">
        <f>GETPIVOTDATA("Indirect Subtotal PY6",'PY6 Pivots'!$A$105,"L3","1.2.10")</f>
        <v>503.5</v>
      </c>
      <c r="T83" s="121">
        <v>0</v>
      </c>
      <c r="U83" s="121">
        <v>0</v>
      </c>
      <c r="V83" s="175">
        <f>GETPIVOTDATA("Indirect Subtotal PY6",'PY6 Pivots'!$A$105,"L3","1.3.3")</f>
        <v>530</v>
      </c>
      <c r="W83" s="175">
        <f>GETPIVOTDATA("Indirect Subtotal PY6",'PY6 Pivots'!$A$105,"L3","1.3.4")</f>
        <v>2947.5659030265015</v>
      </c>
      <c r="X83" s="121">
        <v>0</v>
      </c>
      <c r="Y83" s="121">
        <v>0</v>
      </c>
      <c r="Z83" s="175">
        <f>GETPIVOTDATA("Indirect Subtotal PY6",'PY6 Pivots'!$A$105,"L3","1.4.2")</f>
        <v>1892.6005901123804</v>
      </c>
      <c r="AA83" s="121">
        <v>0</v>
      </c>
      <c r="AB83" s="175">
        <f>GETPIVOTDATA("Indirect Subtotal PY6",'PY6 Pivots'!$A$105,"L3","1.4.4")</f>
        <v>17508.609441798086</v>
      </c>
      <c r="AC83" s="121">
        <f t="shared" ref="AC83:AN83" si="11">(AC81-AC73-AC37)*0.53</f>
        <v>0</v>
      </c>
      <c r="AD83" s="121">
        <f t="shared" si="11"/>
        <v>0</v>
      </c>
      <c r="AE83" s="121">
        <f t="shared" si="11"/>
        <v>0</v>
      </c>
      <c r="AF83" s="175">
        <f>GETPIVOTDATA("Indirect Subtotal PY6",'PY6 Pivots'!$A$105,"L3","1.5.2")</f>
        <v>20018.13849414845</v>
      </c>
      <c r="AG83" s="175">
        <f>GETPIVOTDATA("Indirect Subtotal PY6",'PY6 Pivots'!$A$105,"L3","1.5.3")</f>
        <v>9368.0668530800031</v>
      </c>
      <c r="AH83" s="121">
        <v>0</v>
      </c>
      <c r="AI83" s="175">
        <f>GETPIVOTDATA("Indirect Subtotal PY6",'PY6 Pivots'!$A$105,"L3","1.6.0")</f>
        <v>1457.5</v>
      </c>
      <c r="AJ83" s="175">
        <f>GETPIVOTDATA("Indirect Subtotal PY6",'PY6 Pivots'!$A$105,"L3","1.6.1")</f>
        <v>92889.051270752636</v>
      </c>
      <c r="AK83" s="121">
        <v>0</v>
      </c>
      <c r="AL83" s="121">
        <v>0</v>
      </c>
      <c r="AM83" s="175">
        <f>GETPIVOTDATA("Indirect Subtotal PY6",'PY6 Pivots'!$A$105,"L3","1.6.4")</f>
        <v>265</v>
      </c>
      <c r="AN83" s="121">
        <f t="shared" si="11"/>
        <v>0</v>
      </c>
    </row>
    <row r="84" spans="1:40" x14ac:dyDescent="0.25">
      <c r="A84" t="s">
        <v>1713</v>
      </c>
      <c r="D84" s="115">
        <f>'PY6 Pivots'!H163</f>
        <v>189536.16250009433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871511.7447947748</v>
      </c>
      <c r="E85" s="107">
        <f>SUM(E83:E84)</f>
        <v>161564.38954103953</v>
      </c>
      <c r="F85" s="96">
        <f t="shared" ref="F85:AN85" si="12">SUM(F83:F84)</f>
        <v>55098.876302775017</v>
      </c>
      <c r="G85" s="96">
        <f t="shared" si="12"/>
        <v>48593.774551744129</v>
      </c>
      <c r="H85" s="96">
        <f t="shared" si="12"/>
        <v>6316.2126493425012</v>
      </c>
      <c r="I85" s="108">
        <f t="shared" si="12"/>
        <v>92727.377192475033</v>
      </c>
      <c r="J85" s="156">
        <f t="shared" si="12"/>
        <v>120218.39759919501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2650</v>
      </c>
      <c r="Q85" s="156">
        <f t="shared" si="12"/>
        <v>46472.52190519101</v>
      </c>
      <c r="R85" s="156">
        <f t="shared" si="12"/>
        <v>954</v>
      </c>
      <c r="S85" s="157">
        <f t="shared" si="12"/>
        <v>503.5</v>
      </c>
      <c r="T85" s="158">
        <f t="shared" si="12"/>
        <v>0</v>
      </c>
      <c r="U85" s="158">
        <f t="shared" si="12"/>
        <v>0</v>
      </c>
      <c r="V85" s="158">
        <f t="shared" si="12"/>
        <v>530</v>
      </c>
      <c r="W85" s="158">
        <f t="shared" si="12"/>
        <v>2947.5659030265015</v>
      </c>
      <c r="X85" s="159">
        <f t="shared" si="12"/>
        <v>0</v>
      </c>
      <c r="Y85" s="160">
        <f t="shared" si="12"/>
        <v>0</v>
      </c>
      <c r="Z85" s="156">
        <f t="shared" si="12"/>
        <v>1892.6005901123804</v>
      </c>
      <c r="AA85" s="156">
        <f t="shared" si="12"/>
        <v>0</v>
      </c>
      <c r="AB85" s="156">
        <f t="shared" si="12"/>
        <v>17508.609441798086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20018.13849414845</v>
      </c>
      <c r="AG85" s="158">
        <f t="shared" si="12"/>
        <v>9368.0668530800031</v>
      </c>
      <c r="AH85" s="159">
        <f t="shared" si="12"/>
        <v>0</v>
      </c>
      <c r="AI85" s="156">
        <f t="shared" si="12"/>
        <v>1457.5</v>
      </c>
      <c r="AJ85" s="156">
        <f t="shared" si="12"/>
        <v>92889.051270752636</v>
      </c>
      <c r="AK85" s="156">
        <f t="shared" si="12"/>
        <v>0</v>
      </c>
      <c r="AL85" s="156">
        <f t="shared" si="12"/>
        <v>0</v>
      </c>
      <c r="AM85" s="156">
        <f t="shared" si="12"/>
        <v>265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4877046.3133606799</v>
      </c>
      <c r="E88" s="168">
        <f>SUM(E85,E81)</f>
        <v>502866.79165376781</v>
      </c>
      <c r="F88" s="168">
        <f t="shared" ref="F88:AN88" si="13">SUM(F85,F81)</f>
        <v>159059.02027027504</v>
      </c>
      <c r="G88" s="168">
        <f t="shared" si="13"/>
        <v>140280.14163050664</v>
      </c>
      <c r="H88" s="168">
        <f t="shared" si="13"/>
        <v>18233.595006592503</v>
      </c>
      <c r="I88" s="169">
        <f t="shared" si="13"/>
        <v>267684.69264997507</v>
      </c>
      <c r="J88" s="168">
        <f t="shared" si="13"/>
        <v>656033.51742619497</v>
      </c>
      <c r="K88" s="170">
        <f t="shared" si="13"/>
        <v>77284.116147499997</v>
      </c>
      <c r="L88" s="170">
        <f t="shared" si="13"/>
        <v>41955.583859999999</v>
      </c>
      <c r="M88" s="170">
        <f t="shared" si="13"/>
        <v>152110.20078300001</v>
      </c>
      <c r="N88" s="170">
        <f t="shared" si="13"/>
        <v>19408.126748000002</v>
      </c>
      <c r="O88" s="170">
        <f t="shared" si="13"/>
        <v>46315.779049999997</v>
      </c>
      <c r="P88" s="170">
        <f t="shared" si="13"/>
        <v>42957.499145000009</v>
      </c>
      <c r="Q88" s="170">
        <f t="shared" si="13"/>
        <v>794215.96277489129</v>
      </c>
      <c r="R88" s="170">
        <f t="shared" si="13"/>
        <v>128471.92634999999</v>
      </c>
      <c r="S88" s="171">
        <f t="shared" si="13"/>
        <v>1453.5</v>
      </c>
      <c r="T88" s="168">
        <f t="shared" si="13"/>
        <v>0</v>
      </c>
      <c r="U88" s="170">
        <f t="shared" si="13"/>
        <v>0</v>
      </c>
      <c r="V88" s="170">
        <f t="shared" si="13"/>
        <v>1530</v>
      </c>
      <c r="W88" s="170">
        <f t="shared" si="13"/>
        <v>8509.0110030765027</v>
      </c>
      <c r="X88" s="171">
        <f t="shared" si="13"/>
        <v>0</v>
      </c>
      <c r="Y88" s="168">
        <f t="shared" si="13"/>
        <v>54711.460222399997</v>
      </c>
      <c r="Z88" s="170">
        <f t="shared" si="13"/>
        <v>13121.551044333382</v>
      </c>
      <c r="AA88" s="170">
        <f t="shared" si="13"/>
        <v>0</v>
      </c>
      <c r="AB88" s="170">
        <f t="shared" si="13"/>
        <v>62488.721596134092</v>
      </c>
      <c r="AC88" s="170">
        <f t="shared" si="13"/>
        <v>0</v>
      </c>
      <c r="AD88" s="170">
        <f t="shared" si="13"/>
        <v>44477.945476862507</v>
      </c>
      <c r="AE88" s="170">
        <f t="shared" si="13"/>
        <v>0</v>
      </c>
      <c r="AF88" s="170">
        <f t="shared" si="13"/>
        <v>57788.211124617206</v>
      </c>
      <c r="AG88" s="170">
        <f t="shared" si="13"/>
        <v>122879.08267877882</v>
      </c>
      <c r="AH88" s="170">
        <f t="shared" si="13"/>
        <v>26885.324271272002</v>
      </c>
      <c r="AI88" s="170">
        <f t="shared" si="13"/>
        <v>53143.148353632321</v>
      </c>
      <c r="AJ88" s="170">
        <f t="shared" si="13"/>
        <v>282337.10280697793</v>
      </c>
      <c r="AK88" s="170">
        <f t="shared" si="13"/>
        <v>0</v>
      </c>
      <c r="AL88" s="170">
        <f t="shared" si="13"/>
        <v>0</v>
      </c>
      <c r="AM88" s="170">
        <f t="shared" si="13"/>
        <v>765</v>
      </c>
      <c r="AN88" s="171">
        <f t="shared" si="13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D95CE-51A1-4782-B9A8-3EC969B27B1E}">
  <dimension ref="A1:Z163"/>
  <sheetViews>
    <sheetView topLeftCell="A151" workbookViewId="0">
      <selection activeCell="E162" sqref="E162"/>
    </sheetView>
  </sheetViews>
  <sheetFormatPr defaultRowHeight="15" x14ac:dyDescent="0.25"/>
  <cols>
    <col min="1" max="1" width="26.5703125" bestFit="1" customWidth="1"/>
    <col min="2" max="2" width="17.85546875" bestFit="1" customWidth="1"/>
    <col min="3" max="3" width="10.140625" bestFit="1" customWidth="1"/>
    <col min="4" max="4" width="14.28515625" customWidth="1"/>
    <col min="5" max="5" width="19.140625" customWidth="1"/>
    <col min="6" max="6" width="17.140625" customWidth="1"/>
    <col min="7" max="7" width="11.140625" bestFit="1" customWidth="1"/>
    <col min="8" max="8" width="10.140625" bestFit="1" customWidth="1"/>
    <col min="9" max="13" width="5.5703125" bestFit="1" customWidth="1"/>
    <col min="14" max="14" width="9.140625" bestFit="1" customWidth="1"/>
    <col min="15" max="15" width="10.140625" bestFit="1" customWidth="1"/>
    <col min="16" max="17" width="5.5703125" bestFit="1" customWidth="1"/>
    <col min="18" max="18" width="9.140625" bestFit="1" customWidth="1"/>
    <col min="19" max="20" width="7.5703125" bestFit="1" customWidth="1"/>
    <col min="21" max="21" width="5.5703125" bestFit="1" customWidth="1"/>
    <col min="22" max="23" width="9.140625" bestFit="1" customWidth="1"/>
    <col min="24" max="24" width="10.140625" bestFit="1" customWidth="1"/>
    <col min="25" max="25" width="9.1406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1665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4604.6736937800015</v>
      </c>
      <c r="R6" s="95">
        <v>4604.6736937800015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5525.6084325360016</v>
      </c>
      <c r="Q7" s="95"/>
      <c r="R7" s="95">
        <v>5525.6084325360016</v>
      </c>
    </row>
    <row r="8" spans="1:18" x14ac:dyDescent="0.25">
      <c r="A8" s="89" t="s">
        <v>1161</v>
      </c>
      <c r="B8" s="95"/>
      <c r="C8" s="95">
        <v>44128.122898725014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44128.122898725014</v>
      </c>
    </row>
    <row r="9" spans="1:18" x14ac:dyDescent="0.25">
      <c r="A9" s="89" t="s">
        <v>1174</v>
      </c>
      <c r="B9" s="95"/>
      <c r="C9" s="95"/>
      <c r="D9" s="95"/>
      <c r="E9" s="95"/>
      <c r="F9" s="95">
        <v>70988.719445775016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70988.719445775016</v>
      </c>
    </row>
    <row r="10" spans="1:18" x14ac:dyDescent="0.25">
      <c r="A10" s="89" t="s">
        <v>1150</v>
      </c>
      <c r="B10" s="95">
        <v>75731.959709043775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75731.959709043775</v>
      </c>
    </row>
    <row r="11" spans="1:18" x14ac:dyDescent="0.25">
      <c r="A11" s="89" t="s">
        <v>1158</v>
      </c>
      <c r="B11" s="95"/>
      <c r="C11" s="95">
        <v>34535.052703350011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34535.052703350011</v>
      </c>
    </row>
    <row r="12" spans="1:18" x14ac:dyDescent="0.25">
      <c r="A12" s="89" t="s">
        <v>1137</v>
      </c>
      <c r="B12" s="95">
        <v>19339.629513876007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19339.629513876007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0</v>
      </c>
      <c r="M13" s="95">
        <v>0</v>
      </c>
      <c r="N13" s="95"/>
      <c r="O13" s="95"/>
      <c r="P13" s="95"/>
      <c r="Q13" s="95"/>
      <c r="R13" s="95">
        <v>0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117035.45638357503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117035.45638357503</v>
      </c>
    </row>
    <row r="15" spans="1:18" x14ac:dyDescent="0.25">
      <c r="A15" s="89" t="s">
        <v>1148</v>
      </c>
      <c r="B15" s="95">
        <v>63384.61247090777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63384.61247090777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4208.1601257045013</v>
      </c>
      <c r="L16" s="95"/>
      <c r="M16" s="95"/>
      <c r="N16" s="95"/>
      <c r="O16" s="95"/>
      <c r="P16" s="95"/>
      <c r="Q16" s="95"/>
      <c r="R16" s="95">
        <v>4208.1601257045013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40930.432833600011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40930.432833600011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6963.5030651538773</v>
      </c>
      <c r="F20" s="95"/>
      <c r="G20" s="95">
        <v>29930.37900957001</v>
      </c>
      <c r="H20" s="95">
        <v>14069.836286549989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50963.718361273874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65565.970043667199</v>
      </c>
      <c r="Q21" s="95"/>
      <c r="R21" s="95">
        <v>65565.970043667199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0</v>
      </c>
      <c r="O22" s="95"/>
      <c r="P22" s="95"/>
      <c r="Q22" s="95"/>
      <c r="R22" s="95">
        <v>0</v>
      </c>
    </row>
    <row r="23" spans="1:19" x14ac:dyDescent="0.25">
      <c r="A23" s="89" t="s">
        <v>242</v>
      </c>
      <c r="B23" s="95"/>
      <c r="C23" s="95"/>
      <c r="D23" s="95">
        <v>69376.017756263638</v>
      </c>
      <c r="E23" s="95"/>
      <c r="F23" s="95"/>
      <c r="G23" s="95"/>
      <c r="H23" s="95"/>
      <c r="I23" s="95">
        <v>17453.229241383015</v>
      </c>
      <c r="J23" s="95"/>
      <c r="K23" s="95"/>
      <c r="L23" s="95"/>
      <c r="M23" s="95"/>
      <c r="N23" s="95"/>
      <c r="O23" s="95"/>
      <c r="P23" s="95"/>
      <c r="Q23" s="95"/>
      <c r="R23" s="95">
        <v>86829.246997646653</v>
      </c>
    </row>
    <row r="24" spans="1:19" x14ac:dyDescent="0.25">
      <c r="A24" s="89" t="s">
        <v>1520</v>
      </c>
      <c r="B24" s="95">
        <v>158456.20169382755</v>
      </c>
      <c r="C24" s="95">
        <v>78663.175602075033</v>
      </c>
      <c r="D24" s="95">
        <v>69376.017756263638</v>
      </c>
      <c r="E24" s="95">
        <v>6963.5030651538773</v>
      </c>
      <c r="F24" s="95">
        <v>111919.15227937503</v>
      </c>
      <c r="G24" s="95">
        <v>146965.83539314504</v>
      </c>
      <c r="H24" s="95">
        <v>14069.836286549989</v>
      </c>
      <c r="I24" s="95">
        <v>17453.229241383015</v>
      </c>
      <c r="J24" s="95">
        <v>0</v>
      </c>
      <c r="K24" s="95">
        <v>4208.1601257045013</v>
      </c>
      <c r="L24" s="95">
        <v>0</v>
      </c>
      <c r="M24" s="95">
        <v>0</v>
      </c>
      <c r="N24" s="95">
        <v>0</v>
      </c>
      <c r="O24" s="95">
        <v>0</v>
      </c>
      <c r="P24" s="95">
        <v>71091.578476203198</v>
      </c>
      <c r="Q24" s="95">
        <v>4604.6736937800015</v>
      </c>
      <c r="R24" s="95">
        <v>683771.36361346091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1666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1611.6357928230004</v>
      </c>
      <c r="R32" s="95">
        <v>1611.6357928230004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1933.9629513876005</v>
      </c>
      <c r="Q33" s="95"/>
      <c r="R33" s="95">
        <v>1933.9629513876005</v>
      </c>
    </row>
    <row r="34" spans="1:18" x14ac:dyDescent="0.25">
      <c r="A34" s="89" t="s">
        <v>1161</v>
      </c>
      <c r="B34" s="95"/>
      <c r="C34" s="95">
        <v>15444.843014553753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15444.843014553753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24846.051806021253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24846.051806021253</v>
      </c>
    </row>
    <row r="36" spans="1:18" x14ac:dyDescent="0.25">
      <c r="A36" s="89" t="s">
        <v>1150</v>
      </c>
      <c r="B36" s="95">
        <v>26506.18589816532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26506.18589816532</v>
      </c>
    </row>
    <row r="37" spans="1:18" x14ac:dyDescent="0.25">
      <c r="A37" s="89" t="s">
        <v>1158</v>
      </c>
      <c r="B37" s="95"/>
      <c r="C37" s="95">
        <v>12087.268446172504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12087.268446172504</v>
      </c>
    </row>
    <row r="38" spans="1:18" x14ac:dyDescent="0.25">
      <c r="A38" s="89" t="s">
        <v>1137</v>
      </c>
      <c r="B38" s="95">
        <v>6768.8703298566024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6768.8703298566024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0</v>
      </c>
      <c r="M39" s="95">
        <v>0</v>
      </c>
      <c r="N39" s="95"/>
      <c r="O39" s="95"/>
      <c r="P39" s="95"/>
      <c r="Q39" s="95"/>
      <c r="R39" s="95">
        <v>0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40962.409734251261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40962.409734251261</v>
      </c>
    </row>
    <row r="41" spans="1:18" x14ac:dyDescent="0.25">
      <c r="A41" s="89" t="s">
        <v>1148</v>
      </c>
      <c r="B41" s="95">
        <v>22184.614364817717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22184.614364817717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1472.8560439965754</v>
      </c>
      <c r="L42" s="95"/>
      <c r="M42" s="95"/>
      <c r="N42" s="95"/>
      <c r="O42" s="95"/>
      <c r="P42" s="95"/>
      <c r="Q42" s="95"/>
      <c r="R42" s="95">
        <v>1472.8560439965754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14325.651491760003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14325.651491760003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2437.2260728038568</v>
      </c>
      <c r="F46" s="95"/>
      <c r="G46" s="95">
        <v>10475.632653349503</v>
      </c>
      <c r="H46" s="95">
        <v>4924.4427002924958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17837.301426445854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22948.089515283522</v>
      </c>
      <c r="Q47" s="95"/>
      <c r="R47" s="95">
        <v>22948.089515283522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0</v>
      </c>
      <c r="O48" s="95"/>
      <c r="P48" s="95"/>
      <c r="Q48" s="95"/>
      <c r="R48" s="95">
        <v>0</v>
      </c>
    </row>
    <row r="49" spans="1:18" x14ac:dyDescent="0.25">
      <c r="A49" s="89" t="s">
        <v>242</v>
      </c>
      <c r="B49" s="95"/>
      <c r="C49" s="95"/>
      <c r="D49" s="95">
        <v>24281.60621469227</v>
      </c>
      <c r="E49" s="95"/>
      <c r="F49" s="95"/>
      <c r="G49" s="95"/>
      <c r="H49" s="95"/>
      <c r="I49" s="95">
        <v>6108.6302344840551</v>
      </c>
      <c r="J49" s="95"/>
      <c r="K49" s="95"/>
      <c r="L49" s="95"/>
      <c r="M49" s="95"/>
      <c r="N49" s="95"/>
      <c r="O49" s="95"/>
      <c r="P49" s="95"/>
      <c r="Q49" s="95"/>
      <c r="R49" s="95">
        <v>30390.236449176326</v>
      </c>
    </row>
    <row r="50" spans="1:18" x14ac:dyDescent="0.25">
      <c r="A50" s="89" t="s">
        <v>1520</v>
      </c>
      <c r="B50" s="95">
        <v>55459.67059283964</v>
      </c>
      <c r="C50" s="95">
        <v>27532.111460726257</v>
      </c>
      <c r="D50" s="95">
        <v>24281.60621469227</v>
      </c>
      <c r="E50" s="95">
        <v>2437.2260728038568</v>
      </c>
      <c r="F50" s="95">
        <v>39171.703297781256</v>
      </c>
      <c r="G50" s="95">
        <v>51438.042387600763</v>
      </c>
      <c r="H50" s="95">
        <v>4924.4427002924958</v>
      </c>
      <c r="I50" s="95">
        <v>6108.6302344840551</v>
      </c>
      <c r="J50" s="95">
        <v>0</v>
      </c>
      <c r="K50" s="95">
        <v>1472.8560439965754</v>
      </c>
      <c r="L50" s="95">
        <v>0</v>
      </c>
      <c r="M50" s="95">
        <v>0</v>
      </c>
      <c r="N50" s="95">
        <v>0</v>
      </c>
      <c r="O50" s="95">
        <v>0</v>
      </c>
      <c r="P50" s="95">
        <v>24882.052466671121</v>
      </c>
      <c r="Q50" s="95">
        <v>1611.6357928230004</v>
      </c>
      <c r="R50" s="95">
        <v>239319.97726471131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1667</v>
      </c>
      <c r="B57" s="95">
        <v>0</v>
      </c>
      <c r="C57" s="95">
        <v>22992</v>
      </c>
      <c r="D57" s="95">
        <v>14000</v>
      </c>
      <c r="E57" s="95">
        <v>5000</v>
      </c>
      <c r="F57" s="95">
        <v>0</v>
      </c>
      <c r="G57" s="95">
        <v>10000</v>
      </c>
      <c r="H57" s="95">
        <v>41700</v>
      </c>
      <c r="I57" s="95">
        <v>0</v>
      </c>
      <c r="J57" s="95">
        <v>0</v>
      </c>
      <c r="K57" s="95">
        <v>0</v>
      </c>
      <c r="L57" s="95">
        <v>14500</v>
      </c>
      <c r="M57" s="95">
        <v>108192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1667</v>
      </c>
      <c r="B66" s="95">
        <v>336049.51253073977</v>
      </c>
      <c r="C66" s="95">
        <v>23637.324961404007</v>
      </c>
      <c r="D66" s="95">
        <v>0</v>
      </c>
      <c r="E66" s="95">
        <v>3922.4998132200012</v>
      </c>
      <c r="F66" s="95">
        <v>75516.648577992019</v>
      </c>
      <c r="G66" s="95">
        <v>4911.6519400320012</v>
      </c>
      <c r="H66" s="95">
        <v>0</v>
      </c>
      <c r="I66" s="95">
        <v>19314.047993355005</v>
      </c>
      <c r="J66" s="95">
        <v>1024608.1142541062</v>
      </c>
      <c r="K66" s="95">
        <v>0</v>
      </c>
      <c r="L66" s="95">
        <v>0</v>
      </c>
      <c r="M66" s="95">
        <v>0</v>
      </c>
      <c r="N66" s="95">
        <v>1487959.800070849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1667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21600</v>
      </c>
      <c r="F76" s="95">
        <v>0</v>
      </c>
      <c r="G76" s="95">
        <v>0</v>
      </c>
      <c r="H76" s="95">
        <v>0</v>
      </c>
      <c r="I76" s="95">
        <v>0</v>
      </c>
      <c r="J76" s="95"/>
      <c r="K76" s="95">
        <v>5400</v>
      </c>
      <c r="L76" s="95">
        <v>1800</v>
      </c>
      <c r="M76" s="95">
        <v>69600</v>
      </c>
    </row>
    <row r="77" spans="1:14" x14ac:dyDescent="0.25">
      <c r="A77" s="89" t="s">
        <v>966</v>
      </c>
      <c r="B77" s="95">
        <v>9600</v>
      </c>
      <c r="C77" s="95"/>
      <c r="D77" s="95">
        <v>1800</v>
      </c>
      <c r="E77" s="95">
        <v>71400</v>
      </c>
      <c r="F77" s="95"/>
      <c r="G77" s="95"/>
      <c r="H77" s="95">
        <v>0</v>
      </c>
      <c r="I77" s="95"/>
      <c r="J77" s="95">
        <v>1800</v>
      </c>
      <c r="K77" s="95"/>
      <c r="L77" s="95"/>
      <c r="M77" s="95">
        <v>84600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1800</v>
      </c>
      <c r="E78" s="95">
        <v>93000</v>
      </c>
      <c r="F78" s="95">
        <v>0</v>
      </c>
      <c r="G78" s="95">
        <v>0</v>
      </c>
      <c r="H78" s="95">
        <v>0</v>
      </c>
      <c r="I78" s="95">
        <v>0</v>
      </c>
      <c r="J78" s="95">
        <v>1800</v>
      </c>
      <c r="K78" s="95">
        <v>5400</v>
      </c>
      <c r="L78" s="95">
        <v>1800</v>
      </c>
      <c r="M78" s="95">
        <v>154200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1667</v>
      </c>
      <c r="B86" s="95">
        <v>15500</v>
      </c>
      <c r="C86" s="95">
        <v>4242</v>
      </c>
      <c r="D86" s="95">
        <v>950</v>
      </c>
      <c r="E86" s="95">
        <v>5000</v>
      </c>
      <c r="F86" s="95">
        <v>40850</v>
      </c>
      <c r="G86" s="95">
        <v>0</v>
      </c>
      <c r="H86" s="95">
        <v>500</v>
      </c>
      <c r="I86" s="95">
        <v>1575</v>
      </c>
      <c r="J86" s="95">
        <v>4000</v>
      </c>
      <c r="K86" s="95">
        <v>950</v>
      </c>
      <c r="L86" s="95">
        <v>0</v>
      </c>
      <c r="M86" s="95">
        <v>500</v>
      </c>
      <c r="N86" s="95">
        <v>74067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1668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8525</v>
      </c>
      <c r="D95" s="95">
        <v>35202.867814973819</v>
      </c>
      <c r="E95" s="95">
        <v>19906.509999716287</v>
      </c>
      <c r="F95" s="95">
        <v>45297.588804615065</v>
      </c>
      <c r="G95" s="95"/>
      <c r="H95" s="95"/>
      <c r="I95" s="95"/>
      <c r="J95" s="95"/>
      <c r="K95" s="95"/>
      <c r="L95" s="95">
        <v>108931.96661930517</v>
      </c>
    </row>
    <row r="96" spans="1:14" x14ac:dyDescent="0.25">
      <c r="A96" s="89" t="s">
        <v>1140</v>
      </c>
      <c r="B96" s="95">
        <v>16981.269137045016</v>
      </c>
      <c r="C96" s="95"/>
      <c r="D96" s="95"/>
      <c r="E96" s="95"/>
      <c r="F96" s="95"/>
      <c r="G96" s="95"/>
      <c r="H96" s="95"/>
      <c r="I96" s="95"/>
      <c r="J96" s="95">
        <v>14490.682996945077</v>
      </c>
      <c r="K96" s="95"/>
      <c r="L96" s="95">
        <v>31471.952133990093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187912.65063248668</v>
      </c>
      <c r="H97" s="95">
        <v>27143.00874310435</v>
      </c>
      <c r="I97" s="95"/>
      <c r="J97" s="95"/>
      <c r="K97" s="95"/>
      <c r="L97" s="95">
        <v>215055.65937559103</v>
      </c>
    </row>
    <row r="98" spans="1:26" x14ac:dyDescent="0.25">
      <c r="A98" s="89" t="s">
        <v>1143</v>
      </c>
      <c r="B98" s="95">
        <v>20266.636666065675</v>
      </c>
      <c r="C98" s="95"/>
      <c r="D98" s="95"/>
      <c r="E98" s="95"/>
      <c r="F98" s="95"/>
      <c r="G98" s="95"/>
      <c r="H98" s="95"/>
      <c r="I98" s="95">
        <v>51335.931793235402</v>
      </c>
      <c r="J98" s="95"/>
      <c r="K98" s="95">
        <v>7953.698918003136</v>
      </c>
      <c r="L98" s="95">
        <v>79556.267377304219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37247.905803110691</v>
      </c>
      <c r="C99" s="95">
        <v>8525</v>
      </c>
      <c r="D99" s="95">
        <v>35202.867814973819</v>
      </c>
      <c r="E99" s="95">
        <v>19906.509999716287</v>
      </c>
      <c r="F99" s="95">
        <v>45297.588804615065</v>
      </c>
      <c r="G99" s="95">
        <v>187912.65063248668</v>
      </c>
      <c r="H99" s="95">
        <v>27143.00874310435</v>
      </c>
      <c r="I99" s="95">
        <v>51335.931793235402</v>
      </c>
      <c r="J99" s="95">
        <v>14490.682996945077</v>
      </c>
      <c r="K99" s="95">
        <v>7953.698918003136</v>
      </c>
      <c r="L99" s="95">
        <v>435015.8455061905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1669</v>
      </c>
      <c r="B107" s="95">
        <v>141624.41231193364</v>
      </c>
      <c r="C107" s="95">
        <v>56283.502143284684</v>
      </c>
      <c r="D107" s="95">
        <v>49638.540704606654</v>
      </c>
      <c r="E107" s="95">
        <v>4982.3864431175998</v>
      </c>
      <c r="F107" s="95">
        <v>80078.15345589284</v>
      </c>
      <c r="G107" s="95">
        <v>114080.31522379533</v>
      </c>
      <c r="H107" s="95">
        <v>11524.467863026517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83428.285522209539</v>
      </c>
      <c r="P107" s="95">
        <v>0</v>
      </c>
      <c r="Q107" s="95">
        <v>0</v>
      </c>
      <c r="R107" s="95">
        <v>3010.9385699415711</v>
      </c>
      <c r="S107" s="95">
        <v>265</v>
      </c>
      <c r="T107" s="95">
        <v>834.75</v>
      </c>
      <c r="U107" s="95">
        <v>0</v>
      </c>
      <c r="V107" s="95">
        <v>2120</v>
      </c>
      <c r="W107" s="95">
        <v>1457.5</v>
      </c>
      <c r="X107" s="95">
        <v>53728.024399723407</v>
      </c>
      <c r="Y107" s="95">
        <v>4513.6440278995906</v>
      </c>
      <c r="Z107" s="95">
        <v>610219.92066543142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1670</v>
      </c>
    </row>
    <row r="140" spans="1:19" x14ac:dyDescent="0.25">
      <c r="A140" s="89" t="s">
        <v>1513</v>
      </c>
      <c r="B140" s="52">
        <v>0.48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6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4.8333333333333339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0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3.5333333333333332</v>
      </c>
    </row>
    <row r="150" spans="1:2" x14ac:dyDescent="0.25">
      <c r="A150" s="89" t="s">
        <v>1202</v>
      </c>
      <c r="B150" s="52">
        <v>0.56000000000000005</v>
      </c>
    </row>
    <row r="151" spans="1:2" x14ac:dyDescent="0.25">
      <c r="A151" s="89" t="s">
        <v>1172</v>
      </c>
      <c r="B151" s="52">
        <v>4</v>
      </c>
    </row>
    <row r="152" spans="1:2" x14ac:dyDescent="0.25">
      <c r="A152" s="89" t="s">
        <v>1192</v>
      </c>
      <c r="B152" s="52">
        <v>0</v>
      </c>
    </row>
    <row r="153" spans="1:2" x14ac:dyDescent="0.25">
      <c r="A153" s="89" t="s">
        <v>1454</v>
      </c>
      <c r="B153" s="52">
        <v>0</v>
      </c>
    </row>
    <row r="154" spans="1:2" x14ac:dyDescent="0.25">
      <c r="A154" s="89" t="s">
        <v>212</v>
      </c>
      <c r="B154" s="52">
        <v>7.1666666666666679</v>
      </c>
    </row>
    <row r="155" spans="1:2" x14ac:dyDescent="0.25">
      <c r="A155" s="89" t="s">
        <v>1485</v>
      </c>
      <c r="B155" s="52">
        <v>6.3333333333333339</v>
      </c>
    </row>
    <row r="156" spans="1:2" x14ac:dyDescent="0.25">
      <c r="A156" s="89" t="s">
        <v>1431</v>
      </c>
      <c r="B156" s="52">
        <v>0</v>
      </c>
    </row>
    <row r="157" spans="1:2" x14ac:dyDescent="0.25">
      <c r="A157" s="89" t="s">
        <v>242</v>
      </c>
      <c r="B157" s="52">
        <v>10.079999999999998</v>
      </c>
    </row>
    <row r="158" spans="1:2" x14ac:dyDescent="0.25">
      <c r="A158" s="89" t="s">
        <v>1520</v>
      </c>
      <c r="B158" s="52">
        <v>67.386666666666684</v>
      </c>
    </row>
    <row r="161" spans="1:8" x14ac:dyDescent="0.25">
      <c r="A161" t="s">
        <v>1704</v>
      </c>
      <c r="B161" t="s">
        <v>1705</v>
      </c>
      <c r="C161" s="220" t="s">
        <v>1708</v>
      </c>
      <c r="D161" s="220" t="s">
        <v>1709</v>
      </c>
      <c r="E161" s="220" t="s">
        <v>1710</v>
      </c>
      <c r="F161" s="220" t="s">
        <v>1685</v>
      </c>
      <c r="G161" s="220" t="s">
        <v>1711</v>
      </c>
      <c r="H161" s="220" t="s">
        <v>1712</v>
      </c>
    </row>
    <row r="162" spans="1:8" x14ac:dyDescent="0.25">
      <c r="A162" s="95">
        <v>346221.03014649381</v>
      </c>
      <c r="B162" s="95">
        <v>71743.803155612826</v>
      </c>
      <c r="C162" s="218">
        <f>E162*C163</f>
        <v>513919.72980188084</v>
      </c>
      <c r="D162" s="218">
        <f>D163*E162</f>
        <v>106494.27019811916</v>
      </c>
      <c r="E162" s="218">
        <v>620414</v>
      </c>
      <c r="F162" s="218">
        <f>SUM(A162:D162)</f>
        <v>1038378.8333021067</v>
      </c>
      <c r="G162" s="218">
        <f>SUM(GETPIVOTDATA("Sum of EU Direct PY7",$A$161)+C162)</f>
        <v>860140.7599483747</v>
      </c>
      <c r="H162" s="218">
        <f>SUM(GETPIVOTDATA("Sum of EU Ind PY7",$A$161)+D162)</f>
        <v>178238.073353732</v>
      </c>
    </row>
    <row r="163" spans="1:8" x14ac:dyDescent="0.25">
      <c r="A163" s="214">
        <f>GETPIVOTDATA("Sum of EU Direct PY7",$A$161)/SUM(A162:B162)</f>
        <v>0.82834966619367201</v>
      </c>
      <c r="B163" s="214">
        <f>GETPIVOTDATA("Sum of EU Ind PY7",$A$161)/SUM(A162:B162)</f>
        <v>0.17165033380632796</v>
      </c>
      <c r="C163" s="214">
        <f>A163</f>
        <v>0.82834966619367201</v>
      </c>
      <c r="D163" s="214">
        <f>B163</f>
        <v>0.17165033380632796</v>
      </c>
      <c r="E163" s="214"/>
    </row>
  </sheetData>
  <pageMargins left="0.7" right="0.7" top="0.75" bottom="0.75" header="0.3" footer="0.3"/>
  <pageSetup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F4971-1D26-4134-95D1-61D1C5A7300C}">
  <dimension ref="A1:AN88"/>
  <sheetViews>
    <sheetView topLeftCell="A10" workbookViewId="0">
      <selection activeCell="A16" sqref="A16"/>
    </sheetView>
  </sheetViews>
  <sheetFormatPr defaultRowHeight="15" x14ac:dyDescent="0.25"/>
  <cols>
    <col min="1" max="1" width="27.140625" customWidth="1"/>
    <col min="2" max="2" width="12.57031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  <col min="40" max="40" width="10.5703125" bestFit="1" customWidth="1"/>
  </cols>
  <sheetData>
    <row r="1" spans="1:40" ht="15.75" thickBot="1" x14ac:dyDescent="0.3">
      <c r="B1" t="s">
        <v>1573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03" t="s">
        <v>1574</v>
      </c>
      <c r="F2" s="203"/>
      <c r="G2" s="203"/>
      <c r="H2" s="203"/>
      <c r="I2" s="203"/>
      <c r="J2" s="204" t="s">
        <v>1575</v>
      </c>
      <c r="K2" s="204"/>
      <c r="L2" s="204"/>
      <c r="M2" s="204"/>
      <c r="N2" s="204"/>
      <c r="O2" s="204"/>
      <c r="P2" s="204"/>
      <c r="Q2" s="204"/>
      <c r="R2" s="204"/>
      <c r="S2" s="204"/>
      <c r="T2" s="205" t="s">
        <v>1576</v>
      </c>
      <c r="U2" s="206"/>
      <c r="V2" s="206"/>
      <c r="W2" s="206"/>
      <c r="X2" s="207"/>
      <c r="Y2" s="206" t="s">
        <v>1577</v>
      </c>
      <c r="Z2" s="206"/>
      <c r="AA2" s="206"/>
      <c r="AB2" s="206"/>
      <c r="AC2" s="206"/>
      <c r="AD2" s="206"/>
      <c r="AE2" s="208" t="s">
        <v>1578</v>
      </c>
      <c r="AF2" s="209"/>
      <c r="AG2" s="209"/>
      <c r="AH2" s="210"/>
      <c r="AI2" s="208" t="s">
        <v>1579</v>
      </c>
      <c r="AJ2" s="209"/>
      <c r="AK2" s="209"/>
      <c r="AL2" s="209"/>
      <c r="AM2" s="209"/>
      <c r="AN2" s="21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1617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GETPIVOTDATA("PY7 CMo",'PY7 Pivots'!$A$139,"Resource Name","Hanson")</f>
        <v>0.96</v>
      </c>
      <c r="D7" s="115">
        <f t="shared" ref="D7:D9" si="0">SUM(E7:AN7)</f>
        <v>19339.629513876007</v>
      </c>
      <c r="E7" s="175">
        <f>GETPIVOTDATA("Salary Cost PY7",'PY7 Pivots'!$A$4,"Resource Name","Hanson","L3","1.1.1")</f>
        <v>19339.629513876007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GETPIVOTDATA("PY7 CMo",'PY7 Pivots'!$A$139,"Resource Name","Feyzi")</f>
        <v>4.8333333333333339</v>
      </c>
      <c r="D8" s="115">
        <f t="shared" si="0"/>
        <v>75731.959709043775</v>
      </c>
      <c r="E8" s="175">
        <f>GETPIVOTDATA("Salary Cost PY7",'PY7 Pivots'!$A$4,"Resource Name","Feyzi","L3","1.1.1")</f>
        <v>75731.959709043775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GETPIVOTDATA("PY7 CMo",'PY7 Pivots'!$A$139,"Resource Name","ODell")</f>
        <v>3.5333333333333332</v>
      </c>
      <c r="D9" s="115">
        <f t="shared" si="0"/>
        <v>63384.61247090777</v>
      </c>
      <c r="E9" s="176">
        <f>GETPIVOTDATA("Salary Cost PY7",'PY7 Pivots'!$A$4,"Resource Name","ODell","L3","1.1.1")</f>
        <v>63384.61247090777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GETPIVOTDATA("PY7 CMo",'PY7 Pivots'!$A$139,"Resource Name","Finance")</f>
        <v>4.8000000000000007</v>
      </c>
      <c r="D12" s="115">
        <f t="shared" ref="D12:D26" si="1">SUM(E12:AN12)</f>
        <v>34535.052703350011</v>
      </c>
      <c r="E12" s="175">
        <v>0</v>
      </c>
      <c r="F12" s="185">
        <f>GETPIVOTDATA("Salary Cost PY7",'PY7 Pivots'!$A$4,"Resource Name","Finance","L3","1.1.2")</f>
        <v>34535.052703350011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GETPIVOTDATA("PY7 CMo",'PY7 Pivots'!$A$139,"Resource Name","Controls")</f>
        <v>6</v>
      </c>
      <c r="D13" s="115">
        <f t="shared" si="1"/>
        <v>44128.122898725014</v>
      </c>
      <c r="E13" s="175">
        <v>0</v>
      </c>
      <c r="F13" s="176">
        <f>GETPIVOTDATA("Salary Cost PY7",'PY7 Pivots'!$A$4,"Resource Name","Controls","L3","1.1.2")</f>
        <v>44128.122898725014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GETPIVOTDATA("PY7 CMo",'PY7 Pivots'!$A$139,"Resource Name","Zernick")</f>
        <v>10.079999999999998</v>
      </c>
      <c r="D14" s="115">
        <f t="shared" si="1"/>
        <v>86829.246997646653</v>
      </c>
      <c r="E14" s="175">
        <v>0</v>
      </c>
      <c r="F14" s="177">
        <v>0</v>
      </c>
      <c r="G14" s="177">
        <f>GETPIVOTDATA("Salary Cost PY7",'PY7 Pivots'!$A$4,"Resource Name","Zernick","L3","1.1.3")</f>
        <v>69376.017756263638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PY7",'PY7 Pivots'!$A$4,"Resource Name","Zernick","L3","1.2.8")</f>
        <v>17453.229241383015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GETPIVOTDATA("PY7 CMo",'PY7 Pivots'!$A$139,"Resource Name","DuVernois")</f>
        <v>6</v>
      </c>
      <c r="D15" s="115">
        <f t="shared" si="1"/>
        <v>70988.719445775016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PY7",'PY7 Pivots'!$A$4,"Resource Name","DuVernois","L3","1.1.5")</f>
        <v>70988.719445775016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GETPIVOTDATA("PY7 CMo",'PY7 Pivots'!$A$139,"Resource Name","Sandstrom")</f>
        <v>4</v>
      </c>
      <c r="D16" s="115">
        <f t="shared" si="1"/>
        <v>40930.432833600011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PY7",'PY7 Pivots'!$A$4,"Resource Name","Sandstrom","L3","1.1.5")</f>
        <v>40930.432833600011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GETPIVOTDATA("PY7 CMo",'PY7 Pivots'!$A$139,"Resource Name","Tosi")</f>
        <v>7.1666666666666679</v>
      </c>
      <c r="D17" s="115">
        <f>SUM(E17:AN17)</f>
        <v>50963.718361273874</v>
      </c>
      <c r="E17" s="175">
        <v>0</v>
      </c>
      <c r="F17" s="177">
        <v>0</v>
      </c>
      <c r="G17" s="177">
        <v>0</v>
      </c>
      <c r="H17" s="177">
        <f>GETPIVOTDATA("Salary Cost PY7",'PY7 Pivots'!$A$4,"Resource Name","Tosi","L3","1.1.4")</f>
        <v>6963.5030651538773</v>
      </c>
      <c r="I17" s="178">
        <v>0</v>
      </c>
      <c r="J17" s="176">
        <f>GETPIVOTDATA("Salary Cost PY7",'PY7 Pivots'!$A$4,"Resource Name","Tosi","L3","1.2.1")</f>
        <v>29930.37900957001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6">
        <f>GETPIVOTDATA("Salary Cost PY7",'PY7 Pivots'!$A$4,"Resource Name","Tosi","L3","1.2.10")</f>
        <v>14069.836286549989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GETPIVOTDATA("PY7 CMo",'PY7 Pivots'!$A$139,"Resource Name","McEwen")</f>
        <v>12</v>
      </c>
      <c r="D18" s="115">
        <f t="shared" si="1"/>
        <v>117035.45638357503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PY7",'PY7 Pivots'!$A$4,"Resource Name","McEwen","L3","1.2.1")</f>
        <v>117035.45638357503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GETPIVOTDATA("PY7 CMo",'PY7 Pivots'!$A$139,"Resource Name","Wendt")</f>
        <v>0</v>
      </c>
      <c r="D19" s="115">
        <f t="shared" si="1"/>
        <v>0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PY7",'PY7 Pivots'!$A$4,"Resource Name","Wendt","L3","1.5.2")</f>
        <v>0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GETPIVOTDATA("PY7 CMo",'PY7 Pivots'!$A$139,"Resource Name","Weber")</f>
        <v>6.3333333333333339</v>
      </c>
      <c r="D20" s="115">
        <f t="shared" si="1"/>
        <v>65565.970043667199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PY7",'PY7 Pivots'!$A$4,"Resource Name","Weber","L3","1.6.1")</f>
        <v>65565.970043667199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GETPIVOTDATA("PY7 CMo",'PY7 Pivots'!$A$139,"Resource Name","Kelley")</f>
        <v>0</v>
      </c>
      <c r="D21" s="115">
        <f t="shared" si="1"/>
        <v>0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PY7",'PY7 Pivots'!$A$4,"Resource Name","Kelley","L3","1.4.2")</f>
        <v>0</v>
      </c>
      <c r="AA21" s="179">
        <v>0</v>
      </c>
      <c r="AB21" s="179">
        <f>GETPIVOTDATA("Salary Cost PY7",'PY7 Pivots'!$A$4,"Resource Name","Kelley","L3","1.4.4")</f>
        <v>0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GETPIVOTDATA("PY7 CMo",'PY7 Pivots'!$A$139,"Resource Name","Braun")</f>
        <v>0.64</v>
      </c>
      <c r="D22" s="115">
        <f t="shared" si="1"/>
        <v>5525.6084325360016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PY7",'PY7 Pivots'!$A$4,"Resource Name","Braun","L3","1.6.1")</f>
        <v>5525.6084325360016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GETPIVOTDATA("PY7 CMo",'PY7 Pivots'!$A$139,"Resource Name","Auer")</f>
        <v>0.48</v>
      </c>
      <c r="D23" s="115">
        <f t="shared" si="1"/>
        <v>4604.6736937800015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f>GETPIVOTDATA("Salary Cost PY7",'PY7 Pivots'!$A$4,"Resource Name","Auer","L3","1.6.4")</f>
        <v>4604.6736937800015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GETPIVOTDATA("PY7 CMo",'PY7 Pivots'!$A$139,"Resource Name","Senior Scientist")</f>
        <v>0</v>
      </c>
      <c r="D24" s="115">
        <f t="shared" si="1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PY7",'PY7 Pivots'!$A$4,"Resource Name","Senior Scientist","L3","1.5.3")</f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GETPIVOTDATA("PY7 CMo",'PY7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GETPIVOTDATA("PY7 CMo",'PY7 Pivots'!$A$139,"Resource Name","S. Griffin")</f>
        <v>0.56000000000000005</v>
      </c>
      <c r="D26" s="115">
        <f t="shared" si="1"/>
        <v>4208.1601257045013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PY7",'PY7 Pivots'!$A$4,"Resource Name","S. Griffin","L3","1.3.4")</f>
        <v>4208.1601257045013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683771.36361346103</v>
      </c>
      <c r="E28" s="183">
        <f t="shared" ref="E28:AN28" si="2">SUM(E7:E26)</f>
        <v>158456.20169382755</v>
      </c>
      <c r="F28" s="181">
        <f t="shared" si="2"/>
        <v>78663.175602075033</v>
      </c>
      <c r="G28" s="181">
        <f t="shared" si="2"/>
        <v>69376.017756263638</v>
      </c>
      <c r="H28" s="181">
        <f t="shared" si="2"/>
        <v>6963.5030651538773</v>
      </c>
      <c r="I28" s="181">
        <f t="shared" si="2"/>
        <v>111919.15227937503</v>
      </c>
      <c r="J28" s="183">
        <f t="shared" si="2"/>
        <v>146965.83539314504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17453.229241383015</v>
      </c>
      <c r="R28" s="183">
        <f t="shared" si="2"/>
        <v>0</v>
      </c>
      <c r="S28" s="183">
        <f t="shared" si="2"/>
        <v>14069.836286549989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4208.1601257045013</v>
      </c>
      <c r="X28" s="183">
        <f t="shared" si="2"/>
        <v>0</v>
      </c>
      <c r="Y28" s="180">
        <f t="shared" si="2"/>
        <v>0</v>
      </c>
      <c r="Z28" s="183">
        <f t="shared" si="2"/>
        <v>0</v>
      </c>
      <c r="AA28" s="183">
        <f t="shared" si="2"/>
        <v>0</v>
      </c>
      <c r="AB28" s="183">
        <f t="shared" si="2"/>
        <v>0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0</v>
      </c>
      <c r="AG28" s="183">
        <f t="shared" si="2"/>
        <v>0</v>
      </c>
      <c r="AH28" s="183">
        <f t="shared" si="2"/>
        <v>0</v>
      </c>
      <c r="AI28" s="183">
        <f t="shared" si="2"/>
        <v>0</v>
      </c>
      <c r="AJ28" s="183">
        <f t="shared" si="2"/>
        <v>71091.578476203198</v>
      </c>
      <c r="AK28" s="183">
        <f t="shared" si="2"/>
        <v>0</v>
      </c>
      <c r="AL28" s="183">
        <f t="shared" si="2"/>
        <v>0</v>
      </c>
      <c r="AM28" s="183">
        <f t="shared" si="2"/>
        <v>4604.6736937800015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239319.97726471131</v>
      </c>
      <c r="E30" s="180">
        <f>GETPIVOTDATA("Fringe Cost PY7",'PY7 Pivots'!$A$30,"L3","1.1.1")</f>
        <v>55459.67059283964</v>
      </c>
      <c r="F30" s="180">
        <f>GETPIVOTDATA("Fringe Cost PY7",'PY7 Pivots'!$A$30,"L3","1.1.2")</f>
        <v>27532.111460726257</v>
      </c>
      <c r="G30" s="180">
        <f>GETPIVOTDATA("Fringe Cost PY7",'PY7 Pivots'!$A$30,"L3","1.1.3")</f>
        <v>24281.60621469227</v>
      </c>
      <c r="H30" s="180">
        <f>GETPIVOTDATA("Fringe Cost PY7",'PY7 Pivots'!$A$30,"L3","1.1.4")</f>
        <v>2437.2260728038568</v>
      </c>
      <c r="I30" s="180">
        <f>GETPIVOTDATA("Fringe Cost PY7",'PY7 Pivots'!$A$30,"L3","1.1.5")</f>
        <v>39171.703297781256</v>
      </c>
      <c r="J30" s="180">
        <f>GETPIVOTDATA("Fringe Cost PY7",'PY7 Pivots'!$A$30,"L3","1.2.1")</f>
        <v>51438.042387600763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0">
        <f>GETPIVOTDATA("Fringe Cost PY7",'PY7 Pivots'!$A$30,"L3","1.2.8")</f>
        <v>6108.6302344840551</v>
      </c>
      <c r="R30" s="175">
        <v>0</v>
      </c>
      <c r="S30" s="180">
        <f>GETPIVOTDATA("Fringe Cost PY7",'PY7 Pivots'!$A$30,"L3","1.2.10")</f>
        <v>4924.4427002924958</v>
      </c>
      <c r="T30" s="175">
        <v>0</v>
      </c>
      <c r="U30" s="175">
        <v>0</v>
      </c>
      <c r="V30" s="181">
        <f>GETPIVOTDATA("Fringe Cost PY6",'PY6 Pivots'!$A$30,"L3","1.3.3")</f>
        <v>0</v>
      </c>
      <c r="W30" s="180">
        <f>GETPIVOTDATA("Fringe Cost PY7",'PY7 Pivots'!$A$30,"L3","1.3.4")</f>
        <v>1472.8560439965754</v>
      </c>
      <c r="X30" s="175">
        <v>0</v>
      </c>
      <c r="Y30" s="175">
        <v>0</v>
      </c>
      <c r="Z30" s="180">
        <f>GETPIVOTDATA("Fringe Cost PY7",'PY7 Pivots'!$A$30,"L3","1.4.2")</f>
        <v>0</v>
      </c>
      <c r="AA30" s="175">
        <v>0</v>
      </c>
      <c r="AB30" s="180">
        <f>GETPIVOTDATA("Fringe Cost PY7",'PY7 Pivots'!$A$30,"L3","1.4.4")</f>
        <v>0</v>
      </c>
      <c r="AC30" s="175">
        <v>0</v>
      </c>
      <c r="AD30" s="175">
        <v>0</v>
      </c>
      <c r="AE30" s="175">
        <v>0</v>
      </c>
      <c r="AF30" s="181">
        <f>GETPIVOTDATA("Fringe Cost PY7",'PY7 Pivots'!$A$30,"L3","1.5.2")</f>
        <v>0</v>
      </c>
      <c r="AG30" s="181">
        <f>GETPIVOTDATA("Fringe Cost PY7",'PY7 Pivots'!$A$30,"L3","1.5.3")</f>
        <v>0</v>
      </c>
      <c r="AH30" s="175">
        <v>0</v>
      </c>
      <c r="AI30" s="175">
        <v>0</v>
      </c>
      <c r="AJ30" s="181">
        <f>GETPIVOTDATA("Fringe Cost PY7",'PY7 Pivots'!$A$30,"L3","1.6.1")</f>
        <v>24882.052466671121</v>
      </c>
      <c r="AK30" s="175">
        <v>0</v>
      </c>
      <c r="AL30" s="175">
        <v>0</v>
      </c>
      <c r="AM30" s="181">
        <f>GETPIVOTDATA("Fringe Cost PY7",'PY7 Pivots'!$A$30,"L3","1.6.4")</f>
        <v>1611.6357928230004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108192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PY7",'PY7 Pivots'!$A$55,"L3","1.2.2")</f>
        <v>0</v>
      </c>
      <c r="L33" s="176">
        <f>GETPIVOTDATA("12mo Subtotal PY7",'PY7 Pivots'!$A$55,"L3","1.2.2")</f>
        <v>0</v>
      </c>
      <c r="M33" s="176">
        <f>GETPIVOTDATA("12mo Subtotal PY7",'PY7 Pivots'!$A$55,"L3","1.2.3")</f>
        <v>22992</v>
      </c>
      <c r="N33" s="176">
        <f>GETPIVOTDATA("12mo Subtotal PY7",'PY7 Pivots'!$A$55,"L3","1.2.4")</f>
        <v>14000</v>
      </c>
      <c r="O33" s="176">
        <f>GETPIVOTDATA("12mo Subtotal PY7",'PY7 Pivots'!$A$55,"L3","1.2.5")</f>
        <v>5000</v>
      </c>
      <c r="P33" s="176">
        <f>GETPIVOTDATA("12mo Subtotal PY7",'PY7 Pivots'!$A$55,"L3","1.2.6")</f>
        <v>0</v>
      </c>
      <c r="Q33" s="176">
        <f>GETPIVOTDATA("12mo Subtotal PY7",'PY7 Pivots'!$A$55,"L3","1.2.7")</f>
        <v>10000</v>
      </c>
      <c r="R33" s="176">
        <f>GETPIVOTDATA("12mo Subtotal PY7",'PY7 Pivots'!$A$55,"L3","1.2.8")</f>
        <v>41700</v>
      </c>
      <c r="S33" s="176">
        <f>GETPIVOTDATA("12mo Subtotal PY7",'PY7 Pivots'!$A$55,"L3","1.2.9")</f>
        <v>0</v>
      </c>
      <c r="T33" s="175">
        <v>0</v>
      </c>
      <c r="U33" s="176">
        <v>0</v>
      </c>
      <c r="V33" s="176">
        <f>GETPIVOTDATA("12mo Subtotal PY6",'PY6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PY7",'PY7 Pivots'!$A$55,"L3","1.4.4")</f>
        <v>0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76">
        <f>GETPIVOTDATA("12mo Subtotal PY7",'PY7 Pivots'!$A$55,"L3","1.6.4")</f>
        <v>14500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1487959.800070849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PY7",'PY7 Pivots'!$A$64,"L3","1.2.1")</f>
        <v>336049.51253073977</v>
      </c>
      <c r="K34" s="192">
        <f>GETPIVOTDATA("12mo Subtotal PY7",'PY7 Pivots'!$A$64,"L3","1.2.2")</f>
        <v>0</v>
      </c>
      <c r="L34" s="192">
        <f>GETPIVOTDATA("12mo Subtotal PY7",'PY7 Pivots'!$A$64,"L3","1.2.3")</f>
        <v>3922.4998132200012</v>
      </c>
      <c r="M34" s="192">
        <f>GETPIVOTDATA("12mo Subtotal PY7",'PY7 Pivots'!$A$64,"L3","1.2.4")</f>
        <v>75516.648577992019</v>
      </c>
      <c r="N34" s="192">
        <f>GETPIVOTDATA("12mo Subtotal PY7",'PY7 Pivots'!$A$64,"L3","1.2.5")</f>
        <v>4911.6519400320012</v>
      </c>
      <c r="O34" s="192">
        <f>GETPIVOTDATA("12mo Subtotal PY7",'PY7 Pivots'!$A$64,"L3","1.2.6")</f>
        <v>0</v>
      </c>
      <c r="P34" s="192">
        <f>GETPIVOTDATA("12mo Subtotal PY7",'PY7 Pivots'!$A$64,"L3","1.2.7")</f>
        <v>19314.047993355005</v>
      </c>
      <c r="Q34" s="192">
        <f>GETPIVOTDATA("12mo Subtotal PY7",'PY7 Pivots'!$A$64,"L3","1.2.8")</f>
        <v>1024608.1142541062</v>
      </c>
      <c r="R34" s="192">
        <f>GETPIVOTDATA("12mo Subtotal PY7",'PY7 Pivots'!$A$64,"L3","1.2.9")</f>
        <v>0</v>
      </c>
      <c r="S34" s="192">
        <f>GETPIVOTDATA("12mo Subtotal PY7",'PY7 Pivots'!$A$64,"L3","1.2.10")</f>
        <v>23637.324961404007</v>
      </c>
      <c r="T34" s="179">
        <v>0</v>
      </c>
      <c r="U34" s="179">
        <v>0</v>
      </c>
      <c r="V34" s="192">
        <f>GETPIVOTDATA("12mo Subtotal PY6",'PY6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PY7",'PY7 Pivots'!$A$64,"L3","1.5.3")</f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197"/>
      <c r="F35" s="198"/>
      <c r="G35" s="198"/>
      <c r="H35" s="198"/>
      <c r="I35" s="198"/>
      <c r="J35" s="199"/>
      <c r="K35" s="200"/>
      <c r="L35" s="200"/>
      <c r="M35" s="200"/>
      <c r="N35" s="200"/>
      <c r="O35" s="200"/>
      <c r="P35" s="200"/>
      <c r="Q35" s="200"/>
      <c r="R35" s="200"/>
      <c r="S35" s="200"/>
      <c r="T35" s="201"/>
      <c r="U35" s="202"/>
      <c r="V35" s="202"/>
      <c r="W35" s="202"/>
      <c r="X35" s="199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1596151.800070849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336049.51253073977</v>
      </c>
      <c r="K37" s="142">
        <f t="shared" si="3"/>
        <v>0</v>
      </c>
      <c r="L37" s="142">
        <f t="shared" si="3"/>
        <v>3922.4998132200012</v>
      </c>
      <c r="M37" s="142">
        <f t="shared" si="3"/>
        <v>98508.648577992019</v>
      </c>
      <c r="N37" s="142">
        <f t="shared" si="3"/>
        <v>18911.651940032003</v>
      </c>
      <c r="O37" s="142">
        <f t="shared" si="3"/>
        <v>5000</v>
      </c>
      <c r="P37" s="142">
        <f t="shared" si="3"/>
        <v>19314.047993355005</v>
      </c>
      <c r="Q37" s="142">
        <f t="shared" si="3"/>
        <v>1034608.1142541062</v>
      </c>
      <c r="R37" s="142">
        <f t="shared" si="3"/>
        <v>41700</v>
      </c>
      <c r="S37" s="142">
        <f t="shared" si="3"/>
        <v>23637.324961404007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0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>SUM(AM33:AM34)</f>
        <v>14500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69600</v>
      </c>
      <c r="E39" s="179">
        <f>GETPIVOTDATA("12mo Subtotal PY7",'PY7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PY7",'PY7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PY7",'PY7 Pivots'!$A$74,"Resource Name","Domestic","L3","1.2.8")</f>
        <v>21600</v>
      </c>
      <c r="R39" s="179">
        <f>GETPIVOTDATA("12mo Subtotal PY7",'PY7 Pivots'!$A$74,"Resource Name","Domestic","L3","1.2.9")</f>
        <v>0</v>
      </c>
      <c r="S39" s="179">
        <v>0</v>
      </c>
      <c r="T39" s="179">
        <v>0</v>
      </c>
      <c r="U39" s="179">
        <v>0</v>
      </c>
      <c r="V39" s="179">
        <f>GETPIVOTDATA("12mo Subtotal PY6",'PY6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PY7",'PY7 Pivots'!$A$74,"Resource Name","Domestic","L3","1.4.4")</f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PY7",'PY7 Pivots'!$A$74,"Resource Name","Domestic","L3","1.5.3")</f>
        <v>0</v>
      </c>
      <c r="AH39" s="179">
        <v>0</v>
      </c>
      <c r="AI39" s="179">
        <f>GETPIVOTDATA("12mo Subtotal PY7",'PY7 Pivots'!$A$74,"Resource Name","Domestic","L3","1.6.0")</f>
        <v>0</v>
      </c>
      <c r="AJ39" s="179">
        <f>GETPIVOTDATA("12mo Subtotal PY7",'PY7 Pivots'!$A$74,"Resource Name","Domestic","L3","1.6.1")</f>
        <v>5400</v>
      </c>
      <c r="AK39" s="179">
        <v>0</v>
      </c>
      <c r="AL39" s="179">
        <v>0</v>
      </c>
      <c r="AM39" s="179">
        <f>GETPIVOTDATA("12mo Subtotal PY7",'PY7 Pivots'!$A$74,"Resource Name","Domestic","L3","1.6.4")</f>
        <v>1800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84600</v>
      </c>
      <c r="E40" s="179">
        <f>GETPIVOTDATA("12mo Subtotal PY7",'PY7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PY7",'PY7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PY7",'PY7 Pivots'!$A$74,"Resource Name","Foreign","L3","1.2.8")</f>
        <v>71400</v>
      </c>
      <c r="R40" s="179">
        <f>GETPIVOTDATA("12mo Subtotal PY7",'PY7 Pivots'!$A$74,"Resource Name","Foreign","L3","1.2.9")</f>
        <v>0</v>
      </c>
      <c r="S40" s="179">
        <f>GETPIVOTDATA("12mo Subtotal PY7",'PY7 Pivots'!$A$74,"Resource Name","Foreign","L3","1.2.10")</f>
        <v>1800</v>
      </c>
      <c r="T40" s="179">
        <v>0</v>
      </c>
      <c r="U40" s="179">
        <v>0</v>
      </c>
      <c r="V40" s="179">
        <f>GETPIVOTDATA("12mo Subtotal PY6",'PY6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PY6",'PY6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PY6",'PY6 Pivots'!$A$74,"Resource Name","Foreign","L3","1.5.3")</f>
        <v>0</v>
      </c>
      <c r="AH40" s="179">
        <v>0</v>
      </c>
      <c r="AI40" s="179">
        <f>GETPIVOTDATA("12mo Subtotal PY7",'PY7 Pivots'!$A$74,"Resource Name","Foreign","L3","1.6.0")</f>
        <v>1800</v>
      </c>
      <c r="AJ40" s="179">
        <f>GETPIVOTDATA("12mo Subtotal PY6",'PY6 Pivots'!$A$74,"Resource Name","Foreign","L3","1.6.1")</f>
        <v>0</v>
      </c>
      <c r="AK40" s="179">
        <v>0</v>
      </c>
      <c r="AL40" s="179">
        <v>0</v>
      </c>
      <c r="AM40" s="179">
        <f>GETPIVOTDATA("12mo Subtotal PY6",'PY6 Pivots'!$A$74,"Resource Name","Foreign","L3","1.6.4")</f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154200</v>
      </c>
      <c r="E42" s="143">
        <f t="shared" ref="E42:AN42" si="4">SUM(E39:E40)</f>
        <v>37800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12600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93000</v>
      </c>
      <c r="R42" s="142">
        <f t="shared" si="4"/>
        <v>0</v>
      </c>
      <c r="S42" s="142">
        <f t="shared" si="4"/>
        <v>1800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0</v>
      </c>
      <c r="AH42" s="142">
        <f t="shared" si="4"/>
        <v>0</v>
      </c>
      <c r="AI42" s="142">
        <f t="shared" si="4"/>
        <v>1800</v>
      </c>
      <c r="AJ42" s="142">
        <f t="shared" si="4"/>
        <v>5400</v>
      </c>
      <c r="AK42" s="142">
        <f t="shared" si="4"/>
        <v>0</v>
      </c>
      <c r="AL42" s="142">
        <f t="shared" si="4"/>
        <v>0</v>
      </c>
      <c r="AM42" s="142">
        <f t="shared" si="4"/>
        <v>1800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74067</v>
      </c>
      <c r="E48" s="194">
        <f>GETPIVOTDATA("12mo Subtotal PY7",'PY7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PY7",'PY7 Pivots'!$A$84,"L3","1.2.1")</f>
        <v>4242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PY7",'PY7 Pivots'!$A$84,"L3","1.2.7")</f>
        <v>5000</v>
      </c>
      <c r="Q48" s="179">
        <f>GETPIVOTDATA("12mo Subtotal PY7",'PY7 Pivots'!$A$84,"L3","1.2.8")</f>
        <v>40850</v>
      </c>
      <c r="R48" s="179">
        <v>0</v>
      </c>
      <c r="S48" s="179">
        <f>GETPIVOTDATA("12mo Subtotal PY7",'PY7 Pivots'!$A$84,"L3","1.2.10")</f>
        <v>950</v>
      </c>
      <c r="T48" s="179">
        <v>0</v>
      </c>
      <c r="U48" s="179">
        <v>0</v>
      </c>
      <c r="V48" s="179">
        <f>GETPIVOTDATA("12mo Subtotal PY7",'PY7 Pivots'!$A$84,"L3","1.3.3")</f>
        <v>0</v>
      </c>
      <c r="W48" s="179">
        <v>0</v>
      </c>
      <c r="X48" s="179">
        <v>0</v>
      </c>
      <c r="Y48" s="179">
        <v>0</v>
      </c>
      <c r="Z48" s="179">
        <f>GETPIVOTDATA("12mo Subtotal PY7",'PY7 Pivots'!$A$84,"L3","1.4.2")</f>
        <v>500</v>
      </c>
      <c r="AA48" s="179">
        <v>0</v>
      </c>
      <c r="AB48" s="179">
        <f>GETPIVOTDATA("12mo Subtotal PY7",'PY7 Pivots'!$A$84,"L3","1.4.4")</f>
        <v>1575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PY7",'PY7 Pivots'!$A$84,"L3","1.5.3")</f>
        <v>4000</v>
      </c>
      <c r="AH48" s="179">
        <v>0</v>
      </c>
      <c r="AI48" s="179">
        <f>GETPIVOTDATA("12mo Subtotal PY7",'PY7 Pivots'!$A$84,"L3","1.6.0")</f>
        <v>950</v>
      </c>
      <c r="AJ48" s="179">
        <f>GETPIVOTDATA("12mo Subtotal PY7",'PY7 Pivots'!$A$84,"L3","1.6.1")</f>
        <v>0</v>
      </c>
      <c r="AK48" s="179">
        <v>0</v>
      </c>
      <c r="AL48" s="179">
        <v>0</v>
      </c>
      <c r="AM48" s="179">
        <f>GETPIVOTDATA("12mo Subtotal PY7",'PY7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74067</v>
      </c>
      <c r="E54" s="174">
        <f>SUM(E48:E52)</f>
        <v>15500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4242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5000</v>
      </c>
      <c r="Q54" s="174">
        <f t="shared" si="6"/>
        <v>40850</v>
      </c>
      <c r="R54" s="174">
        <f t="shared" si="6"/>
        <v>0</v>
      </c>
      <c r="S54" s="174">
        <f t="shared" si="6"/>
        <v>950</v>
      </c>
      <c r="T54" s="174">
        <f t="shared" si="6"/>
        <v>0</v>
      </c>
      <c r="U54" s="174">
        <f t="shared" si="6"/>
        <v>0</v>
      </c>
      <c r="V54" s="174">
        <f t="shared" si="6"/>
        <v>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500</v>
      </c>
      <c r="AA54" s="174">
        <f t="shared" si="6"/>
        <v>0</v>
      </c>
      <c r="AB54" s="174">
        <f t="shared" si="6"/>
        <v>1575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4000</v>
      </c>
      <c r="AH54" s="174">
        <f t="shared" si="6"/>
        <v>0</v>
      </c>
      <c r="AI54" s="174">
        <f t="shared" si="6"/>
        <v>950</v>
      </c>
      <c r="AJ54" s="174">
        <f t="shared" si="6"/>
        <v>0</v>
      </c>
      <c r="AK54" s="174">
        <f t="shared" si="6"/>
        <v>0</v>
      </c>
      <c r="AL54" s="174">
        <f t="shared" si="6"/>
        <v>0</v>
      </c>
      <c r="AM54" s="174">
        <f t="shared" si="6"/>
        <v>500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195"/>
      <c r="C67" s="19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108931.96661930517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PY7",'PY7 Pivots'!$A$93,"Institution","MSU","L3","1.4.1")</f>
        <v>8525</v>
      </c>
      <c r="Z68" s="177">
        <f>GETPIVOTDATA("Complete Total PY7",'PY7 Pivots'!$A$93,"Institution","MSU","L3","1.4.2")</f>
        <v>35202.867814973819</v>
      </c>
      <c r="AA68" s="177">
        <v>0</v>
      </c>
      <c r="AB68" s="177">
        <f>GETPIVOTDATA("Complete Total PY7",'PY7 Pivots'!$A$93,"Institution","MSU","L3","1.4.4")</f>
        <v>19906.509999716287</v>
      </c>
      <c r="AC68" s="179">
        <v>0</v>
      </c>
      <c r="AD68" s="177">
        <f>GETPIVOTDATA("Complete Total PY7",'PY7 Pivots'!$A$93,"Institution","MSU","L3","1.4.6")</f>
        <v>45297.588804615065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31471.952133990093</v>
      </c>
      <c r="E69" s="175">
        <f>GETPIVOTDATA("Complete Total PY7",'PY7 Pivots'!$A$93,"Institution","PSU","L3","1.1.1")</f>
        <v>16981.269137045016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PY7",'PY7 Pivots'!$A$93,"Institution","PSU","L3","1.6.1")</f>
        <v>14490.682996945077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215055.65937559103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PY7",'PY7 Pivots'!$A$93,"Institution","UA","L3","1.5.3")</f>
        <v>187912.65063248668</v>
      </c>
      <c r="AH70" s="181">
        <f>GETPIVOTDATA("Complete Total PY7",'PY7 Pivots'!$A$93,"Institution","UA","L3","1.5.4")</f>
        <v>27143.00874310435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79556.267377304219</v>
      </c>
      <c r="E71" s="175">
        <f>GETPIVOTDATA("Complete Total PY7",'PY7 Pivots'!$A$93,"Institution","UMD","L3","1.1.1")</f>
        <v>20266.636666065675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PY7",'PY7 Pivots'!$A$93,"Institution","UMD","L3","1.6.0")</f>
        <v>51335.931793235402</v>
      </c>
      <c r="AJ71" s="179">
        <v>0</v>
      </c>
      <c r="AK71" s="179">
        <v>0</v>
      </c>
      <c r="AL71" s="179">
        <v>0</v>
      </c>
      <c r="AM71" s="179">
        <v>0</v>
      </c>
      <c r="AN71" s="179">
        <f>GETPIVOTDATA("Complete Total PY7",'PY7 Pivots'!$A$93,"Institution","UMD","L3","1.6.5")</f>
        <v>7953.698918003136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435015.84550619056</v>
      </c>
      <c r="E73" s="143">
        <f>SUM(E68:E71)</f>
        <v>37247.905803110691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8525</v>
      </c>
      <c r="Z73" s="143">
        <f t="shared" si="9"/>
        <v>35202.867814973819</v>
      </c>
      <c r="AA73" s="143">
        <f t="shared" si="9"/>
        <v>0</v>
      </c>
      <c r="AB73" s="143">
        <f t="shared" si="9"/>
        <v>19906.509999716287</v>
      </c>
      <c r="AC73" s="143">
        <f t="shared" si="9"/>
        <v>0</v>
      </c>
      <c r="AD73" s="143">
        <f t="shared" si="9"/>
        <v>45297.588804615065</v>
      </c>
      <c r="AE73" s="143">
        <f t="shared" si="9"/>
        <v>0</v>
      </c>
      <c r="AF73" s="143">
        <f t="shared" si="9"/>
        <v>0</v>
      </c>
      <c r="AG73" s="143">
        <f t="shared" si="9"/>
        <v>187912.65063248668</v>
      </c>
      <c r="AH73" s="143">
        <f t="shared" si="9"/>
        <v>27143.00874310435</v>
      </c>
      <c r="AI73" s="143">
        <f t="shared" si="9"/>
        <v>51335.931793235402</v>
      </c>
      <c r="AJ73" s="143">
        <f t="shared" si="9"/>
        <v>14490.682996945077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7953.698918003136</v>
      </c>
    </row>
    <row r="74" spans="1:40" x14ac:dyDescent="0.25">
      <c r="A74" t="s">
        <v>1690</v>
      </c>
      <c r="D74" s="115">
        <f>'PY7 Pivots'!G162</f>
        <v>860140.7599483747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4042666.7464035871</v>
      </c>
      <c r="E81" s="107">
        <f>SUM(E79,E73,E66,E54,E46,E42,E37,E30,E28)</f>
        <v>304463.77808977792</v>
      </c>
      <c r="F81" s="107">
        <f t="shared" ref="F81:AN81" si="10">SUM(F79,F73,F66,F54,F46,F42,F37,F30,F28)</f>
        <v>106195.28706280129</v>
      </c>
      <c r="G81" s="107">
        <f t="shared" si="10"/>
        <v>93657.623970955901</v>
      </c>
      <c r="H81" s="107">
        <f t="shared" si="10"/>
        <v>9400.7291379577346</v>
      </c>
      <c r="I81" s="107">
        <f t="shared" si="10"/>
        <v>151090.8555771563</v>
      </c>
      <c r="J81" s="107">
        <f t="shared" si="10"/>
        <v>551295.39031148562</v>
      </c>
      <c r="K81" s="107">
        <f t="shared" si="10"/>
        <v>0</v>
      </c>
      <c r="L81" s="107">
        <f t="shared" si="10"/>
        <v>3922.4998132200012</v>
      </c>
      <c r="M81" s="107">
        <f t="shared" si="10"/>
        <v>98508.648577992019</v>
      </c>
      <c r="N81" s="107">
        <f t="shared" si="10"/>
        <v>18911.651940032003</v>
      </c>
      <c r="O81" s="107">
        <f t="shared" si="10"/>
        <v>5000</v>
      </c>
      <c r="P81" s="107">
        <f t="shared" si="10"/>
        <v>24314.047993355005</v>
      </c>
      <c r="Q81" s="107">
        <f t="shared" si="10"/>
        <v>1192019.9737299734</v>
      </c>
      <c r="R81" s="107">
        <f t="shared" si="10"/>
        <v>41700</v>
      </c>
      <c r="S81" s="107">
        <f t="shared" si="10"/>
        <v>45381.603948246491</v>
      </c>
      <c r="T81" s="107">
        <f t="shared" si="10"/>
        <v>0</v>
      </c>
      <c r="U81" s="107">
        <f t="shared" si="10"/>
        <v>0</v>
      </c>
      <c r="V81" s="107">
        <f t="shared" si="10"/>
        <v>0</v>
      </c>
      <c r="W81" s="107">
        <f t="shared" si="10"/>
        <v>5681.0161697010772</v>
      </c>
      <c r="X81" s="107">
        <f t="shared" si="10"/>
        <v>0</v>
      </c>
      <c r="Y81" s="107">
        <f t="shared" si="10"/>
        <v>8525</v>
      </c>
      <c r="Z81" s="107">
        <f t="shared" si="10"/>
        <v>35702.867814973819</v>
      </c>
      <c r="AA81" s="107">
        <f t="shared" si="10"/>
        <v>0</v>
      </c>
      <c r="AB81" s="107">
        <f t="shared" si="10"/>
        <v>21481.509999716287</v>
      </c>
      <c r="AC81" s="107">
        <f t="shared" si="10"/>
        <v>0</v>
      </c>
      <c r="AD81" s="107">
        <f t="shared" si="10"/>
        <v>45297.588804615065</v>
      </c>
      <c r="AE81" s="107">
        <f t="shared" si="10"/>
        <v>0</v>
      </c>
      <c r="AF81" s="107">
        <f t="shared" si="10"/>
        <v>0</v>
      </c>
      <c r="AG81" s="107">
        <f t="shared" si="10"/>
        <v>191912.65063248668</v>
      </c>
      <c r="AH81" s="107">
        <f t="shared" si="10"/>
        <v>27143.00874310435</v>
      </c>
      <c r="AI81" s="107">
        <f t="shared" si="10"/>
        <v>54085.931793235402</v>
      </c>
      <c r="AJ81" s="107">
        <f t="shared" si="10"/>
        <v>115864.3139398194</v>
      </c>
      <c r="AK81" s="107">
        <f t="shared" si="10"/>
        <v>0</v>
      </c>
      <c r="AL81" s="107">
        <f t="shared" si="10"/>
        <v>0</v>
      </c>
      <c r="AM81" s="107">
        <f t="shared" si="10"/>
        <v>23016.309486603001</v>
      </c>
      <c r="AN81" s="107">
        <f t="shared" si="10"/>
        <v>7953.698918003136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610219.92066543142</v>
      </c>
      <c r="E83" s="175">
        <f>GETPIVOTDATA("Indirect Subtotal PY7",'PY7 Pivots'!$A$105,"L3","1.1.1")</f>
        <v>141624.41231193364</v>
      </c>
      <c r="F83" s="175">
        <f>GETPIVOTDATA("Indirect Subtotal PY7",'PY7 Pivots'!$A$105,"L3","1.1.2")</f>
        <v>56283.502143284684</v>
      </c>
      <c r="G83" s="175">
        <f>GETPIVOTDATA("Indirect Subtotal PY7",'PY7 Pivots'!$A$105,"L3","1.1.3")</f>
        <v>49638.540704606654</v>
      </c>
      <c r="H83" s="175">
        <f>GETPIVOTDATA("Indirect Subtotal PY7",'PY7 Pivots'!$A$105,"L3","1.1.4")</f>
        <v>4982.3864431175998</v>
      </c>
      <c r="I83" s="175">
        <f>GETPIVOTDATA("Indirect Subtotal PY7",'PY7 Pivots'!$A$105,"L3","1.1.5")</f>
        <v>80078.15345589284</v>
      </c>
      <c r="J83" s="175">
        <f>GETPIVOTDATA("Indirect Subtotal PY7",'PY7 Pivots'!$A$105,"L3","1.2.1")</f>
        <v>114080.31522379533</v>
      </c>
      <c r="K83" s="121">
        <v>0</v>
      </c>
      <c r="L83" s="175">
        <f>GETPIVOTDATA("Indirect Subtotal PY7",'PY7 Pivots'!$A$105,"L3","1.2.3")</f>
        <v>0</v>
      </c>
      <c r="M83" s="121">
        <v>0</v>
      </c>
      <c r="N83" s="121">
        <v>0</v>
      </c>
      <c r="O83" s="121">
        <v>0</v>
      </c>
      <c r="P83" s="175">
        <f>GETPIVOTDATA("Indirect Subtotal PY7",'PY7 Pivots'!$A$105,"L3","1.2.7")</f>
        <v>2650</v>
      </c>
      <c r="Q83" s="175">
        <f>GETPIVOTDATA("Indirect Subtotal PY7",'PY7 Pivots'!$A$105,"L3","1.2.8")</f>
        <v>83428.285522209539</v>
      </c>
      <c r="R83" s="175">
        <f>GETPIVOTDATA("Indirect Subtotal PY7",'PY7 Pivots'!$A$105,"L3","1.2.9")</f>
        <v>0</v>
      </c>
      <c r="S83" s="175">
        <f>GETPIVOTDATA("Indirect Subtotal PY7",'PY7 Pivots'!$A$105,"L3","1.2.10")</f>
        <v>11524.467863026517</v>
      </c>
      <c r="T83" s="121">
        <v>0</v>
      </c>
      <c r="U83" s="121">
        <v>0</v>
      </c>
      <c r="V83" s="175">
        <f>GETPIVOTDATA("Indirect Subtotal PY7",'PY7 Pivots'!$A$105,"L3","1.3.3")</f>
        <v>0</v>
      </c>
      <c r="W83" s="175">
        <f>GETPIVOTDATA("Indirect Subtotal PY7",'PY7 Pivots'!$A$105,"L3","1.3.4")</f>
        <v>3010.9385699415711</v>
      </c>
      <c r="X83" s="121">
        <v>0</v>
      </c>
      <c r="Y83" s="121">
        <v>0</v>
      </c>
      <c r="Z83" s="175">
        <f>GETPIVOTDATA("Indirect Subtotal PY7",'PY7 Pivots'!$A$105,"L3","1.4.2")</f>
        <v>265</v>
      </c>
      <c r="AA83" s="121">
        <v>0</v>
      </c>
      <c r="AB83" s="175">
        <f>GETPIVOTDATA("Indirect Subtotal PY7",'PY7 Pivots'!$A$105,"L3","1.4.4")</f>
        <v>834.75</v>
      </c>
      <c r="AC83" s="121">
        <f t="shared" ref="AC83:AN83" si="11">(AC81-AC73-AC37)*0.53</f>
        <v>0</v>
      </c>
      <c r="AD83" s="121">
        <f t="shared" si="11"/>
        <v>0</v>
      </c>
      <c r="AE83" s="121">
        <f t="shared" si="11"/>
        <v>0</v>
      </c>
      <c r="AF83" s="175">
        <f>GETPIVOTDATA("Indirect Subtotal PY7",'PY7 Pivots'!$A$105,"L3","1.5.2")</f>
        <v>0</v>
      </c>
      <c r="AG83" s="175">
        <f>GETPIVOTDATA("Indirect Subtotal PY7",'PY7 Pivots'!$A$105,"L3","1.5.3")</f>
        <v>2120</v>
      </c>
      <c r="AH83" s="121">
        <v>0</v>
      </c>
      <c r="AI83" s="175">
        <f>GETPIVOTDATA("Indirect Subtotal PY7",'PY7 Pivots'!$A$105,"L3","1.6.0")</f>
        <v>1457.5</v>
      </c>
      <c r="AJ83" s="175">
        <f>GETPIVOTDATA("Indirect Subtotal PY7",'PY7 Pivots'!$A$105,"L3","1.6.1")</f>
        <v>53728.024399723407</v>
      </c>
      <c r="AK83" s="121">
        <v>0</v>
      </c>
      <c r="AL83" s="121">
        <v>0</v>
      </c>
      <c r="AM83" s="175">
        <f>GETPIVOTDATA("Indirect Subtotal PY7",'PY7 Pivots'!$A$105,"L3","1.6.4")</f>
        <v>4513.6440278995906</v>
      </c>
      <c r="AN83" s="121">
        <f t="shared" si="11"/>
        <v>0</v>
      </c>
    </row>
    <row r="84" spans="1:40" x14ac:dyDescent="0.25">
      <c r="A84" t="s">
        <v>1691</v>
      </c>
      <c r="D84" s="115">
        <f>'PY7 Pivots'!H162</f>
        <v>178238.073353732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788457.99401916342</v>
      </c>
      <c r="E85" s="107">
        <f>SUM(E83:E84)</f>
        <v>141624.41231193364</v>
      </c>
      <c r="F85" s="96">
        <f t="shared" ref="F85:AN85" si="12">SUM(F83:F84)</f>
        <v>56283.502143284684</v>
      </c>
      <c r="G85" s="96">
        <f t="shared" si="12"/>
        <v>49638.540704606654</v>
      </c>
      <c r="H85" s="96">
        <f t="shared" si="12"/>
        <v>4982.3864431175998</v>
      </c>
      <c r="I85" s="108">
        <f t="shared" si="12"/>
        <v>80078.15345589284</v>
      </c>
      <c r="J85" s="156">
        <f t="shared" si="12"/>
        <v>114080.31522379533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2650</v>
      </c>
      <c r="Q85" s="156">
        <f t="shared" si="12"/>
        <v>83428.285522209539</v>
      </c>
      <c r="R85" s="156">
        <f t="shared" si="12"/>
        <v>0</v>
      </c>
      <c r="S85" s="157">
        <f t="shared" si="12"/>
        <v>11524.467863026517</v>
      </c>
      <c r="T85" s="158">
        <f t="shared" si="12"/>
        <v>0</v>
      </c>
      <c r="U85" s="158">
        <f t="shared" si="12"/>
        <v>0</v>
      </c>
      <c r="V85" s="158">
        <f t="shared" si="12"/>
        <v>0</v>
      </c>
      <c r="W85" s="158">
        <f t="shared" si="12"/>
        <v>3010.9385699415711</v>
      </c>
      <c r="X85" s="159">
        <f t="shared" si="12"/>
        <v>0</v>
      </c>
      <c r="Y85" s="160">
        <f t="shared" si="12"/>
        <v>0</v>
      </c>
      <c r="Z85" s="156">
        <f t="shared" si="12"/>
        <v>265</v>
      </c>
      <c r="AA85" s="156">
        <f t="shared" si="12"/>
        <v>0</v>
      </c>
      <c r="AB85" s="156">
        <f t="shared" si="12"/>
        <v>834.75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0</v>
      </c>
      <c r="AG85" s="158">
        <f t="shared" si="12"/>
        <v>2120</v>
      </c>
      <c r="AH85" s="159">
        <f t="shared" si="12"/>
        <v>0</v>
      </c>
      <c r="AI85" s="156">
        <f t="shared" si="12"/>
        <v>1457.5</v>
      </c>
      <c r="AJ85" s="156">
        <f t="shared" si="12"/>
        <v>53728.024399723407</v>
      </c>
      <c r="AK85" s="156">
        <f t="shared" si="12"/>
        <v>0</v>
      </c>
      <c r="AL85" s="156">
        <f t="shared" si="12"/>
        <v>0</v>
      </c>
      <c r="AM85" s="156">
        <f t="shared" si="12"/>
        <v>4513.6440278995906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4831124.7404227508</v>
      </c>
      <c r="E88" s="168">
        <f>SUM(E85,E81)</f>
        <v>446088.19040171156</v>
      </c>
      <c r="F88" s="168">
        <f t="shared" ref="F88:AN88" si="13">SUM(F85,F81)</f>
        <v>162478.78920608596</v>
      </c>
      <c r="G88" s="168">
        <f t="shared" si="13"/>
        <v>143296.16467556256</v>
      </c>
      <c r="H88" s="168">
        <f t="shared" si="13"/>
        <v>14383.115581075333</v>
      </c>
      <c r="I88" s="169">
        <f t="shared" si="13"/>
        <v>231169.00903304914</v>
      </c>
      <c r="J88" s="168">
        <f t="shared" si="13"/>
        <v>665375.70553528098</v>
      </c>
      <c r="K88" s="170">
        <f t="shared" si="13"/>
        <v>0</v>
      </c>
      <c r="L88" s="170">
        <f t="shared" si="13"/>
        <v>3922.4998132200012</v>
      </c>
      <c r="M88" s="170">
        <f t="shared" si="13"/>
        <v>98508.648577992019</v>
      </c>
      <c r="N88" s="170">
        <f t="shared" si="13"/>
        <v>18911.651940032003</v>
      </c>
      <c r="O88" s="170">
        <f t="shared" si="13"/>
        <v>5000</v>
      </c>
      <c r="P88" s="170">
        <f t="shared" si="13"/>
        <v>26964.047993355005</v>
      </c>
      <c r="Q88" s="170">
        <f t="shared" si="13"/>
        <v>1275448.2592521829</v>
      </c>
      <c r="R88" s="170">
        <f t="shared" si="13"/>
        <v>41700</v>
      </c>
      <c r="S88" s="171">
        <f t="shared" si="13"/>
        <v>56906.07181127301</v>
      </c>
      <c r="T88" s="168">
        <f t="shared" si="13"/>
        <v>0</v>
      </c>
      <c r="U88" s="170">
        <f t="shared" si="13"/>
        <v>0</v>
      </c>
      <c r="V88" s="170">
        <f t="shared" si="13"/>
        <v>0</v>
      </c>
      <c r="W88" s="170">
        <f t="shared" si="13"/>
        <v>8691.9547396426478</v>
      </c>
      <c r="X88" s="171">
        <f t="shared" si="13"/>
        <v>0</v>
      </c>
      <c r="Y88" s="168">
        <f t="shared" si="13"/>
        <v>8525</v>
      </c>
      <c r="Z88" s="170">
        <f t="shared" si="13"/>
        <v>35967.867814973819</v>
      </c>
      <c r="AA88" s="170">
        <f t="shared" si="13"/>
        <v>0</v>
      </c>
      <c r="AB88" s="170">
        <f t="shared" si="13"/>
        <v>22316.259999716287</v>
      </c>
      <c r="AC88" s="170">
        <f t="shared" si="13"/>
        <v>0</v>
      </c>
      <c r="AD88" s="170">
        <f t="shared" si="13"/>
        <v>45297.588804615065</v>
      </c>
      <c r="AE88" s="170">
        <f t="shared" si="13"/>
        <v>0</v>
      </c>
      <c r="AF88" s="170">
        <f t="shared" si="13"/>
        <v>0</v>
      </c>
      <c r="AG88" s="170">
        <f t="shared" si="13"/>
        <v>194032.65063248668</v>
      </c>
      <c r="AH88" s="170">
        <f t="shared" si="13"/>
        <v>27143.00874310435</v>
      </c>
      <c r="AI88" s="170">
        <f t="shared" si="13"/>
        <v>55543.431793235402</v>
      </c>
      <c r="AJ88" s="170">
        <f t="shared" si="13"/>
        <v>169592.3383395428</v>
      </c>
      <c r="AK88" s="170">
        <f t="shared" si="13"/>
        <v>0</v>
      </c>
      <c r="AL88" s="170">
        <f t="shared" si="13"/>
        <v>0</v>
      </c>
      <c r="AM88" s="170">
        <f t="shared" si="13"/>
        <v>27529.953514502591</v>
      </c>
      <c r="AN88" s="171">
        <f t="shared" si="13"/>
        <v>7953.698918003136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CAD1C-5AA5-4DD5-AAE8-8BD53A8A279F}">
  <dimension ref="A1:Z162"/>
  <sheetViews>
    <sheetView topLeftCell="A145" workbookViewId="0">
      <selection activeCell="G167" sqref="G167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0.7109375" customWidth="1"/>
    <col min="4" max="4" width="9.140625" bestFit="1" customWidth="1"/>
    <col min="5" max="5" width="5.5703125" bestFit="1" customWidth="1"/>
    <col min="6" max="7" width="13.7109375" customWidth="1"/>
    <col min="8" max="8" width="9.140625" bestFit="1" customWidth="1"/>
    <col min="9" max="12" width="5.5703125" bestFit="1" customWidth="1"/>
    <col min="13" max="13" width="11.28515625" bestFit="1" customWidth="1"/>
    <col min="14" max="15" width="5.5703125" bestFit="1" customWidth="1"/>
    <col min="16" max="16" width="10.140625" bestFit="1" customWidth="1"/>
    <col min="17" max="17" width="9.140625" bestFit="1" customWidth="1"/>
    <col min="18" max="18" width="11.28515625" bestFit="1" customWidth="1"/>
    <col min="19" max="19" width="7.5703125" bestFit="1" customWidth="1"/>
    <col min="20" max="20" width="9.140625" bestFit="1" customWidth="1"/>
    <col min="21" max="23" width="5.5703125" bestFit="1" customWidth="1"/>
    <col min="24" max="24" width="10.140625" bestFit="1" customWidth="1"/>
    <col min="25" max="25" width="9.1406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1672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3135.782785464181</v>
      </c>
      <c r="R6" s="95">
        <v>3135.782785464181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2822.204506917763</v>
      </c>
      <c r="Q7" s="95"/>
      <c r="R7" s="95">
        <v>2822.204506917763</v>
      </c>
    </row>
    <row r="8" spans="1:18" x14ac:dyDescent="0.25">
      <c r="A8" s="89" t="s">
        <v>1161</v>
      </c>
      <c r="B8" s="95"/>
      <c r="C8" s="95">
        <v>30051.251694031736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30051.251694031736</v>
      </c>
    </row>
    <row r="9" spans="1:18" x14ac:dyDescent="0.25">
      <c r="A9" s="89" t="s">
        <v>1174</v>
      </c>
      <c r="B9" s="95"/>
      <c r="C9" s="95"/>
      <c r="D9" s="95"/>
      <c r="E9" s="95"/>
      <c r="F9" s="95">
        <v>12085.829485643198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12085.829485643198</v>
      </c>
    </row>
    <row r="10" spans="1:18" x14ac:dyDescent="0.25">
      <c r="A10" s="89" t="s">
        <v>1150</v>
      </c>
      <c r="B10" s="95">
        <v>45349.080907841366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45349.080907841366</v>
      </c>
    </row>
    <row r="11" spans="1:18" x14ac:dyDescent="0.25">
      <c r="A11" s="89" t="s">
        <v>1158</v>
      </c>
      <c r="B11" s="95"/>
      <c r="C11" s="95">
        <v>23518.370890981358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23518.370890981358</v>
      </c>
    </row>
    <row r="12" spans="1:18" x14ac:dyDescent="0.25">
      <c r="A12" s="89" t="s">
        <v>1137</v>
      </c>
      <c r="B12" s="95">
        <v>13170.28769894956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13170.28769894956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0</v>
      </c>
      <c r="M13" s="95">
        <v>9038.2405910201978</v>
      </c>
      <c r="N13" s="95"/>
      <c r="O13" s="95"/>
      <c r="P13" s="95"/>
      <c r="Q13" s="95"/>
      <c r="R13" s="95">
        <v>9038.2405910201978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69738.502572562778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69738.502572562778</v>
      </c>
    </row>
    <row r="15" spans="1:18" x14ac:dyDescent="0.25">
      <c r="A15" s="89" t="s">
        <v>1148</v>
      </c>
      <c r="B15" s="95">
        <v>29319.569044090094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29319.569044090094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2507.53741490417</v>
      </c>
      <c r="L16" s="95"/>
      <c r="M16" s="95"/>
      <c r="N16" s="95"/>
      <c r="O16" s="95"/>
      <c r="P16" s="95"/>
      <c r="Q16" s="95"/>
      <c r="R16" s="95">
        <v>2507.53741490417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0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0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1381.7042898451548</v>
      </c>
      <c r="F20" s="95"/>
      <c r="G20" s="95">
        <v>5378.7385278448101</v>
      </c>
      <c r="H20" s="95">
        <v>18304.629480854597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25065.072298544561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40537.886399761555</v>
      </c>
      <c r="Q21" s="95"/>
      <c r="R21" s="95">
        <v>40537.886399761555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0</v>
      </c>
      <c r="O22" s="95"/>
      <c r="P22" s="95"/>
      <c r="Q22" s="95"/>
      <c r="R22" s="95">
        <v>0</v>
      </c>
    </row>
    <row r="23" spans="1:19" x14ac:dyDescent="0.25">
      <c r="A23" s="89" t="s">
        <v>242</v>
      </c>
      <c r="B23" s="95"/>
      <c r="C23" s="95"/>
      <c r="D23" s="95">
        <v>15010.382458475417</v>
      </c>
      <c r="E23" s="95"/>
      <c r="F23" s="95"/>
      <c r="G23" s="95"/>
      <c r="H23" s="95"/>
      <c r="I23" s="95">
        <v>26398.645449481806</v>
      </c>
      <c r="J23" s="95"/>
      <c r="K23" s="95"/>
      <c r="L23" s="95"/>
      <c r="M23" s="95"/>
      <c r="N23" s="95"/>
      <c r="O23" s="95"/>
      <c r="P23" s="95"/>
      <c r="Q23" s="95"/>
      <c r="R23" s="95">
        <v>41409.027907957221</v>
      </c>
    </row>
    <row r="24" spans="1:19" x14ac:dyDescent="0.25">
      <c r="A24" s="89" t="s">
        <v>1520</v>
      </c>
      <c r="B24" s="95">
        <v>87838.937650881024</v>
      </c>
      <c r="C24" s="95">
        <v>53569.622585013094</v>
      </c>
      <c r="D24" s="95">
        <v>15010.382458475417</v>
      </c>
      <c r="E24" s="95">
        <v>1381.7042898451548</v>
      </c>
      <c r="F24" s="95">
        <v>12085.829485643198</v>
      </c>
      <c r="G24" s="95">
        <v>75117.241100407584</v>
      </c>
      <c r="H24" s="95">
        <v>18304.629480854597</v>
      </c>
      <c r="I24" s="95">
        <v>26398.645449481806</v>
      </c>
      <c r="J24" s="95">
        <v>0</v>
      </c>
      <c r="K24" s="95">
        <v>2507.53741490417</v>
      </c>
      <c r="L24" s="95">
        <v>0</v>
      </c>
      <c r="M24" s="95">
        <v>9038.2405910201978</v>
      </c>
      <c r="N24" s="95">
        <v>0</v>
      </c>
      <c r="O24" s="95">
        <v>0</v>
      </c>
      <c r="P24" s="95">
        <v>43360.090906679317</v>
      </c>
      <c r="Q24" s="95">
        <v>3135.782785464181</v>
      </c>
      <c r="R24" s="95">
        <v>347748.6441986697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1673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1097.5239749124632</v>
      </c>
      <c r="R32" s="95">
        <v>1097.5239749124632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987.77157742121699</v>
      </c>
      <c r="Q33" s="95"/>
      <c r="R33" s="95">
        <v>987.77157742121699</v>
      </c>
    </row>
    <row r="34" spans="1:18" x14ac:dyDescent="0.25">
      <c r="A34" s="89" t="s">
        <v>1161</v>
      </c>
      <c r="B34" s="95"/>
      <c r="C34" s="95">
        <v>10517.938092911107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10517.938092911107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4230.040319975119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4230.040319975119</v>
      </c>
    </row>
    <row r="36" spans="1:18" x14ac:dyDescent="0.25">
      <c r="A36" s="89" t="s">
        <v>1150</v>
      </c>
      <c r="B36" s="95">
        <v>15872.178317744478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15872.178317744478</v>
      </c>
    </row>
    <row r="37" spans="1:18" x14ac:dyDescent="0.25">
      <c r="A37" s="89" t="s">
        <v>1158</v>
      </c>
      <c r="B37" s="95"/>
      <c r="C37" s="95">
        <v>8231.4298118434745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8231.4298118434745</v>
      </c>
    </row>
    <row r="38" spans="1:18" x14ac:dyDescent="0.25">
      <c r="A38" s="89" t="s">
        <v>1137</v>
      </c>
      <c r="B38" s="95">
        <v>4609.6006946323459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4609.6006946323459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0</v>
      </c>
      <c r="M39" s="95">
        <v>3163.3842068570689</v>
      </c>
      <c r="N39" s="95"/>
      <c r="O39" s="95"/>
      <c r="P39" s="95"/>
      <c r="Q39" s="95"/>
      <c r="R39" s="95">
        <v>3163.3842068570689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24408.47590039697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24408.47590039697</v>
      </c>
    </row>
    <row r="41" spans="1:18" x14ac:dyDescent="0.25">
      <c r="A41" s="89" t="s">
        <v>1148</v>
      </c>
      <c r="B41" s="95">
        <v>10261.849165431533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10261.849165431533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877.63809521645942</v>
      </c>
      <c r="L42" s="95"/>
      <c r="M42" s="95"/>
      <c r="N42" s="95"/>
      <c r="O42" s="95"/>
      <c r="P42" s="95"/>
      <c r="Q42" s="95"/>
      <c r="R42" s="95">
        <v>877.63809521645942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0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0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483.59650144580417</v>
      </c>
      <c r="F46" s="95"/>
      <c r="G46" s="95">
        <v>1882.5584847456835</v>
      </c>
      <c r="H46" s="95">
        <v>6406.6203182991085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8772.7753044905967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14188.260239916544</v>
      </c>
      <c r="Q47" s="95"/>
      <c r="R47" s="95">
        <v>14188.260239916544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0</v>
      </c>
      <c r="O48" s="95"/>
      <c r="P48" s="95"/>
      <c r="Q48" s="95"/>
      <c r="R48" s="95">
        <v>0</v>
      </c>
    </row>
    <row r="49" spans="1:18" x14ac:dyDescent="0.25">
      <c r="A49" s="89" t="s">
        <v>242</v>
      </c>
      <c r="B49" s="95"/>
      <c r="C49" s="95"/>
      <c r="D49" s="95">
        <v>5253.6338604663952</v>
      </c>
      <c r="E49" s="95"/>
      <c r="F49" s="95"/>
      <c r="G49" s="95"/>
      <c r="H49" s="95"/>
      <c r="I49" s="95">
        <v>9239.5259073186317</v>
      </c>
      <c r="J49" s="95"/>
      <c r="K49" s="95"/>
      <c r="L49" s="95"/>
      <c r="M49" s="95"/>
      <c r="N49" s="95"/>
      <c r="O49" s="95"/>
      <c r="P49" s="95"/>
      <c r="Q49" s="95"/>
      <c r="R49" s="95">
        <v>14493.159767785026</v>
      </c>
    </row>
    <row r="50" spans="1:18" x14ac:dyDescent="0.25">
      <c r="A50" s="89" t="s">
        <v>1520</v>
      </c>
      <c r="B50" s="95">
        <v>30743.628177808358</v>
      </c>
      <c r="C50" s="95">
        <v>18749.367904754581</v>
      </c>
      <c r="D50" s="95">
        <v>5253.6338604663952</v>
      </c>
      <c r="E50" s="95">
        <v>483.59650144580417</v>
      </c>
      <c r="F50" s="95">
        <v>4230.040319975119</v>
      </c>
      <c r="G50" s="95">
        <v>26291.034385142655</v>
      </c>
      <c r="H50" s="95">
        <v>6406.6203182991085</v>
      </c>
      <c r="I50" s="95">
        <v>9239.5259073186317</v>
      </c>
      <c r="J50" s="95">
        <v>0</v>
      </c>
      <c r="K50" s="95">
        <v>877.63809521645942</v>
      </c>
      <c r="L50" s="95">
        <v>0</v>
      </c>
      <c r="M50" s="95">
        <v>3163.3842068570689</v>
      </c>
      <c r="N50" s="95">
        <v>0</v>
      </c>
      <c r="O50" s="95">
        <v>0</v>
      </c>
      <c r="P50" s="95">
        <v>15176.031817337762</v>
      </c>
      <c r="Q50" s="95">
        <v>1097.5239749124632</v>
      </c>
      <c r="R50" s="95">
        <v>121712.0254695344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1674</v>
      </c>
      <c r="B57" s="95">
        <v>0</v>
      </c>
      <c r="C57" s="95">
        <v>0</v>
      </c>
      <c r="D57" s="95">
        <v>0</v>
      </c>
      <c r="E57" s="95">
        <v>0</v>
      </c>
      <c r="F57" s="95">
        <v>0</v>
      </c>
      <c r="G57" s="95">
        <v>2000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2000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1674</v>
      </c>
      <c r="B66" s="95">
        <v>126966.53840728407</v>
      </c>
      <c r="C66" s="95">
        <v>0</v>
      </c>
      <c r="D66" s="95">
        <v>0</v>
      </c>
      <c r="E66" s="95">
        <v>0</v>
      </c>
      <c r="F66" s="95">
        <v>4006.8335592042313</v>
      </c>
      <c r="G66" s="95">
        <v>0</v>
      </c>
      <c r="H66" s="95">
        <v>0</v>
      </c>
      <c r="I66" s="95">
        <v>8362.0874279044838</v>
      </c>
      <c r="J66" s="95">
        <v>1252759.7403058356</v>
      </c>
      <c r="K66" s="95">
        <v>0</v>
      </c>
      <c r="L66" s="95">
        <v>0</v>
      </c>
      <c r="M66" s="95">
        <v>0</v>
      </c>
      <c r="N66" s="95">
        <v>1392095.1997002284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1674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1800</v>
      </c>
      <c r="C76" s="95">
        <v>0</v>
      </c>
      <c r="D76" s="95"/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/>
      <c r="K76" s="95">
        <v>0</v>
      </c>
      <c r="L76" s="95">
        <v>0</v>
      </c>
      <c r="M76" s="95">
        <v>1800</v>
      </c>
    </row>
    <row r="77" spans="1:14" x14ac:dyDescent="0.25">
      <c r="A77" s="89" t="s">
        <v>966</v>
      </c>
      <c r="B77" s="95">
        <v>0</v>
      </c>
      <c r="C77" s="95"/>
      <c r="D77" s="95">
        <v>1800</v>
      </c>
      <c r="E77" s="95">
        <v>0</v>
      </c>
      <c r="F77" s="95"/>
      <c r="G77" s="95"/>
      <c r="H77" s="95">
        <v>1800</v>
      </c>
      <c r="I77" s="95"/>
      <c r="J77" s="95">
        <v>0</v>
      </c>
      <c r="K77" s="95"/>
      <c r="L77" s="95"/>
      <c r="M77" s="95">
        <v>3600</v>
      </c>
    </row>
    <row r="78" spans="1:14" x14ac:dyDescent="0.25">
      <c r="A78" s="89" t="s">
        <v>1520</v>
      </c>
      <c r="B78" s="95">
        <v>1800</v>
      </c>
      <c r="C78" s="95">
        <v>0</v>
      </c>
      <c r="D78" s="95">
        <v>1800</v>
      </c>
      <c r="E78" s="95">
        <v>0</v>
      </c>
      <c r="F78" s="95">
        <v>0</v>
      </c>
      <c r="G78" s="95">
        <v>0</v>
      </c>
      <c r="H78" s="95">
        <v>1800</v>
      </c>
      <c r="I78" s="95">
        <v>0</v>
      </c>
      <c r="J78" s="95">
        <v>0</v>
      </c>
      <c r="K78" s="95">
        <v>0</v>
      </c>
      <c r="L78" s="95">
        <v>0</v>
      </c>
      <c r="M78" s="95">
        <v>5400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1674</v>
      </c>
      <c r="B86" s="95">
        <v>7800</v>
      </c>
      <c r="C86" s="95">
        <v>0</v>
      </c>
      <c r="D86" s="95">
        <v>0</v>
      </c>
      <c r="E86" s="95">
        <v>0</v>
      </c>
      <c r="F86" s="95">
        <v>0</v>
      </c>
      <c r="G86" s="95">
        <v>0</v>
      </c>
      <c r="H86" s="95">
        <v>250</v>
      </c>
      <c r="I86" s="95">
        <v>250</v>
      </c>
      <c r="J86" s="95">
        <v>0</v>
      </c>
      <c r="K86" s="95">
        <v>0</v>
      </c>
      <c r="L86" s="95">
        <v>0</v>
      </c>
      <c r="M86" s="95">
        <v>0</v>
      </c>
      <c r="N86" s="95">
        <v>8300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1675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56851.137355806539</v>
      </c>
      <c r="D95" s="95">
        <v>0</v>
      </c>
      <c r="E95" s="95">
        <v>2790</v>
      </c>
      <c r="F95" s="95">
        <v>3177.5</v>
      </c>
      <c r="G95" s="95"/>
      <c r="H95" s="95"/>
      <c r="I95" s="95"/>
      <c r="J95" s="95"/>
      <c r="K95" s="95"/>
      <c r="L95" s="95">
        <v>62818.637355806539</v>
      </c>
    </row>
    <row r="96" spans="1:14" x14ac:dyDescent="0.25">
      <c r="A96" s="89" t="s">
        <v>1140</v>
      </c>
      <c r="B96" s="95">
        <v>11564.244282327654</v>
      </c>
      <c r="C96" s="95"/>
      <c r="D96" s="95"/>
      <c r="E96" s="95"/>
      <c r="F96" s="95"/>
      <c r="G96" s="95"/>
      <c r="H96" s="95"/>
      <c r="I96" s="95"/>
      <c r="J96" s="95">
        <v>7401.1163406896994</v>
      </c>
      <c r="K96" s="95"/>
      <c r="L96" s="95">
        <v>18965.360623017354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95976.386310542584</v>
      </c>
      <c r="H97" s="95">
        <v>2682</v>
      </c>
      <c r="I97" s="95"/>
      <c r="J97" s="95"/>
      <c r="K97" s="95"/>
      <c r="L97" s="95">
        <v>98658.386310542584</v>
      </c>
    </row>
    <row r="98" spans="1:26" x14ac:dyDescent="0.25">
      <c r="A98" s="89" t="s">
        <v>1143</v>
      </c>
      <c r="B98" s="95">
        <v>13801.579569590729</v>
      </c>
      <c r="C98" s="95"/>
      <c r="D98" s="95"/>
      <c r="E98" s="95"/>
      <c r="F98" s="95"/>
      <c r="G98" s="95"/>
      <c r="H98" s="95"/>
      <c r="I98" s="95">
        <v>22629.382350894986</v>
      </c>
      <c r="J98" s="95"/>
      <c r="K98" s="95">
        <v>5416.4689631601341</v>
      </c>
      <c r="L98" s="95">
        <v>41847.430883645851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25365.823851918383</v>
      </c>
      <c r="C99" s="95">
        <v>56851.137355806539</v>
      </c>
      <c r="D99" s="95">
        <v>0</v>
      </c>
      <c r="E99" s="95">
        <v>2790</v>
      </c>
      <c r="F99" s="95">
        <v>3177.5</v>
      </c>
      <c r="G99" s="95">
        <v>95976.386310542584</v>
      </c>
      <c r="H99" s="95">
        <v>2682</v>
      </c>
      <c r="I99" s="95">
        <v>22629.382350894986</v>
      </c>
      <c r="J99" s="95">
        <v>7401.1163406896994</v>
      </c>
      <c r="K99" s="95">
        <v>5416.4689631601341</v>
      </c>
      <c r="L99" s="95">
        <v>222289.81517301232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1676</v>
      </c>
      <c r="B107" s="95">
        <v>67936.759889205379</v>
      </c>
      <c r="C107" s="95">
        <v>38329.064959576877</v>
      </c>
      <c r="D107" s="95">
        <v>10739.928649039162</v>
      </c>
      <c r="E107" s="95">
        <v>988.60941938420831</v>
      </c>
      <c r="F107" s="95">
        <v>8647.410996977711</v>
      </c>
      <c r="G107" s="95">
        <v>53746.386007341629</v>
      </c>
      <c r="H107" s="95">
        <v>14050.962393551466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18888.230819104236</v>
      </c>
      <c r="P107" s="95">
        <v>0</v>
      </c>
      <c r="Q107" s="95">
        <v>0</v>
      </c>
      <c r="R107" s="95">
        <v>1794.1430203639338</v>
      </c>
      <c r="S107" s="95">
        <v>132.5</v>
      </c>
      <c r="T107" s="95">
        <v>7553.3611428749518</v>
      </c>
      <c r="U107" s="95">
        <v>0</v>
      </c>
      <c r="V107" s="95">
        <v>0</v>
      </c>
      <c r="W107" s="95">
        <v>0</v>
      </c>
      <c r="X107" s="95">
        <v>31024.145043729059</v>
      </c>
      <c r="Y107" s="95">
        <v>2243.6525829996212</v>
      </c>
      <c r="Z107" s="95">
        <v>256075.15492414823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1677</v>
      </c>
    </row>
    <row r="140" spans="1:19" x14ac:dyDescent="0.25">
      <c r="A140" s="89" t="s">
        <v>1513</v>
      </c>
      <c r="B140" s="52">
        <v>0.32</v>
      </c>
    </row>
    <row r="141" spans="1:19" x14ac:dyDescent="0.25">
      <c r="A141" s="89" t="s">
        <v>1479</v>
      </c>
      <c r="B141" s="52">
        <v>0.32</v>
      </c>
    </row>
    <row r="142" spans="1:19" x14ac:dyDescent="0.25">
      <c r="A142" s="89" t="s">
        <v>1161</v>
      </c>
      <c r="B142" s="52">
        <v>4</v>
      </c>
    </row>
    <row r="143" spans="1:19" x14ac:dyDescent="0.25">
      <c r="A143" s="89" t="s">
        <v>1174</v>
      </c>
      <c r="B143" s="52">
        <v>1</v>
      </c>
    </row>
    <row r="144" spans="1:19" x14ac:dyDescent="0.25">
      <c r="A144" s="89" t="s">
        <v>1150</v>
      </c>
      <c r="B144" s="52">
        <v>2.833333333333333</v>
      </c>
    </row>
    <row r="145" spans="1:8" x14ac:dyDescent="0.25">
      <c r="A145" s="89" t="s">
        <v>1158</v>
      </c>
      <c r="B145" s="52">
        <v>3.2</v>
      </c>
    </row>
    <row r="146" spans="1:8" x14ac:dyDescent="0.25">
      <c r="A146" s="89" t="s">
        <v>1137</v>
      </c>
      <c r="B146" s="52">
        <v>0.64</v>
      </c>
    </row>
    <row r="147" spans="1:8" x14ac:dyDescent="0.25">
      <c r="A147" s="89" t="s">
        <v>1315</v>
      </c>
      <c r="B147" s="52">
        <v>1</v>
      </c>
    </row>
    <row r="148" spans="1:8" x14ac:dyDescent="0.25">
      <c r="A148" s="89" t="s">
        <v>150</v>
      </c>
      <c r="B148" s="52">
        <v>7</v>
      </c>
    </row>
    <row r="149" spans="1:8" x14ac:dyDescent="0.25">
      <c r="A149" s="89" t="s">
        <v>1148</v>
      </c>
      <c r="B149" s="52">
        <v>1.6</v>
      </c>
    </row>
    <row r="150" spans="1:8" x14ac:dyDescent="0.25">
      <c r="A150" s="89" t="s">
        <v>1202</v>
      </c>
      <c r="B150" s="52">
        <v>0.32666666666666666</v>
      </c>
    </row>
    <row r="151" spans="1:8" x14ac:dyDescent="0.25">
      <c r="A151" s="89" t="s">
        <v>1172</v>
      </c>
      <c r="B151" s="52">
        <v>0</v>
      </c>
    </row>
    <row r="152" spans="1:8" x14ac:dyDescent="0.25">
      <c r="A152" s="89" t="s">
        <v>1192</v>
      </c>
      <c r="B152" s="52">
        <v>0</v>
      </c>
    </row>
    <row r="153" spans="1:8" x14ac:dyDescent="0.25">
      <c r="A153" s="89" t="s">
        <v>1454</v>
      </c>
      <c r="B153" s="52">
        <v>0</v>
      </c>
    </row>
    <row r="154" spans="1:8" x14ac:dyDescent="0.25">
      <c r="A154" s="89" t="s">
        <v>212</v>
      </c>
      <c r="B154" s="52">
        <v>4.5333333333333332</v>
      </c>
    </row>
    <row r="155" spans="1:8" x14ac:dyDescent="0.25">
      <c r="A155" s="89" t="s">
        <v>1485</v>
      </c>
      <c r="B155" s="52">
        <v>3.833333333333333</v>
      </c>
    </row>
    <row r="156" spans="1:8" x14ac:dyDescent="0.25">
      <c r="A156" s="89" t="s">
        <v>1431</v>
      </c>
      <c r="B156" s="52">
        <v>0</v>
      </c>
    </row>
    <row r="157" spans="1:8" x14ac:dyDescent="0.25">
      <c r="A157" s="89" t="s">
        <v>242</v>
      </c>
      <c r="B157" s="52">
        <v>6.0133333333333336</v>
      </c>
    </row>
    <row r="158" spans="1:8" x14ac:dyDescent="0.25">
      <c r="A158" s="89" t="s">
        <v>1520</v>
      </c>
      <c r="B158" s="52">
        <v>36.619999999999997</v>
      </c>
    </row>
    <row r="160" spans="1:8" x14ac:dyDescent="0.25">
      <c r="A160" t="s">
        <v>1706</v>
      </c>
      <c r="B160" t="s">
        <v>1707</v>
      </c>
      <c r="C160" s="220" t="s">
        <v>1708</v>
      </c>
      <c r="D160" s="220" t="s">
        <v>1709</v>
      </c>
      <c r="E160" s="220" t="s">
        <v>1710</v>
      </c>
      <c r="F160" s="220" t="s">
        <v>1685</v>
      </c>
      <c r="G160" s="220" t="s">
        <v>1711</v>
      </c>
      <c r="H160" s="220" t="s">
        <v>1712</v>
      </c>
    </row>
    <row r="161" spans="1:8" x14ac:dyDescent="0.25">
      <c r="A161" s="95">
        <v>225059.51032200109</v>
      </c>
      <c r="B161" s="95">
        <v>31811.192092574605</v>
      </c>
      <c r="C161" s="218">
        <f>E161*C162</f>
        <v>0</v>
      </c>
      <c r="D161" s="218">
        <f>D162*E161</f>
        <v>0</v>
      </c>
      <c r="E161" s="218">
        <v>0</v>
      </c>
      <c r="F161" s="218">
        <f>SUM(A161:D161)</f>
        <v>256870.7024145757</v>
      </c>
      <c r="G161" s="218">
        <f>SUM(GETPIVOTDATA("Sum of EU Direct PY8",$A$160)+C161)</f>
        <v>225059.51032200109</v>
      </c>
      <c r="H161" s="218">
        <f>SUM(GETPIVOTDATA("Sum of EU Ind PY8",$A$160)+D161)</f>
        <v>31811.192092574605</v>
      </c>
    </row>
    <row r="162" spans="1:8" x14ac:dyDescent="0.25">
      <c r="A162" s="214">
        <f>GETPIVOTDATA("Sum of EU Direct PY8",$A$160)/SUM(A161:B161)</f>
        <v>0.8761587374755061</v>
      </c>
      <c r="B162" s="214">
        <f>GETPIVOTDATA("Sum of EU Ind PY8",$A$160)/SUM(A161:B161)</f>
        <v>0.12384126252449384</v>
      </c>
      <c r="C162" s="214">
        <f>A162</f>
        <v>0.8761587374755061</v>
      </c>
      <c r="D162" s="214">
        <f>B162</f>
        <v>0.12384126252449384</v>
      </c>
      <c r="E162" s="214"/>
    </row>
  </sheetData>
  <pageMargins left="0.7" right="0.7" top="0.75" bottom="0.75" header="0.3" footer="0.3"/>
  <pageSetup orientation="portrait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Contingencies</vt:lpstr>
      <vt:lpstr>Combined Rebaseline Cost Workb</vt:lpstr>
      <vt:lpstr>PY5 Pivots</vt:lpstr>
      <vt:lpstr>PY5 1030</vt:lpstr>
      <vt:lpstr>PY6 Pivots</vt:lpstr>
      <vt:lpstr>PY6 1030</vt:lpstr>
      <vt:lpstr>PY7 Pivots</vt:lpstr>
      <vt:lpstr>PY7 1030</vt:lpstr>
      <vt:lpstr>PY8 Pivots</vt:lpstr>
      <vt:lpstr>PY8 1030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Vivian O'Dell</cp:lastModifiedBy>
  <dcterms:created xsi:type="dcterms:W3CDTF">2022-05-06T20:53:29Z</dcterms:created>
  <dcterms:modified xsi:type="dcterms:W3CDTF">2022-05-24T21:03:36Z</dcterms:modified>
</cp:coreProperties>
</file>